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4.xml" ContentType="application/vnd.ms-excel.threaded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DFIN\_Echanges\POLE_MEDICO_SOCIAL_ADDICTO\INVESTISSEMENT\2_Processus PPI ARS NA 2025\3_Outils\4_Maquettes\PH\"/>
    </mc:Choice>
  </mc:AlternateContent>
  <xr:revisionPtr revIDLastSave="0" documentId="13_ncr:1_{C7EE03DF-7217-4B0A-99CA-1D2B3F64B035}" xr6:coauthVersionLast="47" xr6:coauthVersionMax="47" xr10:uidLastSave="{00000000-0000-0000-0000-000000000000}"/>
  <workbookProtection workbookAlgorithmName="SHA-512" workbookHashValue="Cd2EjrXRysMyl2Rcud5eU3mGB0V7e6JjtbAXr87qQNrZl0Yrir+eH2SUb/FQnzet0FHBSAY2mEs/M5lh/yNZ0g==" workbookSaltValue="v3h5wkRfh0qrRhx0ImNy5A==" workbookSpinCount="100000" lockStructure="1"/>
  <bookViews>
    <workbookView xWindow="-18015" yWindow="-16200" windowWidth="29010" windowHeight="15585" tabRatio="748" activeTab="2" xr2:uid="{00000000-000D-0000-FFFF-FFFF00000000}"/>
  </bookViews>
  <sheets>
    <sheet name="Parametres" sheetId="4" r:id="rId1"/>
    <sheet name="PageGarde" sheetId="40" r:id="rId2"/>
    <sheet name="A4_Bilan_comptable" sheetId="1" r:id="rId3"/>
    <sheet name="A8_Bilan_financier" sheetId="41" r:id="rId4"/>
    <sheet name="Ratios_financiers" sheetId="42" state="hidden" r:id="rId5"/>
    <sheet name="A6_Anciens_emprunts" sheetId="6" r:id="rId6"/>
    <sheet name="A5_Programme_détaillé" sheetId="5" r:id="rId7"/>
    <sheet name="A7_Nouveaux_emprunts" sheetId="7" r:id="rId8"/>
    <sheet name="A2_Plan_de_financement" sheetId="10" r:id="rId9"/>
    <sheet name="A10_Impacts_budgétaires" sheetId="8" r:id="rId10"/>
    <sheet name="Immo" sheetId="11" state="hidden" r:id="rId11"/>
    <sheet name="Autocontrole" sheetId="35" r:id="rId12"/>
    <sheet name="Ann_BRL_Bailleur_red_loyer" sheetId="36" r:id="rId13"/>
    <sheet name="Ann_RTE_Répartition_travx_entr" sheetId="38" r:id="rId14"/>
    <sheet name="Calcul d'emprunt" sheetId="12" r:id="rId15"/>
    <sheet name="emprunt (2)" sheetId="13" state="hidden" r:id="rId16"/>
    <sheet name="emprunt (3)" sheetId="14" state="hidden" r:id="rId17"/>
    <sheet name="emprunt (4)" sheetId="15" state="hidden" r:id="rId18"/>
    <sheet name="emprunt (5)" sheetId="16" state="hidden" r:id="rId19"/>
    <sheet name="6" sheetId="23" state="hidden" r:id="rId20"/>
    <sheet name="7" sheetId="24" state="hidden" r:id="rId21"/>
    <sheet name="8" sheetId="25" state="hidden" r:id="rId22"/>
    <sheet name="9" sheetId="26" state="hidden" r:id="rId23"/>
    <sheet name="10" sheetId="27" state="hidden" r:id="rId24"/>
    <sheet name="emprunt (6)" sheetId="30" state="hidden" r:id="rId25"/>
    <sheet name="emprunt (7)" sheetId="31" state="hidden" r:id="rId26"/>
    <sheet name="emprunt (8)" sheetId="32" state="hidden" r:id="rId27"/>
    <sheet name="emprunt (9)" sheetId="33" state="hidden" r:id="rId28"/>
    <sheet name="emprunt (10)" sheetId="34" state="hidden" r:id="rId29"/>
    <sheet name="Emprunts consolidés" sheetId="17" r:id="rId30"/>
    <sheet name="Adresses_FINESS" sheetId="39" state="hidden" r:id="rId31"/>
    <sheet name="Grille des taux interet" sheetId="29" state="hidden" r:id="rId32"/>
  </sheets>
  <externalReferences>
    <externalReference r:id="rId33"/>
    <externalReference r:id="rId34"/>
  </externalReferences>
  <definedNames>
    <definedName name="Beg_Bal" localSheetId="23">'10'!$C$18:$C$400</definedName>
    <definedName name="Beg_Bal" localSheetId="19">'6'!$C$18:$C$400</definedName>
    <definedName name="Beg_Bal" localSheetId="20">'7'!$C$18:$C$400</definedName>
    <definedName name="Beg_Bal" localSheetId="21">'8'!$C$18:$C$400</definedName>
    <definedName name="Beg_Bal" localSheetId="22">'9'!$C$18:$C$400</definedName>
    <definedName name="Beg_Bal" localSheetId="28">'emprunt (10)'!$C$18:$C$400</definedName>
    <definedName name="Beg_Bal" localSheetId="15">'emprunt (2)'!$C$18:$C$400</definedName>
    <definedName name="Beg_Bal" localSheetId="16">'emprunt (3)'!$C$18:$C$400</definedName>
    <definedName name="Beg_Bal" localSheetId="17">'emprunt (4)'!$C$18:$C$400</definedName>
    <definedName name="Beg_Bal" localSheetId="18">'emprunt (5)'!$C$18:$C$400</definedName>
    <definedName name="Beg_Bal" localSheetId="24">'emprunt (6)'!$C$18:$C$400</definedName>
    <definedName name="Beg_Bal" localSheetId="25">'emprunt (7)'!$C$18:$C$400</definedName>
    <definedName name="Beg_Bal" localSheetId="26">'emprunt (8)'!$C$18:$C$400</definedName>
    <definedName name="Beg_Bal" localSheetId="27">'emprunt (9)'!$C$18:$C$400</definedName>
    <definedName name="Beg_Bal">'Calcul d''emprunt'!$C$18:$C$400</definedName>
    <definedName name="CPOM">#REF!</definedName>
    <definedName name="Data" localSheetId="23">'10'!$A$18:$I$400</definedName>
    <definedName name="Data" localSheetId="19">'6'!$A$18:$I$400</definedName>
    <definedName name="Data" localSheetId="20">'7'!$A$18:$I$400</definedName>
    <definedName name="Data" localSheetId="21">'8'!$A$18:$I$400</definedName>
    <definedName name="Data" localSheetId="22">'9'!$A$18:$I$400</definedName>
    <definedName name="Data" localSheetId="28">'emprunt (10)'!$A$18:$I$400</definedName>
    <definedName name="Data" localSheetId="15">'emprunt (2)'!$A$18:$I$400</definedName>
    <definedName name="Data" localSheetId="16">'emprunt (3)'!$A$18:$I$400</definedName>
    <definedName name="Data" localSheetId="17">'emprunt (4)'!$A$18:$I$400</definedName>
    <definedName name="Data" localSheetId="18">'emprunt (5)'!$A$18:$I$400</definedName>
    <definedName name="Data" localSheetId="24">'emprunt (6)'!$A$18:$I$400</definedName>
    <definedName name="Data" localSheetId="25">'emprunt (7)'!$A$18:$I$400</definedName>
    <definedName name="Data" localSheetId="26">'emprunt (8)'!$A$18:$I$400</definedName>
    <definedName name="Data" localSheetId="27">'emprunt (9)'!$A$18:$I$400</definedName>
    <definedName name="Data">'Calcul d''emprunt'!$A$18:$I$400</definedName>
    <definedName name="dotationanneepleine">Parametres!$M$6</definedName>
    <definedName name="End_Bal" localSheetId="23">'10'!$I$18:$I$400</definedName>
    <definedName name="End_Bal" localSheetId="19">'6'!$I$18:$I$400</definedName>
    <definedName name="End_Bal" localSheetId="20">'7'!$I$18:$I$400</definedName>
    <definedName name="End_Bal" localSheetId="21">'8'!$I$18:$I$400</definedName>
    <definedName name="End_Bal" localSheetId="22">'9'!$I$18:$I$400</definedName>
    <definedName name="End_Bal" localSheetId="28">'emprunt (10)'!$I$18:$I$400</definedName>
    <definedName name="End_Bal" localSheetId="15">'emprunt (2)'!$I$18:$I$400</definedName>
    <definedName name="End_Bal" localSheetId="16">'emprunt (3)'!$I$18:$I$400</definedName>
    <definedName name="End_Bal" localSheetId="17">'emprunt (4)'!$I$18:$I$400</definedName>
    <definedName name="End_Bal" localSheetId="18">'emprunt (5)'!$I$18:$I$400</definedName>
    <definedName name="End_Bal" localSheetId="24">'emprunt (6)'!$I$18:$I$400</definedName>
    <definedName name="End_Bal" localSheetId="25">'emprunt (7)'!$I$18:$I$400</definedName>
    <definedName name="End_Bal" localSheetId="26">'emprunt (8)'!$I$18:$I$400</definedName>
    <definedName name="End_Bal" localSheetId="27">'emprunt (9)'!$I$18:$I$400</definedName>
    <definedName name="End_Bal">'Calcul d''emprunt'!$I$18:$I$400</definedName>
    <definedName name="etab">Parametres!$E$25</definedName>
    <definedName name="exercice">Parametres!$E$26</definedName>
    <definedName name="exerciceclos">Parametres!$M$3</definedName>
    <definedName name="Extra_Pay" localSheetId="23">'10'!$E$18:$E$400</definedName>
    <definedName name="Extra_Pay" localSheetId="19">'6'!$E$18:$E$400</definedName>
    <definedName name="Extra_Pay" localSheetId="20">'7'!$E$18:$E$400</definedName>
    <definedName name="Extra_Pay" localSheetId="21">'8'!$E$18:$E$400</definedName>
    <definedName name="Extra_Pay" localSheetId="22">'9'!$E$18:$E$400</definedName>
    <definedName name="Extra_Pay" localSheetId="28">'emprunt (10)'!$E$18:$E$400</definedName>
    <definedName name="Extra_Pay" localSheetId="15">'emprunt (2)'!$E$18:$E$400</definedName>
    <definedName name="Extra_Pay" localSheetId="16">'emprunt (3)'!$E$18:$E$400</definedName>
    <definedName name="Extra_Pay" localSheetId="17">'emprunt (4)'!$E$18:$E$400</definedName>
    <definedName name="Extra_Pay" localSheetId="18">'emprunt (5)'!$E$18:$E$400</definedName>
    <definedName name="Extra_Pay" localSheetId="24">'emprunt (6)'!$E$18:$E$400</definedName>
    <definedName name="Extra_Pay" localSheetId="25">'emprunt (7)'!$E$18:$E$400</definedName>
    <definedName name="Extra_Pay" localSheetId="26">'emprunt (8)'!$E$18:$E$400</definedName>
    <definedName name="Extra_Pay" localSheetId="27">'emprunt (9)'!$E$18:$E$400</definedName>
    <definedName name="Extra_Pay">'Calcul d''emprunt'!$E$18:$E$400</definedName>
    <definedName name="Full_Print" localSheetId="23">'10'!$A$1:$I$400</definedName>
    <definedName name="Full_Print" localSheetId="19">'6'!$A$1:$I$400</definedName>
    <definedName name="Full_Print" localSheetId="20">'7'!$A$1:$I$400</definedName>
    <definedName name="Full_Print" localSheetId="21">'8'!$A$1:$I$400</definedName>
    <definedName name="Full_Print" localSheetId="22">'9'!$A$1:$I$400</definedName>
    <definedName name="Full_Print" localSheetId="28">'emprunt (10)'!$A$1:$I$400</definedName>
    <definedName name="Full_Print" localSheetId="15">'emprunt (2)'!$A$1:$I$400</definedName>
    <definedName name="Full_Print" localSheetId="16">'emprunt (3)'!$A$1:$I$400</definedName>
    <definedName name="Full_Print" localSheetId="17">'emprunt (4)'!$A$1:$I$400</definedName>
    <definedName name="Full_Print" localSheetId="18">'emprunt (5)'!$A$1:$I$400</definedName>
    <definedName name="Full_Print" localSheetId="24">'emprunt (6)'!$A$1:$I$400</definedName>
    <definedName name="Full_Print" localSheetId="25">'emprunt (7)'!$A$1:$I$400</definedName>
    <definedName name="Full_Print" localSheetId="26">'emprunt (8)'!$A$1:$I$400</definedName>
    <definedName name="Full_Print" localSheetId="27">'emprunt (9)'!$A$1:$I$400</definedName>
    <definedName name="Full_Print">'Calcul d''emprunt'!$A$1:$I$400</definedName>
    <definedName name="Header_Row" localSheetId="23">ROW('10'!$17:$17)</definedName>
    <definedName name="Header_Row" localSheetId="19">ROW('6'!$17:$17)</definedName>
    <definedName name="Header_Row" localSheetId="20">ROW('7'!$17:$17)</definedName>
    <definedName name="Header_Row" localSheetId="21">ROW('8'!$17:$17)</definedName>
    <definedName name="Header_Row" localSheetId="22">ROW('9'!$17:$17)</definedName>
    <definedName name="Header_Row" localSheetId="28">ROW('emprunt (10)'!$17:$17)</definedName>
    <definedName name="Header_Row" localSheetId="15">ROW('emprunt (2)'!$17:$17)</definedName>
    <definedName name="Header_Row" localSheetId="16">ROW('emprunt (3)'!$17:$17)</definedName>
    <definedName name="Header_Row" localSheetId="17">ROW('emprunt (4)'!$17:$17)</definedName>
    <definedName name="Header_Row" localSheetId="18">ROW('emprunt (5)'!$17:$17)</definedName>
    <definedName name="Header_Row" localSheetId="24">ROW('emprunt (6)'!$17:$17)</definedName>
    <definedName name="Header_Row" localSheetId="25">ROW('emprunt (7)'!$17:$17)</definedName>
    <definedName name="Header_Row" localSheetId="26">ROW('emprunt (8)'!$17:$17)</definedName>
    <definedName name="Header_Row" localSheetId="27">ROW('emprunt (9)'!$17:$17)</definedName>
    <definedName name="Header_Row">ROW('Calcul d''emprunt'!$17:$17)</definedName>
    <definedName name="_xlnm.Print_Titles" localSheetId="23">'10'!$15:$17</definedName>
    <definedName name="_xlnm.Print_Titles" localSheetId="19">'6'!$15:$17</definedName>
    <definedName name="_xlnm.Print_Titles" localSheetId="20">'7'!$15:$17</definedName>
    <definedName name="_xlnm.Print_Titles" localSheetId="21">'8'!$15:$17</definedName>
    <definedName name="_xlnm.Print_Titles" localSheetId="22">'9'!$15:$17</definedName>
    <definedName name="_xlnm.Print_Titles" localSheetId="8">A2_Plan_de_financement!$1:$3</definedName>
    <definedName name="_xlnm.Print_Titles" localSheetId="14">'Calcul d''emprunt'!$15:$17</definedName>
    <definedName name="_xlnm.Print_Titles" localSheetId="28">'emprunt (10)'!$15:$17</definedName>
    <definedName name="_xlnm.Print_Titles" localSheetId="15">'emprunt (2)'!$15:$17</definedName>
    <definedName name="_xlnm.Print_Titles" localSheetId="16">'emprunt (3)'!$15:$17</definedName>
    <definedName name="_xlnm.Print_Titles" localSheetId="17">'emprunt (4)'!$15:$17</definedName>
    <definedName name="_xlnm.Print_Titles" localSheetId="18">'emprunt (5)'!$15:$17</definedName>
    <definedName name="_xlnm.Print_Titles" localSheetId="24">'emprunt (6)'!$15:$17</definedName>
    <definedName name="_xlnm.Print_Titles" localSheetId="25">'emprunt (7)'!$15:$17</definedName>
    <definedName name="_xlnm.Print_Titles" localSheetId="26">'emprunt (8)'!$15:$17</definedName>
    <definedName name="_xlnm.Print_Titles" localSheetId="27">'emprunt (9)'!$15:$17</definedName>
    <definedName name="Int" localSheetId="23">'10'!$H$18:$H$400</definedName>
    <definedName name="Int" localSheetId="19">'6'!$H$18:$H$400</definedName>
    <definedName name="Int" localSheetId="20">'7'!$H$18:$H$400</definedName>
    <definedName name="Int" localSheetId="21">'8'!$H$18:$H$400</definedName>
    <definedName name="Int" localSheetId="22">'9'!$H$18:$H$400</definedName>
    <definedName name="Int" localSheetId="28">'emprunt (10)'!$H$18:$H$400</definedName>
    <definedName name="Int" localSheetId="15">'emprunt (2)'!$H$18:$H$400</definedName>
    <definedName name="Int" localSheetId="16">'emprunt (3)'!$H$18:$H$400</definedName>
    <definedName name="Int" localSheetId="17">'emprunt (4)'!$H$18:$H$400</definedName>
    <definedName name="Int" localSheetId="18">'emprunt (5)'!$H$18:$H$400</definedName>
    <definedName name="Int" localSheetId="24">'emprunt (6)'!$H$18:$H$400</definedName>
    <definedName name="Int" localSheetId="25">'emprunt (7)'!$H$18:$H$400</definedName>
    <definedName name="Int" localSheetId="26">'emprunt (8)'!$H$18:$H$400</definedName>
    <definedName name="Int" localSheetId="27">'emprunt (9)'!$H$18:$H$400</definedName>
    <definedName name="Int">'Calcul d''emprunt'!$H$18:$H$400</definedName>
    <definedName name="Interest_Rate" localSheetId="23">'10'!$D$7</definedName>
    <definedName name="Interest_Rate" localSheetId="19">'6'!$D$7</definedName>
    <definedName name="Interest_Rate" localSheetId="20">'7'!$D$7</definedName>
    <definedName name="Interest_Rate" localSheetId="21">'8'!$D$7</definedName>
    <definedName name="Interest_Rate" localSheetId="22">'9'!$D$7</definedName>
    <definedName name="Interest_Rate" localSheetId="28">'emprunt (10)'!$D$7</definedName>
    <definedName name="Interest_Rate" localSheetId="15">'emprunt (2)'!$D$7</definedName>
    <definedName name="Interest_Rate" localSheetId="16">'emprunt (3)'!$D$7</definedName>
    <definedName name="Interest_Rate" localSheetId="17">'emprunt (4)'!$D$7</definedName>
    <definedName name="Interest_Rate" localSheetId="18">'emprunt (5)'!$D$7</definedName>
    <definedName name="Interest_Rate" localSheetId="24">'emprunt (6)'!$D$7</definedName>
    <definedName name="Interest_Rate" localSheetId="25">'emprunt (7)'!$D$7</definedName>
    <definedName name="Interest_Rate" localSheetId="26">'emprunt (8)'!$D$7</definedName>
    <definedName name="Interest_Rate" localSheetId="27">'emprunt (9)'!$D$7</definedName>
    <definedName name="Interest_Rate">'Calcul d''emprunt'!$D$7</definedName>
    <definedName name="Last_Row" localSheetId="23">IF('10'!Values_Entered,'10'!Header_Row+'10'!Number_of_Payments,'10'!Header_Row)</definedName>
    <definedName name="Last_Row" localSheetId="19">IF('6'!Values_Entered,'6'!Header_Row+'6'!Number_of_Payments,'6'!Header_Row)</definedName>
    <definedName name="Last_Row" localSheetId="20">IF('7'!Values_Entered,'7'!Header_Row+'7'!Number_of_Payments,'7'!Header_Row)</definedName>
    <definedName name="Last_Row" localSheetId="21">IF('8'!Values_Entered,'8'!Header_Row+'8'!Number_of_Payments,'8'!Header_Row)</definedName>
    <definedName name="Last_Row" localSheetId="22">IF('9'!Values_Entered,'9'!Header_Row+'9'!Number_of_Payments,'9'!Header_Row)</definedName>
    <definedName name="Last_Row" localSheetId="28">IF('emprunt (10)'!Values_Entered,'emprunt (10)'!Header_Row+'emprunt (10)'!Number_of_Payments,'emprunt (10)'!Header_Row)</definedName>
    <definedName name="Last_Row" localSheetId="15">IF('emprunt (2)'!Values_Entered,'emprunt (2)'!Header_Row+'emprunt (2)'!Number_of_Payments,'emprunt (2)'!Header_Row)</definedName>
    <definedName name="Last_Row" localSheetId="16">IF('emprunt (3)'!Values_Entered,'emprunt (3)'!Header_Row+'emprunt (3)'!Number_of_Payments,'emprunt (3)'!Header_Row)</definedName>
    <definedName name="Last_Row" localSheetId="17">IF('emprunt (4)'!Values_Entered,'emprunt (4)'!Header_Row+'emprunt (4)'!Number_of_Payments,'emprunt (4)'!Header_Row)</definedName>
    <definedName name="Last_Row" localSheetId="18">IF('emprunt (5)'!Values_Entered,'emprunt (5)'!Header_Row+'emprunt (5)'!Number_of_Payments,'emprunt (5)'!Header_Row)</definedName>
    <definedName name="Last_Row" localSheetId="24">IF('emprunt (6)'!Values_Entered,'emprunt (6)'!Header_Row+'emprunt (6)'!Number_of_Payments,'emprunt (6)'!Header_Row)</definedName>
    <definedName name="Last_Row" localSheetId="25">IF('emprunt (7)'!Values_Entered,'emprunt (7)'!Header_Row+'emprunt (7)'!Number_of_Payments,'emprunt (7)'!Header_Row)</definedName>
    <definedName name="Last_Row" localSheetId="26">IF('emprunt (8)'!Values_Entered,'emprunt (8)'!Header_Row+'emprunt (8)'!Number_of_Payments,'emprunt (8)'!Header_Row)</definedName>
    <definedName name="Last_Row" localSheetId="27">IF('emprunt (9)'!Values_Entered,'emprunt (9)'!Header_Row+'emprunt (9)'!Number_of_Payments,'emprunt (9)'!Header_Row)</definedName>
    <definedName name="Last_Row">IF(Values_Entered,Header_Row+Number_of_Payments,Header_Row)</definedName>
    <definedName name="Loan_Amount" localSheetId="23">'10'!$D$6</definedName>
    <definedName name="Loan_Amount" localSheetId="19">'6'!$D$6</definedName>
    <definedName name="Loan_Amount" localSheetId="20">'7'!$D$6</definedName>
    <definedName name="Loan_Amount" localSheetId="21">'8'!$D$6</definedName>
    <definedName name="Loan_Amount" localSheetId="22">'9'!$D$6</definedName>
    <definedName name="Loan_Amount" localSheetId="28">'emprunt (10)'!$D$6</definedName>
    <definedName name="Loan_Amount" localSheetId="15">'emprunt (2)'!$D$6</definedName>
    <definedName name="Loan_Amount" localSheetId="16">'emprunt (3)'!$D$6</definedName>
    <definedName name="Loan_Amount" localSheetId="17">'emprunt (4)'!$D$6</definedName>
    <definedName name="Loan_Amount" localSheetId="18">'emprunt (5)'!$D$6</definedName>
    <definedName name="Loan_Amount" localSheetId="24">'emprunt (6)'!$D$6</definedName>
    <definedName name="Loan_Amount" localSheetId="25">'emprunt (7)'!$D$6</definedName>
    <definedName name="Loan_Amount" localSheetId="26">'emprunt (8)'!$D$6</definedName>
    <definedName name="Loan_Amount" localSheetId="27">'emprunt (9)'!$D$6</definedName>
    <definedName name="Loan_Amount">'Calcul d''emprunt'!$D$6</definedName>
    <definedName name="Loan_Start" localSheetId="23">'10'!$D$10</definedName>
    <definedName name="Loan_Start" localSheetId="19">'6'!$D$10</definedName>
    <definedName name="Loan_Start" localSheetId="20">'7'!$D$10</definedName>
    <definedName name="Loan_Start" localSheetId="21">'8'!$D$10</definedName>
    <definedName name="Loan_Start" localSheetId="22">'9'!$D$10</definedName>
    <definedName name="Loan_Start" localSheetId="28">'emprunt (10)'!$D$10</definedName>
    <definedName name="Loan_Start" localSheetId="15">'emprunt (2)'!$D$10</definedName>
    <definedName name="Loan_Start" localSheetId="16">'emprunt (3)'!$D$10</definedName>
    <definedName name="Loan_Start" localSheetId="17">'emprunt (4)'!$D$10</definedName>
    <definedName name="Loan_Start" localSheetId="18">'emprunt (5)'!$D$10</definedName>
    <definedName name="Loan_Start" localSheetId="24">'emprunt (6)'!$D$10</definedName>
    <definedName name="Loan_Start" localSheetId="25">'emprunt (7)'!$D$10</definedName>
    <definedName name="Loan_Start" localSheetId="26">'emprunt (8)'!$D$10</definedName>
    <definedName name="Loan_Start" localSheetId="27">'emprunt (9)'!$D$10</definedName>
    <definedName name="Loan_Start">'Calcul d''emprunt'!$D$10</definedName>
    <definedName name="Loan_Years" localSheetId="23">'10'!$D$8</definedName>
    <definedName name="Loan_Years" localSheetId="19">'6'!$D$8</definedName>
    <definedName name="Loan_Years" localSheetId="20">'7'!$D$8</definedName>
    <definedName name="Loan_Years" localSheetId="21">'8'!$D$8</definedName>
    <definedName name="Loan_Years" localSheetId="22">'9'!$D$8</definedName>
    <definedName name="Loan_Years" localSheetId="28">'emprunt (10)'!$D$8</definedName>
    <definedName name="Loan_Years" localSheetId="15">'emprunt (2)'!$D$8</definedName>
    <definedName name="Loan_Years" localSheetId="16">'emprunt (3)'!$D$8</definedName>
    <definedName name="Loan_Years" localSheetId="17">'emprunt (4)'!$D$8</definedName>
    <definedName name="Loan_Years" localSheetId="18">'emprunt (5)'!$D$8</definedName>
    <definedName name="Loan_Years" localSheetId="24">'emprunt (6)'!$D$8</definedName>
    <definedName name="Loan_Years" localSheetId="25">'emprunt (7)'!$D$8</definedName>
    <definedName name="Loan_Years" localSheetId="26">'emprunt (8)'!$D$8</definedName>
    <definedName name="Loan_Years" localSheetId="27">'emprunt (9)'!$D$8</definedName>
    <definedName name="Loan_Years">'Calcul d''emprunt'!$D$8</definedName>
    <definedName name="NombreChiffreCompte">Parametres!$M$5</definedName>
    <definedName name="nomremplacantwrnbudget" localSheetId="10" hidden="1">{#N/A,#N/A,TRUE,"BCB1";#N/A,#N/A,TRUE,"BCB2";#N/A,#N/A,TRUE,"RECAP";#N/A,#N/A,TRUE,"BCP1-BCP2";#N/A,#N/A,TRUE,"Charges"}</definedName>
    <definedName name="nomremplacantwrnbudget" hidden="1">{#N/A,#N/A,TRUE,"BCB1";#N/A,#N/A,TRUE,"BCB2";#N/A,#N/A,TRUE,"RECAP";#N/A,#N/A,TRUE,"BCP1-BCP2";#N/A,#N/A,TRUE,"Charges"}</definedName>
    <definedName name="NUM_DEPT">#REF!</definedName>
    <definedName name="Num_Pmt_Per_Year" localSheetId="23">'10'!$D$9</definedName>
    <definedName name="Num_Pmt_Per_Year" localSheetId="19">'6'!$D$9</definedName>
    <definedName name="Num_Pmt_Per_Year" localSheetId="20">'7'!$D$9</definedName>
    <definedName name="Num_Pmt_Per_Year" localSheetId="21">'8'!$D$9</definedName>
    <definedName name="Num_Pmt_Per_Year" localSheetId="22">'9'!$D$9</definedName>
    <definedName name="Num_Pmt_Per_Year" localSheetId="28">'emprunt (10)'!$D$9</definedName>
    <definedName name="Num_Pmt_Per_Year" localSheetId="15">'emprunt (2)'!$D$9</definedName>
    <definedName name="Num_Pmt_Per_Year" localSheetId="16">'emprunt (3)'!$D$9</definedName>
    <definedName name="Num_Pmt_Per_Year" localSheetId="17">'emprunt (4)'!$D$9</definedName>
    <definedName name="Num_Pmt_Per_Year" localSheetId="18">'emprunt (5)'!$D$9</definedName>
    <definedName name="Num_Pmt_Per_Year" localSheetId="24">'emprunt (6)'!$D$9</definedName>
    <definedName name="Num_Pmt_Per_Year" localSheetId="25">'emprunt (7)'!$D$9</definedName>
    <definedName name="Num_Pmt_Per_Year" localSheetId="26">'emprunt (8)'!$D$9</definedName>
    <definedName name="Num_Pmt_Per_Year" localSheetId="27">'emprunt (9)'!$D$9</definedName>
    <definedName name="Num_Pmt_Per_Year">'Calcul d''emprunt'!$D$9</definedName>
    <definedName name="Number_of_Payments" localSheetId="23">MATCH(0.01,'10'!End_Bal,-1)+1</definedName>
    <definedName name="Number_of_Payments" localSheetId="19">MATCH(0.01,'6'!End_Bal,-1)+1</definedName>
    <definedName name="Number_of_Payments" localSheetId="20">MATCH(0.01,'7'!End_Bal,-1)+1</definedName>
    <definedName name="Number_of_Payments" localSheetId="21">MATCH(0.01,'8'!End_Bal,-1)+1</definedName>
    <definedName name="Number_of_Payments" localSheetId="22">MATCH(0.01,'9'!End_Bal,-1)+1</definedName>
    <definedName name="Number_of_Payments" localSheetId="28">MATCH(0.01,'emprunt (10)'!End_Bal,-1)+1</definedName>
    <definedName name="Number_of_Payments" localSheetId="15">MATCH(0.01,'emprunt (2)'!End_Bal,-1)+1</definedName>
    <definedName name="Number_of_Payments" localSheetId="16">MATCH(0.01,'emprunt (3)'!End_Bal,-1)+1</definedName>
    <definedName name="Number_of_Payments" localSheetId="17">MATCH(0.01,'emprunt (4)'!End_Bal,-1)+1</definedName>
    <definedName name="Number_of_Payments" localSheetId="18">MATCH(0.01,'emprunt (5)'!End_Bal,-1)+1</definedName>
    <definedName name="Number_of_Payments" localSheetId="24">MATCH(0.01,'emprunt (6)'!End_Bal,-1)+1</definedName>
    <definedName name="Number_of_Payments" localSheetId="25">MATCH(0.01,'emprunt (7)'!End_Bal,-1)+1</definedName>
    <definedName name="Number_of_Payments" localSheetId="26">MATCH(0.01,'emprunt (8)'!End_Bal,-1)+1</definedName>
    <definedName name="Number_of_Payments" localSheetId="27">MATCH(0.01,'emprunt (9)'!End_Bal,-1)+1</definedName>
    <definedName name="Number_of_Payments">MATCH(0.01,End_Bal,-1)+1</definedName>
    <definedName name="Pay_Date" localSheetId="23">'10'!$B$18:$B$400</definedName>
    <definedName name="Pay_Date" localSheetId="19">'6'!$B$18:$B$400</definedName>
    <definedName name="Pay_Date" localSheetId="20">'7'!$B$18:$B$400</definedName>
    <definedName name="Pay_Date" localSheetId="21">'8'!$B$18:$B$400</definedName>
    <definedName name="Pay_Date" localSheetId="22">'9'!$B$18:$B$400</definedName>
    <definedName name="Pay_Date" localSheetId="28">'emprunt (10)'!$B$18:$B$400</definedName>
    <definedName name="Pay_Date" localSheetId="15">'emprunt (2)'!$B$18:$B$400</definedName>
    <definedName name="Pay_Date" localSheetId="16">'emprunt (3)'!$B$18:$B$400</definedName>
    <definedName name="Pay_Date" localSheetId="17">'emprunt (4)'!$B$18:$B$400</definedName>
    <definedName name="Pay_Date" localSheetId="18">'emprunt (5)'!$B$18:$B$400</definedName>
    <definedName name="Pay_Date" localSheetId="24">'emprunt (6)'!$B$18:$B$400</definedName>
    <definedName name="Pay_Date" localSheetId="25">'emprunt (7)'!$B$18:$B$400</definedName>
    <definedName name="Pay_Date" localSheetId="26">'emprunt (8)'!$B$18:$B$400</definedName>
    <definedName name="Pay_Date" localSheetId="27">'emprunt (9)'!$B$18:$B$400</definedName>
    <definedName name="Pay_Date">'Calcul d''emprunt'!$B$18:$B$400</definedName>
    <definedName name="Pay_Num" localSheetId="23">'10'!$A$18:$A$400</definedName>
    <definedName name="Pay_Num" localSheetId="19">'6'!$A$18:$A$400</definedName>
    <definedName name="Pay_Num" localSheetId="20">'7'!$A$18:$A$400</definedName>
    <definedName name="Pay_Num" localSheetId="21">'8'!$A$18:$A$400</definedName>
    <definedName name="Pay_Num" localSheetId="22">'9'!$A$18:$A$400</definedName>
    <definedName name="Pay_Num" localSheetId="28">'emprunt (10)'!$A$18:$A$400</definedName>
    <definedName name="Pay_Num" localSheetId="15">'emprunt (2)'!$A$18:$A$400</definedName>
    <definedName name="Pay_Num" localSheetId="16">'emprunt (3)'!$A$18:$A$400</definedName>
    <definedName name="Pay_Num" localSheetId="17">'emprunt (4)'!$A$18:$A$400</definedName>
    <definedName name="Pay_Num" localSheetId="18">'emprunt (5)'!$A$18:$A$400</definedName>
    <definedName name="Pay_Num" localSheetId="24">'emprunt (6)'!$A$18:$A$400</definedName>
    <definedName name="Pay_Num" localSheetId="25">'emprunt (7)'!$A$18:$A$400</definedName>
    <definedName name="Pay_Num" localSheetId="26">'emprunt (8)'!$A$18:$A$400</definedName>
    <definedName name="Pay_Num" localSheetId="27">'emprunt (9)'!$A$18:$A$400</definedName>
    <definedName name="Pay_Num">'Calcul d''emprunt'!$A$18:$A$400</definedName>
    <definedName name="Payment_Date" localSheetId="23">DATE(YEAR('10'!Loan_Start),MONTH('10'!Loan_Start)+Payment_Number,DAY('10'!Loan_Start))</definedName>
    <definedName name="Payment_Date" localSheetId="19">DATE(YEAR('6'!Loan_Start),MONTH('6'!Loan_Start)+Payment_Number,DAY('6'!Loan_Start))</definedName>
    <definedName name="Payment_Date" localSheetId="20">DATE(YEAR('7'!Loan_Start),MONTH('7'!Loan_Start)+Payment_Number,DAY('7'!Loan_Start))</definedName>
    <definedName name="Payment_Date" localSheetId="21">DATE(YEAR('8'!Loan_Start),MONTH('8'!Loan_Start)+Payment_Number,DAY('8'!Loan_Start))</definedName>
    <definedName name="Payment_Date" localSheetId="22">DATE(YEAR('9'!Loan_Start),MONTH('9'!Loan_Start)+Payment_Number,DAY('9'!Loan_Start))</definedName>
    <definedName name="Payment_Date" localSheetId="28">DATE(YEAR('emprunt (10)'!Loan_Start),MONTH('emprunt (10)'!Loan_Start)+Payment_Number,DAY('emprunt (10)'!Loan_Start))</definedName>
    <definedName name="Payment_Date" localSheetId="15">DATE(YEAR('emprunt (2)'!Loan_Start),MONTH('emprunt (2)'!Loan_Start)+Payment_Number,DAY('emprunt (2)'!Loan_Start))</definedName>
    <definedName name="Payment_Date" localSheetId="16">DATE(YEAR('emprunt (3)'!Loan_Start),MONTH('emprunt (3)'!Loan_Start)+Payment_Number,DAY('emprunt (3)'!Loan_Start))</definedName>
    <definedName name="Payment_Date" localSheetId="17">DATE(YEAR('emprunt (4)'!Loan_Start),MONTH('emprunt (4)'!Loan_Start)+Payment_Number,DAY('emprunt (4)'!Loan_Start))</definedName>
    <definedName name="Payment_Date" localSheetId="18">DATE(YEAR('emprunt (5)'!Loan_Start),MONTH('emprunt (5)'!Loan_Start)+Payment_Number,DAY('emprunt (5)'!Loan_Start))</definedName>
    <definedName name="Payment_Date" localSheetId="24">DATE(YEAR('emprunt (6)'!Loan_Start),MONTH('emprunt (6)'!Loan_Start)+Payment_Number,DAY('emprunt (6)'!Loan_Start))</definedName>
    <definedName name="Payment_Date" localSheetId="25">DATE(YEAR('emprunt (7)'!Loan_Start),MONTH('emprunt (7)'!Loan_Start)+Payment_Number,DAY('emprunt (7)'!Loan_Start))</definedName>
    <definedName name="Payment_Date" localSheetId="26">DATE(YEAR('emprunt (8)'!Loan_Start),MONTH('emprunt (8)'!Loan_Start)+Payment_Number,DAY('emprunt (8)'!Loan_Start))</definedName>
    <definedName name="Payment_Date" localSheetId="27">DATE(YEAR('emprunt (9)'!Loan_Start),MONTH('emprunt (9)'!Loan_Start)+Payment_Number,DAY('emprunt (9)'!Loan_Start))</definedName>
    <definedName name="Payment_Date">DATE(YEAR(Loan_Start),MONTH(Loan_Start)+Payment_Number,DAY(Loan_Start))</definedName>
    <definedName name="planimmo2">Parametres!$M$8:$M$30</definedName>
    <definedName name="planimmo6">Parametres!$M$34:$M$41</definedName>
    <definedName name="Princ" localSheetId="23">'10'!$G$18:$G$400</definedName>
    <definedName name="Princ" localSheetId="19">'6'!$G$18:$G$400</definedName>
    <definedName name="Princ" localSheetId="20">'7'!$G$18:$G$400</definedName>
    <definedName name="Princ" localSheetId="21">'8'!$G$18:$G$400</definedName>
    <definedName name="Princ" localSheetId="22">'9'!$G$18:$G$400</definedName>
    <definedName name="Princ" localSheetId="28">'emprunt (10)'!$G$18:$G$400</definedName>
    <definedName name="Princ" localSheetId="15">'emprunt (2)'!$G$18:$G$400</definedName>
    <definedName name="Princ" localSheetId="16">'emprunt (3)'!$G$18:$G$400</definedName>
    <definedName name="Princ" localSheetId="17">'emprunt (4)'!$G$18:$G$400</definedName>
    <definedName name="Princ" localSheetId="18">'emprunt (5)'!$G$18:$G$400</definedName>
    <definedName name="Princ" localSheetId="24">'emprunt (6)'!$G$18:$G$400</definedName>
    <definedName name="Princ" localSheetId="25">'emprunt (7)'!$G$18:$G$400</definedName>
    <definedName name="Princ" localSheetId="26">'emprunt (8)'!$G$18:$G$400</definedName>
    <definedName name="Princ" localSheetId="27">'emprunt (9)'!$G$18:$G$400</definedName>
    <definedName name="Princ">'Calcul d''emprunt'!$G$18:$G$400</definedName>
    <definedName name="Print_Area_Reset" localSheetId="23">OFFSET('10'!Full_Print,0,0,'10'!Last_Row)</definedName>
    <definedName name="Print_Area_Reset" localSheetId="19">OFFSET('6'!Full_Print,0,0,'6'!Last_Row)</definedName>
    <definedName name="Print_Area_Reset" localSheetId="20">OFFSET('7'!Full_Print,0,0,'7'!Last_Row)</definedName>
    <definedName name="Print_Area_Reset" localSheetId="21">OFFSET('8'!Full_Print,0,0,'8'!Last_Row)</definedName>
    <definedName name="Print_Area_Reset" localSheetId="22">OFFSET('9'!Full_Print,0,0,'9'!Last_Row)</definedName>
    <definedName name="Print_Area_Reset" localSheetId="28">OFFSET('emprunt (10)'!Full_Print,0,0,'emprunt (10)'!Last_Row)</definedName>
    <definedName name="Print_Area_Reset" localSheetId="15">OFFSET('emprunt (2)'!Full_Print,0,0,'emprunt (2)'!Last_Row)</definedName>
    <definedName name="Print_Area_Reset" localSheetId="16">OFFSET('emprunt (3)'!Full_Print,0,0,'emprunt (3)'!Last_Row)</definedName>
    <definedName name="Print_Area_Reset" localSheetId="17">OFFSET('emprunt (4)'!Full_Print,0,0,'emprunt (4)'!Last_Row)</definedName>
    <definedName name="Print_Area_Reset" localSheetId="18">OFFSET('emprunt (5)'!Full_Print,0,0,'emprunt (5)'!Last_Row)</definedName>
    <definedName name="Print_Area_Reset" localSheetId="24">OFFSET('emprunt (6)'!Full_Print,0,0,'emprunt (6)'!Last_Row)</definedName>
    <definedName name="Print_Area_Reset" localSheetId="25">OFFSET('emprunt (7)'!Full_Print,0,0,'emprunt (7)'!Last_Row)</definedName>
    <definedName name="Print_Area_Reset" localSheetId="26">OFFSET('emprunt (8)'!Full_Print,0,0,'emprunt (8)'!Last_Row)</definedName>
    <definedName name="Print_Area_Reset" localSheetId="27">OFFSET('emprunt (9)'!Full_Print,0,0,'emprunt (9)'!Last_Row)</definedName>
    <definedName name="Print_Area_Reset">OFFSET(Full_Print,0,0,Last_Row)</definedName>
    <definedName name="prorata">Parametres!$M$4</definedName>
    <definedName name="Sched_Pay" localSheetId="23">'10'!$D$18:$D$400</definedName>
    <definedName name="Sched_Pay" localSheetId="19">'6'!$D$18:$D$400</definedName>
    <definedName name="Sched_Pay" localSheetId="20">'7'!$D$18:$D$400</definedName>
    <definedName name="Sched_Pay" localSheetId="21">'8'!$D$18:$D$400</definedName>
    <definedName name="Sched_Pay" localSheetId="22">'9'!$D$18:$D$400</definedName>
    <definedName name="Sched_Pay" localSheetId="28">'emprunt (10)'!$D$18:$D$400</definedName>
    <definedName name="Sched_Pay" localSheetId="15">'emprunt (2)'!$D$18:$D$400</definedName>
    <definedName name="Sched_Pay" localSheetId="16">'emprunt (3)'!$D$18:$D$400</definedName>
    <definedName name="Sched_Pay" localSheetId="17">'emprunt (4)'!$D$18:$D$400</definedName>
    <definedName name="Sched_Pay" localSheetId="18">'emprunt (5)'!$D$18:$D$400</definedName>
    <definedName name="Sched_Pay" localSheetId="24">'emprunt (6)'!$D$18:$D$400</definedName>
    <definedName name="Sched_Pay" localSheetId="25">'emprunt (7)'!$D$18:$D$400</definedName>
    <definedName name="Sched_Pay" localSheetId="26">'emprunt (8)'!$D$18:$D$400</definedName>
    <definedName name="Sched_Pay" localSheetId="27">'emprunt (9)'!$D$18:$D$400</definedName>
    <definedName name="Sched_Pay">'Calcul d''emprunt'!$D$18:$D$400</definedName>
    <definedName name="Scheduled_Extra_Payments" localSheetId="23">'10'!$D$11</definedName>
    <definedName name="Scheduled_Extra_Payments" localSheetId="19">'6'!$D$11</definedName>
    <definedName name="Scheduled_Extra_Payments" localSheetId="20">'7'!$D$11</definedName>
    <definedName name="Scheduled_Extra_Payments" localSheetId="21">'8'!$D$11</definedName>
    <definedName name="Scheduled_Extra_Payments" localSheetId="22">'9'!$D$11</definedName>
    <definedName name="Scheduled_Extra_Payments" localSheetId="28">'emprunt (10)'!$D$11</definedName>
    <definedName name="Scheduled_Extra_Payments" localSheetId="15">'emprunt (2)'!$D$11</definedName>
    <definedName name="Scheduled_Extra_Payments" localSheetId="16">'emprunt (3)'!$D$11</definedName>
    <definedName name="Scheduled_Extra_Payments" localSheetId="17">'emprunt (4)'!$D$11</definedName>
    <definedName name="Scheduled_Extra_Payments" localSheetId="18">'emprunt (5)'!$D$11</definedName>
    <definedName name="Scheduled_Extra_Payments" localSheetId="24">'emprunt (6)'!$D$11</definedName>
    <definedName name="Scheduled_Extra_Payments" localSheetId="25">'emprunt (7)'!$D$11</definedName>
    <definedName name="Scheduled_Extra_Payments" localSheetId="26">'emprunt (8)'!$D$11</definedName>
    <definedName name="Scheduled_Extra_Payments" localSheetId="27">'emprunt (9)'!$D$11</definedName>
    <definedName name="Scheduled_Extra_Payments">'Calcul d''emprunt'!$D$11</definedName>
    <definedName name="Scheduled_Interest_Rate" localSheetId="23">'10'!$D$7</definedName>
    <definedName name="Scheduled_Interest_Rate" localSheetId="19">'6'!$D$7</definedName>
    <definedName name="Scheduled_Interest_Rate" localSheetId="20">'7'!$D$7</definedName>
    <definedName name="Scheduled_Interest_Rate" localSheetId="21">'8'!$D$7</definedName>
    <definedName name="Scheduled_Interest_Rate" localSheetId="22">'9'!$D$7</definedName>
    <definedName name="Scheduled_Interest_Rate" localSheetId="28">'emprunt (10)'!$D$7</definedName>
    <definedName name="Scheduled_Interest_Rate" localSheetId="15">'emprunt (2)'!$D$7</definedName>
    <definedName name="Scheduled_Interest_Rate" localSheetId="16">'emprunt (3)'!$D$7</definedName>
    <definedName name="Scheduled_Interest_Rate" localSheetId="17">'emprunt (4)'!$D$7</definedName>
    <definedName name="Scheduled_Interest_Rate" localSheetId="18">'emprunt (5)'!$D$7</definedName>
    <definedName name="Scheduled_Interest_Rate" localSheetId="24">'emprunt (6)'!$D$7</definedName>
    <definedName name="Scheduled_Interest_Rate" localSheetId="25">'emprunt (7)'!$D$7</definedName>
    <definedName name="Scheduled_Interest_Rate" localSheetId="26">'emprunt (8)'!$D$7</definedName>
    <definedName name="Scheduled_Interest_Rate" localSheetId="27">'emprunt (9)'!$D$7</definedName>
    <definedName name="Scheduled_Interest_Rate">'Calcul d''emprunt'!$D$7</definedName>
    <definedName name="Scheduled_Monthly_Payment" localSheetId="23">'10'!$H$6</definedName>
    <definedName name="Scheduled_Monthly_Payment" localSheetId="19">'6'!$H$6</definedName>
    <definedName name="Scheduled_Monthly_Payment" localSheetId="20">'7'!$H$6</definedName>
    <definedName name="Scheduled_Monthly_Payment" localSheetId="21">'8'!$H$6</definedName>
    <definedName name="Scheduled_Monthly_Payment" localSheetId="22">'9'!$H$6</definedName>
    <definedName name="Scheduled_Monthly_Payment" localSheetId="28">'emprunt (10)'!$H$6</definedName>
    <definedName name="Scheduled_Monthly_Payment" localSheetId="15">'emprunt (2)'!$H$6</definedName>
    <definedName name="Scheduled_Monthly_Payment" localSheetId="16">'emprunt (3)'!$H$6</definedName>
    <definedName name="Scheduled_Monthly_Payment" localSheetId="17">'emprunt (4)'!$H$6</definedName>
    <definedName name="Scheduled_Monthly_Payment" localSheetId="18">'emprunt (5)'!$H$6</definedName>
    <definedName name="Scheduled_Monthly_Payment" localSheetId="24">'emprunt (6)'!$H$6</definedName>
    <definedName name="Scheduled_Monthly_Payment" localSheetId="25">'emprunt (7)'!$H$6</definedName>
    <definedName name="Scheduled_Monthly_Payment" localSheetId="26">'emprunt (8)'!$H$6</definedName>
    <definedName name="Scheduled_Monthly_Payment" localSheetId="27">'emprunt (9)'!$H$6</definedName>
    <definedName name="Scheduled_Monthly_Payment">'Calcul d''emprunt'!$H$6</definedName>
    <definedName name="Total_Interest" localSheetId="23">'10'!$H$10</definedName>
    <definedName name="Total_Interest" localSheetId="19">'6'!$H$10</definedName>
    <definedName name="Total_Interest" localSheetId="20">'7'!$H$10</definedName>
    <definedName name="Total_Interest" localSheetId="21">'8'!$H$10</definedName>
    <definedName name="Total_Interest" localSheetId="22">'9'!$H$10</definedName>
    <definedName name="Total_Interest" localSheetId="28">'emprunt (10)'!$H$10</definedName>
    <definedName name="Total_Interest" localSheetId="15">'emprunt (2)'!$H$10</definedName>
    <definedName name="Total_Interest" localSheetId="16">'emprunt (3)'!$H$10</definedName>
    <definedName name="Total_Interest" localSheetId="17">'emprunt (4)'!$H$10</definedName>
    <definedName name="Total_Interest" localSheetId="18">'emprunt (5)'!$H$10</definedName>
    <definedName name="Total_Interest" localSheetId="24">'emprunt (6)'!$H$10</definedName>
    <definedName name="Total_Interest" localSheetId="25">'emprunt (7)'!$H$10</definedName>
    <definedName name="Total_Interest" localSheetId="26">'emprunt (8)'!$H$10</definedName>
    <definedName name="Total_Interest" localSheetId="27">'emprunt (9)'!$H$10</definedName>
    <definedName name="Total_Interest">'Calcul d''emprunt'!$H$10</definedName>
    <definedName name="Total_Pay" localSheetId="23">'10'!$F$18:$F$400</definedName>
    <definedName name="Total_Pay" localSheetId="19">'6'!$F$18:$F$400</definedName>
    <definedName name="Total_Pay" localSheetId="20">'7'!$F$18:$F$400</definedName>
    <definedName name="Total_Pay" localSheetId="21">'8'!$F$18:$F$400</definedName>
    <definedName name="Total_Pay" localSheetId="22">'9'!$F$18:$F$400</definedName>
    <definedName name="Total_Pay" localSheetId="28">'emprunt (10)'!$F$18:$F$400</definedName>
    <definedName name="Total_Pay" localSheetId="15">'emprunt (2)'!$F$18:$F$400</definedName>
    <definedName name="Total_Pay" localSheetId="16">'emprunt (3)'!$F$18:$F$400</definedName>
    <definedName name="Total_Pay" localSheetId="17">'emprunt (4)'!$F$18:$F$400</definedName>
    <definedName name="Total_Pay" localSheetId="18">'emprunt (5)'!$F$18:$F$400</definedName>
    <definedName name="Total_Pay" localSheetId="24">'emprunt (6)'!$F$18:$F$400</definedName>
    <definedName name="Total_Pay" localSheetId="25">'emprunt (7)'!$F$18:$F$400</definedName>
    <definedName name="Total_Pay" localSheetId="26">'emprunt (8)'!$F$18:$F$400</definedName>
    <definedName name="Total_Pay" localSheetId="27">'emprunt (9)'!$F$18:$F$400</definedName>
    <definedName name="Total_Pay">'Calcul d''emprunt'!$F$18:$F$400</definedName>
    <definedName name="Total_Payment" localSheetId="23">Scheduled_Payment+Extra_Payment</definedName>
    <definedName name="Total_Payment" localSheetId="19">Scheduled_Payment+Extra_Payment</definedName>
    <definedName name="Total_Payment" localSheetId="20">Scheduled_Payment+Extra_Payment</definedName>
    <definedName name="Total_Payment" localSheetId="21">Scheduled_Payment+Extra_Payment</definedName>
    <definedName name="Total_Payment" localSheetId="22">Scheduled_Payment+Extra_Payment</definedName>
    <definedName name="Total_Payment" localSheetId="28">Scheduled_Payment+Extra_Payment</definedName>
    <definedName name="Total_Payment" localSheetId="15">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24">Scheduled_Payment+Extra_Payment</definedName>
    <definedName name="Total_Payment" localSheetId="25">Scheduled_Payment+Extra_Payment</definedName>
    <definedName name="Total_Payment" localSheetId="26">Scheduled_Payment+Extra_Payment</definedName>
    <definedName name="Total_Payment" localSheetId="27">Scheduled_Payment+Extra_Payment</definedName>
    <definedName name="Total_Payment">Scheduled_Payment+Extra_Payment</definedName>
    <definedName name="Values_Entered" localSheetId="23">IF('10'!Loan_Amount*'10'!Interest_Rate*'10'!Loan_Years*'10'!Loan_Start&gt;0,1,0)</definedName>
    <definedName name="Values_Entered" localSheetId="19">IF('6'!Loan_Amount*'6'!Interest_Rate*'6'!Loan_Years*'6'!Loan_Start&gt;0,1,0)</definedName>
    <definedName name="Values_Entered" localSheetId="20">IF('7'!Loan_Amount*'7'!Interest_Rate*'7'!Loan_Years*'7'!Loan_Start&gt;0,1,0)</definedName>
    <definedName name="Values_Entered" localSheetId="21">IF('8'!Loan_Amount*'8'!Interest_Rate*'8'!Loan_Years*'8'!Loan_Start&gt;0,1,0)</definedName>
    <definedName name="Values_Entered" localSheetId="22">IF('9'!Loan_Amount*'9'!Interest_Rate*'9'!Loan_Years*'9'!Loan_Start&gt;0,1,0)</definedName>
    <definedName name="Values_Entered" localSheetId="28">IF('emprunt (10)'!Loan_Amount*'emprunt (10)'!Interest_Rate*'emprunt (10)'!Loan_Years*'emprunt (10)'!Loan_Start&gt;0,1,0)</definedName>
    <definedName name="Values_Entered" localSheetId="15">IF('emprunt (2)'!Loan_Amount*'emprunt (2)'!Interest_Rate*'emprunt (2)'!Loan_Years*'emprunt (2)'!Loan_Start&gt;0,1,0)</definedName>
    <definedName name="Values_Entered" localSheetId="16">IF('emprunt (3)'!Loan_Amount*'emprunt (3)'!Interest_Rate*'emprunt (3)'!Loan_Years*'emprunt (3)'!Loan_Start&gt;0,1,0)</definedName>
    <definedName name="Values_Entered" localSheetId="17">IF('emprunt (4)'!Loan_Amount*'emprunt (4)'!Interest_Rate*'emprunt (4)'!Loan_Years*'emprunt (4)'!Loan_Start&gt;0,1,0)</definedName>
    <definedName name="Values_Entered" localSheetId="18">IF('emprunt (5)'!Loan_Amount*'emprunt (5)'!Interest_Rate*'emprunt (5)'!Loan_Years*'emprunt (5)'!Loan_Start&gt;0,1,0)</definedName>
    <definedName name="Values_Entered" localSheetId="24">IF('emprunt (6)'!Loan_Amount*'emprunt (6)'!Interest_Rate*'emprunt (6)'!Loan_Years*'emprunt (6)'!Loan_Start&gt;0,1,0)</definedName>
    <definedName name="Values_Entered" localSheetId="25">IF('emprunt (7)'!Loan_Amount*'emprunt (7)'!Interest_Rate*'emprunt (7)'!Loan_Years*'emprunt (7)'!Loan_Start&gt;0,1,0)</definedName>
    <definedName name="Values_Entered" localSheetId="26">IF('emprunt (8)'!Loan_Amount*'emprunt (8)'!Interest_Rate*'emprunt (8)'!Loan_Years*'emprunt (8)'!Loan_Start&gt;0,1,0)</definedName>
    <definedName name="Values_Entered" localSheetId="27">IF('emprunt (9)'!Loan_Amount*'emprunt (9)'!Interest_Rate*'emprunt (9)'!Loan_Years*'emprunt (9)'!Loan_Start&gt;0,1,0)</definedName>
    <definedName name="Values_Entered">IF(Loan_Amount*Interest_Rate*Loan_Years*Loan_Start&gt;0,1,0)</definedName>
    <definedName name="wrn.Budget." localSheetId="9" hidden="1">{#N/A,#N/A,TRUE,"BCB1";#N/A,#N/A,TRUE,"BCB2";#N/A,#N/A,TRUE,"RECAP";#N/A,#N/A,TRUE,"BCP1-BCP2";#N/A,#N/A,TRUE,"Charges"}</definedName>
    <definedName name="wrn.Budget." localSheetId="8" hidden="1">{#N/A,#N/A,TRUE,"BCB1";#N/A,#N/A,TRUE,"BCB2";#N/A,#N/A,TRUE,"RECAP";#N/A,#N/A,TRUE,"BCP1-BCP2";#N/A,#N/A,TRUE,"Charges"}</definedName>
    <definedName name="wrn.Budget." localSheetId="2" hidden="1">{#N/A,#N/A,TRUE,"BCB1";#N/A,#N/A,TRUE,"BCB2";#N/A,#N/A,TRUE,"RECAP";#N/A,#N/A,TRUE,"BCP1-BCP2";#N/A,#N/A,TRUE,"Charges"}</definedName>
    <definedName name="wrn.Budget." localSheetId="6" hidden="1">{#N/A,#N/A,TRUE,"BCB1";#N/A,#N/A,TRUE,"BCB2";#N/A,#N/A,TRUE,"RECAP";#N/A,#N/A,TRUE,"BCP1-BCP2";#N/A,#N/A,TRUE,"Charges"}</definedName>
    <definedName name="wrn.Budget." localSheetId="5" hidden="1">{#N/A,#N/A,TRUE,"BCB1";#N/A,#N/A,TRUE,"BCB2";#N/A,#N/A,TRUE,"RECAP";#N/A,#N/A,TRUE,"BCP1-BCP2";#N/A,#N/A,TRUE,"Charges"}</definedName>
    <definedName name="wrn.Budget." localSheetId="7" hidden="1">{#N/A,#N/A,TRUE,"BCB1";#N/A,#N/A,TRUE,"BCB2";#N/A,#N/A,TRUE,"RECAP";#N/A,#N/A,TRUE,"BCP1-BCP2";#N/A,#N/A,TRUE,"Charges"}</definedName>
    <definedName name="wrn.Budget." localSheetId="10"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9" hidden="1">A10_Impacts_budgétaires!$A$1:$H$44</definedName>
    <definedName name="Z_388AB521_2C83_4D8E_8EFA_8ADEA26FEFA3_.wvu.PrintArea" localSheetId="6" hidden="1">A5_Programme_détaillé!$A$1:$M$37</definedName>
    <definedName name="Z_388AB521_2C83_4D8E_8EFA_8ADEA26FEFA3_.wvu.PrintArea" localSheetId="5" hidden="1">A6_Anciens_emprunts!$A$1:$I$19</definedName>
    <definedName name="Z_388AB521_2C83_4D8E_8EFA_8ADEA26FEFA3_.wvu.PrintArea" localSheetId="7" hidden="1">A7_Nouveaux_emprunts!$A$1:$G$19</definedName>
    <definedName name="Z_388AB521_2C83_4D8E_8EFA_8ADEA26FEFA3_.wvu.PrintArea" localSheetId="10" hidden="1">Immo!$A$1:$L$3</definedName>
    <definedName name="Z_67D72751_2FB1_11D8_8085_00301BAFC5DC_.wvu.PrintArea" localSheetId="8" hidden="1">A2_Plan_de_financement!$A$1:$G$76</definedName>
    <definedName name="Z_67D72751_2FB1_11D8_8085_00301BAFC5DC_.wvu.PrintArea" localSheetId="2" hidden="1">A4_Bilan_comptable!$A$1:$E$97</definedName>
    <definedName name="Z_67D72751_2FB1_11D8_8085_00301BAFC5DC_.wvu.PrintTitles" localSheetId="8" hidden="1">A2_Plan_de_financement!$1:$3</definedName>
    <definedName name="Z_67D72751_2FB1_11D8_8085_00301BAFC5DC_.wvu.Rows" localSheetId="8" hidden="1">A2_Plan_de_financement!$46:$46,A2_Plan_de_financement!#REF!</definedName>
    <definedName name="Z_D382A453_CC39_47AC_B06F_11463DC8C553_.wvu.PrintArea" localSheetId="8" hidden="1">A2_Plan_de_financement!$A$1:$G$76</definedName>
    <definedName name="Z_D382A453_CC39_47AC_B06F_11463DC8C553_.wvu.PrintArea" localSheetId="2" hidden="1">A4_Bilan_comptable!$A$1:$E$97</definedName>
    <definedName name="Z_D382A453_CC39_47AC_B06F_11463DC8C553_.wvu.PrintTitles" localSheetId="8" hidden="1">A2_Plan_de_financement!$1:$3</definedName>
    <definedName name="Z_D382A453_CC39_47AC_B06F_11463DC8C553_.wvu.Rows" localSheetId="8" hidden="1">A2_Plan_de_financement!$46:$46,A2_Plan_de_financement!#REF!</definedName>
    <definedName name="Z_F0708422_5DA6_11D9_BC19_00301BAD1E06_.wvu.PrintArea" localSheetId="8" hidden="1">A2_Plan_de_financement!$A$1:$G$76</definedName>
    <definedName name="Z_F0708422_5DA6_11D9_BC19_00301BAD1E06_.wvu.PrintArea" localSheetId="2" hidden="1">A4_Bilan_comptable!$A$1:$E$97</definedName>
    <definedName name="Z_F0708422_5DA6_11D9_BC19_00301BAD1E06_.wvu.PrintTitles" localSheetId="8" hidden="1">A2_Plan_de_financement!$1:$3</definedName>
    <definedName name="Z_F0708422_5DA6_11D9_BC19_00301BAD1E06_.wvu.Rows" localSheetId="8" hidden="1">A2_Plan_de_financement!$46:$46,A2_Plan_de_financement!#REF!</definedName>
    <definedName name="_xlnm.Print_Area" localSheetId="23">'10'!$A$1:$I$75</definedName>
    <definedName name="_xlnm.Print_Area" localSheetId="19">'6'!$A$1:$I$75</definedName>
    <definedName name="_xlnm.Print_Area" localSheetId="20">'7'!$A$1:$I$75</definedName>
    <definedName name="_xlnm.Print_Area" localSheetId="21">'8'!$A$1:$I$75</definedName>
    <definedName name="_xlnm.Print_Area" localSheetId="22">'9'!$A$1:$I$75</definedName>
    <definedName name="_xlnm.Print_Area" localSheetId="9">A10_Impacts_budgétaires!$A$1:$H$49</definedName>
    <definedName name="_xlnm.Print_Area" localSheetId="8">A2_Plan_de_financement!$A$1:$G$106</definedName>
    <definedName name="_xlnm.Print_Area" localSheetId="2">A4_Bilan_comptable!$A$1:$I$53</definedName>
    <definedName name="_xlnm.Print_Area" localSheetId="6">A5_Programme_détaillé!$A$1:$M$22</definedName>
    <definedName name="_xlnm.Print_Area" localSheetId="5">A6_Anciens_emprunts!$A$1:$I$18</definedName>
    <definedName name="_xlnm.Print_Area" localSheetId="7">A7_Nouveaux_emprunts!$A$1:$G$18</definedName>
    <definedName name="_xlnm.Print_Area" localSheetId="14">'Calcul d''emprunt'!$A$1:$I$75</definedName>
    <definedName name="_xlnm.Print_Area" localSheetId="28">'emprunt (10)'!$A$1:$I$75</definedName>
    <definedName name="_xlnm.Print_Area" localSheetId="15">'emprunt (2)'!$A$1:$I$75</definedName>
    <definedName name="_xlnm.Print_Area" localSheetId="16">'emprunt (3)'!$A$1:$I$75</definedName>
    <definedName name="_xlnm.Print_Area" localSheetId="17">'emprunt (4)'!$A$1:$I$75</definedName>
    <definedName name="_xlnm.Print_Area" localSheetId="18">'emprunt (5)'!$A$1:$I$75</definedName>
    <definedName name="_xlnm.Print_Area" localSheetId="24">'emprunt (6)'!$A$1:$I$75</definedName>
    <definedName name="_xlnm.Print_Area" localSheetId="25">'emprunt (7)'!$A$1:$I$75</definedName>
    <definedName name="_xlnm.Print_Area" localSheetId="26">'emprunt (8)'!$A$1:$I$75</definedName>
    <definedName name="_xlnm.Print_Area" localSheetId="27">'emprunt (9)'!$A$1:$I$75</definedName>
    <definedName name="_xlnm.Print_Area" localSheetId="10">Immo!$A$1:$S$29</definedName>
    <definedName name="_xlnm.Print_Area" localSheetId="0">Parametres!$A$1:$I$39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8" i="10" l="1"/>
  <c r="B75" i="10"/>
  <c r="B48" i="10"/>
  <c r="C36" i="10" a="1"/>
  <c r="C36" i="10" s="1"/>
  <c r="D36" i="10" a="1"/>
  <c r="D36" i="10" s="1"/>
  <c r="E36" i="10" a="1"/>
  <c r="E36" i="10" s="1"/>
  <c r="F36" i="10" a="1"/>
  <c r="F36" i="10" s="1"/>
  <c r="G36" i="10" a="1"/>
  <c r="G36" i="10"/>
  <c r="H36" i="10" a="1"/>
  <c r="H36" i="10"/>
  <c r="I36" i="10" a="1"/>
  <c r="I36" i="10" s="1"/>
  <c r="J36" i="10" a="1"/>
  <c r="J36" i="10" s="1"/>
  <c r="K36" i="10" a="1"/>
  <c r="K36" i="10" s="1"/>
  <c r="L36" i="10" a="1"/>
  <c r="L36" i="10" s="1"/>
  <c r="M36" i="10" a="1"/>
  <c r="M36" i="10"/>
  <c r="N36" i="10" a="1"/>
  <c r="N36" i="10"/>
  <c r="O36" i="10" a="1"/>
  <c r="O36" i="10" s="1"/>
  <c r="P36" i="10" a="1"/>
  <c r="P36" i="10" s="1"/>
  <c r="Q36" i="10" a="1"/>
  <c r="Q36" i="10" s="1"/>
  <c r="R36" i="10" a="1"/>
  <c r="R36" i="10" s="1"/>
  <c r="S36" i="10" a="1"/>
  <c r="S36" i="10"/>
  <c r="T36" i="10" a="1"/>
  <c r="T36" i="10"/>
  <c r="U36" i="10" a="1"/>
  <c r="U36" i="10" s="1"/>
  <c r="V36" i="10" a="1"/>
  <c r="V36" i="10" s="1"/>
  <c r="W36" i="10" a="1"/>
  <c r="W36" i="10" s="1"/>
  <c r="X36" i="10" a="1"/>
  <c r="X36" i="10" s="1"/>
  <c r="Y36" i="10" a="1"/>
  <c r="Y36" i="10"/>
  <c r="Z36" i="10" a="1"/>
  <c r="Z36" i="10" s="1"/>
  <c r="AA36" i="10" a="1"/>
  <c r="AA36" i="10" s="1"/>
  <c r="AB36" i="10" a="1"/>
  <c r="AB36" i="10" s="1"/>
  <c r="AC36" i="10" a="1"/>
  <c r="AC36" i="10" s="1"/>
  <c r="AD36" i="10" a="1"/>
  <c r="AD36" i="10" s="1"/>
  <c r="AE36" i="10" a="1"/>
  <c r="AE36" i="10"/>
  <c r="AF36" i="10" a="1"/>
  <c r="AF36" i="10"/>
  <c r="AG36" i="10" a="1"/>
  <c r="AG36" i="10" s="1"/>
  <c r="AH36" i="10" a="1"/>
  <c r="AH36" i="10" s="1"/>
  <c r="AI36" i="10" a="1"/>
  <c r="AI36" i="10" s="1"/>
  <c r="AJ36" i="10" a="1"/>
  <c r="AJ36" i="10" s="1"/>
  <c r="AK36" i="10" a="1"/>
  <c r="AK36" i="10"/>
  <c r="AL36" i="10" a="1"/>
  <c r="AL36" i="10" s="1"/>
  <c r="AM36" i="10" a="1"/>
  <c r="AM36" i="10" s="1"/>
  <c r="AN36" i="10" a="1"/>
  <c r="AN36" i="10" s="1"/>
  <c r="AO36" i="10" a="1"/>
  <c r="AO36" i="10" s="1"/>
  <c r="AP36" i="10" a="1"/>
  <c r="AP36" i="10" s="1"/>
  <c r="AQ36" i="10" a="1"/>
  <c r="AQ36" i="10" s="1"/>
  <c r="AR36" i="10" a="1"/>
  <c r="AR36" i="10" s="1"/>
  <c r="AS36" i="10" a="1"/>
  <c r="AS36" i="10" s="1"/>
  <c r="B36" i="10" a="1"/>
  <c r="B36" i="10" s="1"/>
  <c r="C35" i="10"/>
  <c r="D35" i="10"/>
  <c r="E35" i="10"/>
  <c r="F35" i="10"/>
  <c r="G35" i="10"/>
  <c r="H35" i="10"/>
  <c r="I35"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H35" i="10"/>
  <c r="AI35" i="10"/>
  <c r="AJ35" i="10"/>
  <c r="AK35" i="10"/>
  <c r="AL35" i="10"/>
  <c r="AM35" i="10"/>
  <c r="AN35" i="10"/>
  <c r="AO35" i="10"/>
  <c r="AP35" i="10"/>
  <c r="AQ35" i="10"/>
  <c r="AR35" i="10"/>
  <c r="AS35" i="10"/>
  <c r="B35" i="10"/>
  <c r="C15" i="10" a="1"/>
  <c r="C15" i="10"/>
  <c r="D15" i="10" a="1"/>
  <c r="D15" i="10"/>
  <c r="E15" i="10" a="1"/>
  <c r="E15" i="10"/>
  <c r="F15" i="10" a="1"/>
  <c r="F15" i="10"/>
  <c r="G15" i="10" a="1"/>
  <c r="G15" i="10" s="1"/>
  <c r="H15" i="10" a="1"/>
  <c r="H15" i="10"/>
  <c r="I15" i="10" a="1"/>
  <c r="I15" i="10"/>
  <c r="J15" i="10" a="1"/>
  <c r="J15" i="10"/>
  <c r="K15" i="10" a="1"/>
  <c r="K15" i="10"/>
  <c r="L15" i="10" a="1"/>
  <c r="L15" i="10"/>
  <c r="M15" i="10" a="1"/>
  <c r="M15" i="10" s="1"/>
  <c r="N15" i="10" a="1"/>
  <c r="N15" i="10"/>
  <c r="O15" i="10" a="1"/>
  <c r="O15" i="10"/>
  <c r="P15" i="10" a="1"/>
  <c r="P15" i="10"/>
  <c r="Q15" i="10" a="1"/>
  <c r="Q15" i="10"/>
  <c r="R15" i="10" a="1"/>
  <c r="R15" i="10" s="1"/>
  <c r="S15" i="10" a="1"/>
  <c r="S15" i="10" s="1"/>
  <c r="T15" i="10" a="1"/>
  <c r="T15" i="10"/>
  <c r="U15" i="10" a="1"/>
  <c r="U15" i="10"/>
  <c r="V15" i="10" a="1"/>
  <c r="V15" i="10"/>
  <c r="W15" i="10" a="1"/>
  <c r="W15" i="10"/>
  <c r="X15" i="10" a="1"/>
  <c r="X15" i="10"/>
  <c r="Y15" i="10" a="1"/>
  <c r="Y15" i="10" s="1"/>
  <c r="Z15" i="10" a="1"/>
  <c r="Z15" i="10"/>
  <c r="AA15" i="10" a="1"/>
  <c r="AA15" i="10"/>
  <c r="AB15" i="10" a="1"/>
  <c r="AB15" i="10" s="1"/>
  <c r="AC15" i="10" a="1"/>
  <c r="AC15" i="10" s="1"/>
  <c r="AD15" i="10" a="1"/>
  <c r="AD15" i="10"/>
  <c r="AE15" i="10" a="1"/>
  <c r="AE15" i="10" s="1"/>
  <c r="AF15" i="10" a="1"/>
  <c r="AF15" i="10"/>
  <c r="AG15" i="10" a="1"/>
  <c r="AG15" i="10"/>
  <c r="AH15" i="10" a="1"/>
  <c r="AH15" i="10" s="1"/>
  <c r="AI15" i="10" a="1"/>
  <c r="AI15" i="10"/>
  <c r="AJ15" i="10" a="1"/>
  <c r="AJ15" i="10" s="1"/>
  <c r="AK15" i="10" a="1"/>
  <c r="AK15" i="10" s="1"/>
  <c r="AL15" i="10" a="1"/>
  <c r="AL15" i="10"/>
  <c r="AM15" i="10" a="1"/>
  <c r="AM15" i="10" s="1"/>
  <c r="AN15" i="10" a="1"/>
  <c r="AN15" i="10" s="1"/>
  <c r="AO15" i="10" a="1"/>
  <c r="AO15" i="10"/>
  <c r="AP15" i="10" a="1"/>
  <c r="AP15" i="10" s="1"/>
  <c r="AQ15" i="10" a="1"/>
  <c r="AQ15" i="10" s="1"/>
  <c r="AR15" i="10" a="1"/>
  <c r="AR15" i="10" s="1"/>
  <c r="AS15" i="10" a="1"/>
  <c r="AS15" i="10" s="1"/>
  <c r="B15" i="10" a="1"/>
  <c r="B15" i="10" s="1"/>
  <c r="C8" i="10" a="1"/>
  <c r="C8" i="10" s="1"/>
  <c r="D8" i="10" a="1"/>
  <c r="D8" i="10" s="1"/>
  <c r="E8" i="10" a="1"/>
  <c r="E8" i="10" s="1"/>
  <c r="F8" i="10" a="1"/>
  <c r="F8" i="10" s="1"/>
  <c r="G8" i="10" a="1"/>
  <c r="G8" i="10" s="1"/>
  <c r="H8" i="10" a="1"/>
  <c r="H8" i="10"/>
  <c r="I8" i="10" a="1"/>
  <c r="I8" i="10" s="1"/>
  <c r="J8" i="10" a="1"/>
  <c r="J8" i="10" s="1"/>
  <c r="K8" i="10" a="1"/>
  <c r="K8" i="10" s="1"/>
  <c r="L8" i="10" a="1"/>
  <c r="L8" i="10" s="1"/>
  <c r="M8" i="10" a="1"/>
  <c r="M8" i="10" s="1"/>
  <c r="N8" i="10" a="1"/>
  <c r="N8" i="10"/>
  <c r="O8" i="10" a="1"/>
  <c r="O8" i="10" s="1"/>
  <c r="P8" i="10" a="1"/>
  <c r="P8" i="10" s="1"/>
  <c r="Q8" i="10" a="1"/>
  <c r="Q8" i="10" s="1"/>
  <c r="R8" i="10" a="1"/>
  <c r="R8" i="10" s="1"/>
  <c r="S8" i="10" a="1"/>
  <c r="S8" i="10" s="1"/>
  <c r="T8" i="10" a="1"/>
  <c r="T8" i="10"/>
  <c r="U8" i="10" a="1"/>
  <c r="U8" i="10" s="1"/>
  <c r="V8" i="10" a="1"/>
  <c r="V8" i="10" s="1"/>
  <c r="W8" i="10" a="1"/>
  <c r="W8" i="10" s="1"/>
  <c r="X8" i="10" a="1"/>
  <c r="X8" i="10" s="1"/>
  <c r="Y8" i="10" a="1"/>
  <c r="Y8" i="10" s="1"/>
  <c r="Z8" i="10" a="1"/>
  <c r="Z8" i="10"/>
  <c r="AA8" i="10" a="1"/>
  <c r="AA8" i="10" s="1"/>
  <c r="AB8" i="10" a="1"/>
  <c r="AB8" i="10" s="1"/>
  <c r="AC8" i="10" a="1"/>
  <c r="AC8" i="10" s="1"/>
  <c r="AD8" i="10" a="1"/>
  <c r="AD8" i="10" s="1"/>
  <c r="AE8" i="10" a="1"/>
  <c r="AE8" i="10" s="1"/>
  <c r="AF8" i="10" a="1"/>
  <c r="AF8" i="10"/>
  <c r="AG8" i="10" a="1"/>
  <c r="AG8" i="10" s="1"/>
  <c r="AH8" i="10" a="1"/>
  <c r="AH8" i="10" s="1"/>
  <c r="AI8" i="10" a="1"/>
  <c r="AI8" i="10" s="1"/>
  <c r="AJ8" i="10" a="1"/>
  <c r="AJ8" i="10" s="1"/>
  <c r="AK8" i="10" a="1"/>
  <c r="AK8" i="10" s="1"/>
  <c r="AL8" i="10" a="1"/>
  <c r="AL8" i="10"/>
  <c r="AM8" i="10" a="1"/>
  <c r="AM8" i="10" s="1"/>
  <c r="AN8" i="10" a="1"/>
  <c r="AN8" i="10" s="1"/>
  <c r="AO8" i="10" a="1"/>
  <c r="AO8" i="10" s="1"/>
  <c r="AP8" i="10" a="1"/>
  <c r="AP8" i="10" s="1"/>
  <c r="AQ8" i="10" a="1"/>
  <c r="AQ8" i="10" s="1"/>
  <c r="AR8" i="10" a="1"/>
  <c r="AR8" i="10" s="1"/>
  <c r="AS8" i="10" a="1"/>
  <c r="AS8" i="10" s="1"/>
  <c r="B8" i="10" a="1"/>
  <c r="B8" i="10" s="1"/>
  <c r="C27" i="40"/>
  <c r="B27" i="40"/>
  <c r="B19" i="40"/>
  <c r="B17" i="40"/>
  <c r="B15" i="40"/>
  <c r="D13" i="40"/>
  <c r="C13" i="40"/>
  <c r="B13" i="40"/>
  <c r="B11" i="40" l="1"/>
  <c r="E36" i="42" l="1"/>
  <c r="F36" i="42"/>
  <c r="D36" i="42"/>
  <c r="E37" i="42"/>
  <c r="F37" i="42"/>
  <c r="D37" i="42"/>
  <c r="E38" i="42"/>
  <c r="F38" i="42"/>
  <c r="D38" i="42"/>
  <c r="E39" i="42"/>
  <c r="F39" i="42"/>
  <c r="D39" i="42"/>
  <c r="E40" i="42"/>
  <c r="F40" i="42"/>
  <c r="D40" i="42"/>
  <c r="E41" i="42"/>
  <c r="F41" i="42"/>
  <c r="D41" i="42"/>
  <c r="E49" i="42"/>
  <c r="F49" i="42"/>
  <c r="D49" i="42"/>
  <c r="E46" i="42"/>
  <c r="F46" i="42"/>
  <c r="D46" i="42"/>
  <c r="E45" i="42"/>
  <c r="F45" i="42"/>
  <c r="D45" i="42"/>
  <c r="E43" i="42"/>
  <c r="F43" i="42"/>
  <c r="D43" i="42"/>
  <c r="E33" i="42"/>
  <c r="F33" i="42"/>
  <c r="D33" i="42"/>
  <c r="E32" i="42"/>
  <c r="F32" i="42"/>
  <c r="D32" i="42"/>
  <c r="E31" i="42"/>
  <c r="F31" i="42"/>
  <c r="D31" i="42"/>
  <c r="D29" i="42"/>
  <c r="D44" i="42"/>
  <c r="D48" i="42"/>
  <c r="D50" i="42"/>
  <c r="N52" i="41"/>
  <c r="N51" i="41"/>
  <c r="N26" i="41"/>
  <c r="N25" i="41"/>
  <c r="E6" i="42"/>
  <c r="F6" i="42"/>
  <c r="D6" i="42"/>
  <c r="D27" i="42" s="1"/>
  <c r="F5" i="42"/>
  <c r="F28" i="42" s="1"/>
  <c r="E5" i="42"/>
  <c r="E28" i="42" s="1"/>
  <c r="D5" i="42"/>
  <c r="D28" i="42" s="1"/>
  <c r="D4" i="42"/>
  <c r="D25" i="42" s="1"/>
  <c r="E4" i="42"/>
  <c r="E25" i="42" s="1"/>
  <c r="F4" i="42"/>
  <c r="F25" i="42" s="1"/>
  <c r="F48" i="42"/>
  <c r="F27" i="42"/>
  <c r="C62" i="35"/>
  <c r="C60" i="35"/>
  <c r="C58" i="35"/>
  <c r="C52" i="35"/>
  <c r="E44" i="42" l="1"/>
  <c r="E29" i="42"/>
  <c r="F50" i="42"/>
  <c r="E27" i="42"/>
  <c r="E48" i="42"/>
  <c r="F29" i="42"/>
  <c r="F44" i="42"/>
  <c r="E50" i="42"/>
  <c r="E27" i="4" l="1"/>
  <c r="AM97" i="10"/>
  <c r="AL97" i="10"/>
  <c r="AK97" i="10"/>
  <c r="AA97" i="10"/>
  <c r="Z97" i="10"/>
  <c r="Y97" i="10"/>
  <c r="O97" i="10"/>
  <c r="N97" i="10"/>
  <c r="M97" i="10"/>
  <c r="C97" i="10"/>
  <c r="B97" i="10"/>
  <c r="AS96" i="10"/>
  <c r="AR96" i="10"/>
  <c r="AQ96" i="10"/>
  <c r="AP96" i="10"/>
  <c r="AO96" i="10"/>
  <c r="AN96" i="10"/>
  <c r="AM96" i="10"/>
  <c r="AL96" i="10"/>
  <c r="AK96" i="10"/>
  <c r="AJ96" i="10"/>
  <c r="AI96" i="10"/>
  <c r="AH96" i="10"/>
  <c r="AH97" i="10" s="1"/>
  <c r="AG96" i="10"/>
  <c r="AF96" i="10"/>
  <c r="AE96" i="10"/>
  <c r="AD96" i="10"/>
  <c r="AC96" i="10"/>
  <c r="AB96" i="10"/>
  <c r="AA96" i="10"/>
  <c r="Z96" i="10"/>
  <c r="Y96" i="10"/>
  <c r="X96" i="10"/>
  <c r="W96" i="10"/>
  <c r="V96" i="10"/>
  <c r="V97" i="10" s="1"/>
  <c r="U96" i="10"/>
  <c r="T96" i="10"/>
  <c r="S96" i="10"/>
  <c r="R96" i="10"/>
  <c r="Q96" i="10"/>
  <c r="P96" i="10"/>
  <c r="O96" i="10"/>
  <c r="N96" i="10"/>
  <c r="M96" i="10"/>
  <c r="L96" i="10"/>
  <c r="K96" i="10"/>
  <c r="J96" i="10"/>
  <c r="J97" i="10" s="1"/>
  <c r="I96" i="10"/>
  <c r="H96" i="10"/>
  <c r="G96" i="10"/>
  <c r="F96" i="10"/>
  <c r="E96" i="10"/>
  <c r="D96" i="10"/>
  <c r="C96" i="10"/>
  <c r="B96" i="10"/>
  <c r="AS88" i="10"/>
  <c r="AR88" i="10"/>
  <c r="AR97" i="10" s="1"/>
  <c r="AQ88" i="10"/>
  <c r="AQ97" i="10" s="1"/>
  <c r="AP88" i="10"/>
  <c r="AP97" i="10" s="1"/>
  <c r="AO88" i="10"/>
  <c r="AO97" i="10" s="1"/>
  <c r="AN88" i="10"/>
  <c r="AN97" i="10" s="1"/>
  <c r="AM88" i="10"/>
  <c r="AL88" i="10"/>
  <c r="AK88" i="10"/>
  <c r="AJ88" i="10"/>
  <c r="AJ97" i="10" s="1"/>
  <c r="AI88" i="10"/>
  <c r="AI97" i="10" s="1"/>
  <c r="AH88" i="10"/>
  <c r="AG88" i="10"/>
  <c r="AF88" i="10"/>
  <c r="AF97" i="10" s="1"/>
  <c r="AE88" i="10"/>
  <c r="AE97" i="10" s="1"/>
  <c r="AD88" i="10"/>
  <c r="AD97" i="10" s="1"/>
  <c r="AC88" i="10"/>
  <c r="AC97" i="10" s="1"/>
  <c r="AB88" i="10"/>
  <c r="AB97" i="10" s="1"/>
  <c r="AA88" i="10"/>
  <c r="Z88" i="10"/>
  <c r="Y88" i="10"/>
  <c r="X88" i="10"/>
  <c r="X97" i="10" s="1"/>
  <c r="W88" i="10"/>
  <c r="W97" i="10" s="1"/>
  <c r="V88" i="10"/>
  <c r="U88" i="10"/>
  <c r="T88" i="10"/>
  <c r="T97" i="10" s="1"/>
  <c r="S88" i="10"/>
  <c r="S97" i="10" s="1"/>
  <c r="R88" i="10"/>
  <c r="R97" i="10" s="1"/>
  <c r="Q88" i="10"/>
  <c r="Q97" i="10" s="1"/>
  <c r="P88" i="10"/>
  <c r="P97" i="10" s="1"/>
  <c r="O88" i="10"/>
  <c r="N88" i="10"/>
  <c r="M88" i="10"/>
  <c r="L88" i="10"/>
  <c r="L97" i="10" s="1"/>
  <c r="K88" i="10"/>
  <c r="K97" i="10" s="1"/>
  <c r="J88" i="10"/>
  <c r="I88" i="10"/>
  <c r="H88" i="10"/>
  <c r="H97" i="10" s="1"/>
  <c r="G88" i="10"/>
  <c r="G97" i="10" s="1"/>
  <c r="F88" i="10"/>
  <c r="F97" i="10" s="1"/>
  <c r="E88" i="10"/>
  <c r="E97" i="10" s="1"/>
  <c r="D88" i="10"/>
  <c r="D97" i="10" s="1"/>
  <c r="C88" i="10"/>
  <c r="B88" i="10"/>
  <c r="AK74" i="10"/>
  <c r="Y74" i="10"/>
  <c r="AS73" i="10"/>
  <c r="AI73" i="10"/>
  <c r="AH73" i="10"/>
  <c r="AG73" i="10"/>
  <c r="W73" i="10"/>
  <c r="V73" i="10"/>
  <c r="U73" i="10"/>
  <c r="K73" i="10"/>
  <c r="J73" i="10"/>
  <c r="I73" i="10"/>
  <c r="AS63" i="10"/>
  <c r="AR63" i="10"/>
  <c r="AQ63" i="10"/>
  <c r="AP63" i="10"/>
  <c r="AP73" i="10" s="1"/>
  <c r="AO63" i="10"/>
  <c r="AN63" i="10"/>
  <c r="AM63" i="10"/>
  <c r="AL63" i="10"/>
  <c r="AK63" i="10"/>
  <c r="AJ63" i="10"/>
  <c r="AI63" i="10"/>
  <c r="AH63" i="10"/>
  <c r="AG63" i="10"/>
  <c r="AF63" i="10"/>
  <c r="AE63" i="10"/>
  <c r="AD63" i="10"/>
  <c r="AD73" i="10" s="1"/>
  <c r="AC63" i="10"/>
  <c r="AB63" i="10"/>
  <c r="AA63" i="10"/>
  <c r="Z63" i="10"/>
  <c r="Y63" i="10"/>
  <c r="X63" i="10"/>
  <c r="W63" i="10"/>
  <c r="V63" i="10"/>
  <c r="U63" i="10"/>
  <c r="T63" i="10"/>
  <c r="S63" i="10"/>
  <c r="R63" i="10"/>
  <c r="R73" i="10" s="1"/>
  <c r="Q63" i="10"/>
  <c r="P63" i="10"/>
  <c r="O63" i="10"/>
  <c r="N63" i="10"/>
  <c r="M63" i="10"/>
  <c r="L63" i="10"/>
  <c r="K63" i="10"/>
  <c r="J63" i="10"/>
  <c r="I63" i="10"/>
  <c r="H63" i="10"/>
  <c r="G63" i="10"/>
  <c r="F63" i="10"/>
  <c r="F73" i="10" s="1"/>
  <c r="E63" i="10"/>
  <c r="D63" i="10"/>
  <c r="C63" i="10"/>
  <c r="B63" i="10"/>
  <c r="AS62" i="10"/>
  <c r="AR62" i="10"/>
  <c r="AR73" i="10" s="1"/>
  <c r="AQ62" i="10"/>
  <c r="AQ73" i="10" s="1"/>
  <c r="AQ74" i="10" s="1"/>
  <c r="AP62" i="10"/>
  <c r="AO62" i="10"/>
  <c r="AO73" i="10" s="1"/>
  <c r="AN62" i="10"/>
  <c r="AN73" i="10" s="1"/>
  <c r="AM62" i="10"/>
  <c r="AM73" i="10" s="1"/>
  <c r="AM74" i="10" s="1"/>
  <c r="AL62" i="10"/>
  <c r="AL73" i="10" s="1"/>
  <c r="AL74" i="10" s="1"/>
  <c r="AK62" i="10"/>
  <c r="AK73" i="10" s="1"/>
  <c r="AJ62" i="10"/>
  <c r="AJ73" i="10" s="1"/>
  <c r="AI62" i="10"/>
  <c r="AH62" i="10"/>
  <c r="AG62" i="10"/>
  <c r="AF62" i="10"/>
  <c r="AF73" i="10" s="1"/>
  <c r="AE62" i="10"/>
  <c r="AE73" i="10" s="1"/>
  <c r="AE74" i="10" s="1"/>
  <c r="AD62" i="10"/>
  <c r="AC62" i="10"/>
  <c r="AC73" i="10" s="1"/>
  <c r="AB62" i="10"/>
  <c r="AB73" i="10" s="1"/>
  <c r="AA62" i="10"/>
  <c r="AA73" i="10" s="1"/>
  <c r="AA74" i="10" s="1"/>
  <c r="Z62" i="10"/>
  <c r="Z73" i="10" s="1"/>
  <c r="Z74" i="10" s="1"/>
  <c r="Y62" i="10"/>
  <c r="Y73" i="10" s="1"/>
  <c r="X62" i="10"/>
  <c r="X73" i="10" s="1"/>
  <c r="W62" i="10"/>
  <c r="V62" i="10"/>
  <c r="U62" i="10"/>
  <c r="T62" i="10"/>
  <c r="T73" i="10" s="1"/>
  <c r="S62" i="10"/>
  <c r="S73" i="10" s="1"/>
  <c r="S74" i="10" s="1"/>
  <c r="R62" i="10"/>
  <c r="Q62" i="10"/>
  <c r="Q73" i="10" s="1"/>
  <c r="P62" i="10"/>
  <c r="P73" i="10" s="1"/>
  <c r="O62" i="10"/>
  <c r="O73" i="10" s="1"/>
  <c r="O74" i="10" s="1"/>
  <c r="N62" i="10"/>
  <c r="N73" i="10" s="1"/>
  <c r="N74" i="10" s="1"/>
  <c r="M62" i="10"/>
  <c r="M73" i="10" s="1"/>
  <c r="M74" i="10" s="1"/>
  <c r="L62" i="10"/>
  <c r="L73" i="10" s="1"/>
  <c r="K62" i="10"/>
  <c r="J62" i="10"/>
  <c r="I62" i="10"/>
  <c r="H62" i="10"/>
  <c r="H73" i="10" s="1"/>
  <c r="G62" i="10"/>
  <c r="G73" i="10" s="1"/>
  <c r="G74" i="10" s="1"/>
  <c r="F62" i="10"/>
  <c r="E62" i="10"/>
  <c r="E73" i="10" s="1"/>
  <c r="D62" i="10"/>
  <c r="D73" i="10" s="1"/>
  <c r="C62" i="10"/>
  <c r="C73" i="10" s="1"/>
  <c r="C74" i="10" s="1"/>
  <c r="B62" i="10"/>
  <c r="B73" i="10" s="1"/>
  <c r="B74" i="10" s="1"/>
  <c r="AS59" i="10"/>
  <c r="AR59" i="10"/>
  <c r="AR74" i="10" s="1"/>
  <c r="AQ59" i="10"/>
  <c r="AP59" i="10"/>
  <c r="AP74" i="10" s="1"/>
  <c r="AO59" i="10"/>
  <c r="AN59" i="10"/>
  <c r="AM59" i="10"/>
  <c r="AL59" i="10"/>
  <c r="AK59" i="10"/>
  <c r="AJ59" i="10"/>
  <c r="AI59" i="10"/>
  <c r="AI74" i="10" s="1"/>
  <c r="AH59" i="10"/>
  <c r="AH74" i="10" s="1"/>
  <c r="AG59" i="10"/>
  <c r="AF59" i="10"/>
  <c r="AF74" i="10" s="1"/>
  <c r="AE59" i="10"/>
  <c r="AD59" i="10"/>
  <c r="AD74" i="10" s="1"/>
  <c r="AC59" i="10"/>
  <c r="AB59" i="10"/>
  <c r="AA59" i="10"/>
  <c r="Z59" i="10"/>
  <c r="Y59" i="10"/>
  <c r="X59" i="10"/>
  <c r="W59" i="10"/>
  <c r="W74" i="10" s="1"/>
  <c r="V59" i="10"/>
  <c r="V74" i="10" s="1"/>
  <c r="U59" i="10"/>
  <c r="U74" i="10" s="1"/>
  <c r="T59" i="10"/>
  <c r="T74" i="10" s="1"/>
  <c r="S59" i="10"/>
  <c r="R59" i="10"/>
  <c r="R74" i="10" s="1"/>
  <c r="Q59" i="10"/>
  <c r="P59" i="10"/>
  <c r="O59" i="10"/>
  <c r="N59" i="10"/>
  <c r="M59" i="10"/>
  <c r="L59" i="10"/>
  <c r="K59" i="10"/>
  <c r="K74" i="10" s="1"/>
  <c r="J59" i="10"/>
  <c r="J74" i="10" s="1"/>
  <c r="I59" i="10"/>
  <c r="H59" i="10"/>
  <c r="H74" i="10" s="1"/>
  <c r="G59" i="10"/>
  <c r="F59" i="10"/>
  <c r="F74" i="10" s="1"/>
  <c r="E59" i="10"/>
  <c r="D59" i="10"/>
  <c r="C59" i="10"/>
  <c r="B59" i="10"/>
  <c r="B3" i="10"/>
  <c r="C3" i="10" s="1"/>
  <c r="B1" i="10"/>
  <c r="A1" i="10"/>
  <c r="D3" i="10" l="1"/>
  <c r="L74" i="10"/>
  <c r="X74" i="10"/>
  <c r="AJ74" i="10"/>
  <c r="D74" i="10"/>
  <c r="P74" i="10"/>
  <c r="AB74" i="10"/>
  <c r="AN74" i="10"/>
  <c r="E74" i="10"/>
  <c r="Q74" i="10"/>
  <c r="AC74" i="10"/>
  <c r="AO74" i="10"/>
  <c r="I74" i="10"/>
  <c r="AG74" i="10"/>
  <c r="AS74" i="10"/>
  <c r="I97" i="10"/>
  <c r="U97" i="10"/>
  <c r="AG97" i="10"/>
  <c r="AS97" i="10"/>
  <c r="H69" i="41"/>
  <c r="G69" i="41" s="1"/>
  <c r="F69" i="41" s="1"/>
  <c r="N61" i="41"/>
  <c r="N62" i="41" s="1"/>
  <c r="G61" i="41"/>
  <c r="G51" i="41"/>
  <c r="G52" i="41" s="1"/>
  <c r="N37" i="41"/>
  <c r="N38" i="41" s="1"/>
  <c r="G37" i="41"/>
  <c r="G38" i="41" s="1"/>
  <c r="G25" i="41"/>
  <c r="G26" i="41" s="1"/>
  <c r="O4" i="41"/>
  <c r="N4" i="41" s="1"/>
  <c r="M4" i="41" s="1"/>
  <c r="H4" i="41"/>
  <c r="G4" i="41" s="1"/>
  <c r="F4" i="41" s="1"/>
  <c r="O61" i="41"/>
  <c r="M61" i="41"/>
  <c r="H61" i="41"/>
  <c r="F61" i="41"/>
  <c r="M51" i="41"/>
  <c r="F51" i="41"/>
  <c r="O51" i="41"/>
  <c r="H51" i="41"/>
  <c r="M37" i="41"/>
  <c r="H37" i="41"/>
  <c r="F37" i="41"/>
  <c r="O37" i="41"/>
  <c r="M25" i="41"/>
  <c r="F25" i="41"/>
  <c r="N39" i="41" l="1"/>
  <c r="E3" i="10"/>
  <c r="G62" i="41"/>
  <c r="N63" i="41"/>
  <c r="G63" i="41"/>
  <c r="G39" i="41"/>
  <c r="M62" i="41"/>
  <c r="M38" i="41"/>
  <c r="O38" i="41"/>
  <c r="F63" i="41"/>
  <c r="H25" i="41"/>
  <c r="H63" i="41" s="1"/>
  <c r="O25" i="41"/>
  <c r="M52" i="41"/>
  <c r="F38" i="41"/>
  <c r="O62" i="41"/>
  <c r="H62" i="41"/>
  <c r="O52" i="41"/>
  <c r="H52" i="41"/>
  <c r="M26" i="41"/>
  <c r="M63" i="41"/>
  <c r="F26" i="41"/>
  <c r="F62" i="41"/>
  <c r="H38" i="41"/>
  <c r="F52" i="41"/>
  <c r="G70" i="41" l="1"/>
  <c r="C24" i="35" s="1"/>
  <c r="F3" i="10"/>
  <c r="O26" i="41"/>
  <c r="F70" i="41"/>
  <c r="C25" i="35" s="1"/>
  <c r="O63" i="41"/>
  <c r="H70" i="41" s="1"/>
  <c r="C23" i="35" s="1"/>
  <c r="F39" i="41"/>
  <c r="H26" i="41"/>
  <c r="O39" i="41" s="1"/>
  <c r="M39" i="41"/>
  <c r="G3" i="10" l="1"/>
  <c r="H39" i="41"/>
  <c r="H3" i="10" l="1"/>
  <c r="I3" i="10" l="1"/>
  <c r="J3" i="10" l="1"/>
  <c r="K3" i="10" l="1"/>
  <c r="L3" i="10" l="1"/>
  <c r="M3" i="10" l="1"/>
  <c r="N3" i="10" l="1"/>
  <c r="O3" i="10" l="1"/>
  <c r="P3" i="10" l="1"/>
  <c r="Q3" i="10" l="1"/>
  <c r="R3" i="10" l="1"/>
  <c r="S3" i="10" l="1"/>
  <c r="T3" i="10" l="1"/>
  <c r="U3" i="10" l="1"/>
  <c r="V3" i="10" l="1"/>
  <c r="W3" i="10" l="1"/>
  <c r="X3" i="10" l="1"/>
  <c r="Y3" i="10" l="1"/>
  <c r="Z3" i="10" l="1"/>
  <c r="AA3" i="10" l="1"/>
  <c r="AB3" i="10" l="1"/>
  <c r="AC3" i="10" l="1"/>
  <c r="AD3" i="10" l="1"/>
  <c r="AE3" i="10" l="1"/>
  <c r="AF3" i="10" l="1"/>
  <c r="AG3" i="10" l="1"/>
  <c r="AH3" i="10" l="1"/>
  <c r="AI3" i="10" l="1"/>
  <c r="AJ3" i="10" l="1"/>
  <c r="AK3" i="10" l="1"/>
  <c r="AL3" i="10" l="1"/>
  <c r="AM3" i="10" l="1"/>
  <c r="AN3" i="10" l="1"/>
  <c r="AO3" i="10" l="1"/>
  <c r="AP3" i="10" l="1"/>
  <c r="AQ3" i="10" l="1"/>
  <c r="AR3" i="10" l="1"/>
  <c r="AS3" i="10" l="1"/>
  <c r="N1831" i="39" l="1"/>
  <c r="N1659" i="39"/>
  <c r="N1495" i="39"/>
  <c r="N1018" i="39"/>
  <c r="N596" i="39"/>
  <c r="K25" i="36" l="1"/>
  <c r="G25" i="36"/>
  <c r="D16" i="8"/>
  <c r="B3" i="36"/>
  <c r="B13" i="36" s="1"/>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U11" i="36"/>
  <c r="T11" i="36"/>
  <c r="S11" i="36"/>
  <c r="R11" i="36"/>
  <c r="Q11" i="36"/>
  <c r="P11" i="36"/>
  <c r="O11" i="36"/>
  <c r="N11" i="36"/>
  <c r="M11" i="36"/>
  <c r="L11" i="36"/>
  <c r="K11" i="36"/>
  <c r="J11" i="36"/>
  <c r="I11" i="36"/>
  <c r="H11" i="36"/>
  <c r="G11" i="36"/>
  <c r="F11" i="36"/>
  <c r="E11" i="36"/>
  <c r="D11" i="36"/>
  <c r="C11" i="36"/>
  <c r="B11" i="36"/>
  <c r="B14" i="36" l="1"/>
  <c r="B16" i="36"/>
  <c r="E16" i="8"/>
  <c r="C3" i="36"/>
  <c r="C13" i="36" s="1"/>
  <c r="C14" i="36" l="1"/>
  <c r="C16" i="36"/>
  <c r="F16" i="8"/>
  <c r="D3" i="36"/>
  <c r="D13" i="36" s="1"/>
  <c r="C36" i="35"/>
  <c r="D14" i="36" l="1"/>
  <c r="D16" i="36"/>
  <c r="G16" i="8"/>
  <c r="C18" i="8"/>
  <c r="C19" i="8" s="1"/>
  <c r="E3" i="36"/>
  <c r="E13" i="36" s="1"/>
  <c r="C12" i="35"/>
  <c r="E14" i="36" l="1"/>
  <c r="E16" i="36"/>
  <c r="H16" i="8"/>
  <c r="D18" i="8"/>
  <c r="D19" i="8" s="1"/>
  <c r="F3" i="36"/>
  <c r="F13" i="36" s="1"/>
  <c r="F14" i="36" l="1"/>
  <c r="F16" i="36"/>
  <c r="I16" i="8"/>
  <c r="E18" i="8"/>
  <c r="E19" i="8" s="1"/>
  <c r="G3" i="36"/>
  <c r="G13" i="36" s="1"/>
  <c r="C50" i="35"/>
  <c r="G14" i="36" l="1"/>
  <c r="G16" i="36"/>
  <c r="J16" i="8"/>
  <c r="F18" i="8"/>
  <c r="F19" i="8" s="1"/>
  <c r="H3" i="36"/>
  <c r="H13" i="36" s="1"/>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H14" i="36" l="1"/>
  <c r="H16" i="36"/>
  <c r="K16" i="8"/>
  <c r="I3" i="36"/>
  <c r="I13" i="36" s="1"/>
  <c r="G18" i="8"/>
  <c r="G19" i="8" s="1"/>
  <c r="D28" i="8"/>
  <c r="D21" i="8" s="1"/>
  <c r="E28" i="8"/>
  <c r="E21" i="8" s="1"/>
  <c r="F28" i="8"/>
  <c r="F21" i="8" s="1"/>
  <c r="G28" i="8"/>
  <c r="G21" i="8" s="1"/>
  <c r="H28" i="8"/>
  <c r="H21" i="8" s="1"/>
  <c r="I28" i="8"/>
  <c r="I21" i="8" s="1"/>
  <c r="J28" i="8"/>
  <c r="J21" i="8" s="1"/>
  <c r="K28" i="8"/>
  <c r="K21" i="8" s="1"/>
  <c r="L28" i="8"/>
  <c r="L21" i="8" s="1"/>
  <c r="M28" i="8"/>
  <c r="M21" i="8" s="1"/>
  <c r="N28" i="8"/>
  <c r="N21" i="8" s="1"/>
  <c r="O28" i="8"/>
  <c r="O21" i="8" s="1"/>
  <c r="P28" i="8"/>
  <c r="P21" i="8" s="1"/>
  <c r="Q28" i="8"/>
  <c r="Q21" i="8" s="1"/>
  <c r="R28" i="8"/>
  <c r="R21" i="8" s="1"/>
  <c r="S28" i="8"/>
  <c r="S21" i="8" s="1"/>
  <c r="T28" i="8"/>
  <c r="T21" i="8" s="1"/>
  <c r="U28" i="8"/>
  <c r="U21" i="8" s="1"/>
  <c r="V28" i="8"/>
  <c r="V21" i="8" s="1"/>
  <c r="W28" i="8"/>
  <c r="W21" i="8" s="1"/>
  <c r="X28" i="8"/>
  <c r="X21" i="8" s="1"/>
  <c r="Y28" i="8"/>
  <c r="Y21" i="8" s="1"/>
  <c r="Z28" i="8"/>
  <c r="Z21" i="8" s="1"/>
  <c r="AA28" i="8"/>
  <c r="AA21" i="8" s="1"/>
  <c r="AB28" i="8"/>
  <c r="AB21" i="8" s="1"/>
  <c r="AC28" i="8"/>
  <c r="AC21" i="8" s="1"/>
  <c r="AD28" i="8"/>
  <c r="AD21" i="8" s="1"/>
  <c r="AE28" i="8"/>
  <c r="AE21" i="8" s="1"/>
  <c r="AF28" i="8"/>
  <c r="AF21" i="8" s="1"/>
  <c r="AG28" i="8"/>
  <c r="AG21" i="8" s="1"/>
  <c r="AH28" i="8"/>
  <c r="AH21" i="8" s="1"/>
  <c r="AI28" i="8"/>
  <c r="AI21" i="8" s="1"/>
  <c r="AJ28" i="8"/>
  <c r="AJ21" i="8" s="1"/>
  <c r="AK28" i="8"/>
  <c r="AK21" i="8" s="1"/>
  <c r="AL28" i="8"/>
  <c r="AL21" i="8" s="1"/>
  <c r="AM28" i="8"/>
  <c r="AM21" i="8" s="1"/>
  <c r="AN28" i="8"/>
  <c r="AN21" i="8" s="1"/>
  <c r="AO28" i="8"/>
  <c r="AO21" i="8" s="1"/>
  <c r="AP28" i="8"/>
  <c r="AP21" i="8" s="1"/>
  <c r="AQ28" i="8"/>
  <c r="AQ21" i="8" s="1"/>
  <c r="AR28" i="8"/>
  <c r="AR21" i="8" s="1"/>
  <c r="AS28" i="8"/>
  <c r="AS21" i="8" s="1"/>
  <c r="AT28" i="8"/>
  <c r="AT21" i="8" s="1"/>
  <c r="C28" i="8"/>
  <c r="C21" i="8" s="1"/>
  <c r="A28" i="8"/>
  <c r="I14" i="36" l="1"/>
  <c r="I16" i="36"/>
  <c r="L16" i="8"/>
  <c r="H18" i="8"/>
  <c r="H19" i="8" s="1"/>
  <c r="J3" i="36"/>
  <c r="J13" i="36" s="1"/>
  <c r="C10" i="35"/>
  <c r="EO9" i="5"/>
  <c r="EP9" i="5" s="1"/>
  <c r="EO10" i="5"/>
  <c r="EP10" i="5" s="1"/>
  <c r="EO11" i="5"/>
  <c r="EP11" i="5" s="1"/>
  <c r="EO12" i="5"/>
  <c r="EP12" i="5" s="1"/>
  <c r="EO13" i="5"/>
  <c r="EP13" i="5" s="1"/>
  <c r="EO14" i="5"/>
  <c r="EP14" i="5" s="1"/>
  <c r="EO15" i="5"/>
  <c r="EP15" i="5" s="1"/>
  <c r="EO16" i="5"/>
  <c r="EP16" i="5" s="1"/>
  <c r="EO17" i="5"/>
  <c r="EP17" i="5" s="1"/>
  <c r="EO18" i="5"/>
  <c r="EP18" i="5" s="1"/>
  <c r="EO19" i="5"/>
  <c r="EP19" i="5" s="1"/>
  <c r="EO20" i="5"/>
  <c r="EP20" i="5" s="1"/>
  <c r="EO21" i="5"/>
  <c r="EP21" i="5" s="1"/>
  <c r="EO22" i="5"/>
  <c r="EP22" i="5" s="1"/>
  <c r="EO23" i="5"/>
  <c r="EP23" i="5" s="1"/>
  <c r="EO24" i="5"/>
  <c r="EP24" i="5" s="1"/>
  <c r="EO25" i="5"/>
  <c r="EP25" i="5" s="1"/>
  <c r="EO26" i="5"/>
  <c r="EP26" i="5" s="1"/>
  <c r="EO27" i="5"/>
  <c r="EP27" i="5" s="1"/>
  <c r="EO28" i="5"/>
  <c r="EP28" i="5" s="1"/>
  <c r="EO29" i="5"/>
  <c r="EP29" i="5" s="1"/>
  <c r="EO30" i="5"/>
  <c r="EP30" i="5" s="1"/>
  <c r="EO31" i="5"/>
  <c r="EP31" i="5" s="1"/>
  <c r="EO32" i="5"/>
  <c r="EP32" i="5" s="1"/>
  <c r="EO33" i="5"/>
  <c r="EP33" i="5" s="1"/>
  <c r="EO34" i="5"/>
  <c r="EP34" i="5" s="1"/>
  <c r="EO35" i="5"/>
  <c r="EP35" i="5" s="1"/>
  <c r="EO36" i="5"/>
  <c r="EP36" i="5" s="1"/>
  <c r="EO37" i="5"/>
  <c r="EP37" i="5" s="1"/>
  <c r="EO38" i="5"/>
  <c r="EP38" i="5" s="1"/>
  <c r="EO39" i="5"/>
  <c r="EP39" i="5" s="1"/>
  <c r="EO40" i="5"/>
  <c r="EP40" i="5" s="1"/>
  <c r="EO41" i="5"/>
  <c r="EP41" i="5" s="1"/>
  <c r="EO42" i="5"/>
  <c r="EP42" i="5" s="1"/>
  <c r="EO43" i="5"/>
  <c r="EP43" i="5" s="1"/>
  <c r="EO44" i="5"/>
  <c r="EP44" i="5" s="1"/>
  <c r="EO45" i="5"/>
  <c r="EP45" i="5" s="1"/>
  <c r="EO46" i="5"/>
  <c r="EP46" i="5" s="1"/>
  <c r="EO47" i="5"/>
  <c r="EP47" i="5" s="1"/>
  <c r="EO48" i="5"/>
  <c r="EP48" i="5" s="1"/>
  <c r="EO49" i="5"/>
  <c r="EP49" i="5" s="1"/>
  <c r="EO50" i="5"/>
  <c r="EP50" i="5" s="1"/>
  <c r="EO51" i="5"/>
  <c r="EP51" i="5" s="1"/>
  <c r="EO52" i="5"/>
  <c r="EP52" i="5" s="1"/>
  <c r="EO53" i="5"/>
  <c r="EP53" i="5" s="1"/>
  <c r="EO54" i="5"/>
  <c r="EP54" i="5" s="1"/>
  <c r="EO55" i="5"/>
  <c r="EP55" i="5" s="1"/>
  <c r="EO56" i="5"/>
  <c r="EP56" i="5" s="1"/>
  <c r="EO57" i="5"/>
  <c r="EP57" i="5" s="1"/>
  <c r="EO58" i="5"/>
  <c r="EP58" i="5" s="1"/>
  <c r="EO59" i="5"/>
  <c r="EP59" i="5" s="1"/>
  <c r="EO60" i="5"/>
  <c r="EP60" i="5" s="1"/>
  <c r="EO61" i="5"/>
  <c r="EP61" i="5" s="1"/>
  <c r="EO62" i="5"/>
  <c r="EP62" i="5" s="1"/>
  <c r="EO63" i="5"/>
  <c r="EP63" i="5" s="1"/>
  <c r="EO64" i="5"/>
  <c r="EP64" i="5" s="1"/>
  <c r="EO65" i="5"/>
  <c r="EP65" i="5" s="1"/>
  <c r="EO66" i="5"/>
  <c r="EP66" i="5" s="1"/>
  <c r="EO67" i="5"/>
  <c r="EP67" i="5" s="1"/>
  <c r="EO68" i="5"/>
  <c r="EP68" i="5" s="1"/>
  <c r="EO69" i="5"/>
  <c r="EP69" i="5" s="1"/>
  <c r="EO70" i="5"/>
  <c r="EP70" i="5" s="1"/>
  <c r="EO71" i="5"/>
  <c r="EP71" i="5" s="1"/>
  <c r="EO72" i="5"/>
  <c r="EP72" i="5" s="1"/>
  <c r="EO73" i="5"/>
  <c r="EP73" i="5" s="1"/>
  <c r="EO74" i="5"/>
  <c r="EP74" i="5" s="1"/>
  <c r="EO75" i="5"/>
  <c r="EP75" i="5" s="1"/>
  <c r="EO76" i="5"/>
  <c r="EP76" i="5" s="1"/>
  <c r="EO77" i="5"/>
  <c r="EP77" i="5" s="1"/>
  <c r="EO78" i="5"/>
  <c r="EP78" i="5" s="1"/>
  <c r="EO79" i="5"/>
  <c r="EP79" i="5" s="1"/>
  <c r="EO80" i="5"/>
  <c r="EP80" i="5" s="1"/>
  <c r="EO81" i="5"/>
  <c r="EP81" i="5" s="1"/>
  <c r="EO82" i="5"/>
  <c r="EP82" i="5" s="1"/>
  <c r="EO83" i="5"/>
  <c r="EP83" i="5" s="1"/>
  <c r="EO84" i="5"/>
  <c r="EP84" i="5" s="1"/>
  <c r="EO85" i="5"/>
  <c r="EP85" i="5" s="1"/>
  <c r="EO86" i="5"/>
  <c r="EP86" i="5" s="1"/>
  <c r="EO87" i="5"/>
  <c r="EP87" i="5" s="1"/>
  <c r="EO88" i="5"/>
  <c r="EP88" i="5" s="1"/>
  <c r="EO89" i="5"/>
  <c r="EP89" i="5" s="1"/>
  <c r="EO90" i="5"/>
  <c r="EP90" i="5" s="1"/>
  <c r="EO91" i="5"/>
  <c r="EP91" i="5" s="1"/>
  <c r="EO92" i="5"/>
  <c r="EP92" i="5" s="1"/>
  <c r="EO93" i="5"/>
  <c r="EP93" i="5" s="1"/>
  <c r="EO94" i="5"/>
  <c r="EP94" i="5" s="1"/>
  <c r="EO95" i="5"/>
  <c r="EP95" i="5" s="1"/>
  <c r="EO96" i="5"/>
  <c r="EP96" i="5" s="1"/>
  <c r="EO97" i="5"/>
  <c r="EP97" i="5" s="1"/>
  <c r="EO98" i="5"/>
  <c r="EP98" i="5" s="1"/>
  <c r="EO99" i="5"/>
  <c r="EP99" i="5" s="1"/>
  <c r="EO100" i="5"/>
  <c r="EP100" i="5" s="1"/>
  <c r="EO101" i="5"/>
  <c r="EP101" i="5" s="1"/>
  <c r="EO102" i="5"/>
  <c r="EP102" i="5" s="1"/>
  <c r="EO103" i="5"/>
  <c r="EP103" i="5" s="1"/>
  <c r="EO104" i="5"/>
  <c r="EP104" i="5" s="1"/>
  <c r="EO105" i="5"/>
  <c r="EP105" i="5" s="1"/>
  <c r="EO106" i="5"/>
  <c r="EP106" i="5" s="1"/>
  <c r="EO107" i="5"/>
  <c r="EP107" i="5" s="1"/>
  <c r="EO108" i="5"/>
  <c r="EP108" i="5" s="1"/>
  <c r="EO109" i="5"/>
  <c r="EP109" i="5" s="1"/>
  <c r="EO110" i="5"/>
  <c r="EP110" i="5" s="1"/>
  <c r="EO111" i="5"/>
  <c r="EP111" i="5" s="1"/>
  <c r="EO112" i="5"/>
  <c r="EP112" i="5" s="1"/>
  <c r="EO113" i="5"/>
  <c r="EP113" i="5" s="1"/>
  <c r="EO114" i="5"/>
  <c r="EP114" i="5" s="1"/>
  <c r="EO115" i="5"/>
  <c r="EP115" i="5" s="1"/>
  <c r="EO116" i="5"/>
  <c r="EP116" i="5" s="1"/>
  <c r="EO117" i="5"/>
  <c r="EP117" i="5" s="1"/>
  <c r="EO118" i="5"/>
  <c r="EP118" i="5" s="1"/>
  <c r="EO119" i="5"/>
  <c r="EP119" i="5" s="1"/>
  <c r="EO120" i="5"/>
  <c r="EP120" i="5" s="1"/>
  <c r="EO121" i="5"/>
  <c r="EP121" i="5" s="1"/>
  <c r="EO122" i="5"/>
  <c r="EP122" i="5" s="1"/>
  <c r="EO123" i="5"/>
  <c r="EP123" i="5" s="1"/>
  <c r="EO124" i="5"/>
  <c r="EP124" i="5" s="1"/>
  <c r="EO125" i="5"/>
  <c r="EP125" i="5" s="1"/>
  <c r="EO126" i="5"/>
  <c r="EP126" i="5" s="1"/>
  <c r="EO127" i="5"/>
  <c r="EP127" i="5" s="1"/>
  <c r="EO128" i="5"/>
  <c r="EP128" i="5" s="1"/>
  <c r="EO129" i="5"/>
  <c r="EP129" i="5" s="1"/>
  <c r="EO130" i="5"/>
  <c r="EP130" i="5" s="1"/>
  <c r="EO131" i="5"/>
  <c r="EP131" i="5" s="1"/>
  <c r="EO132" i="5"/>
  <c r="EP132" i="5" s="1"/>
  <c r="EO133" i="5"/>
  <c r="EP133" i="5" s="1"/>
  <c r="EO134" i="5"/>
  <c r="EP134" i="5" s="1"/>
  <c r="EO135" i="5"/>
  <c r="EP135" i="5" s="1"/>
  <c r="EO136" i="5"/>
  <c r="EP136" i="5" s="1"/>
  <c r="EO137" i="5"/>
  <c r="EP137" i="5" s="1"/>
  <c r="EO138" i="5"/>
  <c r="EP138" i="5" s="1"/>
  <c r="EO139" i="5"/>
  <c r="EP139" i="5" s="1"/>
  <c r="EO140" i="5"/>
  <c r="EP140" i="5" s="1"/>
  <c r="EO141" i="5"/>
  <c r="EP141" i="5" s="1"/>
  <c r="EO142" i="5"/>
  <c r="EP142" i="5" s="1"/>
  <c r="EO8" i="5"/>
  <c r="EP8" i="5" s="1"/>
  <c r="CF141" i="5"/>
  <c r="CG141" i="5"/>
  <c r="CH141" i="5"/>
  <c r="CF142" i="5"/>
  <c r="CG142" i="5"/>
  <c r="CH142" i="5"/>
  <c r="J14" i="36" l="1"/>
  <c r="J16" i="36"/>
  <c r="M16" i="8"/>
  <c r="I18" i="8"/>
  <c r="I19" i="8" s="1"/>
  <c r="K3" i="36"/>
  <c r="K13" i="36" s="1"/>
  <c r="EP7" i="5"/>
  <c r="C40" i="35" s="1"/>
  <c r="EO7" i="5"/>
  <c r="C38" i="35" s="1"/>
  <c r="C67" i="35"/>
  <c r="K14" i="36" l="1"/>
  <c r="K16" i="36"/>
  <c r="N16" i="8"/>
  <c r="J18" i="8"/>
  <c r="J19" i="8" s="1"/>
  <c r="L3" i="36"/>
  <c r="L13" i="36" s="1"/>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U21" i="5"/>
  <c r="V21" i="5"/>
  <c r="Y21" i="5"/>
  <c r="T22" i="5"/>
  <c r="U22" i="5"/>
  <c r="V22" i="5"/>
  <c r="Y22" i="5"/>
  <c r="T23" i="5"/>
  <c r="W23" i="5" s="1"/>
  <c r="X23" i="5" s="1"/>
  <c r="U23" i="5"/>
  <c r="V23" i="5"/>
  <c r="Y23" i="5"/>
  <c r="T24" i="5"/>
  <c r="U24" i="5"/>
  <c r="V24" i="5"/>
  <c r="Y24" i="5"/>
  <c r="T25" i="5"/>
  <c r="U25" i="5"/>
  <c r="V25" i="5"/>
  <c r="Y25" i="5"/>
  <c r="T26" i="5"/>
  <c r="U26" i="5"/>
  <c r="V26" i="5"/>
  <c r="Y26" i="5"/>
  <c r="T27" i="5"/>
  <c r="U27" i="5"/>
  <c r="V27" i="5"/>
  <c r="Y27" i="5"/>
  <c r="T28" i="5"/>
  <c r="U28" i="5"/>
  <c r="V28" i="5"/>
  <c r="Y28" i="5"/>
  <c r="T29" i="5"/>
  <c r="W29" i="5" s="1"/>
  <c r="U29" i="5"/>
  <c r="V29" i="5"/>
  <c r="Y29" i="5"/>
  <c r="T30" i="5"/>
  <c r="U30" i="5"/>
  <c r="V30" i="5"/>
  <c r="Y30" i="5"/>
  <c r="T31" i="5"/>
  <c r="U31" i="5"/>
  <c r="V31" i="5"/>
  <c r="Y31" i="5"/>
  <c r="T32" i="5"/>
  <c r="U32" i="5"/>
  <c r="V32" i="5"/>
  <c r="Y32" i="5"/>
  <c r="T33" i="5"/>
  <c r="U33" i="5"/>
  <c r="V33" i="5"/>
  <c r="Y33" i="5"/>
  <c r="T34" i="5"/>
  <c r="U34" i="5"/>
  <c r="V34" i="5"/>
  <c r="Y34" i="5"/>
  <c r="T35" i="5"/>
  <c r="W35" i="5" s="1"/>
  <c r="X35" i="5" s="1"/>
  <c r="U35" i="5"/>
  <c r="V35" i="5"/>
  <c r="Y35" i="5"/>
  <c r="T36" i="5"/>
  <c r="U36" i="5"/>
  <c r="V36" i="5"/>
  <c r="Y36" i="5"/>
  <c r="T37" i="5"/>
  <c r="U37" i="5"/>
  <c r="V37" i="5"/>
  <c r="Y37" i="5"/>
  <c r="T38" i="5"/>
  <c r="U38" i="5"/>
  <c r="V38" i="5"/>
  <c r="Y38" i="5"/>
  <c r="T39" i="5"/>
  <c r="U39" i="5"/>
  <c r="V39" i="5"/>
  <c r="Y39" i="5"/>
  <c r="T40" i="5"/>
  <c r="U40" i="5"/>
  <c r="V40" i="5"/>
  <c r="Y40" i="5"/>
  <c r="T41" i="5"/>
  <c r="W41" i="5" s="1"/>
  <c r="U41" i="5"/>
  <c r="V41" i="5"/>
  <c r="Y41" i="5"/>
  <c r="T42" i="5"/>
  <c r="U42" i="5"/>
  <c r="V42" i="5"/>
  <c r="Y42" i="5"/>
  <c r="T43" i="5"/>
  <c r="U43" i="5"/>
  <c r="V43" i="5"/>
  <c r="Y43" i="5"/>
  <c r="T44" i="5"/>
  <c r="U44" i="5"/>
  <c r="V44" i="5"/>
  <c r="Y44" i="5"/>
  <c r="T45" i="5"/>
  <c r="U45" i="5"/>
  <c r="V45" i="5"/>
  <c r="Y45" i="5"/>
  <c r="T46" i="5"/>
  <c r="U46" i="5"/>
  <c r="V46" i="5"/>
  <c r="Y46" i="5"/>
  <c r="T47" i="5"/>
  <c r="W47" i="5" s="1"/>
  <c r="X47" i="5" s="1"/>
  <c r="U47" i="5"/>
  <c r="V47" i="5"/>
  <c r="Y47" i="5"/>
  <c r="T48" i="5"/>
  <c r="U48" i="5"/>
  <c r="V48" i="5"/>
  <c r="Y48" i="5"/>
  <c r="T49" i="5"/>
  <c r="U49" i="5"/>
  <c r="V49" i="5"/>
  <c r="Y49" i="5"/>
  <c r="T50" i="5"/>
  <c r="U50" i="5"/>
  <c r="V50" i="5"/>
  <c r="Y50" i="5"/>
  <c r="T51" i="5"/>
  <c r="U51" i="5"/>
  <c r="V51" i="5"/>
  <c r="Y51" i="5"/>
  <c r="T52" i="5"/>
  <c r="U52" i="5"/>
  <c r="V52" i="5"/>
  <c r="Y52" i="5"/>
  <c r="T53" i="5"/>
  <c r="W53" i="5" s="1"/>
  <c r="U53" i="5"/>
  <c r="V53" i="5"/>
  <c r="Y53" i="5"/>
  <c r="T54" i="5"/>
  <c r="U54" i="5"/>
  <c r="V54" i="5"/>
  <c r="Y54" i="5"/>
  <c r="T55" i="5"/>
  <c r="U55" i="5"/>
  <c r="V55" i="5"/>
  <c r="Y55" i="5"/>
  <c r="T56" i="5"/>
  <c r="U56" i="5"/>
  <c r="V56" i="5"/>
  <c r="Y56" i="5"/>
  <c r="T57" i="5"/>
  <c r="U57" i="5"/>
  <c r="V57" i="5"/>
  <c r="Y57" i="5"/>
  <c r="T58" i="5"/>
  <c r="U58" i="5"/>
  <c r="V58" i="5"/>
  <c r="Y58" i="5"/>
  <c r="T59" i="5"/>
  <c r="W59" i="5" s="1"/>
  <c r="X59" i="5" s="1"/>
  <c r="U59" i="5"/>
  <c r="V59" i="5"/>
  <c r="Y59" i="5"/>
  <c r="T60" i="5"/>
  <c r="U60" i="5"/>
  <c r="V60" i="5"/>
  <c r="Y60" i="5"/>
  <c r="T61" i="5"/>
  <c r="U61" i="5"/>
  <c r="V61" i="5"/>
  <c r="Y61" i="5"/>
  <c r="T62" i="5"/>
  <c r="U62" i="5"/>
  <c r="V62" i="5"/>
  <c r="Y62" i="5"/>
  <c r="T63" i="5"/>
  <c r="U63" i="5"/>
  <c r="V63" i="5"/>
  <c r="Y63" i="5"/>
  <c r="T64" i="5"/>
  <c r="U64" i="5"/>
  <c r="V64" i="5"/>
  <c r="Y64" i="5"/>
  <c r="T65" i="5"/>
  <c r="W65" i="5" s="1"/>
  <c r="U65" i="5"/>
  <c r="V65" i="5"/>
  <c r="Y65" i="5"/>
  <c r="T66" i="5"/>
  <c r="U66" i="5"/>
  <c r="V66" i="5"/>
  <c r="Y66" i="5"/>
  <c r="T67" i="5"/>
  <c r="U67" i="5"/>
  <c r="V67" i="5"/>
  <c r="Y67" i="5"/>
  <c r="T68" i="5"/>
  <c r="U68" i="5"/>
  <c r="V68" i="5"/>
  <c r="Y68" i="5"/>
  <c r="T69" i="5"/>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L14" i="36" l="1"/>
  <c r="L16" i="36"/>
  <c r="O16" i="8"/>
  <c r="K18" i="8"/>
  <c r="K19" i="8" s="1"/>
  <c r="M3" i="36"/>
  <c r="M13" i="36" s="1"/>
  <c r="W111" i="5"/>
  <c r="X111" i="5" s="1"/>
  <c r="W81" i="5"/>
  <c r="X81" i="5" s="1"/>
  <c r="W63" i="5"/>
  <c r="X63" i="5" s="1"/>
  <c r="W27" i="5"/>
  <c r="X27" i="5" s="1"/>
  <c r="W99" i="5"/>
  <c r="X99" i="5" s="1"/>
  <c r="W75" i="5"/>
  <c r="X75" i="5" s="1"/>
  <c r="W51" i="5"/>
  <c r="X51" i="5" s="1"/>
  <c r="W39" i="5"/>
  <c r="X39" i="5" s="1"/>
  <c r="W21" i="5"/>
  <c r="X21" i="5" s="1"/>
  <c r="W135" i="5"/>
  <c r="X135" i="5" s="1"/>
  <c r="W69" i="5"/>
  <c r="X69" i="5" s="1"/>
  <c r="W45" i="5"/>
  <c r="X45" i="5" s="1"/>
  <c r="W33" i="5"/>
  <c r="X33" i="5" s="1"/>
  <c r="W123" i="5"/>
  <c r="X123" i="5" s="1"/>
  <c r="W93" i="5"/>
  <c r="X93" i="5" s="1"/>
  <c r="W117" i="5"/>
  <c r="X117" i="5" s="1"/>
  <c r="W57" i="5"/>
  <c r="X57" i="5" s="1"/>
  <c r="W129" i="5"/>
  <c r="X129" i="5" s="1"/>
  <c r="W87" i="5"/>
  <c r="X87" i="5" s="1"/>
  <c r="W105" i="5"/>
  <c r="X105" i="5" s="1"/>
  <c r="W55" i="5"/>
  <c r="X55" i="5" s="1"/>
  <c r="W31" i="5"/>
  <c r="X31" i="5" s="1"/>
  <c r="W67" i="5"/>
  <c r="X67" i="5" s="1"/>
  <c r="W61" i="5"/>
  <c r="X61" i="5" s="1"/>
  <c r="W37" i="5"/>
  <c r="X37" i="5" s="1"/>
  <c r="W49" i="5"/>
  <c r="X49" i="5" s="1"/>
  <c r="W43" i="5"/>
  <c r="X43" i="5" s="1"/>
  <c r="W25" i="5"/>
  <c r="X25" i="5" s="1"/>
  <c r="W143" i="5"/>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41" i="5"/>
  <c r="X97" i="5"/>
  <c r="X101" i="5"/>
  <c r="X73" i="5"/>
  <c r="X133" i="5"/>
  <c r="W22" i="5"/>
  <c r="X22" i="5" s="1"/>
  <c r="W14" i="5"/>
  <c r="X14" i="5" s="1"/>
  <c r="X125" i="5"/>
  <c r="X53" i="5"/>
  <c r="X137" i="5"/>
  <c r="X85" i="5"/>
  <c r="X77" i="5"/>
  <c r="X29" i="5"/>
  <c r="X109" i="5"/>
  <c r="X121" i="5"/>
  <c r="X89" i="5"/>
  <c r="X113" i="5"/>
  <c r="X65" i="5"/>
  <c r="H45" i="1"/>
  <c r="I45" i="1"/>
  <c r="D10" i="12"/>
  <c r="K400" i="34"/>
  <c r="K400" i="33"/>
  <c r="K400" i="32"/>
  <c r="K400" i="31"/>
  <c r="K400" i="30"/>
  <c r="K400" i="16"/>
  <c r="K400" i="15"/>
  <c r="K400" i="14"/>
  <c r="K400" i="13"/>
  <c r="M14" i="36" l="1"/>
  <c r="M16" i="36"/>
  <c r="P16" i="8"/>
  <c r="L18" i="8"/>
  <c r="L19" i="8" s="1"/>
  <c r="N3" i="36"/>
  <c r="N13" i="36" s="1"/>
  <c r="K400" i="12"/>
  <c r="B17" i="12"/>
  <c r="N16" i="36" l="1"/>
  <c r="N14" i="36"/>
  <c r="Q16" i="8"/>
  <c r="M18" i="8"/>
  <c r="M19" i="8" s="1"/>
  <c r="O3" i="36"/>
  <c r="O13" i="36" s="1"/>
  <c r="CL6" i="5"/>
  <c r="O14" i="36" l="1"/>
  <c r="O16" i="36"/>
  <c r="R16" i="8"/>
  <c r="N18" i="8"/>
  <c r="N19" i="8" s="1"/>
  <c r="P3" i="36"/>
  <c r="P13" i="36" s="1"/>
  <c r="CM6" i="5"/>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P14" i="36" l="1"/>
  <c r="P16" i="36"/>
  <c r="S16" i="8"/>
  <c r="O18" i="8"/>
  <c r="O19" i="8" s="1"/>
  <c r="Q3" i="36"/>
  <c r="Q13" i="36" s="1"/>
  <c r="CN6" i="5"/>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Q14" i="36" l="1"/>
  <c r="Q16" i="36"/>
  <c r="T16" i="8"/>
  <c r="P18" i="8"/>
  <c r="P19" i="8" s="1"/>
  <c r="R3" i="36"/>
  <c r="R13" i="36" s="1"/>
  <c r="CO6" i="5"/>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R14" i="36" l="1"/>
  <c r="R16" i="36"/>
  <c r="U16" i="8"/>
  <c r="Q18" i="8"/>
  <c r="Q19" i="8" s="1"/>
  <c r="S3" i="36"/>
  <c r="S13" i="36" s="1"/>
  <c r="CP6" i="5"/>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47" i="8"/>
  <c r="C40" i="8"/>
  <c r="C36" i="8"/>
  <c r="C37" i="8"/>
  <c r="D47"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D40" i="8"/>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D37"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D36" i="8"/>
  <c r="E36"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C29" i="8"/>
  <c r="D39" i="8"/>
  <c r="D45" i="8"/>
  <c r="D35" i="8"/>
  <c r="E35" i="8" s="1"/>
  <c r="S14" i="36" l="1"/>
  <c r="S16" i="36"/>
  <c r="V16" i="8"/>
  <c r="R18" i="8"/>
  <c r="R19" i="8" s="1"/>
  <c r="T3" i="36"/>
  <c r="T13" i="36" s="1"/>
  <c r="CQ6" i="5"/>
  <c r="CP142" i="5"/>
  <c r="CP141" i="5"/>
  <c r="C38" i="8"/>
  <c r="A71" i="31"/>
  <c r="B70" i="31"/>
  <c r="L70" i="31" s="1"/>
  <c r="A36" i="32"/>
  <c r="B35" i="32"/>
  <c r="L35" i="32" s="1"/>
  <c r="A31" i="33"/>
  <c r="B30" i="33"/>
  <c r="L30" i="33" s="1"/>
  <c r="F18" i="33"/>
  <c r="A23" i="34"/>
  <c r="B22" i="34"/>
  <c r="L22" i="34" s="1"/>
  <c r="A45" i="30"/>
  <c r="B44" i="30"/>
  <c r="L44" i="30" s="1"/>
  <c r="E18" i="34"/>
  <c r="I18" i="33"/>
  <c r="E18" i="32"/>
  <c r="E18" i="31"/>
  <c r="E18" i="30"/>
  <c r="E39" i="8"/>
  <c r="F35" i="8"/>
  <c r="E38" i="8"/>
  <c r="D38" i="8"/>
  <c r="E45" i="8"/>
  <c r="F45" i="8" s="1"/>
  <c r="T14" i="36" l="1"/>
  <c r="T16" i="36"/>
  <c r="W16" i="8"/>
  <c r="S18" i="8"/>
  <c r="S19" i="8" s="1"/>
  <c r="U3" i="36"/>
  <c r="U13" i="36" s="1"/>
  <c r="CR6" i="5"/>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9" i="8"/>
  <c r="F38" i="8"/>
  <c r="G35" i="8"/>
  <c r="G45" i="8"/>
  <c r="U14" i="36" l="1"/>
  <c r="U16" i="36"/>
  <c r="X16" i="8"/>
  <c r="T18" i="8"/>
  <c r="T19" i="8" s="1"/>
  <c r="V3" i="36"/>
  <c r="V13" i="36" s="1"/>
  <c r="CS6" i="5"/>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9" i="8"/>
  <c r="H35" i="8"/>
  <c r="G38" i="8"/>
  <c r="H45" i="8"/>
  <c r="V14" i="36" l="1"/>
  <c r="V16" i="36"/>
  <c r="Y16" i="8"/>
  <c r="U18" i="8"/>
  <c r="U19" i="8" s="1"/>
  <c r="W3" i="36"/>
  <c r="W13" i="36" s="1"/>
  <c r="CT6" i="5"/>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9" i="8"/>
  <c r="I35" i="8"/>
  <c r="H38" i="8"/>
  <c r="I45" i="8"/>
  <c r="W14" i="36" l="1"/>
  <c r="W16" i="36"/>
  <c r="Z16" i="8"/>
  <c r="V18" i="8"/>
  <c r="V19" i="8" s="1"/>
  <c r="X3" i="36"/>
  <c r="X13" i="36" s="1"/>
  <c r="CU6" i="5"/>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9" i="8"/>
  <c r="I38" i="8"/>
  <c r="J35" i="8"/>
  <c r="J45" i="8"/>
  <c r="X16" i="36" l="1"/>
  <c r="X14" i="36"/>
  <c r="AA16" i="8"/>
  <c r="W18" i="8"/>
  <c r="W19" i="8" s="1"/>
  <c r="Y3" i="36"/>
  <c r="Y13" i="36" s="1"/>
  <c r="CV6" i="5"/>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9" i="8"/>
  <c r="J38" i="8"/>
  <c r="K35" i="8"/>
  <c r="K45" i="8"/>
  <c r="Y14" i="36" l="1"/>
  <c r="Y16" i="36"/>
  <c r="AB16" i="8"/>
  <c r="X18" i="8"/>
  <c r="X19" i="8" s="1"/>
  <c r="Z3" i="36"/>
  <c r="Z13" i="36" s="1"/>
  <c r="CW6" i="5"/>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9" i="8"/>
  <c r="L35" i="8"/>
  <c r="K38" i="8"/>
  <c r="L45" i="8"/>
  <c r="Z16" i="36" l="1"/>
  <c r="Z14" i="36"/>
  <c r="AC16" i="8"/>
  <c r="Y18" i="8"/>
  <c r="Y19" i="8" s="1"/>
  <c r="AA3" i="36"/>
  <c r="AA13" i="36" s="1"/>
  <c r="CX6" i="5"/>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9" i="8"/>
  <c r="M35" i="8"/>
  <c r="L38" i="8"/>
  <c r="M45" i="8"/>
  <c r="AA14" i="36" l="1"/>
  <c r="AA16" i="36"/>
  <c r="AD16" i="8"/>
  <c r="Z18" i="8"/>
  <c r="Z19" i="8" s="1"/>
  <c r="AB3" i="36"/>
  <c r="AB13" i="36" s="1"/>
  <c r="CY6" i="5"/>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9" i="8"/>
  <c r="N35" i="8"/>
  <c r="M38" i="8"/>
  <c r="N45" i="8"/>
  <c r="AB14" i="36" l="1"/>
  <c r="AB16" i="36"/>
  <c r="AE16" i="8"/>
  <c r="AA18" i="8"/>
  <c r="AA19" i="8" s="1"/>
  <c r="AC3" i="36"/>
  <c r="AC13" i="36" s="1"/>
  <c r="CZ6" i="5"/>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9" i="8"/>
  <c r="N38" i="8"/>
  <c r="O35" i="8"/>
  <c r="O45" i="8"/>
  <c r="AC14" i="36" l="1"/>
  <c r="AC16" i="36"/>
  <c r="AF16" i="8"/>
  <c r="AB18" i="8"/>
  <c r="AB19" i="8" s="1"/>
  <c r="AD3" i="36"/>
  <c r="AD13" i="36" s="1"/>
  <c r="DA6" i="5"/>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9" i="8"/>
  <c r="P35" i="8"/>
  <c r="O38" i="8"/>
  <c r="P45" i="8"/>
  <c r="AD14" i="36" l="1"/>
  <c r="AD16" i="36"/>
  <c r="AG16" i="8"/>
  <c r="AC18" i="8"/>
  <c r="AC19" i="8" s="1"/>
  <c r="AE3" i="36"/>
  <c r="AE13" i="36" s="1"/>
  <c r="DB6" i="5"/>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9" i="8"/>
  <c r="Q35" i="8"/>
  <c r="P38" i="8"/>
  <c r="Q45" i="8"/>
  <c r="AE14" i="36" l="1"/>
  <c r="AE16" i="36"/>
  <c r="AH16" i="8"/>
  <c r="AD18" i="8"/>
  <c r="AD19" i="8" s="1"/>
  <c r="AF3" i="36"/>
  <c r="AF13" i="36" s="1"/>
  <c r="DC6" i="5"/>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9" i="8"/>
  <c r="R35" i="8"/>
  <c r="Q38" i="8"/>
  <c r="R45" i="8"/>
  <c r="AF16" i="36" l="1"/>
  <c r="AF14" i="36"/>
  <c r="AI16" i="8"/>
  <c r="AE18" i="8"/>
  <c r="AE19" i="8" s="1"/>
  <c r="AG3" i="36"/>
  <c r="AG13" i="36" s="1"/>
  <c r="DD6" i="5"/>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9" i="8"/>
  <c r="R38" i="8"/>
  <c r="S35" i="8"/>
  <c r="S45" i="8"/>
  <c r="AG14" i="36" l="1"/>
  <c r="AG16" i="36"/>
  <c r="AJ16" i="8"/>
  <c r="AF18" i="8"/>
  <c r="AF19" i="8" s="1"/>
  <c r="AH3" i="36"/>
  <c r="AH13" i="36" s="1"/>
  <c r="M22" i="32"/>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9" i="8"/>
  <c r="T35" i="8"/>
  <c r="S38" i="8"/>
  <c r="T45" i="8"/>
  <c r="AH14" i="36" l="1"/>
  <c r="AH16" i="36"/>
  <c r="AK16" i="8"/>
  <c r="AG18" i="8"/>
  <c r="AG19" i="8" s="1"/>
  <c r="AI3" i="36"/>
  <c r="AI13" i="36" s="1"/>
  <c r="DF6" i="5"/>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9" i="8"/>
  <c r="U35" i="8"/>
  <c r="T38" i="8"/>
  <c r="U45" i="8"/>
  <c r="AI14" i="36" l="1"/>
  <c r="AI16" i="36"/>
  <c r="AL16" i="8"/>
  <c r="AH18" i="8"/>
  <c r="AH19" i="8" s="1"/>
  <c r="AJ3" i="36"/>
  <c r="AJ13" i="36" s="1"/>
  <c r="DG6" i="5"/>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9" i="8"/>
  <c r="V35" i="8"/>
  <c r="U38" i="8"/>
  <c r="V45" i="8"/>
  <c r="AJ16" i="36" l="1"/>
  <c r="AJ14" i="36"/>
  <c r="AM16" i="8"/>
  <c r="AI18" i="8"/>
  <c r="AI19" i="8" s="1"/>
  <c r="AK3" i="36"/>
  <c r="AK13" i="36" s="1"/>
  <c r="DH6" i="5"/>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9" i="8"/>
  <c r="V38" i="8"/>
  <c r="W35" i="8"/>
  <c r="W45" i="8"/>
  <c r="AK14" i="36" l="1"/>
  <c r="AK16" i="36"/>
  <c r="AN16" i="8"/>
  <c r="AJ18" i="8"/>
  <c r="AJ19" i="8" s="1"/>
  <c r="AL3" i="36"/>
  <c r="AL13" i="36" s="1"/>
  <c r="DI6" i="5"/>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9" i="8"/>
  <c r="X35" i="8"/>
  <c r="W38" i="8"/>
  <c r="X45" i="8"/>
  <c r="AL16" i="36" l="1"/>
  <c r="AL14" i="36"/>
  <c r="AO16" i="8"/>
  <c r="AK18" i="8"/>
  <c r="AK19" i="8" s="1"/>
  <c r="AM3" i="36"/>
  <c r="AM13" i="36" s="1"/>
  <c r="DJ6" i="5"/>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9" i="8"/>
  <c r="Y35" i="8"/>
  <c r="X38" i="8"/>
  <c r="Y45" i="8"/>
  <c r="AM14" i="36" l="1"/>
  <c r="AM16" i="36"/>
  <c r="AP16" i="8"/>
  <c r="AL18" i="8"/>
  <c r="AL19" i="8" s="1"/>
  <c r="AN3" i="36"/>
  <c r="AN13" i="36" s="1"/>
  <c r="DK6" i="5"/>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9" i="8"/>
  <c r="Z35" i="8"/>
  <c r="Y38" i="8"/>
  <c r="Z45" i="8"/>
  <c r="AN14" i="36" l="1"/>
  <c r="AN16" i="36"/>
  <c r="AQ16" i="8"/>
  <c r="AM18" i="8"/>
  <c r="AM19" i="8" s="1"/>
  <c r="AO3" i="36"/>
  <c r="AO13" i="36" s="1"/>
  <c r="DL6" i="5"/>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9" i="8"/>
  <c r="Z38" i="8"/>
  <c r="AA35" i="8"/>
  <c r="AA45" i="8"/>
  <c r="AO14" i="36" l="1"/>
  <c r="AO16" i="36"/>
  <c r="AR16" i="8"/>
  <c r="AN18" i="8"/>
  <c r="AN19" i="8" s="1"/>
  <c r="AP3" i="36"/>
  <c r="AP13" i="36" s="1"/>
  <c r="DM6" i="5"/>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9" i="8"/>
  <c r="AB35" i="8"/>
  <c r="AA38" i="8"/>
  <c r="AB45" i="8"/>
  <c r="AP14" i="36" l="1"/>
  <c r="AP16" i="36"/>
  <c r="AS16" i="8"/>
  <c r="AO18" i="8"/>
  <c r="AO19" i="8" s="1"/>
  <c r="AQ3" i="36"/>
  <c r="AQ13" i="36" s="1"/>
  <c r="DN6" i="5"/>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9" i="8"/>
  <c r="AC35" i="8"/>
  <c r="AB38" i="8"/>
  <c r="AC45" i="8"/>
  <c r="AQ14" i="36" l="1"/>
  <c r="AQ16" i="36"/>
  <c r="AT16" i="8"/>
  <c r="AP18" i="8"/>
  <c r="AP19" i="8" s="1"/>
  <c r="AR3" i="36"/>
  <c r="AR13" i="36" s="1"/>
  <c r="DO6" i="5"/>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9" i="8"/>
  <c r="AD35" i="8"/>
  <c r="AC38" i="8"/>
  <c r="AD45" i="8"/>
  <c r="AR14" i="36" l="1"/>
  <c r="AR16" i="36"/>
  <c r="AQ18" i="8"/>
  <c r="AQ19" i="8" s="1"/>
  <c r="AS3" i="36"/>
  <c r="AS13" i="36" s="1"/>
  <c r="DP6" i="5"/>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9" i="8"/>
  <c r="AD38" i="8"/>
  <c r="AE35" i="8"/>
  <c r="AE45" i="8"/>
  <c r="AS14" i="36" l="1"/>
  <c r="AS16" i="36"/>
  <c r="AR18" i="8"/>
  <c r="AR19" i="8" s="1"/>
  <c r="AT3" i="36"/>
  <c r="AT13" i="36" s="1"/>
  <c r="DQ6" i="5"/>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9" i="8"/>
  <c r="AF35" i="8"/>
  <c r="AE38" i="8"/>
  <c r="AF45" i="8"/>
  <c r="AT14" i="36" l="1"/>
  <c r="AT16" i="36"/>
  <c r="AS18" i="8"/>
  <c r="AS19" i="8" s="1"/>
  <c r="AU3" i="36"/>
  <c r="AU13" i="36" s="1"/>
  <c r="DR6" i="5"/>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9" i="8"/>
  <c r="AG35" i="8"/>
  <c r="AF38" i="8"/>
  <c r="AG45" i="8"/>
  <c r="AU14" i="36" l="1"/>
  <c r="AU16" i="36"/>
  <c r="AT18" i="8"/>
  <c r="AT19" i="8" s="1"/>
  <c r="AV3" i="36"/>
  <c r="AV13" i="36" s="1"/>
  <c r="DS6" i="5"/>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9" i="8"/>
  <c r="AG38" i="8"/>
  <c r="AH35" i="8"/>
  <c r="AH45" i="8"/>
  <c r="AV14" i="36" l="1"/>
  <c r="AV16" i="36"/>
  <c r="AW3" i="36"/>
  <c r="AW13" i="36" s="1"/>
  <c r="DT6" i="5"/>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9" i="8"/>
  <c r="AH38" i="8"/>
  <c r="AI35" i="8"/>
  <c r="AI45" i="8"/>
  <c r="AW14" i="36" l="1"/>
  <c r="AW16" i="36"/>
  <c r="AX3" i="36"/>
  <c r="AX13" i="36" s="1"/>
  <c r="DU6" i="5"/>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9" i="8"/>
  <c r="AJ35" i="8"/>
  <c r="AI38" i="8"/>
  <c r="AJ45" i="8"/>
  <c r="AX16" i="36" l="1"/>
  <c r="AX14" i="36"/>
  <c r="AY13" i="36"/>
  <c r="DV6" i="5"/>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9" i="8"/>
  <c r="AK35" i="8"/>
  <c r="AJ38" i="8"/>
  <c r="AK45"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9" i="8"/>
  <c r="AL35" i="8"/>
  <c r="AK38" i="8"/>
  <c r="AL45"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9" i="8"/>
  <c r="AL38" i="8"/>
  <c r="AM35" i="8"/>
  <c r="AM45"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9" i="8"/>
  <c r="AN35" i="8"/>
  <c r="AM38" i="8"/>
  <c r="AN45"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9" i="8"/>
  <c r="AO35" i="8"/>
  <c r="AN38" i="8"/>
  <c r="AO45"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9" i="8"/>
  <c r="AP35" i="8"/>
  <c r="AO38" i="8"/>
  <c r="AP45"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9" i="8"/>
  <c r="AP38" i="8"/>
  <c r="AQ35" i="8"/>
  <c r="AQ45"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9" i="8"/>
  <c r="AQ38" i="8"/>
  <c r="AR35" i="8"/>
  <c r="AR45"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9" i="8"/>
  <c r="AS35" i="8"/>
  <c r="AR38" i="8"/>
  <c r="AS45"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9" i="8"/>
  <c r="AT35" i="8"/>
  <c r="AT38" i="8" s="1"/>
  <c r="AS38" i="8"/>
  <c r="AT45" i="8"/>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9"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J104" i="11"/>
  <c r="K104" i="11"/>
  <c r="N104" i="11"/>
  <c r="I105" i="11"/>
  <c r="J105" i="11"/>
  <c r="K105" i="11"/>
  <c r="N105" i="11"/>
  <c r="A1" i="8"/>
  <c r="C3" i="8"/>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H6" i="26" l="1"/>
  <c r="L104" i="11"/>
  <c r="M104" i="11" s="1"/>
  <c r="L91" i="11"/>
  <c r="M91" i="11" s="1"/>
  <c r="L83" i="11"/>
  <c r="M83" i="11" s="1"/>
  <c r="L71" i="11"/>
  <c r="M71" i="11" s="1"/>
  <c r="L67" i="11"/>
  <c r="M67" i="11" s="1"/>
  <c r="L63" i="11"/>
  <c r="M63" i="11" s="1"/>
  <c r="L61" i="11"/>
  <c r="M61" i="11" s="1"/>
  <c r="L59" i="11"/>
  <c r="M59" i="11" s="1"/>
  <c r="L51" i="11"/>
  <c r="M51" i="11" s="1"/>
  <c r="J12" i="11"/>
  <c r="U12" i="11" s="1"/>
  <c r="D43" i="1"/>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I121" i="5" s="1"/>
  <c r="EH141" i="5"/>
  <c r="EH142" i="5"/>
  <c r="N19" i="11"/>
  <c r="N16" i="11"/>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J50" i="11"/>
  <c r="R50" i="11" s="1"/>
  <c r="K14" i="11"/>
  <c r="L14" i="11" s="1"/>
  <c r="M14" i="11" s="1"/>
  <c r="J11" i="11"/>
  <c r="AB11" i="11" s="1"/>
  <c r="EC129" i="5"/>
  <c r="EG129" i="5"/>
  <c r="EH129" i="5"/>
  <c r="ED129" i="5"/>
  <c r="EE129" i="5"/>
  <c r="EF129" i="5"/>
  <c r="EC121" i="5"/>
  <c r="EG121" i="5"/>
  <c r="EE121" i="5"/>
  <c r="EF121" i="5"/>
  <c r="ED121" i="5"/>
  <c r="EH121" i="5"/>
  <c r="EC113" i="5"/>
  <c r="EG113" i="5"/>
  <c r="ED113" i="5"/>
  <c r="EH113" i="5"/>
  <c r="EE113" i="5"/>
  <c r="EF113" i="5"/>
  <c r="EE107" i="5"/>
  <c r="ED107" i="5"/>
  <c r="EF107" i="5"/>
  <c r="EC107" i="5"/>
  <c r="EG107" i="5"/>
  <c r="EH107" i="5"/>
  <c r="EE103" i="5"/>
  <c r="EF103" i="5"/>
  <c r="EG103" i="5"/>
  <c r="EC103" i="5"/>
  <c r="ED103" i="5"/>
  <c r="EH103" i="5"/>
  <c r="EE99" i="5"/>
  <c r="EG99" i="5"/>
  <c r="EH99" i="5"/>
  <c r="EC99" i="5"/>
  <c r="ED99" i="5"/>
  <c r="EF99" i="5"/>
  <c r="EE95" i="5"/>
  <c r="EH95" i="5"/>
  <c r="EC95" i="5"/>
  <c r="ED95" i="5"/>
  <c r="EF95" i="5"/>
  <c r="EG95" i="5"/>
  <c r="EE91" i="5"/>
  <c r="ED91" i="5"/>
  <c r="EF91" i="5"/>
  <c r="EC91" i="5"/>
  <c r="EG91" i="5"/>
  <c r="EH91" i="5"/>
  <c r="EF87" i="5"/>
  <c r="ED87" i="5"/>
  <c r="EE87" i="5"/>
  <c r="EG87" i="5"/>
  <c r="EC87" i="5"/>
  <c r="EH87" i="5"/>
  <c r="EF83" i="5"/>
  <c r="EG83" i="5"/>
  <c r="EE83" i="5"/>
  <c r="ED83" i="5"/>
  <c r="EH83" i="5"/>
  <c r="EC83" i="5"/>
  <c r="EF79" i="5"/>
  <c r="EC79" i="5"/>
  <c r="EG79" i="5"/>
  <c r="EH79" i="5"/>
  <c r="EE79" i="5"/>
  <c r="ED79" i="5"/>
  <c r="EF75" i="5"/>
  <c r="EC75" i="5"/>
  <c r="ED75" i="5"/>
  <c r="EH75" i="5"/>
  <c r="EG75" i="5"/>
  <c r="EE75" i="5"/>
  <c r="EF71" i="5"/>
  <c r="ED71" i="5"/>
  <c r="EE71" i="5"/>
  <c r="EH71" i="5"/>
  <c r="EC71" i="5"/>
  <c r="EG71" i="5"/>
  <c r="EH67" i="5"/>
  <c r="ED67" i="5"/>
  <c r="EC67" i="5"/>
  <c r="EF67" i="5"/>
  <c r="EG67" i="5"/>
  <c r="EE67" i="5"/>
  <c r="ED63" i="5"/>
  <c r="EH63" i="5"/>
  <c r="EE63" i="5"/>
  <c r="EG63" i="5"/>
  <c r="EC63" i="5"/>
  <c r="EF63" i="5"/>
  <c r="EH59" i="5"/>
  <c r="ED59" i="5"/>
  <c r="EF59" i="5"/>
  <c r="EC59" i="5"/>
  <c r="EE59" i="5"/>
  <c r="EG59" i="5"/>
  <c r="ED55" i="5"/>
  <c r="EH55" i="5"/>
  <c r="EG55" i="5"/>
  <c r="EC55" i="5"/>
  <c r="EE55" i="5"/>
  <c r="EF55" i="5"/>
  <c r="EC50" i="5"/>
  <c r="EG50" i="5"/>
  <c r="ED50" i="5"/>
  <c r="EH50" i="5"/>
  <c r="EE50" i="5"/>
  <c r="EF50" i="5"/>
  <c r="EC42" i="5"/>
  <c r="EG42" i="5"/>
  <c r="EF42" i="5"/>
  <c r="ED42" i="5"/>
  <c r="EE42" i="5"/>
  <c r="EH42" i="5"/>
  <c r="EC34" i="5"/>
  <c r="EG34" i="5"/>
  <c r="ED34" i="5"/>
  <c r="EF34" i="5"/>
  <c r="EH34" i="5"/>
  <c r="EE34" i="5"/>
  <c r="EC26" i="5"/>
  <c r="EG26" i="5"/>
  <c r="EF26" i="5"/>
  <c r="ED26" i="5"/>
  <c r="EH26" i="5"/>
  <c r="EE26" i="5"/>
  <c r="EC18" i="5"/>
  <c r="EG18" i="5"/>
  <c r="ED18" i="5"/>
  <c r="EE18" i="5"/>
  <c r="EF18" i="5"/>
  <c r="EH18" i="5"/>
  <c r="EH10" i="5"/>
  <c r="EC10" i="5"/>
  <c r="ED10" i="5"/>
  <c r="EG10" i="5"/>
  <c r="EF10" i="5"/>
  <c r="EE10" i="5"/>
  <c r="EF136" i="5"/>
  <c r="EE136" i="5"/>
  <c r="EG136" i="5"/>
  <c r="EC136" i="5"/>
  <c r="ED136" i="5"/>
  <c r="EH136" i="5"/>
  <c r="EI136" i="5"/>
  <c r="EF128" i="5"/>
  <c r="ED128" i="5"/>
  <c r="EH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H114" i="5"/>
  <c r="ED114" i="5"/>
  <c r="EC114" i="5"/>
  <c r="EG114" i="5"/>
  <c r="EE114" i="5"/>
  <c r="EF114" i="5"/>
  <c r="EH51" i="5"/>
  <c r="ED51" i="5"/>
  <c r="EC51" i="5"/>
  <c r="EI51" i="5"/>
  <c r="EE51" i="5"/>
  <c r="EF51" i="5"/>
  <c r="EG51" i="5"/>
  <c r="EH43" i="5"/>
  <c r="ED43" i="5"/>
  <c r="EF43" i="5"/>
  <c r="EG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D11" i="5"/>
  <c r="EC11" i="5"/>
  <c r="EF11" i="5"/>
  <c r="EG11" i="5"/>
  <c r="EF112" i="5"/>
  <c r="EI112" i="5"/>
  <c r="EC112" i="5"/>
  <c r="ED112" i="5"/>
  <c r="EH112" i="5"/>
  <c r="EG112" i="5"/>
  <c r="EE112" i="5"/>
  <c r="EC137" i="5"/>
  <c r="EG137" i="5"/>
  <c r="EE137" i="5"/>
  <c r="EF137" i="5"/>
  <c r="EI137" i="5"/>
  <c r="EH137" i="5"/>
  <c r="ED137" i="5"/>
  <c r="EE139" i="5"/>
  <c r="ED139" i="5"/>
  <c r="EF139" i="5"/>
  <c r="EC139" i="5"/>
  <c r="EG139" i="5"/>
  <c r="EH139" i="5"/>
  <c r="EE131" i="5"/>
  <c r="EI131" i="5"/>
  <c r="EG131" i="5"/>
  <c r="EH131" i="5"/>
  <c r="EC131" i="5"/>
  <c r="ED131" i="5"/>
  <c r="EF131" i="5"/>
  <c r="EE123" i="5"/>
  <c r="ED123" i="5"/>
  <c r="EF123" i="5"/>
  <c r="EC123" i="5"/>
  <c r="EG123" i="5"/>
  <c r="EH123" i="5"/>
  <c r="EE115" i="5"/>
  <c r="EI115" i="5"/>
  <c r="EH115" i="5"/>
  <c r="EC115" i="5"/>
  <c r="EG115" i="5"/>
  <c r="ED115" i="5"/>
  <c r="EF115" i="5"/>
  <c r="EF108" i="5"/>
  <c r="ED108" i="5"/>
  <c r="EE108" i="5"/>
  <c r="EH108" i="5"/>
  <c r="EC108" i="5"/>
  <c r="EG108" i="5"/>
  <c r="EF104" i="5"/>
  <c r="EE104" i="5"/>
  <c r="EG104" i="5"/>
  <c r="ED104" i="5"/>
  <c r="EC104" i="5"/>
  <c r="EH104" i="5"/>
  <c r="EF100" i="5"/>
  <c r="EG100" i="5"/>
  <c r="EH100" i="5"/>
  <c r="EC100" i="5"/>
  <c r="ED100" i="5"/>
  <c r="EE100" i="5"/>
  <c r="EF96" i="5"/>
  <c r="EH96" i="5"/>
  <c r="EC96" i="5"/>
  <c r="ED96" i="5"/>
  <c r="EE96" i="5"/>
  <c r="EG96" i="5"/>
  <c r="EF92" i="5"/>
  <c r="EI92" i="5"/>
  <c r="ED92" i="5"/>
  <c r="EE92" i="5"/>
  <c r="EC92" i="5"/>
  <c r="EG92" i="5"/>
  <c r="EH92" i="5"/>
  <c r="EF88" i="5"/>
  <c r="EE88" i="5"/>
  <c r="EG88" i="5"/>
  <c r="EC88" i="5"/>
  <c r="ED88" i="5"/>
  <c r="EH88" i="5"/>
  <c r="EI88" i="5"/>
  <c r="EG84" i="5"/>
  <c r="EC84" i="5"/>
  <c r="EE84" i="5"/>
  <c r="ED84" i="5"/>
  <c r="EH84" i="5"/>
  <c r="EF84" i="5"/>
  <c r="EC80" i="5"/>
  <c r="EG80" i="5"/>
  <c r="EH80" i="5"/>
  <c r="EF80" i="5"/>
  <c r="EE80" i="5"/>
  <c r="EI80" i="5"/>
  <c r="ED80" i="5"/>
  <c r="EG76" i="5"/>
  <c r="EC76" i="5"/>
  <c r="ED76" i="5"/>
  <c r="EH76" i="5"/>
  <c r="EF76" i="5"/>
  <c r="EE76" i="5"/>
  <c r="EC72" i="5"/>
  <c r="EG72" i="5"/>
  <c r="ED72" i="5"/>
  <c r="EE72" i="5"/>
  <c r="EI72" i="5"/>
  <c r="EH72" i="5"/>
  <c r="EF72" i="5"/>
  <c r="EE68" i="5"/>
  <c r="EH68" i="5"/>
  <c r="EC68" i="5"/>
  <c r="ED68" i="5"/>
  <c r="EF68" i="5"/>
  <c r="EG68" i="5"/>
  <c r="EI64" i="5"/>
  <c r="EE64" i="5"/>
  <c r="ED64" i="5"/>
  <c r="EF64" i="5"/>
  <c r="EC64" i="5"/>
  <c r="EG64" i="5"/>
  <c r="EH64" i="5"/>
  <c r="EE60" i="5"/>
  <c r="EF60" i="5"/>
  <c r="EG60" i="5"/>
  <c r="ED60" i="5"/>
  <c r="EC60" i="5"/>
  <c r="EH60" i="5"/>
  <c r="EI56" i="5"/>
  <c r="EE56" i="5"/>
  <c r="EG56" i="5"/>
  <c r="EH56" i="5"/>
  <c r="EF56" i="5"/>
  <c r="ED56" i="5"/>
  <c r="EC56" i="5"/>
  <c r="EE52" i="5"/>
  <c r="EI52" i="5"/>
  <c r="EC52" i="5"/>
  <c r="EH52" i="5"/>
  <c r="EG52" i="5"/>
  <c r="EF52" i="5"/>
  <c r="ED52" i="5"/>
  <c r="EE44" i="5"/>
  <c r="EF44" i="5"/>
  <c r="EC44" i="5"/>
  <c r="ED44" i="5"/>
  <c r="EH44" i="5"/>
  <c r="EG44" i="5"/>
  <c r="EE36" i="5"/>
  <c r="EI36" i="5"/>
  <c r="EH36" i="5"/>
  <c r="EC36" i="5"/>
  <c r="EF36" i="5"/>
  <c r="EG36" i="5"/>
  <c r="ED36" i="5"/>
  <c r="EE28" i="5"/>
  <c r="EF28" i="5"/>
  <c r="EH28" i="5"/>
  <c r="EC28" i="5"/>
  <c r="EG28" i="5"/>
  <c r="ED28" i="5"/>
  <c r="EE20" i="5"/>
  <c r="EI20" i="5"/>
  <c r="EC20" i="5"/>
  <c r="EH20" i="5"/>
  <c r="EF20" i="5"/>
  <c r="ED20" i="5"/>
  <c r="EG20" i="5"/>
  <c r="EE12" i="5"/>
  <c r="EI12" i="5"/>
  <c r="EF12" i="5"/>
  <c r="EH12" i="5"/>
  <c r="EG12" i="5"/>
  <c r="ED12" i="5"/>
  <c r="EC12" i="5"/>
  <c r="EF140" i="5"/>
  <c r="ED140" i="5"/>
  <c r="EE140" i="5"/>
  <c r="EC140" i="5"/>
  <c r="EG140" i="5"/>
  <c r="EH140" i="5"/>
  <c r="EF132" i="5"/>
  <c r="EG132" i="5"/>
  <c r="EH132" i="5"/>
  <c r="EC132" i="5"/>
  <c r="ED132" i="5"/>
  <c r="EE132" i="5"/>
  <c r="EF45" i="5"/>
  <c r="EE45" i="5"/>
  <c r="EG45" i="5"/>
  <c r="EH45" i="5"/>
  <c r="EC45" i="5"/>
  <c r="ED45" i="5"/>
  <c r="EI45" i="5"/>
  <c r="EF37" i="5"/>
  <c r="EH37" i="5"/>
  <c r="EC37" i="5"/>
  <c r="ED37" i="5"/>
  <c r="EE37" i="5"/>
  <c r="EG37" i="5"/>
  <c r="EF29" i="5"/>
  <c r="EE29" i="5"/>
  <c r="EG29" i="5"/>
  <c r="ED29" i="5"/>
  <c r="EC29" i="5"/>
  <c r="EH29" i="5"/>
  <c r="EI29" i="5"/>
  <c r="EF21" i="5"/>
  <c r="EC21" i="5"/>
  <c r="EH21" i="5"/>
  <c r="EG21" i="5"/>
  <c r="EE21" i="5"/>
  <c r="ED21" i="5"/>
  <c r="EF13" i="5"/>
  <c r="EE13" i="5"/>
  <c r="EC13" i="5"/>
  <c r="ED13" i="5"/>
  <c r="EI13" i="5"/>
  <c r="EH13" i="5"/>
  <c r="EG13" i="5"/>
  <c r="EF124" i="5"/>
  <c r="ED124" i="5"/>
  <c r="EE124" i="5"/>
  <c r="EC124" i="5"/>
  <c r="EG124" i="5"/>
  <c r="EH124" i="5"/>
  <c r="EF116" i="5"/>
  <c r="EC116" i="5"/>
  <c r="EG116" i="5"/>
  <c r="EH116" i="5"/>
  <c r="EE116" i="5"/>
  <c r="ED116" i="5"/>
  <c r="EG133" i="5"/>
  <c r="EC133" i="5"/>
  <c r="EF133" i="5"/>
  <c r="EH133" i="5"/>
  <c r="EE133" i="5"/>
  <c r="EI133" i="5"/>
  <c r="ED133" i="5"/>
  <c r="EG125" i="5"/>
  <c r="EC125" i="5"/>
  <c r="EE125" i="5"/>
  <c r="ED125" i="5"/>
  <c r="EH125" i="5"/>
  <c r="EF125" i="5"/>
  <c r="EG117" i="5"/>
  <c r="EC117" i="5"/>
  <c r="EF117" i="5"/>
  <c r="EH117" i="5"/>
  <c r="ED117" i="5"/>
  <c r="EE117" i="5"/>
  <c r="EI117" i="5"/>
  <c r="EG109" i="5"/>
  <c r="EC109" i="5"/>
  <c r="ED109" i="5"/>
  <c r="EE109" i="5"/>
  <c r="EF109" i="5"/>
  <c r="EH109" i="5"/>
  <c r="EC105" i="5"/>
  <c r="EG105" i="5"/>
  <c r="EE105" i="5"/>
  <c r="EF105" i="5"/>
  <c r="ED105" i="5"/>
  <c r="EH105" i="5"/>
  <c r="EG101" i="5"/>
  <c r="EC101" i="5"/>
  <c r="EF101" i="5"/>
  <c r="EH101" i="5"/>
  <c r="ED101" i="5"/>
  <c r="EE101" i="5"/>
  <c r="EI101" i="5"/>
  <c r="EC97" i="5"/>
  <c r="EG97" i="5"/>
  <c r="ED97" i="5"/>
  <c r="EH97" i="5"/>
  <c r="EE97" i="5"/>
  <c r="EF97" i="5"/>
  <c r="EG93" i="5"/>
  <c r="EC93" i="5"/>
  <c r="EI93" i="5"/>
  <c r="ED93" i="5"/>
  <c r="EE93" i="5"/>
  <c r="EF93" i="5"/>
  <c r="EH93" i="5"/>
  <c r="EC89" i="5"/>
  <c r="EG89" i="5"/>
  <c r="EE89" i="5"/>
  <c r="EF89" i="5"/>
  <c r="ED89" i="5"/>
  <c r="EH89" i="5"/>
  <c r="ED85" i="5"/>
  <c r="EH85" i="5"/>
  <c r="EE85" i="5"/>
  <c r="EF85" i="5"/>
  <c r="EG85" i="5"/>
  <c r="EC85" i="5"/>
  <c r="EH81" i="5"/>
  <c r="ED81" i="5"/>
  <c r="EF81" i="5"/>
  <c r="EG81" i="5"/>
  <c r="EE81" i="5"/>
  <c r="EI81" i="5"/>
  <c r="EC81" i="5"/>
  <c r="ED77" i="5"/>
  <c r="EH77" i="5"/>
  <c r="EC77" i="5"/>
  <c r="EG77" i="5"/>
  <c r="EF77" i="5"/>
  <c r="EE77" i="5"/>
  <c r="EH73" i="5"/>
  <c r="ED73" i="5"/>
  <c r="EC73" i="5"/>
  <c r="EE73" i="5"/>
  <c r="EI73" i="5"/>
  <c r="EG73" i="5"/>
  <c r="EF73" i="5"/>
  <c r="EF69" i="5"/>
  <c r="EH69" i="5"/>
  <c r="EC69" i="5"/>
  <c r="EE69" i="5"/>
  <c r="EG69" i="5"/>
  <c r="ED69" i="5"/>
  <c r="EF65" i="5"/>
  <c r="EI65" i="5"/>
  <c r="ED65" i="5"/>
  <c r="EG65" i="5"/>
  <c r="EH65" i="5"/>
  <c r="EE65" i="5"/>
  <c r="EC65" i="5"/>
  <c r="EF61" i="5"/>
  <c r="EE61" i="5"/>
  <c r="EC61" i="5"/>
  <c r="EH61" i="5"/>
  <c r="EG61" i="5"/>
  <c r="ED61" i="5"/>
  <c r="EF57" i="5"/>
  <c r="EG57" i="5"/>
  <c r="EC57" i="5"/>
  <c r="ED57" i="5"/>
  <c r="EI57" i="5"/>
  <c r="EH57" i="5"/>
  <c r="EE57" i="5"/>
  <c r="EF53" i="5"/>
  <c r="EC53" i="5"/>
  <c r="EH53" i="5"/>
  <c r="ED53" i="5"/>
  <c r="EE53" i="5"/>
  <c r="EI53" i="5"/>
  <c r="EG53" i="5"/>
  <c r="EG46" i="5"/>
  <c r="EC46" i="5"/>
  <c r="EE46" i="5"/>
  <c r="ED46" i="5"/>
  <c r="EF46" i="5"/>
  <c r="EH46" i="5"/>
  <c r="EG38" i="5"/>
  <c r="EC38" i="5"/>
  <c r="EH38" i="5"/>
  <c r="EE38" i="5"/>
  <c r="EF38" i="5"/>
  <c r="ED38" i="5"/>
  <c r="EI38" i="5"/>
  <c r="EG30" i="5"/>
  <c r="EC30" i="5"/>
  <c r="EE30" i="5"/>
  <c r="EH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G110" i="5"/>
  <c r="EF110" i="5"/>
  <c r="ED47" i="5"/>
  <c r="EH47" i="5"/>
  <c r="EE47" i="5"/>
  <c r="EF47" i="5"/>
  <c r="EG47" i="5"/>
  <c r="EC47" i="5"/>
  <c r="EI47" i="5"/>
  <c r="ED39" i="5"/>
  <c r="EH39" i="5"/>
  <c r="EG39" i="5"/>
  <c r="EC39" i="5"/>
  <c r="EF39" i="5"/>
  <c r="EE39" i="5"/>
  <c r="ED31" i="5"/>
  <c r="EH31" i="5"/>
  <c r="EE31" i="5"/>
  <c r="EC31" i="5"/>
  <c r="EF31" i="5"/>
  <c r="EG31" i="5"/>
  <c r="ED23" i="5"/>
  <c r="EH23" i="5"/>
  <c r="EG23" i="5"/>
  <c r="EF23" i="5"/>
  <c r="EI23" i="5"/>
  <c r="EC23" i="5"/>
  <c r="EE23" i="5"/>
  <c r="ED15" i="5"/>
  <c r="EH15" i="5"/>
  <c r="EE15" i="5"/>
  <c r="EC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L13" i="11" s="1"/>
  <c r="M13" i="11" s="1"/>
  <c r="N31" i="11"/>
  <c r="N50" i="11"/>
  <c r="N27" i="11"/>
  <c r="I46" i="11"/>
  <c r="J46" i="11" s="1"/>
  <c r="P46" i="11" s="1"/>
  <c r="N42" i="11"/>
  <c r="I36" i="11"/>
  <c r="J36" i="11" s="1"/>
  <c r="N24" i="11"/>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E54" i="1" s="1"/>
  <c r="E55" i="1" s="1"/>
  <c r="C17" i="35" s="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N11" i="11"/>
  <c r="N12" i="11"/>
  <c r="E43" i="1"/>
  <c r="B43" i="1"/>
  <c r="M143" i="5"/>
  <c r="K7" i="11"/>
  <c r="N9" i="11"/>
  <c r="K10" i="11"/>
  <c r="I8" i="11"/>
  <c r="J8" i="11" s="1"/>
  <c r="K8" i="11"/>
  <c r="I10" i="11"/>
  <c r="J10" i="11" s="1"/>
  <c r="K6" i="11"/>
  <c r="I6" i="11"/>
  <c r="J6" i="11" s="1"/>
  <c r="M7" i="5"/>
  <c r="D3" i="8"/>
  <c r="F10" i="8"/>
  <c r="L18" i="11"/>
  <c r="M18" i="11" s="1"/>
  <c r="D10" i="27"/>
  <c r="A19" i="27" s="1"/>
  <c r="D10" i="26"/>
  <c r="H7" i="26" s="1"/>
  <c r="D10" i="25"/>
  <c r="A181" i="25" s="1"/>
  <c r="D10" i="24"/>
  <c r="A28" i="24" s="1"/>
  <c r="N7" i="11"/>
  <c r="CI145" i="5"/>
  <c r="CJ145" i="5" s="1"/>
  <c r="K50" i="11"/>
  <c r="L50" i="11" s="1"/>
  <c r="M50" i="11" s="1"/>
  <c r="K49" i="11"/>
  <c r="L49" i="11" s="1"/>
  <c r="M49" i="11" s="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L25" i="11" s="1"/>
  <c r="M25" i="11" s="1"/>
  <c r="K24" i="11"/>
  <c r="L24" i="11" s="1"/>
  <c r="M24" i="11" s="1"/>
  <c r="K23" i="11"/>
  <c r="L23" i="11" s="1"/>
  <c r="M23" i="11" s="1"/>
  <c r="K22" i="11"/>
  <c r="L22" i="11" s="1"/>
  <c r="M22" i="11" s="1"/>
  <c r="K21" i="11"/>
  <c r="L21" i="11" s="1"/>
  <c r="M21" i="11" s="1"/>
  <c r="K20" i="11"/>
  <c r="L20" i="11" s="1"/>
  <c r="M20" i="11" s="1"/>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DZ66" i="5"/>
  <c r="DF33" i="5"/>
  <c r="AG98" i="11"/>
  <c r="AA76" i="11"/>
  <c r="AB53" i="11"/>
  <c r="CI114" i="5"/>
  <c r="CJ114" i="5" s="1"/>
  <c r="DV123" i="5"/>
  <c r="CI144" i="5"/>
  <c r="CJ144" i="5" s="1"/>
  <c r="DW89" i="5"/>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DT90" i="5"/>
  <c r="DF90" i="5"/>
  <c r="CU90" i="5"/>
  <c r="Z90" i="5"/>
  <c r="EB87" i="5"/>
  <c r="DJ87" i="5"/>
  <c r="CR87" i="5"/>
  <c r="Z77" i="5"/>
  <c r="CS77" i="5"/>
  <c r="DA77" i="5"/>
  <c r="DI77" i="5"/>
  <c r="DQ77" i="5"/>
  <c r="DY77" i="5"/>
  <c r="CM77" i="5"/>
  <c r="CU77" i="5"/>
  <c r="DC77" i="5"/>
  <c r="DK77" i="5"/>
  <c r="DS77" i="5"/>
  <c r="EA77" i="5"/>
  <c r="CL77" i="5"/>
  <c r="CX77" i="5"/>
  <c r="DL77" i="5"/>
  <c r="DX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CL57" i="5"/>
  <c r="CT57" i="5"/>
  <c r="DB57" i="5"/>
  <c r="DJ57" i="5"/>
  <c r="DR57" i="5"/>
  <c r="DZ57" i="5"/>
  <c r="CW57" i="5"/>
  <c r="DE57" i="5"/>
  <c r="DM57" i="5"/>
  <c r="DU57" i="5"/>
  <c r="DI54" i="5"/>
  <c r="DE53" i="5"/>
  <c r="DC48" i="5"/>
  <c r="CO4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L55" i="11"/>
  <c r="M55" i="11" s="1"/>
  <c r="U55" i="11"/>
  <c r="AC55" i="11"/>
  <c r="W54" i="11"/>
  <c r="AE54" i="11"/>
  <c r="AH52" i="11"/>
  <c r="W52" i="11"/>
  <c r="AB70" i="11"/>
  <c r="AB66" i="11"/>
  <c r="AH63" i="11"/>
  <c r="Z63" i="11"/>
  <c r="R63" i="11"/>
  <c r="AB62" i="11"/>
  <c r="AH59" i="11"/>
  <c r="Z59" i="11"/>
  <c r="R59" i="11"/>
  <c r="AB58" i="11"/>
  <c r="S56" i="11"/>
  <c r="AA56" i="11"/>
  <c r="AI56" i="11"/>
  <c r="AA55" i="11"/>
  <c r="R55" i="11"/>
  <c r="AI54" i="11"/>
  <c r="Z54" i="11"/>
  <c r="Q54" i="11"/>
  <c r="AG52" i="11"/>
  <c r="L43" i="11"/>
  <c r="M43" i="11" s="1"/>
  <c r="X67" i="11"/>
  <c r="AF63" i="11"/>
  <c r="X63" i="11"/>
  <c r="AF59" i="11"/>
  <c r="X59" i="11"/>
  <c r="AH55" i="11"/>
  <c r="Y55" i="11"/>
  <c r="P55" i="11"/>
  <c r="AG54" i="11"/>
  <c r="X54" i="11"/>
  <c r="AD52" i="11"/>
  <c r="P52" i="11"/>
  <c r="X52" i="11"/>
  <c r="AF52" i="11"/>
  <c r="Q52" i="11"/>
  <c r="Z52" i="11"/>
  <c r="AI52" i="11"/>
  <c r="L12" i="11"/>
  <c r="M12" i="11" s="1"/>
  <c r="J9" i="11"/>
  <c r="S9" i="11" s="1"/>
  <c r="EI122" i="5" l="1"/>
  <c r="EI99" i="5"/>
  <c r="EI107" i="5"/>
  <c r="EI59" i="5"/>
  <c r="EI83" i="5"/>
  <c r="EI87" i="5"/>
  <c r="EI108" i="5"/>
  <c r="EI42" i="5"/>
  <c r="EI75" i="5"/>
  <c r="EI26" i="5"/>
  <c r="EI55" i="5"/>
  <c r="EI67" i="5"/>
  <c r="EI31" i="5"/>
  <c r="EI77" i="5"/>
  <c r="EI85" i="5"/>
  <c r="EI100" i="5"/>
  <c r="EI50" i="5"/>
  <c r="EI91" i="5"/>
  <c r="AA48" i="5"/>
  <c r="EI89" i="5"/>
  <c r="EI60" i="5"/>
  <c r="EI11" i="5"/>
  <c r="AA43" i="5"/>
  <c r="EI39" i="5"/>
  <c r="EI61" i="5"/>
  <c r="EI69" i="5"/>
  <c r="EI109" i="5"/>
  <c r="EI28" i="5"/>
  <c r="EI18" i="5"/>
  <c r="EI63" i="5"/>
  <c r="EI95" i="5"/>
  <c r="EI113" i="5"/>
  <c r="EI30" i="5"/>
  <c r="EI140" i="5"/>
  <c r="EI68" i="5"/>
  <c r="EI96" i="5"/>
  <c r="EI104" i="5"/>
  <c r="EI123" i="5"/>
  <c r="EI43" i="5"/>
  <c r="AA44" i="5"/>
  <c r="EI110" i="5"/>
  <c r="EI124" i="5"/>
  <c r="EI21" i="5"/>
  <c r="EI44" i="5"/>
  <c r="EI76" i="5"/>
  <c r="EI84" i="5"/>
  <c r="EI103" i="5"/>
  <c r="EI119" i="5"/>
  <c r="EI15" i="5"/>
  <c r="EI46" i="5"/>
  <c r="EI97" i="5"/>
  <c r="EI105" i="5"/>
  <c r="EI125" i="5"/>
  <c r="EI116" i="5"/>
  <c r="EI37" i="5"/>
  <c r="EI132" i="5"/>
  <c r="EI139" i="5"/>
  <c r="EI114" i="5"/>
  <c r="EI128" i="5"/>
  <c r="EI10" i="5"/>
  <c r="EI34" i="5"/>
  <c r="EI71" i="5"/>
  <c r="EI79" i="5"/>
  <c r="AA88" i="5"/>
  <c r="EI129" i="5"/>
  <c r="CP8" i="5"/>
  <c r="CZ8" i="5"/>
  <c r="AA58" i="5"/>
  <c r="AA77" i="5"/>
  <c r="AA93" i="5"/>
  <c r="AA101" i="5"/>
  <c r="AA108" i="5"/>
  <c r="AA133" i="5"/>
  <c r="AA80" i="5"/>
  <c r="AA134" i="5"/>
  <c r="AA66" i="5"/>
  <c r="AA87" i="5"/>
  <c r="AA114" i="5"/>
  <c r="AA62" i="5"/>
  <c r="AA72" i="5"/>
  <c r="AA90" i="5"/>
  <c r="AA124" i="5"/>
  <c r="AA121" i="5"/>
  <c r="AA57" i="5"/>
  <c r="AA73" i="5"/>
  <c r="AA95" i="5"/>
  <c r="AA131" i="5"/>
  <c r="AA74" i="5"/>
  <c r="AA138" i="5"/>
  <c r="AG12" i="11"/>
  <c r="AF12" i="11"/>
  <c r="AE12" i="11"/>
  <c r="X12" i="11"/>
  <c r="V12" i="11"/>
  <c r="AC12" i="11"/>
  <c r="Y12" i="11"/>
  <c r="W12" i="11"/>
  <c r="AB12" i="11"/>
  <c r="Z12" i="11"/>
  <c r="AA12" i="11"/>
  <c r="Q12" i="11"/>
  <c r="AH12" i="11"/>
  <c r="AD12" i="11"/>
  <c r="P12" i="11"/>
  <c r="T12" i="11"/>
  <c r="AI12" i="11"/>
  <c r="S12" i="11"/>
  <c r="AA55" i="5"/>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H160" i="24" s="1"/>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A112" i="24"/>
  <c r="C112" i="24" s="1"/>
  <c r="A46" i="25"/>
  <c r="H46" i="25" s="1"/>
  <c r="A191" i="24"/>
  <c r="A112" i="25"/>
  <c r="A76" i="25"/>
  <c r="A30" i="25"/>
  <c r="H10" i="25"/>
  <c r="A189" i="25"/>
  <c r="C189" i="25" s="1"/>
  <c r="A53" i="25"/>
  <c r="C53" i="25" s="1"/>
  <c r="A41" i="25"/>
  <c r="C41" i="25" s="1"/>
  <c r="A193" i="25"/>
  <c r="C193" i="25" s="1"/>
  <c r="A34" i="25"/>
  <c r="B34" i="25" s="1"/>
  <c r="A132" i="25"/>
  <c r="A150" i="25"/>
  <c r="H150" i="25" s="1"/>
  <c r="A63" i="25"/>
  <c r="EJ6" i="5"/>
  <c r="EJ9" i="5" s="1"/>
  <c r="EI142" i="5"/>
  <c r="EI141" i="5"/>
  <c r="AB6" i="5"/>
  <c r="AB33" i="5" s="1"/>
  <c r="AA141" i="5"/>
  <c r="AA142" i="5"/>
  <c r="U50" i="11"/>
  <c r="AB50" i="11"/>
  <c r="AH50" i="11"/>
  <c r="AI50" i="11"/>
  <c r="A289" i="24"/>
  <c r="B289" i="24" s="1"/>
  <c r="T50" i="11"/>
  <c r="W50" i="11"/>
  <c r="AD50" i="11"/>
  <c r="AF50" i="11"/>
  <c r="AE50" i="11"/>
  <c r="AA50" i="11"/>
  <c r="A166" i="25"/>
  <c r="C166" i="25" s="1"/>
  <c r="A83" i="25"/>
  <c r="C83" i="25" s="1"/>
  <c r="S50" i="11"/>
  <c r="A58" i="25"/>
  <c r="H58" i="25" s="1"/>
  <c r="A69" i="25"/>
  <c r="B69" i="25" s="1"/>
  <c r="Q50" i="11"/>
  <c r="P50" i="11"/>
  <c r="Z50" i="11"/>
  <c r="AC50" i="11"/>
  <c r="V50" i="11"/>
  <c r="AG50" i="11"/>
  <c r="Y50" i="11"/>
  <c r="X50" i="11"/>
  <c r="A194" i="25"/>
  <c r="H194" i="25" s="1"/>
  <c r="A36" i="25"/>
  <c r="C36" i="25" s="1"/>
  <c r="A116" i="25"/>
  <c r="C116" i="25" s="1"/>
  <c r="C18" i="25"/>
  <c r="A128" i="25"/>
  <c r="B128" i="25" s="1"/>
  <c r="A78" i="25"/>
  <c r="A24" i="25"/>
  <c r="B24" i="25" s="1"/>
  <c r="A196" i="25"/>
  <c r="H196" i="25" s="1"/>
  <c r="A195" i="24"/>
  <c r="B195" i="24" s="1"/>
  <c r="A230" i="24"/>
  <c r="C230" i="24" s="1"/>
  <c r="A128" i="24"/>
  <c r="H128" i="24" s="1"/>
  <c r="A386" i="24"/>
  <c r="C386" i="24" s="1"/>
  <c r="A169" i="24"/>
  <c r="B169" i="24" s="1"/>
  <c r="A96" i="24"/>
  <c r="C96" i="24" s="1"/>
  <c r="A354" i="24"/>
  <c r="C354" i="24" s="1"/>
  <c r="A121" i="24"/>
  <c r="H121" i="24" s="1"/>
  <c r="A80" i="24"/>
  <c r="H80" i="24" s="1"/>
  <c r="A41" i="26"/>
  <c r="B41" i="26" s="1"/>
  <c r="A338" i="24"/>
  <c r="A89" i="24"/>
  <c r="A322" i="24"/>
  <c r="A57" i="24"/>
  <c r="A258" i="24"/>
  <c r="H258" i="24" s="1"/>
  <c r="A41" i="24"/>
  <c r="C41" i="24" s="1"/>
  <c r="A65" i="26"/>
  <c r="B65" i="26" s="1"/>
  <c r="A72" i="26"/>
  <c r="C72" i="26" s="1"/>
  <c r="A48" i="26"/>
  <c r="B48" i="26" s="1"/>
  <c r="A57" i="26"/>
  <c r="A33" i="26"/>
  <c r="B33" i="26" s="1"/>
  <c r="A73" i="26"/>
  <c r="B73" i="26" s="1"/>
  <c r="A40" i="26"/>
  <c r="B40" i="26" s="1"/>
  <c r="A49" i="26"/>
  <c r="B49" i="26" s="1"/>
  <c r="H3" i="5"/>
  <c r="C30" i="35"/>
  <c r="CL8" i="5"/>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G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A32" i="26"/>
  <c r="H32" i="26" s="1"/>
  <c r="A136" i="25"/>
  <c r="A42" i="25"/>
  <c r="C42" i="25" s="1"/>
  <c r="A35" i="25"/>
  <c r="C35" i="25" s="1"/>
  <c r="A18" i="25"/>
  <c r="G18" i="25" s="1"/>
  <c r="A141" i="25"/>
  <c r="B141" i="25" s="1"/>
  <c r="A56" i="26"/>
  <c r="C56" i="26" s="1"/>
  <c r="A64" i="26"/>
  <c r="B64" i="26" s="1"/>
  <c r="A110" i="25"/>
  <c r="C110" i="25" s="1"/>
  <c r="A60" i="25"/>
  <c r="B60" i="25" s="1"/>
  <c r="A64" i="25"/>
  <c r="B64" i="25" s="1"/>
  <c r="A140" i="25"/>
  <c r="C140" i="25" s="1"/>
  <c r="H10" i="26"/>
  <c r="A25" i="26"/>
  <c r="B25" i="26" s="1"/>
  <c r="H9" i="25"/>
  <c r="A117" i="25"/>
  <c r="C117" i="25" s="1"/>
  <c r="A20" i="26"/>
  <c r="H20" i="26" s="1"/>
  <c r="A19" i="26"/>
  <c r="H19" i="26" s="1"/>
  <c r="A102" i="25"/>
  <c r="A82" i="25"/>
  <c r="H82" i="25" s="1"/>
  <c r="A22" i="25"/>
  <c r="C22" i="25" s="1"/>
  <c r="A61" i="25"/>
  <c r="H61" i="25" s="1"/>
  <c r="A180" i="25"/>
  <c r="B180" i="25" s="1"/>
  <c r="A23" i="25"/>
  <c r="A306" i="24"/>
  <c r="B306" i="24" s="1"/>
  <c r="A73" i="24"/>
  <c r="T43" i="11"/>
  <c r="AC40" i="11"/>
  <c r="AG40" i="11"/>
  <c r="A176" i="25"/>
  <c r="C176" i="25" s="1"/>
  <c r="A174" i="25"/>
  <c r="B174" i="25" s="1"/>
  <c r="A44" i="25"/>
  <c r="C44" i="25" s="1"/>
  <c r="A73" i="25"/>
  <c r="B73" i="25" s="1"/>
  <c r="A133" i="25"/>
  <c r="U22" i="11"/>
  <c r="Q43" i="11"/>
  <c r="AA22" i="11"/>
  <c r="A19" i="24"/>
  <c r="B19" i="24" s="1"/>
  <c r="A274" i="24"/>
  <c r="H274" i="24" s="1"/>
  <c r="A137" i="24"/>
  <c r="A176" i="24"/>
  <c r="B176" i="24" s="1"/>
  <c r="A44" i="24"/>
  <c r="C44" i="24" s="1"/>
  <c r="A370" i="24"/>
  <c r="B370" i="24" s="1"/>
  <c r="A228" i="24"/>
  <c r="C228" i="24" s="1"/>
  <c r="A105" i="24"/>
  <c r="H105" i="24" s="1"/>
  <c r="A144" i="24"/>
  <c r="B144" i="24" s="1"/>
  <c r="A24" i="24"/>
  <c r="H24" i="24" s="1"/>
  <c r="V19" i="11"/>
  <c r="A202" i="24"/>
  <c r="A290" i="24"/>
  <c r="A153" i="24"/>
  <c r="C153" i="24" s="1"/>
  <c r="A192" i="24"/>
  <c r="H192" i="24" s="1"/>
  <c r="A64" i="24"/>
  <c r="C64" i="24" s="1"/>
  <c r="AA31" i="5"/>
  <c r="A18" i="23"/>
  <c r="H18" i="23" s="1"/>
  <c r="A200" i="24"/>
  <c r="C200" i="24" s="1"/>
  <c r="A31" i="24"/>
  <c r="C31" i="24" s="1"/>
  <c r="A29" i="24"/>
  <c r="H29" i="24" s="1"/>
  <c r="A244" i="24"/>
  <c r="C244" i="24" s="1"/>
  <c r="A400" i="24"/>
  <c r="C400" i="24" s="1"/>
  <c r="A384" i="24"/>
  <c r="B384" i="24" s="1"/>
  <c r="A368" i="24"/>
  <c r="B368" i="24" s="1"/>
  <c r="A352" i="24"/>
  <c r="B352" i="24" s="1"/>
  <c r="A336" i="24"/>
  <c r="H336" i="24" s="1"/>
  <c r="A320" i="24"/>
  <c r="C320" i="24" s="1"/>
  <c r="A304" i="24"/>
  <c r="B304" i="24" s="1"/>
  <c r="A288" i="24"/>
  <c r="B288" i="24" s="1"/>
  <c r="A272" i="24"/>
  <c r="B272" i="24" s="1"/>
  <c r="A256" i="24"/>
  <c r="B256" i="24" s="1"/>
  <c r="A220" i="24"/>
  <c r="C220" i="24" s="1"/>
  <c r="A217" i="24"/>
  <c r="C217" i="24" s="1"/>
  <c r="A222" i="24"/>
  <c r="C222" i="24" s="1"/>
  <c r="A183" i="24"/>
  <c r="A167" i="24"/>
  <c r="A151" i="24"/>
  <c r="B151" i="24" s="1"/>
  <c r="A135" i="24"/>
  <c r="C135" i="24" s="1"/>
  <c r="A119" i="24"/>
  <c r="C119" i="24" s="1"/>
  <c r="A103" i="24"/>
  <c r="C103" i="24" s="1"/>
  <c r="A87" i="24"/>
  <c r="B87" i="24" s="1"/>
  <c r="A71" i="24"/>
  <c r="C71" i="24" s="1"/>
  <c r="A55" i="24"/>
  <c r="H55" i="24" s="1"/>
  <c r="A39" i="24"/>
  <c r="B39" i="24" s="1"/>
  <c r="A190" i="24"/>
  <c r="C190" i="24" s="1"/>
  <c r="A174" i="24"/>
  <c r="C174" i="24" s="1"/>
  <c r="A158" i="24"/>
  <c r="C158" i="24" s="1"/>
  <c r="A142" i="24"/>
  <c r="C142" i="24" s="1"/>
  <c r="A126" i="24"/>
  <c r="H126" i="24" s="1"/>
  <c r="A110" i="24"/>
  <c r="C110" i="24" s="1"/>
  <c r="A94" i="24"/>
  <c r="C94" i="24" s="1"/>
  <c r="A78" i="24"/>
  <c r="A62" i="24"/>
  <c r="C62" i="24" s="1"/>
  <c r="A42" i="24"/>
  <c r="C42" i="24" s="1"/>
  <c r="A22" i="24"/>
  <c r="H22" i="24" s="1"/>
  <c r="A243" i="24"/>
  <c r="B243" i="24" s="1"/>
  <c r="A237" i="24"/>
  <c r="H237" i="24" s="1"/>
  <c r="A21" i="24"/>
  <c r="B21" i="24" s="1"/>
  <c r="A239" i="24"/>
  <c r="A398" i="24"/>
  <c r="A382" i="24"/>
  <c r="B382" i="24" s="1"/>
  <c r="A366" i="24"/>
  <c r="C366" i="24" s="1"/>
  <c r="A350" i="24"/>
  <c r="B350" i="24" s="1"/>
  <c r="A334" i="24"/>
  <c r="B334" i="24" s="1"/>
  <c r="A318" i="24"/>
  <c r="C318" i="24" s="1"/>
  <c r="A302" i="24"/>
  <c r="C302" i="24" s="1"/>
  <c r="A286" i="24"/>
  <c r="B286" i="24" s="1"/>
  <c r="A270" i="24"/>
  <c r="H270" i="24" s="1"/>
  <c r="A254" i="24"/>
  <c r="C254" i="24" s="1"/>
  <c r="A212" i="24"/>
  <c r="C212" i="24" s="1"/>
  <c r="A209" i="24"/>
  <c r="C209" i="24" s="1"/>
  <c r="A214" i="24"/>
  <c r="C214" i="24" s="1"/>
  <c r="A181" i="24"/>
  <c r="C181" i="24" s="1"/>
  <c r="A165" i="24"/>
  <c r="C165" i="24" s="1"/>
  <c r="A149" i="24"/>
  <c r="B149" i="24" s="1"/>
  <c r="A133" i="24"/>
  <c r="C133" i="24" s="1"/>
  <c r="A117" i="24"/>
  <c r="C117" i="24" s="1"/>
  <c r="A101" i="24"/>
  <c r="C101" i="24" s="1"/>
  <c r="A85" i="24"/>
  <c r="C85" i="24" s="1"/>
  <c r="A69" i="24"/>
  <c r="C69" i="24" s="1"/>
  <c r="A53" i="24"/>
  <c r="B53" i="24" s="1"/>
  <c r="A37" i="24"/>
  <c r="B37" i="24" s="1"/>
  <c r="A188" i="24"/>
  <c r="A172" i="24"/>
  <c r="A156" i="24"/>
  <c r="C156" i="24" s="1"/>
  <c r="A140" i="24"/>
  <c r="C140" i="24" s="1"/>
  <c r="A124" i="24"/>
  <c r="C124" i="24" s="1"/>
  <c r="A108" i="24"/>
  <c r="C108" i="24" s="1"/>
  <c r="A92" i="24"/>
  <c r="B92" i="24" s="1"/>
  <c r="A76" i="24"/>
  <c r="B76" i="24" s="1"/>
  <c r="A60" i="24"/>
  <c r="H60" i="24" s="1"/>
  <c r="A38" i="24"/>
  <c r="H10" i="24"/>
  <c r="H7" i="23"/>
  <c r="A235" i="24"/>
  <c r="C235" i="24" s="1"/>
  <c r="A229" i="24"/>
  <c r="C229" i="24" s="1"/>
  <c r="A242" i="24"/>
  <c r="C242" i="24" s="1"/>
  <c r="A231" i="24"/>
  <c r="H231" i="24" s="1"/>
  <c r="A396" i="24"/>
  <c r="B396" i="24" s="1"/>
  <c r="A380" i="24"/>
  <c r="B380" i="24" s="1"/>
  <c r="A364" i="24"/>
  <c r="B364" i="24" s="1"/>
  <c r="A348" i="24"/>
  <c r="H348" i="24" s="1"/>
  <c r="A332" i="24"/>
  <c r="B332" i="24" s="1"/>
  <c r="A316" i="24"/>
  <c r="B316" i="24" s="1"/>
  <c r="A300" i="24"/>
  <c r="H300" i="24" s="1"/>
  <c r="A284" i="24"/>
  <c r="B284" i="24" s="1"/>
  <c r="A268" i="24"/>
  <c r="A252" i="24"/>
  <c r="A204" i="24"/>
  <c r="C204" i="24" s="1"/>
  <c r="A201" i="24"/>
  <c r="C201" i="24" s="1"/>
  <c r="A206" i="24"/>
  <c r="C206" i="24" s="1"/>
  <c r="A179" i="24"/>
  <c r="C179" i="24" s="1"/>
  <c r="A163" i="24"/>
  <c r="B163" i="24" s="1"/>
  <c r="A147" i="24"/>
  <c r="C147" i="24" s="1"/>
  <c r="A131" i="24"/>
  <c r="B131" i="24" s="1"/>
  <c r="A115" i="24"/>
  <c r="A99" i="24"/>
  <c r="H99" i="24" s="1"/>
  <c r="A83" i="24"/>
  <c r="B83" i="24" s="1"/>
  <c r="A67" i="24"/>
  <c r="C67" i="24" s="1"/>
  <c r="A51" i="24"/>
  <c r="B51" i="24" s="1"/>
  <c r="A32" i="24"/>
  <c r="H32" i="24" s="1"/>
  <c r="A186" i="24"/>
  <c r="H186" i="24" s="1"/>
  <c r="A170" i="24"/>
  <c r="C170" i="24" s="1"/>
  <c r="A154" i="24"/>
  <c r="A138" i="24"/>
  <c r="C138" i="24" s="1"/>
  <c r="A122" i="24"/>
  <c r="C122" i="24" s="1"/>
  <c r="A106" i="24"/>
  <c r="C106" i="24" s="1"/>
  <c r="A90" i="24"/>
  <c r="C90" i="24" s="1"/>
  <c r="A74" i="24"/>
  <c r="B74" i="24" s="1"/>
  <c r="A58" i="24"/>
  <c r="C58" i="24" s="1"/>
  <c r="A36" i="24"/>
  <c r="C18" i="24"/>
  <c r="CQ107" i="5"/>
  <c r="A227" i="24"/>
  <c r="B227" i="24" s="1"/>
  <c r="A221" i="24"/>
  <c r="H221" i="24" s="1"/>
  <c r="A234" i="24"/>
  <c r="H234" i="24" s="1"/>
  <c r="A223" i="24"/>
  <c r="H223" i="24" s="1"/>
  <c r="A394" i="24"/>
  <c r="B394" i="24" s="1"/>
  <c r="A378" i="24"/>
  <c r="B378" i="24" s="1"/>
  <c r="A362" i="24"/>
  <c r="A346" i="24"/>
  <c r="H346" i="24" s="1"/>
  <c r="A330" i="24"/>
  <c r="B330" i="24" s="1"/>
  <c r="A314" i="24"/>
  <c r="B314" i="24" s="1"/>
  <c r="A298" i="24"/>
  <c r="H298" i="24" s="1"/>
  <c r="A282" i="24"/>
  <c r="A266" i="24"/>
  <c r="H266" i="24" s="1"/>
  <c r="A250" i="24"/>
  <c r="C250" i="24" s="1"/>
  <c r="A196" i="24"/>
  <c r="H196" i="24" s="1"/>
  <c r="A33" i="24"/>
  <c r="B33" i="24" s="1"/>
  <c r="A198" i="24"/>
  <c r="C198" i="24" s="1"/>
  <c r="A177" i="24"/>
  <c r="C177" i="24" s="1"/>
  <c r="A161" i="24"/>
  <c r="H161" i="24" s="1"/>
  <c r="A145" i="24"/>
  <c r="C145" i="24" s="1"/>
  <c r="A129" i="24"/>
  <c r="C129" i="24" s="1"/>
  <c r="A113" i="24"/>
  <c r="A97" i="24"/>
  <c r="A81" i="24"/>
  <c r="C81" i="24" s="1"/>
  <c r="A65" i="24"/>
  <c r="C65" i="24" s="1"/>
  <c r="A49" i="24"/>
  <c r="C49" i="24" s="1"/>
  <c r="A23" i="24"/>
  <c r="B23" i="24" s="1"/>
  <c r="A184" i="24"/>
  <c r="H184" i="24" s="1"/>
  <c r="A168" i="24"/>
  <c r="C168" i="24" s="1"/>
  <c r="A152" i="24"/>
  <c r="C152" i="24" s="1"/>
  <c r="A136" i="24"/>
  <c r="A120" i="24"/>
  <c r="C120" i="24" s="1"/>
  <c r="A104" i="24"/>
  <c r="B104" i="24" s="1"/>
  <c r="A88" i="24"/>
  <c r="C88" i="24" s="1"/>
  <c r="A72" i="24"/>
  <c r="C72" i="24" s="1"/>
  <c r="A54" i="24"/>
  <c r="A30" i="24"/>
  <c r="H30" i="24" s="1"/>
  <c r="H7" i="24"/>
  <c r="J7" i="17"/>
  <c r="B6" i="17"/>
  <c r="A240" i="24"/>
  <c r="B240" i="24" s="1"/>
  <c r="A219" i="24"/>
  <c r="C219" i="24" s="1"/>
  <c r="A213" i="24"/>
  <c r="C213" i="24" s="1"/>
  <c r="A226" i="24"/>
  <c r="H226" i="24" s="1"/>
  <c r="A215" i="24"/>
  <c r="C215" i="24" s="1"/>
  <c r="A392" i="24"/>
  <c r="A376" i="24"/>
  <c r="A360" i="24"/>
  <c r="B360" i="24" s="1"/>
  <c r="A344" i="24"/>
  <c r="B344" i="24" s="1"/>
  <c r="A328" i="24"/>
  <c r="B328" i="24" s="1"/>
  <c r="A312" i="24"/>
  <c r="B312" i="24" s="1"/>
  <c r="A296" i="24"/>
  <c r="B296" i="24" s="1"/>
  <c r="A280" i="24"/>
  <c r="C280" i="24" s="1"/>
  <c r="A264" i="24"/>
  <c r="B264" i="24" s="1"/>
  <c r="A248" i="24"/>
  <c r="A193" i="24"/>
  <c r="C193" i="24" s="1"/>
  <c r="A25" i="24"/>
  <c r="B25" i="24" s="1"/>
  <c r="H9" i="24"/>
  <c r="A175" i="24"/>
  <c r="C175" i="24" s="1"/>
  <c r="A159" i="24"/>
  <c r="C159" i="24" s="1"/>
  <c r="A143" i="24"/>
  <c r="C143" i="24" s="1"/>
  <c r="A127" i="24"/>
  <c r="A111" i="24"/>
  <c r="A95" i="24"/>
  <c r="H95" i="24" s="1"/>
  <c r="A79" i="24"/>
  <c r="C79" i="24" s="1"/>
  <c r="A63" i="24"/>
  <c r="B63" i="24" s="1"/>
  <c r="A47" i="24"/>
  <c r="B47" i="24" s="1"/>
  <c r="A20" i="24"/>
  <c r="C20" i="24" s="1"/>
  <c r="A182" i="24"/>
  <c r="C182" i="24" s="1"/>
  <c r="A166" i="24"/>
  <c r="A150" i="24"/>
  <c r="A134" i="24"/>
  <c r="C134" i="24" s="1"/>
  <c r="A118" i="24"/>
  <c r="C118" i="24" s="1"/>
  <c r="A102" i="24"/>
  <c r="C102" i="24" s="1"/>
  <c r="A86" i="24"/>
  <c r="C86" i="24" s="1"/>
  <c r="A70" i="24"/>
  <c r="C70" i="24" s="1"/>
  <c r="A52" i="24"/>
  <c r="C52" i="24" s="1"/>
  <c r="A257" i="24"/>
  <c r="C257" i="24" s="1"/>
  <c r="A211" i="24"/>
  <c r="C211" i="24" s="1"/>
  <c r="A205" i="24"/>
  <c r="H205" i="24" s="1"/>
  <c r="A218" i="24"/>
  <c r="C218" i="24" s="1"/>
  <c r="A207" i="24"/>
  <c r="H207" i="24" s="1"/>
  <c r="A390" i="24"/>
  <c r="B390" i="24" s="1"/>
  <c r="A374" i="24"/>
  <c r="H374" i="24" s="1"/>
  <c r="A358" i="24"/>
  <c r="A342" i="24"/>
  <c r="B342" i="24" s="1"/>
  <c r="A326" i="24"/>
  <c r="C326" i="24" s="1"/>
  <c r="A310" i="24"/>
  <c r="H310" i="24" s="1"/>
  <c r="A294" i="24"/>
  <c r="B294" i="24" s="1"/>
  <c r="A278" i="24"/>
  <c r="B278" i="24" s="1"/>
  <c r="A262" i="24"/>
  <c r="B262" i="24" s="1"/>
  <c r="A246" i="24"/>
  <c r="B246" i="24" s="1"/>
  <c r="A241" i="24"/>
  <c r="A18" i="24"/>
  <c r="A189" i="24"/>
  <c r="B189" i="24" s="1"/>
  <c r="A173" i="24"/>
  <c r="C173" i="24" s="1"/>
  <c r="A157" i="24"/>
  <c r="C157" i="24" s="1"/>
  <c r="A141" i="24"/>
  <c r="C141" i="24" s="1"/>
  <c r="A125" i="24"/>
  <c r="H125" i="24" s="1"/>
  <c r="A109" i="24"/>
  <c r="H109" i="24" s="1"/>
  <c r="A93" i="24"/>
  <c r="C93" i="24" s="1"/>
  <c r="A77" i="24"/>
  <c r="C77" i="24" s="1"/>
  <c r="A61" i="24"/>
  <c r="B61" i="24" s="1"/>
  <c r="A45" i="24"/>
  <c r="B45" i="24" s="1"/>
  <c r="A34" i="24"/>
  <c r="H34" i="24" s="1"/>
  <c r="A180" i="24"/>
  <c r="C180" i="24" s="1"/>
  <c r="A164" i="24"/>
  <c r="C164" i="24" s="1"/>
  <c r="A148" i="24"/>
  <c r="C148" i="24" s="1"/>
  <c r="A132" i="24"/>
  <c r="H132" i="24" s="1"/>
  <c r="A116" i="24"/>
  <c r="H116" i="24" s="1"/>
  <c r="A100" i="24"/>
  <c r="C100" i="24" s="1"/>
  <c r="A84" i="24"/>
  <c r="C84" i="24" s="1"/>
  <c r="A68" i="24"/>
  <c r="C68" i="24" s="1"/>
  <c r="A50" i="24"/>
  <c r="B50" i="24" s="1"/>
  <c r="A35" i="24"/>
  <c r="B35" i="24" s="1"/>
  <c r="A273" i="24"/>
  <c r="C273" i="24" s="1"/>
  <c r="A203" i="24"/>
  <c r="A197" i="24"/>
  <c r="A210" i="24"/>
  <c r="C210" i="24" s="1"/>
  <c r="A199" i="24"/>
  <c r="A388" i="24"/>
  <c r="H388" i="24" s="1"/>
  <c r="A372" i="24"/>
  <c r="B372" i="24" s="1"/>
  <c r="A356" i="24"/>
  <c r="B356" i="24" s="1"/>
  <c r="A340" i="24"/>
  <c r="B340" i="24" s="1"/>
  <c r="A324" i="24"/>
  <c r="C324" i="24" s="1"/>
  <c r="A308" i="24"/>
  <c r="A292" i="24"/>
  <c r="C292" i="24" s="1"/>
  <c r="A276" i="24"/>
  <c r="B276" i="24" s="1"/>
  <c r="A260" i="24"/>
  <c r="H260" i="24" s="1"/>
  <c r="A236" i="24"/>
  <c r="C236" i="24" s="1"/>
  <c r="A233" i="24"/>
  <c r="C233" i="24" s="1"/>
  <c r="A238" i="24"/>
  <c r="C238" i="24" s="1"/>
  <c r="A187" i="24"/>
  <c r="C187" i="24" s="1"/>
  <c r="A171" i="24"/>
  <c r="C171" i="24" s="1"/>
  <c r="A155" i="24"/>
  <c r="C155" i="24" s="1"/>
  <c r="A139" i="24"/>
  <c r="A123" i="24"/>
  <c r="H123" i="24" s="1"/>
  <c r="A107" i="24"/>
  <c r="C107" i="24" s="1"/>
  <c r="A91" i="24"/>
  <c r="C91" i="24" s="1"/>
  <c r="A75" i="24"/>
  <c r="B75" i="24" s="1"/>
  <c r="A59" i="24"/>
  <c r="A43" i="24"/>
  <c r="A194" i="24"/>
  <c r="H194" i="24" s="1"/>
  <c r="A178" i="24"/>
  <c r="A162" i="24"/>
  <c r="H162" i="24" s="1"/>
  <c r="A146" i="24"/>
  <c r="B146" i="24" s="1"/>
  <c r="A130" i="24"/>
  <c r="C130" i="24" s="1"/>
  <c r="A114" i="24"/>
  <c r="B114" i="24" s="1"/>
  <c r="A98" i="24"/>
  <c r="A82" i="24"/>
  <c r="B82" i="24" s="1"/>
  <c r="A66" i="24"/>
  <c r="C66" i="24" s="1"/>
  <c r="A46" i="24"/>
  <c r="C46" i="24" s="1"/>
  <c r="U36" i="11"/>
  <c r="A171" i="27"/>
  <c r="C171" i="27" s="1"/>
  <c r="A160" i="27"/>
  <c r="B160" i="27" s="1"/>
  <c r="CS32" i="5"/>
  <c r="A107" i="27"/>
  <c r="A43" i="27"/>
  <c r="H43" i="27" s="1"/>
  <c r="A144" i="25"/>
  <c r="C144" i="25" s="1"/>
  <c r="A85" i="25"/>
  <c r="C85" i="25" s="1"/>
  <c r="A118" i="25"/>
  <c r="B118" i="25" s="1"/>
  <c r="A182" i="25"/>
  <c r="B182" i="25" s="1"/>
  <c r="A26" i="25"/>
  <c r="C26" i="25" s="1"/>
  <c r="A74" i="25"/>
  <c r="C74" i="25" s="1"/>
  <c r="A28" i="25"/>
  <c r="A67" i="25"/>
  <c r="A81" i="25"/>
  <c r="C81" i="25" s="1"/>
  <c r="A56" i="25"/>
  <c r="H56" i="25" s="1"/>
  <c r="A45" i="25"/>
  <c r="H45" i="25" s="1"/>
  <c r="A55" i="25"/>
  <c r="C55" i="25" s="1"/>
  <c r="A148" i="25"/>
  <c r="C148" i="25" s="1"/>
  <c r="A49" i="25"/>
  <c r="H49" i="25" s="1"/>
  <c r="A149" i="25"/>
  <c r="C149" i="25" s="1"/>
  <c r="V18" i="11"/>
  <c r="A39" i="25"/>
  <c r="C39" i="25" s="1"/>
  <c r="A152" i="25"/>
  <c r="B152" i="25" s="1"/>
  <c r="A91" i="25"/>
  <c r="B91" i="25" s="1"/>
  <c r="A126" i="25"/>
  <c r="H126" i="25" s="1"/>
  <c r="A190" i="25"/>
  <c r="C190" i="25" s="1"/>
  <c r="A88" i="25"/>
  <c r="C88" i="25" s="1"/>
  <c r="A72" i="25"/>
  <c r="H72" i="25" s="1"/>
  <c r="A20" i="25"/>
  <c r="C20" i="25" s="1"/>
  <c r="A59" i="25"/>
  <c r="C59" i="25" s="1"/>
  <c r="A79" i="25"/>
  <c r="A48" i="25"/>
  <c r="C48" i="25" s="1"/>
  <c r="A37" i="25"/>
  <c r="H37" i="25" s="1"/>
  <c r="A92" i="25"/>
  <c r="C92" i="25" s="1"/>
  <c r="A156" i="25"/>
  <c r="C156" i="25" s="1"/>
  <c r="A93" i="25"/>
  <c r="A157" i="25"/>
  <c r="AI18" i="11"/>
  <c r="A34" i="27"/>
  <c r="B34" i="27" s="1"/>
  <c r="A143" i="27"/>
  <c r="B143" i="27" s="1"/>
  <c r="A96" i="25"/>
  <c r="C96" i="25" s="1"/>
  <c r="A160" i="25"/>
  <c r="C160" i="25" s="1"/>
  <c r="A99" i="25"/>
  <c r="H99" i="25" s="1"/>
  <c r="A134" i="25"/>
  <c r="B134" i="25" s="1"/>
  <c r="A197" i="25"/>
  <c r="H197" i="25" s="1"/>
  <c r="A86" i="25"/>
  <c r="C86" i="25" s="1"/>
  <c r="A70" i="25"/>
  <c r="H70" i="25" s="1"/>
  <c r="A62" i="25"/>
  <c r="C62" i="25" s="1"/>
  <c r="A51" i="25"/>
  <c r="C51" i="25" s="1"/>
  <c r="A77" i="25"/>
  <c r="C77" i="25" s="1"/>
  <c r="A40" i="25"/>
  <c r="C40" i="25" s="1"/>
  <c r="A29" i="25"/>
  <c r="C29" i="25" s="1"/>
  <c r="A100" i="25"/>
  <c r="A164" i="25"/>
  <c r="C164" i="25" s="1"/>
  <c r="A101" i="25"/>
  <c r="C101" i="25" s="1"/>
  <c r="A165" i="25"/>
  <c r="C165" i="25" s="1"/>
  <c r="A112" i="27"/>
  <c r="H112" i="27" s="1"/>
  <c r="A79" i="27"/>
  <c r="H79" i="27" s="1"/>
  <c r="A104" i="25"/>
  <c r="H104" i="25" s="1"/>
  <c r="A168" i="25"/>
  <c r="B168" i="25" s="1"/>
  <c r="A31" i="25"/>
  <c r="A142" i="25"/>
  <c r="B142" i="25" s="1"/>
  <c r="A66" i="25"/>
  <c r="C66" i="25" s="1"/>
  <c r="A84" i="25"/>
  <c r="C84" i="25" s="1"/>
  <c r="A68" i="25"/>
  <c r="H68" i="25" s="1"/>
  <c r="A54" i="25"/>
  <c r="C54" i="25" s="1"/>
  <c r="A43" i="25"/>
  <c r="H43" i="25" s="1"/>
  <c r="A75" i="25"/>
  <c r="B75" i="25" s="1"/>
  <c r="A32" i="25"/>
  <c r="B32" i="25" s="1"/>
  <c r="A21" i="25"/>
  <c r="C21" i="25" s="1"/>
  <c r="A108" i="25"/>
  <c r="C108" i="25" s="1"/>
  <c r="A172" i="25"/>
  <c r="B172" i="25" s="1"/>
  <c r="A109" i="25"/>
  <c r="H109" i="25" s="1"/>
  <c r="A173" i="25"/>
  <c r="B173" i="25" s="1"/>
  <c r="A191" i="27"/>
  <c r="C191" i="27" s="1"/>
  <c r="H9" i="27"/>
  <c r="A70" i="27"/>
  <c r="B70" i="27" s="1"/>
  <c r="A82" i="27"/>
  <c r="B82" i="27" s="1"/>
  <c r="A120" i="25"/>
  <c r="C120" i="25" s="1"/>
  <c r="A184" i="25"/>
  <c r="C184" i="25" s="1"/>
  <c r="A94" i="25"/>
  <c r="H94" i="25" s="1"/>
  <c r="A158" i="25"/>
  <c r="B158" i="25" s="1"/>
  <c r="A50" i="25"/>
  <c r="H50" i="25" s="1"/>
  <c r="A80" i="25"/>
  <c r="H80" i="25" s="1"/>
  <c r="A52" i="25"/>
  <c r="C52" i="25" s="1"/>
  <c r="A38" i="25"/>
  <c r="C38" i="25" s="1"/>
  <c r="A27" i="25"/>
  <c r="B27" i="25" s="1"/>
  <c r="A71" i="25"/>
  <c r="B71" i="25" s="1"/>
  <c r="A19" i="25"/>
  <c r="B19" i="25" s="1"/>
  <c r="H8" i="25"/>
  <c r="A124" i="25"/>
  <c r="C124" i="25" s="1"/>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H135" i="27" s="1"/>
  <c r="A71" i="27"/>
  <c r="C71" i="27" s="1"/>
  <c r="C18" i="27"/>
  <c r="A89" i="27"/>
  <c r="B89" i="27" s="1"/>
  <c r="A178" i="27"/>
  <c r="H178" i="27" s="1"/>
  <c r="CS8" i="5"/>
  <c r="CO8" i="5"/>
  <c r="A48" i="27"/>
  <c r="H48" i="27" s="1"/>
  <c r="A137" i="27"/>
  <c r="A207" i="27"/>
  <c r="H207" i="27" s="1"/>
  <c r="A84" i="27"/>
  <c r="B84" i="27" s="1"/>
  <c r="A155" i="27"/>
  <c r="B155" i="27" s="1"/>
  <c r="A91" i="27"/>
  <c r="C91" i="27" s="1"/>
  <c r="A27" i="27"/>
  <c r="B27" i="27" s="1"/>
  <c r="A127" i="27"/>
  <c r="B127" i="27" s="1"/>
  <c r="A63" i="27"/>
  <c r="B63" i="27" s="1"/>
  <c r="H7" i="27"/>
  <c r="A96" i="27"/>
  <c r="B96" i="27" s="1"/>
  <c r="A187" i="27"/>
  <c r="B187" i="27" s="1"/>
  <c r="A66" i="27"/>
  <c r="B66" i="27" s="1"/>
  <c r="A144" i="27"/>
  <c r="A215" i="27"/>
  <c r="H215" i="27" s="1"/>
  <c r="A102" i="27"/>
  <c r="H102" i="27" s="1"/>
  <c r="A147" i="27"/>
  <c r="A83" i="27"/>
  <c r="H83" i="27" s="1"/>
  <c r="A119" i="27"/>
  <c r="B119" i="27" s="1"/>
  <c r="A55" i="27"/>
  <c r="C55" i="27" s="1"/>
  <c r="A25" i="27"/>
  <c r="B25" i="27" s="1"/>
  <c r="A114" i="27"/>
  <c r="B114" i="27" s="1"/>
  <c r="A195" i="27"/>
  <c r="B195" i="27" s="1"/>
  <c r="A73" i="27"/>
  <c r="B73" i="27" s="1"/>
  <c r="A162" i="27"/>
  <c r="A223" i="27"/>
  <c r="H223" i="27" s="1"/>
  <c r="A109" i="27"/>
  <c r="B109" i="27" s="1"/>
  <c r="A139" i="27"/>
  <c r="H139" i="27" s="1"/>
  <c r="A75" i="27"/>
  <c r="B75" i="27" s="1"/>
  <c r="A175" i="27"/>
  <c r="B175" i="27" s="1"/>
  <c r="A111" i="27"/>
  <c r="A47" i="27"/>
  <c r="C47" i="27" s="1"/>
  <c r="A32" i="27"/>
  <c r="H32" i="27" s="1"/>
  <c r="A121" i="27"/>
  <c r="B121" i="27" s="1"/>
  <c r="A203" i="27"/>
  <c r="H203" i="27" s="1"/>
  <c r="A80" i="27"/>
  <c r="H80" i="27" s="1"/>
  <c r="A169" i="27"/>
  <c r="C169" i="27" s="1"/>
  <c r="A38" i="27"/>
  <c r="H38" i="27" s="1"/>
  <c r="A116" i="27"/>
  <c r="B116" i="27" s="1"/>
  <c r="A131" i="27"/>
  <c r="B131" i="27" s="1"/>
  <c r="A67" i="27"/>
  <c r="B67" i="27" s="1"/>
  <c r="A167" i="27"/>
  <c r="B167" i="27" s="1"/>
  <c r="A103" i="27"/>
  <c r="B103" i="27" s="1"/>
  <c r="A39" i="27"/>
  <c r="B39" i="27" s="1"/>
  <c r="A50" i="27"/>
  <c r="B50" i="27" s="1"/>
  <c r="A128" i="27"/>
  <c r="C128" i="27" s="1"/>
  <c r="A211" i="27"/>
  <c r="H211" i="27" s="1"/>
  <c r="D8" i="13"/>
  <c r="A98" i="27"/>
  <c r="B98" i="27" s="1"/>
  <c r="A176" i="27"/>
  <c r="B176" i="27" s="1"/>
  <c r="A45" i="27"/>
  <c r="H45" i="27" s="1"/>
  <c r="A134" i="27"/>
  <c r="C134" i="27" s="1"/>
  <c r="A123" i="27"/>
  <c r="B123" i="27" s="1"/>
  <c r="A59" i="27"/>
  <c r="B59" i="27" s="1"/>
  <c r="A159" i="27"/>
  <c r="B159" i="27" s="1"/>
  <c r="A95" i="27"/>
  <c r="B95" i="27" s="1"/>
  <c r="A31" i="27"/>
  <c r="H31" i="27" s="1"/>
  <c r="A57" i="27"/>
  <c r="C57" i="27" s="1"/>
  <c r="A146" i="27"/>
  <c r="H146" i="27" s="1"/>
  <c r="A219" i="27"/>
  <c r="B219" i="27" s="1"/>
  <c r="A105" i="27"/>
  <c r="B105" i="27" s="1"/>
  <c r="A183" i="27"/>
  <c r="H183" i="27" s="1"/>
  <c r="A52" i="27"/>
  <c r="B52" i="27" s="1"/>
  <c r="A179" i="27"/>
  <c r="B179" i="27" s="1"/>
  <c r="A115" i="27"/>
  <c r="A51" i="27"/>
  <c r="C51" i="27" s="1"/>
  <c r="A151" i="27"/>
  <c r="B151" i="27" s="1"/>
  <c r="A87" i="27"/>
  <c r="B87" i="27" s="1"/>
  <c r="A23" i="27"/>
  <c r="C23" i="27" s="1"/>
  <c r="A64" i="27"/>
  <c r="C64" i="27" s="1"/>
  <c r="A153" i="27"/>
  <c r="H153" i="27" s="1"/>
  <c r="CO32"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V24" i="11"/>
  <c r="Q32" i="11"/>
  <c r="AD26" i="11"/>
  <c r="CO71" i="5"/>
  <c r="Y27" i="11"/>
  <c r="AA27" i="11"/>
  <c r="V26" i="11"/>
  <c r="Z26" i="11"/>
  <c r="Y6" i="11"/>
  <c r="AC24" i="11"/>
  <c r="S27" i="11"/>
  <c r="Z27" i="11"/>
  <c r="AI24" i="11"/>
  <c r="AB32" i="11"/>
  <c r="P32" i="11"/>
  <c r="W26" i="11"/>
  <c r="AC26" i="11"/>
  <c r="U27" i="11"/>
  <c r="Z24" i="11"/>
  <c r="AI27" i="11"/>
  <c r="AG24" i="11"/>
  <c r="X32" i="11"/>
  <c r="AB6" i="11"/>
  <c r="L6" i="11"/>
  <c r="M6" i="11" s="1"/>
  <c r="Z6" i="11" s="1"/>
  <c r="AG6" i="11"/>
  <c r="U24" i="11"/>
  <c r="AD27" i="11"/>
  <c r="W24" i="11"/>
  <c r="AA32" i="11"/>
  <c r="AD32" i="11"/>
  <c r="AI26" i="11"/>
  <c r="AG26" i="11"/>
  <c r="AA2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CN44" i="5"/>
  <c r="CM26" i="5"/>
  <c r="AE37" i="11"/>
  <c r="AB42" i="5"/>
  <c r="CP81" i="5"/>
  <c r="Q48" i="11"/>
  <c r="CP86" i="5"/>
  <c r="CM10" i="5"/>
  <c r="P30" i="11"/>
  <c r="CP89" i="5"/>
  <c r="CP84" i="5"/>
  <c r="Q30" i="11"/>
  <c r="AC37" i="11"/>
  <c r="AE42" i="11"/>
  <c r="R29" i="11"/>
  <c r="AH30" i="11"/>
  <c r="S37" i="11"/>
  <c r="X42" i="11"/>
  <c r="R30" i="11"/>
  <c r="S45" i="11"/>
  <c r="X37" i="11"/>
  <c r="CQ96" i="5"/>
  <c r="AB37" i="11"/>
  <c r="Z37" i="11"/>
  <c r="CP76" i="5"/>
  <c r="AI37" i="11"/>
  <c r="AA48" i="11"/>
  <c r="CQ8"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CM11" i="5"/>
  <c r="CP74" i="5"/>
  <c r="CO65" i="5"/>
  <c r="AA21" i="5"/>
  <c r="CM17" i="5"/>
  <c r="CM13" i="5"/>
  <c r="CN48" i="5"/>
  <c r="Y44" i="11"/>
  <c r="AA13" i="5"/>
  <c r="X39" i="11"/>
  <c r="CM20" i="5"/>
  <c r="CN46" i="5"/>
  <c r="CO60" i="5"/>
  <c r="R28" i="11"/>
  <c r="S48" i="11"/>
  <c r="AA20" i="5"/>
  <c r="CM19" i="5"/>
  <c r="CN33" i="5"/>
  <c r="CO59" i="5"/>
  <c r="R24" i="11"/>
  <c r="R20" i="11"/>
  <c r="CQ9" i="5"/>
  <c r="CM28" i="5"/>
  <c r="CM31" i="5"/>
  <c r="CN54" i="5"/>
  <c r="CO69" i="5"/>
  <c r="AA18" i="5"/>
  <c r="R16" i="11"/>
  <c r="CM25" i="5"/>
  <c r="CM22" i="5"/>
  <c r="CQ102" i="5"/>
  <c r="S33" i="11"/>
  <c r="CN41" i="5"/>
  <c r="CN49" i="5"/>
  <c r="CP88" i="5"/>
  <c r="AA30" i="5"/>
  <c r="S43" i="11"/>
  <c r="S42" i="11"/>
  <c r="AA12" i="5"/>
  <c r="AA28" i="5"/>
  <c r="CN34" i="5"/>
  <c r="AA25" i="5"/>
  <c r="CN36" i="5"/>
  <c r="CO64" i="5"/>
  <c r="CN32" i="5"/>
  <c r="CN37" i="5"/>
  <c r="CO73" i="5"/>
  <c r="CM16" i="5"/>
  <c r="R23" i="11"/>
  <c r="AA23" i="5"/>
  <c r="CN43" i="5"/>
  <c r="CO72" i="5"/>
  <c r="CQ94" i="5"/>
  <c r="CQ108" i="5"/>
  <c r="CQ10" i="5"/>
  <c r="AA11" i="5"/>
  <c r="CP82" i="5"/>
  <c r="CM24" i="5"/>
  <c r="R19" i="11"/>
  <c r="S32" i="11"/>
  <c r="CM15" i="5"/>
  <c r="CM23" i="5"/>
  <c r="AA22" i="5"/>
  <c r="AB35" i="5"/>
  <c r="CO68" i="5"/>
  <c r="CM12" i="5"/>
  <c r="AA24" i="5"/>
  <c r="CN45" i="5"/>
  <c r="AA19" i="5"/>
  <c r="CN39" i="5"/>
  <c r="CN35" i="5"/>
  <c r="AA16" i="5"/>
  <c r="CM18"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AB8" i="11"/>
  <c r="CL9" i="5"/>
  <c r="CL10" i="5"/>
  <c r="CW9" i="5"/>
  <c r="CW4" i="5" s="1"/>
  <c r="Z8" i="5"/>
  <c r="E3" i="8"/>
  <c r="H6" i="12"/>
  <c r="H7" i="12"/>
  <c r="C18" i="12"/>
  <c r="H8" i="24"/>
  <c r="A27" i="24"/>
  <c r="B27" i="24" s="1"/>
  <c r="A48" i="24"/>
  <c r="H48" i="24" s="1"/>
  <c r="A26" i="24"/>
  <c r="C26" i="24" s="1"/>
  <c r="A40" i="24"/>
  <c r="H40" i="24" s="1"/>
  <c r="A56" i="24"/>
  <c r="C56" i="24" s="1"/>
  <c r="A18" i="12"/>
  <c r="G18" i="12" s="1"/>
  <c r="C67" i="27"/>
  <c r="C112" i="25"/>
  <c r="B112" i="25"/>
  <c r="H112" i="25"/>
  <c r="C63" i="25"/>
  <c r="H63" i="25"/>
  <c r="B63" i="25"/>
  <c r="C60" i="25"/>
  <c r="H60" i="25"/>
  <c r="C181" i="25"/>
  <c r="B181" i="25"/>
  <c r="H181" i="25"/>
  <c r="B29" i="24"/>
  <c r="C29" i="24"/>
  <c r="C336" i="24"/>
  <c r="B320" i="24"/>
  <c r="H320" i="24"/>
  <c r="C183" i="24"/>
  <c r="B183" i="24"/>
  <c r="H183" i="24"/>
  <c r="C167" i="24"/>
  <c r="B167" i="24"/>
  <c r="H167" i="24"/>
  <c r="C87" i="24"/>
  <c r="H39" i="24"/>
  <c r="H94" i="24"/>
  <c r="C78" i="24"/>
  <c r="B78" i="24"/>
  <c r="H78" i="24"/>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59" i="27"/>
  <c r="B31" i="27"/>
  <c r="B56" i="26"/>
  <c r="B57" i="26"/>
  <c r="C57" i="26"/>
  <c r="H57" i="26"/>
  <c r="C80" i="25"/>
  <c r="B80" i="25"/>
  <c r="H189" i="25"/>
  <c r="H21" i="24"/>
  <c r="C239" i="24"/>
  <c r="B239" i="24"/>
  <c r="H239" i="24"/>
  <c r="B398" i="24"/>
  <c r="C398" i="24"/>
  <c r="H398" i="24"/>
  <c r="B270" i="24"/>
  <c r="C270" i="24"/>
  <c r="B181" i="24"/>
  <c r="C149" i="24"/>
  <c r="H149" i="24"/>
  <c r="C188" i="24"/>
  <c r="H188" i="24"/>
  <c r="B188" i="24"/>
  <c r="C172" i="24"/>
  <c r="H172" i="24"/>
  <c r="B172" i="24"/>
  <c r="H92"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15" i="27"/>
  <c r="H115" i="27"/>
  <c r="C115" i="27"/>
  <c r="B51" i="27"/>
  <c r="B19" i="27"/>
  <c r="H19" i="27"/>
  <c r="C19" i="27"/>
  <c r="H65" i="26"/>
  <c r="C102" i="25"/>
  <c r="B102" i="25"/>
  <c r="H102" i="25"/>
  <c r="B42" i="25"/>
  <c r="C78" i="25"/>
  <c r="B78" i="25"/>
  <c r="H78" i="25"/>
  <c r="C30" i="25"/>
  <c r="H30" i="25"/>
  <c r="B30" i="25"/>
  <c r="C132" i="25"/>
  <c r="B132" i="25"/>
  <c r="H132" i="25"/>
  <c r="C133" i="25"/>
  <c r="B133" i="25"/>
  <c r="H133" i="25"/>
  <c r="C196" i="25"/>
  <c r="B196" i="25"/>
  <c r="B242" i="24"/>
  <c r="C380" i="24"/>
  <c r="H380" i="24"/>
  <c r="H364" i="24"/>
  <c r="B268" i="24"/>
  <c r="C268" i="24"/>
  <c r="H268" i="24"/>
  <c r="B252" i="24"/>
  <c r="C252" i="24"/>
  <c r="H252" i="24"/>
  <c r="C115" i="24"/>
  <c r="B115" i="24"/>
  <c r="H115" i="24"/>
  <c r="B170" i="24"/>
  <c r="H170" i="24"/>
  <c r="C154" i="24"/>
  <c r="B154" i="24"/>
  <c r="H15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H107" i="27"/>
  <c r="C107" i="27"/>
  <c r="B43" i="27"/>
  <c r="C43" i="27"/>
  <c r="C73" i="26"/>
  <c r="H73" i="26"/>
  <c r="C136" i="25"/>
  <c r="B136" i="25"/>
  <c r="H136" i="25"/>
  <c r="H110" i="25"/>
  <c r="C76" i="25"/>
  <c r="H76" i="25"/>
  <c r="B76" i="25"/>
  <c r="C23" i="25"/>
  <c r="H23" i="25"/>
  <c r="B23" i="25"/>
  <c r="C223" i="24"/>
  <c r="B223" i="24"/>
  <c r="B362" i="24"/>
  <c r="C362" i="24"/>
  <c r="H362" i="24"/>
  <c r="B282" i="24"/>
  <c r="C282" i="24"/>
  <c r="H282" i="24"/>
  <c r="C266" i="24"/>
  <c r="B250" i="24"/>
  <c r="C113" i="24"/>
  <c r="B113" i="24"/>
  <c r="H113" i="24"/>
  <c r="C97" i="24"/>
  <c r="B97" i="24"/>
  <c r="H97" i="24"/>
  <c r="C184" i="24"/>
  <c r="C136" i="24"/>
  <c r="H136" i="24"/>
  <c r="B136" i="24"/>
  <c r="H104" i="24"/>
  <c r="G10" i="8"/>
  <c r="B137" i="27"/>
  <c r="H137" i="27"/>
  <c r="C137" i="27"/>
  <c r="B19" i="26"/>
  <c r="C19" i="26"/>
  <c r="H144" i="25"/>
  <c r="H85" i="25"/>
  <c r="C28" i="25"/>
  <c r="H28" i="25"/>
  <c r="B28" i="25"/>
  <c r="C67" i="25"/>
  <c r="B67" i="25"/>
  <c r="H67" i="25"/>
  <c r="H81" i="25"/>
  <c r="H149" i="25"/>
  <c r="H215" i="24"/>
  <c r="B392" i="24"/>
  <c r="C392" i="24"/>
  <c r="H392" i="24"/>
  <c r="B376" i="24"/>
  <c r="C376" i="24"/>
  <c r="H376" i="24"/>
  <c r="C264" i="24"/>
  <c r="H264" i="24"/>
  <c r="B248" i="24"/>
  <c r="C248" i="24"/>
  <c r="H248" i="24"/>
  <c r="B159" i="24"/>
  <c r="H159" i="24"/>
  <c r="C127" i="24"/>
  <c r="B127" i="24"/>
  <c r="H127" i="24"/>
  <c r="C111" i="24"/>
  <c r="B111" i="24"/>
  <c r="H111" i="24"/>
  <c r="C95" i="24"/>
  <c r="C166" i="24"/>
  <c r="B166" i="24"/>
  <c r="H166" i="24"/>
  <c r="C150" i="24"/>
  <c r="B150" i="24"/>
  <c r="H150" i="24"/>
  <c r="B70" i="24"/>
  <c r="H70" i="24"/>
  <c r="C54" i="24"/>
  <c r="B54" i="24"/>
  <c r="H54" i="24"/>
  <c r="C38" i="24"/>
  <c r="B38" i="24"/>
  <c r="H38" i="24"/>
  <c r="B144" i="27"/>
  <c r="C144" i="27"/>
  <c r="H144" i="27"/>
  <c r="C127" i="27"/>
  <c r="H127" i="27"/>
  <c r="C63" i="27"/>
  <c r="B24" i="26"/>
  <c r="C24" i="26"/>
  <c r="H24" i="26"/>
  <c r="H20" i="25"/>
  <c r="B20" i="25"/>
  <c r="C79" i="25"/>
  <c r="B79" i="25"/>
  <c r="H79" i="25"/>
  <c r="C93" i="25"/>
  <c r="B93" i="25"/>
  <c r="H93" i="25"/>
  <c r="C157" i="25"/>
  <c r="B157" i="25"/>
  <c r="H157" i="25"/>
  <c r="B211" i="24"/>
  <c r="B358" i="24"/>
  <c r="C358" i="24"/>
  <c r="H358" i="24"/>
  <c r="C241" i="24"/>
  <c r="B241" i="24"/>
  <c r="H241" i="24"/>
  <c r="H18" i="24"/>
  <c r="B18" i="24"/>
  <c r="G18" i="24"/>
  <c r="H77" i="24"/>
  <c r="H61" i="24"/>
  <c r="C132" i="24"/>
  <c r="B84" i="24"/>
  <c r="H52" i="24"/>
  <c r="C36" i="24"/>
  <c r="B36" i="24"/>
  <c r="H36" i="24"/>
  <c r="D8" i="14"/>
  <c r="B162" i="27"/>
  <c r="C162" i="27"/>
  <c r="H162" i="27"/>
  <c r="B147" i="27"/>
  <c r="H147" i="27"/>
  <c r="C147" i="27"/>
  <c r="C195" i="27"/>
  <c r="C32" i="26"/>
  <c r="C134" i="25"/>
  <c r="B29" i="25"/>
  <c r="C100" i="25"/>
  <c r="B100" i="25"/>
  <c r="H100" i="25"/>
  <c r="C203" i="24"/>
  <c r="B203" i="24"/>
  <c r="H203" i="24"/>
  <c r="C197" i="24"/>
  <c r="H197" i="24"/>
  <c r="B197" i="24"/>
  <c r="H210" i="24"/>
  <c r="C199" i="24"/>
  <c r="B199" i="24"/>
  <c r="H199" i="24"/>
  <c r="H324" i="24"/>
  <c r="B308" i="24"/>
  <c r="C308" i="24"/>
  <c r="H308" i="24"/>
  <c r="B171" i="24"/>
  <c r="H171" i="24"/>
  <c r="C139" i="24"/>
  <c r="B139" i="24"/>
  <c r="H139" i="24"/>
  <c r="B59" i="24"/>
  <c r="C59" i="24"/>
  <c r="H59" i="24"/>
  <c r="B43" i="24"/>
  <c r="C43" i="24"/>
  <c r="H43" i="24"/>
  <c r="C194" i="24"/>
  <c r="C178" i="24"/>
  <c r="B178" i="24"/>
  <c r="H178" i="24"/>
  <c r="C98" i="24"/>
  <c r="B98" i="24"/>
  <c r="H98" i="24"/>
  <c r="C82" i="24"/>
  <c r="H66" i="24"/>
  <c r="D6" i="13"/>
  <c r="H175" i="27"/>
  <c r="C175" i="27"/>
  <c r="B111" i="27"/>
  <c r="C111" i="27"/>
  <c r="H111" i="27"/>
  <c r="B32" i="27"/>
  <c r="C32" i="27"/>
  <c r="C40" i="26"/>
  <c r="C168" i="25"/>
  <c r="H168" i="25"/>
  <c r="C31" i="25"/>
  <c r="H31" i="25"/>
  <c r="B31" i="25"/>
  <c r="B66" i="25"/>
  <c r="H66" i="25"/>
  <c r="B43" i="25"/>
  <c r="C75" i="25"/>
  <c r="C32" i="25"/>
  <c r="H195" i="24"/>
  <c r="C191" i="24"/>
  <c r="H191" i="24"/>
  <c r="B191" i="24"/>
  <c r="C202" i="24"/>
  <c r="B202" i="24"/>
  <c r="H202" i="24"/>
  <c r="B338" i="24"/>
  <c r="C338" i="24"/>
  <c r="H338" i="24"/>
  <c r="B322" i="24"/>
  <c r="C322" i="24"/>
  <c r="H322" i="24"/>
  <c r="B290" i="24"/>
  <c r="C290" i="24"/>
  <c r="H290" i="24"/>
  <c r="H169" i="24"/>
  <c r="C137" i="24"/>
  <c r="B137" i="24"/>
  <c r="H137" i="24"/>
  <c r="C121" i="24"/>
  <c r="B121" i="24"/>
  <c r="C89" i="24"/>
  <c r="B89" i="24"/>
  <c r="H89" i="24"/>
  <c r="C73" i="24"/>
  <c r="B73" i="24"/>
  <c r="H73" i="24"/>
  <c r="B57" i="24"/>
  <c r="C57" i="24"/>
  <c r="H57" i="24"/>
  <c r="C160" i="24"/>
  <c r="B112" i="24"/>
  <c r="B96"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A19" i="23"/>
  <c r="CM8" i="5"/>
  <c r="Q7" i="11"/>
  <c r="AE7" i="11"/>
  <c r="AC7" i="11"/>
  <c r="AA8" i="5"/>
  <c r="AA7" i="11"/>
  <c r="S7" i="11"/>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C80" i="24" l="1"/>
  <c r="C114" i="27"/>
  <c r="B77" i="24"/>
  <c r="C205" i="24"/>
  <c r="B150" i="25"/>
  <c r="H96" i="24"/>
  <c r="H114" i="27"/>
  <c r="B280" i="24"/>
  <c r="B149" i="25"/>
  <c r="H93" i="24"/>
  <c r="H83" i="25"/>
  <c r="C131" i="24"/>
  <c r="B44" i="25"/>
  <c r="H124" i="25"/>
  <c r="C169" i="24"/>
  <c r="B93" i="24"/>
  <c r="H163" i="24"/>
  <c r="H44" i="25"/>
  <c r="H185" i="24"/>
  <c r="C310" i="24"/>
  <c r="B152" i="24"/>
  <c r="H396" i="24"/>
  <c r="B44" i="24"/>
  <c r="B94" i="24"/>
  <c r="B185" i="24"/>
  <c r="H187" i="24"/>
  <c r="B109" i="24"/>
  <c r="C135" i="27"/>
  <c r="H152" i="24"/>
  <c r="H378" i="24"/>
  <c r="B186" i="24"/>
  <c r="C163" i="24"/>
  <c r="C396" i="24"/>
  <c r="B193" i="25"/>
  <c r="C128" i="25"/>
  <c r="C128" i="24"/>
  <c r="C274" i="24"/>
  <c r="C370" i="24"/>
  <c r="C289" i="24"/>
  <c r="B187" i="24"/>
  <c r="C197" i="25"/>
  <c r="C116" i="24"/>
  <c r="H173" i="24"/>
  <c r="H342" i="24"/>
  <c r="C72" i="25"/>
  <c r="B135" i="27"/>
  <c r="C196" i="24"/>
  <c r="C378" i="24"/>
  <c r="H36" i="25"/>
  <c r="H82" i="27"/>
  <c r="C32" i="24"/>
  <c r="H193" i="25"/>
  <c r="H64" i="26"/>
  <c r="B60" i="24"/>
  <c r="H133" i="24"/>
  <c r="H110" i="24"/>
  <c r="H304" i="24"/>
  <c r="H131" i="24"/>
  <c r="C150" i="25"/>
  <c r="B324" i="24"/>
  <c r="H84" i="24"/>
  <c r="B257" i="24"/>
  <c r="B194" i="25"/>
  <c r="H257" i="24"/>
  <c r="C296" i="24"/>
  <c r="H128" i="25"/>
  <c r="H44" i="24"/>
  <c r="C286" i="24"/>
  <c r="B124" i="25"/>
  <c r="B302" i="24"/>
  <c r="H370" i="24"/>
  <c r="H289" i="24"/>
  <c r="B310" i="24"/>
  <c r="B72" i="25"/>
  <c r="B196" i="24"/>
  <c r="B36" i="25"/>
  <c r="C82" i="27"/>
  <c r="B117" i="24"/>
  <c r="B318" i="24"/>
  <c r="G18" i="23"/>
  <c r="D18" i="23" s="1"/>
  <c r="E18" i="23" s="1"/>
  <c r="F18" i="23" s="1"/>
  <c r="B160" i="24"/>
  <c r="B197" i="25"/>
  <c r="B32" i="24"/>
  <c r="B231" i="24"/>
  <c r="C64" i="26"/>
  <c r="C60" i="24"/>
  <c r="B133" i="24"/>
  <c r="B126" i="24"/>
  <c r="C304" i="24"/>
  <c r="B46" i="25"/>
  <c r="H296" i="24"/>
  <c r="B49" i="25"/>
  <c r="B83" i="25"/>
  <c r="H31" i="24"/>
  <c r="B128" i="24"/>
  <c r="B354" i="24"/>
  <c r="B116" i="24"/>
  <c r="AB44" i="5"/>
  <c r="B105" i="24"/>
  <c r="H32" i="25"/>
  <c r="H82" i="24"/>
  <c r="B132" i="24"/>
  <c r="B173" i="24"/>
  <c r="C342" i="24"/>
  <c r="C99" i="27"/>
  <c r="B184" i="24"/>
  <c r="H250" i="24"/>
  <c r="H386" i="24"/>
  <c r="H238" i="24"/>
  <c r="H134" i="25"/>
  <c r="H242" i="24"/>
  <c r="H42" i="25"/>
  <c r="H76" i="24"/>
  <c r="C126" i="24"/>
  <c r="C46" i="25"/>
  <c r="H67" i="27"/>
  <c r="AB48" i="5"/>
  <c r="AB37" i="5"/>
  <c r="C74" i="24"/>
  <c r="B18" i="25"/>
  <c r="C92" i="24"/>
  <c r="H56" i="26"/>
  <c r="H87" i="24"/>
  <c r="B64" i="27"/>
  <c r="H48" i="26"/>
  <c r="C48" i="26"/>
  <c r="H286" i="24"/>
  <c r="C31" i="27"/>
  <c r="H125" i="25"/>
  <c r="C95" i="27"/>
  <c r="C215" i="27"/>
  <c r="B215" i="27"/>
  <c r="B56" i="25"/>
  <c r="B191" i="27"/>
  <c r="C116" i="27"/>
  <c r="H59" i="27"/>
  <c r="C39" i="24"/>
  <c r="H64" i="27"/>
  <c r="C183" i="27"/>
  <c r="C131" i="27"/>
  <c r="CZ4" i="5"/>
  <c r="EI4" i="5"/>
  <c r="AB12" i="5"/>
  <c r="AB36" i="5"/>
  <c r="AB38" i="5"/>
  <c r="AB11" i="5"/>
  <c r="AB49" i="5"/>
  <c r="AB47" i="5"/>
  <c r="AB46" i="5"/>
  <c r="AB32" i="5"/>
  <c r="AB53" i="5"/>
  <c r="AB54" i="5"/>
  <c r="AB41" i="5"/>
  <c r="AB43" i="5"/>
  <c r="AB40" i="5"/>
  <c r="AB34" i="5"/>
  <c r="AB50" i="5"/>
  <c r="AB45" i="5"/>
  <c r="AB39" i="5"/>
  <c r="B205" i="24"/>
  <c r="C152" i="25"/>
  <c r="B226" i="24"/>
  <c r="C64" i="25"/>
  <c r="C34" i="25"/>
  <c r="H74" i="24"/>
  <c r="C153" i="27"/>
  <c r="C237" i="24"/>
  <c r="B386" i="24"/>
  <c r="H195" i="27"/>
  <c r="C226" i="24"/>
  <c r="C99" i="24"/>
  <c r="B153" i="27"/>
  <c r="H108" i="25"/>
  <c r="B244" i="24"/>
  <c r="B211" i="27"/>
  <c r="H120" i="24"/>
  <c r="B20" i="24"/>
  <c r="C300" i="24"/>
  <c r="B300" i="24"/>
  <c r="H166" i="25"/>
  <c r="B104" i="25"/>
  <c r="H20" i="24"/>
  <c r="C45" i="24"/>
  <c r="H145" i="24"/>
  <c r="B166" i="25"/>
  <c r="B50" i="25"/>
  <c r="H46" i="24"/>
  <c r="H190" i="24"/>
  <c r="B217" i="24"/>
  <c r="H45" i="24"/>
  <c r="H276" i="24"/>
  <c r="B145" i="24"/>
  <c r="B346" i="24"/>
  <c r="C50" i="25"/>
  <c r="B46" i="24"/>
  <c r="C75" i="24"/>
  <c r="C276" i="24"/>
  <c r="H152" i="25"/>
  <c r="H64" i="25"/>
  <c r="H34" i="25"/>
  <c r="H53" i="24"/>
  <c r="B108" i="25"/>
  <c r="C53" i="24"/>
  <c r="B237" i="24"/>
  <c r="AD6" i="11"/>
  <c r="U6" i="11"/>
  <c r="AE6" i="11"/>
  <c r="AE106" i="11" s="1"/>
  <c r="B38" i="25"/>
  <c r="C55" i="24"/>
  <c r="B31" i="24"/>
  <c r="B128" i="27"/>
  <c r="H38" i="25"/>
  <c r="B55" i="24"/>
  <c r="H116" i="27"/>
  <c r="C38" i="27"/>
  <c r="B38" i="27"/>
  <c r="H98" i="27"/>
  <c r="C211" i="27"/>
  <c r="C98" i="27"/>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CL4" i="5"/>
  <c r="AA10" i="11"/>
  <c r="AA106" i="11" s="1"/>
  <c r="AD10" i="1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A20" i="23"/>
  <c r="B19" i="23"/>
  <c r="W106" i="11"/>
  <c r="AC106" i="11"/>
  <c r="I18" i="23"/>
  <c r="G19" i="23" s="1"/>
  <c r="AF106" i="11"/>
  <c r="AB106" i="11"/>
  <c r="AH106" i="11"/>
  <c r="AI106" i="11"/>
  <c r="P106" i="11"/>
  <c r="CN4" i="5"/>
  <c r="Y106" i="11"/>
  <c r="X106" i="11"/>
  <c r="AG106" i="11"/>
  <c r="Z106" i="11"/>
  <c r="U106" i="11" l="1"/>
  <c r="AD106" i="11"/>
  <c r="AB4" i="5"/>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S29" i="10" s="1" a="1"/>
  <c r="S29" i="10"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E29" i="10" l="1" a="1"/>
  <c r="E29" i="10" s="1"/>
  <c r="K29" i="10" a="1"/>
  <c r="K29" i="10" s="1"/>
  <c r="Q29" i="10" a="1"/>
  <c r="Q29" i="10" s="1"/>
  <c r="AR29" i="10" a="1"/>
  <c r="AR29" i="10" s="1"/>
  <c r="P29" i="10" a="1"/>
  <c r="P29" i="10" s="1"/>
  <c r="AL29" i="10" a="1"/>
  <c r="AL29" i="10" s="1"/>
  <c r="I29" i="10" a="1"/>
  <c r="I29" i="10" s="1"/>
  <c r="C29" i="10" a="1"/>
  <c r="C29" i="10" s="1"/>
  <c r="Y29" i="10" a="1"/>
  <c r="Y29" i="10" s="1"/>
  <c r="AK29" i="10" a="1"/>
  <c r="AK29" i="10" s="1"/>
  <c r="AF29" i="10" a="1"/>
  <c r="AF29" i="10" s="1"/>
  <c r="AN29" i="10" a="1"/>
  <c r="AN29" i="10" s="1"/>
  <c r="F29" i="10" a="1"/>
  <c r="F29" i="10" s="1"/>
  <c r="Z29" i="10" a="1"/>
  <c r="Z29" i="10" s="1"/>
  <c r="AO29" i="10" a="1"/>
  <c r="AO29" i="10" s="1"/>
  <c r="G29" i="10" a="1"/>
  <c r="G29" i="10" s="1"/>
  <c r="AH29" i="10" a="1"/>
  <c r="AH29" i="10" s="1"/>
  <c r="D29" i="10" a="1"/>
  <c r="D29" i="10" s="1"/>
  <c r="J29" i="10" a="1"/>
  <c r="J29" i="10" s="1"/>
  <c r="X29" i="10" a="1"/>
  <c r="X29" i="10" s="1"/>
  <c r="AP29" i="10" a="1"/>
  <c r="AP29" i="10" s="1"/>
  <c r="AE29" i="10" a="1"/>
  <c r="AE29" i="10" s="1"/>
  <c r="H29" i="10" a="1"/>
  <c r="H29" i="10" s="1"/>
  <c r="W29" i="10" a="1"/>
  <c r="W29" i="10" s="1"/>
  <c r="AS29" i="10" a="1"/>
  <c r="AS29" i="10" s="1"/>
  <c r="M29" i="10" a="1"/>
  <c r="M29" i="10" s="1"/>
  <c r="N29" i="10" a="1"/>
  <c r="N29" i="10" s="1"/>
  <c r="AI29" i="10" a="1"/>
  <c r="AI29" i="10" s="1"/>
  <c r="T29" i="10" a="1"/>
  <c r="T29" i="10" s="1"/>
  <c r="AM29" i="10" a="1"/>
  <c r="AM29" i="10" s="1"/>
  <c r="AD29" i="10" a="1"/>
  <c r="AD29" i="10" s="1"/>
  <c r="O29" i="10" a="1"/>
  <c r="O29" i="10" s="1"/>
  <c r="R29" i="10" a="1"/>
  <c r="R29" i="10" s="1"/>
  <c r="AJ29" i="10" a="1"/>
  <c r="AJ29" i="10" s="1"/>
  <c r="AG29" i="10" a="1"/>
  <c r="AG29" i="10" s="1"/>
  <c r="V29" i="10" a="1"/>
  <c r="V29" i="10" s="1"/>
  <c r="L29" i="10" a="1"/>
  <c r="L29" i="10" s="1"/>
  <c r="AA29" i="10" a="1"/>
  <c r="AA29" i="10" s="1"/>
  <c r="AB29" i="10" a="1"/>
  <c r="AB29" i="10" s="1"/>
  <c r="U29" i="10" a="1"/>
  <c r="U29" i="10" s="1"/>
  <c r="AQ29" i="10" a="1"/>
  <c r="AQ29" i="10" s="1"/>
  <c r="AC29" i="10" a="1"/>
  <c r="AC29" i="10" s="1"/>
  <c r="J41" i="8"/>
  <c r="J42" i="8" s="1"/>
  <c r="B29" i="10" a="1"/>
  <c r="B29" i="10" s="1"/>
  <c r="H41" i="8"/>
  <c r="H42" i="8" s="1"/>
  <c r="AF4" i="5"/>
  <c r="D41" i="8"/>
  <c r="D42" i="8" s="1"/>
  <c r="F41" i="8"/>
  <c r="F42" i="8" s="1"/>
  <c r="G41" i="8"/>
  <c r="G42" i="8" s="1"/>
  <c r="CL2" i="5"/>
  <c r="I41" i="8"/>
  <c r="I42" i="8" s="1"/>
  <c r="E41" i="8"/>
  <c r="E42" i="8" s="1"/>
  <c r="C41" i="8"/>
  <c r="C42" i="8" s="1"/>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K41" i="8"/>
  <c r="K42" i="8" s="1"/>
  <c r="M10" i="8"/>
  <c r="D18" i="16"/>
  <c r="B23" i="13"/>
  <c r="L23" i="13" s="1"/>
  <c r="A24" i="13"/>
  <c r="C20" i="23"/>
  <c r="A25" i="23"/>
  <c r="B24" i="23"/>
  <c r="H1" i="5" l="1"/>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L41" i="8"/>
  <c r="L42" i="8" s="1"/>
  <c r="I18" i="15"/>
  <c r="B24" i="13"/>
  <c r="L24" i="13" s="1"/>
  <c r="A25" i="13"/>
  <c r="E18" i="16"/>
  <c r="N10" i="8"/>
  <c r="A26" i="23"/>
  <c r="B25" i="23"/>
  <c r="H20" i="23"/>
  <c r="AH4" i="5" l="1"/>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41" i="8"/>
  <c r="M42" i="8" s="1"/>
  <c r="E23" i="25"/>
  <c r="I23" i="25" s="1"/>
  <c r="G24" i="25" s="1"/>
  <c r="D24" i="25" s="1"/>
  <c r="A27" i="23"/>
  <c r="B26" i="23"/>
  <c r="AK6" i="5" l="1"/>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41" i="8"/>
  <c r="N42" i="8" s="1"/>
  <c r="E24" i="24"/>
  <c r="I24" i="24" s="1"/>
  <c r="G25" i="24" s="1"/>
  <c r="D25" i="24" s="1"/>
  <c r="B26" i="13"/>
  <c r="L26" i="13" s="1"/>
  <c r="A27" i="13"/>
  <c r="E24" i="25"/>
  <c r="F24" i="25" s="1"/>
  <c r="F23" i="24"/>
  <c r="P10" i="8"/>
  <c r="F20" i="23"/>
  <c r="I20" i="23"/>
  <c r="G21" i="23" s="1"/>
  <c r="A28" i="23"/>
  <c r="B27" i="23"/>
  <c r="AJ4" i="5" l="1"/>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41" i="8"/>
  <c r="O42" i="8" s="1"/>
  <c r="B27" i="13"/>
  <c r="L27" i="13" s="1"/>
  <c r="A28" i="13"/>
  <c r="E25" i="24"/>
  <c r="F25" i="24" s="1"/>
  <c r="C21" i="23"/>
  <c r="B28" i="23"/>
  <c r="A29" i="23"/>
  <c r="AK4" i="5" l="1"/>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41" i="8"/>
  <c r="P42" i="8" s="1"/>
  <c r="A30" i="23"/>
  <c r="B29" i="23"/>
  <c r="H21" i="23"/>
  <c r="D21" i="23" s="1"/>
  <c r="AL4" i="5" l="1"/>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Q41" i="8"/>
  <c r="Q42" i="8" s="1"/>
  <c r="B29" i="13"/>
  <c r="L29" i="13" s="1"/>
  <c r="A30" i="13"/>
  <c r="F26" i="25"/>
  <c r="S10" i="8"/>
  <c r="E27" i="25"/>
  <c r="I27" i="25" s="1"/>
  <c r="G28" i="25" s="1"/>
  <c r="D28" i="25" s="1"/>
  <c r="A31" i="23"/>
  <c r="B30" i="23"/>
  <c r="E21" i="23"/>
  <c r="I21" i="23" s="1"/>
  <c r="AO6" i="5" l="1"/>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R41" i="8"/>
  <c r="R42" i="8" s="1"/>
  <c r="C22" i="23"/>
  <c r="H22" i="23" s="1"/>
  <c r="G22" i="23"/>
  <c r="F21" i="23"/>
  <c r="A32" i="23"/>
  <c r="B31" i="23"/>
  <c r="AN4" i="5" l="1"/>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S41" i="8"/>
  <c r="S42" i="8" s="1"/>
  <c r="D22" i="23"/>
  <c r="E22" i="23" s="1"/>
  <c r="F22" i="23" s="1"/>
  <c r="A33" i="23"/>
  <c r="B32" i="23"/>
  <c r="AQ6" i="5" l="1"/>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T41" i="8"/>
  <c r="T42" i="8" s="1"/>
  <c r="V10" i="8"/>
  <c r="C23" i="23"/>
  <c r="H23" i="23" s="1"/>
  <c r="A34" i="23"/>
  <c r="B33" i="23"/>
  <c r="AP4" i="5" l="1"/>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41" i="8"/>
  <c r="U42" i="8" s="1"/>
  <c r="B33" i="13"/>
  <c r="L33" i="13" s="1"/>
  <c r="A34" i="13"/>
  <c r="W10" i="8"/>
  <c r="D23" i="23"/>
  <c r="B34" i="23"/>
  <c r="A35" i="23"/>
  <c r="AS6" i="5" l="1"/>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41" i="8"/>
  <c r="V42" i="8" s="1"/>
  <c r="E23" i="23"/>
  <c r="F23" i="23" s="1"/>
  <c r="A36" i="23"/>
  <c r="B35" i="23"/>
  <c r="AR4" i="5" l="1"/>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41" i="8"/>
  <c r="W42" i="8" s="1"/>
  <c r="B35" i="13"/>
  <c r="L35" i="13" s="1"/>
  <c r="A36" i="13"/>
  <c r="F30" i="24"/>
  <c r="E31" i="24"/>
  <c r="I31" i="24" s="1"/>
  <c r="G32" i="24" s="1"/>
  <c r="D32" i="24" s="1"/>
  <c r="I23" i="23"/>
  <c r="B36" i="23"/>
  <c r="A37" i="23"/>
  <c r="AS4" i="5" l="1"/>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41" i="8"/>
  <c r="X42" i="8" s="1"/>
  <c r="Z10" i="8"/>
  <c r="E33" i="25"/>
  <c r="I33" i="25" s="1"/>
  <c r="G34" i="25" s="1"/>
  <c r="D34" i="25" s="1"/>
  <c r="E32" i="24"/>
  <c r="I32" i="24" s="1"/>
  <c r="G33" i="24" s="1"/>
  <c r="D33" i="24" s="1"/>
  <c r="C24" i="23"/>
  <c r="H24" i="23" s="1"/>
  <c r="G24" i="23"/>
  <c r="A38" i="23"/>
  <c r="B37" i="23"/>
  <c r="AT4" i="5" l="1"/>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5" i="35" s="1"/>
  <c r="F22" i="14"/>
  <c r="D22" i="15"/>
  <c r="G23" i="14"/>
  <c r="C23" i="14"/>
  <c r="H23" i="14" s="1"/>
  <c r="J23" i="14" s="1"/>
  <c r="K22" i="14" s="1"/>
  <c r="M22" i="14" s="1"/>
  <c r="F23" i="12"/>
  <c r="G24" i="12"/>
  <c r="C24" i="12"/>
  <c r="H24" i="12" s="1"/>
  <c r="J24" i="12" s="1"/>
  <c r="A38" i="12"/>
  <c r="B37" i="12"/>
  <c r="Y3" i="8"/>
  <c r="F32" i="24"/>
  <c r="E33" i="24"/>
  <c r="F33" i="24" s="1"/>
  <c r="Y41" i="8"/>
  <c r="Y42" i="8" s="1"/>
  <c r="E34" i="25"/>
  <c r="F34" i="25" s="1"/>
  <c r="B37" i="13"/>
  <c r="L37" i="13" s="1"/>
  <c r="A38" i="13"/>
  <c r="AA10" i="8"/>
  <c r="D24" i="23"/>
  <c r="A39" i="23"/>
  <c r="B38" i="23"/>
  <c r="AW6" i="5" l="1"/>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Z41" i="8"/>
  <c r="Z42" i="8" s="1"/>
  <c r="E24" i="23"/>
  <c r="F24" i="23" s="1"/>
  <c r="A40" i="23"/>
  <c r="B39" i="23"/>
  <c r="AV4" i="5" l="1"/>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AA41" i="8"/>
  <c r="AA42" i="8" s="1"/>
  <c r="AC10" i="8"/>
  <c r="I24" i="23"/>
  <c r="A41" i="23"/>
  <c r="B40" i="23"/>
  <c r="AW4" i="5" l="1"/>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B41" i="8"/>
  <c r="AB42" i="8" s="1"/>
  <c r="E35" i="24"/>
  <c r="F35" i="24" s="1"/>
  <c r="B40" i="13"/>
  <c r="L40" i="13" s="1"/>
  <c r="A41" i="13"/>
  <c r="C25" i="23"/>
  <c r="H25" i="23" s="1"/>
  <c r="G25" i="23"/>
  <c r="A42" i="23"/>
  <c r="B41" i="23"/>
  <c r="AX4" i="5" l="1"/>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41" i="8"/>
  <c r="AC42" i="8" s="1"/>
  <c r="D25" i="23"/>
  <c r="A43" i="23"/>
  <c r="B42" i="23"/>
  <c r="AY4" i="5" l="1"/>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41" i="8"/>
  <c r="AD42" i="8" s="1"/>
  <c r="E36" i="24"/>
  <c r="F36" i="24" s="1"/>
  <c r="E25" i="23"/>
  <c r="I25" i="23" s="1"/>
  <c r="B43" i="23"/>
  <c r="A44" i="23"/>
  <c r="G41" i="34" l="1"/>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41" i="8"/>
  <c r="AE42" i="8" s="1"/>
  <c r="F40" i="25"/>
  <c r="AG10" i="8"/>
  <c r="B43" i="13"/>
  <c r="L43" i="13" s="1"/>
  <c r="A44" i="13"/>
  <c r="E42" i="25"/>
  <c r="F42" i="25" s="1"/>
  <c r="C26" i="23"/>
  <c r="H26" i="23" s="1"/>
  <c r="G26" i="23"/>
  <c r="B44" i="23"/>
  <c r="A45" i="23"/>
  <c r="BA4" i="5" l="1"/>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41" i="8"/>
  <c r="AF42" i="8" s="1"/>
  <c r="AH10" i="8"/>
  <c r="B44" i="13"/>
  <c r="L44" i="13" s="1"/>
  <c r="A45" i="13"/>
  <c r="F37" i="24"/>
  <c r="D26" i="23"/>
  <c r="B45" i="23"/>
  <c r="A46" i="23"/>
  <c r="BD6" i="5" l="1"/>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G41" i="8"/>
  <c r="AG42" i="8" s="1"/>
  <c r="B45" i="13"/>
  <c r="L45" i="13" s="1"/>
  <c r="A46" i="13"/>
  <c r="E39" i="24"/>
  <c r="I39" i="24" s="1"/>
  <c r="G40" i="24" s="1"/>
  <c r="D40" i="24" s="1"/>
  <c r="E44" i="25"/>
  <c r="F44" i="25" s="1"/>
  <c r="F43" i="25"/>
  <c r="E26" i="23"/>
  <c r="F26" i="23" s="1"/>
  <c r="A47" i="23"/>
  <c r="B46" i="23"/>
  <c r="BC4" i="5" l="1"/>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H41" i="8"/>
  <c r="AH42" i="8" s="1"/>
  <c r="I26" i="23"/>
  <c r="A48" i="23"/>
  <c r="B47" i="23"/>
  <c r="BD4" i="5" l="1"/>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I41" i="8"/>
  <c r="AI42" i="8" s="1"/>
  <c r="AK10" i="8"/>
  <c r="B47" i="13"/>
  <c r="L47" i="13" s="1"/>
  <c r="A48" i="13"/>
  <c r="E46" i="25"/>
  <c r="F46" i="25" s="1"/>
  <c r="F45" i="25"/>
  <c r="C27" i="23"/>
  <c r="H27" i="23" s="1"/>
  <c r="G27" i="23"/>
  <c r="B48" i="23"/>
  <c r="A49" i="23"/>
  <c r="BE4" i="5" l="1"/>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E26" i="14" s="1"/>
  <c r="I26" i="14" s="1"/>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B48" i="12"/>
  <c r="A49" i="12"/>
  <c r="E27" i="12"/>
  <c r="I27" i="12" s="1"/>
  <c r="AJ3" i="8"/>
  <c r="I46" i="25"/>
  <c r="G47" i="25" s="1"/>
  <c r="D47" i="25" s="1"/>
  <c r="E47" i="25" s="1"/>
  <c r="I41" i="24"/>
  <c r="G42" i="24" s="1"/>
  <c r="D42" i="24" s="1"/>
  <c r="E42" i="24" s="1"/>
  <c r="I42" i="24" s="1"/>
  <c r="G43" i="24" s="1"/>
  <c r="D43" i="24" s="1"/>
  <c r="B48" i="13"/>
  <c r="L48" i="13" s="1"/>
  <c r="A49" i="13"/>
  <c r="AL10" i="8"/>
  <c r="AJ41" i="8"/>
  <c r="AJ42" i="8" s="1"/>
  <c r="D27" i="23"/>
  <c r="A50" i="23"/>
  <c r="B49" i="23"/>
  <c r="BF4" i="5" l="1"/>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41" i="8"/>
  <c r="AK42" i="8" s="1"/>
  <c r="E43" i="24"/>
  <c r="I43" i="24" s="1"/>
  <c r="G44" i="24" s="1"/>
  <c r="D44" i="24" s="1"/>
  <c r="E27" i="23"/>
  <c r="I27" i="23" s="1"/>
  <c r="A51" i="23"/>
  <c r="B50" i="23"/>
  <c r="BG4" i="5" l="1"/>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41" i="8"/>
  <c r="AL42" i="8" s="1"/>
  <c r="F43" i="24"/>
  <c r="AN10" i="8"/>
  <c r="E49" i="25"/>
  <c r="I49" i="25" s="1"/>
  <c r="G50" i="25" s="1"/>
  <c r="D50" i="25" s="1"/>
  <c r="F48" i="25"/>
  <c r="F27" i="23"/>
  <c r="C28" i="23"/>
  <c r="H28" i="23" s="1"/>
  <c r="G28" i="23"/>
  <c r="A52" i="23"/>
  <c r="B51" i="23"/>
  <c r="BJ6" i="5" l="1"/>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41" i="8"/>
  <c r="AM42" i="8" s="1"/>
  <c r="AO10" i="8"/>
  <c r="B51" i="13"/>
  <c r="L51" i="13" s="1"/>
  <c r="A52" i="13"/>
  <c r="E50" i="25"/>
  <c r="I50" i="25" s="1"/>
  <c r="G51" i="25" s="1"/>
  <c r="D51" i="25" s="1"/>
  <c r="D28" i="23"/>
  <c r="B52" i="23"/>
  <c r="A53" i="23"/>
  <c r="BI4" i="5" l="1"/>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41" i="8"/>
  <c r="AN42" i="8" s="1"/>
  <c r="AP10" i="8"/>
  <c r="F45" i="24"/>
  <c r="B52" i="13"/>
  <c r="L52" i="13" s="1"/>
  <c r="A53" i="13"/>
  <c r="E51" i="25"/>
  <c r="I51" i="25" s="1"/>
  <c r="G52" i="25" s="1"/>
  <c r="D52" i="25" s="1"/>
  <c r="E28" i="23"/>
  <c r="I28" i="23" s="1"/>
  <c r="A54" i="23"/>
  <c r="B53" i="23"/>
  <c r="BJ4" i="5" l="1"/>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O41" i="8"/>
  <c r="AO42" i="8" s="1"/>
  <c r="F51" i="25"/>
  <c r="AQ10" i="8"/>
  <c r="I46" i="24"/>
  <c r="G47" i="24" s="1"/>
  <c r="D47" i="24" s="1"/>
  <c r="F28" i="23"/>
  <c r="E52" i="25"/>
  <c r="F52" i="25" s="1"/>
  <c r="C29" i="23"/>
  <c r="H29" i="23" s="1"/>
  <c r="G29" i="23"/>
  <c r="A55" i="23"/>
  <c r="B54" i="23"/>
  <c r="BK4" i="5" l="1"/>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P41" i="8"/>
  <c r="AP42" i="8" s="1"/>
  <c r="D29" i="23"/>
  <c r="A56" i="23"/>
  <c r="B55" i="23"/>
  <c r="BL4" i="5" l="1"/>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Q41" i="8"/>
  <c r="AQ42" i="8" s="1"/>
  <c r="F47" i="24"/>
  <c r="E48" i="24"/>
  <c r="F48" i="24" s="1"/>
  <c r="AS10" i="8"/>
  <c r="E54" i="25"/>
  <c r="I54" i="25" s="1"/>
  <c r="G55" i="25" s="1"/>
  <c r="D55" i="25" s="1"/>
  <c r="F53" i="25"/>
  <c r="E29" i="23"/>
  <c r="I29" i="23" s="1"/>
  <c r="B56" i="23"/>
  <c r="A57" i="23"/>
  <c r="BO6" i="5" l="1"/>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R41" i="8"/>
  <c r="AR42" i="8" s="1"/>
  <c r="F54" i="25"/>
  <c r="AT10" i="8"/>
  <c r="B56" i="13"/>
  <c r="L56" i="13" s="1"/>
  <c r="A57" i="13"/>
  <c r="E55" i="25"/>
  <c r="I55" i="25" s="1"/>
  <c r="G56" i="25" s="1"/>
  <c r="D56" i="25" s="1"/>
  <c r="C30" i="23"/>
  <c r="H30" i="23" s="1"/>
  <c r="G30" i="23"/>
  <c r="A58" i="23"/>
  <c r="B57" i="23"/>
  <c r="BN4" i="5" l="1"/>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41" i="8"/>
  <c r="AS42" i="8" s="1"/>
  <c r="B57" i="13"/>
  <c r="L57" i="13" s="1"/>
  <c r="A58" i="13"/>
  <c r="E56" i="25"/>
  <c r="I56" i="25" s="1"/>
  <c r="G57" i="25" s="1"/>
  <c r="D57" i="25" s="1"/>
  <c r="E52" i="24"/>
  <c r="F52" i="24" s="1"/>
  <c r="F51" i="24"/>
  <c r="D30" i="23"/>
  <c r="A59" i="23"/>
  <c r="B58" i="23"/>
  <c r="BO4" i="5" l="1"/>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T41" i="8"/>
  <c r="AT42" i="8" s="1"/>
  <c r="E57" i="25"/>
  <c r="I57" i="25" s="1"/>
  <c r="G58" i="25" s="1"/>
  <c r="D58" i="25" s="1"/>
  <c r="E30" i="23"/>
  <c r="I30" i="23" s="1"/>
  <c r="A60" i="23"/>
  <c r="B59" i="23"/>
  <c r="BR6" i="5" l="1"/>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BQ4" i="5" l="1"/>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E47" i="33" s="1"/>
  <c r="F47" i="33" s="1"/>
  <c r="F47" i="32"/>
  <c r="J46" i="31"/>
  <c r="K45" i="31" s="1"/>
  <c r="M45" i="31" s="1"/>
  <c r="I28" i="16"/>
  <c r="G29" i="16" s="1"/>
  <c r="D29" i="16" s="1"/>
  <c r="E29" i="16" s="1"/>
  <c r="I29" i="16" s="1"/>
  <c r="J51" i="17"/>
  <c r="B50" i="17"/>
  <c r="L60" i="12"/>
  <c r="K30" i="12"/>
  <c r="M30" i="12"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E31" i="14" s="1"/>
  <c r="I31" i="14" s="1"/>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B18" i="10" l="1" a="1"/>
  <c r="B18" i="10" s="1"/>
  <c r="Z18" i="10" a="1"/>
  <c r="Z18" i="10" s="1"/>
  <c r="L18" i="10" a="1"/>
  <c r="L18" i="10" s="1"/>
  <c r="C18" i="10" a="1"/>
  <c r="C18" i="10" s="1"/>
  <c r="F18" i="10" a="1"/>
  <c r="F18" i="10" s="1"/>
  <c r="K18" i="10" a="1"/>
  <c r="K18" i="10" s="1"/>
  <c r="J18" i="10" a="1"/>
  <c r="J18" i="10" s="1"/>
  <c r="AG18" i="10" a="1"/>
  <c r="AG18" i="10" s="1"/>
  <c r="P18" i="10" a="1"/>
  <c r="P18" i="10" s="1"/>
  <c r="G18" i="10" a="1"/>
  <c r="G18" i="10" s="1"/>
  <c r="S18" i="10" a="1"/>
  <c r="S18" i="10" s="1"/>
  <c r="E18" i="10" a="1"/>
  <c r="E18" i="10" s="1"/>
  <c r="O18" i="10" a="1"/>
  <c r="O18" i="10" s="1"/>
  <c r="AR18" i="10" a="1"/>
  <c r="AR18" i="10" s="1"/>
  <c r="N18" i="10" a="1"/>
  <c r="N18" i="10" s="1"/>
  <c r="T18" i="10" a="1"/>
  <c r="T18" i="10" s="1"/>
  <c r="U18" i="10" a="1"/>
  <c r="U18" i="10" s="1"/>
  <c r="Y18" i="10" a="1"/>
  <c r="Y18" i="10" s="1"/>
  <c r="AP18" i="10" a="1"/>
  <c r="AP18" i="10" s="1"/>
  <c r="D18" i="10" a="1"/>
  <c r="D18" i="10" s="1"/>
  <c r="I18" i="10" a="1"/>
  <c r="I18" i="10" s="1"/>
  <c r="AD18" i="10" a="1"/>
  <c r="AD18" i="10" s="1"/>
  <c r="W18" i="10" a="1"/>
  <c r="W18" i="10" s="1"/>
  <c r="AA18" i="10" a="1"/>
  <c r="AA18" i="10" s="1"/>
  <c r="AJ18" i="10" a="1"/>
  <c r="AJ18" i="10" s="1"/>
  <c r="V18" i="10" a="1"/>
  <c r="V18" i="10" s="1"/>
  <c r="AM18" i="10" a="1"/>
  <c r="AM18" i="10" s="1"/>
  <c r="H18" i="10" a="1"/>
  <c r="H18" i="10" s="1"/>
  <c r="M18" i="10" a="1"/>
  <c r="M18" i="10" s="1"/>
  <c r="AS18" i="10" a="1"/>
  <c r="AS18" i="10" s="1"/>
  <c r="AH18" i="10" a="1"/>
  <c r="AH18" i="10" s="1"/>
  <c r="AE18" i="10" a="1"/>
  <c r="AE18" i="10" s="1"/>
  <c r="AI18" i="10" a="1"/>
  <c r="AI18" i="10" s="1"/>
  <c r="R18" i="10" a="1"/>
  <c r="R18" i="10" s="1"/>
  <c r="Q18" i="10" a="1"/>
  <c r="Q18" i="10" s="1"/>
  <c r="AN18" i="10" a="1"/>
  <c r="AN18" i="10" s="1"/>
  <c r="AL18" i="10" a="1"/>
  <c r="AL18" i="10" s="1"/>
  <c r="AF18" i="10" a="1"/>
  <c r="AF18" i="10" s="1"/>
  <c r="AB18" i="10" a="1"/>
  <c r="AB18" i="10" s="1"/>
  <c r="AK18" i="10" a="1"/>
  <c r="AK18" i="10" s="1"/>
  <c r="X18" i="10" a="1"/>
  <c r="X18" i="10" s="1"/>
  <c r="AC18" i="10" a="1"/>
  <c r="AC18" i="10" s="1"/>
  <c r="AQ18" i="10" a="1"/>
  <c r="AQ18" i="10" s="1"/>
  <c r="AO18" i="10" a="1"/>
  <c r="AO18" i="10" s="1"/>
  <c r="Z2" i="5"/>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C32" i="35" l="1"/>
  <c r="B3" i="5"/>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L72" i="12" l="1"/>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E37" i="14" s="1"/>
  <c r="I37" i="14" s="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4" i="31" s="1"/>
  <c r="I54" i="31" s="1"/>
  <c r="E56" i="34"/>
  <c r="I56" i="34"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G59" i="33" s="1"/>
  <c r="F16" i="7" s="1"/>
  <c r="A145" i="34"/>
  <c r="B144" i="34"/>
  <c r="L144" i="34" s="1"/>
  <c r="C58" i="32"/>
  <c r="H58" i="32" s="1"/>
  <c r="J58" i="32" s="1"/>
  <c r="K57" i="32" s="1"/>
  <c r="M57" i="32" s="1"/>
  <c r="D56" i="31"/>
  <c r="A153" i="33"/>
  <c r="B152" i="33"/>
  <c r="L152" i="33" s="1"/>
  <c r="D58" i="34"/>
  <c r="A158" i="32"/>
  <c r="B157" i="32"/>
  <c r="L157" i="32"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E42" i="14"/>
  <c r="I42" i="14"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I72" i="26"/>
  <c r="G73" i="26" s="1"/>
  <c r="D73" i="26" s="1"/>
  <c r="E73" i="26" s="1"/>
  <c r="F73" i="26" s="1"/>
  <c r="I70" i="27"/>
  <c r="G71" i="27" s="1"/>
  <c r="D71" i="27" s="1"/>
  <c r="C42" i="15"/>
  <c r="H42" i="15" s="1"/>
  <c r="J42" i="15" s="1"/>
  <c r="K41" i="15" s="1"/>
  <c r="M41" i="15" s="1"/>
  <c r="E41" i="16"/>
  <c r="I41" i="16"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E44" i="23" s="1"/>
  <c r="I44" i="23" s="1"/>
  <c r="F86" i="24"/>
  <c r="B100" i="13"/>
  <c r="L100" i="13" s="1"/>
  <c r="A101" i="13"/>
  <c r="C43" i="13"/>
  <c r="G43" i="13"/>
  <c r="I90" i="25"/>
  <c r="G91" i="25" s="1"/>
  <c r="D91" i="25" s="1"/>
  <c r="E87" i="24"/>
  <c r="F87" i="24"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L122" i="12"/>
  <c r="K49" i="12"/>
  <c r="M49" i="12" s="1"/>
  <c r="F66" i="34"/>
  <c r="A174" i="34"/>
  <c r="B173" i="34"/>
  <c r="L173" i="34" s="1"/>
  <c r="A187" i="32"/>
  <c r="B186" i="32"/>
  <c r="L186" i="32" s="1"/>
  <c r="E66" i="32"/>
  <c r="F66" i="32" s="1"/>
  <c r="G65" i="31"/>
  <c r="C65" i="31"/>
  <c r="H65" i="31" s="1"/>
  <c r="J65" i="31" s="1"/>
  <c r="K64" i="31" s="1"/>
  <c r="M64" i="31" s="1"/>
  <c r="G68" i="33"/>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E54" i="14"/>
  <c r="I54" i="14"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s="1"/>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E71" i="32" s="1"/>
  <c r="F71" i="32" s="1"/>
  <c r="A237" i="31"/>
  <c r="B236" i="31"/>
  <c r="L236" i="31" s="1"/>
  <c r="A189" i="34"/>
  <c r="B188" i="34"/>
  <c r="L188" i="34" s="1"/>
  <c r="D69" i="31"/>
  <c r="A202" i="32"/>
  <c r="B201" i="32"/>
  <c r="L20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s="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E79" i="33" s="1"/>
  <c r="I79" i="33" s="1"/>
  <c r="I75" i="31"/>
  <c r="G76" i="31" s="1"/>
  <c r="E77" i="32"/>
  <c r="F77" i="32" s="1"/>
  <c r="A209" i="34"/>
  <c r="B208" i="34"/>
  <c r="L208" i="34" s="1"/>
  <c r="A257" i="31"/>
  <c r="B256" i="31"/>
  <c r="L256" i="31" s="1"/>
  <c r="A217" i="33"/>
  <c r="B216" i="33"/>
  <c r="L216"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E80" i="33" s="1"/>
  <c r="F80" i="33" s="1"/>
  <c r="A211" i="34"/>
  <c r="B210" i="34"/>
  <c r="L210" i="34" s="1"/>
  <c r="A259" i="31"/>
  <c r="B258" i="31"/>
  <c r="L258" i="31" s="1"/>
  <c r="E76" i="31"/>
  <c r="I76" i="31" s="1"/>
  <c r="D79" i="34"/>
  <c r="A224" i="32"/>
  <c r="B223" i="32"/>
  <c r="L223" i="32"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E82" i="33" s="1"/>
  <c r="I82" i="33" s="1"/>
  <c r="C83" i="33" s="1"/>
  <c r="H83" i="33" s="1"/>
  <c r="J83" i="33" s="1"/>
  <c r="K82" i="33" s="1"/>
  <c r="M82" i="33" s="1"/>
  <c r="J82" i="33"/>
  <c r="K81" i="33" s="1"/>
  <c r="M81" i="33" s="1"/>
  <c r="I61" i="13"/>
  <c r="G62" i="13" s="1"/>
  <c r="L166" i="12"/>
  <c r="F81" i="34"/>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L175" i="12"/>
  <c r="H67" i="16"/>
  <c r="J67" i="16" s="1"/>
  <c r="K66" i="16" s="1"/>
  <c r="M66" i="16" s="1"/>
  <c r="G86" i="33"/>
  <c r="D86" i="33" s="1"/>
  <c r="A240" i="32"/>
  <c r="B239" i="32"/>
  <c r="L239" i="32" s="1"/>
  <c r="G85" i="34"/>
  <c r="C85" i="34"/>
  <c r="H85" i="34" s="1"/>
  <c r="J85" i="34" s="1"/>
  <c r="K84" i="34" s="1"/>
  <c r="M84" i="34" s="1"/>
  <c r="A275" i="31"/>
  <c r="B274" i="31"/>
  <c r="L274" i="31" s="1"/>
  <c r="G84" i="32"/>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I156" i="25"/>
  <c r="G157" i="25" s="1"/>
  <c r="D157" i="25" s="1"/>
  <c r="E153" i="24"/>
  <c r="I153" i="24" s="1"/>
  <c r="G154" i="24" s="1"/>
  <c r="D154" i="24" s="1"/>
  <c r="E68" i="23"/>
  <c r="F68" i="23" s="1"/>
  <c r="A185" i="23"/>
  <c r="B184" i="23"/>
  <c r="D67" i="13" l="1"/>
  <c r="D87" i="34"/>
  <c r="J87" i="34"/>
  <c r="K86" i="34" s="1"/>
  <c r="M86" i="34" s="1"/>
  <c r="L183" i="12"/>
  <c r="K67" i="12"/>
  <c r="M67" i="12" s="1"/>
  <c r="D54" i="17"/>
  <c r="D6" i="17"/>
  <c r="D5" i="17"/>
  <c r="D45" i="17"/>
  <c r="D12" i="17"/>
  <c r="D38" i="17"/>
  <c r="D49" i="17"/>
  <c r="D18"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J70" i="15" l="1"/>
  <c r="K69" i="15" s="1"/>
  <c r="M69" i="15" s="1"/>
  <c r="L184" i="12"/>
  <c r="AP3" i="17"/>
  <c r="AM3" i="17"/>
  <c r="AF3" i="17"/>
  <c r="BJ3" i="17"/>
  <c r="AK3" i="17"/>
  <c r="R3" i="17"/>
  <c r="X3" i="17"/>
  <c r="AT3" i="17"/>
  <c r="AW3" i="17"/>
  <c r="T3" i="17"/>
  <c r="AH3" i="17"/>
  <c r="V3" i="17"/>
  <c r="AX3" i="17"/>
  <c r="AU3" i="17"/>
  <c r="P3" i="17"/>
  <c r="BB3" i="17"/>
  <c r="AR3" i="17"/>
  <c r="BH3" i="17"/>
  <c r="BK3" i="17"/>
  <c r="BD3" i="17"/>
  <c r="BE3" i="17"/>
  <c r="BA3" i="17"/>
  <c r="Q3" i="17"/>
  <c r="Y3" i="17"/>
  <c r="Z3" i="17"/>
  <c r="AA3" i="17"/>
  <c r="BF3" i="17"/>
  <c r="BG3" i="17"/>
  <c r="AV3" i="17"/>
  <c r="AG3" i="17"/>
  <c r="AS3" i="17"/>
  <c r="AJ3" i="17"/>
  <c r="AL3" i="17"/>
  <c r="O3" i="17"/>
  <c r="S3" i="17"/>
  <c r="N3" i="17"/>
  <c r="BI3" i="17"/>
  <c r="AY3" i="17"/>
  <c r="AN3" i="17"/>
  <c r="U3" i="17"/>
  <c r="AC3" i="17"/>
  <c r="AO3" i="17"/>
  <c r="AB3" i="17"/>
  <c r="AQ3" i="17"/>
  <c r="AD3" i="17"/>
  <c r="W3" i="17"/>
  <c r="AZ3" i="17"/>
  <c r="BC3" i="17"/>
  <c r="AE3" i="17"/>
  <c r="AI3" i="17"/>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M12" i="8" l="1"/>
  <c r="M13" i="8" s="1"/>
  <c r="J12" i="8"/>
  <c r="J13" i="8" s="1"/>
  <c r="R12" i="8"/>
  <c r="R13" i="8" s="1"/>
  <c r="AE12" i="8"/>
  <c r="AE13" i="8" s="1"/>
  <c r="Q12" i="8"/>
  <c r="Q13" i="8" s="1"/>
  <c r="S12" i="8"/>
  <c r="S13" i="8" s="1"/>
  <c r="F12" i="8"/>
  <c r="F13" i="8" s="1"/>
  <c r="AA12" i="8"/>
  <c r="AA13" i="8" s="1"/>
  <c r="AS12" i="8"/>
  <c r="AS13" i="8" s="1"/>
  <c r="T12" i="8"/>
  <c r="T13" i="8" s="1"/>
  <c r="AO12" i="8"/>
  <c r="AO13" i="8" s="1"/>
  <c r="H12" i="8"/>
  <c r="H13" i="8" s="1"/>
  <c r="AD12" i="8"/>
  <c r="AD13" i="8" s="1"/>
  <c r="L12" i="8"/>
  <c r="L13" i="8" s="1"/>
  <c r="AG12" i="8"/>
  <c r="AG13" i="8" s="1"/>
  <c r="AF12" i="8"/>
  <c r="AF13" i="8" s="1"/>
  <c r="AN12" i="8"/>
  <c r="AN13" i="8" s="1"/>
  <c r="AM12" i="8"/>
  <c r="AM13" i="8" s="1"/>
  <c r="AH12" i="8"/>
  <c r="AH13" i="8" s="1"/>
  <c r="I12" i="8"/>
  <c r="I13" i="8" s="1"/>
  <c r="AB12" i="8"/>
  <c r="AB13" i="8" s="1"/>
  <c r="Y12" i="8"/>
  <c r="Y13" i="8" s="1"/>
  <c r="N12" i="8"/>
  <c r="N13" i="8" s="1"/>
  <c r="V12" i="8"/>
  <c r="V13" i="8" s="1"/>
  <c r="AJ12" i="8"/>
  <c r="AJ13" i="8" s="1"/>
  <c r="AP12" i="8"/>
  <c r="AP13" i="8" s="1"/>
  <c r="P12" i="8"/>
  <c r="P13" i="8" s="1"/>
  <c r="AK12" i="8"/>
  <c r="AK13" i="8" s="1"/>
  <c r="AC12" i="8"/>
  <c r="AC13" i="8" s="1"/>
  <c r="O12" i="8"/>
  <c r="O13" i="8" s="1"/>
  <c r="Z12" i="8"/>
  <c r="Z13" i="8" s="1"/>
  <c r="C12" i="8"/>
  <c r="C13" i="8" s="1"/>
  <c r="G12" i="8"/>
  <c r="G13" i="8" s="1"/>
  <c r="AT12" i="8"/>
  <c r="AT13" i="8" s="1"/>
  <c r="K12" i="8"/>
  <c r="K13" i="8" s="1"/>
  <c r="AI12" i="8"/>
  <c r="AI13" i="8" s="1"/>
  <c r="W12" i="8"/>
  <c r="W13" i="8" s="1"/>
  <c r="X12" i="8"/>
  <c r="X13" i="8" s="1"/>
  <c r="AQ12" i="8"/>
  <c r="AQ13" i="8" s="1"/>
  <c r="E12" i="8"/>
  <c r="E13" i="8" s="1"/>
  <c r="U12" i="8"/>
  <c r="U13" i="8" s="1"/>
  <c r="AR12" i="8"/>
  <c r="AR13" i="8" s="1"/>
  <c r="AL12" i="8"/>
  <c r="AL13" i="8" s="1"/>
  <c r="D12" i="8"/>
  <c r="D13" i="8" s="1"/>
  <c r="K69" i="12"/>
  <c r="M69" i="12" s="1"/>
  <c r="L189" i="12"/>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J72" i="15" l="1"/>
  <c r="K71" i="15" s="1"/>
  <c r="M71" i="15" s="1"/>
  <c r="L190" i="12"/>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L191" i="12" l="1"/>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D79" i="13"/>
  <c r="E79" i="13" s="1"/>
  <c r="F79" i="13"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D81" i="13"/>
  <c r="E81" i="13" s="1"/>
  <c r="F81" i="13"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D82" i="13"/>
  <c r="E82" i="13" s="1"/>
  <c r="I82" i="13" s="1"/>
  <c r="D101" i="34"/>
  <c r="E101" i="34" s="1"/>
  <c r="I101" i="34" s="1"/>
  <c r="D101" i="32"/>
  <c r="E101" i="32" s="1"/>
  <c r="F101" i="32" s="1"/>
  <c r="E96" i="31"/>
  <c r="F96" i="31" s="1"/>
  <c r="E102" i="33"/>
  <c r="F102" i="33" s="1"/>
  <c r="A287" i="33"/>
  <c r="B286" i="33"/>
  <c r="L286" i="33" s="1"/>
  <c r="A327" i="31"/>
  <c r="B326" i="31"/>
  <c r="L326" i="31"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L230" i="12"/>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I103" i="31"/>
  <c r="A350" i="31"/>
  <c r="B349" i="31"/>
  <c r="L349" i="31" s="1"/>
  <c r="G109" i="33"/>
  <c r="C109" i="33"/>
  <c r="H109" i="33" s="1"/>
  <c r="J109" i="33" s="1"/>
  <c r="K108" i="33" s="1"/>
  <c r="M108" i="33" s="1"/>
  <c r="D108" i="34"/>
  <c r="A302" i="34"/>
  <c r="B301" i="34"/>
  <c r="L301" i="34" s="1"/>
  <c r="G109" i="32"/>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E110" i="30"/>
  <c r="I110"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A334" i="34"/>
  <c r="B333" i="34"/>
  <c r="L333" i="34" s="1"/>
  <c r="F118" i="33"/>
  <c r="G119" i="33"/>
  <c r="C119" i="33"/>
  <c r="H119" i="33" s="1"/>
  <c r="J119" i="33" s="1"/>
  <c r="K118" i="33" s="1"/>
  <c r="M118" i="33" s="1"/>
  <c r="A342" i="33"/>
  <c r="B341" i="33"/>
  <c r="L341" i="33" s="1"/>
  <c r="A382" i="31"/>
  <c r="B381" i="31"/>
  <c r="L381" i="31" s="1"/>
  <c r="D119" i="32"/>
  <c r="F117" i="34"/>
  <c r="E114" i="31"/>
  <c r="I114" i="31" s="1"/>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D116" i="31"/>
  <c r="E119" i="34"/>
  <c r="I119" i="34" s="1"/>
  <c r="E116" i="31"/>
  <c r="I116" i="31"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G122" i="32" s="1"/>
  <c r="I121" i="33"/>
  <c r="G122" i="33" s="1"/>
  <c r="A391" i="31"/>
  <c r="B390" i="31"/>
  <c r="L390" i="31" s="1"/>
  <c r="A343" i="34"/>
  <c r="B342" i="34"/>
  <c r="L342" i="34" s="1"/>
  <c r="A351" i="33"/>
  <c r="B350" i="33"/>
  <c r="L350" i="33" s="1"/>
  <c r="E121" i="34"/>
  <c r="I121" i="34" s="1"/>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D122" i="33"/>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L293" i="12" l="1"/>
  <c r="A353" i="33"/>
  <c r="B352" i="33"/>
  <c r="L352" i="33" s="1"/>
  <c r="I118" i="31"/>
  <c r="A345" i="34"/>
  <c r="B344" i="34"/>
  <c r="L344" i="34" s="1"/>
  <c r="A393" i="31"/>
  <c r="B392" i="31"/>
  <c r="L392" i="31" s="1"/>
  <c r="E122" i="33"/>
  <c r="I122" i="33"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I122" i="30"/>
  <c r="C123" i="30" s="1"/>
  <c r="H123" i="30" s="1"/>
  <c r="J123" i="30" s="1"/>
  <c r="K122" i="30" s="1"/>
  <c r="M122" i="30" s="1"/>
  <c r="E126" i="34"/>
  <c r="I126" i="34" s="1"/>
  <c r="A374" i="32"/>
  <c r="B373" i="32"/>
  <c r="L373" i="32" s="1"/>
  <c r="D123" i="31"/>
  <c r="A369" i="33"/>
  <c r="B368" i="33"/>
  <c r="L368" i="33" s="1"/>
  <c r="I127" i="33"/>
  <c r="G128" i="32"/>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D123" i="30" s="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E125" i="16" s="1"/>
  <c r="I125" i="16" s="1"/>
  <c r="F295" i="25"/>
  <c r="E296" i="25"/>
  <c r="I296" i="25" s="1"/>
  <c r="G297" i="25" s="1"/>
  <c r="D297" i="25" s="1"/>
  <c r="I265" i="26"/>
  <c r="G266" i="26" s="1"/>
  <c r="D266" i="26" s="1"/>
  <c r="I267" i="27"/>
  <c r="G268" i="27" s="1"/>
  <c r="D268" i="27"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E129" i="15" s="1"/>
  <c r="I129" i="15" s="1"/>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I148" i="33"/>
  <c r="F148" i="32"/>
  <c r="D149" i="34"/>
  <c r="G147" i="31"/>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C153" i="31"/>
  <c r="H153" i="31" s="1"/>
  <c r="J153" i="31" s="1"/>
  <c r="K152" i="31" s="1"/>
  <c r="M152" i="31" s="1"/>
  <c r="D151" i="30"/>
  <c r="D140" i="15"/>
  <c r="E140" i="15" s="1"/>
  <c r="F140" i="15" s="1"/>
  <c r="I332" i="25"/>
  <c r="G333" i="25" s="1"/>
  <c r="D333" i="25" s="1"/>
  <c r="F300" i="27"/>
  <c r="E301" i="27"/>
  <c r="F301" i="27" s="1"/>
  <c r="I296" i="26"/>
  <c r="G297" i="26" s="1"/>
  <c r="D297" i="26" s="1"/>
  <c r="F349" i="24"/>
  <c r="F139" i="16"/>
  <c r="G140" i="16"/>
  <c r="C140" i="16"/>
  <c r="H140" i="16" s="1"/>
  <c r="E143" i="14"/>
  <c r="F143" i="14" s="1"/>
  <c r="I138" i="12"/>
  <c r="G139" i="12" s="1"/>
  <c r="E139" i="13"/>
  <c r="I139" i="13" s="1"/>
  <c r="E350" i="24"/>
  <c r="F350" i="24" s="1"/>
  <c r="E141" i="23"/>
  <c r="F141" i="23" s="1"/>
  <c r="D153" i="31" l="1"/>
  <c r="J155" i="33"/>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E139" i="12" s="1"/>
  <c r="I139" i="12" s="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E147" i="14"/>
  <c r="I147" i="14"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E150" i="16" s="1"/>
  <c r="I150" i="16" s="1"/>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E156" i="13" s="1"/>
  <c r="I156" i="13" s="1"/>
  <c r="I167" i="30"/>
  <c r="C168" i="30" s="1"/>
  <c r="H168" i="30" s="1"/>
  <c r="J168" i="30" s="1"/>
  <c r="K167" i="30" s="1"/>
  <c r="M167" i="30" s="1"/>
  <c r="D172" i="33"/>
  <c r="D172" i="34"/>
  <c r="E171" i="32"/>
  <c r="I171" i="32" s="1"/>
  <c r="D169" i="31"/>
  <c r="D157" i="16"/>
  <c r="E157" i="16" s="1"/>
  <c r="F157" i="16" s="1"/>
  <c r="I375" i="25"/>
  <c r="G376" i="25" s="1"/>
  <c r="D376" i="25" s="1"/>
  <c r="F332" i="26"/>
  <c r="E333" i="26"/>
  <c r="F333" i="26" s="1"/>
  <c r="F344" i="27"/>
  <c r="E345" i="27"/>
  <c r="F345" i="27" s="1"/>
  <c r="D156" i="15"/>
  <c r="D161" i="14"/>
  <c r="D155" i="12"/>
  <c r="D159" i="23"/>
  <c r="E159" i="23" s="1"/>
  <c r="I159" i="2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s="1"/>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2" i="31"/>
  <c r="C182" i="31"/>
  <c r="H182" i="31" s="1"/>
  <c r="J182" i="31" s="1"/>
  <c r="K181" i="31" s="1"/>
  <c r="M181" i="31" s="1"/>
  <c r="G185" i="33"/>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E171" i="15" s="1"/>
  <c r="I171" i="15" s="1"/>
  <c r="I377" i="27"/>
  <c r="G378" i="27" s="1"/>
  <c r="D378" i="27" s="1"/>
  <c r="F368" i="26"/>
  <c r="E369" i="26"/>
  <c r="I369" i="26" s="1"/>
  <c r="G370" i="26" s="1"/>
  <c r="D370" i="26" s="1"/>
  <c r="C177" i="14"/>
  <c r="H177" i="14" s="1"/>
  <c r="E175" i="16"/>
  <c r="I175" i="16"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E178" i="14" s="1"/>
  <c r="I178" i="14" s="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E379" i="26" s="1"/>
  <c r="I379" i="26" s="1"/>
  <c r="G380" i="26" s="1"/>
  <c r="D380" i="26" s="1"/>
  <c r="C180" i="16"/>
  <c r="H180" i="16" s="1"/>
  <c r="J180" i="16" s="1"/>
  <c r="K179" i="16" s="1"/>
  <c r="M179" i="16" s="1"/>
  <c r="F387" i="27"/>
  <c r="E388" i="27"/>
  <c r="F388" i="27"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E180" i="16" s="1"/>
  <c r="I180" i="16" s="1"/>
  <c r="F379" i="26"/>
  <c r="E380" i="26"/>
  <c r="I380" i="26" s="1"/>
  <c r="G381" i="26" s="1"/>
  <c r="D381" i="26" s="1"/>
  <c r="I388" i="27"/>
  <c r="G389" i="27" s="1"/>
  <c r="D389" i="27"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7" i="12"/>
  <c r="I177" i="12"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D184" i="23" s="1"/>
  <c r="E181" i="13"/>
  <c r="F181" i="13" s="1"/>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2" i="15"/>
  <c r="I182" i="15" s="1"/>
  <c r="E189" i="14"/>
  <c r="F189" i="14"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E187" i="13" s="1"/>
  <c r="F187" i="13" s="1"/>
  <c r="D201" i="33"/>
  <c r="E198" i="31"/>
  <c r="F198" i="31" s="1"/>
  <c r="I201" i="34"/>
  <c r="D199" i="32"/>
  <c r="D195" i="30"/>
  <c r="D189" i="16"/>
  <c r="E189" i="16" s="1"/>
  <c r="I189" i="16" s="1"/>
  <c r="I191" i="14"/>
  <c r="G192" i="14" s="1"/>
  <c r="I184" i="15"/>
  <c r="I184" i="12"/>
  <c r="G190" i="23"/>
  <c r="D190" i="2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I200" i="32"/>
  <c r="G201" i="32" s="1"/>
  <c r="E203" i="34"/>
  <c r="I203" i="34" s="1"/>
  <c r="G200" i="31"/>
  <c r="C200" i="31"/>
  <c r="H200" i="31" s="1"/>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E190" i="13" s="1"/>
  <c r="I190" i="13" s="1"/>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E190" i="12" s="1"/>
  <c r="F190" i="12" s="1"/>
  <c r="K189" i="12"/>
  <c r="M189" i="12" s="1"/>
  <c r="G205" i="32"/>
  <c r="C205" i="32"/>
  <c r="H205" i="32" s="1"/>
  <c r="D208" i="34"/>
  <c r="I206" i="33"/>
  <c r="D204" i="31"/>
  <c r="D200" i="30"/>
  <c r="E195" i="16"/>
  <c r="I195" i="16" s="1"/>
  <c r="C198" i="14"/>
  <c r="H198" i="14" s="1"/>
  <c r="G198" i="14"/>
  <c r="E190" i="15"/>
  <c r="F190" i="15"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G208" i="33" s="1"/>
  <c r="E209" i="34"/>
  <c r="I209" i="34" s="1"/>
  <c r="E205" i="31"/>
  <c r="I205" i="31" s="1"/>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E199" i="16" s="1"/>
  <c r="F199" i="16" s="1"/>
  <c r="I201" i="14"/>
  <c r="G202" i="14"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E200" i="13" s="1"/>
  <c r="F200" i="13" s="1"/>
  <c r="I212" i="33"/>
  <c r="D211" i="32"/>
  <c r="E214" i="34"/>
  <c r="F214" i="34" s="1"/>
  <c r="D210" i="31"/>
  <c r="I206" i="30"/>
  <c r="I196" i="15"/>
  <c r="G197" i="15" s="1"/>
  <c r="G202" i="16"/>
  <c r="C202" i="16"/>
  <c r="H202" i="16" s="1"/>
  <c r="J202" i="16" s="1"/>
  <c r="K201" i="16" s="1"/>
  <c r="M201" i="16" s="1"/>
  <c r="D204" i="14"/>
  <c r="D197" i="12"/>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F222" i="33"/>
  <c r="I220" i="32"/>
  <c r="G220" i="31"/>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E220" i="13"/>
  <c r="F220" i="13"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E225" i="12" s="1"/>
  <c r="F225" i="12" s="1"/>
  <c r="K224" i="12"/>
  <c r="M224" i="12" s="1"/>
  <c r="D236" i="31"/>
  <c r="D238" i="33"/>
  <c r="D240" i="34"/>
  <c r="E235" i="32"/>
  <c r="I235" i="32" s="1"/>
  <c r="E231" i="30"/>
  <c r="F231" i="30" s="1"/>
  <c r="C229" i="16"/>
  <c r="H229" i="16" s="1"/>
  <c r="J229" i="16" s="1"/>
  <c r="K228" i="16" s="1"/>
  <c r="M228" i="16" s="1"/>
  <c r="D221" i="15"/>
  <c r="I231" i="14"/>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s="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E240" i="16" s="1"/>
  <c r="F240" i="16" s="1"/>
  <c r="C231" i="15"/>
  <c r="H231" i="15" s="1"/>
  <c r="J231" i="15" s="1"/>
  <c r="K230" i="15" s="1"/>
  <c r="M230" i="15"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E234" i="15" s="1"/>
  <c r="I234" i="15" s="1"/>
  <c r="I245" i="14"/>
  <c r="G246" i="14" s="1"/>
  <c r="E243" i="16"/>
  <c r="I243" i="16"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E246" i="14" s="1"/>
  <c r="I246" i="14" s="1"/>
  <c r="J246" i="14"/>
  <c r="K245" i="14" s="1"/>
  <c r="M245" i="14" s="1"/>
  <c r="E250" i="32"/>
  <c r="I250" i="32" s="1"/>
  <c r="E252" i="33"/>
  <c r="F252" i="33" s="1"/>
  <c r="I253" i="34"/>
  <c r="D251" i="31"/>
  <c r="G245" i="30"/>
  <c r="C245" i="30"/>
  <c r="H245" i="30" s="1"/>
  <c r="D244" i="16"/>
  <c r="C241" i="12"/>
  <c r="H241" i="12" s="1"/>
  <c r="J241" i="12" s="1"/>
  <c r="D235" i="15"/>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E247" i="16" s="1"/>
  <c r="F247" i="16" s="1"/>
  <c r="I249" i="14"/>
  <c r="G250" i="14"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E254" i="14" s="1"/>
  <c r="I254" i="14" s="1"/>
  <c r="J254" i="14"/>
  <c r="J252" i="30"/>
  <c r="K251" i="30" s="1"/>
  <c r="M251" i="30" s="1"/>
  <c r="E260" i="34"/>
  <c r="I260" i="34" s="1"/>
  <c r="D259" i="33"/>
  <c r="D257" i="32"/>
  <c r="E258" i="31"/>
  <c r="I258" i="31" s="1"/>
  <c r="D252" i="30"/>
  <c r="C249" i="12"/>
  <c r="H249" i="12" s="1"/>
  <c r="J249" i="12" s="1"/>
  <c r="E251" i="16"/>
  <c r="I251" i="16" s="1"/>
  <c r="D242" i="15"/>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8" i="34"/>
  <c r="C268" i="34"/>
  <c r="H268" i="34" s="1"/>
  <c r="J268" i="34" s="1"/>
  <c r="K267" i="34" s="1"/>
  <c r="M267" i="34" s="1"/>
  <c r="F267" i="34"/>
  <c r="G267" i="33"/>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G268" i="32" s="1"/>
  <c r="F271" i="34"/>
  <c r="E270" i="33"/>
  <c r="I270" i="33" s="1"/>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E268" i="14" s="1"/>
  <c r="I268" i="14" s="1"/>
  <c r="D264" i="16"/>
  <c r="E254" i="15"/>
  <c r="F254" i="15"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E275" i="13" s="1"/>
  <c r="F275" i="13" s="1"/>
  <c r="D280" i="31"/>
  <c r="E280" i="33"/>
  <c r="F280" i="33" s="1"/>
  <c r="E277" i="32"/>
  <c r="I277" i="32" s="1"/>
  <c r="E281" i="34"/>
  <c r="F281" i="34" s="1"/>
  <c r="I273" i="30"/>
  <c r="E273" i="16"/>
  <c r="I273" i="16" s="1"/>
  <c r="I262" i="15"/>
  <c r="D277" i="14"/>
  <c r="E272" i="12"/>
  <c r="I272" i="12"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s="1"/>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D280" i="14" s="1"/>
  <c r="F282" i="31"/>
  <c r="G283" i="33"/>
  <c r="C283" i="33"/>
  <c r="H283" i="33" s="1"/>
  <c r="I283" i="34"/>
  <c r="E280" i="32"/>
  <c r="F280" i="32" s="1"/>
  <c r="G283" i="31"/>
  <c r="C283" i="31"/>
  <c r="H283" i="31" s="1"/>
  <c r="E276" i="30"/>
  <c r="I276" i="30" s="1"/>
  <c r="D276" i="16"/>
  <c r="G265" i="15"/>
  <c r="C265" i="15"/>
  <c r="H265" i="15" s="1"/>
  <c r="J265" i="15" s="1"/>
  <c r="K264" i="15" s="1"/>
  <c r="M264" i="15" s="1"/>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G284" i="32" s="1"/>
  <c r="E286" i="33"/>
  <c r="I286" i="33" s="1"/>
  <c r="E286" i="31"/>
  <c r="I286" i="31" s="1"/>
  <c r="D287" i="34"/>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E284" i="14" s="1"/>
  <c r="I284" i="14" s="1"/>
  <c r="G280" i="16"/>
  <c r="C280" i="16"/>
  <c r="H280" i="16" s="1"/>
  <c r="J280" i="16" s="1"/>
  <c r="K279" i="16" s="1"/>
  <c r="M279" i="16"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E272" i="15" s="1"/>
  <c r="I272" i="15" s="1"/>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E286" i="12" s="1"/>
  <c r="I286" i="12" s="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6" i="13" s="1"/>
  <c r="I296" i="13" s="1"/>
  <c r="E297" i="32"/>
  <c r="I297" i="32" s="1"/>
  <c r="D300" i="33"/>
  <c r="D300" i="31"/>
  <c r="E300" i="34"/>
  <c r="I300" i="34" s="1"/>
  <c r="E293" i="30"/>
  <c r="I293" i="30" s="1"/>
  <c r="D297" i="14"/>
  <c r="E297" i="14" s="1"/>
  <c r="F297" i="14" s="1"/>
  <c r="E293" i="16"/>
  <c r="I293" i="16" s="1"/>
  <c r="D283" i="15"/>
  <c r="E294" i="12"/>
  <c r="I294" i="12"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E303" i="12" s="1"/>
  <c r="I303" i="12" s="1"/>
  <c r="K302" i="12"/>
  <c r="M302" i="12" s="1"/>
  <c r="D309" i="34"/>
  <c r="G306" i="32"/>
  <c r="C306" i="32"/>
  <c r="H306" i="32" s="1"/>
  <c r="J306" i="32" s="1"/>
  <c r="K305" i="32" s="1"/>
  <c r="M305" i="32" s="1"/>
  <c r="D308" i="31"/>
  <c r="E308" i="33"/>
  <c r="I308" i="33" s="1"/>
  <c r="I301" i="30"/>
  <c r="D302" i="16"/>
  <c r="E302" i="16" s="1"/>
  <c r="I302" i="16" s="1"/>
  <c r="I305" i="14"/>
  <c r="G306" i="14" s="1"/>
  <c r="D291" i="15"/>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E309" i="16" s="1"/>
  <c r="F309" i="16" s="1"/>
  <c r="J309" i="16"/>
  <c r="K308" i="16" s="1"/>
  <c r="M308" i="16" s="1"/>
  <c r="E315" i="34"/>
  <c r="I315" i="34" s="1"/>
  <c r="E315" i="33"/>
  <c r="F315" i="33" s="1"/>
  <c r="E314" i="31"/>
  <c r="F314" i="31" s="1"/>
  <c r="I312" i="32"/>
  <c r="D308" i="30"/>
  <c r="F312" i="14"/>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E312" i="12" s="1"/>
  <c r="I312" i="12" s="1"/>
  <c r="K311" i="12"/>
  <c r="M311" i="12" s="1"/>
  <c r="D317" i="34"/>
  <c r="I316" i="33"/>
  <c r="D316" i="31"/>
  <c r="D314" i="32"/>
  <c r="E309" i="30"/>
  <c r="F309" i="30" s="1"/>
  <c r="C311" i="16"/>
  <c r="H311" i="16" s="1"/>
  <c r="J311" i="16" s="1"/>
  <c r="K310" i="16" s="1"/>
  <c r="M310" i="16" s="1"/>
  <c r="I299" i="15"/>
  <c r="D314" i="14"/>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E302" i="15" s="1"/>
  <c r="F302" i="15" s="1"/>
  <c r="J302" i="15"/>
  <c r="K301" i="15" s="1"/>
  <c r="M301" i="15" s="1"/>
  <c r="I316" i="32"/>
  <c r="E319" i="33"/>
  <c r="F319" i="33" s="1"/>
  <c r="I319" i="34"/>
  <c r="D319" i="31"/>
  <c r="F311" i="30"/>
  <c r="G312" i="30"/>
  <c r="C312" i="30"/>
  <c r="H312" i="30" s="1"/>
  <c r="C314" i="16"/>
  <c r="H314" i="16" s="1"/>
  <c r="J314" i="16" s="1"/>
  <c r="K313" i="16" s="1"/>
  <c r="M313" i="16" s="1"/>
  <c r="D317" i="14"/>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G320" i="31" s="1"/>
  <c r="D317" i="32"/>
  <c r="G320" i="33"/>
  <c r="C320" i="33"/>
  <c r="H320" i="33" s="1"/>
  <c r="J320" i="33" s="1"/>
  <c r="K319" i="33" s="1"/>
  <c r="M319" i="33" s="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G321" i="33" s="1"/>
  <c r="J318" i="13"/>
  <c r="K317" i="13" s="1"/>
  <c r="M317" i="13" s="1"/>
  <c r="D318" i="1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G319" i="32" s="1"/>
  <c r="E321" i="34"/>
  <c r="F321" i="34" s="1"/>
  <c r="E321" i="31"/>
  <c r="F321" i="31" s="1"/>
  <c r="E321" i="33"/>
  <c r="F321" i="33" s="1"/>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E319" i="12" s="1"/>
  <c r="F319" i="12" s="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E322" i="14" s="1"/>
  <c r="I322" i="14" s="1"/>
  <c r="J322" i="14"/>
  <c r="K321" i="14" s="1"/>
  <c r="M321" i="14" s="1"/>
  <c r="D321" i="12"/>
  <c r="E321" i="12" s="1"/>
  <c r="I321" i="12" s="1"/>
  <c r="K320" i="12"/>
  <c r="M320" i="12" s="1"/>
  <c r="I324" i="34"/>
  <c r="G322" i="32"/>
  <c r="C322" i="32"/>
  <c r="H322" i="32" s="1"/>
  <c r="J322" i="32" s="1"/>
  <c r="K321" i="32" s="1"/>
  <c r="M321" i="32" s="1"/>
  <c r="I324" i="31"/>
  <c r="D325" i="33"/>
  <c r="E317" i="30"/>
  <c r="F317" i="30" s="1"/>
  <c r="E319" i="16"/>
  <c r="F319" i="16" s="1"/>
  <c r="I307" i="15"/>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E324" i="12" s="1"/>
  <c r="I324" i="12" s="1"/>
  <c r="K323" i="12"/>
  <c r="M323" i="12" s="1"/>
  <c r="E327" i="31"/>
  <c r="F327" i="31" s="1"/>
  <c r="I327" i="33"/>
  <c r="I324" i="32"/>
  <c r="G327" i="34"/>
  <c r="C327" i="34"/>
  <c r="H327" i="34" s="1"/>
  <c r="D320" i="30"/>
  <c r="D322" i="16"/>
  <c r="D310" i="15"/>
  <c r="E325" i="14"/>
  <c r="I325" i="14"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s="1"/>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E320" i="15" s="1"/>
  <c r="F320" i="15" s="1"/>
  <c r="I332" i="16"/>
  <c r="I336" i="14"/>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E336" i="12" s="1"/>
  <c r="F336" i="12" s="1"/>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s="1"/>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E348" i="14" s="1"/>
  <c r="F348" i="14" s="1"/>
  <c r="D343" i="16"/>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E347" i="16" s="1"/>
  <c r="I347" i="16" s="1"/>
  <c r="C351" i="13"/>
  <c r="H351" i="13" s="1"/>
  <c r="J351" i="13" s="1"/>
  <c r="K350" i="13" s="1"/>
  <c r="M350" i="13"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E355" i="33" s="1"/>
  <c r="F355" i="33" s="1"/>
  <c r="I349" i="32"/>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4" i="13" s="1"/>
  <c r="I354" i="13" s="1"/>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G360" i="34" s="1"/>
  <c r="F350" i="30"/>
  <c r="F357" i="31"/>
  <c r="G358" i="31"/>
  <c r="C358" i="31"/>
  <c r="H358" i="31" s="1"/>
  <c r="J358" i="31" s="1"/>
  <c r="K357" i="31" s="1"/>
  <c r="M357" i="31" s="1"/>
  <c r="D361" i="33"/>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E368" i="12" s="1"/>
  <c r="I368" i="12" s="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E372" i="12" s="1"/>
  <c r="F372" i="12" s="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72" i="13" s="1"/>
  <c r="F372" i="13" s="1"/>
  <c r="E369" i="31"/>
  <c r="I369" i="31" s="1"/>
  <c r="G373" i="34"/>
  <c r="C373" i="34"/>
  <c r="H373" i="34" s="1"/>
  <c r="F372" i="34"/>
  <c r="E367" i="32"/>
  <c r="I367" i="32" s="1"/>
  <c r="D374" i="33"/>
  <c r="D363" i="30"/>
  <c r="D367" i="16"/>
  <c r="E367" i="16" s="1"/>
  <c r="F367" i="16" s="1"/>
  <c r="C373" i="12"/>
  <c r="H373" i="12" s="1"/>
  <c r="J373" i="12" s="1"/>
  <c r="D353" i="15"/>
  <c r="E373" i="14"/>
  <c r="F373" i="14"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G364" i="30" s="1"/>
  <c r="D368" i="32"/>
  <c r="E373" i="34"/>
  <c r="I373" i="34" s="1"/>
  <c r="I374" i="33"/>
  <c r="D370" i="31"/>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F377" i="33"/>
  <c r="F372" i="31"/>
  <c r="G373" i="31"/>
  <c r="C373" i="31"/>
  <c r="H373" i="31" s="1"/>
  <c r="D371" i="32"/>
  <c r="G378" i="33"/>
  <c r="C378" i="33"/>
  <c r="H378" i="33" s="1"/>
  <c r="J378" i="33" s="1"/>
  <c r="K377" i="33" s="1"/>
  <c r="M377" i="33" s="1"/>
  <c r="I376" i="34"/>
  <c r="G367" i="30"/>
  <c r="C367" i="30"/>
  <c r="H367" i="30" s="1"/>
  <c r="E371" i="16"/>
  <c r="I371" i="16"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F367" i="30"/>
  <c r="D372" i="32"/>
  <c r="G379" i="33"/>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E372" i="30" s="1"/>
  <c r="I372" i="30" s="1"/>
  <c r="D382" i="12"/>
  <c r="E382" i="12" s="1"/>
  <c r="F382" i="12" s="1"/>
  <c r="K381" i="12"/>
  <c r="M381" i="12" s="1"/>
  <c r="F383" i="33"/>
  <c r="G384" i="33"/>
  <c r="C384" i="33"/>
  <c r="H384" i="33" s="1"/>
  <c r="J384" i="33" s="1"/>
  <c r="K383" i="33" s="1"/>
  <c r="M383" i="33" s="1"/>
  <c r="E376" i="32"/>
  <c r="I376" i="32" s="1"/>
  <c r="I381" i="34"/>
  <c r="E377" i="31"/>
  <c r="F377" i="31" s="1"/>
  <c r="D382" i="14"/>
  <c r="E382" i="14" s="1"/>
  <c r="F382" i="14" s="1"/>
  <c r="D377" i="16"/>
  <c r="I361" i="15"/>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E383" i="12" s="1"/>
  <c r="I383" i="12" s="1"/>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6" i="13" s="1"/>
  <c r="I386" i="13" s="1"/>
  <c r="E385" i="34"/>
  <c r="I385" i="34" s="1"/>
  <c r="G388" i="33"/>
  <c r="C388" i="33"/>
  <c r="H388" i="33" s="1"/>
  <c r="J388" i="33" s="1"/>
  <c r="K387" i="33" s="1"/>
  <c r="M387" i="33" s="1"/>
  <c r="D381" i="31"/>
  <c r="F387" i="33"/>
  <c r="G380" i="32"/>
  <c r="C380" i="32"/>
  <c r="H380" i="32" s="1"/>
  <c r="J380" i="32" s="1"/>
  <c r="K379" i="32" s="1"/>
  <c r="M379" i="32" s="1"/>
  <c r="D376" i="30"/>
  <c r="D381" i="16"/>
  <c r="E381" i="16"/>
  <c r="F381" i="16" s="1"/>
  <c r="G387" i="14"/>
  <c r="C387" i="14"/>
  <c r="H387" i="14" s="1"/>
  <c r="J387" i="14" s="1"/>
  <c r="K386" i="14" s="1"/>
  <c r="M386" i="14" s="1"/>
  <c r="F386" i="14"/>
  <c r="E365" i="15"/>
  <c r="I365" i="15" s="1"/>
  <c r="F386" i="12"/>
  <c r="G387" i="12"/>
  <c r="C387" i="12"/>
  <c r="H387" i="12" s="1"/>
  <c r="J387" i="12"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K387" i="12"/>
  <c r="M387" i="12" s="1"/>
  <c r="E382" i="31"/>
  <c r="I382" i="31" s="1"/>
  <c r="G387" i="34"/>
  <c r="C387" i="34"/>
  <c r="H387" i="34" s="1"/>
  <c r="E389" i="33"/>
  <c r="I389" i="33" s="1"/>
  <c r="E381" i="32"/>
  <c r="I381" i="32" s="1"/>
  <c r="E377" i="30"/>
  <c r="I377" i="30" s="1"/>
  <c r="D383" i="16"/>
  <c r="C388" i="13"/>
  <c r="H388" i="13" s="1"/>
  <c r="D367" i="15"/>
  <c r="E388" i="14"/>
  <c r="F388" i="14" s="1"/>
  <c r="E388" i="12"/>
  <c r="F388" i="12"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E389" i="12" s="1"/>
  <c r="F389" i="12" s="1"/>
  <c r="K388" i="12"/>
  <c r="M388" i="12" s="1"/>
  <c r="I383" i="31"/>
  <c r="E390" i="33"/>
  <c r="F390" i="33" s="1"/>
  <c r="I387" i="34"/>
  <c r="E382" i="32"/>
  <c r="F382" i="32" s="1"/>
  <c r="E378" i="30"/>
  <c r="I378" i="30" s="1"/>
  <c r="C384" i="16"/>
  <c r="H384" i="16" s="1"/>
  <c r="J384" i="16" s="1"/>
  <c r="K383" i="16" s="1"/>
  <c r="M383" i="16" s="1"/>
  <c r="G389" i="13"/>
  <c r="D389" i="13" s="1"/>
  <c r="D368" i="15"/>
  <c r="D389" i="14"/>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E391" i="13" s="1"/>
  <c r="F391" i="13" s="1"/>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H400" i="23"/>
  <c r="D400" i="23" s="1"/>
  <c r="H10" i="23"/>
  <c r="H9" i="23"/>
  <c r="D391" i="14" l="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E391" i="14"/>
  <c r="I391" i="14"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G387" i="31" s="1"/>
  <c r="D392" i="14"/>
  <c r="E392" i="14" s="1"/>
  <c r="F392" i="14" s="1"/>
  <c r="J392" i="14"/>
  <c r="K391" i="14" s="1"/>
  <c r="M391" i="14" s="1"/>
  <c r="D386" i="32"/>
  <c r="C387" i="31"/>
  <c r="H387" i="31" s="1"/>
  <c r="J387" i="31" s="1"/>
  <c r="K386" i="31" s="1"/>
  <c r="M386" i="31" s="1"/>
  <c r="E393" i="33"/>
  <c r="F393" i="33" s="1"/>
  <c r="D391" i="34"/>
  <c r="E381" i="30"/>
  <c r="I381" i="30" s="1"/>
  <c r="F387" i="16"/>
  <c r="G388" i="16"/>
  <c r="C388" i="16"/>
  <c r="H388" i="16" s="1"/>
  <c r="J388" i="16" s="1"/>
  <c r="K387" i="16" s="1"/>
  <c r="M387" i="16"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E391" i="31" s="1"/>
  <c r="I391" i="31" s="1"/>
  <c r="J395" i="34"/>
  <c r="K394" i="34" s="1"/>
  <c r="M394" i="34" s="1"/>
  <c r="J391" i="31"/>
  <c r="K390" i="31" s="1"/>
  <c r="M390" i="31" s="1"/>
  <c r="K396" i="12"/>
  <c r="M396" i="12" s="1"/>
  <c r="D390" i="32"/>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78" i="15" s="1"/>
  <c r="F378" i="15" s="1"/>
  <c r="E394" i="16"/>
  <c r="I394" i="16" s="1"/>
  <c r="I398" i="14"/>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G398" i="32" s="1"/>
  <c r="H10" i="31"/>
  <c r="H400" i="31"/>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s="1"/>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 r="B99" i="10" l="1"/>
  <c r="C98" i="10" s="1"/>
  <c r="C99" i="10" s="1"/>
  <c r="D98" i="10" s="1"/>
  <c r="D99" i="10" s="1"/>
  <c r="E98" i="10" s="1"/>
  <c r="E99" i="10" s="1"/>
  <c r="F98" i="10" s="1"/>
  <c r="F99" i="10" s="1"/>
  <c r="G98" i="10" s="1"/>
  <c r="G99" i="10" s="1"/>
  <c r="H98" i="10" s="1"/>
  <c r="H99" i="10" s="1"/>
  <c r="I98" i="10" s="1"/>
  <c r="I99" i="10" s="1"/>
  <c r="J98" i="10" s="1"/>
  <c r="J99" i="10" s="1"/>
  <c r="K98" i="10" s="1"/>
  <c r="K99" i="10" s="1"/>
  <c r="L98" i="10" s="1"/>
  <c r="L99" i="10" s="1"/>
  <c r="M98" i="10" s="1"/>
  <c r="M99" i="10" s="1"/>
  <c r="N98" i="10" s="1"/>
  <c r="N99" i="10" s="1"/>
  <c r="O98" i="10" s="1"/>
  <c r="O99" i="10" s="1"/>
  <c r="P98" i="10" s="1"/>
  <c r="P99" i="10" s="1"/>
  <c r="Q98" i="10" s="1"/>
  <c r="Q99" i="10" s="1"/>
  <c r="R98" i="10" s="1"/>
  <c r="R99" i="10" s="1"/>
  <c r="S98" i="10" s="1"/>
  <c r="S99" i="10" s="1"/>
  <c r="T98" i="10" s="1"/>
  <c r="T99" i="10" s="1"/>
  <c r="U98" i="10" s="1"/>
  <c r="U99" i="10" s="1"/>
  <c r="V98" i="10" s="1"/>
  <c r="V99" i="10" s="1"/>
  <c r="W98" i="10" s="1"/>
  <c r="W99" i="10" s="1"/>
  <c r="X98" i="10" s="1"/>
  <c r="X99" i="10" s="1"/>
  <c r="Y98" i="10" s="1"/>
  <c r="Y99" i="10" s="1"/>
  <c r="Z98" i="10" s="1"/>
  <c r="Z99" i="10" s="1"/>
  <c r="AA98" i="10" s="1"/>
  <c r="AA99" i="10" s="1"/>
  <c r="AB98" i="10" s="1"/>
  <c r="AB99" i="10" s="1"/>
  <c r="AC98" i="10" s="1"/>
  <c r="AC99" i="10" s="1"/>
  <c r="AD98" i="10" s="1"/>
  <c r="AD99" i="10" s="1"/>
  <c r="AE98" i="10" s="1"/>
  <c r="AE99" i="10" s="1"/>
  <c r="AF98" i="10" s="1"/>
  <c r="AF99" i="10" s="1"/>
  <c r="AG98" i="10" s="1"/>
  <c r="AG99" i="10" s="1"/>
  <c r="AH98" i="10" s="1"/>
  <c r="AH99" i="10" s="1"/>
  <c r="AI98" i="10" s="1"/>
  <c r="AI99" i="10" s="1"/>
  <c r="AJ98" i="10" s="1"/>
  <c r="AJ99" i="10" s="1"/>
  <c r="AK98" i="10" s="1"/>
  <c r="AK99" i="10" s="1"/>
  <c r="AL98" i="10" s="1"/>
  <c r="AL99" i="10" s="1"/>
  <c r="AM98" i="10" s="1"/>
  <c r="AM99" i="10" s="1"/>
  <c r="AN98" i="10" s="1"/>
  <c r="AN99" i="10" s="1"/>
  <c r="AO98" i="10" s="1"/>
  <c r="AO99" i="10" s="1"/>
  <c r="AP98" i="10" s="1"/>
  <c r="AP99" i="10" s="1"/>
  <c r="AQ98" i="10" s="1"/>
  <c r="AQ99" i="10" s="1"/>
  <c r="AR98" i="10" s="1"/>
  <c r="AR99" i="10" s="1"/>
  <c r="AS98" i="10" s="1"/>
  <c r="AS99" i="10" s="1"/>
  <c r="B76" i="10" l="1"/>
  <c r="C75" i="10" s="1"/>
  <c r="C76" i="10" s="1"/>
  <c r="D75" i="10" s="1"/>
  <c r="D76" i="10" s="1"/>
  <c r="E75" i="10" s="1"/>
  <c r="E76" i="10" s="1"/>
  <c r="F75" i="10" s="1"/>
  <c r="F76" i="10" s="1"/>
  <c r="G75" i="10" s="1"/>
  <c r="G76" i="10" s="1"/>
  <c r="H75" i="10" s="1"/>
  <c r="H76" i="10" s="1"/>
  <c r="I75" i="10" s="1"/>
  <c r="I76" i="10" s="1"/>
  <c r="J75" i="10" s="1"/>
  <c r="J76" i="10" s="1"/>
  <c r="K75" i="10" s="1"/>
  <c r="K76" i="10" s="1"/>
  <c r="L75" i="10" s="1"/>
  <c r="L76" i="10" s="1"/>
  <c r="M75" i="10" s="1"/>
  <c r="M76" i="10" s="1"/>
  <c r="N75" i="10" s="1"/>
  <c r="N76" i="10" s="1"/>
  <c r="O75" i="10" s="1"/>
  <c r="O76" i="10" s="1"/>
  <c r="P75" i="10" s="1"/>
  <c r="P76" i="10" s="1"/>
  <c r="Q75" i="10" s="1"/>
  <c r="Q76" i="10" s="1"/>
  <c r="R75" i="10" s="1"/>
  <c r="R76" i="10" s="1"/>
  <c r="S75" i="10" s="1"/>
  <c r="S76" i="10" s="1"/>
  <c r="T75" i="10" s="1"/>
  <c r="T76" i="10" s="1"/>
  <c r="U75" i="10" s="1"/>
  <c r="U76" i="10" s="1"/>
  <c r="V75" i="10" s="1"/>
  <c r="V76" i="10" s="1"/>
  <c r="W75" i="10" s="1"/>
  <c r="W76" i="10" s="1"/>
  <c r="X75" i="10" s="1"/>
  <c r="X76" i="10" s="1"/>
  <c r="Y75" i="10" s="1"/>
  <c r="Y76" i="10" s="1"/>
  <c r="Z75" i="10" s="1"/>
  <c r="Z76" i="10" s="1"/>
  <c r="AA75" i="10" s="1"/>
  <c r="AA76" i="10" s="1"/>
  <c r="AB75" i="10" s="1"/>
  <c r="AB76" i="10" s="1"/>
  <c r="AC75" i="10" s="1"/>
  <c r="AC76" i="10" s="1"/>
  <c r="AD75" i="10" s="1"/>
  <c r="AD76" i="10" s="1"/>
  <c r="AE75" i="10" s="1"/>
  <c r="AE76" i="10" s="1"/>
  <c r="AF75" i="10" s="1"/>
  <c r="AF76" i="10" s="1"/>
  <c r="AG75" i="10" s="1"/>
  <c r="AG76" i="10" s="1"/>
  <c r="AH75" i="10" s="1"/>
  <c r="AH76" i="10" s="1"/>
  <c r="AI75" i="10" s="1"/>
  <c r="AI76" i="10" s="1"/>
  <c r="AJ75" i="10" s="1"/>
  <c r="AJ76" i="10" s="1"/>
  <c r="AK75" i="10" s="1"/>
  <c r="AK76" i="10" s="1"/>
  <c r="AL75" i="10" s="1"/>
  <c r="AL76" i="10" s="1"/>
  <c r="AM75" i="10" s="1"/>
  <c r="AM76" i="10" s="1"/>
  <c r="AN75" i="10" s="1"/>
  <c r="AN76" i="10" s="1"/>
  <c r="AO75" i="10" s="1"/>
  <c r="AO76" i="10" s="1"/>
  <c r="AP75" i="10" s="1"/>
  <c r="AP76" i="10" s="1"/>
  <c r="AQ75" i="10" s="1"/>
  <c r="AQ76" i="10" s="1"/>
  <c r="AR75" i="10" s="1"/>
  <c r="AR76" i="10" s="1"/>
  <c r="AS75" i="10" s="1"/>
  <c r="AS76" i="10" s="1"/>
  <c r="B101" i="10"/>
  <c r="C26" i="10" l="1"/>
  <c r="D7" i="8"/>
  <c r="D9" i="8" s="1"/>
  <c r="D43" i="8" s="1"/>
  <c r="AQ26" i="10"/>
  <c r="AR7" i="8"/>
  <c r="AR9" i="8" s="1"/>
  <c r="AR43" i="8" s="1"/>
  <c r="G26" i="10"/>
  <c r="H7" i="8"/>
  <c r="H9" i="8" s="1"/>
  <c r="H43" i="8" s="1"/>
  <c r="X7" i="8"/>
  <c r="X9" i="8" s="1"/>
  <c r="X43" i="8" s="1"/>
  <c r="W26" i="10"/>
  <c r="Z26" i="10"/>
  <c r="AA7" i="8"/>
  <c r="AA9" i="8" s="1"/>
  <c r="AA43" i="8" s="1"/>
  <c r="L7" i="8"/>
  <c r="L9" i="8" s="1"/>
  <c r="L43" i="8" s="1"/>
  <c r="K26" i="10"/>
  <c r="AE26" i="10"/>
  <c r="AF7" i="8"/>
  <c r="AF9" i="8" s="1"/>
  <c r="AF43" i="8" s="1"/>
  <c r="AP7" i="8"/>
  <c r="AP9" i="8" s="1"/>
  <c r="AP43" i="8" s="1"/>
  <c r="AO26" i="10"/>
  <c r="I7" i="8"/>
  <c r="I9" i="8" s="1"/>
  <c r="I43" i="8" s="1"/>
  <c r="H26" i="10"/>
  <c r="AN26" i="10"/>
  <c r="AO7" i="8"/>
  <c r="AO9" i="8" s="1"/>
  <c r="AO43" i="8" s="1"/>
  <c r="P26" i="10"/>
  <c r="Q7" i="8"/>
  <c r="Q9" i="8" s="1"/>
  <c r="Q43" i="8" s="1"/>
  <c r="S26" i="10"/>
  <c r="T7" i="8"/>
  <c r="T9" i="8" s="1"/>
  <c r="T43" i="8" s="1"/>
  <c r="AM26" i="10"/>
  <c r="AN7" i="8"/>
  <c r="AN9" i="8" s="1"/>
  <c r="AN43" i="8" s="1"/>
  <c r="AL26" i="10"/>
  <c r="AM7" i="8"/>
  <c r="AM9" i="8" s="1"/>
  <c r="AM43" i="8" s="1"/>
  <c r="E7" i="8"/>
  <c r="E9" i="8" s="1"/>
  <c r="E43" i="8" s="1"/>
  <c r="D26" i="10"/>
  <c r="V7" i="8"/>
  <c r="V9" i="8" s="1"/>
  <c r="V43" i="8" s="1"/>
  <c r="U26" i="10"/>
  <c r="X26" i="10"/>
  <c r="Y7" i="8"/>
  <c r="Y9" i="8" s="1"/>
  <c r="Y43" i="8" s="1"/>
  <c r="AI7" i="8"/>
  <c r="AI9" i="8" s="1"/>
  <c r="AI43" i="8" s="1"/>
  <c r="AH26" i="10"/>
  <c r="AF26" i="10"/>
  <c r="AG7" i="8"/>
  <c r="AG9" i="8" s="1"/>
  <c r="AG43" i="8" s="1"/>
  <c r="N26" i="10"/>
  <c r="O7" i="8"/>
  <c r="O9" i="8" s="1"/>
  <c r="O43" i="8" s="1"/>
  <c r="AD26" i="10"/>
  <c r="AE7" i="8"/>
  <c r="AE9" i="8" s="1"/>
  <c r="AE43" i="8" s="1"/>
  <c r="Y26" i="10"/>
  <c r="Z7" i="8"/>
  <c r="Z9" i="8" s="1"/>
  <c r="Z43" i="8" s="1"/>
  <c r="W7" i="8"/>
  <c r="W9" i="8" s="1"/>
  <c r="W43" i="8" s="1"/>
  <c r="V26" i="10"/>
  <c r="AK26" i="10"/>
  <c r="AL7" i="8"/>
  <c r="AL9" i="8" s="1"/>
  <c r="AL43" i="8" s="1"/>
  <c r="AJ7" i="8"/>
  <c r="AJ9" i="8" s="1"/>
  <c r="AJ43" i="8" s="1"/>
  <c r="AI26" i="10"/>
  <c r="E26" i="10"/>
  <c r="F7" i="8"/>
  <c r="F9" i="8" s="1"/>
  <c r="F43" i="8" s="1"/>
  <c r="N7" i="8"/>
  <c r="N9" i="8" s="1"/>
  <c r="N43" i="8" s="1"/>
  <c r="M26" i="10"/>
  <c r="T26" i="10"/>
  <c r="U7" i="8"/>
  <c r="U9" i="8" s="1"/>
  <c r="U43" i="8" s="1"/>
  <c r="I26" i="10"/>
  <c r="J7" i="8"/>
  <c r="J9" i="8" s="1"/>
  <c r="J43" i="8" s="1"/>
  <c r="AG26" i="10"/>
  <c r="AH7" i="8"/>
  <c r="AH9" i="8" s="1"/>
  <c r="AH43" i="8" s="1"/>
  <c r="AS26" i="10"/>
  <c r="AT7" i="8"/>
  <c r="AT9" i="8" s="1"/>
  <c r="AT43" i="8" s="1"/>
  <c r="R7" i="8"/>
  <c r="R9" i="8" s="1"/>
  <c r="R43" i="8" s="1"/>
  <c r="Q26" i="10"/>
  <c r="AD7" i="8"/>
  <c r="AD9" i="8" s="1"/>
  <c r="AD43" i="8" s="1"/>
  <c r="AC26" i="10"/>
  <c r="L26" i="10"/>
  <c r="M7" i="8"/>
  <c r="M9" i="8" s="1"/>
  <c r="M43" i="8" s="1"/>
  <c r="AB26" i="10"/>
  <c r="AC7" i="8"/>
  <c r="AC9" i="8" s="1"/>
  <c r="AC43" i="8" s="1"/>
  <c r="AA26" i="10"/>
  <c r="AB7" i="8"/>
  <c r="AB9" i="8" s="1"/>
  <c r="AB43" i="8" s="1"/>
  <c r="AK7" i="8"/>
  <c r="AK9" i="8" s="1"/>
  <c r="AK43" i="8" s="1"/>
  <c r="AJ26" i="10"/>
  <c r="C7" i="8"/>
  <c r="C9" i="8" s="1"/>
  <c r="C43" i="8" s="1"/>
  <c r="B26" i="10"/>
  <c r="G7" i="8"/>
  <c r="G9" i="8" s="1"/>
  <c r="G43" i="8" s="1"/>
  <c r="F26" i="10"/>
  <c r="P7" i="8"/>
  <c r="P9" i="8" s="1"/>
  <c r="P43" i="8" s="1"/>
  <c r="O26" i="10"/>
  <c r="AQ7" i="8"/>
  <c r="AQ9" i="8" s="1"/>
  <c r="AQ43" i="8" s="1"/>
  <c r="AP26" i="10"/>
  <c r="AS7" i="8"/>
  <c r="AS9" i="8" s="1"/>
  <c r="AS43" i="8" s="1"/>
  <c r="AR26" i="10"/>
  <c r="R26" i="10"/>
  <c r="S7" i="8"/>
  <c r="S9" i="8" s="1"/>
  <c r="S43" i="8" s="1"/>
  <c r="K7" i="8"/>
  <c r="K9" i="8" s="1"/>
  <c r="K43" i="8" s="1"/>
  <c r="J26" i="10"/>
  <c r="C56" i="35" l="1"/>
  <c r="C54" i="35"/>
  <c r="E45" i="10"/>
  <c r="E47" i="10" s="1"/>
  <c r="E100" i="10" s="1"/>
  <c r="F46" i="8"/>
  <c r="F48" i="8" s="1"/>
  <c r="F49" i="8" s="1"/>
  <c r="E110" i="10"/>
  <c r="E111" i="10" s="1"/>
  <c r="J45" i="10"/>
  <c r="J47" i="10" s="1"/>
  <c r="J100" i="10" s="1"/>
  <c r="K46" i="8"/>
  <c r="K48" i="8" s="1"/>
  <c r="K49" i="8" s="1"/>
  <c r="J110" i="10"/>
  <c r="J111" i="10" s="1"/>
  <c r="R46" i="8"/>
  <c r="R48" i="8" s="1"/>
  <c r="R49" i="8" s="1"/>
  <c r="Q45" i="10"/>
  <c r="Q47" i="10" s="1"/>
  <c r="Q100" i="10" s="1"/>
  <c r="Q110" i="10"/>
  <c r="Q111" i="10" s="1"/>
  <c r="Z45" i="10"/>
  <c r="Z47" i="10" s="1"/>
  <c r="Z100" i="10" s="1"/>
  <c r="AA46" i="8"/>
  <c r="AA48" i="8" s="1"/>
  <c r="AA49" i="8" s="1"/>
  <c r="Z110" i="10"/>
  <c r="Z111" i="10" s="1"/>
  <c r="H45" i="10"/>
  <c r="H47" i="10" s="1"/>
  <c r="H100" i="10" s="1"/>
  <c r="I46" i="8"/>
  <c r="I48" i="8" s="1"/>
  <c r="I49" i="8" s="1"/>
  <c r="H110" i="10"/>
  <c r="H111" i="10" s="1"/>
  <c r="AI45" i="10"/>
  <c r="AI47" i="10" s="1"/>
  <c r="AI100" i="10" s="1"/>
  <c r="AJ46" i="8"/>
  <c r="AJ48" i="8" s="1"/>
  <c r="AJ49" i="8" s="1"/>
  <c r="AI110" i="10"/>
  <c r="AI111" i="10" s="1"/>
  <c r="N46" i="8"/>
  <c r="N48" i="8" s="1"/>
  <c r="N49" i="8" s="1"/>
  <c r="M45" i="10"/>
  <c r="M47" i="10" s="1"/>
  <c r="M100" i="10" s="1"/>
  <c r="M110" i="10"/>
  <c r="M111" i="10" s="1"/>
  <c r="O45" i="10"/>
  <c r="O47" i="10" s="1"/>
  <c r="O100" i="10" s="1"/>
  <c r="P46" i="8"/>
  <c r="P48" i="8" s="1"/>
  <c r="P49" i="8" s="1"/>
  <c r="O110" i="10"/>
  <c r="O111" i="10" s="1"/>
  <c r="C45" i="10"/>
  <c r="C47" i="10" s="1"/>
  <c r="C100" i="10" s="1"/>
  <c r="D46" i="8"/>
  <c r="D48" i="8" s="1"/>
  <c r="D49" i="8" s="1"/>
  <c r="C110" i="10"/>
  <c r="C111" i="10" s="1"/>
  <c r="J46" i="8"/>
  <c r="J48" i="8" s="1"/>
  <c r="J49" i="8" s="1"/>
  <c r="I45" i="10"/>
  <c r="I47" i="10" s="1"/>
  <c r="I100" i="10" s="1"/>
  <c r="I110" i="10"/>
  <c r="I111" i="10" s="1"/>
  <c r="H46" i="8"/>
  <c r="H48" i="8" s="1"/>
  <c r="H49" i="8" s="1"/>
  <c r="G45" i="10"/>
  <c r="G47" i="10" s="1"/>
  <c r="G100" i="10" s="1"/>
  <c r="G110" i="10"/>
  <c r="G111" i="10" s="1"/>
  <c r="AC45" i="10"/>
  <c r="AC47" i="10" s="1"/>
  <c r="AC100" i="10" s="1"/>
  <c r="AD46" i="8"/>
  <c r="AD48" i="8" s="1"/>
  <c r="AD49" i="8" s="1"/>
  <c r="AC110" i="10"/>
  <c r="AC111" i="10" s="1"/>
  <c r="V46" i="8"/>
  <c r="V48" i="8" s="1"/>
  <c r="V49" i="8" s="1"/>
  <c r="U45" i="10"/>
  <c r="U47" i="10" s="1"/>
  <c r="U100" i="10" s="1"/>
  <c r="U110" i="10"/>
  <c r="U111" i="10" s="1"/>
  <c r="AR45" i="10"/>
  <c r="AR47" i="10" s="1"/>
  <c r="AR100" i="10" s="1"/>
  <c r="AS46" i="8"/>
  <c r="AS48" i="8" s="1"/>
  <c r="AS49" i="8" s="1"/>
  <c r="AR110" i="10"/>
  <c r="AR111" i="10" s="1"/>
  <c r="AH45" i="10"/>
  <c r="AH47" i="10" s="1"/>
  <c r="AH100" i="10" s="1"/>
  <c r="AI46" i="8"/>
  <c r="AI48" i="8" s="1"/>
  <c r="AI49" i="8" s="1"/>
  <c r="AH110" i="10"/>
  <c r="AH111" i="10" s="1"/>
  <c r="T45" i="10"/>
  <c r="T47" i="10" s="1"/>
  <c r="T100" i="10" s="1"/>
  <c r="U46" i="8"/>
  <c r="U48" i="8" s="1"/>
  <c r="U49" i="8" s="1"/>
  <c r="T110" i="10"/>
  <c r="T111" i="10" s="1"/>
  <c r="AE46" i="8"/>
  <c r="AE48" i="8" s="1"/>
  <c r="AE49" i="8" s="1"/>
  <c r="AD45" i="10"/>
  <c r="AD47" i="10" s="1"/>
  <c r="AD100" i="10" s="1"/>
  <c r="AD110" i="10"/>
  <c r="AD111" i="10" s="1"/>
  <c r="AS45" i="10"/>
  <c r="AS47" i="10" s="1"/>
  <c r="AS100" i="10" s="1"/>
  <c r="AT46" i="8"/>
  <c r="AT48" i="8" s="1"/>
  <c r="AT49" i="8" s="1"/>
  <c r="AS110" i="10"/>
  <c r="AS111" i="10" s="1"/>
  <c r="AF45" i="10"/>
  <c r="AF47" i="10" s="1"/>
  <c r="AF100" i="10" s="1"/>
  <c r="AG46" i="8"/>
  <c r="AG48" i="8" s="1"/>
  <c r="AG49" i="8" s="1"/>
  <c r="AF110" i="10"/>
  <c r="AF111" i="10" s="1"/>
  <c r="S45" i="10"/>
  <c r="S47" i="10" s="1"/>
  <c r="S100" i="10" s="1"/>
  <c r="T46" i="8"/>
  <c r="T48" i="8" s="1"/>
  <c r="T49" i="8" s="1"/>
  <c r="S110" i="10"/>
  <c r="S111" i="10" s="1"/>
  <c r="AN46" i="8"/>
  <c r="AN48" i="8" s="1"/>
  <c r="AN49" i="8" s="1"/>
  <c r="AM45" i="10"/>
  <c r="AM47" i="10" s="1"/>
  <c r="AM100" i="10" s="1"/>
  <c r="AM110" i="10"/>
  <c r="AM111" i="10" s="1"/>
  <c r="AB45" i="10"/>
  <c r="AB47" i="10" s="1"/>
  <c r="AB100" i="10" s="1"/>
  <c r="AC46" i="8"/>
  <c r="AC48" i="8" s="1"/>
  <c r="AC49" i="8" s="1"/>
  <c r="AB110" i="10"/>
  <c r="AB111" i="10" s="1"/>
  <c r="AL45" i="10"/>
  <c r="AL47" i="10" s="1"/>
  <c r="AL100" i="10" s="1"/>
  <c r="AM46" i="8"/>
  <c r="AM48" i="8" s="1"/>
  <c r="AM49" i="8" s="1"/>
  <c r="AL110" i="10"/>
  <c r="AL111" i="10" s="1"/>
  <c r="X45" i="10"/>
  <c r="X47" i="10" s="1"/>
  <c r="X100" i="10" s="1"/>
  <c r="Y46" i="8"/>
  <c r="Y48" i="8" s="1"/>
  <c r="Y49" i="8" s="1"/>
  <c r="X110" i="10"/>
  <c r="X111" i="10" s="1"/>
  <c r="AN45" i="10"/>
  <c r="AN47" i="10" s="1"/>
  <c r="AN100" i="10" s="1"/>
  <c r="AO46" i="8"/>
  <c r="AO48" i="8" s="1"/>
  <c r="AO49" i="8" s="1"/>
  <c r="AN110" i="10"/>
  <c r="AN111" i="10" s="1"/>
  <c r="AL46" i="8"/>
  <c r="AL48" i="8" s="1"/>
  <c r="AL49" i="8" s="1"/>
  <c r="AK45" i="10"/>
  <c r="AK47" i="10" s="1"/>
  <c r="AK100" i="10" s="1"/>
  <c r="AK110" i="10"/>
  <c r="AK111" i="10" s="1"/>
  <c r="AK46" i="8"/>
  <c r="AK48" i="8" s="1"/>
  <c r="AK49" i="8" s="1"/>
  <c r="AJ45" i="10"/>
  <c r="AJ47" i="10" s="1"/>
  <c r="AJ100" i="10" s="1"/>
  <c r="AJ110" i="10"/>
  <c r="AJ111" i="10" s="1"/>
  <c r="AA45" i="10"/>
  <c r="AA47" i="10" s="1"/>
  <c r="AA100" i="10" s="1"/>
  <c r="AB46" i="8"/>
  <c r="AB48" i="8" s="1"/>
  <c r="AB49" i="8" s="1"/>
  <c r="AA110" i="10"/>
  <c r="AA111" i="10" s="1"/>
  <c r="D45" i="10"/>
  <c r="D47" i="10" s="1"/>
  <c r="D100" i="10" s="1"/>
  <c r="E46" i="8"/>
  <c r="E48" i="8" s="1"/>
  <c r="E49" i="8" s="1"/>
  <c r="D110" i="10"/>
  <c r="D111" i="10" s="1"/>
  <c r="Z46" i="8"/>
  <c r="Z48" i="8" s="1"/>
  <c r="Z49" i="8" s="1"/>
  <c r="Y45" i="10"/>
  <c r="Y47" i="10" s="1"/>
  <c r="Y100" i="10" s="1"/>
  <c r="Y110" i="10"/>
  <c r="Y111" i="10" s="1"/>
  <c r="F45" i="10"/>
  <c r="F47" i="10" s="1"/>
  <c r="F100" i="10" s="1"/>
  <c r="G46" i="8"/>
  <c r="G48" i="8" s="1"/>
  <c r="G49" i="8" s="1"/>
  <c r="F110" i="10"/>
  <c r="F111" i="10" s="1"/>
  <c r="AG45" i="10"/>
  <c r="AG47" i="10" s="1"/>
  <c r="AG100" i="10" s="1"/>
  <c r="AH46" i="8"/>
  <c r="AH48" i="8" s="1"/>
  <c r="AH49" i="8" s="1"/>
  <c r="AG110" i="10"/>
  <c r="AG111" i="10" s="1"/>
  <c r="N45" i="10"/>
  <c r="N47" i="10" s="1"/>
  <c r="N100" i="10" s="1"/>
  <c r="O46" i="8"/>
  <c r="O48" i="8" s="1"/>
  <c r="O49" i="8" s="1"/>
  <c r="N110" i="10"/>
  <c r="N111" i="10" s="1"/>
  <c r="AE45" i="10"/>
  <c r="AE47" i="10" s="1"/>
  <c r="AE100" i="10" s="1"/>
  <c r="AF46" i="8"/>
  <c r="AF48" i="8" s="1"/>
  <c r="AF49" i="8" s="1"/>
  <c r="AE110" i="10"/>
  <c r="AE111" i="10" s="1"/>
  <c r="L46" i="8"/>
  <c r="L48" i="8" s="1"/>
  <c r="L49" i="8" s="1"/>
  <c r="K45" i="10"/>
  <c r="K47" i="10" s="1"/>
  <c r="K100" i="10" s="1"/>
  <c r="K110" i="10"/>
  <c r="K111" i="10" s="1"/>
  <c r="C46" i="8"/>
  <c r="C48" i="8" s="1"/>
  <c r="C49" i="8" s="1"/>
  <c r="B45" i="10"/>
  <c r="B47" i="10" s="1"/>
  <c r="Q46" i="8"/>
  <c r="Q48" i="8" s="1"/>
  <c r="Q49" i="8" s="1"/>
  <c r="P45" i="10"/>
  <c r="P47" i="10" s="1"/>
  <c r="P100" i="10" s="1"/>
  <c r="P110" i="10"/>
  <c r="P111" i="10" s="1"/>
  <c r="X46" i="8"/>
  <c r="X48" i="8" s="1"/>
  <c r="X49" i="8" s="1"/>
  <c r="W45" i="10"/>
  <c r="W47" i="10" s="1"/>
  <c r="W100" i="10" s="1"/>
  <c r="W110" i="10"/>
  <c r="W111" i="10" s="1"/>
  <c r="AO45" i="10"/>
  <c r="AO47" i="10" s="1"/>
  <c r="AO100" i="10" s="1"/>
  <c r="AP46" i="8"/>
  <c r="AP48" i="8" s="1"/>
  <c r="AP49" i="8" s="1"/>
  <c r="AO110" i="10"/>
  <c r="AO111" i="10" s="1"/>
  <c r="V45" i="10"/>
  <c r="V47" i="10" s="1"/>
  <c r="V100" i="10" s="1"/>
  <c r="W46" i="8"/>
  <c r="W48" i="8" s="1"/>
  <c r="W49" i="8" s="1"/>
  <c r="V110" i="10"/>
  <c r="V111" i="10" s="1"/>
  <c r="AQ45" i="10"/>
  <c r="AQ47" i="10" s="1"/>
  <c r="AQ100" i="10" s="1"/>
  <c r="AR46" i="8"/>
  <c r="AR48" i="8" s="1"/>
  <c r="AR49" i="8" s="1"/>
  <c r="AQ110" i="10"/>
  <c r="AQ111" i="10" s="1"/>
  <c r="M46" i="8"/>
  <c r="M48" i="8" s="1"/>
  <c r="M49" i="8" s="1"/>
  <c r="L45" i="10"/>
  <c r="L47" i="10" s="1"/>
  <c r="L100" i="10" s="1"/>
  <c r="L110" i="10"/>
  <c r="L111" i="10" s="1"/>
  <c r="AP45" i="10"/>
  <c r="AP47" i="10" s="1"/>
  <c r="AP100" i="10" s="1"/>
  <c r="AQ46" i="8"/>
  <c r="AQ48" i="8" s="1"/>
  <c r="AQ49" i="8" s="1"/>
  <c r="AP110" i="10"/>
  <c r="AP111" i="10" s="1"/>
  <c r="R45" i="10"/>
  <c r="R47" i="10" s="1"/>
  <c r="R100" i="10" s="1"/>
  <c r="S46" i="8"/>
  <c r="S48" i="8" s="1"/>
  <c r="S49" i="8" s="1"/>
  <c r="R110" i="10"/>
  <c r="R111" i="10" s="1"/>
  <c r="B100" i="10" l="1"/>
  <c r="B102" i="10" s="1"/>
  <c r="B49" i="10"/>
  <c r="B77" i="10" l="1"/>
  <c r="C48" i="10"/>
  <c r="C49" i="10" s="1"/>
  <c r="B107" i="10"/>
  <c r="B108" i="10" s="1"/>
  <c r="C101" i="10"/>
  <c r="C102" i="10" s="1"/>
  <c r="C107" i="10" l="1"/>
  <c r="D101" i="10"/>
  <c r="D102" i="10" s="1"/>
  <c r="D48" i="10"/>
  <c r="D49" i="10" s="1"/>
  <c r="C77" i="10"/>
  <c r="E48" i="10" l="1"/>
  <c r="E49" i="10" s="1"/>
  <c r="D77" i="10"/>
  <c r="D107" i="10"/>
  <c r="E101" i="10"/>
  <c r="E102" i="10" s="1"/>
  <c r="C115" i="10"/>
  <c r="C108" i="10"/>
  <c r="C116" i="10" l="1"/>
  <c r="E107" i="10"/>
  <c r="F101" i="10"/>
  <c r="F102" i="10" s="1"/>
  <c r="D115" i="10"/>
  <c r="D108" i="10"/>
  <c r="E77" i="10"/>
  <c r="F48" i="10"/>
  <c r="F49" i="10" s="1"/>
  <c r="D116" i="10" l="1"/>
  <c r="F77" i="10"/>
  <c r="G48" i="10"/>
  <c r="G49" i="10" s="1"/>
  <c r="F107" i="10"/>
  <c r="G101" i="10"/>
  <c r="G102" i="10" s="1"/>
  <c r="E115" i="10"/>
  <c r="E108" i="10"/>
  <c r="E116" i="10" l="1"/>
  <c r="F115" i="10"/>
  <c r="F108" i="10"/>
  <c r="G77" i="10"/>
  <c r="H48" i="10"/>
  <c r="H49" i="10" s="1"/>
  <c r="H101" i="10"/>
  <c r="H102" i="10" s="1"/>
  <c r="G107" i="10"/>
  <c r="G115" i="10" l="1"/>
  <c r="G108" i="10"/>
  <c r="H107" i="10"/>
  <c r="I101" i="10"/>
  <c r="I102" i="10" s="1"/>
  <c r="I48" i="10"/>
  <c r="I49" i="10" s="1"/>
  <c r="H77" i="10"/>
  <c r="F116" i="10"/>
  <c r="G116" i="10" l="1"/>
  <c r="I107" i="10"/>
  <c r="J101" i="10"/>
  <c r="J102" i="10" s="1"/>
  <c r="I77" i="10"/>
  <c r="J48" i="10"/>
  <c r="J49" i="10" s="1"/>
  <c r="H108" i="10"/>
  <c r="H115" i="10"/>
  <c r="H116" i="10" l="1"/>
  <c r="K48" i="10"/>
  <c r="K49" i="10" s="1"/>
  <c r="J77" i="10"/>
  <c r="K101" i="10"/>
  <c r="K102" i="10" s="1"/>
  <c r="J107" i="10"/>
  <c r="I108" i="10"/>
  <c r="I115" i="10"/>
  <c r="L101" i="10" l="1"/>
  <c r="L102" i="10" s="1"/>
  <c r="K107" i="10"/>
  <c r="I116" i="10"/>
  <c r="J108" i="10"/>
  <c r="J115" i="10"/>
  <c r="L48" i="10"/>
  <c r="L49" i="10" s="1"/>
  <c r="K77" i="10"/>
  <c r="K108" i="10" l="1"/>
  <c r="K115" i="10"/>
  <c r="L77" i="10"/>
  <c r="M48" i="10"/>
  <c r="M49" i="10" s="1"/>
  <c r="J116" i="10"/>
  <c r="M101" i="10"/>
  <c r="M102" i="10" s="1"/>
  <c r="L107" i="10"/>
  <c r="L108" i="10" l="1"/>
  <c r="L115" i="10"/>
  <c r="N101" i="10"/>
  <c r="N102" i="10" s="1"/>
  <c r="M107" i="10"/>
  <c r="M77" i="10"/>
  <c r="N48" i="10"/>
  <c r="N49" i="10" s="1"/>
  <c r="K116" i="10"/>
  <c r="M108" i="10" l="1"/>
  <c r="M115" i="10"/>
  <c r="N107" i="10"/>
  <c r="O101" i="10"/>
  <c r="O102" i="10" s="1"/>
  <c r="L116" i="10"/>
  <c r="O48" i="10"/>
  <c r="O49" i="10" s="1"/>
  <c r="N77" i="10"/>
  <c r="M116" i="10" l="1"/>
  <c r="P48" i="10"/>
  <c r="P49" i="10" s="1"/>
  <c r="O77" i="10"/>
  <c r="P101" i="10"/>
  <c r="P102" i="10" s="1"/>
  <c r="O107" i="10"/>
  <c r="N115" i="10"/>
  <c r="N108" i="10"/>
  <c r="P107" i="10" l="1"/>
  <c r="Q101" i="10"/>
  <c r="Q102" i="10" s="1"/>
  <c r="N116" i="10"/>
  <c r="O108" i="10"/>
  <c r="O115" i="10"/>
  <c r="P77" i="10"/>
  <c r="Q48" i="10"/>
  <c r="Q49" i="10" s="1"/>
  <c r="Q77" i="10" l="1"/>
  <c r="R48" i="10"/>
  <c r="R49" i="10" s="1"/>
  <c r="O116" i="10"/>
  <c r="Q107" i="10"/>
  <c r="R101" i="10"/>
  <c r="R102" i="10" s="1"/>
  <c r="P108" i="10"/>
  <c r="P115" i="10"/>
  <c r="P116" i="10" l="1"/>
  <c r="Q115" i="10"/>
  <c r="Q108" i="10"/>
  <c r="S101" i="10"/>
  <c r="S102" i="10" s="1"/>
  <c r="R107" i="10"/>
  <c r="S48" i="10"/>
  <c r="S49" i="10" s="1"/>
  <c r="R77" i="10"/>
  <c r="S77" i="10" l="1"/>
  <c r="T48" i="10"/>
  <c r="T49" i="10" s="1"/>
  <c r="T101" i="10"/>
  <c r="T102" i="10" s="1"/>
  <c r="S107" i="10"/>
  <c r="R108" i="10"/>
  <c r="R115" i="10"/>
  <c r="Q116" i="10"/>
  <c r="R116" i="10" l="1"/>
  <c r="S108" i="10"/>
  <c r="S115" i="10"/>
  <c r="T107" i="10"/>
  <c r="U101" i="10"/>
  <c r="U102" i="10" s="1"/>
  <c r="U48" i="10"/>
  <c r="U49" i="10" s="1"/>
  <c r="T77" i="10"/>
  <c r="S116" i="10" l="1"/>
  <c r="U77" i="10"/>
  <c r="V48" i="10"/>
  <c r="V49" i="10" s="1"/>
  <c r="U107" i="10"/>
  <c r="V101" i="10"/>
  <c r="V102" i="10" s="1"/>
  <c r="T108" i="10"/>
  <c r="T115" i="10"/>
  <c r="T116" i="10" l="1"/>
  <c r="W101" i="10"/>
  <c r="W102" i="10" s="1"/>
  <c r="V107" i="10"/>
  <c r="U108" i="10"/>
  <c r="U115" i="10"/>
  <c r="V77" i="10"/>
  <c r="W48" i="10"/>
  <c r="W49" i="10" s="1"/>
  <c r="W77" i="10" l="1"/>
  <c r="X48" i="10"/>
  <c r="X49" i="10" s="1"/>
  <c r="U116" i="10"/>
  <c r="V108" i="10"/>
  <c r="V115" i="10"/>
  <c r="X101" i="10"/>
  <c r="X102" i="10" s="1"/>
  <c r="W107" i="10"/>
  <c r="W108" i="10" l="1"/>
  <c r="W115" i="10"/>
  <c r="Y101" i="10"/>
  <c r="Y102" i="10" s="1"/>
  <c r="X107" i="10"/>
  <c r="V116" i="10"/>
  <c r="Y48" i="10"/>
  <c r="Y49" i="10" s="1"/>
  <c r="X77" i="10"/>
  <c r="Z48" i="10" l="1"/>
  <c r="Z49" i="10" s="1"/>
  <c r="Y77" i="10"/>
  <c r="X108" i="10"/>
  <c r="X115" i="10"/>
  <c r="Z101" i="10"/>
  <c r="Z102" i="10" s="1"/>
  <c r="Y107" i="10"/>
  <c r="W116" i="10"/>
  <c r="Z107" i="10" l="1"/>
  <c r="AA101" i="10"/>
  <c r="AA102" i="10" s="1"/>
  <c r="X116" i="10"/>
  <c r="Y108" i="10"/>
  <c r="Y115" i="10"/>
  <c r="Z77" i="10"/>
  <c r="AA48" i="10"/>
  <c r="AA49" i="10" s="1"/>
  <c r="Y116" i="10" l="1"/>
  <c r="AB48" i="10"/>
  <c r="AB49" i="10" s="1"/>
  <c r="AA77" i="10"/>
  <c r="AB101" i="10"/>
  <c r="AB102" i="10" s="1"/>
  <c r="AA107" i="10"/>
  <c r="Z115" i="10"/>
  <c r="Z108" i="10"/>
  <c r="Z116" i="10" l="1"/>
  <c r="AA115" i="10"/>
  <c r="AA108" i="10"/>
  <c r="AB107" i="10"/>
  <c r="AC101" i="10"/>
  <c r="AC102" i="10" s="1"/>
  <c r="AC48" i="10"/>
  <c r="AC49" i="10" s="1"/>
  <c r="AB77" i="10"/>
  <c r="AD48" i="10" l="1"/>
  <c r="AD49" i="10" s="1"/>
  <c r="AC77" i="10"/>
  <c r="AC107" i="10"/>
  <c r="AD101" i="10"/>
  <c r="AD102" i="10" s="1"/>
  <c r="AB115" i="10"/>
  <c r="AB108" i="10"/>
  <c r="AA116" i="10"/>
  <c r="AD107" i="10" l="1"/>
  <c r="AE101" i="10"/>
  <c r="AE102" i="10" s="1"/>
  <c r="AB116" i="10"/>
  <c r="AC115" i="10"/>
  <c r="AC108" i="10"/>
  <c r="AE48" i="10"/>
  <c r="AE49" i="10" s="1"/>
  <c r="AD77" i="10"/>
  <c r="AF48" i="10" l="1"/>
  <c r="AF49" i="10" s="1"/>
  <c r="AE77" i="10"/>
  <c r="AC116" i="10"/>
  <c r="AF101" i="10"/>
  <c r="AF102" i="10" s="1"/>
  <c r="AE107" i="10"/>
  <c r="AD108" i="10"/>
  <c r="AD115" i="10"/>
  <c r="AE108" i="10" l="1"/>
  <c r="AE115" i="10"/>
  <c r="AF107" i="10"/>
  <c r="AG101" i="10"/>
  <c r="AG102" i="10" s="1"/>
  <c r="AD116" i="10"/>
  <c r="AF77" i="10"/>
  <c r="AG48" i="10"/>
  <c r="AG49" i="10" s="1"/>
  <c r="AE116" i="10" l="1"/>
  <c r="AG77" i="10"/>
  <c r="AH48" i="10"/>
  <c r="AH49" i="10" s="1"/>
  <c r="AF115" i="10"/>
  <c r="AF108" i="10"/>
  <c r="AG107" i="10"/>
  <c r="AH101" i="10"/>
  <c r="AH102" i="10" s="1"/>
  <c r="AI101" i="10" l="1"/>
  <c r="AI102" i="10" s="1"/>
  <c r="AH107" i="10"/>
  <c r="AG108" i="10"/>
  <c r="AG115" i="10"/>
  <c r="AF116" i="10"/>
  <c r="AI48" i="10"/>
  <c r="AI49" i="10" s="1"/>
  <c r="AH77" i="10"/>
  <c r="AJ48" i="10" l="1"/>
  <c r="AJ49" i="10" s="1"/>
  <c r="AI77" i="10"/>
  <c r="AG116" i="10"/>
  <c r="AH108" i="10"/>
  <c r="AH115" i="10"/>
  <c r="AJ101" i="10"/>
  <c r="AJ102" i="10" s="1"/>
  <c r="AI107" i="10"/>
  <c r="AI108" i="10" l="1"/>
  <c r="AI115" i="10"/>
  <c r="AH116" i="10"/>
  <c r="AK101" i="10"/>
  <c r="AK102" i="10" s="1"/>
  <c r="AJ107" i="10"/>
  <c r="AJ77" i="10"/>
  <c r="AK48" i="10"/>
  <c r="AK49" i="10" s="1"/>
  <c r="AI116" i="10" l="1"/>
  <c r="AK77" i="10"/>
  <c r="AL48" i="10"/>
  <c r="AL49" i="10" s="1"/>
  <c r="AJ108" i="10"/>
  <c r="AJ115" i="10"/>
  <c r="AL101" i="10"/>
  <c r="AL102" i="10" s="1"/>
  <c r="AK107" i="10"/>
  <c r="AJ116" i="10" l="1"/>
  <c r="AK108" i="10"/>
  <c r="AK115" i="10"/>
  <c r="AL107" i="10"/>
  <c r="AM101" i="10"/>
  <c r="AM102" i="10" s="1"/>
  <c r="AM48" i="10"/>
  <c r="AM49" i="10" s="1"/>
  <c r="AL77" i="10"/>
  <c r="AM107" i="10" l="1"/>
  <c r="AN101" i="10"/>
  <c r="AN102" i="10" s="1"/>
  <c r="AL115" i="10"/>
  <c r="AL108" i="10"/>
  <c r="AM77" i="10"/>
  <c r="AN48" i="10"/>
  <c r="AN49" i="10" s="1"/>
  <c r="AK116" i="10"/>
  <c r="AO48" i="10" l="1"/>
  <c r="AO49" i="10" s="1"/>
  <c r="AN77" i="10"/>
  <c r="AL116" i="10"/>
  <c r="AN107" i="10"/>
  <c r="AO101" i="10"/>
  <c r="AO102" i="10" s="1"/>
  <c r="AM115" i="10"/>
  <c r="AM108" i="10"/>
  <c r="AN108" i="10" l="1"/>
  <c r="AN115" i="10"/>
  <c r="AM116" i="10"/>
  <c r="AO107" i="10"/>
  <c r="AP101" i="10"/>
  <c r="AP102" i="10" s="1"/>
  <c r="AP48" i="10"/>
  <c r="AP49" i="10" s="1"/>
  <c r="AO77" i="10"/>
  <c r="AQ48" i="10" l="1"/>
  <c r="AQ49" i="10" s="1"/>
  <c r="AP77" i="10"/>
  <c r="AP107" i="10"/>
  <c r="AQ101" i="10"/>
  <c r="AQ102" i="10" s="1"/>
  <c r="AO115" i="10"/>
  <c r="AO108" i="10"/>
  <c r="AN116" i="10"/>
  <c r="AO116" i="10" l="1"/>
  <c r="AR101" i="10"/>
  <c r="AR102" i="10" s="1"/>
  <c r="AQ107" i="10"/>
  <c r="AP115" i="10"/>
  <c r="AP108" i="10"/>
  <c r="AR48" i="10"/>
  <c r="AR49" i="10" s="1"/>
  <c r="AQ77" i="10"/>
  <c r="AS48" i="10" l="1"/>
  <c r="AS49" i="10" s="1"/>
  <c r="AS77" i="10" s="1"/>
  <c r="AR77" i="10"/>
  <c r="AP116" i="10"/>
  <c r="AQ108" i="10"/>
  <c r="AQ115" i="10"/>
  <c r="AR107" i="10"/>
  <c r="AS101" i="10"/>
  <c r="AS102" i="10" s="1"/>
  <c r="AS107" i="10" s="1"/>
  <c r="AQ116" i="10" l="1"/>
  <c r="AR108" i="10"/>
  <c r="AR115" i="10"/>
  <c r="AS108" i="10"/>
  <c r="AS115" i="10"/>
  <c r="AR116" i="10" l="1"/>
  <c r="AS1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Emmanuel SILVY</author>
  </authors>
  <commentList>
    <comment ref="H7" authorId="0" shapeId="0" xr:uid="{00000000-0006-0000-0200-000001000000}">
      <text>
        <r>
          <rPr>
            <b/>
            <sz val="8"/>
            <color indexed="81"/>
            <rFont val="Tahoma"/>
            <family val="2"/>
          </rPr>
          <t>Compte 102</t>
        </r>
      </text>
    </comment>
    <comment ref="B8" authorId="0" shapeId="0" xr:uid="{00000000-0006-0000-0200-000002000000}">
      <text>
        <r>
          <rPr>
            <b/>
            <sz val="8"/>
            <color indexed="81"/>
            <rFont val="Tahoma"/>
            <family val="2"/>
          </rPr>
          <t xml:space="preserve">Compte 201
</t>
        </r>
      </text>
    </comment>
    <comment ref="C8" authorId="0" shapeId="0" xr:uid="{00000000-0006-0000-0200-000003000000}">
      <text>
        <r>
          <rPr>
            <b/>
            <sz val="8"/>
            <color indexed="81"/>
            <rFont val="Tahoma"/>
            <family val="2"/>
          </rPr>
          <t xml:space="preserve">Compte 2801
</t>
        </r>
      </text>
    </comment>
    <comment ref="H8" authorId="0" shapeId="0" xr:uid="{00000000-0006-0000-0200-000004000000}">
      <text>
        <r>
          <rPr>
            <b/>
            <sz val="8"/>
            <color indexed="81"/>
            <rFont val="Tahoma"/>
            <family val="2"/>
          </rPr>
          <t>Comptes 103</t>
        </r>
      </text>
    </comment>
    <comment ref="B9" authorId="0" shapeId="0" xr:uid="{00000000-0006-0000-0200-000005000000}">
      <text>
        <r>
          <rPr>
            <b/>
            <sz val="8"/>
            <color indexed="81"/>
            <rFont val="Tahoma"/>
            <family val="2"/>
          </rPr>
          <t>Comptes 203 à 208</t>
        </r>
        <r>
          <rPr>
            <sz val="8"/>
            <color indexed="81"/>
            <rFont val="Tahoma"/>
            <family val="2"/>
          </rPr>
          <t xml:space="preserve">
</t>
        </r>
      </text>
    </comment>
    <comment ref="C9" authorId="0" shapeId="0" xr:uid="{00000000-0006-0000-0200-000006000000}">
      <text>
        <r>
          <rPr>
            <b/>
            <sz val="8"/>
            <color indexed="81"/>
            <rFont val="Tahoma"/>
            <family val="2"/>
          </rPr>
          <t>Comptes 2803 à 2808, 2905 à 2908</t>
        </r>
      </text>
    </comment>
    <comment ref="H9" authorId="0" shapeId="0" xr:uid="{00000000-0006-0000-0200-000007000000}">
      <text>
        <r>
          <rPr>
            <b/>
            <sz val="8"/>
            <color indexed="81"/>
            <rFont val="Tahoma"/>
            <family val="2"/>
          </rPr>
          <t>Comptes 1034, 1035</t>
        </r>
      </text>
    </comment>
    <comment ref="B10" authorId="0" shapeId="0" xr:uid="{00000000-0006-0000-0200-000008000000}">
      <text>
        <r>
          <rPr>
            <b/>
            <sz val="8"/>
            <color indexed="81"/>
            <rFont val="Tahoma"/>
            <family val="2"/>
          </rPr>
          <t>Comptes 232,237</t>
        </r>
        <r>
          <rPr>
            <sz val="8"/>
            <color indexed="81"/>
            <rFont val="Tahoma"/>
            <family val="2"/>
          </rPr>
          <t xml:space="preserve">
</t>
        </r>
      </text>
    </comment>
    <comment ref="C10" authorId="0" shapeId="0" xr:uid="{00000000-0006-0000-0200-000009000000}">
      <text>
        <r>
          <rPr>
            <b/>
            <sz val="8"/>
            <color indexed="81"/>
            <rFont val="Tahoma"/>
            <family val="2"/>
          </rPr>
          <t>Comptes 2932</t>
        </r>
      </text>
    </comment>
    <comment ref="H10" authorId="0" shapeId="0" xr:uid="{00000000-0006-0000-0200-00000A000000}">
      <text>
        <r>
          <rPr>
            <b/>
            <sz val="8"/>
            <color indexed="81"/>
            <rFont val="Tahoma"/>
            <family val="2"/>
          </rPr>
          <t>Compte 1036</t>
        </r>
      </text>
    </comment>
    <comment ref="B12" authorId="0" shapeId="0" xr:uid="{00000000-0006-0000-0200-00000B000000}">
      <text>
        <r>
          <rPr>
            <b/>
            <sz val="8"/>
            <color indexed="81"/>
            <rFont val="Tahoma"/>
            <family val="2"/>
          </rPr>
          <t>Comptes 211, 212</t>
        </r>
        <r>
          <rPr>
            <sz val="8"/>
            <color indexed="81"/>
            <rFont val="Tahoma"/>
            <family val="2"/>
          </rPr>
          <t xml:space="preserve">
</t>
        </r>
      </text>
    </comment>
    <comment ref="C12" authorId="0" shapeId="0" xr:uid="{00000000-0006-0000-0200-00000C000000}">
      <text>
        <r>
          <rPr>
            <b/>
            <sz val="8"/>
            <color indexed="81"/>
            <rFont val="Tahoma"/>
            <family val="2"/>
          </rPr>
          <t>Comptes 2811, 2812, 291</t>
        </r>
      </text>
    </comment>
    <comment ref="H12" authorId="0" shapeId="0" xr:uid="{00000000-0006-0000-0200-00000D000000}">
      <text>
        <r>
          <rPr>
            <b/>
            <sz val="8"/>
            <color indexed="81"/>
            <rFont val="Tahoma"/>
            <family val="2"/>
          </rPr>
          <t>Compte 10682</t>
        </r>
      </text>
    </comment>
    <comment ref="B13" authorId="0" shapeId="0" xr:uid="{00000000-0006-0000-0200-00000E000000}">
      <text>
        <r>
          <rPr>
            <b/>
            <sz val="8"/>
            <color indexed="81"/>
            <rFont val="Tahoma"/>
            <family val="2"/>
          </rPr>
          <t>Comptes 213,214</t>
        </r>
        <r>
          <rPr>
            <sz val="8"/>
            <color indexed="81"/>
            <rFont val="Tahoma"/>
            <family val="2"/>
          </rPr>
          <t xml:space="preserve">
</t>
        </r>
      </text>
    </comment>
    <comment ref="C13" authorId="0" shapeId="0" xr:uid="{00000000-0006-0000-0200-00000F000000}">
      <text>
        <r>
          <rPr>
            <b/>
            <sz val="8"/>
            <color indexed="81"/>
            <rFont val="Tahoma"/>
            <family val="2"/>
          </rPr>
          <t xml:space="preserve">Comptes 2813, 2814, 291
</t>
        </r>
      </text>
    </comment>
    <comment ref="H13" authorId="0" shapeId="0" xr:uid="{00000000-0006-0000-0200-000010000000}">
      <text>
        <r>
          <rPr>
            <b/>
            <sz val="8"/>
            <color indexed="81"/>
            <rFont val="Tahoma"/>
            <family val="2"/>
          </rPr>
          <t>Compte 10686, 10687</t>
        </r>
      </text>
    </comment>
    <comment ref="B14" authorId="0" shapeId="0" xr:uid="{00000000-0006-0000-0200-000011000000}">
      <text>
        <r>
          <rPr>
            <b/>
            <sz val="8"/>
            <color indexed="81"/>
            <rFont val="Tahoma"/>
            <family val="2"/>
          </rPr>
          <t>Compte 215</t>
        </r>
        <r>
          <rPr>
            <sz val="8"/>
            <color indexed="81"/>
            <rFont val="Tahoma"/>
            <family val="2"/>
          </rPr>
          <t xml:space="preserve">
</t>
        </r>
      </text>
    </comment>
    <comment ref="C14" authorId="0" shapeId="0" xr:uid="{00000000-0006-0000-0200-000012000000}">
      <text>
        <r>
          <rPr>
            <b/>
            <sz val="8"/>
            <color indexed="81"/>
            <rFont val="Tahoma"/>
            <family val="2"/>
          </rPr>
          <t>Comptes 2815, 2915</t>
        </r>
      </text>
    </comment>
    <comment ref="H14" authorId="0" shapeId="0" xr:uid="{00000000-0006-0000-0200-000013000000}">
      <text>
        <r>
          <rPr>
            <b/>
            <sz val="8"/>
            <color indexed="81"/>
            <rFont val="Tahoma"/>
            <family val="2"/>
          </rPr>
          <t>Compte 10685</t>
        </r>
      </text>
    </comment>
    <comment ref="B15" authorId="0" shapeId="0" xr:uid="{00000000-0006-0000-0200-000014000000}">
      <text>
        <r>
          <rPr>
            <b/>
            <sz val="8"/>
            <color indexed="81"/>
            <rFont val="Tahoma"/>
            <family val="2"/>
          </rPr>
          <t>Comptes 218,228</t>
        </r>
        <r>
          <rPr>
            <sz val="8"/>
            <color indexed="81"/>
            <rFont val="Tahoma"/>
            <family val="2"/>
          </rPr>
          <t xml:space="preserve">
</t>
        </r>
      </text>
    </comment>
    <comment ref="C15" authorId="0" shapeId="0" xr:uid="{00000000-0006-0000-0200-000015000000}">
      <text>
        <r>
          <rPr>
            <b/>
            <sz val="8"/>
            <color indexed="81"/>
            <rFont val="Tahoma"/>
            <family val="2"/>
          </rPr>
          <t>Comptes 2818, 2918</t>
        </r>
      </text>
    </comment>
    <comment ref="H15" authorId="0" shapeId="0" xr:uid="{00000000-0006-0000-0200-000016000000}">
      <text>
        <r>
          <rPr>
            <b/>
            <sz val="8"/>
            <color indexed="81"/>
            <rFont val="Tahoma"/>
            <family val="2"/>
          </rPr>
          <t>Comptes 1062, 1063, 1064, 10681, 10688</t>
        </r>
      </text>
    </comment>
    <comment ref="B16" authorId="0" shapeId="0" xr:uid="{00000000-0006-0000-0200-000017000000}">
      <text>
        <r>
          <rPr>
            <b/>
            <sz val="8"/>
            <color indexed="81"/>
            <rFont val="Tahoma"/>
            <family val="2"/>
          </rPr>
          <t>Comptes 231,238</t>
        </r>
        <r>
          <rPr>
            <sz val="8"/>
            <color indexed="81"/>
            <rFont val="Tahoma"/>
            <family val="2"/>
          </rPr>
          <t xml:space="preserve">
</t>
        </r>
      </text>
    </comment>
    <comment ref="C16" authorId="0" shapeId="0" xr:uid="{00000000-0006-0000-0200-000018000000}">
      <text>
        <r>
          <rPr>
            <b/>
            <sz val="8"/>
            <color indexed="81"/>
            <rFont val="Tahoma"/>
            <family val="2"/>
          </rPr>
          <t>Comptes 2931</t>
        </r>
      </text>
    </comment>
    <comment ref="H17" authorId="0" shapeId="0" xr:uid="{00000000-0006-0000-0200-000019000000}">
      <text>
        <r>
          <rPr>
            <b/>
            <sz val="8"/>
            <color indexed="81"/>
            <rFont val="Tahoma"/>
            <family val="2"/>
          </rPr>
          <t>Comptes 110, 119</t>
        </r>
      </text>
    </comment>
    <comment ref="B18" authorId="0" shapeId="0" xr:uid="{00000000-0006-0000-0200-00001A000000}">
      <text>
        <r>
          <rPr>
            <b/>
            <sz val="8"/>
            <color indexed="81"/>
            <rFont val="Tahoma"/>
            <family val="2"/>
          </rPr>
          <t>Comptes 25,26</t>
        </r>
        <r>
          <rPr>
            <sz val="8"/>
            <color indexed="81"/>
            <rFont val="Tahoma"/>
            <family val="2"/>
          </rPr>
          <t xml:space="preserve">
</t>
        </r>
      </text>
    </comment>
    <comment ref="C18" authorId="0" shapeId="0" xr:uid="{00000000-0006-0000-0200-00001B000000}">
      <text>
        <r>
          <rPr>
            <b/>
            <sz val="8"/>
            <color indexed="81"/>
            <rFont val="Tahoma"/>
            <family val="2"/>
          </rPr>
          <t>Compte 296</t>
        </r>
      </text>
    </comment>
    <comment ref="H18" authorId="0" shapeId="0" xr:uid="{00000000-0006-0000-0200-00001C000000}">
      <text>
        <r>
          <rPr>
            <b/>
            <sz val="8"/>
            <color indexed="81"/>
            <rFont val="Tahoma"/>
            <family val="2"/>
          </rPr>
          <t>Comptes 114</t>
        </r>
      </text>
    </comment>
    <comment ref="B19" authorId="0" shapeId="0" xr:uid="{00000000-0006-0000-0200-00001D000000}">
      <text>
        <r>
          <rPr>
            <b/>
            <sz val="8"/>
            <color indexed="81"/>
            <rFont val="Tahoma"/>
            <family val="2"/>
          </rPr>
          <t>Comptes 271,272,273</t>
        </r>
        <r>
          <rPr>
            <sz val="8"/>
            <color indexed="81"/>
            <rFont val="Tahoma"/>
            <family val="2"/>
          </rPr>
          <t xml:space="preserve">
</t>
        </r>
      </text>
    </comment>
    <comment ref="C19" authorId="0" shapeId="0" xr:uid="{00000000-0006-0000-0200-00001E000000}">
      <text>
        <r>
          <rPr>
            <b/>
            <sz val="8"/>
            <color indexed="81"/>
            <rFont val="Tahoma"/>
            <family val="2"/>
          </rPr>
          <t>Comptes 2971, 2972, 2973</t>
        </r>
      </text>
    </comment>
    <comment ref="H19" authorId="0" shapeId="0" xr:uid="{00000000-0006-0000-0200-00001F000000}">
      <text>
        <r>
          <rPr>
            <b/>
            <sz val="8"/>
            <color indexed="81"/>
            <rFont val="Tahoma"/>
            <family val="2"/>
          </rPr>
          <t>Comptes 115</t>
        </r>
      </text>
    </comment>
    <comment ref="B20" authorId="0" shapeId="0" xr:uid="{00000000-0006-0000-0200-000020000000}">
      <text>
        <r>
          <rPr>
            <b/>
            <sz val="8"/>
            <color indexed="81"/>
            <rFont val="Tahoma"/>
            <family val="2"/>
          </rPr>
          <t>Compte 274</t>
        </r>
        <r>
          <rPr>
            <sz val="8"/>
            <color indexed="81"/>
            <rFont val="Tahoma"/>
            <family val="2"/>
          </rPr>
          <t xml:space="preserve">
</t>
        </r>
      </text>
    </comment>
    <comment ref="C20" authorId="0" shapeId="0" xr:uid="{00000000-0006-0000-0200-000021000000}">
      <text>
        <r>
          <rPr>
            <b/>
            <sz val="8"/>
            <color indexed="81"/>
            <rFont val="Tahoma"/>
            <family val="2"/>
          </rPr>
          <t>Compte 2974</t>
        </r>
      </text>
    </comment>
    <comment ref="H20" authorId="0" shapeId="0" xr:uid="{00000000-0006-0000-0200-000022000000}">
      <text>
        <r>
          <rPr>
            <b/>
            <sz val="8"/>
            <color indexed="81"/>
            <rFont val="Tahoma"/>
            <family val="2"/>
          </rPr>
          <t>Comptes 116.1, 116.2, 116.3</t>
        </r>
      </text>
    </comment>
    <comment ref="B21" authorId="0" shapeId="0" xr:uid="{00000000-0006-0000-0200-000023000000}">
      <text>
        <r>
          <rPr>
            <b/>
            <sz val="8"/>
            <color indexed="81"/>
            <rFont val="Tahoma"/>
            <family val="2"/>
          </rPr>
          <t>Comptes 275,276</t>
        </r>
        <r>
          <rPr>
            <sz val="8"/>
            <color indexed="81"/>
            <rFont val="Tahoma"/>
            <family val="2"/>
          </rPr>
          <t xml:space="preserve">
</t>
        </r>
      </text>
    </comment>
    <comment ref="C21" authorId="0" shapeId="0" xr:uid="{00000000-0006-0000-0200-000024000000}">
      <text>
        <r>
          <rPr>
            <b/>
            <sz val="8"/>
            <color indexed="81"/>
            <rFont val="Tahoma"/>
            <family val="2"/>
          </rPr>
          <t>Comptes 2975, 2976</t>
        </r>
      </text>
    </comment>
    <comment ref="H21" authorId="0" shapeId="0" xr:uid="{00000000-0006-0000-0200-000025000000}">
      <text>
        <r>
          <rPr>
            <b/>
            <sz val="8"/>
            <color indexed="81"/>
            <rFont val="Tahoma"/>
            <family val="2"/>
          </rPr>
          <t>Comptes 120, 129</t>
        </r>
      </text>
    </comment>
    <comment ref="H22" authorId="0" shapeId="0" xr:uid="{00000000-0006-0000-0200-000026000000}">
      <text>
        <r>
          <rPr>
            <b/>
            <sz val="8"/>
            <color indexed="81"/>
            <rFont val="Tahoma"/>
            <family val="2"/>
          </rPr>
          <t>Comptes 131, 138, (-139)</t>
        </r>
      </text>
    </comment>
    <comment ref="B23" authorId="0" shapeId="0" xr:uid="{00000000-0006-0000-0200-000027000000}">
      <text>
        <r>
          <rPr>
            <b/>
            <sz val="8"/>
            <color indexed="81"/>
            <rFont val="Tahoma"/>
            <family val="2"/>
            <charset val="204"/>
          </rPr>
          <t>Compte 18</t>
        </r>
        <r>
          <rPr>
            <sz val="8"/>
            <color indexed="81"/>
            <rFont val="Tahoma"/>
            <family val="2"/>
            <charset val="204"/>
          </rPr>
          <t xml:space="preserve">
</t>
        </r>
      </text>
    </comment>
    <comment ref="H24" authorId="0" shapeId="0" xr:uid="{00000000-0006-0000-0200-000028000000}">
      <text>
        <r>
          <rPr>
            <b/>
            <sz val="8"/>
            <color indexed="81"/>
            <rFont val="Tahoma"/>
            <family val="2"/>
          </rPr>
          <t>Compte 141</t>
        </r>
      </text>
    </comment>
    <comment ref="H25" authorId="0" shapeId="0" xr:uid="{00000000-0006-0000-0200-000029000000}">
      <text>
        <r>
          <rPr>
            <b/>
            <sz val="8"/>
            <color indexed="81"/>
            <rFont val="Tahoma"/>
            <family val="2"/>
          </rPr>
          <t>Compte 142, 145</t>
        </r>
      </text>
    </comment>
    <comment ref="H26" authorId="0" shapeId="0" xr:uid="{00000000-0006-0000-0200-00002A000000}">
      <text>
        <r>
          <rPr>
            <b/>
            <sz val="8"/>
            <color indexed="81"/>
            <rFont val="Tahoma"/>
            <family val="2"/>
          </rPr>
          <t>Compte 1486</t>
        </r>
      </text>
    </comment>
    <comment ref="B27" authorId="0" shapeId="0" xr:uid="{00000000-0006-0000-0200-00002B000000}">
      <text>
        <r>
          <rPr>
            <b/>
            <sz val="8"/>
            <color indexed="81"/>
            <rFont val="Tahoma"/>
            <family val="2"/>
          </rPr>
          <t xml:space="preserve">Compte 31
</t>
        </r>
        <r>
          <rPr>
            <sz val="8"/>
            <color indexed="81"/>
            <rFont val="Tahoma"/>
            <family val="2"/>
          </rPr>
          <t xml:space="preserve">
</t>
        </r>
      </text>
    </comment>
    <comment ref="C27" authorId="0" shapeId="0" xr:uid="{00000000-0006-0000-0200-00002C000000}">
      <text>
        <r>
          <rPr>
            <b/>
            <sz val="8"/>
            <color indexed="81"/>
            <rFont val="Tahoma"/>
            <family val="2"/>
          </rPr>
          <t xml:space="preserve">Compte 391
</t>
        </r>
      </text>
    </comment>
    <comment ref="H27" authorId="0" shapeId="0" xr:uid="{00000000-0006-0000-0200-00002D000000}">
      <text>
        <r>
          <rPr>
            <b/>
            <sz val="8"/>
            <color indexed="81"/>
            <rFont val="Tahoma"/>
            <family val="2"/>
          </rPr>
          <t>Compte 229</t>
        </r>
      </text>
    </comment>
    <comment ref="B28" authorId="0" shapeId="0" xr:uid="{00000000-0006-0000-0200-00002E000000}">
      <text>
        <r>
          <rPr>
            <b/>
            <sz val="8"/>
            <color indexed="81"/>
            <rFont val="Tahoma"/>
            <family val="2"/>
          </rPr>
          <t xml:space="preserve">Compte 32
</t>
        </r>
        <r>
          <rPr>
            <sz val="8"/>
            <color indexed="81"/>
            <rFont val="Tahoma"/>
            <family val="2"/>
          </rPr>
          <t xml:space="preserve">
</t>
        </r>
      </text>
    </comment>
    <comment ref="C28" authorId="0" shapeId="0" xr:uid="{00000000-0006-0000-0200-00002F000000}">
      <text>
        <r>
          <rPr>
            <b/>
            <sz val="8"/>
            <color indexed="81"/>
            <rFont val="Tahoma"/>
            <family val="2"/>
          </rPr>
          <t xml:space="preserve">Compte 392
</t>
        </r>
      </text>
    </comment>
    <comment ref="B29" authorId="0" shapeId="0" xr:uid="{00000000-0006-0000-0200-000030000000}">
      <text>
        <r>
          <rPr>
            <b/>
            <sz val="8"/>
            <color indexed="81"/>
            <rFont val="Tahoma"/>
            <family val="2"/>
          </rPr>
          <t xml:space="preserve">Comptes 33,34
</t>
        </r>
        <r>
          <rPr>
            <sz val="8"/>
            <color indexed="81"/>
            <rFont val="Tahoma"/>
            <family val="2"/>
          </rPr>
          <t xml:space="preserve">
</t>
        </r>
      </text>
    </comment>
    <comment ref="C29" authorId="0" shapeId="0" xr:uid="{00000000-0006-0000-0200-000031000000}">
      <text>
        <r>
          <rPr>
            <b/>
            <sz val="8"/>
            <color indexed="81"/>
            <rFont val="Tahoma"/>
            <family val="2"/>
          </rPr>
          <t xml:space="preserve">Comptes 393, 394
</t>
        </r>
      </text>
    </comment>
    <comment ref="H29" authorId="0" shapeId="0" xr:uid="{00000000-0006-0000-0200-000032000000}">
      <text>
        <r>
          <rPr>
            <b/>
            <sz val="8"/>
            <color indexed="81"/>
            <rFont val="Tahoma"/>
            <family val="2"/>
          </rPr>
          <t xml:space="preserve">Compte 18
</t>
        </r>
      </text>
    </comment>
    <comment ref="B30" authorId="0" shapeId="0" xr:uid="{00000000-0006-0000-0200-000033000000}">
      <text>
        <r>
          <rPr>
            <b/>
            <sz val="8"/>
            <color indexed="81"/>
            <rFont val="Tahoma"/>
            <family val="2"/>
          </rPr>
          <t xml:space="preserve">Compte 35
</t>
        </r>
        <r>
          <rPr>
            <sz val="8"/>
            <color indexed="81"/>
            <rFont val="Tahoma"/>
            <family val="2"/>
          </rPr>
          <t xml:space="preserve">
</t>
        </r>
      </text>
    </comment>
    <comment ref="C30" authorId="0" shapeId="0" xr:uid="{00000000-0006-0000-0200-000034000000}">
      <text>
        <r>
          <rPr>
            <b/>
            <sz val="8"/>
            <color indexed="81"/>
            <rFont val="Tahoma"/>
            <family val="2"/>
          </rPr>
          <t xml:space="preserve">Compte 395
</t>
        </r>
      </text>
    </comment>
    <comment ref="B31" authorId="0" shapeId="0" xr:uid="{00000000-0006-0000-0200-000035000000}">
      <text>
        <r>
          <rPr>
            <b/>
            <sz val="8"/>
            <color indexed="81"/>
            <rFont val="Tahoma"/>
            <family val="2"/>
          </rPr>
          <t xml:space="preserve">Compte 37
</t>
        </r>
        <r>
          <rPr>
            <sz val="8"/>
            <color indexed="81"/>
            <rFont val="Tahoma"/>
            <family val="2"/>
          </rPr>
          <t xml:space="preserve">
</t>
        </r>
      </text>
    </comment>
    <comment ref="C31" authorId="0" shapeId="0" xr:uid="{00000000-0006-0000-0200-000036000000}">
      <text>
        <r>
          <rPr>
            <b/>
            <sz val="8"/>
            <color indexed="81"/>
            <rFont val="Tahoma"/>
            <family val="2"/>
          </rPr>
          <t xml:space="preserve">Compte 397
</t>
        </r>
      </text>
    </comment>
    <comment ref="H31" authorId="0" shapeId="0" xr:uid="{00000000-0006-0000-0200-000037000000}">
      <text>
        <r>
          <rPr>
            <b/>
            <sz val="8"/>
            <color indexed="81"/>
            <rFont val="Tahoma"/>
            <family val="2"/>
          </rPr>
          <t>Compte 151</t>
        </r>
      </text>
    </comment>
    <comment ref="B32" authorId="0" shapeId="0" xr:uid="{00000000-0006-0000-0200-000038000000}">
      <text>
        <r>
          <rPr>
            <b/>
            <sz val="8"/>
            <color indexed="81"/>
            <rFont val="Tahoma"/>
            <family val="2"/>
            <charset val="204"/>
          </rPr>
          <t>Compte 4091</t>
        </r>
      </text>
    </comment>
    <comment ref="C32" authorId="0" shapeId="0" xr:uid="{00000000-0006-0000-0200-000039000000}">
      <text>
        <r>
          <rPr>
            <b/>
            <sz val="8"/>
            <color indexed="81"/>
            <rFont val="Tahoma"/>
            <family val="2"/>
            <charset val="204"/>
          </rPr>
          <t>Compte 491</t>
        </r>
      </text>
    </comment>
    <comment ref="H32" authorId="0" shapeId="0" xr:uid="{00000000-0006-0000-0200-00003A000000}">
      <text>
        <r>
          <rPr>
            <b/>
            <sz val="8"/>
            <color indexed="81"/>
            <rFont val="Tahoma"/>
            <family val="2"/>
          </rPr>
          <t>Compte 157, 158</t>
        </r>
      </text>
    </comment>
    <comment ref="H33" authorId="0" shapeId="0" xr:uid="{00000000-0006-0000-0200-00003B000000}">
      <text>
        <r>
          <rPr>
            <b/>
            <sz val="8"/>
            <color indexed="81"/>
            <rFont val="Tahoma"/>
            <family val="2"/>
          </rPr>
          <t>Compte 19</t>
        </r>
      </text>
    </comment>
    <comment ref="B34" authorId="0" shapeId="0" xr:uid="{00000000-0006-0000-0200-00003C000000}">
      <text>
        <r>
          <rPr>
            <b/>
            <sz val="8"/>
            <color indexed="81"/>
            <rFont val="Tahoma"/>
            <family val="2"/>
            <charset val="204"/>
          </rPr>
          <t xml:space="preserve">Comptes 411 à 418
</t>
        </r>
      </text>
    </comment>
    <comment ref="C34" authorId="0" shapeId="0" xr:uid="{00000000-0006-0000-0200-00003D000000}">
      <text>
        <r>
          <rPr>
            <b/>
            <sz val="8"/>
            <color indexed="81"/>
            <rFont val="Tahoma"/>
            <family val="2"/>
            <charset val="204"/>
          </rPr>
          <t>Compte 491</t>
        </r>
      </text>
    </comment>
    <comment ref="B35" authorId="0" shapeId="0" xr:uid="{00000000-0006-0000-0200-00003E000000}">
      <text>
        <r>
          <rPr>
            <b/>
            <sz val="8"/>
            <color indexed="81"/>
            <rFont val="Tahoma"/>
            <family val="2"/>
            <charset val="204"/>
          </rPr>
          <t>Comptes 4096, 4097, 4098, 4287, 4387, 4886, 441, 4431, 4438, 4456, 4458D, 4487 45D, 462, 465, 4687 472</t>
        </r>
      </text>
    </comment>
    <comment ref="C35" authorId="0" shapeId="0" xr:uid="{00000000-0006-0000-0200-00003F000000}">
      <text>
        <r>
          <rPr>
            <b/>
            <sz val="8"/>
            <color indexed="81"/>
            <rFont val="Tahoma"/>
            <family val="2"/>
            <charset val="204"/>
          </rPr>
          <t>Compte 495, 496</t>
        </r>
      </text>
    </comment>
    <comment ref="B36" authorId="0" shapeId="0" xr:uid="{00000000-0006-0000-0200-000040000000}">
      <text>
        <r>
          <rPr>
            <b/>
            <sz val="8"/>
            <color indexed="81"/>
            <rFont val="Tahoma"/>
            <family val="2"/>
            <charset val="204"/>
          </rPr>
          <t>Compte 50</t>
        </r>
      </text>
    </comment>
    <comment ref="C36" authorId="0" shapeId="0" xr:uid="{00000000-0006-0000-0200-000041000000}">
      <text>
        <r>
          <rPr>
            <b/>
            <sz val="8"/>
            <color indexed="81"/>
            <rFont val="Tahoma"/>
            <family val="2"/>
            <charset val="204"/>
          </rPr>
          <t>Compte 59</t>
        </r>
      </text>
    </comment>
    <comment ref="H36" authorId="0" shapeId="0" xr:uid="{00000000-0006-0000-0200-000042000000}">
      <text>
        <r>
          <rPr>
            <b/>
            <sz val="8"/>
            <color indexed="81"/>
            <rFont val="Tahoma"/>
            <family val="2"/>
          </rPr>
          <t>Comptes 164, 518, 519</t>
        </r>
      </text>
    </comment>
    <comment ref="B37" authorId="0" shapeId="0" xr:uid="{00000000-0006-0000-0200-000043000000}">
      <text>
        <r>
          <rPr>
            <b/>
            <sz val="8"/>
            <color indexed="81"/>
            <rFont val="Tahoma"/>
            <family val="2"/>
            <charset val="204"/>
          </rPr>
          <t>Compte 51 (sauf 519)</t>
        </r>
      </text>
    </comment>
    <comment ref="H37" authorId="0" shapeId="0" xr:uid="{00000000-0006-0000-0200-000044000000}">
      <text>
        <r>
          <rPr>
            <b/>
            <sz val="8"/>
            <color indexed="81"/>
            <rFont val="Tahoma"/>
            <family val="2"/>
          </rPr>
          <t>Comptes 165, 167, 168, 169, 17</t>
        </r>
      </text>
    </comment>
    <comment ref="B38" authorId="0" shapeId="0" xr:uid="{00000000-0006-0000-0200-000045000000}">
      <text>
        <r>
          <rPr>
            <b/>
            <sz val="8"/>
            <color indexed="81"/>
            <rFont val="Tahoma"/>
            <family val="2"/>
            <charset val="204"/>
          </rPr>
          <t>Comptes 486</t>
        </r>
      </text>
    </comment>
    <comment ref="E38" authorId="0" shapeId="0" xr:uid="{00000000-0006-0000-0200-000046000000}">
      <text>
        <r>
          <rPr>
            <b/>
            <sz val="8"/>
            <color indexed="81"/>
            <rFont val="Tahoma"/>
            <family val="2"/>
            <charset val="204"/>
          </rPr>
          <t>Comptes 486</t>
        </r>
      </text>
    </comment>
    <comment ref="H38" authorId="0" shapeId="0" xr:uid="{00000000-0006-0000-0200-000047000000}">
      <text>
        <r>
          <rPr>
            <b/>
            <sz val="8"/>
            <color indexed="81"/>
            <rFont val="Tahoma"/>
            <family val="2"/>
          </rPr>
          <t>Comptes 4191, 4192</t>
        </r>
      </text>
    </comment>
    <comment ref="H39" authorId="0" shapeId="0" xr:uid="{00000000-0006-0000-0200-000048000000}">
      <text>
        <r>
          <rPr>
            <b/>
            <sz val="8"/>
            <color indexed="81"/>
            <rFont val="Tahoma"/>
            <family val="2"/>
          </rPr>
          <t>Comptes 4196, 4197, 4198</t>
        </r>
      </text>
    </comment>
    <comment ref="B40" authorId="0" shapeId="0" xr:uid="{00000000-0006-0000-0200-000049000000}">
      <text>
        <r>
          <rPr>
            <b/>
            <sz val="8"/>
            <color indexed="81"/>
            <rFont val="Tahoma"/>
            <family val="2"/>
          </rPr>
          <t>Compte 481</t>
        </r>
      </text>
    </comment>
    <comment ref="H40" authorId="0" shapeId="0" xr:uid="{00000000-0006-0000-0200-00004A000000}">
      <text>
        <r>
          <rPr>
            <b/>
            <sz val="8"/>
            <color indexed="81"/>
            <rFont val="Tahoma"/>
            <family val="2"/>
          </rPr>
          <t>Comptes 401, 403, 408</t>
        </r>
      </text>
    </comment>
    <comment ref="B41" authorId="0" shapeId="0" xr:uid="{00000000-0006-0000-0200-00004B000000}">
      <text>
        <r>
          <rPr>
            <b/>
            <sz val="8"/>
            <color indexed="81"/>
            <rFont val="Tahoma"/>
            <family val="2"/>
          </rPr>
          <t>Compte 169</t>
        </r>
      </text>
    </comment>
    <comment ref="H41" authorId="0" shapeId="0" xr:uid="{00000000-0006-0000-0200-00004C000000}">
      <text>
        <r>
          <rPr>
            <b/>
            <sz val="8"/>
            <color indexed="81"/>
            <rFont val="Tahoma"/>
            <family val="2"/>
          </rPr>
          <t>Comptes 421 à 427, 4282, 4286, 431, 437, 4382, 4386, 441, 443C, 444, 4452, 4455, 4458C, 4457, 446, 447, 4482, 4486</t>
        </r>
      </text>
    </comment>
    <comment ref="B42" authorId="0" shapeId="0" xr:uid="{00000000-0006-0000-0200-00004D000000}">
      <text>
        <r>
          <rPr>
            <b/>
            <sz val="8"/>
            <color indexed="81"/>
            <rFont val="Tahoma"/>
            <family val="2"/>
          </rPr>
          <t>Compte 476</t>
        </r>
        <r>
          <rPr>
            <sz val="8"/>
            <color indexed="81"/>
            <rFont val="Tahoma"/>
            <family val="2"/>
          </rPr>
          <t xml:space="preserve">
</t>
        </r>
      </text>
    </comment>
    <comment ref="H42" authorId="0" shapeId="0" xr:uid="{00000000-0006-0000-0200-00004E000000}">
      <text>
        <r>
          <rPr>
            <b/>
            <sz val="8"/>
            <color indexed="81"/>
            <rFont val="Tahoma"/>
            <family val="2"/>
          </rPr>
          <t>Comptes 404, 405</t>
        </r>
      </text>
    </comment>
    <comment ref="H43" authorId="0" shapeId="0" xr:uid="{00000000-0006-0000-0200-00004F000000}">
      <text>
        <r>
          <rPr>
            <b/>
            <sz val="8"/>
            <color indexed="81"/>
            <rFont val="Tahoma"/>
            <family val="2"/>
          </rPr>
          <t>Comptes 45C, 464, 467C, 4686, 471, 477, 478C, 4887</t>
        </r>
      </text>
    </comment>
    <comment ref="H44" authorId="0" shapeId="0" xr:uid="{00000000-0006-0000-0200-000050000000}">
      <text>
        <r>
          <rPr>
            <b/>
            <sz val="8"/>
            <color indexed="81"/>
            <rFont val="Tahoma"/>
            <family val="2"/>
          </rPr>
          <t>Compte 487</t>
        </r>
      </text>
    </comment>
    <comment ref="H46" authorId="0" shapeId="0" xr:uid="{00000000-0006-0000-0200-00005100000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tc={6FCF70AB-8E85-4458-8B28-6A070F74E515}</author>
    <author>tc={5A07BAA3-7CEA-44A6-97BA-5D6B0832B2B3}</author>
    <author>tc={C5B0F303-D25F-4993-8FE0-4614A0310897}</author>
    <author>tc={424425C8-8F2C-4542-8D24-A09B9691996F}</author>
  </authors>
  <commentList>
    <comment ref="I5" authorId="0" shapeId="0" xr:uid="{6FCF70AB-8E85-4458-8B28-6A070F74E51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Subventions PAI, CD, ADEME, Caisses, ...</t>
      </text>
    </comment>
    <comment ref="B8" authorId="1" shapeId="0" xr:uid="{5A07BAA3-7CEA-44A6-97BA-5D6B0832B2B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compléter par les ESMS ayant bénéficié des crédits liés au financement des rails (AMI sinistralité)</t>
      </text>
    </comment>
    <comment ref="H8" authorId="2" shapeId="0" xr:uid="{C5B0F303-D25F-4993-8FE0-4614A031089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Intégrer les crédits perçus ou engagés si financement par le FIR (préciser sur la convention de financement)</t>
      </text>
    </comment>
    <comment ref="I8" authorId="3" shapeId="0" xr:uid="{424425C8-8F2C-4542-8D24-A09B9691996F}">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Intégrer les crédits perçus ou engagés si financement par le PAI sinistralité (préciser sur la convention de financement)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tc={FBB445FD-1FFF-4001-B16E-77A885BEC410}</author>
    <author>Vincent Archambeault</author>
  </authors>
  <commentList>
    <comment ref="A8" authorId="0" shapeId="0" xr:uid="{FBB445FD-1FFF-4001-B16E-77A885BEC41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Subventions PAI, CD, ADEME, Caisses, ...</t>
      </text>
    </comment>
    <comment ref="A10" authorId="1" shapeId="0" xr:uid="{0E8DC38E-8480-4B46-B584-0A840A58E7FA}">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CIFO</author>
    <author>Vincent Archambeault</author>
    <author>tc={6B9B22F7-5A65-4EDF-981D-3188E362A179}</author>
    <author>tc={697202FE-A044-4272-B569-E3C9252F8EB5}</author>
    <author>tc={91BE14C8-8E60-4BD5-A7AA-EC64C10D9A19}</author>
  </authors>
  <commentList>
    <comment ref="A5" authorId="0" shapeId="0" xr:uid="{00000000-0006-0000-0800-00000100000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xr:uid="{00000000-0006-0000-0800-000002000000}">
      <text>
        <r>
          <rPr>
            <b/>
            <sz val="9"/>
            <color indexed="81"/>
            <rFont val="Tahoma"/>
            <family val="2"/>
          </rPr>
          <t>Vincent Archambeault:</t>
        </r>
        <r>
          <rPr>
            <sz val="9"/>
            <color indexed="81"/>
            <rFont val="Tahoma"/>
            <family val="2"/>
          </rPr>
          <t xml:space="preserve">
compte 6811 du dernier CA ou ERRD</t>
        </r>
      </text>
    </comment>
    <comment ref="A6" authorId="0" shapeId="0" xr:uid="{00000000-0006-0000-0800-00000300000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xr:uid="{00000000-0006-0000-0800-00000400000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xr:uid="{00000000-0006-0000-0800-00000500000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xr:uid="{00000000-0006-0000-0800-00000600000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xr:uid="{00000000-0006-0000-0800-000007000000}">
      <text>
        <r>
          <rPr>
            <b/>
            <sz val="9"/>
            <color indexed="81"/>
            <rFont val="Tahoma"/>
            <family val="2"/>
          </rPr>
          <t>Vincent Archambeault:</t>
        </r>
        <r>
          <rPr>
            <sz val="9"/>
            <color indexed="81"/>
            <rFont val="Tahoma"/>
            <family val="2"/>
          </rPr>
          <t xml:space="preserve">
compte 66 du dernier CA ou ERRD</t>
        </r>
      </text>
    </comment>
    <comment ref="A11" authorId="0" shapeId="0" xr:uid="{00000000-0006-0000-0800-00000800000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xr:uid="{00000000-0006-0000-0800-000009000000}">
      <text>
        <r>
          <rPr>
            <sz val="8"/>
            <color indexed="81"/>
            <rFont val="Tahoma"/>
            <family val="2"/>
          </rPr>
          <t>Il s'agit des frais financiers induits annuellement par les emprunts nouveaux contractés en cours de réalisation du programme. </t>
        </r>
      </text>
    </comment>
    <comment ref="A16" authorId="0" shapeId="0" xr:uid="{64E76FAD-82A4-470A-B241-D0ABB317161E}">
      <text>
        <r>
          <rPr>
            <sz val="8"/>
            <color indexed="81"/>
            <rFont val="Tahoma"/>
            <family val="2"/>
          </rPr>
          <t>Il s'agit du loyer ou de la redevance de l'année antérieure à celle indiquée cellule C16 qui sert de base au calcul des surcoûts. Cette donnée reste constante sur toute la durée du programme</t>
        </r>
      </text>
    </comment>
    <comment ref="C16" authorId="2" shapeId="0" xr:uid="{6B9B22F7-5A65-4EDF-981D-3188E362A17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Somme des comptes 612, 6132, 6135 et 614 du dernier exercice clos (ERRD ou CA)</t>
      </text>
    </comment>
    <comment ref="A17" authorId="0" shapeId="0" xr:uid="{65CB378F-CDBD-46F6-984E-E637AA98D01C}">
      <text>
        <r>
          <rPr>
            <sz val="8"/>
            <color indexed="81"/>
            <rFont val="Tahoma"/>
            <family val="2"/>
          </rPr>
          <t xml:space="preserve">Il s'agit des loyers ou redevances concernant les années indiquées cellules C3  et après, induits pardes loyers ou redevances engagés antérieurement à l'année indiquée cellule C3. </t>
        </r>
      </text>
    </comment>
    <comment ref="A18" authorId="0" shapeId="0" xr:uid="{7B7EB237-1856-40B8-8554-644FB66085AC}">
      <text>
        <r>
          <rPr>
            <sz val="8"/>
            <color indexed="81"/>
            <rFont val="Tahoma"/>
            <family val="2"/>
          </rPr>
          <t>Il s'agit du loyer payé en lien avec le nouveau projet immobilier</t>
        </r>
      </text>
    </comment>
    <comment ref="A23" authorId="3" shapeId="0" xr:uid="{697202FE-A044-4272-B569-E3C9252F8EB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compléter pour les ESMS concernés : charge à étaler sur la durée du projet ; ne doit pas être inscrit en annexe 5. </t>
      </text>
    </comment>
    <comment ref="A24" authorId="1" shapeId="0" xr:uid="{00000000-0006-0000-0800-00000B000000}">
      <text>
        <r>
          <rPr>
            <b/>
            <sz val="9"/>
            <color indexed="81"/>
            <rFont val="Tahoma"/>
            <family val="2"/>
          </rPr>
          <t xml:space="preserve">A compléter par les ESMS concernés : </t>
        </r>
        <r>
          <rPr>
            <sz val="9"/>
            <color indexed="81"/>
            <rFont val="Tahoma"/>
            <family val="2"/>
          </rPr>
          <t xml:space="preserve"> ne doit pas être isncrit en annexe 5, 
Il s'agit d'une charge non amortissable
Concerne : 
- les controles techniques VERITAS, …
- la Coordination Sécurité et Protection de la Santé
- le Bureau d'étude Système de Sécurité Incendie
- le Diagnostic réseau
- le Diagnostic plmob/amiante/termites
- Hydrocurage, 
- etc ....</t>
        </r>
      </text>
    </comment>
    <comment ref="A26" authorId="1" shapeId="0" xr:uid="{00000000-0006-0000-0800-00000C000000}">
      <text>
        <r>
          <rPr>
            <b/>
            <sz val="9"/>
            <color indexed="81"/>
            <rFont val="Tahoma"/>
            <family val="2"/>
          </rPr>
          <t>Il est possible d'insérer des lignes</t>
        </r>
      </text>
    </comment>
    <comment ref="C35" authorId="1" shapeId="0" xr:uid="{00000000-0006-0000-0800-00000D000000}">
      <text>
        <r>
          <rPr>
            <b/>
            <sz val="9"/>
            <color indexed="81"/>
            <rFont val="Tahoma"/>
            <family val="2"/>
          </rPr>
          <t>Vincent Archambeault:</t>
        </r>
        <r>
          <rPr>
            <sz val="9"/>
            <color indexed="81"/>
            <rFont val="Tahoma"/>
            <family val="2"/>
          </rPr>
          <t xml:space="preserve">
somme des comptes 78742 et 749 du dernier CA ou ERRD</t>
        </r>
      </text>
    </comment>
    <comment ref="C39" authorId="1" shapeId="0" xr:uid="{00000000-0006-0000-0800-00000E000000}">
      <text>
        <r>
          <rPr>
            <b/>
            <sz val="9"/>
            <color indexed="81"/>
            <rFont val="Tahoma"/>
            <family val="2"/>
          </rPr>
          <t>Vincent Archambeault:</t>
        </r>
        <r>
          <rPr>
            <sz val="9"/>
            <color indexed="81"/>
            <rFont val="Tahoma"/>
            <family val="2"/>
          </rPr>
          <t xml:space="preserve">
compte 777 du dernier CA ou ERRD</t>
        </r>
      </text>
    </comment>
    <comment ref="C45" authorId="4" shapeId="0" xr:uid="{91BE14C8-8E60-4BD5-A7AA-EC64C10D9A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Correspond aux reprises sur la réserve de compensation des charges d’amortissements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Vincent Archambeault</author>
  </authors>
  <commentList>
    <comment ref="A61" authorId="0" shapeId="0" xr:uid="{00000000-0006-0000-0A00-000001000000}">
      <text>
        <r>
          <rPr>
            <b/>
            <sz val="9"/>
            <color indexed="81"/>
            <rFont val="Tahoma"/>
            <family val="2"/>
          </rPr>
          <t>cf. ligne de l'annexe 8 Excédent et provisions affectés à la couverture du BFR du bilan financier</t>
        </r>
      </text>
    </comment>
    <comment ref="C61" authorId="0" shapeId="0" xr:uid="{00000000-0006-0000-0A00-000002000000}">
      <text>
        <r>
          <rPr>
            <b/>
            <sz val="9"/>
            <color indexed="81"/>
            <rFont val="Tahoma"/>
            <family val="2"/>
          </rPr>
          <t>cf. ligne de l'annexe 8 Excédent et provisions affectés à la couverture du BFR du bilan financier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tc={AA668CE4-5A53-4C66-8121-9B581306F7E2}</author>
    <author>tc={6B6C3492-F2E9-48DC-9136-9E71FAEAE5D9}</author>
    <author>tc={58E9FBA2-2D24-4C52-BF36-94B9A1AE6DBC}</author>
    <author>tc={062BC575-011B-4D7B-B9A2-62BE180FC50B}</author>
    <author>tc={BA311C5A-606D-4D55-865E-70DA128AF7FB}</author>
    <author>tc={20E2547E-E1AD-4DDB-B4B3-911B3F571998}</author>
    <author>tc={D2742636-223C-41CD-A90E-7F11488FD8A5}</author>
  </authors>
  <commentList>
    <comment ref="A4" authorId="0" shapeId="0" xr:uid="{AA668CE4-5A53-4C66-8121-9B581306F7E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Annuités de remboursement, inscrites dans le tableau d’amortissement de l’emprunt, proposé par la banque</t>
      </text>
    </comment>
    <comment ref="A5" authorId="1" shapeId="0" xr:uid="{6B6C3492-F2E9-48DC-9136-9E71FAEAE5D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Frais financiers, inscrits dans tableau d’amortissement de l’emprunt, proposé par la banque</t>
      </text>
    </comment>
    <comment ref="A6" authorId="2" shapeId="0" xr:uid="{58E9FBA2-2D24-4C52-BF36-94B9A1AE6DB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Charges de gestion et services administratifs</t>
      </text>
    </comment>
    <comment ref="A7" authorId="3" shapeId="0" xr:uid="{062BC575-011B-4D7B-B9A2-62BE180FC50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l’indice retenu, et la répartition des charges d’entretien et de travaux </t>
      </text>
    </comment>
    <comment ref="A9" authorId="4" shapeId="0" xr:uid="{BA311C5A-606D-4D55-865E-70DA128AF7F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Taxe foncière prévisionnelle du secteur géographique (Valeur Locative Cadastrale) - Site des impots</t>
      </text>
    </comment>
    <comment ref="A10" authorId="5" shapeId="0" xr:uid="{20E2547E-E1AD-4DDB-B4B3-911B3F5719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Taxe foncière prévisionnelle du secteur géographique (Valeur Locative Cadastrale) - Site des impots</t>
      </text>
    </comment>
    <comment ref="C28" authorId="6" shapeId="0" xr:uid="{D2742636-223C-41CD-A90E-7F11488FD8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Saisir une date au format : jj/mm/aa</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K534" authorId="0" shapeId="0" xr:uid="{694E787E-31FF-42B1-9FC3-10505FAA67E2}">
      <text>
        <r>
          <rPr>
            <b/>
            <sz val="9"/>
            <color indexed="81"/>
            <rFont val="Tahoma"/>
            <family val="2"/>
          </rPr>
          <t>Auteur:</t>
        </r>
        <r>
          <rPr>
            <sz val="9"/>
            <color indexed="81"/>
            <rFont val="Tahoma"/>
            <family val="2"/>
          </rPr>
          <t xml:space="preserve">
1 antenne à SALLES et 1 antenne à Grandignan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<sst xmlns="http://schemas.openxmlformats.org/spreadsheetml/2006/main" count="53688" uniqueCount="13808">
  <si>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</si>
  <si>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</si>
  <si>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</si>
  <si>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</si>
  <si>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</si>
  <si>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</si>
  <si>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</si>
  <si>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</si>
  <si>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</si>
  <si>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</si>
  <si>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</si>
  <si>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</si>
  <si>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</si>
  <si>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</si>
  <si>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</si>
  <si>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</si>
  <si>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</si>
  <si>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</si>
  <si>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</si>
  <si>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</si>
  <si>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</si>
  <si>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</si>
  <si>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</si>
  <si>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</si>
  <si>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</si>
  <si>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</si>
  <si>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</si>
  <si>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</si>
  <si>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</si>
  <si>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</si>
  <si>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</si>
  <si>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</si>
  <si>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</si>
  <si>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</si>
  <si>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</si>
  <si>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</si>
  <si>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</si>
  <si>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</si>
  <si>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</si>
  <si>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</si>
  <si>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</si>
  <si>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</si>
  <si>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</si>
  <si>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</si>
  <si>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</si>
  <si>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</si>
  <si>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</si>
  <si>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</si>
  <si>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</si>
  <si>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</si>
  <si>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</si>
  <si>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</si>
  <si>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</si>
  <si>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</si>
  <si>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</si>
  <si>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</si>
  <si>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</si>
  <si>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</si>
  <si>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</si>
  <si>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</si>
  <si>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</si>
  <si>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</si>
  <si>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</si>
  <si>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</si>
  <si>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</si>
  <si>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</si>
  <si>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</si>
  <si>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</si>
  <si>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Immobilisations corporelles brutes</t>
  </si>
  <si>
    <t>Dépôts et cautionnements reçus</t>
  </si>
  <si>
    <t>Immobilisations financières</t>
  </si>
  <si>
    <t>Autres</t>
  </si>
  <si>
    <t>Comptes de liaison investissement</t>
  </si>
  <si>
    <t>Actifs stables d'exploitation</t>
  </si>
  <si>
    <t>Financements stables d'exploitation</t>
  </si>
  <si>
    <t>Provisions pour risques et charges</t>
  </si>
  <si>
    <t>Valeurs d'exploitation</t>
  </si>
  <si>
    <t>Dettes d'exploitation</t>
  </si>
  <si>
    <t>Avances reçues</t>
  </si>
  <si>
    <t>Avances et acomptes versés</t>
  </si>
  <si>
    <t>Créances diverses d'exploitation</t>
  </si>
  <si>
    <t>Dettes diverses d'exploitation</t>
  </si>
  <si>
    <t>Ressources à reverser à l'aide sociale</t>
  </si>
  <si>
    <t>Fonds déposés par les résidents</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</si>
  <si>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</si>
  <si>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</si>
  <si>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</si>
  <si>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</si>
  <si>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</si>
  <si>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</si>
  <si>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</si>
  <si>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</si>
  <si>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DES FINANCEMENTS (I+III+V+VII)</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</si>
  <si>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</si>
  <si>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</si>
  <si>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</si>
  <si>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</si>
  <si>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</si>
  <si>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</si>
  <si>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</si>
  <si>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</si>
  <si>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</si>
  <si>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</si>
  <si>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</si>
  <si>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</si>
  <si>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</si>
  <si>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</si>
  <si>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</si>
  <si>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</si>
  <si>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</si>
  <si>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</si>
  <si>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</si>
  <si>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</si>
  <si>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</si>
  <si>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</si>
  <si>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</si>
  <si>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</si>
  <si>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</si>
  <si>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</si>
  <si>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</si>
  <si>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</si>
  <si>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</si>
  <si>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</si>
  <si>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</si>
  <si>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</si>
  <si>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</si>
  <si>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</si>
  <si>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</si>
  <si>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</si>
  <si>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</si>
  <si>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</si>
  <si>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</si>
  <si>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</si>
  <si>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</si>
  <si>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</si>
  <si>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</si>
  <si>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</si>
  <si>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</si>
  <si>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</si>
  <si>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</si>
  <si>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</si>
  <si>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</si>
  <si>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</si>
  <si>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</si>
  <si>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</si>
  <si>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</si>
  <si>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</si>
  <si>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</si>
  <si>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</si>
  <si>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</si>
  <si>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</si>
  <si>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</si>
  <si>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</si>
  <si>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</si>
  <si>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</si>
  <si>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</si>
  <si>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</si>
  <si>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</si>
  <si>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</si>
  <si>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</si>
  <si>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</si>
  <si>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</si>
  <si>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</si>
  <si>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</si>
  <si>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</si>
  <si>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</si>
  <si>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</si>
  <si>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</si>
  <si>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</si>
  <si>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</si>
  <si>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</si>
  <si>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</si>
  <si>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</si>
  <si>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</si>
  <si>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</si>
  <si>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</si>
  <si>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</si>
  <si>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</si>
  <si>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</si>
  <si>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</si>
  <si>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</si>
  <si>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</si>
  <si>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</si>
  <si>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</si>
  <si>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</si>
  <si>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</si>
  <si>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</si>
  <si>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</si>
  <si>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</si>
  <si>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</si>
  <si>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</si>
  <si>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</si>
  <si>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</si>
  <si>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</si>
  <si>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</si>
  <si>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</si>
  <si>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</si>
  <si>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</si>
  <si>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</si>
  <si>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</si>
  <si>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</si>
  <si>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</si>
  <si>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</si>
  <si>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</si>
  <si>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</si>
  <si>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</si>
  <si>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</si>
  <si>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</si>
  <si>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</si>
  <si>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</si>
  <si>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</si>
  <si>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</si>
  <si>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</si>
  <si>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</si>
  <si>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Amortissements comptables excédentaires différés (2)</t>
  </si>
  <si>
    <t>Réserves de compensation des déficits</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</si>
  <si>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</si>
  <si>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</si>
  <si>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</si>
  <si>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</si>
  <si>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</si>
  <si>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</si>
  <si>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</si>
  <si>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</si>
  <si>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</si>
  <si>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</si>
  <si>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</si>
  <si>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</si>
  <si>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</si>
  <si>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</si>
  <si>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</si>
  <si>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</si>
  <si>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</si>
  <si>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</si>
  <si>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</si>
  <si>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</si>
  <si>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</si>
  <si>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</si>
  <si>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</si>
  <si>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</si>
  <si>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</si>
  <si>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</si>
  <si>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</si>
  <si>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</si>
  <si>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</si>
  <si>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</si>
  <si>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</si>
  <si>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</si>
  <si>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</si>
  <si>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</si>
  <si>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</si>
  <si>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</si>
  <si>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</si>
  <si>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</si>
  <si>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</si>
  <si>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</si>
  <si>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</si>
  <si>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</si>
  <si>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</si>
  <si>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</si>
  <si>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</si>
  <si>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</si>
  <si>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</si>
  <si>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</si>
  <si>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</si>
  <si>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</si>
  <si>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</si>
  <si>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</si>
  <si>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</si>
  <si>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</si>
  <si>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</si>
  <si>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</si>
  <si>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</si>
  <si>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</si>
  <si>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</si>
  <si>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</si>
  <si>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</si>
  <si>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</si>
  <si>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</si>
  <si>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</si>
  <si>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</si>
  <si>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</si>
  <si>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</si>
  <si>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</si>
  <si>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</si>
  <si>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</si>
  <si>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</si>
  <si>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</si>
  <si>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</si>
  <si>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</si>
  <si>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</si>
  <si>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</si>
  <si>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</si>
  <si>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</si>
  <si>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</si>
  <si>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</si>
  <si>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</si>
  <si>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</si>
  <si>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</si>
  <si>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</si>
  <si>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</si>
  <si>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</si>
  <si>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</si>
  <si>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</si>
  <si>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</si>
  <si>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</si>
  <si>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</si>
  <si>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</si>
  <si>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</si>
  <si>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</si>
  <si>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</si>
  <si>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</si>
  <si>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</si>
  <si>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</si>
  <si>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</si>
  <si>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</si>
  <si>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</si>
  <si>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</si>
  <si>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</si>
  <si>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</si>
  <si>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</si>
  <si>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</si>
  <si>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</si>
  <si>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</si>
  <si>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</si>
  <si>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</si>
  <si>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</si>
  <si>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</si>
  <si>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</si>
  <si>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</si>
  <si>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</si>
  <si>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</si>
  <si>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</si>
  <si>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</si>
  <si>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</si>
  <si>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</si>
  <si>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</si>
  <si>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</si>
  <si>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</si>
  <si>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</si>
  <si>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</si>
  <si>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t>c</t>
  </si>
  <si>
    <t>C</t>
  </si>
  <si>
    <t xml:space="preserve">Reprise sur les réserves de l'exercice précédent la première année du plan </t>
  </si>
  <si>
    <t>d</t>
  </si>
  <si>
    <t>D</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</si>
  <si>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</si>
  <si>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</si>
  <si>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</si>
  <si>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</si>
  <si>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</si>
  <si>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</si>
  <si>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</si>
  <si>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</si>
  <si>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</si>
  <si>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</si>
  <si>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</si>
  <si>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</si>
  <si>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</si>
  <si>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</si>
  <si>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</si>
  <si>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</si>
  <si>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</si>
  <si>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</si>
  <si>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</si>
  <si>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</si>
  <si>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</si>
  <si>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</si>
  <si>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</si>
  <si>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</si>
  <si>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</si>
  <si>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</si>
  <si>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</si>
  <si>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</si>
  <si>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</si>
  <si>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</si>
  <si>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</si>
  <si>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</si>
  <si>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</si>
  <si>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</si>
  <si>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</si>
  <si>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</si>
  <si>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</si>
  <si>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</si>
  <si>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</si>
  <si>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</si>
  <si>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</si>
  <si>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</si>
  <si>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</si>
  <si>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</si>
  <si>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</si>
  <si>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</si>
  <si>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</si>
  <si>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</si>
  <si>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</si>
  <si>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</si>
  <si>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</si>
  <si>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</si>
  <si>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</si>
  <si>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&gt; Les dates de décaissement sont saisies ?</t>
  </si>
  <si>
    <t>-</t>
  </si>
  <si>
    <t xml:space="preserve">-  </t>
  </si>
  <si>
    <t xml:space="preserve">- </t>
  </si>
  <si>
    <t>(Exemples : baisse ou fin de loyer, économies d'énergie, économies RH, …)</t>
  </si>
  <si>
    <t>(Exemples : complément de dotation, mise en réserve, …)</t>
  </si>
  <si>
    <r>
      <t xml:space="preserve">Subvention </t>
    </r>
    <r>
      <rPr>
        <b/>
        <sz val="10"/>
        <rFont val="Arial"/>
        <family val="2"/>
      </rPr>
      <t>(PAI et autres)</t>
    </r>
  </si>
  <si>
    <t>Reprises sur provisions, Fonds dédiés "investissement" (FDI) et  Quote-Part de Subvention Virée au Résultat (QPSVR)</t>
  </si>
  <si>
    <t>COUVERTURE PAR LES RESERVES (réserves de compensation des charges d'amortissement)</t>
  </si>
  <si>
    <r>
      <t>Atténuation des coûts liés aux reprises sur provisions et FDI =</t>
    </r>
    <r>
      <rPr>
        <sz val="10"/>
        <rFont val="Verdana"/>
        <family val="2"/>
      </rPr>
      <t xml:space="preserve"> C - (c)  </t>
    </r>
  </si>
  <si>
    <r>
      <t>Atténuation des coûts liés aux QPSVR =</t>
    </r>
    <r>
      <rPr>
        <sz val="10"/>
        <rFont val="Verdana"/>
        <family val="2"/>
      </rPr>
      <t xml:space="preserve"> D - (d)  </t>
    </r>
  </si>
  <si>
    <t xml:space="preserve">Reprises sur provisions et FDI de l'exercice précédent la première année du plan </t>
  </si>
  <si>
    <r>
      <t>Reprises sur provisions et FDI des acquisitions antérieures à la 1</t>
    </r>
    <r>
      <rPr>
        <vertAlign val="superscript"/>
        <sz val="10"/>
        <rFont val="Verdana"/>
        <family val="2"/>
      </rPr>
      <t>ère</t>
    </r>
    <r>
      <rPr>
        <sz val="10"/>
        <rFont val="Verdana"/>
        <family val="2"/>
      </rPr>
      <t xml:space="preserve"> année du plan </t>
    </r>
  </si>
  <si>
    <t xml:space="preserve">Reprises sur provisions et FDI liées aux nouveaux investissements </t>
  </si>
  <si>
    <r>
      <t xml:space="preserve">Surcoûts (+) ou économies (-) sur le </t>
    </r>
    <r>
      <rPr>
        <b/>
        <sz val="10"/>
        <color indexed="12"/>
        <rFont val="Verdana"/>
        <family val="2"/>
      </rPr>
      <t>GROUPE I, II et III</t>
    </r>
    <r>
      <rPr>
        <b/>
        <sz val="10"/>
        <rFont val="Verdana"/>
        <family val="2"/>
      </rPr>
      <t xml:space="preserve">                                     </t>
    </r>
    <r>
      <rPr>
        <sz val="10"/>
        <rFont val="Verdana"/>
        <family val="2"/>
      </rPr>
      <t>(Hors amortissements</t>
    </r>
    <r>
      <rPr>
        <b/>
        <sz val="10"/>
        <rFont val="Verdana"/>
        <family val="2"/>
      </rPr>
      <t xml:space="preserve"> </t>
    </r>
    <r>
      <rPr>
        <sz val="10"/>
        <rFont val="Verdana"/>
        <family val="2"/>
      </rPr>
      <t>et frais financiers détaillés ci-dessous)</t>
    </r>
  </si>
  <si>
    <r>
      <t xml:space="preserve">Produits supplémentaires (+) ou réduction des produits (-)                               </t>
    </r>
    <r>
      <rPr>
        <sz val="10"/>
        <rFont val="Verdana"/>
        <family val="2"/>
      </rPr>
      <t>(Hors reprises sur provisions, réserves et QPSVR détaillés ci-dessous)</t>
    </r>
  </si>
  <si>
    <t>Décomposition redevance immobilière
Article R353-18 du code de la Construction et de l'Habitation</t>
  </si>
  <si>
    <t>DECOMPOSITION LOYER ou REDEVANCE</t>
  </si>
  <si>
    <t>Prime assurance</t>
  </si>
  <si>
    <t>Taxe foncière sur les propriétés bâties</t>
  </si>
  <si>
    <t>Total annuel redevance/loyer</t>
  </si>
  <si>
    <t>Loyer ou redevance du dernier exercice clos</t>
  </si>
  <si>
    <r>
      <t xml:space="preserve">Surcoûts (+) ou économies (-) sur les loyers  </t>
    </r>
    <r>
      <rPr>
        <b/>
        <sz val="10"/>
        <color indexed="12"/>
        <rFont val="Verdana"/>
        <family val="2"/>
      </rPr>
      <t>Groupe III</t>
    </r>
  </si>
  <si>
    <t>r</t>
  </si>
  <si>
    <t>R</t>
  </si>
  <si>
    <r>
      <t>Autres loyers ou autres redevances antérieurs à la 1</t>
    </r>
    <r>
      <rPr>
        <vertAlign val="superscript"/>
        <sz val="10"/>
        <rFont val="Verdana"/>
        <family val="2"/>
      </rPr>
      <t>ère</t>
    </r>
    <r>
      <rPr>
        <sz val="10"/>
        <rFont val="Verdana"/>
        <family val="2"/>
      </rPr>
      <t xml:space="preserve"> année du plan </t>
    </r>
  </si>
  <si>
    <r>
      <t xml:space="preserve">Surcoûts liés aux loyers ou redevances =  </t>
    </r>
    <r>
      <rPr>
        <sz val="10"/>
        <rFont val="Verdana"/>
        <family val="2"/>
      </rPr>
      <t>R -</t>
    </r>
    <r>
      <rPr>
        <b/>
        <sz val="10"/>
        <rFont val="Verdana"/>
        <family val="2"/>
      </rPr>
      <t xml:space="preserve"> </t>
    </r>
    <r>
      <rPr>
        <sz val="10"/>
        <rFont val="Verdana"/>
        <family val="2"/>
      </rPr>
      <t>(r)</t>
    </r>
    <r>
      <rPr>
        <i/>
        <sz val="10"/>
        <rFont val="Verdana"/>
        <family val="2"/>
      </rPr>
      <t xml:space="preserve"> </t>
    </r>
  </si>
  <si>
    <t>Renseignements EMPRUNT souscrit par le bailleur</t>
  </si>
  <si>
    <t>Taux fixe ou variable</t>
  </si>
  <si>
    <t xml:space="preserve">Fixe </t>
  </si>
  <si>
    <t>Variable</t>
  </si>
  <si>
    <t>Montant total du projet (TDC)</t>
  </si>
  <si>
    <t>Répartition des obligations de réparation et d'entretien entre propriétaire et gestionnaire</t>
  </si>
  <si>
    <t>Ref.</t>
  </si>
  <si>
    <t>Nature  des  ouvrages</t>
  </si>
  <si>
    <t>Gestionnaire  (G)</t>
  </si>
  <si>
    <t>Propriétaire  (P)</t>
  </si>
  <si>
    <t>Amélioration</t>
  </si>
  <si>
    <t>Entretien Courant</t>
  </si>
  <si>
    <t>Gros Entretien</t>
  </si>
  <si>
    <t>Renouvellement de composant</t>
  </si>
  <si>
    <r>
      <rPr>
        <b/>
        <sz val="15"/>
        <color rgb="FFFFFFFF"/>
        <rFont val="Tw Cen MT"/>
        <family val="2"/>
      </rPr>
      <t>1/  CLOS,  COUVERT  ET  DISTRIBUTION</t>
    </r>
  </si>
  <si>
    <t>01  -  A</t>
  </si>
  <si>
    <t>Gros-Œuvre  et  structure</t>
  </si>
  <si>
    <t>Fondation</t>
  </si>
  <si>
    <t>structure</t>
  </si>
  <si>
    <t>accès  (trappe,  porte)</t>
  </si>
  <si>
    <t>Vide-Sanitaire</t>
  </si>
  <si>
    <t>vide-sanitaire  (circulations)</t>
  </si>
  <si>
    <t>Murs  porteur</t>
  </si>
  <si>
    <t>Génie civil locaux techniques</t>
  </si>
  <si>
    <r>
      <rPr>
        <sz val="6.5"/>
        <rFont val="Tw Cen MT"/>
        <family val="2"/>
      </rPr>
      <t>Maçonneries de façades (</t>
    </r>
    <r>
      <rPr>
        <sz val="5.5"/>
        <rFont val="Tw Cen MT"/>
        <family val="2"/>
      </rPr>
      <t>y compris bandeaux et acrotères)</t>
    </r>
  </si>
  <si>
    <t>Planchers  (dalles,  etc…)</t>
  </si>
  <si>
    <r>
      <rPr>
        <sz val="6.5"/>
        <rFont val="Tw Cen MT"/>
        <family val="2"/>
      </rPr>
      <t xml:space="preserve">Escaliers  </t>
    </r>
    <r>
      <rPr>
        <sz val="5.5"/>
        <rFont val="Tw Cen MT"/>
        <family val="2"/>
      </rPr>
      <t>(y  compris  escalier  de  secours)</t>
    </r>
  </si>
  <si>
    <t>01  -  B</t>
  </si>
  <si>
    <t>Maçonnerie  intérieure</t>
  </si>
  <si>
    <t>Cloisons</t>
  </si>
  <si>
    <t>restructuration  ou  mise  aux  normes</t>
  </si>
  <si>
    <t>modification</t>
  </si>
  <si>
    <t>réfection</t>
  </si>
  <si>
    <t>Isolation  par  l'intérieur</t>
  </si>
  <si>
    <t>création</t>
  </si>
  <si>
    <t>01  -  C</t>
  </si>
  <si>
    <t>Couverture  -  Etanchéité</t>
  </si>
  <si>
    <t>Charpente</t>
  </si>
  <si>
    <t>réfection  complète</t>
  </si>
  <si>
    <t>réfection  partielle</t>
  </si>
  <si>
    <t>réparation  ou  entretien</t>
  </si>
  <si>
    <t>Couverture</t>
  </si>
  <si>
    <t>réféction  partielle</t>
  </si>
  <si>
    <t>Toiture  terrasse  -  étanchéité</t>
  </si>
  <si>
    <r>
      <rPr>
        <sz val="6.5"/>
        <rFont val="Tw Cen MT"/>
        <family val="2"/>
      </rPr>
      <t>réfection  partielle
ou  réparation  ponctuelle</t>
    </r>
  </si>
  <si>
    <t>entretien</t>
  </si>
  <si>
    <t>Toiture  terrasse  -  isolation</t>
  </si>
  <si>
    <t>pose  ou  mise  aux  normes</t>
  </si>
  <si>
    <t>réparation  ponctuelle</t>
  </si>
  <si>
    <t>Acrotères,  pénétrations,  etc…</t>
  </si>
  <si>
    <r>
      <rPr>
        <sz val="6.5"/>
        <rFont val="Tw Cen MT"/>
        <family val="2"/>
      </rPr>
      <t xml:space="preserve">Joints  de  dilatation  </t>
    </r>
    <r>
      <rPr>
        <sz val="5"/>
        <rFont val="Tw Cen MT"/>
        <family val="2"/>
      </rPr>
      <t>(étanchéité)</t>
    </r>
  </si>
  <si>
    <t>Descente  EP,  Cheneaux</t>
  </si>
  <si>
    <t>Edicules  techniques</t>
  </si>
  <si>
    <r>
      <rPr>
        <sz val="6.5"/>
        <rFont val="Tw Cen MT"/>
        <family val="2"/>
      </rPr>
      <t xml:space="preserve">Protection  sécurité </t>
    </r>
    <r>
      <rPr>
        <sz val="5.5"/>
        <rFont val="Tw Cen MT"/>
        <family val="2"/>
      </rPr>
      <t>(crinolines)</t>
    </r>
  </si>
  <si>
    <t>mise  en  place  ou  mise  aux  normes</t>
  </si>
  <si>
    <t>remplacement</t>
  </si>
  <si>
    <t>01  -  D</t>
  </si>
  <si>
    <t>Façades  (hors  structures)</t>
  </si>
  <si>
    <r>
      <rPr>
        <sz val="6.5"/>
        <rFont val="Tw Cen MT"/>
        <family val="2"/>
      </rPr>
      <t>Revêtements
+  isolations  extérieures</t>
    </r>
  </si>
  <si>
    <t>pose</t>
  </si>
  <si>
    <t>remplacement  ou  réfection  complète</t>
  </si>
  <si>
    <t>entretien  +  lavage</t>
  </si>
  <si>
    <t>Revêtements  façade sans  isolation  extérieure</t>
  </si>
  <si>
    <t>réfection  /  ravalement  complet</t>
  </si>
  <si>
    <t>01  -  E</t>
  </si>
  <si>
    <t>Menuiseries  extérieures</t>
  </si>
  <si>
    <t>Menuiseries  extérieures  :  fenêtres</t>
  </si>
  <si>
    <t>remplacement  généralisé</t>
  </si>
  <si>
    <t>remplacement  ponctuel</t>
  </si>
  <si>
    <t>réparation  et  entretien</t>
  </si>
  <si>
    <r>
      <rPr>
        <sz val="6.5"/>
        <rFont val="Tw Cen MT"/>
        <family val="2"/>
      </rPr>
      <t xml:space="preserve">Protection  </t>
    </r>
    <r>
      <rPr>
        <sz val="5"/>
        <rFont val="Tw Cen MT"/>
        <family val="2"/>
      </rPr>
      <t>(volets,  etc…)</t>
    </r>
    <r>
      <rPr>
        <sz val="6.5"/>
        <rFont val="Tw Cen MT"/>
        <family val="2"/>
      </rPr>
      <t>, occulations,</t>
    </r>
  </si>
  <si>
    <t>Joints,  quincallerie</t>
  </si>
  <si>
    <t>Fermetures  à  rez  de  chaussée</t>
  </si>
  <si>
    <t>installation</t>
  </si>
  <si>
    <t>01  -  F</t>
  </si>
  <si>
    <t>Menuiseries  intérieures</t>
  </si>
  <si>
    <t>Parties  communes</t>
  </si>
  <si>
    <t>réparation</t>
  </si>
  <si>
    <r>
      <rPr>
        <sz val="6.5"/>
        <rFont val="Tw Cen MT"/>
        <family val="2"/>
      </rPr>
      <t>Locaux  techniques
et  autres  gaines  techniques</t>
    </r>
  </si>
  <si>
    <t>Parties  privatives</t>
  </si>
  <si>
    <t>01  -  G</t>
  </si>
  <si>
    <t>Serrurerie  (métallerie,  sécurité)</t>
  </si>
  <si>
    <t>Parties  communes  et  privatives</t>
  </si>
  <si>
    <t>Locaux  techniques  et  autres</t>
  </si>
  <si>
    <t>Cas  spécifiques  (ex  :  garde-corps)</t>
  </si>
  <si>
    <t>2/  EQUIPEMENTS  TECHNIQUES</t>
  </si>
  <si>
    <t>02  -  A</t>
  </si>
  <si>
    <t>Production  chauffage  -  ECS</t>
  </si>
  <si>
    <r>
      <rPr>
        <sz val="6.5"/>
        <rFont val="Tw Cen MT"/>
        <family val="2"/>
      </rPr>
      <t xml:space="preserve">Energie  </t>
    </r>
    <r>
      <rPr>
        <sz val="5"/>
        <rFont val="Tw Cen MT"/>
        <family val="2"/>
      </rPr>
      <t xml:space="preserve">(gaz,  fuel…)
</t>
    </r>
    <r>
      <rPr>
        <sz val="6.5"/>
        <rFont val="Tw Cen MT"/>
        <family val="2"/>
      </rPr>
      <t>Changement  d'énérgie</t>
    </r>
  </si>
  <si>
    <t>Production  chauffage P3  -  Gestionnaire</t>
  </si>
  <si>
    <t>remplacement  total</t>
  </si>
  <si>
    <t>Distribution  chauffage</t>
  </si>
  <si>
    <t>Radiateurs  (ou  réseau  sols)</t>
  </si>
  <si>
    <t>Production  ECS</t>
  </si>
  <si>
    <t>installation  ou  mise  aux  normes</t>
  </si>
  <si>
    <t>Distribution  ECS</t>
  </si>
  <si>
    <t>Divers  :  ex.pompes…</t>
  </si>
  <si>
    <t>remplacement total</t>
  </si>
  <si>
    <t>02  -  B</t>
  </si>
  <si>
    <t>Plomberie  Sanitaire</t>
  </si>
  <si>
    <t>Réseau  extérieur</t>
  </si>
  <si>
    <t>Réseau  EF</t>
  </si>
  <si>
    <t>Appareils  sanitaires  et  robinetterie</t>
  </si>
  <si>
    <t>renouvellement  généralisé</t>
  </si>
  <si>
    <t>renouvellement  partiel</t>
  </si>
  <si>
    <t>Evacuations</t>
  </si>
  <si>
    <t>Divers  :  ex.traitement  d'eau</t>
  </si>
  <si>
    <t>création  et  mise  aux  normes</t>
  </si>
  <si>
    <r>
      <rPr>
        <b/>
        <sz val="6.5"/>
        <rFont val="Trebuchet MS"/>
        <family val="2"/>
      </rPr>
      <t>02  -  C</t>
    </r>
  </si>
  <si>
    <r>
      <rPr>
        <b/>
        <sz val="6.5"/>
        <rFont val="Trebuchet MS"/>
        <family val="2"/>
      </rPr>
      <t>Ventilation  mécanique  contrôlée</t>
    </r>
  </si>
  <si>
    <r>
      <rPr>
        <sz val="6.5"/>
        <rFont val="Microsoft Sans Serif"/>
        <family val="2"/>
      </rPr>
      <t>Extracteurs  (en  toiture)</t>
    </r>
  </si>
  <si>
    <r>
      <rPr>
        <sz val="6.5"/>
        <rFont val="Microsoft Sans Serif"/>
        <family val="2"/>
      </rPr>
      <t>remplacement</t>
    </r>
  </si>
  <si>
    <r>
      <rPr>
        <sz val="6.5"/>
        <rFont val="Microsoft Sans Serif"/>
        <family val="2"/>
      </rPr>
      <t>réparation  et  entretien</t>
    </r>
  </si>
  <si>
    <r>
      <rPr>
        <sz val="6.5"/>
        <rFont val="Microsoft Sans Serif"/>
        <family val="2"/>
      </rPr>
      <t>Réseau  extérieur  (en  toiture) et  intérieur</t>
    </r>
  </si>
  <si>
    <r>
      <rPr>
        <sz val="6.5"/>
        <rFont val="Microsoft Sans Serif"/>
        <family val="2"/>
      </rPr>
      <t>réfection  compléte</t>
    </r>
  </si>
  <si>
    <r>
      <rPr>
        <sz val="6.5"/>
        <rFont val="Microsoft Sans Serif"/>
        <family val="2"/>
      </rPr>
      <t>réfection  partielle</t>
    </r>
  </si>
  <si>
    <r>
      <rPr>
        <sz val="6.5"/>
        <rFont val="Microsoft Sans Serif"/>
        <family val="2"/>
      </rPr>
      <t>Appareillage  :  Bouches  d'extraction</t>
    </r>
  </si>
  <si>
    <r>
      <rPr>
        <sz val="6.5"/>
        <rFont val="Microsoft Sans Serif"/>
        <family val="2"/>
      </rPr>
      <t>renouvellement</t>
    </r>
  </si>
  <si>
    <r>
      <rPr>
        <sz val="6.5"/>
        <rFont val="Microsoft Sans Serif"/>
        <family val="2"/>
      </rPr>
      <t>réparation</t>
    </r>
  </si>
  <si>
    <r>
      <rPr>
        <sz val="6.5"/>
        <rFont val="Microsoft Sans Serif"/>
        <family val="2"/>
      </rPr>
      <t>entretien  (nettoyage)</t>
    </r>
  </si>
  <si>
    <r>
      <rPr>
        <sz val="6.5"/>
        <rFont val="Microsoft Sans Serif"/>
        <family val="2"/>
      </rPr>
      <t>Appareillage  :  entrées  d'air</t>
    </r>
  </si>
  <si>
    <r>
      <rPr>
        <sz val="6.5"/>
        <rFont val="Microsoft Sans Serif"/>
        <family val="2"/>
      </rPr>
      <t>Ventilation  spécifique  cuisines</t>
    </r>
  </si>
  <si>
    <r>
      <rPr>
        <sz val="6.5"/>
        <rFont val="Microsoft Sans Serif"/>
        <family val="2"/>
      </rPr>
      <t>réfection  ponctuelle</t>
    </r>
  </si>
  <si>
    <r>
      <rPr>
        <sz val="6.5"/>
        <rFont val="Microsoft Sans Serif"/>
        <family val="2"/>
      </rPr>
      <t>Cas  particulier  :  ventilation  statique</t>
    </r>
  </si>
  <si>
    <r>
      <rPr>
        <b/>
        <sz val="6.5"/>
        <rFont val="Trebuchet MS"/>
        <family val="2"/>
      </rPr>
      <t>02  -  D</t>
    </r>
  </si>
  <si>
    <r>
      <rPr>
        <b/>
        <sz val="6.5"/>
        <rFont val="Trebuchet MS"/>
        <family val="2"/>
      </rPr>
      <t>Electricité  :  courants  forts</t>
    </r>
  </si>
  <si>
    <r>
      <rPr>
        <sz val="6.5"/>
        <rFont val="Microsoft Sans Serif"/>
        <family val="2"/>
      </rPr>
      <t>Transformateur  EDF</t>
    </r>
  </si>
  <si>
    <r>
      <rPr>
        <sz val="6.5"/>
        <rFont val="Microsoft Sans Serif"/>
        <family val="2"/>
      </rPr>
      <t>installation  ou  mise  aux  normes</t>
    </r>
  </si>
  <si>
    <r>
      <rPr>
        <sz val="6.5"/>
        <rFont val="Microsoft Sans Serif"/>
        <family val="2"/>
      </rPr>
      <t>Local  TGBT</t>
    </r>
  </si>
  <si>
    <r>
      <rPr>
        <sz val="6.5"/>
        <rFont val="Microsoft Sans Serif"/>
        <family val="2"/>
      </rPr>
      <t>Comptage  protection</t>
    </r>
  </si>
  <si>
    <r>
      <rPr>
        <sz val="6.5"/>
        <rFont val="Microsoft Sans Serif"/>
        <family val="2"/>
      </rPr>
      <t>Distribution  courants  forts</t>
    </r>
  </si>
  <si>
    <r>
      <rPr>
        <sz val="6.5"/>
        <rFont val="Microsoft Sans Serif"/>
        <family val="2"/>
      </rPr>
      <t>Appareillage  parties  communes  et  privatives</t>
    </r>
  </si>
  <si>
    <r>
      <rPr>
        <sz val="6.5"/>
        <rFont val="Microsoft Sans Serif"/>
        <family val="2"/>
      </rPr>
      <t>Appareillage  parties  spécifiques (ex.  cuisines)</t>
    </r>
  </si>
  <si>
    <r>
      <rPr>
        <sz val="6.5"/>
        <rFont val="Microsoft Sans Serif"/>
        <family val="2"/>
      </rPr>
      <t>Eclairage  extérieur</t>
    </r>
  </si>
  <si>
    <r>
      <rPr>
        <sz val="6.5"/>
        <rFont val="Microsoft Sans Serif"/>
        <family val="2"/>
      </rPr>
      <t>répartion  et  entretien</t>
    </r>
  </si>
  <si>
    <r>
      <rPr>
        <b/>
        <sz val="6.5"/>
        <rFont val="Trebuchet MS"/>
        <family val="2"/>
      </rPr>
      <t>02  -  E</t>
    </r>
  </si>
  <si>
    <r>
      <rPr>
        <b/>
        <sz val="6.5"/>
        <rFont val="Trebuchet MS"/>
        <family val="2"/>
      </rPr>
      <t>Electricité  :  courants  faibles  &gt;  téléphonie  et  télévision</t>
    </r>
  </si>
  <si>
    <r>
      <rPr>
        <sz val="6.5"/>
        <rFont val="Microsoft Sans Serif"/>
        <family val="2"/>
      </rPr>
      <t>Distribution  courants  faibles</t>
    </r>
  </si>
  <si>
    <r>
      <rPr>
        <sz val="6.5"/>
        <rFont val="Microsoft Sans Serif"/>
        <family val="2"/>
      </rPr>
      <t>réfection  complète</t>
    </r>
  </si>
  <si>
    <r>
      <rPr>
        <sz val="6.5"/>
        <rFont val="Microsoft Sans Serif"/>
        <family val="2"/>
      </rPr>
      <t>réfection  partielle,  réparation,  entretien</t>
    </r>
  </si>
  <si>
    <r>
      <rPr>
        <sz val="6.5"/>
        <rFont val="Microsoft Sans Serif"/>
        <family val="2"/>
      </rPr>
      <t xml:space="preserve">Parties  spécifiques
</t>
    </r>
    <r>
      <rPr>
        <sz val="6.5"/>
        <rFont val="Microsoft Sans Serif"/>
        <family val="2"/>
      </rPr>
      <t>(ex.  cabines  téléphoniques)</t>
    </r>
  </si>
  <si>
    <r>
      <rPr>
        <b/>
        <sz val="6.5"/>
        <rFont val="Trebuchet MS"/>
        <family val="2"/>
      </rPr>
      <t>02  -  F</t>
    </r>
  </si>
  <si>
    <r>
      <rPr>
        <b/>
        <sz val="6.5"/>
        <rFont val="Trebuchet MS"/>
        <family val="2"/>
      </rPr>
      <t>Electricité  :  autres  cas</t>
    </r>
  </si>
  <si>
    <t>Exemple  :  appel malade, système anti-fugue</t>
  </si>
  <si>
    <r>
      <rPr>
        <b/>
        <sz val="6.5"/>
        <rFont val="Trebuchet MS"/>
        <family val="2"/>
      </rPr>
      <t>02  -  G</t>
    </r>
  </si>
  <si>
    <r>
      <rPr>
        <b/>
        <sz val="6.5"/>
        <rFont val="Trebuchet MS"/>
        <family val="2"/>
      </rPr>
      <t>Ascenseurs</t>
    </r>
  </si>
  <si>
    <r>
      <rPr>
        <sz val="6.5"/>
        <rFont val="Microsoft Sans Serif"/>
        <family val="2"/>
      </rPr>
      <t>Machinerie</t>
    </r>
  </si>
  <si>
    <r>
      <rPr>
        <sz val="6.5"/>
        <rFont val="Microsoft Sans Serif"/>
        <family val="2"/>
      </rPr>
      <t>mise  aux  normes</t>
    </r>
  </si>
  <si>
    <r>
      <rPr>
        <sz val="6.5"/>
        <rFont val="Microsoft Sans Serif"/>
        <family val="2"/>
      </rPr>
      <t>entretien</t>
    </r>
  </si>
  <si>
    <r>
      <rPr>
        <sz val="6.5"/>
        <rFont val="Microsoft Sans Serif"/>
        <family val="2"/>
      </rPr>
      <t>Cabines,  portes  palières</t>
    </r>
  </si>
  <si>
    <r>
      <rPr>
        <sz val="6.5"/>
        <rFont val="Microsoft Sans Serif"/>
        <family val="2"/>
      </rPr>
      <t>réparation,  entretien</t>
    </r>
  </si>
  <si>
    <r>
      <rPr>
        <b/>
        <sz val="6.5"/>
        <rFont val="Trebuchet MS"/>
        <family val="2"/>
      </rPr>
      <t>02  -  I</t>
    </r>
  </si>
  <si>
    <r>
      <rPr>
        <b/>
        <sz val="6.5"/>
        <rFont val="Trebuchet MS"/>
        <family val="2"/>
      </rPr>
      <t>Désinfection  3  D</t>
    </r>
  </si>
  <si>
    <r>
      <rPr>
        <sz val="6.5"/>
        <rFont val="Microsoft Sans Serif"/>
        <family val="2"/>
      </rPr>
      <t>Ensemble  du  bâtiment  (sous-sol,  gaines…)</t>
    </r>
  </si>
  <si>
    <r>
      <rPr>
        <sz val="6.5"/>
        <rFont val="Microsoft Sans Serif"/>
        <family val="2"/>
      </rPr>
      <t>Vide-ordures</t>
    </r>
  </si>
  <si>
    <r>
      <rPr>
        <b/>
        <sz val="15"/>
        <color rgb="FFFFFFFF"/>
        <rFont val="Tw Cen MT"/>
        <family val="2"/>
      </rPr>
      <t>3/  REVETEMENTS</t>
    </r>
  </si>
  <si>
    <r>
      <rPr>
        <b/>
        <sz val="6.5"/>
        <rFont val="Trebuchet MS"/>
        <family val="2"/>
      </rPr>
      <t>03  -  A</t>
    </r>
  </si>
  <si>
    <r>
      <rPr>
        <b/>
        <sz val="6.5"/>
        <rFont val="Trebuchet MS"/>
        <family val="2"/>
      </rPr>
      <t>Revêtements  de  sols</t>
    </r>
  </si>
  <si>
    <r>
      <rPr>
        <sz val="6.5"/>
        <rFont val="Microsoft Sans Serif"/>
        <family val="2"/>
      </rPr>
      <t>Parties  communes</t>
    </r>
  </si>
  <si>
    <r>
      <rPr>
        <sz val="6.5"/>
        <rFont val="Microsoft Sans Serif"/>
        <family val="2"/>
      </rPr>
      <t>remplacement  total  ou  partiel</t>
    </r>
  </si>
  <si>
    <t>Locaux  techniques  et  autres : faux-plancher</t>
  </si>
  <si>
    <r>
      <rPr>
        <sz val="6.5"/>
        <rFont val="Microsoft Sans Serif"/>
        <family val="2"/>
      </rPr>
      <t>Parties  privatives</t>
    </r>
  </si>
  <si>
    <r>
      <rPr>
        <b/>
        <sz val="6.5"/>
        <rFont val="Trebuchet MS"/>
        <family val="2"/>
      </rPr>
      <t>03  -  B</t>
    </r>
  </si>
  <si>
    <r>
      <rPr>
        <b/>
        <sz val="6.5"/>
        <rFont val="Trebuchet MS"/>
        <family val="2"/>
      </rPr>
      <t>Revêtements  muraux</t>
    </r>
  </si>
  <si>
    <r>
      <rPr>
        <sz val="6.5"/>
        <rFont val="Microsoft Sans Serif"/>
        <family val="2"/>
      </rPr>
      <t>Locaux  techniques  et  autres</t>
    </r>
  </si>
  <si>
    <r>
      <rPr>
        <b/>
        <sz val="6.5"/>
        <rFont val="Trebuchet MS"/>
        <family val="2"/>
      </rPr>
      <t>03  -  C</t>
    </r>
  </si>
  <si>
    <r>
      <rPr>
        <b/>
        <sz val="6.5"/>
        <rFont val="Trebuchet MS"/>
        <family val="2"/>
      </rPr>
      <t>Plafonds  (revêtements  ou  faux-plafonds)</t>
    </r>
  </si>
  <si>
    <r>
      <rPr>
        <b/>
        <sz val="15"/>
        <color rgb="FFFFFFFF"/>
        <rFont val="Tw Cen MT"/>
        <family val="2"/>
      </rPr>
      <t>4/  AMÉNAGEMENTS  EXTÉRIEURS</t>
    </r>
  </si>
  <si>
    <r>
      <rPr>
        <sz val="6.5"/>
        <rFont val="Microsoft Sans Serif"/>
        <family val="2"/>
      </rPr>
      <t>Clôture  ou  murs  d'enceinte</t>
    </r>
  </si>
  <si>
    <t>Accès  (ex.  barrières  ou  portail)
non motorisé</t>
  </si>
  <si>
    <r>
      <rPr>
        <sz val="6.5"/>
        <rFont val="Microsoft Sans Serif"/>
        <family val="2"/>
      </rPr>
      <t>Voirie  et  stationnement  (en  surface)</t>
    </r>
  </si>
  <si>
    <r>
      <rPr>
        <sz val="6.5"/>
        <rFont val="Microsoft Sans Serif"/>
        <family val="2"/>
      </rPr>
      <t>Stationnement  extérieur  fermé (box,  garages)</t>
    </r>
  </si>
  <si>
    <t>Equipements  extérieurs (aires  de  jeux,  bancs…)
hors PVC</t>
  </si>
  <si>
    <r>
      <rPr>
        <sz val="6.5"/>
        <rFont val="Microsoft Sans Serif"/>
        <family val="2"/>
      </rPr>
      <t>Espaces  verts</t>
    </r>
  </si>
  <si>
    <r>
      <rPr>
        <sz val="6.5"/>
        <rFont val="Microsoft Sans Serif"/>
        <family val="2"/>
      </rPr>
      <t>remplacement  ou  transformation</t>
    </r>
  </si>
  <si>
    <r>
      <rPr>
        <sz val="6.5"/>
        <rFont val="Microsoft Sans Serif"/>
        <family val="2"/>
      </rPr>
      <t xml:space="preserve">abattage,  dessouchage    et  replantation
</t>
    </r>
    <r>
      <rPr>
        <sz val="6.5"/>
        <rFont val="Microsoft Sans Serif"/>
        <family val="2"/>
      </rPr>
      <t>d'arbre</t>
    </r>
  </si>
  <si>
    <r>
      <rPr>
        <sz val="6.5"/>
        <rFont val="Microsoft Sans Serif"/>
        <family val="2"/>
      </rPr>
      <t>entretien  (taille,  élagage)</t>
    </r>
  </si>
  <si>
    <r>
      <rPr>
        <b/>
        <sz val="15"/>
        <color rgb="FFFFFFFF"/>
        <rFont val="Tw Cen MT"/>
        <family val="2"/>
      </rPr>
      <t>5/  SÉCURITÉ</t>
    </r>
  </si>
  <si>
    <t>Isolation  coupe-feu : clapets et trappes</t>
  </si>
  <si>
    <r>
      <rPr>
        <sz val="6.5"/>
        <rFont val="Microsoft Sans Serif"/>
        <family val="2"/>
      </rPr>
      <t>création  pour  mise  aux  normes</t>
    </r>
  </si>
  <si>
    <t>Désenfumage : ventilateurs et extracteurs</t>
  </si>
  <si>
    <r>
      <rPr>
        <sz val="6.5"/>
        <rFont val="Microsoft Sans Serif"/>
        <family val="2"/>
      </rPr>
      <t>RIA,  colonnes  sèches</t>
    </r>
  </si>
  <si>
    <t>Alarmes  incendie (sonorisation)</t>
  </si>
  <si>
    <t>Détection  incendie : centrale</t>
  </si>
  <si>
    <r>
      <rPr>
        <sz val="6.5"/>
        <rFont val="Microsoft Sans Serif"/>
        <family val="2"/>
      </rPr>
      <t>Eclairage  de  sécurité</t>
    </r>
  </si>
  <si>
    <r>
      <rPr>
        <sz val="6.5"/>
        <rFont val="Microsoft Sans Serif"/>
        <family val="2"/>
      </rPr>
      <t>Signalisation</t>
    </r>
  </si>
  <si>
    <r>
      <rPr>
        <sz val="6.5"/>
        <rFont val="Microsoft Sans Serif"/>
        <family val="2"/>
      </rPr>
      <t>Exctincteurs</t>
    </r>
  </si>
  <si>
    <r>
      <rPr>
        <sz val="6.5"/>
        <rFont val="Microsoft Sans Serif"/>
        <family val="2"/>
      </rPr>
      <t>création  ou  mise  aux  normes</t>
    </r>
  </si>
  <si>
    <t>Equipement  à  l'exterieur : poteau  incendie DN 100</t>
  </si>
  <si>
    <t>6/ EQUIPEMENTS  DIVERS</t>
  </si>
  <si>
    <t>Cabines sanitaires multifonctions</t>
  </si>
  <si>
    <t>Mobilier</t>
  </si>
  <si>
    <r>
      <rPr>
        <sz val="6.5"/>
        <rFont val="Microsoft Sans Serif"/>
        <family val="2"/>
      </rPr>
      <t>Laverie</t>
    </r>
  </si>
  <si>
    <r>
      <rPr>
        <sz val="6.5"/>
        <rFont val="Microsoft Sans Serif"/>
        <family val="2"/>
      </rPr>
      <t>création</t>
    </r>
  </si>
  <si>
    <r>
      <rPr>
        <sz val="6.5"/>
        <rFont val="Microsoft Sans Serif"/>
        <family val="2"/>
      </rPr>
      <t>Tisanerie</t>
    </r>
  </si>
  <si>
    <r>
      <rPr>
        <sz val="6.5"/>
        <rFont val="Microsoft Sans Serif"/>
        <family val="2"/>
      </rPr>
      <t>Cuisines</t>
    </r>
  </si>
  <si>
    <r>
      <rPr>
        <sz val="6.5"/>
        <rFont val="Microsoft Sans Serif"/>
        <family val="2"/>
      </rPr>
      <t>Autres</t>
    </r>
  </si>
  <si>
    <t>Frais Généraux</t>
  </si>
  <si>
    <t>IRL</t>
  </si>
  <si>
    <t>Indice EHPAD</t>
  </si>
  <si>
    <t>ICC</t>
  </si>
  <si>
    <t>Autre</t>
  </si>
  <si>
    <t>Indexation (Indice retenu)</t>
  </si>
  <si>
    <t>% retenu</t>
  </si>
  <si>
    <t>Montant la 1ère année du plan</t>
  </si>
  <si>
    <t>PCRC</t>
  </si>
  <si>
    <t xml:space="preserve">durée d'amortissement </t>
  </si>
  <si>
    <t xml:space="preserve">montant de subvention PAI demandé </t>
  </si>
  <si>
    <r>
      <t>Reprise de la dotation PAI</t>
    </r>
    <r>
      <rPr>
        <i/>
        <sz val="8"/>
        <rFont val="Arial"/>
        <family val="2"/>
      </rPr>
      <t xml:space="preserve">                          (reprise linéaire)</t>
    </r>
  </si>
  <si>
    <t xml:space="preserve">Contrôle total </t>
  </si>
  <si>
    <t>Explication (si autre montant retenu)</t>
  </si>
  <si>
    <t xml:space="preserve">Autre montant retenu annuellement </t>
  </si>
  <si>
    <t xml:space="preserve">Modalité de remboursement </t>
  </si>
  <si>
    <t>Annuités constantes</t>
  </si>
  <si>
    <t>Amortissements constants</t>
  </si>
  <si>
    <t>Remboursement in fine</t>
  </si>
  <si>
    <t xml:space="preserve">Part de la dotation dans la couverture du loyer </t>
  </si>
  <si>
    <t xml:space="preserve">Total annuel du loyer avec aide </t>
  </si>
  <si>
    <r>
      <t xml:space="preserve">Nouveaux loyers (ou redevances) liés au projet </t>
    </r>
    <r>
      <rPr>
        <sz val="10"/>
        <color rgb="FFFFFF00"/>
        <rFont val="Verdana"/>
        <family val="2"/>
      </rPr>
      <t>(avec aide PAI)</t>
    </r>
  </si>
  <si>
    <t xml:space="preserve">Charges afférantes à l'ensemble des dépenses liées au financement de l'investissement </t>
  </si>
  <si>
    <r>
      <t>Frais généraux</t>
    </r>
    <r>
      <rPr>
        <i/>
        <sz val="8"/>
        <rFont val="Tw Cen MT"/>
        <family val="2"/>
      </rPr>
      <t>(tableau ci-dessous à compléter)</t>
    </r>
  </si>
  <si>
    <r>
      <t xml:space="preserve">Charges afférantes à l'ensemble des dépenses liées à l'investissement </t>
    </r>
    <r>
      <rPr>
        <i/>
        <sz val="8"/>
        <rFont val="Tw Cen MT"/>
        <family val="2"/>
      </rPr>
      <t>(tableau ci-dessous à compléter)</t>
    </r>
  </si>
  <si>
    <r>
      <t xml:space="preserve">PCRC </t>
    </r>
    <r>
      <rPr>
        <i/>
        <sz val="8"/>
        <rFont val="Tw Cen MT"/>
        <family val="2"/>
      </rPr>
      <t>(tableau explicatif à compléter)</t>
    </r>
  </si>
  <si>
    <r>
      <t xml:space="preserve">Autres </t>
    </r>
    <r>
      <rPr>
        <i/>
        <sz val="8"/>
        <rFont val="Tw Cen MT"/>
        <family val="2"/>
      </rPr>
      <t>(tableau ci-dessous à compléter)</t>
    </r>
  </si>
  <si>
    <r>
      <t xml:space="preserve">PROGRAMME D'INVESTISSEMENT </t>
    </r>
    <r>
      <rPr>
        <b/>
        <sz val="18"/>
        <color rgb="FFFFFF00"/>
        <rFont val="Arial"/>
        <family val="2"/>
      </rPr>
      <t>(Hors projets portés par des bailleurs)</t>
    </r>
  </si>
  <si>
    <t>A compléter</t>
  </si>
  <si>
    <t>FINESS géo (ET)</t>
  </si>
  <si>
    <t>Num dept</t>
  </si>
  <si>
    <t>GESTIONNAIRE DFAP en charge 
du portefeuille</t>
  </si>
  <si>
    <r>
      <t xml:space="preserve">Titulaire du portefeuille pris en charge à </t>
    </r>
    <r>
      <rPr>
        <b/>
        <sz val="8"/>
        <color theme="1"/>
        <rFont val="Arial"/>
        <family val="2"/>
      </rPr>
      <t>titre provisoire</t>
    </r>
    <r>
      <rPr>
        <sz val="8"/>
        <color theme="1"/>
        <rFont val="Arial"/>
        <family val="2"/>
      </rPr>
      <t xml:space="preserve"> par un autre gestionnaire</t>
    </r>
  </si>
  <si>
    <t>CHARGE DE MISSION DFAP</t>
  </si>
  <si>
    <r>
      <t xml:space="preserve">Titulaire du portefeuille pris en charge à </t>
    </r>
    <r>
      <rPr>
        <b/>
        <sz val="8"/>
        <color theme="1"/>
        <rFont val="Arial"/>
        <family val="2"/>
      </rPr>
      <t>titre provisoire</t>
    </r>
    <r>
      <rPr>
        <sz val="8"/>
        <color theme="1"/>
        <rFont val="Arial"/>
        <family val="2"/>
      </rPr>
      <t xml:space="preserve"> par un autre chargé de mission</t>
    </r>
  </si>
  <si>
    <t>SECTEUR AFFINE
PA_EHPA-AJ-HT
PA_EHPAD
PA_PUV
PCDS
PH
SSIAD PA et ou ESA
SSIAD PA PH
SSIAD PA PH ESA</t>
  </si>
  <si>
    <t>CHAMP
PA
PH
PA-PH
PCDS</t>
  </si>
  <si>
    <t>CODE CATEGORIE</t>
  </si>
  <si>
    <t>CATEGORIE ETS</t>
  </si>
  <si>
    <r>
      <t xml:space="preserve">RAISON SOCIALE ETABLISSEMENT </t>
    </r>
    <r>
      <rPr>
        <b/>
        <sz val="8"/>
        <color theme="9" tint="-0.249977111117893"/>
        <rFont val="Arial"/>
        <family val="2"/>
      </rPr>
      <t>fond en orange = nœud du CPOM</t>
    </r>
  </si>
  <si>
    <t xml:space="preserve">FINESS JURIDIQUE (EJ)
</t>
  </si>
  <si>
    <t>RAISON SOCIALE ENTITE JURIDIQUE</t>
  </si>
  <si>
    <r>
      <t xml:space="preserve">LIBELLE ASSOCIATION GROUPE FONDATION
ORGANISME GESTIONNAIRE
</t>
    </r>
    <r>
      <rPr>
        <b/>
        <sz val="8"/>
        <color theme="0"/>
        <rFont val="Arial"/>
        <family val="2"/>
      </rPr>
      <t>PAR DEFAUT EGAL EJ</t>
    </r>
  </si>
  <si>
    <t>ADRESSE ET</t>
  </si>
  <si>
    <t>COMPLEMENT ADRESSE ET</t>
  </si>
  <si>
    <t>AUTRE COMPLEMENT ET</t>
  </si>
  <si>
    <t>CODE POSTAL ET</t>
  </si>
  <si>
    <t>LOCALITE</t>
  </si>
  <si>
    <t>STATUT</t>
  </si>
  <si>
    <t>MAILS ESMS</t>
  </si>
  <si>
    <t>Civilité Direction</t>
  </si>
  <si>
    <t>Nom Direction</t>
  </si>
  <si>
    <t>Prénom Direction</t>
  </si>
  <si>
    <t>Qualité Direction</t>
  </si>
  <si>
    <t>TEL ESMS</t>
  </si>
  <si>
    <t>AUTRES CONTACTS : NOM QUALITE</t>
  </si>
  <si>
    <t>ADRESSE EJ</t>
  </si>
  <si>
    <t>COMPLEMENT ADRESSE EJ</t>
  </si>
  <si>
    <t>CODE POSTAL EJ</t>
  </si>
  <si>
    <t>COMMUNE EJ</t>
  </si>
  <si>
    <t>TEL EJ OU OG</t>
  </si>
  <si>
    <t>Civilité responsable Association</t>
  </si>
  <si>
    <t>Nom Responsable Association</t>
  </si>
  <si>
    <t>Prénom Responsable Association</t>
  </si>
  <si>
    <t>Qualité</t>
  </si>
  <si>
    <t>Mail Organisme gestionnaire</t>
  </si>
  <si>
    <t>Autre contact</t>
  </si>
  <si>
    <t>ETABLISSEMENTS FERMES_FUSIONS_OU DEVENUS SITES SECONDAIRES etc.
A SUPPRIMER PORTEFEUILLE AU</t>
  </si>
  <si>
    <t>Date fermeture ETS</t>
  </si>
  <si>
    <t>Date ouverture ETS</t>
  </si>
  <si>
    <r>
      <t>EPRD 
-OUI
-NON
-</t>
    </r>
    <r>
      <rPr>
        <b/>
        <sz val="8"/>
        <color theme="1"/>
        <rFont val="Arial"/>
        <family val="2"/>
      </rPr>
      <t>OUI + ANNEE</t>
    </r>
    <r>
      <rPr>
        <b/>
        <sz val="8"/>
        <color rgb="FFFF0000"/>
        <rFont val="Arial"/>
        <family val="2"/>
      </rPr>
      <t xml:space="preserve">
(si annee indiquée = CA l'année d'avant)
</t>
    </r>
  </si>
  <si>
    <r>
      <t xml:space="preserve">CPOM OUI NON
</t>
    </r>
    <r>
      <rPr>
        <b/>
        <sz val="8"/>
        <color rgb="FF0070C0"/>
        <rFont val="Arial"/>
        <family val="2"/>
      </rPr>
      <t>(liste déroulante de choix)</t>
    </r>
    <r>
      <rPr>
        <b/>
        <sz val="8"/>
        <rFont val="Arial"/>
        <family val="2"/>
      </rPr>
      <t xml:space="preserve">
</t>
    </r>
  </si>
  <si>
    <r>
      <t xml:space="preserve">Type CPOM (fait référence aux maquettes)
</t>
    </r>
    <r>
      <rPr>
        <b/>
        <sz val="8"/>
        <color rgb="FF0070C0"/>
        <rFont val="Arial"/>
        <family val="2"/>
      </rPr>
      <t xml:space="preserve">(liste déroulante de choix)
</t>
    </r>
    <r>
      <rPr>
        <b/>
        <sz val="8"/>
        <color rgb="FFFF0000"/>
        <rFont val="Arial"/>
        <family val="2"/>
      </rPr>
      <t>SUPRA</t>
    </r>
    <r>
      <rPr>
        <b/>
        <sz val="8"/>
        <color rgb="FF0070C0"/>
        <rFont val="Arial"/>
        <family val="2"/>
      </rPr>
      <t xml:space="preserve"> = CPOM sur plusieurs Dep</t>
    </r>
  </si>
  <si>
    <r>
      <t xml:space="preserve">NUM CPOM
</t>
    </r>
    <r>
      <rPr>
        <b/>
        <sz val="8"/>
        <color rgb="FF0070C0"/>
        <rFont val="Arial"/>
        <family val="2"/>
      </rPr>
      <t>(Dep caissse pivot-
EJ-num CPOM)
ou
(Dep caisse pivot-
NOM Groupe si plusieurs EJ-
num CPOM)</t>
    </r>
  </si>
  <si>
    <t>PRECISIONS CPOM</t>
  </si>
  <si>
    <t>Date début CPOM</t>
  </si>
  <si>
    <t>Date fin CPOM</t>
  </si>
  <si>
    <t>CAISSE PIVOT</t>
  </si>
  <si>
    <t>Date signature CPOM ou avenant</t>
  </si>
  <si>
    <r>
      <rPr>
        <b/>
        <sz val="8"/>
        <rFont val="Arial"/>
        <family val="2"/>
      </rPr>
      <t>Finess ETouEJ-Raison sociale</t>
    </r>
    <r>
      <rPr>
        <sz val="8"/>
        <rFont val="Arial"/>
        <family val="2"/>
      </rPr>
      <t xml:space="preserve"> de la structure porteur du CPOM 
</t>
    </r>
    <r>
      <rPr>
        <sz val="8"/>
        <color rgb="FFFF0000"/>
        <rFont val="Arial"/>
        <family val="2"/>
      </rPr>
      <t>=&gt;</t>
    </r>
    <r>
      <rPr>
        <b/>
        <sz val="8"/>
        <color rgb="FFFF0000"/>
        <rFont val="Arial"/>
        <family val="2"/>
      </rPr>
      <t>ESMS NŒUD (par défaut = bugdet le plus important)
Si un seul ETS : Noter : MONO ETABLISSEMENT</t>
    </r>
  </si>
  <si>
    <t>Versement de la DGC au gestionnaire OUI/NON</t>
  </si>
  <si>
    <t>COMMENTAIRE</t>
  </si>
  <si>
    <t>Changements à signaler</t>
  </si>
  <si>
    <t>Chargé de mission en Délégation départementale
(information facultative)</t>
  </si>
  <si>
    <t>Gestionnaire en Délégation départementale
(information facultative)</t>
  </si>
  <si>
    <r>
      <t>GESTIONNAIRE DFAP précédent</t>
    </r>
    <r>
      <rPr>
        <b/>
        <sz val="8"/>
        <color theme="8" tint="-0.249977111117893"/>
        <rFont val="Arial"/>
        <family val="2"/>
      </rPr>
      <t xml:space="preserve">
</t>
    </r>
  </si>
  <si>
    <t>CHARGE DE MISSION DFAPprécédent</t>
  </si>
  <si>
    <t>OG SUPRA (=sur plusieurs départements si 5 ETS ou plus) avec CM et Gest DFIN unique (hors privés lucratifs)</t>
  </si>
  <si>
    <t>Finess site secondaire à titre exceptionnel dans le fichier</t>
  </si>
  <si>
    <r>
      <rPr>
        <sz val="8"/>
        <color theme="0"/>
        <rFont val="Arial"/>
        <family val="2"/>
      </rPr>
      <t>22/04/21</t>
    </r>
    <r>
      <rPr>
        <sz val="8"/>
        <color rgb="FFFF0000"/>
        <rFont val="Arial"/>
        <family val="2"/>
      </rPr>
      <t xml:space="preserve"> Finess site principal de rattachement dans EDONISS</t>
    </r>
  </si>
  <si>
    <t>Christelle FUSEAU</t>
  </si>
  <si>
    <t>Lova BILLAUD</t>
  </si>
  <si>
    <t>PH</t>
  </si>
  <si>
    <t>SESSAD</t>
  </si>
  <si>
    <t>S.E.S.S.A.D. VENIERS LOUDUN</t>
  </si>
  <si>
    <t>AADH - ASS. AIDE POUR LE DEVENIR HAND.</t>
  </si>
  <si>
    <t>AADH - ASS. AIDE POUR LE DEVENIR HAND</t>
  </si>
  <si>
    <t>3 R DES MEURES</t>
  </si>
  <si>
    <t>LOUDUN</t>
  </si>
  <si>
    <t>Privé à but non lucratif</t>
  </si>
  <si>
    <t>direction@aadh86.fr;secretariat@aadh86.fr;comptabilite@aadh86.fr</t>
  </si>
  <si>
    <t>Madame</t>
  </si>
  <si>
    <t>BERNIER</t>
  </si>
  <si>
    <t>Christelle</t>
  </si>
  <si>
    <t>Directrice</t>
  </si>
  <si>
    <t>05 49 98 32 91</t>
  </si>
  <si>
    <t>20 R MARIUS FERRAN</t>
  </si>
  <si>
    <t>BP 30</t>
  </si>
  <si>
    <t>05 49 98 15 84</t>
  </si>
  <si>
    <t>MARCEAU</t>
  </si>
  <si>
    <t>Présidente</t>
  </si>
  <si>
    <t>OUI</t>
  </si>
  <si>
    <t>86-860010800-1</t>
  </si>
  <si>
    <t>860780147-IME VENIERS</t>
  </si>
  <si>
    <t>NON</t>
  </si>
  <si>
    <t>Mickaël LE SAULNIER</t>
  </si>
  <si>
    <t>CAMSP</t>
  </si>
  <si>
    <t>CAMSP Loudun</t>
  </si>
  <si>
    <t>IME</t>
  </si>
  <si>
    <t>I.M.E. VENIERS  - LOUDUN</t>
  </si>
  <si>
    <t>LOUDUN CEDEX</t>
  </si>
  <si>
    <t>direction@aadh86.fr;ime@aadh86.fr;comptabilite@aadh86.fr</t>
  </si>
  <si>
    <t>Nathalie QUANTE</t>
  </si>
  <si>
    <t>Christophe BOIVIN</t>
  </si>
  <si>
    <t>PA_EHPAD</t>
  </si>
  <si>
    <t>PA</t>
  </si>
  <si>
    <t>EHPAD</t>
  </si>
  <si>
    <t>EHPAD GOXA LEKU</t>
  </si>
  <si>
    <t>AAPAVA</t>
  </si>
  <si>
    <t>CENTRE BOURG</t>
  </si>
  <si>
    <t>IHOLDY</t>
  </si>
  <si>
    <t>aapava@orange.fr;comptabilite@aapava.fr;direction@aapava.fr;secretariat.goxa@aapava.fr</t>
  </si>
  <si>
    <t>05 59 37 73 73</t>
  </si>
  <si>
    <t>Contact Directrice AAPAVA / Mm LARRIGAUDIERE Emmanuelle 05 59 70 27 00</t>
  </si>
  <si>
    <t>ISTURITS</t>
  </si>
  <si>
    <t>05 59 70 27 00</t>
  </si>
  <si>
    <t>LARRIGAUDIERE</t>
  </si>
  <si>
    <t>Emmanuelle</t>
  </si>
  <si>
    <t xml:space="preserve">direction@aapava.fr </t>
  </si>
  <si>
    <t>Tel: 05 59 70 27 00</t>
  </si>
  <si>
    <t/>
  </si>
  <si>
    <t>64-Bayonne</t>
  </si>
  <si>
    <t>Virginie JOUSSELIN</t>
  </si>
  <si>
    <t>Charline HOUGRON 2024</t>
  </si>
  <si>
    <t>EHPAD  PAUSA - LEKUA</t>
  </si>
  <si>
    <t>aapava@orange.fr;comptabilite@aapava.fr;direction@aapava.fr;secretariat.goxa@aapava.fr;</t>
  </si>
  <si>
    <t>SSIAD PA PH</t>
  </si>
  <si>
    <t>PA-PH</t>
  </si>
  <si>
    <t>SSIAD</t>
  </si>
  <si>
    <t>SSIAD DES 3 VALLEES</t>
  </si>
  <si>
    <t>Association Aide Aux Personnes Agées Vallée de l'Arberque</t>
  </si>
  <si>
    <t xml:space="preserve"> MAISON DARRIEUX </t>
  </si>
  <si>
    <t>LA BASTIDE CLAIRENCE</t>
  </si>
  <si>
    <t xml:space="preserve">sad@ssiad3vallees.fr;direction@aapava.fr </t>
  </si>
  <si>
    <t>05 59 29 13 63</t>
  </si>
  <si>
    <t>Fin CPOM expérimental SPASAD en juin 2019</t>
  </si>
  <si>
    <t>Arrêté de cession du 14/01/22 à effet du 01/01/22 changement d'EJ : Ancien EJ 640005195 ASSOCIATION DU PAYS DES TROIS VALLEES</t>
  </si>
  <si>
    <t>EHPAD LARRAZKENA</t>
  </si>
  <si>
    <t>PL DE LA MAIRIE</t>
  </si>
  <si>
    <t>SAINT ETIENNE DE BAIGORRY</t>
  </si>
  <si>
    <t xml:space="preserve">larrazkena@wanadoo.fr;larrazkena.compta@wanadoo.fr;direction@aapava.fr </t>
  </si>
  <si>
    <t>05 59 37 48 22</t>
  </si>
  <si>
    <t>Arrêté de cession autorisation du 14/02/22 changement d'EJ : Ancien EJ 640795522 ASS LARRAZKENA</t>
  </si>
  <si>
    <t>EHPAD BON AIR</t>
  </si>
  <si>
    <t>A A S P O</t>
  </si>
  <si>
    <t>AASPO</t>
  </si>
  <si>
    <t>ALL ANNE DE NEUBOURG</t>
  </si>
  <si>
    <t>CAMBO LES BAINS</t>
  </si>
  <si>
    <t>c.daguerre@bonair.fr;l.betat@bonair.fr</t>
  </si>
  <si>
    <t>05 59 29 70 26</t>
  </si>
  <si>
    <t xml:space="preserve">SESSAD BEILA BIDIA </t>
  </si>
  <si>
    <t xml:space="preserve">ABEFPA </t>
  </si>
  <si>
    <t>LUXE SUMBERRAUTE</t>
  </si>
  <si>
    <t>accueil@beilabidia.com;apuyo@beilabidia.com</t>
  </si>
  <si>
    <t>05 59 65 74 11</t>
  </si>
  <si>
    <t>64-640000998-1</t>
  </si>
  <si>
    <t>640780235-IME BEILA BIDIA</t>
  </si>
  <si>
    <t>2024_reorg_oct_Anita DAVID</t>
  </si>
  <si>
    <t>2024_reorg_oct_Didier SUBHI</t>
  </si>
  <si>
    <t>IME BEILA BIDIA</t>
  </si>
  <si>
    <t>ESAT</t>
  </si>
  <si>
    <t>ESAT BEILA  BIDIA</t>
  </si>
  <si>
    <t>S.E.S.S.A.D. - C.L.I.S. (IME MOULINS)</t>
  </si>
  <si>
    <t>ASS. BIENFAISANCE S-ANXAUMONT</t>
  </si>
  <si>
    <t>ABSA</t>
  </si>
  <si>
    <t>13 CHE DE MOULINS</t>
  </si>
  <si>
    <t>SEVRES ANXAUMONT</t>
  </si>
  <si>
    <t>direction@absa86.org;absa@absa86.org;emilie.perie@imedemoulins.org;</t>
  </si>
  <si>
    <t>CABO</t>
  </si>
  <si>
    <t>05 49 56 50 11</t>
  </si>
  <si>
    <t>Monsieur</t>
  </si>
  <si>
    <t>PICHON</t>
  </si>
  <si>
    <t>Président</t>
  </si>
  <si>
    <t>86-860793090-1</t>
  </si>
  <si>
    <t>L'association souhaite passer en EPRD dès 2019 malgré signature CPOM 2019</t>
  </si>
  <si>
    <t>860780162-IME DE MOULINS</t>
  </si>
  <si>
    <t>I.M.E. DE MOULINS</t>
  </si>
  <si>
    <t>ESAT Jean Debelut  ABSA</t>
  </si>
  <si>
    <t>R DU BROUSSA</t>
  </si>
  <si>
    <t>SAINT JULIEN L ARS</t>
  </si>
  <si>
    <t xml:space="preserve">direction@absa86.org;absa@absa86.org;emilie.perie@imedemoulins.org;
</t>
  </si>
  <si>
    <t>05 49 56 43 66</t>
  </si>
  <si>
    <t>Claudia BARANGER</t>
  </si>
  <si>
    <t>Ladji FOFANA</t>
  </si>
  <si>
    <t>SSIAD PA</t>
  </si>
  <si>
    <t>SAAS</t>
  </si>
  <si>
    <t>SAAS ACSAD COULONGES</t>
  </si>
  <si>
    <t>ACSAD</t>
  </si>
  <si>
    <t>20 RUE DE L EPARGNE</t>
  </si>
  <si>
    <t>COULONGES SUR L'AUTIZE</t>
  </si>
  <si>
    <t>j.jourdain@acsad.fr;e.picard@acsad.fr</t>
  </si>
  <si>
    <t>JOURDAIN</t>
  </si>
  <si>
    <t>Justine</t>
  </si>
  <si>
    <t>05 49 06 21 81</t>
  </si>
  <si>
    <t>M. picard = comptable de la structure
Portable directrice Mme JOURDAIN :(prise fonction mai 2024)
07 50 75 80 80</t>
  </si>
  <si>
    <t>20 RUE DE L'EPARGNE</t>
  </si>
  <si>
    <t>COULONGES SUR L AUTIZE</t>
  </si>
  <si>
    <t>CPOM MONO reporté en 2027= CA 2025 et BP 2026</t>
  </si>
  <si>
    <r>
      <rPr>
        <sz val="8"/>
        <color rgb="FFFF0000"/>
        <rFont val="Arial"/>
        <family val="2"/>
      </rPr>
      <t>25/03/24 :Arrêté de cession du SPASAD GPA à l'ACSAD (changement EJ et raison sociale le SPASAD devient SAAS ACSAD COULONGES nvelle EJ = 790006613</t>
    </r>
    <r>
      <rPr>
        <sz val="8"/>
        <color theme="1"/>
        <rFont val="Arial"/>
        <family val="2"/>
      </rPr>
      <t xml:space="preserve">
Fevrier 2024 :Code catégorie 209 SPASAD devient SAAS (Service autonomie aide et soins)
Changement de DG GPA Mr BONNET a quitté ses fonctions le 30/06/22 il est remplacé par Mr Thierry ROULLEAU
Arrêté du 31/12/2020 cession autorisation ACSAD EJ 790006613 au profit du GPA 790017727</t>
    </r>
  </si>
  <si>
    <t>Anita DAVID</t>
  </si>
  <si>
    <t>PCDS</t>
  </si>
  <si>
    <t>ACT</t>
  </si>
  <si>
    <t>A.C.T 64</t>
  </si>
  <si>
    <t>ACT 64</t>
  </si>
  <si>
    <t xml:space="preserve"> RESIDENCE LE COLOMBIER-APT. C104 </t>
  </si>
  <si>
    <t>1 RUE DU COTTAGE DES TOURTERELLES</t>
  </si>
  <si>
    <t>PAU</t>
  </si>
  <si>
    <t>actpau64@gmail.com</t>
  </si>
  <si>
    <t>05 59 27 04 85</t>
  </si>
  <si>
    <t xml:space="preserve"> 1 RUE DU COTTAGE DES TOURTERELLES </t>
  </si>
  <si>
    <t>64-Pau</t>
  </si>
  <si>
    <t>EX SID'AVENIR (changement de coord en 2016)</t>
  </si>
  <si>
    <t>Eliane DUBOIS</t>
  </si>
  <si>
    <t>Didier SUBHI jusqu'au 250725</t>
  </si>
  <si>
    <t>Florence BRISSON</t>
  </si>
  <si>
    <t>Charline HOUGRON</t>
  </si>
  <si>
    <t>SSIAD ST YRIEIX-LA-PERCHE</t>
  </si>
  <si>
    <t>ACTION GERONTOLOGIQUE AREDIENNE</t>
  </si>
  <si>
    <t>4 AVENUE GENERAL CHARLES DE GAULLE</t>
  </si>
  <si>
    <t>SAINT YRIEIX LA PERCHE</t>
  </si>
  <si>
    <t>ssiad@aga-styrieix.fr;plazzi.dino@wanadoo.fr;comptabilite@aga-styrieix.fr</t>
  </si>
  <si>
    <t>05 55 75 99 56</t>
  </si>
  <si>
    <t>4 AVENUE GENERAL CHARLES DE GAULE</t>
  </si>
  <si>
    <t>ST YRIEIX LA PERCHE</t>
  </si>
  <si>
    <t>05 55 08 11 19</t>
  </si>
  <si>
    <t>87-870006608-1</t>
  </si>
  <si>
    <t>MONO ETABLISSEMENT</t>
  </si>
  <si>
    <t>oui</t>
  </si>
  <si>
    <t>Juliette BOUD'HORS PORT 2023</t>
  </si>
  <si>
    <t>608_EMSP</t>
  </si>
  <si>
    <t>EMMSP</t>
  </si>
  <si>
    <t>EMMSP CH PAU</t>
  </si>
  <si>
    <t>CENTRE HOSPITALIER DE PAU</t>
  </si>
  <si>
    <t>4 BD HAUTERIVE</t>
  </si>
  <si>
    <t>BP 1156</t>
  </si>
  <si>
    <t>PAU CEDEX</t>
  </si>
  <si>
    <t>Public hospitalier</t>
  </si>
  <si>
    <t xml:space="preserve"> direction@ch-pau.fr</t>
  </si>
  <si>
    <t>LIORT</t>
  </si>
  <si>
    <t>Audrey</t>
  </si>
  <si>
    <t>05 59 72 67 77</t>
  </si>
  <si>
    <t>Sébastien ZENON</t>
  </si>
  <si>
    <t>Didier SUBHI</t>
  </si>
  <si>
    <t>EHPAD HARRIOLA ST PIERRE D'IRUBE</t>
  </si>
  <si>
    <t>ADAPA</t>
  </si>
  <si>
    <t>1B R ETCHEROUTY</t>
  </si>
  <si>
    <t>SAINT PIERRE D'IRUBE</t>
  </si>
  <si>
    <t>accueil-harriola@adapa-cotebasque.org;f.serveille@adapa-cotebasque.org;k.robles@adapa-cotebasque.org;compta-siege@adapa-cotebasque.org;accueil-harriola@gmail.com</t>
  </si>
  <si>
    <t>SERVEILLE</t>
  </si>
  <si>
    <t>Fanny</t>
  </si>
  <si>
    <t>05 59 44 27 00</t>
  </si>
  <si>
    <t>31 CHE DE CAZENAVE</t>
  </si>
  <si>
    <t>BAYONNE</t>
  </si>
  <si>
    <t>05 59 64 75 69</t>
  </si>
  <si>
    <t>ROBLES-ARANGUIZ</t>
  </si>
  <si>
    <t>KOLDO</t>
  </si>
  <si>
    <t>DIRECTEUR GENERAL</t>
  </si>
  <si>
    <t>64-640785523-1</t>
  </si>
  <si>
    <t>640014098-EHPAD LE SEQUIE</t>
  </si>
  <si>
    <t>Yasmine ALIOUM</t>
  </si>
  <si>
    <t>EHPAD LE SEQUE</t>
  </si>
  <si>
    <t>ZONE DU SEQUE</t>
  </si>
  <si>
    <t>c.duprat@adapa-cotebasque.org;accueil-seque@adapa-cotebasque.org;k.robles@adapa-cotebasque.org;compta-siege@adapa-cotebasque.org;c.juan@adapa-cotebasque.org;s.errecart@adapa-cotebasque.org</t>
  </si>
  <si>
    <t>05 59 45 83 35</t>
  </si>
  <si>
    <t>PA_EHPA-AJ-HT</t>
  </si>
  <si>
    <t>CENTRE DE JOUR PA</t>
  </si>
  <si>
    <t xml:space="preserve">ACCUEIL DE JOUR ADAPA EX-BARIBELLI </t>
  </si>
  <si>
    <t>108 R DE JOUANETOTE</t>
  </si>
  <si>
    <t>ANGLET</t>
  </si>
  <si>
    <t>accueil-jour@adapa-cotebasque.org;k.robles@adapa-cotebasque.org;compta-siege@adapa-cotebasque.org;c.lizier@adapa-cotebasque.org</t>
  </si>
  <si>
    <t>05 59 01 72 40</t>
  </si>
  <si>
    <t>EHPAD MAHARIN</t>
  </si>
  <si>
    <t>25 ALL DU VAL FLEURI</t>
  </si>
  <si>
    <t>a.guerin@adapa-cotebasque.org;accueil-maharin@adapa-cotebasque.org;k.robles@adapa-cotebasque.org;compta-siege@adapa-cotebasque.org</t>
  </si>
  <si>
    <t>05 59 29 91 91</t>
  </si>
  <si>
    <t>EHPAD COMMANDANT POIRIER A ANGLET</t>
  </si>
  <si>
    <t>1 ALL BEAUDELAIRE</t>
  </si>
  <si>
    <t>c.lizier@adapa-cotebasque.org;accueil-cdtpoirier@adapa-cotebasque.org;k.robles@adapa-cotebasque.org;compta-siege@adapa-cotebasque.org</t>
  </si>
  <si>
    <t>05 59 63 07 85</t>
  </si>
  <si>
    <t>EHPAD A NOSTE LE GARGALE</t>
  </si>
  <si>
    <t>2 R PIERRE LACOUTURE</t>
  </si>
  <si>
    <t>BOUCAU</t>
  </si>
  <si>
    <t>k.robles@adapa-cotebasque.org;a.richaud@adapa-cotebasque.org;k.robles@adapa-cotebasque.org;compta-siege@adapa-cotebasque.org;accueil-anoste@adapa-cotebasque.org</t>
  </si>
  <si>
    <t>Emilie LE TEXIER</t>
  </si>
  <si>
    <t>Siham BADOUR</t>
  </si>
  <si>
    <t>IME Les Rochers - Isle d'Espagnac</t>
  </si>
  <si>
    <t>ADAPEI DE LA CHARENTE</t>
  </si>
  <si>
    <t>ADAPEI 16</t>
  </si>
  <si>
    <t>RTE DE L ISLE D ESPAGNAC</t>
  </si>
  <si>
    <t>SOYAUX</t>
  </si>
  <si>
    <t>sebastien.motard@adapei16.asso.fr;vanessa.thuillier@adapei16.asso.fr;florent.pobel@adapei16.asso.fr;ime.soyaux@adapei16.asso.fr;emilie.verger@adapei16.asso.fr;guillaume.preveraud@adapei16.asso.fr;</t>
  </si>
  <si>
    <t>VERGER</t>
  </si>
  <si>
    <t>Emilie</t>
  </si>
  <si>
    <t>05 45 37 06 06
06 84 76 28 97</t>
  </si>
  <si>
    <t>Madame Gabrielle SCHMITZ, directrice adjointe</t>
  </si>
  <si>
    <t>AV DU MARECHAL JUIN</t>
  </si>
  <si>
    <t>ZI N° 3</t>
  </si>
  <si>
    <t>L ISLE D ESPAGNAC</t>
  </si>
  <si>
    <t>05 45 68 51 97</t>
  </si>
  <si>
    <t>16-160006193-1</t>
  </si>
  <si>
    <t>EPRD OUI 2023</t>
  </si>
  <si>
    <t>160003679-IME Les Rochers ISLE D'ESPAGNAC</t>
  </si>
  <si>
    <t>Suite arrêté de regroupement du 01/08/25 le SESSAD RENFORCE LES ROCHERS devient un site secondaire de l'IME LES ROCHERS (site principal)</t>
  </si>
  <si>
    <t>Anita DAVID MAI 2025</t>
  </si>
  <si>
    <t>MichaëL ARNOUL</t>
  </si>
  <si>
    <t>IME André DELIVERTOUX</t>
  </si>
  <si>
    <t>LD LA CROIX ST GEORGE</t>
  </si>
  <si>
    <t>CONFOLENS</t>
  </si>
  <si>
    <t>sebastien.motard@adapei16.asso.fr;vanessa.thuillier@adapei16.asso.fr;florent.pobel@adapei16.asso.fr;ime.confolens@adapei16.asso.fr;guillaume.preveraud@adapei16.asso.fr;christian.ollivier@adapei16.asso.fr</t>
  </si>
  <si>
    <t>MOTARD</t>
  </si>
  <si>
    <t>Sébastien</t>
  </si>
  <si>
    <t>Directeur</t>
  </si>
  <si>
    <t>05 45 85 35 35
06 84 76 28 97</t>
  </si>
  <si>
    <t>Monsieur Christian OLLIVIER, directeur adjoint</t>
  </si>
  <si>
    <t>ESAT  FONTGRAVE</t>
  </si>
  <si>
    <t>22 R DE FONTGRAVE</t>
  </si>
  <si>
    <t>ANGOULEME</t>
  </si>
  <si>
    <t>jean.claude.soulet@adapei16.asso.fr;thibault.mayaud@adapei16.asso.fr;vanessa.thuillier@adapei16.asso.fr;florent.pobel@adapei16.asso.fr;esat.fontgrave@adapei16.asso.fr;guillaume.preveraud@adapei16.asso.fr</t>
  </si>
  <si>
    <t>MAYAUD</t>
  </si>
  <si>
    <t>Thibault</t>
  </si>
  <si>
    <t>05 45 61 21 21</t>
  </si>
  <si>
    <r>
      <t xml:space="preserve">26/11/2025 maj libellé raison sociale ET (précédemment ESAT FONTGRAVE - ANGOULEME)
Au 05/04/2023 fusion des ESAT qui deviennent des sites secondaires 160003844,160003877,160010310,160011854, </t>
    </r>
    <r>
      <rPr>
        <b/>
        <sz val="8"/>
        <color theme="1"/>
        <rFont val="Arial"/>
        <family val="2"/>
      </rPr>
      <t>site principal = ESAT FONTGRAVE 160003927</t>
    </r>
  </si>
  <si>
    <t>15 AV DU PETUREAU</t>
  </si>
  <si>
    <t>sebastien.motard@adapei16.asso.fr;vanessa.thuillier@adapei16.asso.fr;florent.pobel@adapei16.asso.fr;adapei16.camsp@adapei16.asso.fr;nadine.burgaud@adapei16.asso.fr;guillaume.preveraud@adapei16.asso.fr</t>
  </si>
  <si>
    <t xml:space="preserve">Madame Nadine BURGAUD, directrice adjointe
</t>
  </si>
  <si>
    <t>MAS</t>
  </si>
  <si>
    <t>MAS Le Lagon</t>
  </si>
  <si>
    <t>5 ALL DE LA COMBE CAILLOUX</t>
  </si>
  <si>
    <t>gaetan.dubrulle@adapei16.asso.fr;vanessa.thuillier@adapei16.asso.fr;florent.pobel@adapei16.asso.fr;mas.le-lagon@adapei16.asso.fr;julien.fauconnet@adapei16.asso.fr;guillaume.preveraud@adapei16.asso.fr</t>
  </si>
  <si>
    <t>FAUCONNET</t>
  </si>
  <si>
    <t>Julien</t>
  </si>
  <si>
    <t>05 45 94 53 30</t>
  </si>
  <si>
    <t>25 RUE CHABERNAUD</t>
  </si>
  <si>
    <t>SESSAD ADAPEI</t>
  </si>
  <si>
    <t>101 AV DE VARSOVIE</t>
  </si>
  <si>
    <t xml:space="preserve">sebastien.motard@adapei16.asso.fr;vanessa.thuillier@adapei16.asso.fr;florent.pobel@adapei16.asso.fr;melissa.mesnard@adapei16.asso.fr;sessad@adapei16.asso.fr;guillaume.preveraud@adapei16.asso.fr
</t>
  </si>
  <si>
    <t>Directeur de pôle</t>
  </si>
  <si>
    <t>05 45 29 55 27
06 84 76 28 97</t>
  </si>
  <si>
    <t xml:space="preserve">Madame Mélissa MESNARD, directrice adjointe
</t>
  </si>
  <si>
    <t>PREVERAUD</t>
  </si>
  <si>
    <t>Guillaume</t>
  </si>
  <si>
    <t>Directeur Général</t>
  </si>
  <si>
    <t>Etablissement pour enfants et adolescents polyhandicapés (EEAP)</t>
  </si>
  <si>
    <t>EEAP LES ROCHERS</t>
  </si>
  <si>
    <t>RTE DE L ISLE D'ESPAGNAC</t>
  </si>
  <si>
    <t>sebastien.motard@adapei16.asso.fr;vanessa.thuillier@adapei16.asso.fr;florent.pobel@adapei16.asso.fr;ime.soyaux@adapei16.asso.fr;emilie.verger@adapei16.asso.fr;guillaume.preveraud@adapei16.asso.fr</t>
  </si>
  <si>
    <t>MAJ Raison sociale ET : Précédemment Section Polyhandicap Rochers devient EEAP LES ROCHERS</t>
  </si>
  <si>
    <t>FAM</t>
  </si>
  <si>
    <t>FAM - ADAPEI</t>
  </si>
  <si>
    <t>LD BELLEVUE</t>
  </si>
  <si>
    <t>ABZAC</t>
  </si>
  <si>
    <t>gaetan.dubrulle@adapei16.asso.fr;vanessa.thuillier@adapei16.asso.fr;florent.pobel@adapei16.asso.fr;les-mille-et-une-couleurs@adapei16.asso.fr;jean.francois.fontanges@adapei16.asso.fr;guillaume.preveraud@adapei16.asso.fr</t>
  </si>
  <si>
    <t>FONTANGES</t>
  </si>
  <si>
    <t>Jean-François</t>
  </si>
  <si>
    <t>05 45 89 68 68</t>
  </si>
  <si>
    <t>24/11/25 dde maj libellé raison sociale ET (précédemment FAM DE LA MAISON DES 1001 COULEURS)</t>
  </si>
  <si>
    <t>Pauline RAMAT</t>
  </si>
  <si>
    <t>Caroline HUERTA</t>
  </si>
  <si>
    <t>IME de PUYMARET - ADAPEI</t>
  </si>
  <si>
    <t>ADAPEI  CORREZE</t>
  </si>
  <si>
    <t>ADAPEI 19</t>
  </si>
  <si>
    <t>34 R DENIS PAPIN</t>
  </si>
  <si>
    <t>MALEMORT SUR CORREZE</t>
  </si>
  <si>
    <t>siege@adapeicorreze.fr;c.pasquet@adapeicorreze.fr</t>
  </si>
  <si>
    <t>05 55 92 17 66</t>
  </si>
  <si>
    <t>3 ALL DES CHATAIGNERS</t>
  </si>
  <si>
    <t>19-190001479-1</t>
  </si>
  <si>
    <t>190000158-IME DE PUYMARET</t>
  </si>
  <si>
    <t>Avenant au CPOM signé le 05/06/2019 a effet du 01/01/2018 jusqu'au 31/12/2019
DOSA : il est noté CPOM date prév 30/06/2018 à effet du 01/01/2018 incluant le SESSAD 190012591</t>
  </si>
  <si>
    <t>2024_reorg_oct_Catherine REGNIER</t>
  </si>
  <si>
    <t>Vincent ARCHAMBEAULT à titre provisoire</t>
  </si>
  <si>
    <t>ESAT ADAPEI CORREZE (ex Atelier)</t>
  </si>
  <si>
    <t>14 AV DU CAPITAINE F TAURISSON</t>
  </si>
  <si>
    <t>siege@adapeicorreze.fr;c.bauce@adapeicorreze.fr;c.pasquet@adapeicorreze.fr</t>
  </si>
  <si>
    <t>05 55 92 00 33</t>
  </si>
  <si>
    <t>EAM</t>
  </si>
  <si>
    <t>EAM DE PUYMARET</t>
  </si>
  <si>
    <t>19 R JACQUARD</t>
  </si>
  <si>
    <t>05 55 24 43 49</t>
  </si>
  <si>
    <t>Suite changement de catégorie FAM en EAM =&gt; changement d'ET :190011692 devient 190005272 (FAM fermé au 30/06/2021) Arrêté 7/12/2020</t>
  </si>
  <si>
    <t>SAMSAH</t>
  </si>
  <si>
    <t>6 R 9 JUIN 1944</t>
  </si>
  <si>
    <t>TULLE</t>
  </si>
  <si>
    <t>ravs@facaph.fr;siege@adapeicorreze.fr;c.pasquet@adapeicorreze.fr</t>
  </si>
  <si>
    <t>05 55 93 94 44</t>
  </si>
  <si>
    <t>Changement d'EJ au 01/01/2020 (auparavant 190010793 FEDERATION ASSO CORREZE AIDE EERS HAND</t>
  </si>
  <si>
    <t>SESSAD de PUYMARET</t>
  </si>
  <si>
    <t>34 rue Denis Papin</t>
  </si>
  <si>
    <t>PASQUET</t>
  </si>
  <si>
    <t>Christine</t>
  </si>
  <si>
    <t>Directrice financière</t>
  </si>
  <si>
    <t>Faisait partie du CPOM en tant que site secondaire, intégration au CPOM en tant que site principal à l'ouverture en 2023</t>
  </si>
  <si>
    <t>Stéphane PALACIN</t>
  </si>
  <si>
    <t xml:space="preserve">ESAT Clocher </t>
  </si>
  <si>
    <t>ADAPEI  DE LA CREUSE</t>
  </si>
  <si>
    <t>ADAPEI 23</t>
  </si>
  <si>
    <t>15  CLOCHER</t>
  </si>
  <si>
    <t>SAINT SULPICE LE GUERETOIS</t>
  </si>
  <si>
    <t>s.queriaud@adapei23.asso.fr;d.fiolle@adapei23.asso.fr;</t>
  </si>
  <si>
    <t>05 55 51 94 30</t>
  </si>
  <si>
    <t>14 R RAYMOND CHRISTOFLOUR</t>
  </si>
  <si>
    <t>BP 293</t>
  </si>
  <si>
    <t>GUERET CEDEX</t>
  </si>
  <si>
    <t>05 55 51 94 36</t>
  </si>
  <si>
    <t>23-230000424-1</t>
  </si>
  <si>
    <t>230780371-ESAT LES MERIS</t>
  </si>
  <si>
    <t>Michel GUILLEMIN 2022</t>
  </si>
  <si>
    <t>Annie FAVOREAU</t>
  </si>
  <si>
    <t xml:space="preserve">ESAT Les Méris </t>
  </si>
  <si>
    <t>ZI DU MONT</t>
  </si>
  <si>
    <t>AUBUSSON</t>
  </si>
  <si>
    <t>05 55 66 29 32</t>
  </si>
  <si>
    <t>Mickael LE SAULNIER</t>
  </si>
  <si>
    <t>FAM LES GENETS</t>
  </si>
  <si>
    <t>ADAPEI 33</t>
  </si>
  <si>
    <t>ALL DES CORSAIRES</t>
  </si>
  <si>
    <t>GUJAN MESTRAS</t>
  </si>
  <si>
    <t>siege@adapei33.com;directiondesfinances@adapei33.com;gregoire.plainecassagne@adapei33.com;aurelie.massieu@adapei33.com</t>
  </si>
  <si>
    <t>05 57 73 10 80</t>
  </si>
  <si>
    <t>Adapei de la Gironde siege@adapei33.com
Direction des Finances - ADAPEI de la Gironde directiondesfinances@adapei33.com
Grégoire Plainecassagne (DAF)  gregoire.plainecassagne@adapei33.com
Aurélie Massieu (DAF adjointe) aurelie.massieu@adapei33.com</t>
  </si>
  <si>
    <t>39 R ROBERT CAUMONT</t>
  </si>
  <si>
    <t>BORDEAUX</t>
  </si>
  <si>
    <t>05 56 11 11 11</t>
  </si>
  <si>
    <t>33-330790791-1</t>
  </si>
  <si>
    <t>CPOM 2021 2022 concerne tous les ETS (sauf SAD Bègles) le précédent CPOM ne concernait que 3 ESAT</t>
  </si>
  <si>
    <t>330785387-ESAT BASSIN MEDOC (AUDENGE-LE BARP-VILLAMBIS)</t>
  </si>
  <si>
    <t>2024_reorg_oct_Sylvie GORJAO</t>
  </si>
  <si>
    <t>David ROMAIN 2023</t>
  </si>
  <si>
    <t>EAM St Michel de Rieuffret</t>
  </si>
  <si>
    <t>9 RTE D'ILLATS</t>
  </si>
  <si>
    <t>SAINT MICHEL DE RIEUFRET</t>
  </si>
  <si>
    <t>05 47 48 83 50</t>
  </si>
  <si>
    <t>15/03/22 Changement d'ET ancien 330052739 et changement de catégorie de FAM à EAM</t>
  </si>
  <si>
    <t>SESSAD BASSIN D'ARCACHON</t>
  </si>
  <si>
    <t>205 AV DE LATTRE DE TASSIGNY</t>
  </si>
  <si>
    <t>SESSAD PRO METROPOLE</t>
  </si>
  <si>
    <t>10B R DES SAULES</t>
  </si>
  <si>
    <t>BEGLES</t>
  </si>
  <si>
    <t>05 56 52 71 08</t>
  </si>
  <si>
    <t>15/11/22 Maj raison sociale SESSAD PRO CUB devient SESSAD PRO METROPOLE</t>
  </si>
  <si>
    <t>EAM LE MASCARET</t>
  </si>
  <si>
    <t>98 R ALEXIS LABRO</t>
  </si>
  <si>
    <t>05 57 35 06 06</t>
  </si>
  <si>
    <t>SESSAD PRO Médoc</t>
  </si>
  <si>
    <t>4 R PIERRE CASTEJA</t>
  </si>
  <si>
    <t>PAUILLAC</t>
  </si>
  <si>
    <t>05 56 73 18 88</t>
  </si>
  <si>
    <t>SESSAD PRO BASSIN</t>
  </si>
  <si>
    <t>135B AV DE LA LIBERATION</t>
  </si>
  <si>
    <t>BIGANOS</t>
  </si>
  <si>
    <t>05 57 76 08 08</t>
  </si>
  <si>
    <t>SESSAD L ESTAPE</t>
  </si>
  <si>
    <t xml:space="preserve"> 11 RUE DE VERDUN </t>
  </si>
  <si>
    <t>SAINT MACAIRE</t>
  </si>
  <si>
    <t>05 57 31 00 28</t>
  </si>
  <si>
    <t>21/11/2018 Cession d'autorisation ALTERNE EJ  330791997 au profit de l'ADAPEI 33 EJ 330790791</t>
  </si>
  <si>
    <t>SAMSAH DEPARTEMENT TSA</t>
  </si>
  <si>
    <t>10 RUE DES SAULES</t>
  </si>
  <si>
    <t>siege@adapei33.com</t>
  </si>
  <si>
    <t>IME DE L'ALOUETTE</t>
  </si>
  <si>
    <t>39 AV DU PORT AERIEN</t>
  </si>
  <si>
    <t>PESSAC</t>
  </si>
  <si>
    <t>05 57 26 16 16</t>
  </si>
  <si>
    <t>IME TAUSSAT</t>
  </si>
  <si>
    <t>AV GINETTE MAROIS</t>
  </si>
  <si>
    <t>TAUSSAT</t>
  </si>
  <si>
    <t>LANTON</t>
  </si>
  <si>
    <t>15/11/22 Maj raison sociale  IME ETOILE DE LA MER devient IME TAUSSAT</t>
  </si>
  <si>
    <t>IME D'AQUITAINE</t>
  </si>
  <si>
    <t>CHT DES MASSIOTS</t>
  </si>
  <si>
    <t>LAMOTHE LANDERRON</t>
  </si>
  <si>
    <t>05 56 61 71 31</t>
  </si>
  <si>
    <t>IME LES TILLEULS</t>
  </si>
  <si>
    <t>73 R DES MACONS</t>
  </si>
  <si>
    <t>BLAYE</t>
  </si>
  <si>
    <t>05 57 42 38 38</t>
  </si>
  <si>
    <t>IME DU MEDOC</t>
  </si>
  <si>
    <t>40 Rue du Général de Gaulle</t>
  </si>
  <si>
    <t>SAINT LAURENT MEDOC</t>
  </si>
  <si>
    <t>ESAT BASSIN-MEDOC (AUDENGE-LE BARP-VILLAMBIS)</t>
  </si>
  <si>
    <t>15 R DU HAPCHOT</t>
  </si>
  <si>
    <t>AUDENGE LE BARP CISSAC</t>
  </si>
  <si>
    <t>05 56 26 94 08</t>
  </si>
  <si>
    <t>ESAT METROPOLE (ALOUETTE-BEGLES-MAGELLAN)</t>
  </si>
  <si>
    <t>9 R CLAUDE CHAPPE</t>
  </si>
  <si>
    <t>PESSAC-BEGLES</t>
  </si>
  <si>
    <t>05 57 26 15 26</t>
  </si>
  <si>
    <t>ESAT LES MASSIOTS</t>
  </si>
  <si>
    <t>1852 Route d'Aquitaine</t>
  </si>
  <si>
    <t>MONGAUZY</t>
  </si>
  <si>
    <t>05 56 61 79 09</t>
  </si>
  <si>
    <t>ESAT LIBOURNAIS - BLAYAIS ESAT (PAILLERIE/ST DENIS PILE)</t>
  </si>
  <si>
    <t>1 LD BOUINOT</t>
  </si>
  <si>
    <t>BRAUD ET ST LOUIS - ST DENIS DE PILE</t>
  </si>
  <si>
    <t>05 57 42 63 50</t>
  </si>
  <si>
    <t>MAS DU LAC VERT</t>
  </si>
  <si>
    <t>16 R DES COLVERTS</t>
  </si>
  <si>
    <t>05 56 03 81 81</t>
  </si>
  <si>
    <t>SESSAD DU BLAYAIS</t>
  </si>
  <si>
    <t>13 CRS BACALAN</t>
  </si>
  <si>
    <t>05 57 42 94 36</t>
  </si>
  <si>
    <t>10/06/2024 : Info Modif raison sociale ET (anciennement SESSAD IME LES TILLEULS)
et augmentation capacité 16 places suite fermeture du SESSAD PRO du Blayais au 01/01/2024</t>
  </si>
  <si>
    <t>MAS LES QUATRE VENTS</t>
  </si>
  <si>
    <t>2 RTE DE GUITRES</t>
  </si>
  <si>
    <t>SAINT DENIS DE PILE</t>
  </si>
  <si>
    <t>05 57 25 60 20</t>
  </si>
  <si>
    <t>Christophe BEY</t>
  </si>
  <si>
    <t>SESSAD DE L'ADAPEI DES LANDES</t>
  </si>
  <si>
    <t>ADAPEI 40</t>
  </si>
  <si>
    <t>515 R RENEE DARRIET</t>
  </si>
  <si>
    <t>MONT DE MARSAN</t>
  </si>
  <si>
    <t>siege@adapei40.fr;m.laplace@adapei40.fr;</t>
  </si>
  <si>
    <t>05 58 85 25 60</t>
  </si>
  <si>
    <t>3 R MICHEL TISSE</t>
  </si>
  <si>
    <t>05 58 85 43 80</t>
  </si>
  <si>
    <t>40-400785879-1</t>
  </si>
  <si>
    <t>400008058-SESSAD DE L'ADAPEI DES LANDES</t>
  </si>
  <si>
    <t>Sylvie LEMAITRE</t>
  </si>
  <si>
    <t>SAMSAH AUTISME</t>
  </si>
  <si>
    <t>76 Allée des Caroubiers</t>
  </si>
  <si>
    <t>05 58 06 81 48</t>
  </si>
  <si>
    <t xml:space="preserve"> 3 RUE MICHEL TISSE RESIDENCE MARIALVA </t>
  </si>
  <si>
    <t>IME LES PLEIADES</t>
  </si>
  <si>
    <t>6 R FRÉDÉRIC BASTIAT</t>
  </si>
  <si>
    <t>DAX</t>
  </si>
  <si>
    <t>05 58 58 00 90</t>
  </si>
  <si>
    <t>IME SAINT EXUPERY</t>
  </si>
  <si>
    <t>2250 RTE DE MENASSE</t>
  </si>
  <si>
    <t>SAINT PIERRE DU MONT</t>
  </si>
  <si>
    <t>05 58 85 72 22</t>
  </si>
  <si>
    <t>ESAT SUD ADOUR MULTISERVICES</t>
  </si>
  <si>
    <t>416 R DENIS PAPIN</t>
  </si>
  <si>
    <t>BP 111</t>
  </si>
  <si>
    <t>SAINT PAUL LES DAX</t>
  </si>
  <si>
    <t>05 58 91 75 65</t>
  </si>
  <si>
    <t>ESAT DU CONTE</t>
  </si>
  <si>
    <t>369 R DE LA FERME DU CONTE</t>
  </si>
  <si>
    <t>BP 613</t>
  </si>
  <si>
    <t>MONT DE MARSAN CEDEX</t>
  </si>
  <si>
    <t>05 58 75 40 88</t>
  </si>
  <si>
    <t>EAM ST AMAND</t>
  </si>
  <si>
    <t>2800 Route du Houga</t>
  </si>
  <si>
    <t>05 58 44 00 43</t>
  </si>
  <si>
    <t>MAS LOU CAMINOT</t>
  </si>
  <si>
    <t>ADAPEI 64</t>
  </si>
  <si>
    <t>1 CHE LACARRIU</t>
  </si>
  <si>
    <t>thierry.beyrie@adapei64.fr;olivier.villaceque@adapei64.fr;compta@adapei64.fr;siege.contact@adapei64.fr;siege.direction@adapei64.fr;siege.compta@adapei64.fr</t>
  </si>
  <si>
    <t>05 59 04 36 90</t>
  </si>
  <si>
    <t>105 AV DES LILAS</t>
  </si>
  <si>
    <t>05 59 84 64 89</t>
  </si>
  <si>
    <t>LALANNE</t>
  </si>
  <si>
    <t>Francois</t>
  </si>
  <si>
    <t>Direceur général</t>
  </si>
  <si>
    <t>francois.lalanne@adapei.64.fr</t>
  </si>
  <si>
    <t>64-640790390-1</t>
  </si>
  <si>
    <t>640781514-IME GEORGETTE BERTHE</t>
  </si>
  <si>
    <t>SESSAD LES PETITS PRINCES</t>
  </si>
  <si>
    <t>30 R EMILE GINOT</t>
  </si>
  <si>
    <t>05 59 83 26 71</t>
  </si>
  <si>
    <t>FAM LE GABARN</t>
  </si>
  <si>
    <t>8 R DU HUIT MAI</t>
  </si>
  <si>
    <t>OLORON SAINTE MARIE</t>
  </si>
  <si>
    <t>05 59 39 18 82</t>
  </si>
  <si>
    <t>SESSAD IME GEORGETTE BERTHE</t>
  </si>
  <si>
    <t>1 ALL DES HIRONDELLES</t>
  </si>
  <si>
    <t>BIZANOS</t>
  </si>
  <si>
    <t>64-PAU</t>
  </si>
  <si>
    <t>SESSAD DU SESIPS [SECTION IME]</t>
  </si>
  <si>
    <t>18B R GEORGES BRASSENS</t>
  </si>
  <si>
    <t>GAN</t>
  </si>
  <si>
    <t>05 59 21 57 09</t>
  </si>
  <si>
    <t>SESSAD DE L'IME FRANCIS JAMMES</t>
  </si>
  <si>
    <t>364 CHE DE LA VIRGINIE</t>
  </si>
  <si>
    <t>QUARTIER CASTETARBE</t>
  </si>
  <si>
    <t>ORTHEZ</t>
  </si>
  <si>
    <t>05 59 69 43 45</t>
  </si>
  <si>
    <t>MAS DOMAINE DES ROSES</t>
  </si>
  <si>
    <t>2 RTE DU HAMEAU</t>
  </si>
  <si>
    <t>RONTIGNON</t>
  </si>
  <si>
    <t>05 59 82 00 88</t>
  </si>
  <si>
    <t>IME GEORGETTE BERTHE</t>
  </si>
  <si>
    <t>05 59 14 89 90</t>
  </si>
  <si>
    <t>ITEP</t>
  </si>
  <si>
    <t>ITEP SESIPS</t>
  </si>
  <si>
    <t>IME FRANCIS JAMMES</t>
  </si>
  <si>
    <t>ESAT COLO-COUSTAU</t>
  </si>
  <si>
    <t>R COUSTAU</t>
  </si>
  <si>
    <t>LESCAR</t>
  </si>
  <si>
    <t>05 59 81 04 16</t>
  </si>
  <si>
    <t>Regroupement ESAT COLO et ESAT COUSTAU le finess 640786273 n'est plus valide</t>
  </si>
  <si>
    <t>IME L'ESPOIR</t>
  </si>
  <si>
    <t>38 AV DE LATTRE DE TASSIGNY</t>
  </si>
  <si>
    <t>05 59 39 40 21</t>
  </si>
  <si>
    <t>IME SESIPS</t>
  </si>
  <si>
    <t>ESAT BELLEVUE</t>
  </si>
  <si>
    <t>113 CHE DE BELLEVUE</t>
  </si>
  <si>
    <t>BAIGTS DE BEARN</t>
  </si>
  <si>
    <t>05 59 65 33 02</t>
  </si>
  <si>
    <t>ESAT ALPHA</t>
  </si>
  <si>
    <t>19 AV BEAUSOLEIL</t>
  </si>
  <si>
    <t>IDRON</t>
  </si>
  <si>
    <t>05 59 02 52 82</t>
  </si>
  <si>
    <t>ESAT LE HAMEAU</t>
  </si>
  <si>
    <t>27 AV LARRIBAU</t>
  </si>
  <si>
    <t>05 59 80 19 33</t>
  </si>
  <si>
    <t xml:space="preserve">ESAT SAINT PEE </t>
  </si>
  <si>
    <t>4 IMP MICHEL CAZAUX</t>
  </si>
  <si>
    <t>thierry.beyrie@adapei64.fr;olivier.villaceque@adapei64.fr;compta@adapei64.fr;siege.contact@adapei64.fr;direction@adapei64.fr</t>
  </si>
  <si>
    <t>05 59 39 80 68</t>
  </si>
  <si>
    <t>ESAT ESPIUTE</t>
  </si>
  <si>
    <t>BOURG</t>
  </si>
  <si>
    <t>ESPIUTE</t>
  </si>
  <si>
    <t>05 59 38 54 70</t>
  </si>
  <si>
    <t>ESAT CH. LANUSSE</t>
  </si>
  <si>
    <t>IME de Bressuire</t>
  </si>
  <si>
    <t>ADAPEI 79</t>
  </si>
  <si>
    <t>IMP DES HARDILLIERS</t>
  </si>
  <si>
    <t>BP 44</t>
  </si>
  <si>
    <t>BRESSUIRE CEDEX</t>
  </si>
  <si>
    <t>comite.direction@adapei79.org</t>
  </si>
  <si>
    <t>MARET</t>
  </si>
  <si>
    <t>Sandrine</t>
  </si>
  <si>
    <t>Directrice adjointe</t>
  </si>
  <si>
    <t>05 49 65 05 63
05 49 79 38 62 Resp FI</t>
  </si>
  <si>
    <t>12/01/23 Mr POIRIER Jocelyn : Responsable financier :j.poirier@adapei79.org
Directrice Adjointe Pôle enfance : Sandrine MARET</t>
  </si>
  <si>
    <t>14B R D INKERMANN</t>
  </si>
  <si>
    <t>BP 9 028</t>
  </si>
  <si>
    <t>NIORT CEDEX</t>
  </si>
  <si>
    <t>05 49 79 38 62</t>
  </si>
  <si>
    <t>direction.adapei79@adapei79.org</t>
  </si>
  <si>
    <r>
      <rPr>
        <sz val="7"/>
        <color theme="1"/>
        <rFont val="Calibri"/>
        <family val="2"/>
        <scheme val="minor"/>
      </rPr>
      <t>Mr Jean-Christophe HERMOUET : 06/89/06/82/29
Responsable des finances, comptabilité et contrpole de gestion
Tel : 05/49/8843/55</t>
    </r>
    <r>
      <rPr>
        <u/>
        <sz val="7"/>
        <color theme="1"/>
        <rFont val="Calibri"/>
        <family val="2"/>
        <scheme val="minor"/>
      </rPr>
      <t xml:space="preserve">
rfccg@adapei86.fr</t>
    </r>
  </si>
  <si>
    <t>79-790009294-1</t>
  </si>
  <si>
    <t>Prorogation 1 an avenant 29/08/2022</t>
  </si>
  <si>
    <t>790000194-IME DE BRESSUIRE</t>
  </si>
  <si>
    <t>Sylvie GORJAO</t>
  </si>
  <si>
    <t>IME DE MELLE</t>
  </si>
  <si>
    <t>5 R DES JONCHERES</t>
  </si>
  <si>
    <t>MELLE</t>
  </si>
  <si>
    <t>05 49 27 00 09
05 49 79 38 62 Resp FI</t>
  </si>
  <si>
    <t>12/01/23 Mr POIRIER Jocelyn : Responsable financier :j.poirier@adapei79.org</t>
  </si>
  <si>
    <r>
      <rPr>
        <sz val="7"/>
        <color theme="1"/>
        <rFont val="Calibri"/>
        <family val="2"/>
        <scheme val="minor"/>
      </rPr>
      <t>Mr Jean-Christophe HERMOUET :06/89/06/82/29
Responsable des finances, comptabilité et contrpole de gestion
Tel : 05/49/8843/55</t>
    </r>
    <r>
      <rPr>
        <u/>
        <sz val="7"/>
        <color theme="1"/>
        <rFont val="Calibri"/>
        <family val="2"/>
        <scheme val="minor"/>
      </rPr>
      <t xml:space="preserve">
rfccg@adapei86.fr</t>
    </r>
  </si>
  <si>
    <t xml:space="preserve">IME de Parthenay </t>
  </si>
  <si>
    <t>48 R DU PONT SOUTAIN</t>
  </si>
  <si>
    <t>POMPAIRE</t>
  </si>
  <si>
    <t>05 49 64 06 43
05 49 79 38 62 Resp FI</t>
  </si>
  <si>
    <t>IME de Thouars</t>
  </si>
  <si>
    <t>2 R DES PAPILLONS BLANCS</t>
  </si>
  <si>
    <t>BP 70247</t>
  </si>
  <si>
    <t>THOUARS CEDEX</t>
  </si>
  <si>
    <t>05 49 66 08 50
05 49 79 38 62 Resp FI</t>
  </si>
  <si>
    <t>IME de Niort</t>
  </si>
  <si>
    <t>41 RTE DE CHERVEUX</t>
  </si>
  <si>
    <t>NIORT</t>
  </si>
  <si>
    <t>05 49 09 01 51
05 49 79 38 62 Resp FI</t>
  </si>
  <si>
    <t>ESAT POLE DE TRAVAIL ADAPEI 79</t>
  </si>
  <si>
    <t>IMP DE LA JAMINE</t>
  </si>
  <si>
    <t>AIFFRES</t>
  </si>
  <si>
    <t>05 49 32 02 26
05 49 79 38 62 Resp FI</t>
  </si>
  <si>
    <t>Mr Jean-Christophe HERMOUET :06/89/06/82/29
Responsable des finances, comptabilité et contrpole de gestion
Tel : 05/49/8843/55
rfccg@adapei86.fr</t>
  </si>
  <si>
    <t>Info du 29/12/21 : ESAT AIFFRES devient ESAT POLE DE TRAVAIL ADAPEI 79</t>
  </si>
  <si>
    <t>MAS LES PEUPLIERS</t>
  </si>
  <si>
    <t>24 R GRAND RUE</t>
  </si>
  <si>
    <t>LA PEYRATTE</t>
  </si>
  <si>
    <t>GABORIAUD</t>
  </si>
  <si>
    <t>Séverine</t>
  </si>
  <si>
    <t>05 49 94 11 57
05 49 94 65 21
06 26 75 45 23 Directrice
05 49 79 38 62 Resp FI</t>
  </si>
  <si>
    <t>MAS RESIDENCE L ARCHIPEL</t>
  </si>
  <si>
    <t>RTE DE LA MOTHE</t>
  </si>
  <si>
    <t>RESIDENCE L'ARCHIPEL</t>
  </si>
  <si>
    <t>SAINT MARTIN LES MELLE</t>
  </si>
  <si>
    <t>05 49 07 46 46
06 26 75 45 23 Directrice
05 49 79 38 62 Resp FI</t>
  </si>
  <si>
    <t>Ouverture de 6 places prévue au 01/06/2020</t>
  </si>
  <si>
    <t>FAM RES LES CYCLADES ADAPEI 79</t>
  </si>
  <si>
    <t>60 R VICTOR</t>
  </si>
  <si>
    <t>RESIDENCE LES CYCLADES</t>
  </si>
  <si>
    <t>CHAURAY</t>
  </si>
  <si>
    <t>05 49 08 20 22
05 49 08 20 21 
06 26 75 45 23 Directrice
05 49 79 38 62 Resp FI</t>
  </si>
  <si>
    <t>prevu mars 2020 ?</t>
  </si>
  <si>
    <t>FAM ADAPEI ST Martin les Melle</t>
  </si>
  <si>
    <t>05 49 07 46 46
05 49 79 38 62 Resp FI</t>
  </si>
  <si>
    <t>SESSAD IME de Niort ADAPEI</t>
  </si>
  <si>
    <t>Mr Jean-Christophe HERMOUET :06/89/06/82/29
Responsable des finances, comptabilité et contrpole de gestion
Tel : 05/49/8843/55
rfccg@adapei86.fr
Mme PEYRAT comptable : p.peyrat@adapei79.org</t>
  </si>
  <si>
    <t>Modification raison sociale rajout ADAPEI 79</t>
  </si>
  <si>
    <t>SESSAD IME de Thouars</t>
  </si>
  <si>
    <t>14 BD DE LA REPUBLIQUE</t>
  </si>
  <si>
    <t>05 49 66 53 39
05 49 79 38 62 Resp FI</t>
  </si>
  <si>
    <t>Mr Jean-Christophe HERMOUET :06/89/06/82/29
Responsable des finances, comptabilité et contrpole de gestion
Tel : 05/49/8843/55
rfccg@adapei86.fr
p.peyrat@adapei79.org</t>
  </si>
  <si>
    <t>SESSAD IME de Parthenay</t>
  </si>
  <si>
    <t>SESSAD IME de Melle</t>
  </si>
  <si>
    <t>15 R DES FRENES</t>
  </si>
  <si>
    <t>SESSAD IME de Bressuire</t>
  </si>
  <si>
    <t>10 ALL CAMILLE CLAUDEL</t>
  </si>
  <si>
    <t>BP 10044</t>
  </si>
  <si>
    <t>05 49 74 32 46
05 49 79 38 62 Resp FI</t>
  </si>
  <si>
    <t>FAM ADAPEI Coulonges</t>
  </si>
  <si>
    <t>12T RTE DE SERZAY</t>
  </si>
  <si>
    <t>LEPILEUR</t>
  </si>
  <si>
    <t>Avelig</t>
  </si>
  <si>
    <t>Directdrice</t>
  </si>
  <si>
    <t>05 49 06 28 90
05 49 79 38 62 Resp FI</t>
  </si>
  <si>
    <t>060723:Info chgt direction Mr FRAPPE remplacé par Mme LEPILEUR
12/01/23 Mr POIRIER Jocelyn : Responsable financier :j.poirier@adapei79.org
Mme  Cathy SUIRE : Assistante de direction</t>
  </si>
  <si>
    <t>SAMSAH ADAPEI 79</t>
  </si>
  <si>
    <t>10 Espace Bocapôle</t>
  </si>
  <si>
    <t>BRESSUIRE</t>
  </si>
  <si>
    <t>05 49 80 84 80
05 49 79 38 62 Resp FI</t>
  </si>
  <si>
    <t>MAS LES MAISONS DE CANOPEE</t>
  </si>
  <si>
    <t>5 R RAOUL FOLLEREAU</t>
  </si>
  <si>
    <t>MAISONS DE CANOPEE</t>
  </si>
  <si>
    <t>05 49 63 62 36
06 26 75 45 23 Directrice
05 49 79 38 62 Resp FI</t>
  </si>
  <si>
    <t>Changement libellé raison sociale</t>
  </si>
  <si>
    <t>CESEP LES ACACIAS Pompaire</t>
  </si>
  <si>
    <t>05 49 63 62 36
05 49 63 62 37
06 27 87 41 86
05 49 79 38 62 Resp FI</t>
  </si>
  <si>
    <t>FAM D'AIFFRES - ADAPEI 79 POLE HVS</t>
  </si>
  <si>
    <t>LD BERGNE</t>
  </si>
  <si>
    <t>SAINT GEORGES DE REX</t>
  </si>
  <si>
    <t>Michelle ALAMICHEL</t>
  </si>
  <si>
    <t>SESSAD PETITE ENFANCE Sud Vienne</t>
  </si>
  <si>
    <t>ADAPEI DE LA VIENNE</t>
  </si>
  <si>
    <t>ADAPEI 86 (UNAPEI 86)</t>
  </si>
  <si>
    <t>LD LE ROC</t>
  </si>
  <si>
    <t>IME ST GAUDENT</t>
  </si>
  <si>
    <t>SAINT GAUDENT</t>
  </si>
  <si>
    <t>noemie.grizon@unapei86.fr;sebastien.honore@unapei86.fr;jeanchristophe.hermouet@unapei86.fr;julie.jucquois@unapei86.fr;</t>
  </si>
  <si>
    <t>05 49 87 10 42</t>
  </si>
  <si>
    <t>11 AV GROTTES DE PASSE-LOURDAIN</t>
  </si>
  <si>
    <t>B. P. 19</t>
  </si>
  <si>
    <t>ST BENOIT</t>
  </si>
  <si>
    <t>05 49 88 43 55</t>
  </si>
  <si>
    <t>86-860793074-1</t>
  </si>
  <si>
    <t>Prorogation CPOM ancienne génération par avenant n°3 jusqu'au 31/12/2022</t>
  </si>
  <si>
    <t>860780121-IME MAUROC</t>
  </si>
  <si>
    <t>Info 18/01/23   L’Association a changé de marque en Unapei 86 pour un affichage avec la tête de réseau Unapei mais pas de raison sociale qui reste bien Adapei 86</t>
  </si>
  <si>
    <t>MAS PORT D'ATTACHE_ADAPEI</t>
  </si>
  <si>
    <t>CS 70036</t>
  </si>
  <si>
    <t>SAINT BENOIT CEDEX</t>
  </si>
  <si>
    <t>05 49 61 63 70</t>
  </si>
  <si>
    <t>FAM. (ADAPEI)</t>
  </si>
  <si>
    <t>11 AV GROTTES DE PASSE LOURDAIN</t>
  </si>
  <si>
    <t>BP 14</t>
  </si>
  <si>
    <t>SAINT BENOIT</t>
  </si>
  <si>
    <t>05 49 30 09 00</t>
  </si>
  <si>
    <t>I.M.E. MAUROC</t>
  </si>
  <si>
    <t>49 R DE MAUROC</t>
  </si>
  <si>
    <t>BP 19</t>
  </si>
  <si>
    <t>05 49 88 40 83</t>
  </si>
  <si>
    <t>INST. MEDICO-EDUC. ST GAUDENT</t>
  </si>
  <si>
    <t>8 R DE LA MAIRIE</t>
  </si>
  <si>
    <t>ESAT ADAPEI 86 CHANTEJEAU</t>
  </si>
  <si>
    <t>9 R DE CHANTEJEAU</t>
  </si>
  <si>
    <t>BP 15</t>
  </si>
  <si>
    <t>05 49 55 80 50</t>
  </si>
  <si>
    <t>Rajout de l'ESATau CPOM par avenant du 02/01/19_Prorogation CPOM ancienne génération par avenant n°3 jusqu'au 31/12/2022</t>
  </si>
  <si>
    <t>S.E.S.S.A.D. Centre Vienne</t>
  </si>
  <si>
    <t>94 ALL DE LA VERVOLIERE</t>
  </si>
  <si>
    <t>POITIERS</t>
  </si>
  <si>
    <t>05 49 01 68 77</t>
  </si>
  <si>
    <t>MAS "La Maison du Douglas" à MERCOEUR</t>
  </si>
  <si>
    <t>ADEF RESIDENCES</t>
  </si>
  <si>
    <t>LE BOURG</t>
  </si>
  <si>
    <t>MERCOEUR</t>
  </si>
  <si>
    <t>presidence@adefresidences.com;dir.mercoeur@adefresidences.com;xavier.mazarguil@adefresidences.com;cg@adefresidences.com;claire.lesrel@adefresidences.com</t>
  </si>
  <si>
    <t>05 55 91 48 48</t>
  </si>
  <si>
    <t>Sandrine GODET, Directrice contrôle de gestion, sandrine.godet@adefresidences.com</t>
  </si>
  <si>
    <t>19 R BAUDIN</t>
  </si>
  <si>
    <t>IVRY SUR SEINE</t>
  </si>
  <si>
    <t>01 46 70 16 02</t>
  </si>
  <si>
    <t xml:space="preserve">OUI </t>
  </si>
  <si>
    <t>19-190011148-1</t>
  </si>
  <si>
    <t>Michaël ARNOUL</t>
  </si>
  <si>
    <t>EHPAD LA MAISON DES COTONNIERS</t>
  </si>
  <si>
    <t>12 R MICHELE PERREIN</t>
  </si>
  <si>
    <t>MAIGNAN</t>
  </si>
  <si>
    <t>AUDENGE</t>
  </si>
  <si>
    <t>dir.audenge@adefresidences.com;cg@adefresidences.com;presidence@adefresidences.com;xavier.mazarguil@adefresidences.com;cg@adefresidences.com;claire.lesrel@adefresidences.com;</t>
  </si>
  <si>
    <t>SPINELLA</t>
  </si>
  <si>
    <t>Baptiste</t>
  </si>
  <si>
    <t>05 57 17 19 39
06 25 23 43 14</t>
  </si>
  <si>
    <t>33-940004088-1</t>
  </si>
  <si>
    <t>M. A. S. LA FORET DES CHARMES</t>
  </si>
  <si>
    <t>9B RTE DE PUYGIRON</t>
  </si>
  <si>
    <t>cg@adefresidences.com;claire.lesrel@adefresidences.com</t>
  </si>
  <si>
    <t>DULIN</t>
  </si>
  <si>
    <t>Valérie</t>
  </si>
  <si>
    <t>05 49 18 11 50</t>
  </si>
  <si>
    <t>86-940004088-1</t>
  </si>
  <si>
    <t xml:space="preserve">Cpom initial 2020_2024 proroger par avenant </t>
  </si>
  <si>
    <t>CPAM 86</t>
  </si>
  <si>
    <t>860010941-EAM_LA FORET DES CHARMES</t>
  </si>
  <si>
    <t>Mme DULIN remplace Mr BONNIN en tant que directrice à compter du 05/07/21</t>
  </si>
  <si>
    <t>EAM LA FORET DES CHARMES</t>
  </si>
  <si>
    <t>9B RTE DU PUYGIRON</t>
  </si>
  <si>
    <t>Isabelle BOURDIN</t>
  </si>
  <si>
    <t>Sylvie LEVASSEUR</t>
  </si>
  <si>
    <t>SESSAD de l'Océan</t>
  </si>
  <si>
    <t>ADEI 17 - ASS. DPT EDUC. INSER</t>
  </si>
  <si>
    <t>ADEI 17</t>
  </si>
  <si>
    <t>CHEMIN DES REAUX</t>
  </si>
  <si>
    <t>AYTRE Cedex</t>
  </si>
  <si>
    <t>adei17@adei17.com;levequech@adei17.com;dermautla@adei17.com</t>
  </si>
  <si>
    <t>05 46 30 67 17</t>
  </si>
  <si>
    <t>8 BD DU COMMANDANT CHARCOT</t>
  </si>
  <si>
    <t>BP 106</t>
  </si>
  <si>
    <t>AYTRE CEDEX</t>
  </si>
  <si>
    <t>05 46 27 66 01</t>
  </si>
  <si>
    <t>17-170788632-1</t>
  </si>
  <si>
    <t>CPOM initial 2019_2023 prorogé par avenants</t>
  </si>
  <si>
    <t>170780969-IME OCEAN</t>
  </si>
  <si>
    <t>Anne-Laure THOMAS</t>
  </si>
  <si>
    <t>Michel GUILLEMIN</t>
  </si>
  <si>
    <t>Matthieu DEMOULIN</t>
  </si>
  <si>
    <t>SESSAD les coteaux</t>
  </si>
  <si>
    <t>9 ZAC LA BOBINERIE</t>
  </si>
  <si>
    <t>LA BOBINERIE</t>
  </si>
  <si>
    <t>SAINT GEORGES LES COTEAUX</t>
  </si>
  <si>
    <t>05 46 90 53 40</t>
  </si>
  <si>
    <t>ESAT LOULAY</t>
  </si>
  <si>
    <t>11 R D'AUNIS</t>
  </si>
  <si>
    <t>LOULAY</t>
  </si>
  <si>
    <t>05 46 26 10 10</t>
  </si>
  <si>
    <t>ESAT CLAIRES ET MER_ARVERT</t>
  </si>
  <si>
    <t>8 R DES PECHEURS</t>
  </si>
  <si>
    <t>LIEU-DIT COUX</t>
  </si>
  <si>
    <t>ARVERT</t>
  </si>
  <si>
    <t>iesatCLM@adei17.com;dermautla@adei17.com</t>
  </si>
  <si>
    <t>05 46 85 02 16</t>
  </si>
  <si>
    <t>OUI 2025</t>
  </si>
  <si>
    <t>Intégration au CPOM au 01/01/2025 par avenant du 15/01/2025</t>
  </si>
  <si>
    <t>Arrêté du 22/12/23 : Cession ESAT CLAIR ET MER à l'ADEI 17 ancien OG LA NAVICULE BLEUE 170020333</t>
  </si>
  <si>
    <t>EAM Les Tournesols</t>
  </si>
  <si>
    <t>3 R DU MARECHAL JUIN</t>
  </si>
  <si>
    <t>SOUBISE</t>
  </si>
  <si>
    <t>05 46 83 90 17</t>
  </si>
  <si>
    <t>17-170788632-2</t>
  </si>
  <si>
    <t>Cpom propre au FAM</t>
  </si>
  <si>
    <t>CPOM propre au FAM 01/01/2021</t>
  </si>
  <si>
    <t>SESSAD de Jonzac</t>
  </si>
  <si>
    <t>6 R DE L'ACADIE</t>
  </si>
  <si>
    <t>JONZAC</t>
  </si>
  <si>
    <t>05 46 48 00 94</t>
  </si>
  <si>
    <t>SESSAD la Vigerie</t>
  </si>
  <si>
    <t>Route de St Jean d'Angély</t>
  </si>
  <si>
    <t>"La Richardière"</t>
  </si>
  <si>
    <t>SAINS SAVINIEN</t>
  </si>
  <si>
    <t>Arrêté de création du 15 mai 2019, en attente visite conformité et date ouverture</t>
  </si>
  <si>
    <t>IME DE Jonzac</t>
  </si>
  <si>
    <t>JONZAC CEDEX</t>
  </si>
  <si>
    <t>adei17@adei17.com;levequech@adei17.com;adei@adei17.com;dermautla@adei17.com</t>
  </si>
  <si>
    <t>CMPP</t>
  </si>
  <si>
    <t>CMPP de l'ADEI</t>
  </si>
  <si>
    <t>34 PL DE VERDUN</t>
  </si>
  <si>
    <t>LA ROCHELLE</t>
  </si>
  <si>
    <t>05 46 41 07 46</t>
  </si>
  <si>
    <t>Intègre le CPOM ADEI 17 par avenant du 12/05/21
CPOM prorogé par avenants</t>
  </si>
  <si>
    <t>Le CMPP de Saintonge ET 170781314 et  le CIC ET 170022271 sont regroupés sous l'ET 170780852 CMPP de l'AUNIS _arrêté du 06012020</t>
  </si>
  <si>
    <t>IME les coteaux</t>
  </si>
  <si>
    <t>IME la vigerie</t>
  </si>
  <si>
    <t>RTE DE ST JEAN D ANGELY</t>
  </si>
  <si>
    <t>BP 4</t>
  </si>
  <si>
    <t>SAINT SAVINIEN</t>
  </si>
  <si>
    <t>05 46 90 20 26</t>
  </si>
  <si>
    <t>IME de l'Océan</t>
  </si>
  <si>
    <t>CHE DES REAUX</t>
  </si>
  <si>
    <t>AYTRE</t>
  </si>
  <si>
    <t>IME de Haute Saintonge</t>
  </si>
  <si>
    <t>36 RTE DE JONZAC</t>
  </si>
  <si>
    <t>SAINT GENIS DE SAINTONGE</t>
  </si>
  <si>
    <t>05 46 49 84 95</t>
  </si>
  <si>
    <t>ESAT  MARLONGES - CHAMBON</t>
  </si>
  <si>
    <t>4 R LE CHATELIER</t>
  </si>
  <si>
    <t>PERIGNY</t>
  </si>
  <si>
    <t>05 46 27 64 64</t>
  </si>
  <si>
    <t>ESAT  LA VIGERIE - ST SAVINIEN</t>
  </si>
  <si>
    <t>ESAT  JONZAC</t>
  </si>
  <si>
    <t>ZI NORD 46B RTE DE SAINT GENIS</t>
  </si>
  <si>
    <t>SAINT GERMAIN DE LUSIGNAN</t>
  </si>
  <si>
    <t>05 46 86 15 75</t>
  </si>
  <si>
    <t>ESAT ARCA-BAIE</t>
  </si>
  <si>
    <t>PORT DU CANAL OUEST</t>
  </si>
  <si>
    <t>iesatARC@adei17.com;dermautla@adei17.com</t>
  </si>
  <si>
    <t>05 57 16 32 95</t>
  </si>
  <si>
    <t>Arrêté du 22/12/23 : Cession ESAT ARCA BAIE à l'ADEI 17 ancien OG LA NAVICULE BLEUE 170020333</t>
  </si>
  <si>
    <t>Françoise HOUNKPEVI</t>
  </si>
  <si>
    <t>EHPAD SAINT JOSEPH</t>
  </si>
  <si>
    <t>ADGESSA</t>
  </si>
  <si>
    <t>19 AV DU PERIGORD</t>
  </si>
  <si>
    <t>PORT SAINTE FOY ET PONCHAPT</t>
  </si>
  <si>
    <t>stjoseph@adgessa.fr;dirstjoseph@adgessa.fr;fabrice.loose@adgessa.fr;celine.champaloux@adgessa.fr;stephanie.ulysse@adgessa.fr</t>
  </si>
  <si>
    <t>05 53 24 70 87</t>
  </si>
  <si>
    <t>PULL</t>
  </si>
  <si>
    <t>Dir.Adm.Finan</t>
  </si>
  <si>
    <t>daf@adgessa.fr ;
siege@adgessa.fr ;</t>
  </si>
  <si>
    <t>24-330001025-1</t>
  </si>
  <si>
    <t>Sandrine FOTIA</t>
  </si>
  <si>
    <t>EHPAD BOSSEGE</t>
  </si>
  <si>
    <t>18 R PIERRE CASTERA</t>
  </si>
  <si>
    <t>SAINT LAURENT DU MEDOC</t>
  </si>
  <si>
    <t xml:space="preserve">bossege@adgessa.fr;siege@adgessa.fr;florence.merlet@adgessa.fr;stephanie.ulysse@adgessa.fr
</t>
  </si>
  <si>
    <t>05 56 59 96 96</t>
  </si>
  <si>
    <t>31 R DU FILS</t>
  </si>
  <si>
    <t>05 56 24 98 73</t>
  </si>
  <si>
    <t>EHPAD BOIS GRAMOND</t>
  </si>
  <si>
    <t>R FRANCOIS MAURIAC</t>
  </si>
  <si>
    <t>EYSINES</t>
  </si>
  <si>
    <t>boisgramond@adgessa.fr;siege@adgessa.fr;stephanie.ulysse@adgessa.fr</t>
  </si>
  <si>
    <t>05 56 16 55 00</t>
  </si>
  <si>
    <t>EHPAD AIRIAL DE BIRON</t>
  </si>
  <si>
    <t>CAPTIEUX</t>
  </si>
  <si>
    <t>airialdebiron@adgessa.fr;siege@adgessa.fr;dominique.chadelle@adgessa.fr;stephanie.ulysse@adgessa.fr</t>
  </si>
  <si>
    <t>EHPAD BON PASTEUR</t>
  </si>
  <si>
    <t>SEMENS</t>
  </si>
  <si>
    <t>SAINT BRICE</t>
  </si>
  <si>
    <t>bonpasteur@adgessa.fr;siege@adgessa.fr;franck.lussin@adgessa.fr;stephanie.ulysse@adgessa.fr</t>
  </si>
  <si>
    <t>05 56 71 54 07</t>
  </si>
  <si>
    <t xml:space="preserve">270622 :Mme Patricia COSSART est en arrêt et remplacée par kelly.scholtz@adgessa.fr </t>
  </si>
  <si>
    <t>EHPAD  NOTRE DAME DE BONNE ESPERANCE</t>
  </si>
  <si>
    <t>40 R DU FILS</t>
  </si>
  <si>
    <t>BORDEAUX CEDEX</t>
  </si>
  <si>
    <t>ndbe@adgessa.fr;siege@adgessa.fr;stephanie.ulysse@adgessa.fr;teresa.goncalves@adgessa.fr;emilie.pouradier@adgessa.fr</t>
  </si>
  <si>
    <t>05 57 81 14 30</t>
  </si>
  <si>
    <t>EHPAD GRAND BON PASTEUR</t>
  </si>
  <si>
    <t>6 AV CHARLES DE GAULLE</t>
  </si>
  <si>
    <t>grandbonpasteur@adgessa.fr;siege@adgessa.fr;stephanie.ulysse@adgessa.fr</t>
  </si>
  <si>
    <t>05 56 08 33 10</t>
  </si>
  <si>
    <t>ESAT SAINT JEAN</t>
  </si>
  <si>
    <t>1 R SEMENS</t>
  </si>
  <si>
    <t>stephanie.ulysse@adgessa.fr;siege@adgessa.fr;franck.lussin@adgessa.fr;</t>
  </si>
  <si>
    <t>05 56 71 58 44</t>
  </si>
  <si>
    <t>EHPA</t>
  </si>
  <si>
    <t>MAT SUD LANDES</t>
  </si>
  <si>
    <t>601 IMP DE L'OEUVRE</t>
  </si>
  <si>
    <t>SAINT VINCENT DE PAUL</t>
  </si>
  <si>
    <t>siege@adgessa.fr;leberceau@adgessa.fr;Fabienne.noe@adgessa.fr;stephanie.ulysse@adgessa.fr</t>
  </si>
  <si>
    <t>Ouverture du 01/09/2019</t>
  </si>
  <si>
    <t>EHPAD LE BERCEAU</t>
  </si>
  <si>
    <t>leberceau@adgessa.fr;siege@adgessa.fr;Fabienne.noe@adgessa.fr;stephanie.ulysse@adgessa.fr</t>
  </si>
  <si>
    <t>05 58 55 97 80</t>
  </si>
  <si>
    <t>Nathalie MAGALHAES</t>
  </si>
  <si>
    <t>EHPAD LE CONTE</t>
  </si>
  <si>
    <t>46 Chemin de Pehaou</t>
  </si>
  <si>
    <t>POMAREZ</t>
  </si>
  <si>
    <t>bernede@adgessa.fr;siege@adgessa.fr;le-conte@adgessa.fr;laurent.marque@adgessa.fr;stephanie.ulysse@adgessa.fr</t>
  </si>
  <si>
    <t>05 58 55 39 70</t>
  </si>
  <si>
    <t>EHPAD BERNEDE devient EHPAD LE CONTE (maj du 05/06/19)</t>
  </si>
  <si>
    <t>EHPAD LES ARRIOUETS</t>
  </si>
  <si>
    <t>8 Chemin Vert</t>
  </si>
  <si>
    <t>lesarriouets@adgessa.fr;stephanie.ulysse@adgessa.fr</t>
  </si>
  <si>
    <t>RAUD</t>
  </si>
  <si>
    <t>Nathalie</t>
  </si>
  <si>
    <t>06 84 60 79 55</t>
  </si>
  <si>
    <t>Création mai 2021 suite regroupement deux EHPAD FRANCOIS HENRI ( 640785598) et RES ST LEON (640785622)</t>
  </si>
  <si>
    <t>Christophe BEY à titre provisoire</t>
  </si>
  <si>
    <t>Remplaçant Pauline DEJOUANNY</t>
  </si>
  <si>
    <t>FOYER ST ASTIER-ADHP</t>
  </si>
  <si>
    <t>A.D.H.P.</t>
  </si>
  <si>
    <t>ADHP</t>
  </si>
  <si>
    <t>95 BD MARECHAL LECLERC</t>
  </si>
  <si>
    <t>SAINT ASTIER</t>
  </si>
  <si>
    <t>adhp@adhp24.fr;direction@adhp24.fr;compta@adhp24.fr</t>
  </si>
  <si>
    <t>DI PASQUALE</t>
  </si>
  <si>
    <t>Claudia</t>
  </si>
  <si>
    <t>Présidente ADHP ST ASTIER</t>
  </si>
  <si>
    <t>05 53 04 23 70</t>
  </si>
  <si>
    <t>Mr Thierry BOISSINOT suivi budgétaire ADHP
Mme PANIZZA Comptable
Mme Cécilia LABROUSSE : directrice adjointe</t>
  </si>
  <si>
    <t>95 R MARECHAL LECLERC</t>
  </si>
  <si>
    <t>ST ASTIER</t>
  </si>
  <si>
    <t>24-240001982-1</t>
  </si>
  <si>
    <t>2025 :Prorogation du CPOM initial jusqu'en 2026
Passage en DGC mais versement au FAM</t>
  </si>
  <si>
    <t>Pauline DEJOUANY</t>
  </si>
  <si>
    <t>Fabrice STOMBELLINI</t>
  </si>
  <si>
    <t>ESAT DE BASSENS</t>
  </si>
  <si>
    <t>ADIAPH</t>
  </si>
  <si>
    <t>24 R FRANKLIN</t>
  </si>
  <si>
    <t>BASSENS</t>
  </si>
  <si>
    <t xml:space="preserve">siege@adiaph.fr;Fabrice.DURAND@adiaph.fr;lesateliersdebassens@adiaph.fr;karine.maillet@adiaph.fr;emmanuel.noirault@adiaph.fr;damien.gaborieau@adiaph.fr
</t>
  </si>
  <si>
    <t>05 56 38 37 37</t>
  </si>
  <si>
    <t>97 AV THIERS</t>
  </si>
  <si>
    <t>05 56 69 07 54</t>
  </si>
  <si>
    <t>33-330790817-1</t>
  </si>
  <si>
    <t>Nouv CPOM en cours de négociation</t>
  </si>
  <si>
    <t>330785379-ESAT LA FERME DES COTEAUX</t>
  </si>
  <si>
    <t>Florence BRISSON MAI 2025</t>
  </si>
  <si>
    <t>MichaëL ARNOUL MAI 2025</t>
  </si>
  <si>
    <t>SESSAD BEAULIEU</t>
  </si>
  <si>
    <t>9 RTE DE SOULAC</t>
  </si>
  <si>
    <t>LE PIAN-MEDOC</t>
  </si>
  <si>
    <t>siege@adiaph.fr;Fabrice.DURAND@adiaph.fr;sessad-beaulieu@adiaph.fr;fabienne.riviere@adiaph.fr;emmanuel.noirault@adiaph.fr;damien.gaborieau@adiaph.fr</t>
  </si>
  <si>
    <t>05 56 70 21 32</t>
  </si>
  <si>
    <t>FAM Jean Rivière - ADIAPH</t>
  </si>
  <si>
    <t>2 R DE NEPTUNE</t>
  </si>
  <si>
    <t>CARIGNAN DE BORDEAUX</t>
  </si>
  <si>
    <t>siege@adiaph.fr;Fabrice.DURAND@adiaph.fr;residencejeanriviere@adiaph.fr;guillaume.dekermadec@adiaph.fr;emmanuel.noirault@adiaph.fr;damien.gaborieau@adiaph.fr</t>
  </si>
  <si>
    <t>EAM L'AIRIAL DU NID DE L'AGASSE</t>
  </si>
  <si>
    <t>10 CHEM DE MOUGNET</t>
  </si>
  <si>
    <t>LE BARP</t>
  </si>
  <si>
    <t>siege@adiaph.fr;Fabrice.DURAND@adiaph.fr;fambarp@adiaph.fr;christine.berthelot@adiaph.fr;emmanuel.noirault@adiaph.fr;damien.gaborieau@adiaph.fr</t>
  </si>
  <si>
    <t>05 56 88 74 33</t>
  </si>
  <si>
    <t>FAM LA FERME DES COTEAUX</t>
  </si>
  <si>
    <t xml:space="preserve"> ROUTE NARCE </t>
  </si>
  <si>
    <t>VERDELAIS</t>
  </si>
  <si>
    <t>siege@adiaph.fr;Fabrice.DURAND@adiaph.fr;famdescoteaux@adiaph.fr;cecile.cazade@adiaph.fr;emmanuel.noirault@adiaph.fr;damien.gaborieau@adiaph.fr</t>
  </si>
  <si>
    <t>05 64 54 00 58</t>
  </si>
  <si>
    <t>97 AVENUE THIERS</t>
  </si>
  <si>
    <t>SAMSAH AUTISME ADIAPH SUD GIRONDE</t>
  </si>
  <si>
    <t>35 CRS SADI CARNOT</t>
  </si>
  <si>
    <t>LANGON</t>
  </si>
  <si>
    <t>siege@adiaph.fr;Fabrice.DURAND@adiaph.fr;samsahsudgironde@adiaph.fr;cedric.erales@adiaph.fr;emmanuel.noirault@adiaph.fr;damien.gaborieau@adiaph.fr</t>
  </si>
  <si>
    <t>siege@adiaph.fr</t>
  </si>
  <si>
    <t>Autorisation du 24/09/2018</t>
  </si>
  <si>
    <t>IMP JEAN LE TANNEUR</t>
  </si>
  <si>
    <t>12 CHE DE CABIRACS</t>
  </si>
  <si>
    <t>siege@adiaph.fr;Fabrice.DURAND@adiaph.fr;impjeanletanneur@adiaph.fr;thomas.saury@adiaph.fr;emmanuel.noirault@adiaph.fr;damien.gaborieau@adiaph.fr</t>
  </si>
  <si>
    <t>05 56 21 21 11</t>
  </si>
  <si>
    <t>IME PIERRE DELMAS</t>
  </si>
  <si>
    <t>47 AV DE L'ALOUETTE</t>
  </si>
  <si>
    <t>MERIGNAC</t>
  </si>
  <si>
    <t>siege@adiaph.fr;Fabrice.DURAND@adiaph.fr;imepierredelmas@adiaph.fr;christelle.dearanjo@adiaph.fr;emmanuel.noirault@adiaph.fr;damien.gaborieau@adiaph.fr</t>
  </si>
  <si>
    <t>05 56 47 77 37</t>
  </si>
  <si>
    <t>IMP BEAULIEU</t>
  </si>
  <si>
    <t>siege@adiaph.fr;Fabrice.DURAND@adiaph.fr;impbeaulieu@adiaph.fr;fabienne.riviere@adiaph.fr;emmanuel.noirault@adiaph.fr;damien.gaborieau@adiaph.fr</t>
  </si>
  <si>
    <t>ESAT LA FERME DES COTEAUX</t>
  </si>
  <si>
    <t>1 RTE NARCE</t>
  </si>
  <si>
    <t>siege@adiaph.fr;Fabrice.DURAND@adiaph.fr;lesateliersdeverdelais@adiaph.fr;gauthier.valiere@adiaph.fr;emmanuel.noirault@adiaph.fr;damien.gaborieau@adiaph.fr</t>
  </si>
  <si>
    <t>05 57 98 04 60</t>
  </si>
  <si>
    <t>ESAT AGRICOLE DE LA HAUTE LANDE</t>
  </si>
  <si>
    <t>4 RTE DE MAILLAS</t>
  </si>
  <si>
    <t xml:space="preserve">siege@adiaph.fr;Fabrice.DURAND@adiaph.fr;fermedelahautelande@adiaph.fr;pierre.baritaut@adiaph.fr;emmanuel.noirault@adiaph.fr;damien.gaborieau@adiaph.fr
</t>
  </si>
  <si>
    <t>05 56 65 62 29</t>
  </si>
  <si>
    <t>ESAT DOMAINE DE DIUSSE</t>
  </si>
  <si>
    <t>CHE DE MOUNAT</t>
  </si>
  <si>
    <t>DIUSSE</t>
  </si>
  <si>
    <t xml:space="preserve">siege@adiaph.fr;fabrice.durand@adiaph.fr;lesateliersdediusse@adiaph.fr;Yacine.EZZEHHAR@adiaph.fr;emmanuel.noirault@adiaph.fr;damien.gaborieau@adiaph.fr
</t>
  </si>
  <si>
    <t>05 59 04 00 52</t>
  </si>
  <si>
    <t>05 59 04 07 92</t>
  </si>
  <si>
    <t>ESAT du Complexe des Vallées</t>
  </si>
  <si>
    <t>ZA CAMOU</t>
  </si>
  <si>
    <t>BIDOS</t>
  </si>
  <si>
    <t>esatdesvallees@adiaph.fr;frederique.vitaud@adiaph.fr;fabrice.durand@adiaph.fr;Siege@adiaph.fr;lesateliersdebidos@adiaph.fr;emmanuel.noirault@adiaph.fr;damien.gaborieau@adiaph.fr</t>
  </si>
  <si>
    <t>05 59 34 55 26</t>
  </si>
  <si>
    <t>SESSAD ADIMC 16</t>
  </si>
  <si>
    <t>ADIMC 16</t>
  </si>
  <si>
    <t>27 R DU STADE</t>
  </si>
  <si>
    <t>LA COURONNE</t>
  </si>
  <si>
    <t>sem@adimc16.fr;sessad@adimc16.fr;direction@adimc16.fr;sebastien.mannalin@adimc16.fr</t>
  </si>
  <si>
    <t>MANNALIN</t>
  </si>
  <si>
    <t>05 45 90 80 87</t>
  </si>
  <si>
    <t>LD LA PETITE OUCHE</t>
  </si>
  <si>
    <t>VARS</t>
  </si>
  <si>
    <t>05 45 68 24 77</t>
  </si>
  <si>
    <t>16-160006789-1</t>
  </si>
  <si>
    <t>160014338_SEM REVES D'ENFANTS ADIMC 16</t>
  </si>
  <si>
    <t>2024_reorg_oct_Pauline RAMAT</t>
  </si>
  <si>
    <t>IEM</t>
  </si>
  <si>
    <t>SEM Rêves d'Enfants ADIMC16</t>
  </si>
  <si>
    <t>sem@adimc16.fr;sessad@adimc16.fr;lise.forest-pascal@adimc16.fr;direction@adimc16.fr;sebastien.mannalin@adimc16.fr</t>
  </si>
  <si>
    <t>05 45 66 21 21</t>
  </si>
  <si>
    <t xml:space="preserve">
Monsieur</t>
  </si>
  <si>
    <t>Sebastien</t>
  </si>
  <si>
    <t>SESSAD DYS ADIMC 16</t>
  </si>
  <si>
    <t>EHPAD RES DU VERGER MORET</t>
  </si>
  <si>
    <t>ASS ADMR DE BERNAY ST MARTIN</t>
  </si>
  <si>
    <t>ADMR 17</t>
  </si>
  <si>
    <t>50 R GRANDE RUE</t>
  </si>
  <si>
    <t>BERNAY ST MARTIN</t>
  </si>
  <si>
    <t xml:space="preserve">pbernet@fede17.admr.org;accueil-ehpad@fede17.admr.org </t>
  </si>
  <si>
    <t>BERNET</t>
  </si>
  <si>
    <t>Pricilia</t>
  </si>
  <si>
    <t>05 46 59 21 71</t>
  </si>
  <si>
    <t>17-170024582-1</t>
  </si>
  <si>
    <t>signature prévue en 2017</t>
  </si>
  <si>
    <t>Changement de portefeuille au 01/01/2017 passe de Isabelle JIOLLENT à Sylvie GORJAO</t>
  </si>
  <si>
    <t>Marie-Pierre COUGOT</t>
  </si>
  <si>
    <t>Marie-Laure DAUGER</t>
  </si>
  <si>
    <t>MAISON D'ACCUEIL LA PASSARELLA</t>
  </si>
  <si>
    <t>ADMR</t>
  </si>
  <si>
    <t>ADMR 47</t>
  </si>
  <si>
    <t>AU BOURG</t>
  </si>
  <si>
    <t>COULX</t>
  </si>
  <si>
    <t>asso.paloma@fede47.admr.org;mariejoguipouy@yahoo.fr;vcimolino.admrpaloma@gmail.com</t>
  </si>
  <si>
    <t>05 53 88 27 80</t>
  </si>
  <si>
    <t xml:space="preserve"> LE BOURG </t>
  </si>
  <si>
    <t>Aurélie DESAGES</t>
  </si>
  <si>
    <t>MAISON D'ACCUEIL LE LOTUS BLEU</t>
  </si>
  <si>
    <t>PLACE DES TEMPLIERS</t>
  </si>
  <si>
    <t>LE TEMPLE SUR LOT</t>
  </si>
  <si>
    <t>ehpadlelotusbleu@orange.fr;asso.paloma@fede47.admr.org;vcimolino.admrpaloma@gmail.com</t>
  </si>
  <si>
    <t>05 53 01 29 43</t>
  </si>
  <si>
    <t>ACCUEIL DE JOUR LES JARDINS D'ALOÏS</t>
  </si>
  <si>
    <t>ASS ADMR SUD  LE JARDIN D'ALOIS</t>
  </si>
  <si>
    <t>SAINT NICOLAS DE LA BALERME</t>
  </si>
  <si>
    <t>asso.jardinalois@fede47.admr.org;svallet@fede47.admr.org</t>
  </si>
  <si>
    <t>05 53 67 11 30</t>
  </si>
  <si>
    <t>LD DUFFOUR</t>
  </si>
  <si>
    <t>ST NICOLAS DE LA BALERME</t>
  </si>
  <si>
    <t>MAISON ACCUEIL LES HIRONDELLES</t>
  </si>
  <si>
    <t xml:space="preserve"> ASS ADMR MAISON ACCUEIL TEMP. HIRONDELLE</t>
  </si>
  <si>
    <t xml:space="preserve"> 12 CHEMIN DE PEYRELONG </t>
  </si>
  <si>
    <t>ESTILLAC</t>
  </si>
  <si>
    <t>estillac.hirondelles@orange.fr</t>
  </si>
  <si>
    <t>05 53 68 01 06</t>
  </si>
  <si>
    <t xml:space="preserve"> 3 RUE DU RIVELIN </t>
  </si>
  <si>
    <t>STE COLOMBE EN BRUILHOIS</t>
  </si>
  <si>
    <t>PA_PUV</t>
  </si>
  <si>
    <t>EHPAD_Tarif PUV</t>
  </si>
  <si>
    <t>PUV RESIDENCE L'AGE D'OR</t>
  </si>
  <si>
    <t>FEDERATION ADMR</t>
  </si>
  <si>
    <t>ADMR 79</t>
  </si>
  <si>
    <t>17 ROUTE SAINT HILAIRE</t>
  </si>
  <si>
    <t>ARCAIS</t>
  </si>
  <si>
    <t>lagedor.arcais@fede79.admr.org;info.fede79@admr.org;secretariat.federation@fede79.admr.org;ssiad.plainegatine@fede79.admr.org;cpineau@fede79.admr.org;sharmant@fede79.admr.org</t>
  </si>
  <si>
    <t>05 49 35 44 95</t>
  </si>
  <si>
    <t>91 RUE DES QUATRE MARIE</t>
  </si>
  <si>
    <t>CS 30072</t>
  </si>
  <si>
    <t>ECHIRE</t>
  </si>
  <si>
    <t>05 49 09 17 55</t>
  </si>
  <si>
    <t>PA-SSIAD</t>
  </si>
  <si>
    <t>79-790015069-1</t>
  </si>
  <si>
    <t>790014328-SSIAD PLAINE ET GATINE-ADMR</t>
  </si>
  <si>
    <r>
      <t xml:space="preserve">Par arrêté du 04/02/20 changement d'EJ passe de 790019012 ASSO AGE D'OR à 790015069 FEDERATION ADMR
</t>
    </r>
    <r>
      <rPr>
        <sz val="8"/>
        <color theme="1"/>
        <rFont val="Arial"/>
        <family val="2"/>
      </rPr>
      <t>Info Finess 07/10/2019 passe de EHPA à PUV (categorie EHPAD mode tarif PUV)
Intègre le CPOM SSIAD/PA 20/02/2020</t>
    </r>
  </si>
  <si>
    <t>Sylvie LEMAITRE 2022</t>
  </si>
  <si>
    <t>RESIDENCE AUTONOMIE_EHPA</t>
  </si>
  <si>
    <t>RESIDENCE LES GLYCINES</t>
  </si>
  <si>
    <t>2 CHEMIN DE LA GARE</t>
  </si>
  <si>
    <t>SAINT HILAIRE LA PALUD</t>
  </si>
  <si>
    <t>admr.lesglycines@fede79.admr.org;cpineau@fede79.admr.org;sharmant@fede79.admr.org</t>
  </si>
  <si>
    <t>05 49 35 43 73</t>
  </si>
  <si>
    <t xml:space="preserve">Sylvie VILLANUEVA : Secretaire mairie </t>
  </si>
  <si>
    <t xml:space="preserve">Signature previsionnelle CPOM 2018 reportee 2019 </t>
  </si>
  <si>
    <t>Changement d'EJ  antérieurement CCAS 79 ST HILAIRE LA PALUD EJ 790013882</t>
  </si>
  <si>
    <t>SSIAD PLAINE ET GATINE-ADMR</t>
  </si>
  <si>
    <t>265 R GRAND RUE</t>
  </si>
  <si>
    <t>info.fede79@admr.org;ssiad.plainegatine@fede79.admr.org;admr.comptabilite@fede79.admr.org;cpineau@fede79.admr.org;sharmant@fede79.admr.org</t>
  </si>
  <si>
    <t>05 49 25 26 22</t>
  </si>
  <si>
    <t>Ancien CPOM SSIAD de 2014 à 2018</t>
  </si>
  <si>
    <t xml:space="preserve">Le SSIAD PLAINE ET GATINE est site principal les 4 autres SSIAD sont des sites secondaires :
790009724
790014880
790015838
790016141
</t>
  </si>
  <si>
    <t>SSIAD ADMR POITIERS</t>
  </si>
  <si>
    <t>FEDERATION ADMR DE LA VIENNE</t>
  </si>
  <si>
    <t>ADMR 86</t>
  </si>
  <si>
    <t>6 BOULEVARD PIERRE ET MARIE CURIE</t>
  </si>
  <si>
    <t>ZAC DU TELEPORT</t>
  </si>
  <si>
    <t>FUTUROSCOPE CEDEX</t>
  </si>
  <si>
    <t>info.fede86@admr.org;gwallez@fede86.admr.org;mdesbancs@fede86.admr.org;mhouari@fede86.admr.org</t>
  </si>
  <si>
    <t>05 49 30 35 45</t>
  </si>
  <si>
    <t xml:space="preserve">6 BOULEVARD PIERRE ET MARIE CURIE </t>
  </si>
  <si>
    <t>CS 30206</t>
  </si>
  <si>
    <t>Catherine REGNIER</t>
  </si>
  <si>
    <t>IME ADPEP 19 à MEYSSAC</t>
  </si>
  <si>
    <t>ADPEP DE LA CORREZE</t>
  </si>
  <si>
    <t>ADPEP 19</t>
  </si>
  <si>
    <t>CHE DE LA SAGNE</t>
  </si>
  <si>
    <t>MEYSSAC</t>
  </si>
  <si>
    <t>p.noirant@lespep19.org;m-a.marsales@lespep19.org;l.chaize@lespep19.org;j.cordier@lespep19.org</t>
  </si>
  <si>
    <t>LACHENAUD</t>
  </si>
  <si>
    <t>R.</t>
  </si>
  <si>
    <t>Directeur général</t>
  </si>
  <si>
    <t>05 55 84 03 90</t>
  </si>
  <si>
    <t>Mme Sylvie BENOIT (Directrice Générale Adjointe)
Mme M.MARSALES (Chef Comptable)</t>
  </si>
  <si>
    <t>23 R DOCTEUR AIME AUDUBERT</t>
  </si>
  <si>
    <t>BP 23</t>
  </si>
  <si>
    <t>TULLE CEDEX</t>
  </si>
  <si>
    <t>05 55 20 01 41</t>
  </si>
  <si>
    <t>19-190001487-1</t>
  </si>
  <si>
    <t>Dérogation :  depuis 2020 l'OG s'inscrit dans la démarche EPRD en attendant la fin des négociations du nouveau CPOM</t>
  </si>
  <si>
    <t>190000133-IME MEYSSAC</t>
  </si>
  <si>
    <t>DOSA : CPOM date prév 30/12/2018 à effet du 01/01/2018</t>
  </si>
  <si>
    <t>IME ADPEP 19 "Georges Pompier" à STE FORTUNADE</t>
  </si>
  <si>
    <t>LAUTHONIE</t>
  </si>
  <si>
    <t>SAINTE FORTUNADE</t>
  </si>
  <si>
    <t>p.noirant@lespep19.org;m-a.marsales@lespep19.org;ime.stfortunade@lespep19.org;s.milcent@lespep19.org</t>
  </si>
  <si>
    <t>05 55 27 14 28</t>
  </si>
  <si>
    <t>IME ADPEP 19 "La Peyrotte" à USSEL</t>
  </si>
  <si>
    <t>36 R DES PEYROTTES</t>
  </si>
  <si>
    <t>USSEL</t>
  </si>
  <si>
    <t>p.noirant@lespep19.org;m-a.marsales@lespep19.org;ime.ussel@lespep19.org;dirime.ussel@lespep19.org</t>
  </si>
  <si>
    <t>05 55 72 21 70</t>
  </si>
  <si>
    <t>CMPP ADPEP 19 à BRIVE</t>
  </si>
  <si>
    <t>3 AV DU GENERAL LECLERC</t>
  </si>
  <si>
    <t>BRIVE LA GAILLARDE</t>
  </si>
  <si>
    <t>p.noirant@lespep19.org;m-a.marsales@lespep19.org;cmpp.brive@lespep19.org;r.tronche@lespep19.org;c.gilliers@lespep19.org</t>
  </si>
  <si>
    <t>05 55 23 05 33</t>
  </si>
  <si>
    <t>CMPP site principal (les 2 CMPP 190002212 et 190003889 sont des sites secondaires)</t>
  </si>
  <si>
    <t>ESAT Moulin du Soleil</t>
  </si>
  <si>
    <t>IMP IMPASSE DES BATTEURS D'OR</t>
  </si>
  <si>
    <t>p.noirant@lespep19.org;m-a.marsales@lespep19.org;esatmds@lespep19.org;esatmds.direction@lespep19.org</t>
  </si>
  <si>
    <t>05 55 20 11 44</t>
  </si>
  <si>
    <t>19-190001487-2</t>
  </si>
  <si>
    <t>190006148-ESAT ATELIER DE CROISY</t>
  </si>
  <si>
    <t xml:space="preserve">ESAT Ateliers Nature </t>
  </si>
  <si>
    <t>150 AV JULES FERRY</t>
  </si>
  <si>
    <t>OBJAT</t>
  </si>
  <si>
    <t>p.noirant@lespep19.org;m-a.marsales@lespep19.org;esat.objat@lespep19.org;v.durot@lespep19.org;d.pouget@lespep19.org</t>
  </si>
  <si>
    <t>05 55 25 69 76</t>
  </si>
  <si>
    <t>MAS ADPEP 19 à STE-FEREOLE</t>
  </si>
  <si>
    <t>2 RTE DE LAJOINIE</t>
  </si>
  <si>
    <t>SAINTE FEREOLE</t>
  </si>
  <si>
    <t>p.noirant@lespep19.org;m-a.marsales@lespep19.org;mas.ste-fereole@lespep19.org;m.magne@lespep19.org</t>
  </si>
  <si>
    <t>05 55 85 66 43</t>
  </si>
  <si>
    <t>ESAT Atelier de Croisy</t>
  </si>
  <si>
    <t>RTE DU CHASTANG</t>
  </si>
  <si>
    <t>ARGENTAT</t>
  </si>
  <si>
    <t>p.noirant@lespep19.org;m-a.marsales@lespep19.org</t>
  </si>
  <si>
    <t>05 55 28 91 23</t>
  </si>
  <si>
    <t>SESSAD DEPARTEMENTAL ADPEP 19 à TULLE</t>
  </si>
  <si>
    <t>27 R DU DOCTEUR AIME AUDUBERT</t>
  </si>
  <si>
    <t>p.noirant@lespep19.org;m-a.marsales@lespep19.org;sessad.departemental@lespep19.org;s.milcent@lespep19.org;v.villeneuve@lespep19.org</t>
  </si>
  <si>
    <t>05 55 20 70 42</t>
  </si>
  <si>
    <t>Dérogation :  depuis 2020 l'OG s'inscrit dans la démarche EPRD en attendant la fin des négociations du CPOM</t>
  </si>
  <si>
    <t>CAMSP ADPEP 19 à TULLE</t>
  </si>
  <si>
    <t>19 BD DU MARQUISAT</t>
  </si>
  <si>
    <t>p.noirant@lespep19.org;m-a.marsales@lespep19.org;camsp@lespep19.org;s.cassagne@lespep19.org;v.villeneuve@lespep19.org</t>
  </si>
  <si>
    <t>05 44 40 71 00</t>
  </si>
  <si>
    <t>CAMSP ADPEP 23 à GUERET</t>
  </si>
  <si>
    <t>ASS DEP DES PUPIL DE L'ENS PUB</t>
  </si>
  <si>
    <t>ADPEP 23</t>
  </si>
  <si>
    <t>20 R PIERRE MENDES FRANCE</t>
  </si>
  <si>
    <t>GUERET</t>
  </si>
  <si>
    <t>direction@lespep23.org;claude.bleron@gmail.com;siege@lespep23.org</t>
  </si>
  <si>
    <t>05 55 52 84 83</t>
  </si>
  <si>
    <t>16 AV PIERRE MENDES FRANCE</t>
  </si>
  <si>
    <t>BP 244</t>
  </si>
  <si>
    <t>05 55 51 02 14</t>
  </si>
  <si>
    <t>SUPRA PH</t>
  </si>
  <si>
    <t>23-230000465-1</t>
  </si>
  <si>
    <t>CPOM nouvelle generation prevu 2018 reporte 2019</t>
  </si>
  <si>
    <t>230781726-CMPP GUERET</t>
  </si>
  <si>
    <r>
      <rPr>
        <sz val="8"/>
        <color rgb="FFFF0000"/>
        <rFont val="Arial"/>
        <family val="2"/>
      </rPr>
      <t>CPOM SUPRA car structures 23_19 et 87 dans le CPOM mais pas financé ARS</t>
    </r>
    <r>
      <rPr>
        <sz val="8"/>
        <rFont val="Arial"/>
        <family val="2"/>
      </rPr>
      <t xml:space="preserve">
DOSA : avenant en 2017_ CPOM signature prev 31/12/2018 à effet 01/01/2018 CPOM 2018-2022</t>
    </r>
  </si>
  <si>
    <t>CMPP ADPEP 23 à GUERET</t>
  </si>
  <si>
    <t>BP 193</t>
  </si>
  <si>
    <t>direction@lespep23.org;claude.bleron@gmail.com;cmpp@lespep23.org</t>
  </si>
  <si>
    <t>05 55 52 55 40</t>
  </si>
  <si>
    <r>
      <rPr>
        <sz val="8"/>
        <color rgb="FFFF0000"/>
        <rFont val="Arial"/>
        <family val="2"/>
      </rPr>
      <t>CPOM SUPRA car structure du 23_19 et 87 dans le CPOM mais pas financé ARS</t>
    </r>
    <r>
      <rPr>
        <sz val="8"/>
        <rFont val="Arial"/>
        <family val="2"/>
      </rPr>
      <t xml:space="preserve">
DOSA : avenant en 2017_ CPOM signature prev 31/12/2018 à effet 01/01/2018 CPOM 2018-2022</t>
    </r>
  </si>
  <si>
    <t>CMPP (ADPEP 87) LIMOGES</t>
  </si>
  <si>
    <t>ASSOC DEP PUPILLES ENS PUBLIC87</t>
  </si>
  <si>
    <t>ADPEP 87</t>
  </si>
  <si>
    <t>4 AV SAINT SURIN</t>
  </si>
  <si>
    <t>LIMOGES</t>
  </si>
  <si>
    <t xml:space="preserve">v.hardy@lespep87.fr;a.monchambert@lespep87.fr;c.broussaud@lespep87.fr;c.leblois@lespep87.fr;contact.pep@lespep87.fr;contact.cmpplimoges@lespep87.fr;contact.cmppsaintjunien@lespep87.fr; 
</t>
  </si>
  <si>
    <t>05 55 77 32 39</t>
  </si>
  <si>
    <t>5 R DE LA CERAMIQUE</t>
  </si>
  <si>
    <t>05 55 30 17 09</t>
  </si>
  <si>
    <t>87-870004462-1</t>
  </si>
  <si>
    <t>870000205-IME RENE BONNEFOND</t>
  </si>
  <si>
    <t>Au 01/01/23 le CMPP St Junien devient un site secondaire du CMPP LIMOGES 870000155</t>
  </si>
  <si>
    <t xml:space="preserve">IME René Bonnefond (ADPEP 87) </t>
  </si>
  <si>
    <t>111  LES HAUTS DE GRIS</t>
  </si>
  <si>
    <t>EYJEAUX</t>
  </si>
  <si>
    <t xml:space="preserve">v.hardy@lespep87.fr;a.monchambert@lespep87.fr;c.broussaud@lespep87.fr;c.leblois@lespep87.fr;contact.pep@lespep87.fr;contact.imerenebonnefond@lespep87.fr;
</t>
  </si>
  <si>
    <t>05 55 09 70 30</t>
  </si>
  <si>
    <t>DOSA : CPOM 2018/2022 signature prev 31/12/2018 pour date effet au 01/01/2018</t>
  </si>
  <si>
    <t xml:space="preserve">CAMSP (ADPEP 87) </t>
  </si>
  <si>
    <t>38 R RHIN ET DANUBE</t>
  </si>
  <si>
    <t>LIMOGES CEDEX</t>
  </si>
  <si>
    <t xml:space="preserve">v.hardy@lespep87.fr;a.monchambert@lespep87.fr;c.broussaud@lespep87.fr;c.leblois@lespep87.fr;contact.pep@lespep87.fr;contact.camsp@lespep87.fr
</t>
  </si>
  <si>
    <t>05 55 77 22 64</t>
  </si>
  <si>
    <t xml:space="preserve">SESSAD Francis Lormier (ADPEP 87) </t>
  </si>
  <si>
    <t>30 ALL DU POITOU</t>
  </si>
  <si>
    <t>FEYTIAT</t>
  </si>
  <si>
    <t xml:space="preserve">v.hardy@lespep87.fr;a.monchambert@lespep87.fr;c.broussaud@lespep87.fr;c.leblois@lespep87.fr;contact.pep@lespep87.fr;contact.sessad@lespep87.fr
</t>
  </si>
  <si>
    <t>05 55 30 18 53</t>
  </si>
  <si>
    <t>C.E.F.O.R.D. (HANDICAPES)</t>
  </si>
  <si>
    <t>ADSEA</t>
  </si>
  <si>
    <t>AV LA NAURAIS BACHAUD</t>
  </si>
  <si>
    <t>NAINTRE</t>
  </si>
  <si>
    <t>contact@adsea86.fr;richard.delafond@adsea86.fr;comptabilite@adsea86.fr</t>
  </si>
  <si>
    <t>05 49 86 00 22</t>
  </si>
  <si>
    <t>8 ALL DU PARCHEMIN</t>
  </si>
  <si>
    <t>BUXEROLLES</t>
  </si>
  <si>
    <t>05 49 61 06 00</t>
  </si>
  <si>
    <t>Convention  PJG  du 10/02/2021</t>
  </si>
  <si>
    <t>Etablissement expérimental pour adultes handicapés</t>
  </si>
  <si>
    <t>CART Châtellerault</t>
  </si>
  <si>
    <t>4 Rue Blaise Pascal</t>
  </si>
  <si>
    <t>JAUNAY MARIGNY</t>
  </si>
  <si>
    <t>contact@adsea86.fr;richard.delafond@adsea86.fr;comptabilite@adsea86.fr;pole-cart@adsea86.fr</t>
  </si>
  <si>
    <t>05 49 41 60 63</t>
  </si>
  <si>
    <t>Info :14/04/23 :Association ADSEA (EJ 860785278), les services supports des deux CART sont regroupés désormais sur un même site : PÔLE CART –ADSEA ZAE Chalembert – 4 rue Blaise Pascal – 86130 JAUNAY MARIGNY  
 Negociation CPOM à venir, regroupement des deux structures en une envisagé.</t>
  </si>
  <si>
    <t>CART Poitiers</t>
  </si>
  <si>
    <t>4 rue Blaise Pascal</t>
  </si>
  <si>
    <t>ITEP LES CLARINES</t>
  </si>
  <si>
    <t>A E A M E E</t>
  </si>
  <si>
    <t>AEAMEE</t>
  </si>
  <si>
    <t>92 BD FRANKLIN ROOSEVELT</t>
  </si>
  <si>
    <t>LES CLARINES</t>
  </si>
  <si>
    <t>clarines.dir@free.fr;comptabilite.clarines@gmail.com;</t>
  </si>
  <si>
    <t>05 56 91 04 72</t>
  </si>
  <si>
    <t>33-330000761-1</t>
  </si>
  <si>
    <t>EPRD oui 2024</t>
  </si>
  <si>
    <t>CPAM 33</t>
  </si>
  <si>
    <t>Arrêté du 09/11/23=creation SESSAD 330066358 = site secondaire de l'ITEP ouverture Edoniss 07/12/23 (14 places  par transformation de 14 places de l'ITEP)</t>
  </si>
  <si>
    <t>Christophe BOIVIN MAI 2025</t>
  </si>
  <si>
    <t>EHPAD LA MEMOIRE DES AILES</t>
  </si>
  <si>
    <t>ASS. EDUCATIVE D'INSERTION SOCIALE</t>
  </si>
  <si>
    <t>AEIS</t>
  </si>
  <si>
    <t>5 R ELISE DEROCHE</t>
  </si>
  <si>
    <t>MARCHEPRIME</t>
  </si>
  <si>
    <t>v.dayral-direhpad@aeis.fr;siege@aeis.fr;ehpadmemoiredesailes@aeis.fr;p.tastet-raf@aeis.fr</t>
  </si>
  <si>
    <t>05 56 94 43 00</t>
  </si>
  <si>
    <t>131 R STEHELIN</t>
  </si>
  <si>
    <t>05 56 12 89 93</t>
  </si>
  <si>
    <t>Anne-Marie HOTTELET</t>
  </si>
  <si>
    <t>François BADIETTE</t>
  </si>
  <si>
    <t>SESSAD DE L'ITEP STEHELIN</t>
  </si>
  <si>
    <t>ASSOCIATION EDUC D'INSERTION SOCIALE</t>
  </si>
  <si>
    <t>sessadstehelin@aeis.fr;c.serres@aeis.fr;p.tastet-raf@aeis.fr</t>
  </si>
  <si>
    <t>05 56 97 01 00</t>
  </si>
  <si>
    <t>33-330026238-1</t>
  </si>
  <si>
    <t>330780826-ITEP STEHELIN</t>
  </si>
  <si>
    <t>Guy CLERCQ</t>
  </si>
  <si>
    <t>SESSAD Grand Barail</t>
  </si>
  <si>
    <t>48 R EMILE ZOLA</t>
  </si>
  <si>
    <t>LE BOUSCAT</t>
  </si>
  <si>
    <t>siege@aeis.fr;itepgrandbarail@aeis.fr;p.tastet-raf@aeis.fr;direction.polebreillan@aeis.fr</t>
  </si>
  <si>
    <t>ACCUEIL DE JOUR LA MÉMOIRE DES AILES</t>
  </si>
  <si>
    <t>14 rue Gustave Hameau</t>
  </si>
  <si>
    <t>ARCACHON</t>
  </si>
  <si>
    <t>v.dayral-direhpad@aeis.fr;siege@aeis.fr</t>
  </si>
  <si>
    <t>DAYRAL</t>
  </si>
  <si>
    <t>05 56 33 10 89</t>
  </si>
  <si>
    <t>Le 21/12/21 : Il s'agit d'un établissement secondaire dans EDONISS rattaché à l'EHPAD 330021049 mais vu avec le chargé de mission (MA) exceptionnellement la dotation est versée à la structure secondaire car il faut distinguer les deux AJ dont dispose l'EHPAD</t>
  </si>
  <si>
    <t>Arrêté de cession EHPAD StJoseph à ARCACHON à AEIS du 01/06/2021</t>
  </si>
  <si>
    <t>CAS PARTICULIER :vu avec le chargé de mission (MA) exceptionnellement la dotation est versée à la structure secondaire car il faut distinguer les deux AJ dont dispose l'EHPAD</t>
  </si>
  <si>
    <t>ITEP CHATEAU BREILLAN</t>
  </si>
  <si>
    <t>BP 13</t>
  </si>
  <si>
    <t>BLANQUEFORT CEDEX</t>
  </si>
  <si>
    <t>p.tastet-raf@aeis.fr;siege@aeis.fr;itepchateaubreillan@aeis.fr;l.balacey-dirbreillan@aeis.fr</t>
  </si>
  <si>
    <t>05 56 35 03 01</t>
  </si>
  <si>
    <t>ITEP STEHELIN</t>
  </si>
  <si>
    <t>p.tastet-raf@aeis.fr;itepstehelin@aeis.fr;c.serres@aeis.fr</t>
  </si>
  <si>
    <t>ITEP LE GRAND BARAIL</t>
  </si>
  <si>
    <t>R DU GRAND BARAIL</t>
  </si>
  <si>
    <t>p.tastet-raf@aeis.fr;siege@aeis.fr;itepgrandbarail@aeis.fr;direction.polebreillan@aeis.fr</t>
  </si>
  <si>
    <t>05 56 44 11 74</t>
  </si>
  <si>
    <t>FAM ST BERTHOUMIEU</t>
  </si>
  <si>
    <t>AFG AUTISME</t>
  </si>
  <si>
    <t>QUA SAINT BERTHOUMIEU</t>
  </si>
  <si>
    <t>ROUTE D'ACCOUS</t>
  </si>
  <si>
    <t>BEDOUS</t>
  </si>
  <si>
    <t>afg@afg-autisme.com;bernadette.moutengou@afg-autisme.com;abri.montagnard.bedous@wanadoo.fr;direction.abri-montagnard@afg-autisme.com</t>
  </si>
  <si>
    <t>05 59 34 79 90</t>
  </si>
  <si>
    <t>11 R DE LA VISTULE</t>
  </si>
  <si>
    <t>PARIS</t>
  </si>
  <si>
    <t>01 42 73 35 20</t>
  </si>
  <si>
    <t>Yoann LAFON</t>
  </si>
  <si>
    <t>FAM BIZIDEKI</t>
  </si>
  <si>
    <t>QUA CIBITS</t>
  </si>
  <si>
    <t>LARCEVEAU ARROS CIBITS</t>
  </si>
  <si>
    <t>directeur.bizideki@orange.fr;comptabilite.fambizideki@afg-autisme.com;direction.fambizideki@afg-autisme.com</t>
  </si>
  <si>
    <t>05 59 37 91 50</t>
  </si>
  <si>
    <t>SAMSAH AUTISME AFG</t>
  </si>
  <si>
    <t xml:space="preserve"> PARC NATIONAL DES PYRENEES </t>
  </si>
  <si>
    <t xml:space="preserve"> RUE DU BOURG</t>
  </si>
  <si>
    <t>OSSE EN ASPE</t>
  </si>
  <si>
    <t>11 RUE DE LA VISTULE</t>
  </si>
  <si>
    <t>S.E.S.S.A.D. TED 86</t>
  </si>
  <si>
    <t>2 PL JEAN SANS TERRE</t>
  </si>
  <si>
    <t>direction.sessadted86@afg-autisme.com;afg@afg-autisme.com;sessadted86@afg-autisme.com;comptabilite.tsa86@afg-autisme.com</t>
  </si>
  <si>
    <t>BERNARD</t>
  </si>
  <si>
    <t>Muriel</t>
  </si>
  <si>
    <t>05 49 88 49 81</t>
  </si>
  <si>
    <t>Monsieur
Monsieur</t>
  </si>
  <si>
    <t>BRUIANT
MASIN</t>
  </si>
  <si>
    <t>Romaric
X</t>
  </si>
  <si>
    <t>Directeur Général
Président</t>
  </si>
  <si>
    <t>president@afg-autisme.com</t>
  </si>
  <si>
    <t>86-750022238-1</t>
  </si>
  <si>
    <t>860010727-SESSAD TED 86</t>
  </si>
  <si>
    <t>SAMSAH DE L'AFG AUTISME</t>
  </si>
  <si>
    <t>direction.sessadted86@afg-autisme.com;afg@afg-autisme.com;samsahtsa86@afg-autisme.com;direction.tsa86@afg-autisme.com;comptabilite.tsa86@afg-autisme.com</t>
  </si>
  <si>
    <t>EHPAD LES AURES</t>
  </si>
  <si>
    <t>ASSOCIATION DES FOYERS DE PROVINCE</t>
  </si>
  <si>
    <t>AFP_ASSOCIATION DES FOYERS DE PROVINCE</t>
  </si>
  <si>
    <t>1 R SAINT SEBASTIEN</t>
  </si>
  <si>
    <t>CHABANAIS</t>
  </si>
  <si>
    <t>aures@groupeafp.com;sgasparini@groupeafp.com;admin-aures@groupeafp.com;jlucca@groupeafp.com</t>
  </si>
  <si>
    <t>DEBORDES</t>
  </si>
  <si>
    <t>05 45 89 11 62</t>
  </si>
  <si>
    <t xml:space="preserve">Mme Sandrine GASPARINI =DAF </t>
  </si>
  <si>
    <t>45 R SAINT SUFFREN</t>
  </si>
  <si>
    <t>MARSEILLE</t>
  </si>
  <si>
    <t>04 91 77 60 09</t>
  </si>
  <si>
    <t>16-130787005-1</t>
  </si>
  <si>
    <t>160007480-EHPAD LE CLOS DES TOURS</t>
  </si>
  <si>
    <t>EHPAD LES DOUCETS</t>
  </si>
  <si>
    <t>RTE DE CHATEAUNEUF</t>
  </si>
  <si>
    <t>BLANZAC PORCHERESSE</t>
  </si>
  <si>
    <t>doucets@groupeafp.com;sgasparini@groupeafp.com;njoseph@groupeafp.com;jlucca@groupeafp.com</t>
  </si>
  <si>
    <t>BARREAU</t>
  </si>
  <si>
    <t>05 45 64 14 00</t>
  </si>
  <si>
    <t>EHPAD LE CLOS DES TOURS</t>
  </si>
  <si>
    <t>8 R DU CLOS</t>
  </si>
  <si>
    <t>VILLEFAGNAN</t>
  </si>
  <si>
    <t>mpernot@groupeafp.com;closdestours@groupeafp.com;sgasparini@groupeafp.com;jlucca@groupeafp.com</t>
  </si>
  <si>
    <t>PERNOT</t>
  </si>
  <si>
    <t>05 45 31 77 96</t>
  </si>
  <si>
    <t>EHPAD L'ABBAYE</t>
  </si>
  <si>
    <t>1 Allée de l'EHPAD</t>
  </si>
  <si>
    <t>SAINT AMANT DE BOIXE</t>
  </si>
  <si>
    <t>admin-abbaye@groupeafp.com;abbaye@groupeafp.com;sgasparini@groupeafp.com;jlucca@groupeafp.com</t>
  </si>
  <si>
    <t>05 45 39 77 46</t>
  </si>
  <si>
    <t>31 Rue St Sébastien</t>
  </si>
  <si>
    <t>EHPAD RESIDENCE LE PRE SAINT-JEAN</t>
  </si>
  <si>
    <t>11 R GEORGES MOREAU</t>
  </si>
  <si>
    <t>SAINT JEAN DE SAUVES</t>
  </si>
  <si>
    <t>presaintjean@groupeafp.com;aprevost@groupeafp.com;sgasparini@groupeafp.com</t>
  </si>
  <si>
    <t>05 49 89 33 00</t>
  </si>
  <si>
    <t>86-130787005-1</t>
  </si>
  <si>
    <t>860011378-EHPAD PIERRE PERICARD</t>
  </si>
  <si>
    <t>EHPAD SAINT-THIBAULT</t>
  </si>
  <si>
    <t>2 R GALILEE</t>
  </si>
  <si>
    <t>FLEURE</t>
  </si>
  <si>
    <t>khervouet@groupeafp.com;stthibault@groupeafp.com;saintthibault@groupeafp.com;sgasparini@groupeafp.com</t>
  </si>
  <si>
    <t>HERVOUET</t>
  </si>
  <si>
    <t>Karl</t>
  </si>
  <si>
    <t>05 49 89 06 27</t>
  </si>
  <si>
    <t>EHPAD PIERRE PERICARD</t>
  </si>
  <si>
    <t>11 RTE DE LA CROCHE</t>
  </si>
  <si>
    <t>CIVAUX</t>
  </si>
  <si>
    <t>khervouet@groupeafp.com;pierrepericard@groupeafp.com;kducros@groupeafp.com; sgasparini@groupeafp.com</t>
  </si>
  <si>
    <t>05 49 91 49 36</t>
  </si>
  <si>
    <t>EHPAD ARC EN CIEL</t>
  </si>
  <si>
    <t>42 R ARMAND CAILLARD</t>
  </si>
  <si>
    <t>NEUVILLE DE POITOU</t>
  </si>
  <si>
    <t>crobert@groupeafp.com;accueil-arcenciel@groupeafp.com;sgasparini@groupeafp.com</t>
  </si>
  <si>
    <t>05 49 51 21 55</t>
  </si>
  <si>
    <t>Rajouté par avenant au CPOM mail du 27/01/20</t>
  </si>
  <si>
    <t>EHPAD LE PONTREAU SAINT-LUCIEN</t>
  </si>
  <si>
    <t>10B R SAINT EXUPERY</t>
  </si>
  <si>
    <t>LENCLOITRE</t>
  </si>
  <si>
    <t>pontreau@groupeafp.com;amaillard@groupeafp.com;sgasparini@groupeafp.com</t>
  </si>
  <si>
    <t>05 49 90 74 94</t>
  </si>
  <si>
    <t>EHPAD LE BELVEDERE STE CLOTILDE</t>
  </si>
  <si>
    <t>2 R DU MOULIN NEUF</t>
  </si>
  <si>
    <t>VOUILLE</t>
  </si>
  <si>
    <t>mjamoteau@groupeafp.com;steclothilde@groupeafp.com;sgasparini@groupeafp.com</t>
  </si>
  <si>
    <t>JAMOTEAU</t>
  </si>
  <si>
    <t>Mélody</t>
  </si>
  <si>
    <t>06 12 83 20 74</t>
  </si>
  <si>
    <t>Mme Sandrine GASPARINI =DAF 
Secrétariat : 05 49 51 82 76</t>
  </si>
  <si>
    <t>EHPAD LE DOMAINE DE CRAVANS</t>
  </si>
  <si>
    <t>S.A.S. RESIDENCE RETRAITE LE DOMAINE</t>
  </si>
  <si>
    <t>10 R DU PORT</t>
  </si>
  <si>
    <t>CRAVANS</t>
  </si>
  <si>
    <t>Privé à but lucratif</t>
  </si>
  <si>
    <t>ssanchez@groupeafp.com</t>
  </si>
  <si>
    <t>SANCHEZ</t>
  </si>
  <si>
    <t>Hélène</t>
  </si>
  <si>
    <t>Responsable d'établissement</t>
  </si>
  <si>
    <t>05 46 94 29 29</t>
  </si>
  <si>
    <t>Siège social AFP Siège sociale Marseille :Contact Mr VALERY Bruno</t>
  </si>
  <si>
    <t>17-PALARD-1</t>
  </si>
  <si>
    <t>18/01/23 :avenant en attente pour permettre la prise en compte du groupe AFP.</t>
  </si>
  <si>
    <t>170795355-EHPAD LES PERVENCHES</t>
  </si>
  <si>
    <t>12/04/2023 : MAJ OG rachat PALARD par le groupe AFP/Association des foyers de Province info du 21/11/2022</t>
  </si>
  <si>
    <t>Sylvie LEMAITRE 050624</t>
  </si>
  <si>
    <t>EHPAD LES PERVENCHES</t>
  </si>
  <si>
    <t>SAS LES PERVENCHES</t>
  </si>
  <si>
    <t>CHEZ CHOBLET</t>
  </si>
  <si>
    <t>GEMOZAC</t>
  </si>
  <si>
    <t xml:space="preserve">fefaure@groupeafp.com
</t>
  </si>
  <si>
    <t>05 46 94 52 96</t>
  </si>
  <si>
    <t>CHEZ CHOBELET</t>
  </si>
  <si>
    <t>LHSS</t>
  </si>
  <si>
    <t>LHSS AFUS 16</t>
  </si>
  <si>
    <t>AFUS 16</t>
  </si>
  <si>
    <t>104 rue de Limoges</t>
  </si>
  <si>
    <t>BP 61024</t>
  </si>
  <si>
    <t>ANGOULEME CEDEX</t>
  </si>
  <si>
    <t>coordination@afus16.fr;lhss@afus16.fr;groger@afus16.fr</t>
  </si>
  <si>
    <t>ROBERT</t>
  </si>
  <si>
    <t>05 45 93 62 90</t>
  </si>
  <si>
    <t>104 Rue de Limoges</t>
  </si>
  <si>
    <t>Date arrêté d'autorisation 30/04/2018
Oct 2018 : Autorisé mais non ouvert dans finess attente pv conformité</t>
  </si>
  <si>
    <t>EHPAD A NOSTE</t>
  </si>
  <si>
    <t>AGAMROL</t>
  </si>
  <si>
    <t>52 CHE DU LAVOIR</t>
  </si>
  <si>
    <t>ONESSE ET LAHARIE</t>
  </si>
  <si>
    <t>n.ayguesparces@irsa.fr;c.pereira@irsa.fr;ehpad.onesse@irsa.fr</t>
  </si>
  <si>
    <t>05 58 07 30 48</t>
  </si>
  <si>
    <t>MAS de VARETZ AGEF PTT PAYS DE BRIVE</t>
  </si>
  <si>
    <t>AGEF DU PAYS DE BRIVE</t>
  </si>
  <si>
    <t>AGEF PAYS DE BRIVE</t>
  </si>
  <si>
    <t>R DE LA SOLIDARITE</t>
  </si>
  <si>
    <t>VARETZ</t>
  </si>
  <si>
    <t>mas@agef-paysdebrive.com;e.margerit@agef-paysdebrive.com;comptabilite@agef-paysdebrive.com</t>
  </si>
  <si>
    <t>05 55 85 08 08</t>
  </si>
  <si>
    <t>LES RIVIERES</t>
  </si>
  <si>
    <t>ALLASSAC</t>
  </si>
  <si>
    <t>05 55 22 00 67</t>
  </si>
  <si>
    <t>19-190012021-1</t>
  </si>
  <si>
    <t>190005397-MAS DE VARETZ AGEF PTT</t>
  </si>
  <si>
    <t>DOSA : CPOM signature prev 30/06/2018 a effet du 01/01/2018</t>
  </si>
  <si>
    <t>EHPAD CHÂTEAU DE CHARRON</t>
  </si>
  <si>
    <t>ASS. GESTION FOYERS PERS.AGEES</t>
  </si>
  <si>
    <t>AGFPA</t>
  </si>
  <si>
    <t>4 R DU CHATEAU</t>
  </si>
  <si>
    <t>CHARRON</t>
  </si>
  <si>
    <t>agfpa.ehpad.charron@wanadoo.fr;ehpad@chateaudecharron.com;compta@chateaudecharron.com</t>
  </si>
  <si>
    <t>DESSENS</t>
  </si>
  <si>
    <t>Christian</t>
  </si>
  <si>
    <t>05 46 68 66 00</t>
  </si>
  <si>
    <t>8B R DES ECOLES</t>
  </si>
  <si>
    <t>DOMAINE DE ROMPSAY</t>
  </si>
  <si>
    <t>05 46 44 15 03</t>
  </si>
  <si>
    <t>17-170000905-1</t>
  </si>
  <si>
    <t>2024_reorg_oct_Isabelle BOURDIN</t>
  </si>
  <si>
    <t>EHPAD LARCHIER</t>
  </si>
  <si>
    <t>A.I.D.A.S.</t>
  </si>
  <si>
    <t>AIDAS</t>
  </si>
  <si>
    <t>LD LE BOURG</t>
  </si>
  <si>
    <t>LIGNIERES SONNEVILLE</t>
  </si>
  <si>
    <t>direction@aggc16.fr</t>
  </si>
  <si>
    <t>05 45 80 50 63</t>
  </si>
  <si>
    <t>CTRE SOCIAL</t>
  </si>
  <si>
    <t>EHPAD BEREBISTE</t>
  </si>
  <si>
    <t>AIDE AUX PERSONNES AGEES</t>
  </si>
  <si>
    <t>21 chemin de Berebiste</t>
  </si>
  <si>
    <t xml:space="preserve">secretariat@ehpadberebiste.fr;direction@ehpadberebiste.fr
</t>
  </si>
  <si>
    <t>05 59 29 66 47</t>
  </si>
  <si>
    <t>RTE DE PESSAROU</t>
  </si>
  <si>
    <t>SSIAD DU BASSIN DE LACQ</t>
  </si>
  <si>
    <t xml:space="preserve"> AIDE MAINT DOM PERS AGEES BASSIN LACQ - MAISON KESBA </t>
  </si>
  <si>
    <t xml:space="preserve">AIDE MAINT DOM PERS AGEES BASSIN LACQ - MAISON KESBA </t>
  </si>
  <si>
    <t xml:space="preserve"> MAISON KESBA </t>
  </si>
  <si>
    <t>36 RD 817</t>
  </si>
  <si>
    <t>LACQ</t>
  </si>
  <si>
    <t>ssiadbassinlacq@santat.fr;direction@santat.fr;administratif@santat.fr</t>
  </si>
  <si>
    <t>05 59 71 72 84</t>
  </si>
  <si>
    <t xml:space="preserve"> 36 ROUTE DEPARTEMENTALE 817  </t>
  </si>
  <si>
    <t>Auparavant SSIAD CANTON LAGOR</t>
  </si>
  <si>
    <t>SSIAD PA ESA</t>
  </si>
  <si>
    <t>SSIAD AIDOMI</t>
  </si>
  <si>
    <t xml:space="preserve">AIDOMI  </t>
  </si>
  <si>
    <t xml:space="preserve"> 22 RUE DU PROFESSEUR LANNELONGUE </t>
  </si>
  <si>
    <t>c.dauberdepeyrelongue@aidomi.fr;p.dussin@aidomi.fr;accueil@aidomi.fr</t>
  </si>
  <si>
    <t>05 57 19 18 40</t>
  </si>
  <si>
    <t>22 RUE DU PROFESSEUR LANNELONGUE</t>
  </si>
  <si>
    <t>05 56 51 28 94</t>
  </si>
  <si>
    <t>Caroline DECROS</t>
  </si>
  <si>
    <t>SESSAD TSA</t>
  </si>
  <si>
    <t>A.L.D.P.</t>
  </si>
  <si>
    <t>ALDP</t>
  </si>
  <si>
    <t>60 Rue Jean Perrin</t>
  </si>
  <si>
    <t>ISLE</t>
  </si>
  <si>
    <t>contact@aldp-limousin.fr;s.garniche@aldp-limousin.fr;i.faure@aldp-limousin.fr;e.monnier@aldp-limousin.fr</t>
  </si>
  <si>
    <t>GARNICHE</t>
  </si>
  <si>
    <t>Sophie</t>
  </si>
  <si>
    <t>05 87 14 02 70</t>
  </si>
  <si>
    <t>Mme Eliana MONNIER :Responsable financier</t>
  </si>
  <si>
    <t>8 AV DOMINIQUE LARREY</t>
  </si>
  <si>
    <t>LIMOGES CEDEX 1</t>
  </si>
  <si>
    <t>Ouverture le 1er juillet 2019</t>
  </si>
  <si>
    <t>Fusion Sessad expérimental ALDP à LIMOGES  870017449 avec le SESSAD TSA</t>
  </si>
  <si>
    <t>SAMSAH ALGEEI</t>
  </si>
  <si>
    <t>ALGEEI</t>
  </si>
  <si>
    <t>9 RUE NATIONALE</t>
  </si>
  <si>
    <t>freddy.viaud@algeei.org;contact@algeei.org;dewerdt.m@algeei.org ;samsah.landes.algeei@algeei.org</t>
  </si>
  <si>
    <t>BAT DELTAGRO 3</t>
  </si>
  <si>
    <t>AGROPOLE DP 361</t>
  </si>
  <si>
    <t>05 53 77 15 85</t>
  </si>
  <si>
    <t xml:space="preserve">mdewerdt@algeei.org ;
contact@algeei.org ;
freddy.viaud@algeei.org ;
sylvie.dupuy@algeei.org ;
</t>
  </si>
  <si>
    <t xml:space="preserve">LES 2 ESMS du 40 de l'ALGEEI ne sont pas inclus dans le CPOM mais feront l'objet d'un autre CPOM. </t>
  </si>
  <si>
    <t>FOYER LES CIGALONS</t>
  </si>
  <si>
    <t>6 R DE L EGLISE</t>
  </si>
  <si>
    <t>BP 7</t>
  </si>
  <si>
    <t>LIT ET MIXE</t>
  </si>
  <si>
    <t>freddy.viaud@algeei.org;contact@algeei.org;dewerdt.m@algeei.org 
;foyer.litetmixe@algeei.org;marc.alias@algeei.org;valerie.laparade@algeei.org</t>
  </si>
  <si>
    <t>05 58 42 49 00</t>
  </si>
  <si>
    <t>Sandrine FOTIA-MAREZ</t>
  </si>
  <si>
    <t>EAM ALGEEI</t>
  </si>
  <si>
    <t>6 AV DOCTEUR EMILE BROUQUEYRE</t>
  </si>
  <si>
    <t xml:space="preserve">freddy.viaud@algeei.org;contact@algeei.org;dewerdt.m@algeei.org </t>
  </si>
  <si>
    <t>IME LES RIVES DU LOT-ALGEEI</t>
  </si>
  <si>
    <t>19 PL ST MARTIN</t>
  </si>
  <si>
    <t>CASSENEUIL</t>
  </si>
  <si>
    <t>freddy.viaud@algeei.org;contact@algeei.org;dewerdt.m@algeei.org ;ime.lesrivesdulot@algeei.org;stephanie.pradier@algeei.org;comptable.imelesrivesdulot@algeei.org</t>
  </si>
  <si>
    <t>05 53 41 08 07</t>
  </si>
  <si>
    <t>mdewerdt@algeei.org ;
contact@algeei.org ;
freddy.viaud@algeei.org ;
sylvie.dupuy@algeei.org ;</t>
  </si>
  <si>
    <t>47-470009085-1</t>
  </si>
  <si>
    <t>Précédent CPOM 2018/2023 
Nouveau CPOM 2024 n'intègre pas les ETS du 40 qui seront néamoins sur l'EPRD</t>
  </si>
  <si>
    <t>470000183-IME LES RIVES DU LOT-ALGEEI</t>
  </si>
  <si>
    <t>IME FONGRAVE</t>
  </si>
  <si>
    <t>RTE DE CAUDECOSTE</t>
  </si>
  <si>
    <t>BP 3</t>
  </si>
  <si>
    <t>LAYRAC</t>
  </si>
  <si>
    <t>freddy.viaud@algeei.org;contact@algeei.org;dewerdt.m@algeei.org ;ime.fongrave@algeei.org;jean-robert.nortier@algeei.org;boris.milhoud@algeei.org</t>
  </si>
  <si>
    <t>05 53 77 88 77</t>
  </si>
  <si>
    <t>IME CAZALA</t>
  </si>
  <si>
    <t>35 CRS ALSACE LORRAINE</t>
  </si>
  <si>
    <t>AIGUILLON</t>
  </si>
  <si>
    <t>freddy.viaud@algeei.org;contact@algeei.org;dewerdt.m@algeei.org ;ime.cazala@algeei.org;olivier.pourtau@algeei.org;christine.zorzi@algeei.org</t>
  </si>
  <si>
    <t>05 53 79 47 52</t>
  </si>
  <si>
    <t>ITEP DES DEUX RIVIERES</t>
  </si>
  <si>
    <t>BP 33</t>
  </si>
  <si>
    <t>PONT DU CASSE</t>
  </si>
  <si>
    <t>freddy.viaud@algeei.org;contact@algeei.org;dewerdt.m@algeei.org ;itep.desdeuxrivieres@algeei.org;wilfried.foulogne@algeei.org;comptabilite.2rivieres@algeei.org</t>
  </si>
  <si>
    <t>05 53 77 73 00</t>
  </si>
  <si>
    <t>IME LALANDE</t>
  </si>
  <si>
    <t>R DU DR COUYBA</t>
  </si>
  <si>
    <t>BON ENCONTRE</t>
  </si>
  <si>
    <t>freddy.viaud@algeei.org;contact@algeei.org;dewerdt.m@algeei.org ;comptable.lalande@algeei.org;jean-robert.nortier@algeei.org</t>
  </si>
  <si>
    <t>05 53 66 28 29</t>
  </si>
  <si>
    <t>CMPP AGEN</t>
  </si>
  <si>
    <t>36 R BARLETÉ</t>
  </si>
  <si>
    <t>AGEN</t>
  </si>
  <si>
    <t>freddy.viaud@algeei.org;contact@algeei.org;dewerdt.m@algeei.org ;cmpp.agen@algeei.org;emmanuel.lardy@algeei.org;najat.asaadi@algeei.org</t>
  </si>
  <si>
    <t>05 53 47 25 99</t>
  </si>
  <si>
    <t>CMPP MARMANDE-ALGEEI</t>
  </si>
  <si>
    <t>74 AV CHARLES BOISVERT</t>
  </si>
  <si>
    <t>MARMANDE</t>
  </si>
  <si>
    <t>freddy.viaud@algeei.org;contact@algeei.org;dewerdt.m@algeei.org ;christine.arade@algeei.org;guillaume.scalabre@algeei.org</t>
  </si>
  <si>
    <t>05 53 20 94 43</t>
  </si>
  <si>
    <t>CMPP VILLENEUVE-ALGEEI</t>
  </si>
  <si>
    <t>34 AV ERNEST LAFONT</t>
  </si>
  <si>
    <t>VILLENEUVE SUR LOT</t>
  </si>
  <si>
    <t>freddy.viaud@algeei.org;contact@algeei.org;dewerdt.m@algeei.org;cmpp.camsp.villeneuve@algeei.org;stephane.fossats@algeei.org;laure.olieu@algeei.org</t>
  </si>
  <si>
    <t>05 53 70 89 53</t>
  </si>
  <si>
    <t>ESAT  CASTILLE</t>
  </si>
  <si>
    <t>BP 8</t>
  </si>
  <si>
    <t>CLAIRAC</t>
  </si>
  <si>
    <t>freddy.viaud@algeei.org;contact@algeei.org;dewerdt.m@algeei.org ;esat.castille@algeei.org;arnaud.pennetier@algeei.org;veronique.carpentier@algeei.org</t>
  </si>
  <si>
    <t>05 53 84 31 11</t>
  </si>
  <si>
    <t>ESAT Agnélis</t>
  </si>
  <si>
    <t>ALL DE MONTHUS HAUT</t>
  </si>
  <si>
    <t>FOULAYRONNES</t>
  </si>
  <si>
    <t>freddy.viaud@algeei.org;contact@algeei.org;dewerdt.m@algeei.org ;esat.agnelis@algeei.org;stephanie.courboulay@algeei.org;eric.canin@algeei.org</t>
  </si>
  <si>
    <t>05 53 95 71 07</t>
  </si>
  <si>
    <t>CAMSP AGEN-ALGEEI</t>
  </si>
  <si>
    <t>freddy.viaud@algeei.org;contact@algeei.org;dewerdt.m@algeei.org ;camsp.agen@algeei.org;</t>
  </si>
  <si>
    <t>05 53 66 02 28</t>
  </si>
  <si>
    <t>SESSAD LA PASSERELLE</t>
  </si>
  <si>
    <t>2 R SAINT MARTIN</t>
  </si>
  <si>
    <t>freddy.viaud@algeei.org;contact@algeei.org;dewerdt.m@algeei.org ;comptable.lapasserelle@algeei.org;Wilfried.foulogne@algeei.org</t>
  </si>
  <si>
    <t>05 53 48 29 04</t>
  </si>
  <si>
    <t>CAMSP VILLENEUVE-ALGEEI</t>
  </si>
  <si>
    <t>34 R ERNEST LAFONT</t>
  </si>
  <si>
    <t>freddy.viaud@algeei.org;contact@algeei.org;dewerdt.m@algeei.org ;cmpp.camsp.villeneuve@algeei.org;stephane.fossats@algeei.org;laure.olieu@algeei.org</t>
  </si>
  <si>
    <t>FAM LA FERRETTE</t>
  </si>
  <si>
    <t>CASTILLONNES</t>
  </si>
  <si>
    <t>freddy.viaud@algeei.org;contact@algeei.org;dewerdt.m@algeei.org ;foyer.laferrette@algeei.org;isabelle.fillol@algeei.org;julie.sala@algeei.org</t>
  </si>
  <si>
    <t>05 53 49 83 00</t>
  </si>
  <si>
    <t>SESSAD CONFLUENT</t>
  </si>
  <si>
    <t>17 AV DU 11 NOVEMBRE</t>
  </si>
  <si>
    <t>freddy.viaud@algeei.org;contact@algeei.org;dewerdt.m@algeei.org ;sessad.confluent@algeei.org;olivier.pourtau@algeei.org;evelyne.collery@algeei.org</t>
  </si>
  <si>
    <t>05 53 79 81 20</t>
  </si>
  <si>
    <t>SESSAD AGEN</t>
  </si>
  <si>
    <t>freddy.viaud@algeei.org;contact@algeei.org;dewerdt.m@algeei.org ;comptable.sessadagen@algeei.org;jean-robert.nortier@algeei.org</t>
  </si>
  <si>
    <t>05 53 20 34 18</t>
  </si>
  <si>
    <t>CAMSP MARMANDE-ALGEEI</t>
  </si>
  <si>
    <t>freddy.viaud@algeei.org;contact@algeei.org;dewerdt.m@algeei.org ;camsp.marmande@algeei.org</t>
  </si>
  <si>
    <t>05 53 84 18 00</t>
  </si>
  <si>
    <t>EHPAD LE CLOS DES ACACIAS</t>
  </si>
  <si>
    <t>SARL LE CLOS DES ACACIAS</t>
  </si>
  <si>
    <t>ALLIAGE CARE</t>
  </si>
  <si>
    <t>6 R D'ARCHE DE LUXE</t>
  </si>
  <si>
    <t>CAUDROT</t>
  </si>
  <si>
    <t>direction@leclosdesacacias.fr;ac.behra@alliagecare.fr</t>
  </si>
  <si>
    <t>05 56 62 81 12
07 57 44 17 71</t>
  </si>
  <si>
    <t>05 56 62 81 12</t>
  </si>
  <si>
    <t>33-ALLIAGE-CARE-1</t>
  </si>
  <si>
    <t>CPOM avec Plusieurs EJ</t>
  </si>
  <si>
    <t>330791054-EHPAD CLOS DES ACACIAS</t>
  </si>
  <si>
    <t>EHPAD LES CHARMILLES</t>
  </si>
  <si>
    <t>CLOS SEQUOIA II</t>
  </si>
  <si>
    <t>29 AV DE L'EPINETTE</t>
  </si>
  <si>
    <t>LIBOURNE</t>
  </si>
  <si>
    <t>direction@residence-lescharmilles.fr;ac.behra@alliagecare.fr</t>
  </si>
  <si>
    <t>05 57 25 13 89
07 57 44 17 71</t>
  </si>
  <si>
    <t>05 57 25 13 89</t>
  </si>
  <si>
    <t>EHPAD L'OCEANE D'OL (+DOLUS)</t>
  </si>
  <si>
    <t>ASSOCIATION LAÏQUE DU PRADO</t>
  </si>
  <si>
    <t>ALPRADO</t>
  </si>
  <si>
    <t>1 ALL DES PINS</t>
  </si>
  <si>
    <t>LE GRAND VILLAGE</t>
  </si>
  <si>
    <t>dir.oceane@alprado.fr;sec.general@alprado.fr;henri.litas@alprado.fr;olivier.lesca@alprado.fr;isabelle.saulnier@alprado.fr;jb.clavery@alprado.fr;guylaisne.manson@alprado.fr</t>
  </si>
  <si>
    <t>05 46 75 88 88</t>
  </si>
  <si>
    <t>M. LITAS 05 56 84 40 87 (ligne directe)</t>
  </si>
  <si>
    <t>143 COURS GAMBETTA</t>
  </si>
  <si>
    <t>TALENCE CEDEX</t>
  </si>
  <si>
    <t>05 56 84 43 90</t>
  </si>
  <si>
    <t>AUDUREAU</t>
  </si>
  <si>
    <t>Francis</t>
  </si>
  <si>
    <t>17-330781691-1</t>
  </si>
  <si>
    <t>170016307-EHPAD L OCEANE D OLERON</t>
  </si>
  <si>
    <t>Andréa LORA</t>
  </si>
  <si>
    <t>EHPAD LE MOULIN DU VAL DU BRUANT</t>
  </si>
  <si>
    <t>6 RTE NATIONALE</t>
  </si>
  <si>
    <t>SAINT PORCHAIRE</t>
  </si>
  <si>
    <t>valbruant.dir.alp@alprado.fr;sec.general@alprado.fr;henri.litas@alprado.fr;olivier.lesca@alprado.fr;moulinvalbruant@alprado.fr;yannick.seguy@alprado.fr;jb.clavery@alprado.fr;guylaisne.manson@alprado.fr</t>
  </si>
  <si>
    <t>05 46 98 70 00</t>
  </si>
  <si>
    <t>EHPAD LA MIRAMBELLE</t>
  </si>
  <si>
    <t>3 R DU CHAMP DE FOIRE</t>
  </si>
  <si>
    <t>MIRAMBEAU</t>
  </si>
  <si>
    <t>dir.mirambelle@alprado.fr;sec.general@alprado.fr;henri.litas@alprado.fr;olivier.lesca@alprado.fr;isabelle.saulnier@alprado.fr;jb.clavery@alprado.fr;guylaisne.manson@alprado.fr</t>
  </si>
  <si>
    <t>05 46 70 72 85</t>
  </si>
  <si>
    <t>FAM CHATEAU SAUVAGE</t>
  </si>
  <si>
    <t>8 AVENUE ROBERT CLAVE</t>
  </si>
  <si>
    <t>dir.chateausauvage@alprado.fr;lwinter.chsauvage@alprado.fr;henri.litas@alprado.fr;olivier.lesca@alprado.fr;guylaisne.manson@alprado.fr</t>
  </si>
  <si>
    <t>SESSAD CHÂTEAU TUJEAN</t>
  </si>
  <si>
    <t>42 RUE DU TUJEAN</t>
  </si>
  <si>
    <t>BLANQUEFORT</t>
  </si>
  <si>
    <t>ltrevisan.dame@alprado.fr;imp.tujean@alprado.fr;tujean.dir@alprado.fr;henri.litas@alprado.fr;olivier.lesca@alprado.fr;guylaisne.manson@alprado.fr</t>
  </si>
  <si>
    <t>TREVISAN</t>
  </si>
  <si>
    <t>Loïc</t>
  </si>
  <si>
    <t>05 56 56 69 40</t>
  </si>
  <si>
    <t xml:space="preserve"> 143 COURS GAMBETTA </t>
  </si>
  <si>
    <t>33-330781691-1</t>
  </si>
  <si>
    <t>Gironde</t>
  </si>
  <si>
    <t>330782442-ITEP RAYMOND BLOY</t>
  </si>
  <si>
    <t>SESSAD LES JOUALLES</t>
  </si>
  <si>
    <t>11 RUE DES AMOUREUX</t>
  </si>
  <si>
    <t>LORMONT</t>
  </si>
  <si>
    <t>fabienne.effie@alprado.fr;henri.litas@alprado.fr;olivier.lesca@alprado.fr;guylaisne.manson@alprado.fr</t>
  </si>
  <si>
    <t>EFFIE</t>
  </si>
  <si>
    <t>Fabienne</t>
  </si>
  <si>
    <t>05 46 74 90 34</t>
  </si>
  <si>
    <t>IMP CHATEAU TUJEAN</t>
  </si>
  <si>
    <t>42 R DE TUJEAN</t>
  </si>
  <si>
    <t>05 56 95 51 20</t>
  </si>
  <si>
    <t>Econome
bertrand.denis@alprado.fr ;</t>
  </si>
  <si>
    <t>IME LES JOUALLES</t>
  </si>
  <si>
    <t>R DES AMOUREUX</t>
  </si>
  <si>
    <t>05 56 74 90 34</t>
  </si>
  <si>
    <t>ITEP RAYMOND BLOY</t>
  </si>
  <si>
    <t>77 R J YVES COUSTEAU</t>
  </si>
  <si>
    <t>VILLENAVE D'ORNON</t>
  </si>
  <si>
    <t>christine.granier@alprado.fr;secretariat.rbloy@alprado.fr;henri.litas@alprado.fr;olivier.lesca@alprado.fr;guylaisne.manson@alprado.fr</t>
  </si>
  <si>
    <t>GARNIER</t>
  </si>
  <si>
    <t>05 56 37 02 80</t>
  </si>
  <si>
    <t xml:space="preserve">Les ITEP 330792482 ITEP LA MARELLE et 330804303 ITEP ROAILLAN du fait du regroupement des ITEP sont des sites secondaires </t>
  </si>
  <si>
    <t>LHSS CHRS TRAIT D UNION</t>
  </si>
  <si>
    <t>243 AVENUE FRANC POMMIES</t>
  </si>
  <si>
    <t>nathalie.fritz@alprado.fr;accueil.lisa@alprado.fr;henri.litas@alprado.fr;olivier.lesca@alprado.fr;gestion-lisa@alprado.fr;christophe.demarco@alprado.fr</t>
  </si>
  <si>
    <t>05 58 45 94 14</t>
  </si>
  <si>
    <t>CAMSP DE L'ALSEA HOPITAL MERE ENFANT</t>
  </si>
  <si>
    <t>A L S E A</t>
  </si>
  <si>
    <t>ALSEA</t>
  </si>
  <si>
    <t>direction@alsea87.fr;s.milcent@alsea87.fr</t>
  </si>
  <si>
    <t>05 55 05 87 07</t>
  </si>
  <si>
    <t>52B AV GARIBALDI</t>
  </si>
  <si>
    <t>05 55 77 65 85</t>
  </si>
  <si>
    <t>87-870000718-1</t>
  </si>
  <si>
    <t>Pas daté</t>
  </si>
  <si>
    <t>ESAT DE BOUËT</t>
  </si>
  <si>
    <t>A M A T</t>
  </si>
  <si>
    <t>AMAT</t>
  </si>
  <si>
    <t>LIEU DIT BOUET</t>
  </si>
  <si>
    <t>SAINT LEON</t>
  </si>
  <si>
    <t>i.lafage@amat47.fr;esat-de-bouet@amat47.fr;s.kalef@amat47.fr;association@solincite.org</t>
  </si>
  <si>
    <t>05 53 79 38 93</t>
  </si>
  <si>
    <t>ST LEON</t>
  </si>
  <si>
    <t>ESAT LE MERIGNAC</t>
  </si>
  <si>
    <t>261 R GASTON-IMBERT</t>
  </si>
  <si>
    <t>MIRAMONT DE GUYENNE</t>
  </si>
  <si>
    <t>s.kalef@amat47.fr;c.cortinovis@amat47.fr;association@solincite.org
;esat.miramont@amat47.fr</t>
  </si>
  <si>
    <t>05 53 93 34 53</t>
  </si>
  <si>
    <t>SPASAD SERV POLYV, A DOM CRF</t>
  </si>
  <si>
    <t>AMICIAL</t>
  </si>
  <si>
    <t>RUE LEON BLUM</t>
  </si>
  <si>
    <t>corinne.patinec@amicial.fr;julie.gauthier@amicial.fr;michael.charbit@amicial.fr;nadia.elmaqdad@amicial.fr;accueil@amicial.fr</t>
  </si>
  <si>
    <t>05 45 25 01 77</t>
  </si>
  <si>
    <t>5 RUE RIGOBERTA MENCHU</t>
  </si>
  <si>
    <t>BAT B</t>
  </si>
  <si>
    <t>AVIGNON</t>
  </si>
  <si>
    <r>
      <rPr>
        <sz val="8"/>
        <color theme="1"/>
        <rFont val="Arial"/>
        <family val="2"/>
      </rPr>
      <t>Fevrier 2024 :Code catégorie 209 SPASAD devient SAAS (Service autonomie aide et soins)</t>
    </r>
    <r>
      <rPr>
        <sz val="8"/>
        <color rgb="FFFF0000"/>
        <rFont val="Arial"/>
        <family val="2"/>
      </rPr>
      <t xml:space="preserve">
Ancien EJ 750721334 CROIX ROUGE FRANCAISE / Arrêté du 01/06/21 Fusion absorption au profit de l'Association AMICIAL 840020457</t>
    </r>
  </si>
  <si>
    <t>SSIAD PA PH ESA</t>
  </si>
  <si>
    <t>SSIAD DE LA HAUTE GIRONDE</t>
  </si>
  <si>
    <t>AMSAD DE LA HAUTE GIRONDE</t>
  </si>
  <si>
    <t>AMSADHG</t>
  </si>
  <si>
    <t>10 AV MAURICE LACOSTE</t>
  </si>
  <si>
    <t>BP 27</t>
  </si>
  <si>
    <t>LE GRAND BARAIL</t>
  </si>
  <si>
    <t>SAINT SAVIN</t>
  </si>
  <si>
    <t>s.dedainville@amsad33.fr;info@amsad33.fr;direction@amsad33.fr;</t>
  </si>
  <si>
    <t>05 57 58 05 19</t>
  </si>
  <si>
    <t>ST SAVIN</t>
  </si>
  <si>
    <t>05 57 58 97 33</t>
  </si>
  <si>
    <t>09/10/24 Modification du num finess juridique anciennement 330050238 (la fusion de 2012 n'avait pas été enregistrée dans Finess)</t>
  </si>
  <si>
    <t>SAMSAH AMSAD Haute Gironde</t>
  </si>
  <si>
    <t xml:space="preserve"> LE GRAND BARAIL</t>
  </si>
  <si>
    <t xml:space="preserve">s.dedainville@amsad33.fr;info@amsad33.fr;direction@amsad33.fr </t>
  </si>
  <si>
    <t>ACCUEIL DE JOUR LE TRAIT D'UNION</t>
  </si>
  <si>
    <t>2 CRS DE LA REPUBLIQUE</t>
  </si>
  <si>
    <t>BRAUD ET ST LOUIS</t>
  </si>
  <si>
    <t xml:space="preserve">s.dedainville@amsad33.fr;info@amsad33.fr;c.gargam@amsad33.fr;direction@amsad33.fr 
</t>
  </si>
  <si>
    <t>GARGAM</t>
  </si>
  <si>
    <t>Cynthia</t>
  </si>
  <si>
    <t>Directrice pôle intervention</t>
  </si>
  <si>
    <t xml:space="preserve">Cynthia GARGAM : Directrice du pôle intervention : 06 16 94 49 04
Stéphane de DAINVILLE : Directeur administratif et financier : 07 86 05 08 15
</t>
  </si>
  <si>
    <t>IME MONTCLAIRJOIE</t>
  </si>
  <si>
    <t>ANDPAEI 47</t>
  </si>
  <si>
    <t>ANDAPEI 47</t>
  </si>
  <si>
    <t>3 AV DE L'ABBÉ DELAGNE</t>
  </si>
  <si>
    <t>MONTPEZAT</t>
  </si>
  <si>
    <t>montclairjoie@andapei47.fr;g.bali@andapei47.fr;m.rigo@andapei47.fr;w.bethencourt@andapei47.fr;direction-generale@andapei47.fr</t>
  </si>
  <si>
    <t>05 53 95 00 64</t>
  </si>
  <si>
    <t>Montclairjoie</t>
  </si>
  <si>
    <t>ESAT MONTCLAIRJOIE</t>
  </si>
  <si>
    <t>42 AV RENE CASSIN</t>
  </si>
  <si>
    <t>SAINTE LIVRADE SUR LOT</t>
  </si>
  <si>
    <t>direction-generale@andapei47.fr;esat-montclairjoie@andapei47.fr;t.cloarec@andapei47.fr</t>
  </si>
  <si>
    <t>05 53 01 42 42</t>
  </si>
  <si>
    <t>MAS LES QUATRE SAISONS</t>
  </si>
  <si>
    <t>R DE LA GABARRE</t>
  </si>
  <si>
    <t>TONNEINS</t>
  </si>
  <si>
    <t>mas4saisons@andapei47.fr;c.bonne@andapei47.fr;direction-generale@andapei47.fr</t>
  </si>
  <si>
    <t>05 53 84 86 86</t>
  </si>
  <si>
    <t>54 R COQUARD</t>
  </si>
  <si>
    <t xml:space="preserve">MAS LES QUATRE SAISONS &amp; FAM RESIDENCE D'OLT ont été transféré sous le gestionnaire ANDAPEI 47 (fusion ex ANDP et ADAPEI 47) arrêté du 01/02/21
(EJ antérieure :470009119)
</t>
  </si>
  <si>
    <t>FAM RESIDENCE D'OLT</t>
  </si>
  <si>
    <t>AV HENRI BARBUSSE</t>
  </si>
  <si>
    <t>JACQUET</t>
  </si>
  <si>
    <t>fam.olt@andapei47.fr;direction-generale@andapei47.fr</t>
  </si>
  <si>
    <t>05 53 49 75 75</t>
  </si>
  <si>
    <t>MAS LES QUATRE SAISONS &amp; FAM RESIDENCE D'OLT ont été transféré sous le gestionnaire ANDAPEI 47 (fusion ex ANDP et ADAPEI 47) arrêté du 01/02/21
(EJ antérieure :470009119)</t>
  </si>
  <si>
    <t>SESSAD LOU ROUCAL</t>
  </si>
  <si>
    <t>10  AVENUE DE COMARQUE</t>
  </si>
  <si>
    <t>CASTELMORON SUR LOT</t>
  </si>
  <si>
    <t>sessadroucal@andapei47.fr;g.bali@andapei47.fr;m.rigo@andapei47.fr;direction-generale@andapei47.fr;s.dayraut@andapei47.fr;w.bethencourt@andapei47.fr</t>
  </si>
  <si>
    <t>FAM MAISON ST PAUL</t>
  </si>
  <si>
    <t>TOURNON D'AGENAIS</t>
  </si>
  <si>
    <t>i.theunissens@andapei47.fr;maison-st-paul@andapei47.fr;direction-generale@andapei47.fr</t>
  </si>
  <si>
    <t>05 53 40 70 10</t>
  </si>
  <si>
    <t>SSIAD ANFASIAD</t>
  </si>
  <si>
    <t xml:space="preserve">ASSOCIATION NORD FRONSADAIS D'AIDE - ET SOINS INF.A DOMICILE ANFASIAD </t>
  </si>
  <si>
    <t>ANFASIAD</t>
  </si>
  <si>
    <t xml:space="preserve"> 42 AVENUE FERNAND PILLOT  </t>
  </si>
  <si>
    <t>GALGON</t>
  </si>
  <si>
    <t>ssiad@anfasiad.fr;belmonte-georges@wanadoo.fr;ssiad.galgon@avec.fr;georges.belmonte@avec.fr;adeline.rossignol@avec.fr</t>
  </si>
  <si>
    <t>05 57 55 14 59</t>
  </si>
  <si>
    <t>42 AVENUE FERNAND PILLOT</t>
  </si>
  <si>
    <t>05 57 55 14 57</t>
  </si>
  <si>
    <t>PUV RESIDENCE LA DECHANDERIE</t>
  </si>
  <si>
    <t>ANIMATION SECT. COTEAUX GIRONDE - MAIRIE</t>
  </si>
  <si>
    <t>87 Rue des Ajoncs</t>
  </si>
  <si>
    <t>La Dechanderie</t>
  </si>
  <si>
    <t>SAINT SORLIN DE CONAC</t>
  </si>
  <si>
    <t>ladechanderie@orange.fr;gestiondechanderie@orange.fr;pierre.gil@multiexpert.com</t>
  </si>
  <si>
    <t>05 46 86 07 93</t>
  </si>
  <si>
    <t>2 ROUTE SAINT-THOMAS</t>
  </si>
  <si>
    <t>ST SORLIN DE CONAC</t>
  </si>
  <si>
    <t>05 46 86 01 19</t>
  </si>
  <si>
    <t>17-170788822-1</t>
  </si>
  <si>
    <t>CPAM 17</t>
  </si>
  <si>
    <t>Isabelle JIOLLENT</t>
  </si>
  <si>
    <t>CSAPA</t>
  </si>
  <si>
    <t>CSAPA ANPAA-16</t>
  </si>
  <si>
    <t>ANPAA SIEGE</t>
  </si>
  <si>
    <t>ANPAA (Association Addictions France)</t>
  </si>
  <si>
    <t>17 avenue du Maréchal Juin</t>
  </si>
  <si>
    <t>L'Isle D'Espagnac</t>
  </si>
  <si>
    <t>anpaa16@anpaa.asso.fr;catherine.bonnin@anpaa.asso.fr;na16@addictions-france.org;catherine.bonnin@addictions-france.org;nathalie.roy@addictions-france.org</t>
  </si>
  <si>
    <t>05 45 95 55 11</t>
  </si>
  <si>
    <t>20 Rue Saint Fiacre</t>
  </si>
  <si>
    <t>01 46 06 26 00</t>
  </si>
  <si>
    <t>contact@anpaa.asso.fr</t>
  </si>
  <si>
    <t>SUPRA PDS</t>
  </si>
  <si>
    <t>33-750713406-1</t>
  </si>
  <si>
    <t>CPAM GIRONDE</t>
  </si>
  <si>
    <t>330056763-CSAPA généraliste ANPAA</t>
  </si>
  <si>
    <t>Emilie LE TEXIER Mai 2025</t>
  </si>
  <si>
    <t>Mickaël LE SAULNIER MAI 2025</t>
  </si>
  <si>
    <t xml:space="preserve"> CENTRE CURE AMBULATOIRE EN ALCOOLOGIE </t>
  </si>
  <si>
    <t xml:space="preserve"> 1 BOULEVARD DOCTEUR VERLHAC </t>
  </si>
  <si>
    <t>prevention.anpaa.limousin@gmail.com;na19@addictions-france.org;olivier.teillier@addictions-france.org;aurelie.sotte@anpaa.asso.fr;aurelie.sotte@addictions-france.org</t>
  </si>
  <si>
    <t>05 55 74 04 45</t>
  </si>
  <si>
    <t>CSAPA généraliste ANPAA</t>
  </si>
  <si>
    <t>13 rue Alphée Mazieras</t>
  </si>
  <si>
    <t>PERIGUEUX</t>
  </si>
  <si>
    <t>csapa.perigueux@anpaa.asso.fr;Philippe.DAUZAN@anpaa.asso.fr;Marie-Elise.RAZAKAMAITSO@addictions-france.org;anpaa24@addictions-france.org</t>
  </si>
  <si>
    <t>05 53 07 66 82</t>
  </si>
  <si>
    <t>67 RUE CHEVALIER</t>
  </si>
  <si>
    <t>anpaa33@anpaa.asso.fr;Philippe.DAUZAN@anpaa.asso.fr;Marie-Elise.RAZAKAMAITSO@addictions-france.org;na33@addictions-france.org;laetitia.fosse@addictions-france.org</t>
  </si>
  <si>
    <t>FOSSE</t>
  </si>
  <si>
    <t>Laetitia</t>
  </si>
  <si>
    <t>05 57 57 00 77</t>
  </si>
  <si>
    <t>CSAPA SPECIALISE EN ALCOOLOGIE ANPAA</t>
  </si>
  <si>
    <t>72 Bd d'Haussez</t>
  </si>
  <si>
    <t>anpaa40@anpaa.asso.fr;Philippe.DAUZAN@anpaa.asso.fr;Celine.OSPITAL@anpaa.asso.fr;Celine.hirigoyen@anpaa.asso.fr;na40@addictions-france.org;nicolas.gey@addictions-france.org</t>
  </si>
  <si>
    <t>05 58 75 46 04</t>
  </si>
  <si>
    <t>CSAPA GENERALISTE ANPAA</t>
  </si>
  <si>
    <t>8 RUE JEAN BAPTISTE PERES</t>
  </si>
  <si>
    <t>Philippe.DAUZAN@anpaa.asso.fr;Celine.OSPITAL@anpaa.asso.fr;celine.HIRIGOYEN@anpaa.asso.fr;francois.KARKACH@anpaa.asso.fr</t>
  </si>
  <si>
    <t>KARKACH</t>
  </si>
  <si>
    <t>FRANCOIS</t>
  </si>
  <si>
    <t>05 53 66 47 66
Directeur : 06.75.87.03.08</t>
  </si>
  <si>
    <t>Carine ROUSSEL (comptable) 
06 07 60 01 91</t>
  </si>
  <si>
    <t xml:space="preserve"> CSAPA ANPAA-BÉARN SOULE </t>
  </si>
  <si>
    <t>5 AV DU 143 EME RIT</t>
  </si>
  <si>
    <t>CENTRE D'AFFAIRE LES MESSAGERS</t>
  </si>
  <si>
    <t>anpaa64bearnsoule@anpaa.asso.fr;philippe.dauzan@anpaa.asso.fr;nicolas.gey@addictions-france.org;philippe.dauzan@addictions-france.org;stephanie.hourcaillaou@addictions-france.org</t>
  </si>
  <si>
    <t>CAARUD</t>
  </si>
  <si>
    <t>CAARUD ANPAA BIARRITZ</t>
  </si>
  <si>
    <t xml:space="preserve">21 RUE DES FRERES </t>
  </si>
  <si>
    <t>BIARRITZ</t>
  </si>
  <si>
    <t>Philippe.DAUZAN@anpaa.asso.fr;Celine.OSPITAL@anpaa.asso.fr;na64PB@addictions-france.org;elodie.negre@addictions-france.org;celine.hirigoyen@addictions-france.org</t>
  </si>
  <si>
    <t>05 59 24 82 60</t>
  </si>
  <si>
    <t>le 10/10/2018 actualisation de l'entité juridique 640003976 ARIT remplacée par 750713406 ANPAA (actualisation FINESS demandée NM)</t>
  </si>
  <si>
    <t>CSAPA GENERALISTE ANPAA ANGLET</t>
  </si>
  <si>
    <t xml:space="preserve"> CENTRE MERCURE </t>
  </si>
  <si>
    <t>25 AVENUE JEAN-LEON LAPORTE</t>
  </si>
  <si>
    <t>anpaa64@anpaa.asso.fr;celine.hirigoyen@anpaa.asso.fr;Philippe.DAUZAN@anpaa.asso.fr;philippe.dauzan@addictions-france.org;na64PB@addictions-france.org;elodie.negre@addictions-france.org;celine.hirigoyen@addictions-france.org</t>
  </si>
  <si>
    <t>05 59 63 63 63</t>
  </si>
  <si>
    <t>CSAPA ANPAA 87</t>
  </si>
  <si>
    <t>9 RUE DARNET</t>
  </si>
  <si>
    <t>philippe.dauzan@anpaa.asso.fr;olivier.teillier@addictions-france.org;aurelie.sotte@anpaa.asso.fr;na87@addictions-france.org;aurelie.sotte@addictions-france.org</t>
  </si>
  <si>
    <t>05 55 34 46 00</t>
  </si>
  <si>
    <t>SESSAD DU CENTRE AUDITION ET LANGAGE</t>
  </si>
  <si>
    <t>AOGPE</t>
  </si>
  <si>
    <t>133 AV BON AIR</t>
  </si>
  <si>
    <t>marlene.rimaux@dg.aogpe.com;francoise.jourdain@cal.aogpe.com;veronique.ducamus@dg.AOGPE.com;direction-generale@dg.aogpe.com;contact@cal.aogpe.com;</t>
  </si>
  <si>
    <t>05 56 47 15 94</t>
  </si>
  <si>
    <t>4 ALL RENE CASSAGNE</t>
  </si>
  <si>
    <t>LORMONT CEDEX</t>
  </si>
  <si>
    <t>05 57 35 89 70</t>
  </si>
  <si>
    <t>RIMAUX</t>
  </si>
  <si>
    <t>Marlene</t>
  </si>
  <si>
    <t>Directrice générale AOGPE</t>
  </si>
  <si>
    <t>Econome : MORIN Laurent 
laurent.morin@cal.aogpe.com ;</t>
  </si>
  <si>
    <t>33-330790833-1</t>
  </si>
  <si>
    <t>Taux national</t>
  </si>
  <si>
    <t>330780990-CENTRE AUDITION ET LANGAGE</t>
  </si>
  <si>
    <t>Institut pour déficients auditifs</t>
  </si>
  <si>
    <t>CENTRE AUDITION ET LANGAGE</t>
  </si>
  <si>
    <t xml:space="preserve">marlene.rimaux@dg.aogpe.com;veronique.ducamus@dg.AOGPE.com;direction-generale@dg.aogpe.com;contact@cal.aogpe.com;francoise.jourdain@cal.aogpe.com
</t>
  </si>
  <si>
    <t>IME LES VERGNES</t>
  </si>
  <si>
    <t>ASSOCIATION ŒUVRE LAIQUES PERIGUEUX</t>
  </si>
  <si>
    <t>AOL PERIGUEUX</t>
  </si>
  <si>
    <t>LD MASSEROUX</t>
  </si>
  <si>
    <t>ATUR</t>
  </si>
  <si>
    <t>BOULAZAC ISLE MANOIRE</t>
  </si>
  <si>
    <t>herve.laulhau@aolperigueux.org;compta.educspe@aolperigueux.org;imelesvergnes@aolperigueux.org;marilyne.jouzier@aolperigueux.org</t>
  </si>
  <si>
    <t xml:space="preserve">LAULHAU </t>
  </si>
  <si>
    <t>Hervé</t>
  </si>
  <si>
    <t>05 53 06 00 32</t>
  </si>
  <si>
    <t>Comptable : Sylvie BILLOQUET</t>
  </si>
  <si>
    <t>10 B R LOUIS BLANC</t>
  </si>
  <si>
    <t>05 53 09 60 60</t>
  </si>
  <si>
    <t>herve.laulhau@aolperigueux.org;compta.educspe@aolperigueux.org</t>
  </si>
  <si>
    <t>24-240006833-1</t>
  </si>
  <si>
    <t>Renouv CPOM au 22/12/22 (précédent 2018/2022)</t>
  </si>
  <si>
    <t>240000349-IME LES VERGNES</t>
  </si>
  <si>
    <t>SESSAD  PERIGUEUX-EST</t>
  </si>
  <si>
    <t>2 R LUDOVIC TRARIEUX</t>
  </si>
  <si>
    <t>herve.laulhau@aolperigueux.org;compta.educspe@aolperigueux.org;sessad@aolperigueux.org;marilyne.jouzier@aolperigueux.org</t>
  </si>
  <si>
    <t>05 53 07 68 98</t>
  </si>
  <si>
    <t>SAISP</t>
  </si>
  <si>
    <t>4 Rue du Combattant d'Indochine</t>
  </si>
  <si>
    <t>herve.laulhau@aolperigueux.org;compta.educspe@aolperigueux.org;saisp@aolperigueux.org;accueil@aolperigueux.org;marilyne.jouzier@aolperigueux.org</t>
  </si>
  <si>
    <t>05 54 07 04 15</t>
  </si>
  <si>
    <t>ESAT de ROYAN-DOLUS d'OLERON</t>
  </si>
  <si>
    <t>APAGESMS</t>
  </si>
  <si>
    <t>31 R DES CHAPELLES</t>
  </si>
  <si>
    <t>DOLUS d'OLERON</t>
  </si>
  <si>
    <t>ddechaine@fermedemagne.fr;LJOURDAIN@fermedemagne.fr;accueil@fermedemagne.fr</t>
  </si>
  <si>
    <t>DECHAINE</t>
  </si>
  <si>
    <t>Darlène</t>
  </si>
  <si>
    <t>05 46 94 70 33
DAF : 05 46 94 44 22</t>
  </si>
  <si>
    <t>Mme JOURDAIN : DAF</t>
  </si>
  <si>
    <t>1 RTE DE MARENNES</t>
  </si>
  <si>
    <t>STE GEMME</t>
  </si>
  <si>
    <t>05 46 94 70 33</t>
  </si>
  <si>
    <t>VIDAL</t>
  </si>
  <si>
    <t>Pierre Henri</t>
  </si>
  <si>
    <t>17-170791206-1</t>
  </si>
  <si>
    <t>Avenant initial 2016_2023
Prorogation CPOM 1 an supplementaire par avenant du 09/05/2025
ETS en EPRD depuis 2017 test PH hors FAM</t>
  </si>
  <si>
    <t>170781256-ESAT FERME MAGNE BEAUSSE - STE GEMME</t>
  </si>
  <si>
    <t xml:space="preserve">ETS en EPRD depuis 2017 test PH hors FAM
</t>
  </si>
  <si>
    <t>Mise à jour du Finess ET car c'est le site secondaire qui était enregistré (vu avec la CPAM 17 et MLS)
170009351 au lieu de 170009906</t>
  </si>
  <si>
    <t>Françoise HOUNKPEVI 050624</t>
  </si>
  <si>
    <t>FAM Moulin de Cholet APAGESMS</t>
  </si>
  <si>
    <t>LD MOULIN DE CHOLLET</t>
  </si>
  <si>
    <t>LE GUA</t>
  </si>
  <si>
    <t>05 46 22 85 75
DAF :05 46 94 44 22</t>
  </si>
  <si>
    <t>17-170791206-2</t>
  </si>
  <si>
    <t xml:space="preserve">Nouveau CPOM pour le FAM seul </t>
  </si>
  <si>
    <r>
      <rPr>
        <sz val="8"/>
        <color rgb="FFFF0000"/>
        <rFont val="Arial"/>
        <family val="2"/>
      </rPr>
      <t>Dans le précédent CPOM de l'APAGESMS le FAM a été sorti de la procédure EPRD car prb CPOM avec CD) _ et était resté en procédure contradictoire) les autres ETS = EPRD en 2017 test PH hors FAM _Le CPOM 2020 du FAM = fin PC et passage EPRD 2021</t>
    </r>
    <r>
      <rPr>
        <sz val="8"/>
        <rFont val="Arial"/>
        <family val="2"/>
      </rPr>
      <t xml:space="preserve">
</t>
    </r>
  </si>
  <si>
    <t>ESAT FERME DE MAGNE BEAUSSE - STE GEMME</t>
  </si>
  <si>
    <t>SAINTE GEMME</t>
  </si>
  <si>
    <t>ESAT  Ateliers du Littoral - La Rochelle / Rochefort</t>
  </si>
  <si>
    <t>15 R TOUBOULIC</t>
  </si>
  <si>
    <t>ROCHEFORT</t>
  </si>
  <si>
    <t>Mas le perthuis</t>
  </si>
  <si>
    <t>ASS POUR ADUL &amp; JEUNES HAND 17 - APAJH</t>
  </si>
  <si>
    <t>APAJH 17</t>
  </si>
  <si>
    <t>R JEAN BOUCHE</t>
  </si>
  <si>
    <t>TASDON</t>
  </si>
  <si>
    <t>virginie.migeot@apajh17.fr;imemas@apajh17.fr;frederic.boubert@apajh17.fr;</t>
  </si>
  <si>
    <t>05 46 45 29 19</t>
  </si>
  <si>
    <t>05 46 34 11 68</t>
  </si>
  <si>
    <t>LE NAIN</t>
  </si>
  <si>
    <t>Christophe</t>
  </si>
  <si>
    <t>17-170804439-1</t>
  </si>
  <si>
    <t>170805675-IME LES AIGUES MARINES</t>
  </si>
  <si>
    <t>ACT UN CHEZ SOI D'ABORD 17</t>
  </si>
  <si>
    <t>GCSMS ACT UN CHEZ SOI D ABORD</t>
  </si>
  <si>
    <t>10 R DU MARECHAL GALLIENI</t>
  </si>
  <si>
    <t xml:space="preserve"> judith.buord@ucsd17.fr;contact@ucsd17.fr;emmanuel.begaud@ucsd17.fr </t>
  </si>
  <si>
    <t>BUORD</t>
  </si>
  <si>
    <t>Judith</t>
  </si>
  <si>
    <t>07 50 55 45 96</t>
  </si>
  <si>
    <t>SAMSAH APAJH</t>
  </si>
  <si>
    <t>7B PL BERNARD MOITESSIER</t>
  </si>
  <si>
    <t>virginie.migeot@apajh17.fr;imemas@apajh17.fr;frederic.boubert@apajh17.fr;samsah17@orange.fr;</t>
  </si>
  <si>
    <t>17-170804439-2</t>
  </si>
  <si>
    <t>MAS AT Le perthuis</t>
  </si>
  <si>
    <t>SESSAD Polyhandicap</t>
  </si>
  <si>
    <t>virginie.migeot@apajh17.fr;sessad@apajh17.fr;frederic.boubert@apajh17.fr;imemas@apajh17.fr;</t>
  </si>
  <si>
    <t>09 63 50 15 81</t>
  </si>
  <si>
    <t>Intégration au CPOM 05/07/2021</t>
  </si>
  <si>
    <t>EEAP LES AIGUES MARINES</t>
  </si>
  <si>
    <t>virginie.migeot@apajh17.fr;imemas@apajh17.fr;frederic.boubert@apajh17.fr;elise.mousseau@apajh17.fr;</t>
  </si>
  <si>
    <t>SESSAD "Louis Pons" APAJH à BRIVE</t>
  </si>
  <si>
    <t>APAJH DE LA CORREZE</t>
  </si>
  <si>
    <t>APAJH 19</t>
  </si>
  <si>
    <t>26 AV LOUIS PONS</t>
  </si>
  <si>
    <t xml:space="preserve">association@apajh19.org;direction@apajh19.org;comptabilite@apajh19.org;sessad@apajh19.org;a.nicolaon@gecac.fr;jc.francois@gecac.fr
</t>
  </si>
  <si>
    <t>05 55 17 90 28</t>
  </si>
  <si>
    <t>Mme CEYRAT Comptable</t>
  </si>
  <si>
    <t>24 AV LOUIS PONS</t>
  </si>
  <si>
    <t> Madame</t>
  </si>
  <si>
    <t> LACHAUD</t>
  </si>
  <si>
    <t> Véronique</t>
  </si>
  <si>
    <t> Directrice Générale</t>
  </si>
  <si>
    <t>association@apajh19.org;direction@apajh19.org;comptabilite@apajh19.org</t>
  </si>
  <si>
    <r>
      <t>ESAT Puy Grand et Vezere</t>
    </r>
    <r>
      <rPr>
        <b/>
        <i/>
        <sz val="8"/>
        <color indexed="8"/>
        <rFont val="Arial"/>
        <family val="2"/>
      </rPr>
      <t xml:space="preserve"> </t>
    </r>
  </si>
  <si>
    <t>BEL ASPECT</t>
  </si>
  <si>
    <t>CHAMBOULIVE</t>
  </si>
  <si>
    <t>direction@apajh19.org;comptabilite@apajh19.org;association@apajh19.org;a.nicolaon@gecac.fr;jc.francois@gecac.fr</t>
  </si>
  <si>
    <t>05 55 21 68 42</t>
  </si>
  <si>
    <t>16/10/2020:Suite à l’annulation de l’arrêté de transfert au profit de la Fédération nationale de l’APAJH, l’ESAT reste géré par l’APAJH 19 en attendant le prochain jugement.
Arrêté de cession 110920 : Changement EJ ancien =190001974 APAJH CORREZE, nouveau 750050916 FEDERATION APAJH</t>
  </si>
  <si>
    <t xml:space="preserve">ESAT du Masgerot </t>
  </si>
  <si>
    <t>ASSOCIATION DEPARTEMENTALE APAJH</t>
  </si>
  <si>
    <t>APAJH 23</t>
  </si>
  <si>
    <t>8  MASGEROT</t>
  </si>
  <si>
    <t xml:space="preserve">siege.asso@apajh23.com;e.lanz@apajh23.com;exaequo@apajh23.com;v.leclou-moreira@apajh23.com  
</t>
  </si>
  <si>
    <t>05 55 41 86 00</t>
  </si>
  <si>
    <t>23 R SYLVAIN BLANCHET</t>
  </si>
  <si>
    <t>05 55 52 49 88</t>
  </si>
  <si>
    <t xml:space="preserve"> siege.asso@apajh23.com</t>
  </si>
  <si>
    <t>23-230000481-1</t>
  </si>
  <si>
    <t>230781593-MAS DE SAUZET</t>
  </si>
  <si>
    <t>SESSAD Déficients Intellectuels à GUERET</t>
  </si>
  <si>
    <t>8 R MARTINET</t>
  </si>
  <si>
    <t xml:space="preserve">siege.asso@apajh23.com;ime.grancher@apajh23.com;e.lanz@apajh23.com;sessad-di-tc@apajh23.com;p.pelouard@apajh23.com;v.leclou-moreira@apajh23.com  
</t>
  </si>
  <si>
    <t>05 55 41 83 65</t>
  </si>
  <si>
    <r>
      <rPr>
        <b/>
        <sz val="8"/>
        <color rgb="FFFF0000"/>
        <rFont val="Arial"/>
        <family val="2"/>
      </rPr>
      <t>Regroupement des 3 sessad sur le Finess 230003311 SESSAD DI GUERET</t>
    </r>
    <r>
      <rPr>
        <sz val="8"/>
        <color rgb="FFFF0000"/>
        <rFont val="Arial"/>
        <family val="2"/>
      </rPr>
      <t xml:space="preserve">, fermeture du sessad 230001588 et du sessad 230782336 date effet  20/07/2022 </t>
    </r>
  </si>
  <si>
    <t>MAS "Les Chaumes" à CLUGNAT</t>
  </si>
  <si>
    <t>9 R DU DOCTEUR TURQUET</t>
  </si>
  <si>
    <t>LES CHAUMES</t>
  </si>
  <si>
    <t>CLUGNAT</t>
  </si>
  <si>
    <t xml:space="preserve">siege.asso@apajh23.com;mas.leschaumes@apajh23.com;e.lanz@apajh23.com;v.leclou-moreira@apajh23.com  </t>
  </si>
  <si>
    <t>05 55 65 64 65</t>
  </si>
  <si>
    <t>SAMSAH HANDICAP PSYCHIQUE</t>
  </si>
  <si>
    <t>28 AV D'AUVERGNE</t>
  </si>
  <si>
    <t xml:space="preserve">siege.asso@apajh23.com;v.leclou-moreira@apajh23.com  </t>
  </si>
  <si>
    <t>Intègre le CPOM au 01/01/2023 avenant 01/10/22_EPRD OUI 2023</t>
  </si>
  <si>
    <t>Création au 01/10/2022 (9 places)</t>
  </si>
  <si>
    <t>IME DE LA RIBE</t>
  </si>
  <si>
    <t>LA RIBE</t>
  </si>
  <si>
    <t>LE GRAND BOURG</t>
  </si>
  <si>
    <t xml:space="preserve">siege.asso@apajh23.com;ime.grancher@apajh23.com;e.lanz@apajh23.com;ime.laribe@apajh23.com;i.devalois@apajh23.com;v.leclou-moreira@apajh23.com  </t>
  </si>
  <si>
    <t>05 55 80 41 21</t>
  </si>
  <si>
    <t>IME de Grancher à GUERET</t>
  </si>
  <si>
    <t>R DU PROFESSEUR GRANCHER</t>
  </si>
  <si>
    <t xml:space="preserve">siege.asso@apajh23.com;ime.grancher@apajh23.com;e.lanz@apajh23.com;p.pelouard@apajh23.com;v.leclou-moreira@apajh23.com  </t>
  </si>
  <si>
    <t>05 55 52 10 23</t>
  </si>
  <si>
    <t>MAS DE SAUZET</t>
  </si>
  <si>
    <t>SAUZET</t>
  </si>
  <si>
    <t>BUDELIERE</t>
  </si>
  <si>
    <t xml:space="preserve">siege.asso@apajh23.com;mas.sauzet@apajh23.com;e.lanz@apajh23.com;a-m.bayle@apajh23.com;v.leclou-moreira@apajh23.com  </t>
  </si>
  <si>
    <t>05 55 82 39 50</t>
  </si>
  <si>
    <t>FAM de GENTIOUX</t>
  </si>
  <si>
    <t>GENTIOUX PIGEROLLES</t>
  </si>
  <si>
    <t xml:space="preserve">t.hoestlandt@apajh23.com;fam.gentioux@apajh23.com;siege.asso@apajh23.com;e.lanz@apajh23.com;v.leclou-moreira@apajh23.com  </t>
  </si>
  <si>
    <t>HOESTLANDT</t>
  </si>
  <si>
    <t>T.</t>
  </si>
  <si>
    <t>Directeur adjoint</t>
  </si>
  <si>
    <t>05 55 67 91 09</t>
  </si>
  <si>
    <t>SERV. D'AIDE A DOM. ADULTES HAND.</t>
  </si>
  <si>
    <t>ASS POUR ADUL &amp; JEUNES HAND 86 (APAJH)</t>
  </si>
  <si>
    <t>APAJH 86</t>
  </si>
  <si>
    <t>IMP DE LA CHAUMELLERIE</t>
  </si>
  <si>
    <t>BP 10</t>
  </si>
  <si>
    <t>ITEUIL</t>
  </si>
  <si>
    <t>sgaboriaud@apajh86.com;kdiversay@apajh86.com;jfwarot@apajh86.com;sdespretz@apajh86.com;jdboyer@apajh86.com</t>
  </si>
  <si>
    <t>05 49 52 84 99</t>
  </si>
  <si>
    <t>25 rue Saint Nicolas</t>
  </si>
  <si>
    <t>MIGNE AUXANCES</t>
  </si>
  <si>
    <t>05 49 43 66 66</t>
  </si>
  <si>
    <t>86-860010792-1</t>
  </si>
  <si>
    <t>860791474-MAS ITEUIL</t>
  </si>
  <si>
    <t>S.E.S.S.A.D. -  APAJH 86</t>
  </si>
  <si>
    <t>2 R ABBE LALANNE</t>
  </si>
  <si>
    <t>CHATELLERAULT</t>
  </si>
  <si>
    <t>sgaboriaud@apajh86.com;kdiversay@apajh86.com;jfwarot@apajh86.com;sdespretz@apajh86.com;lmartin@apajh86.com;</t>
  </si>
  <si>
    <t>05 49 02 52 96</t>
  </si>
  <si>
    <t>I.M.E. HENRI WALLON</t>
  </si>
  <si>
    <t>sgaboriaud@apajh86.com;kdiversay@apajh86.com;jfwarot@apajh86.com;sdespretz@apajh86.com;imehenriwallon@apajh86.com;</t>
  </si>
  <si>
    <t>05 49 02 15 50</t>
  </si>
  <si>
    <t>I.M.E. "ROGER GODIN"</t>
  </si>
  <si>
    <t>20 R PIERRE ET MARIE CURIE</t>
  </si>
  <si>
    <t>VIVONNE</t>
  </si>
  <si>
    <t>sgaboriaud@apajh86.com;kdiversay@apajh86.com;jfwarot@apajh86.com;sdespretz@apajh86.com;ime@apajh86.com;lmartin@apajh86.com</t>
  </si>
  <si>
    <t>05 49 43 41 39</t>
  </si>
  <si>
    <r>
      <t xml:space="preserve">ESAT </t>
    </r>
    <r>
      <rPr>
        <b/>
        <sz val="8"/>
        <rFont val="Arial"/>
        <family val="2"/>
      </rPr>
      <t xml:space="preserve"> APAJH 86</t>
    </r>
  </si>
  <si>
    <t>12 R DENIS PAPIN</t>
  </si>
  <si>
    <t>sgaboriaud@apajh86.com;kdiversay@apajh86.com;jfwarot@apajh86.com;sdespretz@apajh86.com;esat.renejaud@apajh86.com;jpcruaud@apajh86.com</t>
  </si>
  <si>
    <t>05 49 23 18 74</t>
  </si>
  <si>
    <t>Fusion des deux ESAT Chatellerault et Vivonne</t>
  </si>
  <si>
    <t>MAIS. D'ACCUEIL SPEC. DU PARC</t>
  </si>
  <si>
    <t>RTE DE CHAUDET</t>
  </si>
  <si>
    <t>TARGE</t>
  </si>
  <si>
    <t>sgaboriaud@apajh86.com;kdiversay@apajh86.com;jfwarot@apajh86.com;sdespretz@apajh86.com;cproust@apajh86.com</t>
  </si>
  <si>
    <t>05 49 20 01 10</t>
  </si>
  <si>
    <t>MAIS. D'ACCUEIL SPEC. ITEUIL</t>
  </si>
  <si>
    <t>IME APAJH_LASCAUX_ST-LAURENT-LES-EGLISES</t>
  </si>
  <si>
    <t>A P A J H  LIMOGES</t>
  </si>
  <si>
    <t>APAJH 87</t>
  </si>
  <si>
    <t>LASCAUX</t>
  </si>
  <si>
    <t>SAINT LAURENT LES EGLISES</t>
  </si>
  <si>
    <t>Corinne.bouysse@apajh87.fr;patricia.villeger@apajh87.fr;Jean-baptiste.tourret@apajh87.fr</t>
  </si>
  <si>
    <t>BOUYSSE</t>
  </si>
  <si>
    <t>Corinne</t>
  </si>
  <si>
    <t>05 55 56 56 01</t>
  </si>
  <si>
    <t>44 R RHIN ET DANUBE</t>
  </si>
  <si>
    <t>05 55 37 62 86</t>
  </si>
  <si>
    <t>87-870004512-1</t>
  </si>
  <si>
    <t>870003597-IME APAJH_LASCAUX_ST-LAURENT-LES-EGLISES</t>
  </si>
  <si>
    <t>MAS APAJH</t>
  </si>
  <si>
    <t>7 AV FRANCOIS MITTERAND</t>
  </si>
  <si>
    <t>AIXE SUR VIENNE</t>
  </si>
  <si>
    <t>Corinne.bouysse@apajh87.fr;patricia.villeger@apajh87.fr;Jean-baptiste.tourret@apajh87.fr;</t>
  </si>
  <si>
    <t>05 55 70 46 69</t>
  </si>
  <si>
    <t>SESSAD IME APAJH</t>
  </si>
  <si>
    <t>38 RUE RHIN ET DANUBE</t>
  </si>
  <si>
    <t>05 55 37 39 72</t>
  </si>
  <si>
    <t>09/06/23 Actualisation adresse et RS précédemment :SESSAD "Lascaux" (APAJH) à LIMOGES</t>
  </si>
  <si>
    <t>SESSAD LES TOURNESOLS</t>
  </si>
  <si>
    <t>APAJH AD 33</t>
  </si>
  <si>
    <t>10 R CAMILLE COROT</t>
  </si>
  <si>
    <t>CENON</t>
  </si>
  <si>
    <t xml:space="preserve">siege@apajh33.asso.fr;m.keisler@apajh33.asso.fr;sessadlestournesols@apajh33.fr;lv.bouchacourt@apajh33.fr;comptabilite@apajh33.fr;p.massat@apajh33.fr
</t>
  </si>
  <si>
    <t>05 57 80 26 41</t>
  </si>
  <si>
    <t>272 BD PRESIDENT WILSON</t>
  </si>
  <si>
    <t>05 56 01 42 90</t>
  </si>
  <si>
    <t>33-330791625-1</t>
  </si>
  <si>
    <t>Intégration au CPOM précédent en 2020 (CPOM 2016 prorogé en 2020 jusqu'en 2021)</t>
  </si>
  <si>
    <t>Non daté</t>
  </si>
  <si>
    <t>330781147-IEM D’EYSINES</t>
  </si>
  <si>
    <t>Intégration au CPOM par avenant signé le 29/01/20 à effet du 01/01/20</t>
  </si>
  <si>
    <t>Le 09/01/20 changement de raison sociale EJ précédente : 330804436 AUTISME GIRONDE
Anciens mails : celes.sl@wanadoo.fr;celes.compta@wanadoo.fr;leclercmc33@gmail.com;leclerc.jeanjacques@neuf.fr</t>
  </si>
  <si>
    <t>Stéphane PALACIN à titre provisoire 050624</t>
  </si>
  <si>
    <t>CMPP DU BASSIN D'ARCACHON</t>
  </si>
  <si>
    <t>R CLAUDE LAYMAND</t>
  </si>
  <si>
    <t>LE TEICH</t>
  </si>
  <si>
    <t xml:space="preserve">siege@apajh33.asso.fr;m.keisler@apajh33.asso.fr;cmpp.bassin.arcachon@apajh33.fr;s.ducasse@apajh33.fr;comptabilite@apajh33.fr;p.massat@apajh33.fr
</t>
  </si>
  <si>
    <t>05 57 16 32 19</t>
  </si>
  <si>
    <t>CPOM précédent 2016 2020 prorogé jusqu'en 2021</t>
  </si>
  <si>
    <t>SESSAD RIVE GAUCHE</t>
  </si>
  <si>
    <t>25 R PIERRE LOTI</t>
  </si>
  <si>
    <t>siege@apajh33.asso.fr;m.keisler@apajh33.asso.fr;sessad.burdigala@apajh33.fr;comptabilite@apajh33.fr;p.massat@apajh33.fr</t>
  </si>
  <si>
    <t>05 56 91 80 30</t>
  </si>
  <si>
    <t>14/04/25 maj suite arrêté du 28/10/24 : SESSAD BURDIGALA  devient SESSAD RIVE GAUCHE 330053471 par regroupement des SESSAD DIM (Déficients intellectuels moyens)(fermeture au 28/10/2024) et DMO (Déficients Moteurs) et par transformation de 20 places IEM Eysines
SESSAD APAJH RIVE GAUCHE BRUGES = site principal 330053471 _ SESSAD APAJH RIVE GAUCHE PESSAC (Ex DMO)= site secondaire (330798992) autre site secondaire SESSAD APAJH RIVE GAUCHE ST LAURENT MEDOC  330053638</t>
  </si>
  <si>
    <t>CMPP APAJH 33 - LIBOURNE</t>
  </si>
  <si>
    <t>22 ALLEE DE LA GLACIERE</t>
  </si>
  <si>
    <t>cmpp.libourne@apajh33.asso.fr;p.massat@apajh33.fr</t>
  </si>
  <si>
    <t>05 57 50 10 03</t>
  </si>
  <si>
    <t>Intégration au CPOM 2023 et EPRD 2023</t>
  </si>
  <si>
    <t>Création en 2022 en tant que site principal suite transfert d'autorisation du CMPP DE PESSAC (fermeture au 31/12/2021)</t>
  </si>
  <si>
    <t>SESSAD PRO LIBOURNE</t>
  </si>
  <si>
    <t>29 COURS TOURNY</t>
  </si>
  <si>
    <t>siege@apajh33.asso.fr;m.keisler@apajh33.asso.fr;sessad-pro.libourne@apajh33.fr;d.tourenne@apajh33.fr;comptabilite@apajh33.fr;p.massat@apajh33.fr</t>
  </si>
  <si>
    <t>SESSAD PRO BORDEAUX METROPOLE</t>
  </si>
  <si>
    <t>272 BOULEVARD PRESIDENT WILSON</t>
  </si>
  <si>
    <t>siege@apajh33.asso.fr;sessad.pro.bdx.metro@apajh33.fr;comptabilite@apajh33.fr;p.massat@apajh33.fr</t>
  </si>
  <si>
    <t>43 AV JEAN MONNET</t>
  </si>
  <si>
    <t xml:space="preserve">savs.bordeaux@apajh33.fr
</t>
  </si>
  <si>
    <t>PROVENZA</t>
  </si>
  <si>
    <t>Dominique</t>
  </si>
  <si>
    <r>
      <t>Intégration au CPOM 2023 mais passage en</t>
    </r>
    <r>
      <rPr>
        <b/>
        <sz val="7"/>
        <color rgb="FFFF0000"/>
        <rFont val="Arial"/>
        <family val="2"/>
      </rPr>
      <t xml:space="preserve"> EPRD en 2024</t>
    </r>
  </si>
  <si>
    <t xml:space="preserve">ARCHIPEL ALIENOR </t>
  </si>
  <si>
    <t>300 AV DU XI NOVEMBRE</t>
  </si>
  <si>
    <t>siege@apajh33.asso.fr;m.keisler@apajh33.asso.fr;archipel.alienor@apajh33.fr;a.cuvellier@apajh33.fr;comptabilite@apajh33.fr;p.massat@apajh33.fr</t>
  </si>
  <si>
    <t>05 56 16 71 60</t>
  </si>
  <si>
    <t>CMPP RIVE DROITE APAJH 33</t>
  </si>
  <si>
    <t>14 RUE PASTEUR</t>
  </si>
  <si>
    <t>siege@apajh33.asso.fr;m.keisler@apajh33.asso.fr;cmpp.cenon@apajh33.fr;lv.bouchacourt@apajh33.fr;comptabilite@apajh33.fr;p.massat@apajh33.fr</t>
  </si>
  <si>
    <t>05 56 86 26 45</t>
  </si>
  <si>
    <t>CMPP DE BORDEAUX</t>
  </si>
  <si>
    <t>207 - 272 BD PRESIDENT WILSON</t>
  </si>
  <si>
    <t>siege@apajh33.asso.fr;m.keisler@apajh33.asso.fr;cmpp.bordeaux@apajh33.fr;r.bekkali@apajh33.fr;comptabilite@apajh33.fr;p.massat@apajh33.fr</t>
  </si>
  <si>
    <t>05 56 44 24 77</t>
  </si>
  <si>
    <t>IMP LA FORET</t>
  </si>
  <si>
    <t>44 R DU MOULINEAU</t>
  </si>
  <si>
    <t>siege@apajh33.asso.fr;m.keisler@apajh33.asso.fr;imp.laforet@apajh33.fr;r.bekkali@apajh33.fr;comptabilite@apajh33.fr;p.massat@apajh33.fr</t>
  </si>
  <si>
    <t>05 57 93 22 40</t>
  </si>
  <si>
    <t>IEM D'EYSINES</t>
  </si>
  <si>
    <t>22 R DU MOULINEAU</t>
  </si>
  <si>
    <t>siege@apajh33.asso.fr;m.keisler@apajh33.asso.fr;iem.eysines@apajh33.fr;comptabilite@apajh33.fr;p.massat@apajh33.fr</t>
  </si>
  <si>
    <t>05 56 28 52 44</t>
  </si>
  <si>
    <t>IME CHATEAU TERRIEN</t>
  </si>
  <si>
    <t>LUSSAC</t>
  </si>
  <si>
    <t>siege@apajh33.asso.fr;m.keisler@apajh33.asso.fr;ime.lussac@apajh33.fr;d.tourenne@apajh33.fr;comptabilite@apajh33.fr;p.massat@apajh33.fr</t>
  </si>
  <si>
    <t>05 57 74 60 26</t>
  </si>
  <si>
    <t>ITEP L'HIRONDELLE</t>
  </si>
  <si>
    <t>59 AV DU PERIGORD</t>
  </si>
  <si>
    <t>ARTIGUES PRES BORDEAUX</t>
  </si>
  <si>
    <t>siege@apajh33.asso.fr;m.keisler@apajh33.asso.fr;itep.artigues@apajh33.fr;lv.bouchacourt@apajh33.fr;comptabilite@apajh33.fr;p.massat@apajh33.fr</t>
  </si>
  <si>
    <t>05 57 34 13 07</t>
  </si>
  <si>
    <t>SSIAD LA CLE DES AGES</t>
  </si>
  <si>
    <t xml:space="preserve"> 4 PLACE JEAN METTE LE MONTEIL </t>
  </si>
  <si>
    <t>siege@apajh33.asso.fr;m.keisler@apajh33.asso.fr;la-cle-des-ages@apajh33.asso.fr;lca.ssiad@apajh33.fr;s.dewitte@apajh33.fr;comptabilite@apajh33.fr;p.massat@apajh33.fr</t>
  </si>
  <si>
    <t>05 56 36 55 55</t>
  </si>
  <si>
    <t>MAS LE BARAIL</t>
  </si>
  <si>
    <t>43 R JEAN MONNET</t>
  </si>
  <si>
    <t>siege@apajh33.asso.fr;m.keisler@apajh33.asso.fr;mas.barail@apajh33.fr;m.sarriquet@apajh33.fr;comptabilite@apajh33.fr;p.massat@apajh33.fr</t>
  </si>
  <si>
    <t>05 56 34 84 00</t>
  </si>
  <si>
    <t>ESAT CRESSONNET</t>
  </si>
  <si>
    <t>8 R DES ACACIAS</t>
  </si>
  <si>
    <t>SAINT SEURIN SUR L'ISLE</t>
  </si>
  <si>
    <t>siege@apajh33.asso.fr;m.keisler@apajh33.asso.fr;esat.cressonnet@apajh33.fr;f.dubos@apajh33.fr;comptabilite@apajh33.fr;p.massat@apajh33.fr</t>
  </si>
  <si>
    <t>05 57 49 79 29</t>
  </si>
  <si>
    <t>ACCUEIL DE JOUR LA CLE DES AGES</t>
  </si>
  <si>
    <t>4 PL JEAN METTE</t>
  </si>
  <si>
    <t>siege@apajh33.asso.fr;m.keisler@apajh33.asso.fr;la-cle-des-ages@apajh33.asso.fr;lca.adj@apajh33.fr;s.dewitte@apajh33.fr;comptabilite@apajh33.fr;p.massat@apajh33.fr</t>
  </si>
  <si>
    <t>ESAT LES ATELIERS D'ORNON  - APAJH  33</t>
  </si>
  <si>
    <t>4 R ROGER LAPEBIE</t>
  </si>
  <si>
    <t>siege@apajh33.asso.fr;m.keisler@apajh33.asso.fr;esat.ornon@apajh33.fr;e.serraglio@apajh33.fr;comptabilite@apajh33.fr;p.massat@apajh33.fr</t>
  </si>
  <si>
    <t>05 56 75 40 01</t>
  </si>
  <si>
    <t>EAM MARC BŒUF</t>
  </si>
  <si>
    <t>25 ALL DE PREUILHA</t>
  </si>
  <si>
    <t>ST MEDARD EN JALLES</t>
  </si>
  <si>
    <t>PEPIN</t>
  </si>
  <si>
    <t>Virginie</t>
  </si>
  <si>
    <t>Arrêté du 04/08/21 portant transformation de 12 places du FAM en EAM
La date d'ouverture au 10/06/2025 correspond à la date de la médicalisation</t>
  </si>
  <si>
    <t>MAS LE JUNCA</t>
  </si>
  <si>
    <t>1 CHE DES CRESSONNIERES</t>
  </si>
  <si>
    <t>siege@apajh33.asso.fr;m.keisler@apajh33.asso.fr;mas.junca@apajh33.fr;comptabilite@apajh33.fr;p.massat@apajh33.fr</t>
  </si>
  <si>
    <t>05 56 87 47 44</t>
  </si>
  <si>
    <t>ESAT  LE COLOMBIER</t>
  </si>
  <si>
    <t>APAJH COTE BASQUE-SUD DES LANDES</t>
  </si>
  <si>
    <t>BIAUDOS</t>
  </si>
  <si>
    <t>comptasocLC@apajh64-40.com;secretlc@apajh64-40.com;directionlc@apajh64-40.com;comptabilite@apajh64-40.com;secretariat@apajh64-40.com;dg@apajh64-40.com</t>
  </si>
  <si>
    <t>05 59 56 72 04</t>
  </si>
  <si>
    <t>Siège asso :
Comptabilité : Mme Marie LIKION
Secrétariat : Mme Sandra LEONARD
Directeur général  : Gérard Aguer</t>
  </si>
  <si>
    <t>DOMAINE PEMARTIN</t>
  </si>
  <si>
    <t>ARBONNE</t>
  </si>
  <si>
    <t>05 59 41 95 66</t>
  </si>
  <si>
    <t>AGUER</t>
  </si>
  <si>
    <t>Gérard</t>
  </si>
  <si>
    <t>secretariat@apajh64-40.com</t>
  </si>
  <si>
    <t>comptabilite@apajh64-40.com_Marie LIKION
secretariat@apajh64-40.com_Sandra LEONARD
Directeur General : dg@apajh64-40.com_Gérard Aguer</t>
  </si>
  <si>
    <t>64-640792255-1</t>
  </si>
  <si>
    <t>640786075-ESAT GURE NAHIA</t>
  </si>
  <si>
    <t>ESAT GURE NAHIA</t>
  </si>
  <si>
    <t>11 CHE HAIETAKO LARREA</t>
  </si>
  <si>
    <t>dir2gn@apajh64-40.com;accgn@apajh64-40.com;comptabilite@apajh64-40.com;secretariat@apajh64-40.com;dg@apajh64-40.com</t>
  </si>
  <si>
    <t>05 59 41 94 92</t>
  </si>
  <si>
    <t>FAM PEMARTIN</t>
  </si>
  <si>
    <t>DOM PEMARTIN</t>
  </si>
  <si>
    <t>BIDART</t>
  </si>
  <si>
    <t>secretariat@apajh64-40.com;dirpm@apajh64-40.com;secpm@apajh64-40.com;compta1pm@apajh64-40.com;comptabilite@apajh64-40.com;secretariat@apajh64-40.com;dg@apajh64-40.com</t>
  </si>
  <si>
    <t>05 59 41 98 92</t>
  </si>
  <si>
    <t>Création au 01/01/2019</t>
  </si>
  <si>
    <t>CMPP DE LA DORDOGNE</t>
  </si>
  <si>
    <t>APAJH DE LA DORDOGNE</t>
  </si>
  <si>
    <t>17 PL DE LA CITE</t>
  </si>
  <si>
    <t>asso.apajh24@apajh24.fr;cmpp24@gmail.com;benoit.lacave@apajh24.fr;cmpp.dordogne@apajh24.fr</t>
  </si>
  <si>
    <t>05 53 53 38 85</t>
  </si>
  <si>
    <t>24-240006445-1</t>
  </si>
  <si>
    <t>Nouveau CPOM 16/12/2022 suite fusion des CMPP (au 01/01/2017)</t>
  </si>
  <si>
    <t>CMPP PERIGUEUX devient CMPP DE LA DORDOGNE (fusion au 01/01/17 avec les CMPP 240000422 et 240002527)</t>
  </si>
  <si>
    <t>EHPAD GALLEVENT</t>
  </si>
  <si>
    <t>APAPABA</t>
  </si>
  <si>
    <t>9 AV FRANCOIS MITTERAND</t>
  </si>
  <si>
    <t>direction@residence-gallevent.fr;secretariat@residence-gallevent.fr;infirmieres@residence-gallevent.fr</t>
  </si>
  <si>
    <t>BOS</t>
  </si>
  <si>
    <t>05 56 22 66 65</t>
  </si>
  <si>
    <t>9 AV François Mitterand</t>
  </si>
  <si>
    <t>05 57 12 34 76</t>
  </si>
  <si>
    <t>MAJ EJ précedemment : 330780552 Fondation MSP BAGATELLE</t>
  </si>
  <si>
    <t xml:space="preserve">IME Marc Signac APEC - </t>
  </si>
  <si>
    <t>AGIR PROTEC. EDUC. CITOYEN. - APEC</t>
  </si>
  <si>
    <t>APEC</t>
  </si>
  <si>
    <t>LD LE BOIS</t>
  </si>
  <si>
    <t>MONTMOREAU ST CYBARD</t>
  </si>
  <si>
    <t>hdenonelle@apeccharente.asso.fr;fjaubert@apeccharente.asso.fr;directiongenerale@apeccharente.asso.fr;rpradeau@apeccharente.asso.fr;kguillaume@apeccharente.asso.fr;mcbenmechernene@apeccharente.asso.fr;vberrylebreton@apeccharente.asso.fr</t>
  </si>
  <si>
    <t>PASQUIS</t>
  </si>
  <si>
    <t>05 45 60 85 26</t>
  </si>
  <si>
    <t>Romain PRADEAU: Responsable administratif financier</t>
  </si>
  <si>
    <t>LD LES CEDRES</t>
  </si>
  <si>
    <t>05 45 60 20 64</t>
  </si>
  <si>
    <t>SESSAD Sud Charente APEC</t>
  </si>
  <si>
    <t>4 PL DU CHATEAU</t>
  </si>
  <si>
    <t>hdenonelle@apeccharente.asso.fr;fjaubert@apeccharente.asso.fr;directiongenerale@apeccharente.asso.fr;rpradeau@apeccharente.asso.fr;kguillaume@apeccharente.asso.fr;mcbenmechernene@apeccharente.asso.fr;vberrylebreton@apeccharente.asso.fr;sessad@apeccharente.asso.fr;</t>
  </si>
  <si>
    <t>PERRY</t>
  </si>
  <si>
    <t>05 45 65 15 10</t>
  </si>
  <si>
    <t>Romain PRADEAU: Responsable administratif financier
Mme Valérie BERRY LEBRETON (Directrice adjointe)</t>
  </si>
  <si>
    <t>DENONELLE</t>
  </si>
  <si>
    <t>FAM Juignac APEC</t>
  </si>
  <si>
    <t>LA CROIX BLANCHE</t>
  </si>
  <si>
    <t>SAINT LAURENT DE BELZAGOT</t>
  </si>
  <si>
    <t xml:space="preserve">hdenonelle@apeccharente.asso.fr;fjaubert@apeccharente.asso.fr;directiongenerale@apeccharente.asso.fr;rpradeau@apeccharente.asso.fr;kguillaume@apeccharente.asso.fr;mcbenmechernene@apeccharente.asso.fr;vberrylebreton@apeccharente.asso.fr;echalier@apeccharente.asso.fr
</t>
  </si>
  <si>
    <t>CHALIER</t>
  </si>
  <si>
    <t>05 45 60 83 33</t>
  </si>
  <si>
    <t>Romain PRADEAU: Responsable administratif financier
Mme BRETON (Cheffe de service)</t>
  </si>
  <si>
    <t>Maison Forestière APEC</t>
  </si>
  <si>
    <t>hdenonelle@apeccharente.asso.fr;fjaubert@apeccharente.asso.fr;directiongenerale@apeccharente.asso.fr;rpradeau@apeccharente.asso.fr;kguillaume@apeccharente.asso.fr;mcbenmechernene@apeccharente.asso.fr;vberrylebreton@apeccharente.asso.fr;echalier@apeccharente.asso.fr</t>
  </si>
  <si>
    <t>MAS de St Laurent de Belzagot  - APEC</t>
  </si>
  <si>
    <t>LD LA CHATAIGNERAIE</t>
  </si>
  <si>
    <t xml:space="preserve">hdenonelle@apeccharente.asso.fr;fjaubert@apeccharente.asso.fr;directiongenerale@apeccharente.asso.fr;rpradeau@apeccharente.asso.fr;kguillaume@apeccharente.asso.fr;mcbenmechernene@apeccharente.asso.fr;vberrylebreton@apeccharente.asso.fr;echalier@apeccharente.asso.fr
</t>
  </si>
  <si>
    <t>Romain PRADEAU: Responsable administratif financier
M. ANDOLO (Chef de service)</t>
  </si>
  <si>
    <t>EAM LE BERCAIL</t>
  </si>
  <si>
    <t>A.P.E.I. DE PERIGUEUX</t>
  </si>
  <si>
    <t>APEI DE PERIGUEUX</t>
  </si>
  <si>
    <t>LA BARDE</t>
  </si>
  <si>
    <t>SAINTE FOY DE BELVES</t>
  </si>
  <si>
    <t>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t>
  </si>
  <si>
    <t>05 53 29 00 53</t>
  </si>
  <si>
    <t>R DES THERMES</t>
  </si>
  <si>
    <t>05 53 08 20 87</t>
  </si>
  <si>
    <t>o.martin@apei-perigueux.fr;o.vergote@apei-perigueux.fr</t>
  </si>
  <si>
    <t>24-240006841-1</t>
  </si>
  <si>
    <t>240008482-MAS HELIODORE</t>
  </si>
  <si>
    <t>Suite arrete de cession du 17/12/19 chgt RS ET Foyer le Bercail devient EAM Le Bercail et chgt d'EJ (ancienne = 240000695)</t>
  </si>
  <si>
    <t>ESAT OSEA</t>
  </si>
  <si>
    <t>RTE DU PONT</t>
  </si>
  <si>
    <t>TRELISSAC</t>
  </si>
  <si>
    <t>esat@apei-perigueux.fr;c.delezie@apei-perigueux.fr;o.martin@apei-perigueux.fr;o.vergote@apei-perigueux.fr;comptabilite-siege@apei-perigueux.fr;siege@apei-perigueux.fr;d.brouillaud@apei-perigueux.fr;f.gaudillat@apei-perigueux.fr</t>
  </si>
  <si>
    <t>05 53 54 46 49</t>
  </si>
  <si>
    <t>Ancien CPOM 2016/2020</t>
  </si>
  <si>
    <t>MAS HELIODORE</t>
  </si>
  <si>
    <t>2 IMP PIERRE CORNEILLE</t>
  </si>
  <si>
    <t>compta.heliodore@apei-perigueux.fr;c.pillot@apei-perigueux.fr;o.martin@apei-perigueux.fr;o.vergote@apei-perigueux.fr;comptabilite-siege@apei-perigueux.fr;siege@apei-perigueux.fr;d.brouillaud@apei-perigueux.fr;f.gaudillat@apei-perigueux.fr</t>
  </si>
  <si>
    <t>05 53 04 23 20</t>
  </si>
  <si>
    <t>EAP CALYPSO</t>
  </si>
  <si>
    <t>c.pillot@apei-perigueux.fr;o.martin@apei-perigueux.fr;o.vergote@apei-perigueux.fr;calypso@apei-perigueux.fr;compta.calypso@apei-perigueux.fr;comptabilite-siege@apei-perigueux.fr;siege@apei-perigueux.fr;d.brouillaud@apei-perigueux.fr;f.gaudillat@apei-perigueux.fr</t>
  </si>
  <si>
    <t>05 53 02 80 58</t>
  </si>
  <si>
    <t>EAM RESIDENCE VAL DE DRONNE</t>
  </si>
  <si>
    <t>c.pillot@apei-perigueux.fr;valdedronne@apei-perigueux.fr;s.lekverne@apei-perigueux.fr;o.martin@apei-périgueux.fr;siege@apei-perigueux.fr;o.vergote@apei-perigueux.fr;comptabilite-siege@apei-perigueux.fr;siege@apei-perigueux.fr;d.brouillaud@apei-perigueux.fr;f.gaudillat@apei-perigueux.fr</t>
  </si>
  <si>
    <t>05 53 92 52 52</t>
  </si>
  <si>
    <t>LES CAILLOUX EST</t>
  </si>
  <si>
    <t>RIBERAC</t>
  </si>
  <si>
    <t>Le 14/01/2019 changement OG  de EPANOUISSEMENT 240013607 A APEI PERIGUEUX 240006841, modif raison sociale ET : EAM au lieu de FAM</t>
  </si>
  <si>
    <t>SESSAD APEI DU LIBOURNAIS</t>
  </si>
  <si>
    <t>APEI PAPILLONS BLANCS DU LIBOURNAIS</t>
  </si>
  <si>
    <t>22 Lieu-dit Berthonneau</t>
  </si>
  <si>
    <t>SAINT EMILION</t>
  </si>
  <si>
    <t>directiongenerale@apeilib.fr;raf@apeilib.fr;daf@apeilib.fr</t>
  </si>
  <si>
    <t>ANGOT</t>
  </si>
  <si>
    <t>05 57 25 29 03</t>
  </si>
  <si>
    <t>34 R PLINE - PARMENTIER</t>
  </si>
  <si>
    <t>05 57 51 27 26</t>
  </si>
  <si>
    <t>Directeur administratif APEI : Mme EL BAHI raf@apeilib.fr</t>
  </si>
  <si>
    <t>33-330796335-1</t>
  </si>
  <si>
    <t xml:space="preserve">Prolongation du CPOM initil 201882022 par avenant  12/04/2024 </t>
  </si>
  <si>
    <t>330783093-IME DE ST EMILION</t>
  </si>
  <si>
    <t>Arrêté du 27/12/23 actant le regroupement du SESSAD PRO 330060062 avec le SESSAD LIBOURNE 330057704=&gt;Un seul sessad avec une nouvelle dénomination : SESSAD APEI DU LIBOURNAIS  Finess 330057704 et modification de l’adresse = 22 Lieu-dit Berthonneau 33330 SAINT EMILION (au lieu de 125 AV DU MARECHAL GALLIENI à LIBOURNE)</t>
  </si>
  <si>
    <t xml:space="preserve">ESAT - ATELIERS DE LA BALLASTIERE </t>
  </si>
  <si>
    <t>25 R DE L'INDUSTRIE</t>
  </si>
  <si>
    <t>directiongenerale@apeilib.fr;secretariat.laballastiere@apeilib.fr;esat.directeur@apeilib.fr;raf@apeilib.fr;daf@apeilib.fr</t>
  </si>
  <si>
    <t>05 57 51 22 72</t>
  </si>
  <si>
    <t>IME JAUGUEBLANC ST EMILION</t>
  </si>
  <si>
    <t>3355 Route du Milieu</t>
  </si>
  <si>
    <t>directiongenerale@apeilib.fr;daf@apeilib.fr</t>
  </si>
  <si>
    <t>05 57 51 47 20</t>
  </si>
  <si>
    <t>FAM PIERRE GARNIER - APF</t>
  </si>
  <si>
    <t>APF FRANCE HANDICAP</t>
  </si>
  <si>
    <t>10 R BARBEDETTE</t>
  </si>
  <si>
    <t>isabelle.ragot@apf.asso.fr;fam.aytre@apf.asso.fr;nathalie.perpinial@apf.asso.fr;michelle.denisgay@apf.asso.fr;aurelien.pourchet@apf.asso.fr;thierry.heraudeau@apf.asso.fr;cgm.na@apf.asso.fr</t>
  </si>
  <si>
    <t>05 46 52 53 50</t>
  </si>
  <si>
    <t>17 BD AUGUSTE BLANQUI</t>
  </si>
  <si>
    <t>01 40 78 69 00</t>
  </si>
  <si>
    <t>17-750719239-1</t>
  </si>
  <si>
    <t>170016778-FAM PIERRE GARNIER - APF</t>
  </si>
  <si>
    <t>SAMSAH APF</t>
  </si>
  <si>
    <t>19 AV DE FETILLY</t>
  </si>
  <si>
    <t>isabelle.ragot@apf.asso.fr;savs-samsah.larochelle-g@apf.asso.fr;nathalie.perpinial@apf.asso.fr;michelle.denisgay@apf.asso.fr;aurelien.pourchet@apf.asso.fr;savs-samsah.larochelle@apf.asso.fr;thierry.heraudeau@apf.asso.fr;cgm.na@apf.asso.fr</t>
  </si>
  <si>
    <t>05 46 66 20 85</t>
  </si>
  <si>
    <t>SESSAD APF</t>
  </si>
  <si>
    <t>20 R JACQUES CARTIER</t>
  </si>
  <si>
    <t>ZAC DE BELLE AIRE NORD</t>
  </si>
  <si>
    <t>sessad.aytre-g@apf.asso.fr;nathalie.perpinial@apf.asso.fr;michelle.denisgay@apf.asso.fr;aurelien.pourchet@apf.asso.fr;sessad.aytre@apf.asso.fr;valerie.jude@apf.asso.fr;cgm.na@apf.asso.fr</t>
  </si>
  <si>
    <t>05 46 45 41 19</t>
  </si>
  <si>
    <t>9 RUE DU PONT</t>
  </si>
  <si>
    <t>marilyne.lapeyre@apf.asso.fr;michelle.denisgay@apf.asso.fr;cgm.na@apf.asso.fr;aurelien.pourchet@apf.asso.fr</t>
  </si>
  <si>
    <t>LAPEYRE</t>
  </si>
  <si>
    <t>Marilyne</t>
  </si>
  <si>
    <t>Directrice pôle enfance adulte APF Dordogne</t>
  </si>
  <si>
    <t>05 53 06 81 10</t>
  </si>
  <si>
    <t>ZA VALLADE</t>
  </si>
  <si>
    <t>24-750719239-1</t>
  </si>
  <si>
    <t>Cpom initial 01/01/2017 au 31/12/2021, renouvellement en 2022</t>
  </si>
  <si>
    <t>240008342-SESSAD APF</t>
  </si>
  <si>
    <t>samsah.marsac@apf.asso.fr;marilyne.lapeyre@apf.asso.fr;geraldine.gracia@apf.asso.fr;michelle.denisgay@apf.asso.fr;cgm.na@apf.asso.fr;aurelien.pourchet@apf.asso.fr</t>
  </si>
  <si>
    <t>05 53 02 49 90</t>
  </si>
  <si>
    <t>IEM LA SOURIS VERTE</t>
  </si>
  <si>
    <t>R PAUL ABADIE</t>
  </si>
  <si>
    <t>BERGERAC</t>
  </si>
  <si>
    <t>marilyne.lapeyre@apf.asso.fr;ghislaine.chevreux@apf.asso.fr;michelle.denisgay@apf.asso.fr;cgm.na@apf.asso.fr;aurelien.pourchet@apf.asso.fr</t>
  </si>
  <si>
    <t>05 53 24 26 98</t>
  </si>
  <si>
    <t xml:space="preserve">Départ à la retraite de Mme DEMOLY Directrice du pôle enfance audulte APF France Handicap Dordogne au 13/02/2019 </t>
  </si>
  <si>
    <t>MAS APF MONSEJOUR</t>
  </si>
  <si>
    <t>28T R DELACROIX</t>
  </si>
  <si>
    <t>comptabilite-monsejour@apf.asso.fr;najima.laguibre@apf.asso.fr;emilie.innocent@apf.asso.fr;oriane.nicolas@apf.asso.fr;cgm.na@apf.asso.fr;aurelien.pourchet@apf.asso.fr;contact-monsejour@apf.asso.fr</t>
  </si>
  <si>
    <t>05 56 12 16 16</t>
  </si>
  <si>
    <t>FAM APF MONSEJOUR</t>
  </si>
  <si>
    <t>comptabilite-monsejour@apf.asso.fr;najima.laguibre@apf.asso.fr;emilie.innocent@apf.asso.fr;oriane.nicolas@apf.asso.fr;cgm.na@apf.asso.fr;aurelien.pourchet@apf.asso.fr;contact-monsejour@apf.asso.fr;contact-monsejour@apf.asso.fr</t>
  </si>
  <si>
    <t>IEM CHATEAU RABA</t>
  </si>
  <si>
    <t>R RONSARD</t>
  </si>
  <si>
    <t>TALENCE</t>
  </si>
  <si>
    <t>patrick.sallette@apf.asso.fr;iem.talence@apf.asso.fr;christelle.garcia-rodriguez@apf.asso.fr;cgm.na@apf.asso.fr;aurelien.pourchet@apf.asso.fr</t>
  </si>
  <si>
    <t>05 56 84 49 90</t>
  </si>
  <si>
    <t xml:space="preserve">ESAT  BEL AIR </t>
  </si>
  <si>
    <t>38 R ANDRE  DUPIN</t>
  </si>
  <si>
    <t>direction@belair-esat.com;michelle.denisgay@apf.asso.fr;jean-luc.gravier@apf.asso.fr;cgm.na@apf.asso.fr;aurelien.pourchet@apf.asso.fr</t>
  </si>
  <si>
    <t>05 56 16 17 00</t>
  </si>
  <si>
    <t>Changement d'EJ MAJ 20/12/19 (était auparavant 330001090)</t>
  </si>
  <si>
    <t>SESSAD DE L'IEM CHATEAU RABA</t>
  </si>
  <si>
    <t>patrick.sallette@apf.asso.fr;christelle.garcia-rodriguez@apf.asso.fr;iem.talence@apf.asso.fr;cgm.na@apf.asso.fr; aurelien.pourchet@apf.asso.fr</t>
  </si>
  <si>
    <t>Arrêté de fusion au 15,09. Fermeture du SESSAD L'arc en ciel N° Finess : 330036369</t>
  </si>
  <si>
    <t>EEAP ARC EN CIEL</t>
  </si>
  <si>
    <t>10 ALL JEANNE CHANAY</t>
  </si>
  <si>
    <t>patrick.sallette@apf.asso.fr;chrystel.debruyne@apf.asso.fr;iem.pessac@apf.asso.fr;christelle.garcia-rodriguez@apf.asso.fr;cgm.na@apf.asso.fr;aurelien.pourchet@apf.asso.fr</t>
  </si>
  <si>
    <t>05 56 45 26 92</t>
  </si>
  <si>
    <t>Arrêté du 01/10/24 changement de catégorie (antérieurement = 402 Jardin d'enfants spécialisé) et modification libellé raison sociale ET</t>
  </si>
  <si>
    <t>SAMSAH SAVS DE L'APF</t>
  </si>
  <si>
    <t>1 R PIQUEPORT</t>
  </si>
  <si>
    <t>SEYRESSE</t>
  </si>
  <si>
    <t>isabel.barros@apf.asso.fr;olivier.boyer@apf.asso.fr;cgm.na@apf.asso.fr;aurelien.pourchet@apf.asso.fr</t>
  </si>
  <si>
    <t>05 58 58 09 26</t>
  </si>
  <si>
    <t>40-750719239-1</t>
  </si>
  <si>
    <t>Cpom enregistré le 23/10/23 pour une date d'effet au 01/01/21 et EPRD oui 2021</t>
  </si>
  <si>
    <t>400011276_SESSAD DE L'APF</t>
  </si>
  <si>
    <t>23/10/23 : Dde création CPOM avec passage EPRD en 2021</t>
  </si>
  <si>
    <t>SESSAD DE L'APF</t>
  </si>
  <si>
    <t>250 R FREDERIC JOLIOT CURIE</t>
  </si>
  <si>
    <t>isabel.barros@apf.asso.fr;olivier.boyer@apf.asso.fr;sessad.saint-pierre-du-mont@apf.asso.fr;cgm.na@apf.asso.fr;aurelien.pourchet@apf.asso.fr</t>
  </si>
  <si>
    <t>05 58 05 04 40</t>
  </si>
  <si>
    <t>FOYER RENE BONNET</t>
  </si>
  <si>
    <t>8 AV FRANCOIS MITTERAND</t>
  </si>
  <si>
    <t>daniel.pons@apf.asso.fr;foyer.tonneins@apf.asso.fr;francoise.guilhen@apf.asso.fr;cgm.na@apf.asso.fr;aurelien.pourchet@apf.asso.fr</t>
  </si>
  <si>
    <t>05 53 79 03 24</t>
  </si>
  <si>
    <t>SESSAD de l'APF</t>
  </si>
  <si>
    <t>171 AV DE NANTES</t>
  </si>
  <si>
    <t>valerie.jude@apf.asso.fr;nathalie.perpinial@apf.asso.fr;michelle.denisgay@apf.asso.fr;aurelien.pourchet@apf.asso.fr;sessad.niort@apf.asso.fr;cgm.na@apf.asso.fr</t>
  </si>
  <si>
    <t>05 49 73 32 37</t>
  </si>
  <si>
    <t>79-750719239-1</t>
  </si>
  <si>
    <t>790007637-SESSAD APF</t>
  </si>
  <si>
    <t>FAM Gabrielle Bordier</t>
  </si>
  <si>
    <t>10 R MANAKARA</t>
  </si>
  <si>
    <t>BP 40039</t>
  </si>
  <si>
    <t>PARTHENAY CEDEX</t>
  </si>
  <si>
    <t>marie-aude.clairand@apf.asso.fr;foyer.parthenay-g@apf.asso.fr;nathalie.perpinial@apf.asso.fr;michelle.denisgay@apf.asso.fr;aurelien.pourchet@apf.asso.fr;fgb.bordier@apf.asso.fr;lionel.cantet@apf.asso.fr;corinne.davail@apf.asso.fr;cgm.na@apf.asso.fr</t>
  </si>
  <si>
    <t>CLAIRAND</t>
  </si>
  <si>
    <t>Marie-aude</t>
  </si>
  <si>
    <t>05 49 94 31 33</t>
  </si>
  <si>
    <t>BP 8519</t>
  </si>
  <si>
    <t>valerie.jude@apf.asso.fr;nathalie.perpinial@apf.asso.fr;michelle.denisgay@apf.asso.fr;aurelien.pourchet@apf.asso.fr;savs.niort@apf.asso.fr;savs.niort-g@apf.asso.fr;valerie.jude@apf.asso.fr;cgm.na@apf.asso.fr</t>
  </si>
  <si>
    <t>05 49 79 05 17</t>
  </si>
  <si>
    <t>IEM (APF) Gervais de Lafond à COUZEIX</t>
  </si>
  <si>
    <t>23 AV DE LA GARE</t>
  </si>
  <si>
    <t>COUZEIX</t>
  </si>
  <si>
    <t>michelle.denisgay@apf.asso.fr;aurelien.pourchet@apf.asso.fr;nathalie.perpinial@apf.asso.fr;
;iem.couzeix@apf.asso.fr;nelly.sabatie@apf.asso.fr;michel.forest@apf.asso.fr;cgm.na@apf.asso.fr</t>
  </si>
  <si>
    <t>05 55 39 34 35</t>
  </si>
  <si>
    <t>PH-SSIAD</t>
  </si>
  <si>
    <t>87-750719239-1</t>
  </si>
  <si>
    <t>870000148-IEM (APF) Gervais de Lafond à COUZEIX</t>
  </si>
  <si>
    <t>L'IEM (APF) Grossereix Beaune les Mines ET 870002458 est un site secondaire depuis 2019</t>
  </si>
  <si>
    <t>SESSAD APF LIMOGES</t>
  </si>
  <si>
    <t>1 R MARCEL DEPREZ</t>
  </si>
  <si>
    <t>michelle.denisgay@apf.asso.fr;aurelien.pourchet@apf.asso.fr;nathalie.perpinial@apf.asso.fr;
sessad.limoges@apf.asso.fr;patrick.roger@apf.asso.fr;frederic.marchandon@apf.fr;cgm.na@apf.asso.fr</t>
  </si>
  <si>
    <t>05 55 50 96 78</t>
  </si>
  <si>
    <t>EAM RENE BOSSOUTROT</t>
  </si>
  <si>
    <t>15 RUE DE BOURGOGNE</t>
  </si>
  <si>
    <t>michelle.denisgay@apf.asso.fr;aurelien.pourchet@apf.asso.fr;nathalie.perpinial@apf.asso.fr;foyer.feytiat@apf.asso.fr;caroline.cherbeix@apf.asso.fr;stephane.chazelas@apf.asso.fr;cgm.na@apf.asso.fr</t>
  </si>
  <si>
    <t>Intégration au CPOM suite arrêté de création du 01/10/2020</t>
  </si>
  <si>
    <t>EAM HANDAS LIMOGES</t>
  </si>
  <si>
    <t>1 R JEAN-LOUIS PAGUENAUD</t>
  </si>
  <si>
    <t>michelle.denisgay@apf.asso.fr;aurelien.pourchet@apf.asso.fr;nathalie.perpinial@apf.asso.fr;
;fam.limoges@apf.asso.fr;caroline.cherbeix@apf.asso.fr;stephane.chazelas@apf.asso.fr;cgm.na@apf.asso.fr</t>
  </si>
  <si>
    <t>05 55 37 17 09</t>
  </si>
  <si>
    <t>Etablissement d'accueil temporaire d'enfants handicapés</t>
  </si>
  <si>
    <t>SATVA (APF) à COUZEIX</t>
  </si>
  <si>
    <t>michelle.denisgay@apf.asso.fr;aurelien.pourchet@apf.asso.fr;nathalie.perpinial@apf.asso.fr;;michelle.denisgay@apf.asso.fr;aurelien.pourchet@apf.asso.fr
;apfevasion-g@apf.asso.fr;christophe.roy@apf.asso.fr;marie.maleze@apf.asso.fr;cgm.na@apf.asso.fr</t>
  </si>
  <si>
    <t>SSIAD PH</t>
  </si>
  <si>
    <t>SPASAD APF</t>
  </si>
  <si>
    <t>1 RUE MARCEL DEPREZ</t>
  </si>
  <si>
    <t>michelle.denisgay@apf.asso.fr;aurelien.pourchet@apf.asso.fr;nathalie.perpinial@apf.asso.fr;michelle.denisgay@apf.asso.fr;aurelien.pourchet@apf.asso.fr
;spasad.limoges@apf.asso.fr;muriel.reyrolle@apf.asso.fr;lydia.jardinier@apf.asso.fr;cgm.na@apf.asso.fr</t>
  </si>
  <si>
    <t>05 55 33 97 67
05 55 34 28 19</t>
  </si>
  <si>
    <t>17 BOULEVARD AUGUSTE BLANQUI</t>
  </si>
  <si>
    <t>Fevrier 2024 :Code catégorie 209 SPASAD devient SAAS (Service autonomie aide et soins)</t>
  </si>
  <si>
    <t>SATVA (APF) GROSSEREIX à BEAUNE-LES-MINES</t>
  </si>
  <si>
    <t>BEAUNE LES MINES</t>
  </si>
  <si>
    <t>michelle.denisgay@apf.asso.fr;aurelien.pourchet@apf.asso.fr;nathalie.perpinial@apf.asso.fr;michelle.denisgay@apf.asso.fr;aurelien.pourchet@apf.asso.fr
;cgm.na@apf.asso.fr</t>
  </si>
  <si>
    <t>05 55 04 45 00</t>
  </si>
  <si>
    <t>michelle.denisgay@apf.asso.fr;aurelien.pourchet@apf.asso.fr;nathalie.perpinial@apf.asso.fr;savs.limoges@apf.asso.fr;muriel.reyrolle@apf.asso.fr;lydia.jardinier@apf.asso.fr;cgm.na@apf.asso.fr</t>
  </si>
  <si>
    <t>Intégration au CPOM dans l'arrêté de création du 01/10/2020</t>
  </si>
  <si>
    <t>Arrêté de création 16/11/2020</t>
  </si>
  <si>
    <t>ITEP GARDOLLE</t>
  </si>
  <si>
    <t>ASS PROTESTANTE REG ECOUTE ET SOUTIEN</t>
  </si>
  <si>
    <t>APRES</t>
  </si>
  <si>
    <t>10 AV F MITTERAND</t>
  </si>
  <si>
    <t>BP 52</t>
  </si>
  <si>
    <t>secretariat.siegesocial@apres47.com;comptabilite@apres47.com;laurence.ducos@apres47.com</t>
  </si>
  <si>
    <t>05 53 79 25 53</t>
  </si>
  <si>
    <t>24 R LEO LAGRANGE</t>
  </si>
  <si>
    <t>05 53 84 55 66</t>
  </si>
  <si>
    <t>ISEP</t>
  </si>
  <si>
    <t>5 BD CARNOT</t>
  </si>
  <si>
    <t>BP 129</t>
  </si>
  <si>
    <t>secretariat.siegesocial@apres47.com;isep@apres47.com;comptabilite@apres47.com;laurence.ducos@apres47.com</t>
  </si>
  <si>
    <t>05 53 84 55 00</t>
  </si>
  <si>
    <t>SESSAD GARDOLLE</t>
  </si>
  <si>
    <t>secretariat.siegesocial@apres47.com;ditep@apres47.com;comptabilite@apres47.com;laurence.ducos@apres47.com</t>
  </si>
  <si>
    <t>ISEP LA CERISAIE</t>
  </si>
  <si>
    <t>ARMAND</t>
  </si>
  <si>
    <t>ALLEZ ET CAZENEUVE</t>
  </si>
  <si>
    <t>secretariat.siegesocial@apres47.com;lacerisaie@apres47.com;comptabilite@apres47.com;laurence.ducos@apres47.com</t>
  </si>
  <si>
    <t>05 53 40 26 77</t>
  </si>
  <si>
    <t>Centre de ressources</t>
  </si>
  <si>
    <t>CENTRE DE RESS SURDITE - CRESAM</t>
  </si>
  <si>
    <t>ASS. APSA</t>
  </si>
  <si>
    <t>APSA</t>
  </si>
  <si>
    <t>52 R DE LA LONGEROLLE</t>
  </si>
  <si>
    <t>LA RIVARDIERE</t>
  </si>
  <si>
    <t>centre.res@cresam.org;apsa@a-p-s-a.org;presidence@a-p-s-a.org;</t>
  </si>
  <si>
    <t>05 49 43 80 50</t>
  </si>
  <si>
    <t>116 R DE LA LIBERATION</t>
  </si>
  <si>
    <t>05 49 62 67 89</t>
  </si>
  <si>
    <t>TINLAND</t>
  </si>
  <si>
    <t>François</t>
  </si>
  <si>
    <t>86-860791334-1</t>
  </si>
  <si>
    <t>Avenant N°4 au CPOM initial (2018-2023)</t>
  </si>
  <si>
    <t>860780113-IRJS</t>
  </si>
  <si>
    <t>2024_reorg_oct_Christelle FUSEAU</t>
  </si>
  <si>
    <t>EAM LA VARENNE</t>
  </si>
  <si>
    <t>10 CHE DE LA VARENNE</t>
  </si>
  <si>
    <t>apsa@a-p-s-a.org;presidence@a-p-s-a.org;</t>
  </si>
  <si>
    <t>05 49 57 13 98</t>
  </si>
  <si>
    <t>I. R. J. S.</t>
  </si>
  <si>
    <t>116 AV DE LA LIBERATION</t>
  </si>
  <si>
    <t>05 49 62 67 77</t>
  </si>
  <si>
    <t>CAMSP APSA</t>
  </si>
  <si>
    <t>10 ALL DU CHAMP DINARD</t>
  </si>
  <si>
    <t>apsa@a-p-s-a.org;presidence@a-p-s-a.org;ssefis.irjs@a-p-s-a.org</t>
  </si>
  <si>
    <t>05 49 59 69 70</t>
  </si>
  <si>
    <t>Institut d'éducation sensorielle pour enfants sourds/aveugles</t>
  </si>
  <si>
    <t>CTRE EDUC SPEC SOURDS AVEUGLES</t>
  </si>
  <si>
    <t>SSESAD DEFICIENTS AUDITIFS</t>
  </si>
  <si>
    <t>118 AV DE LA LIBERATION</t>
  </si>
  <si>
    <t>ssefis.irjs@a-p-s-a.org;apsa@a-p-s-a.org;presidence@a-p-s-a.org;</t>
  </si>
  <si>
    <t>05 49 62 67 81</t>
  </si>
  <si>
    <t>ESAT  La Chaume (Sourds aveugles) - ST BENOIT</t>
  </si>
  <si>
    <t>131 AV DES HAUTS DE CHAUME</t>
  </si>
  <si>
    <t>05 49 43 65 34</t>
  </si>
  <si>
    <t>ESRP</t>
  </si>
  <si>
    <t>ESPR APSAH</t>
  </si>
  <si>
    <t>A P S A H</t>
  </si>
  <si>
    <t>APSAH</t>
  </si>
  <si>
    <t>RIGNAC</t>
  </si>
  <si>
    <t>crouffignac@apsah.asso.fr;esrp@apsah.asso.fr;kvoisin@apsah.asso.fr</t>
  </si>
  <si>
    <t>05 55 70 23 84</t>
  </si>
  <si>
    <t>87-870001492-1</t>
  </si>
  <si>
    <t>870000767-ESPR APSAH</t>
  </si>
  <si>
    <t>Maj 25/04/25 :Le code catégorie 249 CRP devient ESRP  (Etablissements et Service de Réadaptation Professionnelle)</t>
  </si>
  <si>
    <r>
      <t>ESAT de l'APSAH</t>
    </r>
    <r>
      <rPr>
        <b/>
        <i/>
        <sz val="8"/>
        <color indexed="8"/>
        <rFont val="Arial"/>
        <family val="2"/>
      </rPr>
      <t xml:space="preserve"> </t>
    </r>
  </si>
  <si>
    <t>104 AV DES RUCHOUX</t>
  </si>
  <si>
    <t>LIMOGES CEDEX 2</t>
  </si>
  <si>
    <t>crouffignac@apsah.asso.fr;kvoisin@apsah.asso.fr;cbarret@apsah.asso.fr;esat@apsah.asso.fr;dg@apsah.asso.fr</t>
  </si>
  <si>
    <t>05 55 77 14 23</t>
  </si>
  <si>
    <t>ESPR - IFMK DV APSAH</t>
  </si>
  <si>
    <t>6 ALL DE LA CORNUE</t>
  </si>
  <si>
    <t>crouffignac@apsah.asso.fr;ifmk@apsah.asso.fr;kvoisin@apsah.asso.fr</t>
  </si>
  <si>
    <t>05 55 33 10 10</t>
  </si>
  <si>
    <t>CPO</t>
  </si>
  <si>
    <t>ESPO ASPAH</t>
  </si>
  <si>
    <t>crouffignac@apsah.asso.fr;espo@apsah.asso.fr;kvoisin@apsah.asso.fr</t>
  </si>
  <si>
    <t>ACT UN CHEZ SOI D ABORD-ARI</t>
  </si>
  <si>
    <t>GCSMS ACT UN CHEZ SOI D ABORD_ARI</t>
  </si>
  <si>
    <t>ARI</t>
  </si>
  <si>
    <t>261 AV THIERS</t>
  </si>
  <si>
    <t>siege@ari-accompagnement.fr;c.gaudy@ari-accompagnement.fr;s.darrieutort@ari-accompagnement.fr</t>
  </si>
  <si>
    <t>GAUDY</t>
  </si>
  <si>
    <t>Carl</t>
  </si>
  <si>
    <t>05 56 33 23 90</t>
  </si>
  <si>
    <t>Contact M. Carl GAUDY : 05 54 22 26 68</t>
  </si>
  <si>
    <t>BP 60003</t>
  </si>
  <si>
    <t>siege@ari-accompagnement.fr</t>
  </si>
  <si>
    <t>Création 2018</t>
  </si>
  <si>
    <t>SESSAD TSA LE RELAIS</t>
  </si>
  <si>
    <t>ASSOCIATION POUR LA READAPTATION ET L'INTEGRATION (ARI)</t>
  </si>
  <si>
    <t>6 R DE LA DORDOGNE</t>
  </si>
  <si>
    <t>GARDONNE</t>
  </si>
  <si>
    <t>siege@ari-accompagnement.fr;lerelais@ari-accompagnement.fr;l.maze@ari-accompagnement.fr;s.darrieutort@ari-accompagnement.fr;c.fattelay@ari-accompagnement.fr;v.vinolo@ari-accompagnement.fr</t>
  </si>
  <si>
    <t>05 53 27 07 51</t>
  </si>
  <si>
    <t>DAF Mr DARRIEUTORT : 06 59 36 55 83</t>
  </si>
  <si>
    <t>siege@ari-accompagnement.fr ;</t>
  </si>
  <si>
    <t>33-330790809-1</t>
  </si>
  <si>
    <t>330780875-ITEP MILLEFLEURS</t>
  </si>
  <si>
    <t>Intégration au nouveau CPOM au 01/01/2023</t>
  </si>
  <si>
    <t>Arrêté du 22/02/21 création d'un SESSAD par transformation de la structure experimentale AJ LE RELAIS (ET inchangé) à compter du 25/04/2021</t>
  </si>
  <si>
    <t>SESSAD (DITEP) VILLA FLORE</t>
  </si>
  <si>
    <t>88 R STEHELIN</t>
  </si>
  <si>
    <t>siege@ari-accompagnement.fr;ditepvillaflore@ari-accompagnement.fr;m.dubourdieu@ari-accompagnement.fr;v.vinolo@ari-accompagnement.fr;s.darrieutort@ari-accompagnement.fr;c.fattelay@ari-accompagnement.fr;v.vinolo@ari-accompagnement.fr</t>
  </si>
  <si>
    <t>05 56 08 33 94</t>
  </si>
  <si>
    <t xml:space="preserve">siege@ari-accompagnement.fr ;
</t>
  </si>
  <si>
    <t>SAMSAH INTERVALLE</t>
  </si>
  <si>
    <t>44 R ANDRE DEGAIN</t>
  </si>
  <si>
    <t>intervalle@ari-accompagnement.fr;siege@ari-accompagnement.fr;l.maze@ari-accompagnement.fr;v.vinolo@ari-accompagnement.fr;s.darrieutort@ari-accompagnement.fr;c.fattelay@ari-accompagnement.fr;v.vinolo@ari-accompagnement.fr</t>
  </si>
  <si>
    <t>05 57 97 97 00</t>
  </si>
  <si>
    <t>Précédent CPOM ARI 2016-2020 n'intégrait pas le SAMSAH</t>
  </si>
  <si>
    <t>SESSAD LES DEUX RIVES</t>
  </si>
  <si>
    <t>305 Bis rue de Millefleurs</t>
  </si>
  <si>
    <t>CADAUJAC</t>
  </si>
  <si>
    <t xml:space="preserve">lesdeuxrives@ari-accompagnement.fr;siege@ari-accompagnement.fr;jl.gateau@ari-accompagnement.fr;s.darrieutort@ari-accompagnement.fr;c.fattelay@ari-accompagnement.fr;v.vinolo@ari-accompagnement.fr
</t>
  </si>
  <si>
    <t>VIALE</t>
  </si>
  <si>
    <t>Lucie</t>
  </si>
  <si>
    <t>05 57 96 03 33</t>
  </si>
  <si>
    <t>DUBOURDIEU</t>
  </si>
  <si>
    <t>Miguel</t>
  </si>
  <si>
    <t>Directeur Général ARI</t>
  </si>
  <si>
    <r>
      <t>Intégration au CPOM (ouverture 01/01/24)=&gt;</t>
    </r>
    <r>
      <rPr>
        <b/>
        <sz val="8"/>
        <color rgb="FFFF0000"/>
        <rFont val="Arial"/>
        <family val="2"/>
      </rPr>
      <t>ERRD</t>
    </r>
    <r>
      <rPr>
        <sz val="8"/>
        <color rgb="FFFF0000"/>
        <rFont val="Arial"/>
        <family val="2"/>
      </rPr>
      <t>/</t>
    </r>
    <r>
      <rPr>
        <b/>
        <sz val="8"/>
        <color rgb="FFFF0000"/>
        <rFont val="Arial"/>
        <family val="2"/>
      </rPr>
      <t>EPRD 2024</t>
    </r>
  </si>
  <si>
    <t>ITEP PLEIN AIR </t>
  </si>
  <si>
    <t>10 allée du petit gravelot</t>
  </si>
  <si>
    <t>MIOS</t>
  </si>
  <si>
    <t>jl.oudin@ari-accompagnement.fr;siege@ari-accompagnement.fr;diteppleinair@ari-accompagnement.fr;s.darrieutort@ari-accompagnement.fr;c.fattelay@ari-accompagnement.fr;v.vinolo@ari-accompagnement.fr</t>
  </si>
  <si>
    <t>05 56 82 23 14</t>
  </si>
  <si>
    <t>Changerment d'organisme gestionnaire au 01/01/2019 passe de la PEP 33 330000357 à l'ARI 330790809 et intégration au CPOM ARI par avenant du 18/12/2018</t>
  </si>
  <si>
    <t>ITEP (DITEP) SAINS DENIS</t>
  </si>
  <si>
    <t>54 rue Paulin de Nole</t>
  </si>
  <si>
    <t>AMBARES ET LAGRAVE</t>
  </si>
  <si>
    <t>ditepsaintdenis@ari-accompagnement.fr;siege@ari-accompagnement.fr;i.perillat@ari-accompagnement.fr;s.darrieutort@ari-accompagnement.fr;c.fattelay@ari-accompagnement.fr;v.vinolo@ari-accompagnement.fr</t>
  </si>
  <si>
    <t>05 56 38 82 60</t>
  </si>
  <si>
    <t>CS 70012 AMBARES</t>
  </si>
  <si>
    <t>ITEP (DITEP) MILLEFLEURS</t>
  </si>
  <si>
    <t>305 CHE DE MILLEFLEURS</t>
  </si>
  <si>
    <t>ditepmillefleursterreneuvas@ari-accompagnement.fr;siege@ari-accompagnement.fr;jl.gateau@ari-accompagnement.fr;s.darrieutort@ari-accompagnement.fr;c.fattelay@ari-accompagnement.fr;v.vinolo@ari-accompagnement.fr</t>
  </si>
  <si>
    <t>EAM LA HAGEDE</t>
  </si>
  <si>
    <t>ARIMOC</t>
  </si>
  <si>
    <t>DOM DE BURGAOUS</t>
  </si>
  <si>
    <t>SAINT JAMMES</t>
  </si>
  <si>
    <t>accueil@arimoc.fr;isabelle.moreno@arimoc.fr;thibaut.detassigny@arimoc.fr</t>
  </si>
  <si>
    <t>05 59 33 59 86</t>
  </si>
  <si>
    <t>Responsable financier  : Florian LEBEGUEC</t>
  </si>
  <si>
    <t>43 Rte DOUMENJOU</t>
  </si>
  <si>
    <t>BP 78</t>
  </si>
  <si>
    <t>ST JAMMES</t>
  </si>
  <si>
    <t>05 59 33 41 00</t>
  </si>
  <si>
    <t>64-640000717-1</t>
  </si>
  <si>
    <r>
      <rPr>
        <sz val="8"/>
        <color rgb="FFFF0000"/>
        <rFont val="Arial"/>
        <family val="2"/>
      </rPr>
      <t>En 2025 attente signature du nouveau CPOM</t>
    </r>
    <r>
      <rPr>
        <sz val="8"/>
        <color theme="1"/>
        <rFont val="Arial"/>
        <family val="2"/>
      </rPr>
      <t xml:space="preserve">
CPOM 2018-2022 prorogé 1 an jusqu'au 31/12/2023</t>
    </r>
  </si>
  <si>
    <t>640792271-MAS L ACCUEIL</t>
  </si>
  <si>
    <t>64</t>
  </si>
  <si>
    <t>SAMSAH ARIMOC PAU</t>
  </si>
  <si>
    <t>5 RUE DUPIN</t>
  </si>
  <si>
    <t>MORENO</t>
  </si>
  <si>
    <t>Isabelle</t>
  </si>
  <si>
    <t>Responsable Financier  Thibaut DE TASSIGNY thibaut.detassigny@arimoc.fr</t>
  </si>
  <si>
    <t>Intègre le nouveau CPOM qui sera signé fin 2025 pour effet au 01/01/25, le SAMSAH intègrera ce CPOM à sa date d'ouverture, il est déjà intégré à l'EPRD=&gt;attente signature nouveau CPOM</t>
  </si>
  <si>
    <t>IEM BLANCHE NEIGE</t>
  </si>
  <si>
    <t>DOM BURGAOUS</t>
  </si>
  <si>
    <t>05 59 33 59 87</t>
  </si>
  <si>
    <t>MAS L'ACCUEIL</t>
  </si>
  <si>
    <t>DOM DE BURGAUS</t>
  </si>
  <si>
    <t>05 59 33 59 84</t>
  </si>
  <si>
    <t>SESSAD DU CEM BLANCHE NEIGE</t>
  </si>
  <si>
    <t>05 59 12 08 42</t>
  </si>
  <si>
    <t>EHPAD VAL FLEURI</t>
  </si>
  <si>
    <t>ASS DE LA RESIDENCE POUR PERS AGEES</t>
  </si>
  <si>
    <t>ARPAG</t>
  </si>
  <si>
    <t>AV DU PARC BEAUCHAMPS</t>
  </si>
  <si>
    <t>GELOS</t>
  </si>
  <si>
    <t>dir.valfleuri@gelos.fr;direction@ehpad-levalfleuri.fr;compta@ehpad-levalfleuri.fr</t>
  </si>
  <si>
    <t>05 59 06 06 28</t>
  </si>
  <si>
    <t>EHPAD LE BOIS DOUCET</t>
  </si>
  <si>
    <t>ASSOCIATION ARPAVIE</t>
  </si>
  <si>
    <t>ARPAVIE</t>
  </si>
  <si>
    <t>AV DE L EUROPE</t>
  </si>
  <si>
    <t>JARNAC</t>
  </si>
  <si>
    <t>ehd.jarnac.direction@arepa.org;bois-doucet.secretariat@arpavie.fr;bois-doucet.direction@arpavie.fr;bois-doucet.compta@arpavie.fr</t>
  </si>
  <si>
    <t>05 45 36 63 33</t>
  </si>
  <si>
    <t>8 R ROUGET DE L'ISLE</t>
  </si>
  <si>
    <t>ISSY LES MOULINEAUX</t>
  </si>
  <si>
    <t>EHPAD RESIDENCE PORTE LE MARTRAY</t>
  </si>
  <si>
    <t>40 BD DU 11 NOVEMBRE</t>
  </si>
  <si>
    <t>porte-du-martray.direction@arpavie.fr;porte-du-martray.accueil@arpavie.fr;porte-martray.secretariat@arpavie.fr;porte-martray.direction@arpavie.fr;tarification.finance@arpavie.fr</t>
  </si>
  <si>
    <t>05 49 98 09 10</t>
  </si>
  <si>
    <t>86-920030186-1</t>
  </si>
  <si>
    <t>LAM</t>
  </si>
  <si>
    <t>LAM REINSERTION SOCIALE LIMOUSIN</t>
  </si>
  <si>
    <t>ASSO REINSERTION SOCIALE LIMOUSIN</t>
  </si>
  <si>
    <t>ARSL</t>
  </si>
  <si>
    <t>9 RUE SAINT AUGUSTIN</t>
  </si>
  <si>
    <t>claire.haury@arsl.eu;aurelie.delanette@arsl.eu;alexandra.lelion@arsl.eu</t>
  </si>
  <si>
    <t>8 rue Boileau</t>
  </si>
  <si>
    <t>1er étage</t>
  </si>
  <si>
    <t>PANAZOL</t>
  </si>
  <si>
    <t>05 55 77 57 77</t>
  </si>
  <si>
    <t>LITS HALTE SOINS SANTE ARSL</t>
  </si>
  <si>
    <t>05 55 10 32 95</t>
  </si>
  <si>
    <t>EHPAD DOMAINE DE ROMPSAY</t>
  </si>
  <si>
    <t>ARVI</t>
  </si>
  <si>
    <t>ROMPSAY</t>
  </si>
  <si>
    <t xml:space="preserve">f.manquest@groupearvi.fr;d.bourreau@groupearvi.fr;k.croizer@groupearvi.fr </t>
  </si>
  <si>
    <t>HORNIG</t>
  </si>
  <si>
    <t>Eric</t>
  </si>
  <si>
    <t>17-170021836-1</t>
  </si>
  <si>
    <t>170805865-EHPAD DOMAINE DES HAUITES VARENNES</t>
  </si>
  <si>
    <t>EHPAD LES BRISES MARINES</t>
  </si>
  <si>
    <t>7 CHE DE LA PREE DE SION</t>
  </si>
  <si>
    <t>ESNANDES</t>
  </si>
  <si>
    <t>MAINDRON</t>
  </si>
  <si>
    <t>Brigitte</t>
  </si>
  <si>
    <t>05 46 01 30 03</t>
  </si>
  <si>
    <t>EHPAD DOMAINE DES HAUTES VARENNES</t>
  </si>
  <si>
    <t>17 R DE L'OCEAN</t>
  </si>
  <si>
    <t xml:space="preserve">SAINT XANDRE </t>
  </si>
  <si>
    <t>05 46 37 29 49</t>
  </si>
  <si>
    <t>SAMSAH ASEI</t>
  </si>
  <si>
    <t>ASEI</t>
  </si>
  <si>
    <t>4 RUE DE L EGLISE</t>
  </si>
  <si>
    <t>HENDAYE</t>
  </si>
  <si>
    <t>geraldine.buil@asei.asso.fr;nathalie.sennou@asei.asso.fr;celine.etchegoyen@asei.asso.fr;centre.haiekin@asei.asso.fr;</t>
  </si>
  <si>
    <t>05 59 20 04 61</t>
  </si>
  <si>
    <t>4 AV DE L'EUROPE</t>
  </si>
  <si>
    <t>BP 30111</t>
  </si>
  <si>
    <t>RAMONVILLE ST AGNE</t>
  </si>
  <si>
    <t>05 62 19 30 30</t>
  </si>
  <si>
    <t>64-310781562-1</t>
  </si>
  <si>
    <t>Intègre le CPOM par avenant au 01/01/22</t>
  </si>
  <si>
    <t>640791935-MAS ASEI  HAIEKIN</t>
  </si>
  <si>
    <t>SESSAD CENTRE HAIEKIN</t>
  </si>
  <si>
    <t>R HENRI DUNANT</t>
  </si>
  <si>
    <t>geraldine.buil@asei.asso.fr;nathalie.sennou@asei.asso.fr;celine.etchegoyen@asei.asso.fr;centre.haiekin@asei.asso.fr;direction.financiere@asei.asso.fr</t>
  </si>
  <si>
    <t>Création 15/02/22</t>
  </si>
  <si>
    <t>IME ASEI HAIEKIN</t>
  </si>
  <si>
    <t>7 R HENRI DUNANT</t>
  </si>
  <si>
    <t>geraldine.buil@asei.asso.fr;nathalie.sennou@asei.asso.fr;celine.etchegoyen@asei.asso.fr;centre.haiekin@asei.asso.fr</t>
  </si>
  <si>
    <t>Modification raisons sociale remplacement libelle "Nid Marin" par AESI HAIEKIN 300320</t>
  </si>
  <si>
    <t>MAS ASEI HAIEKIN</t>
  </si>
  <si>
    <t>SSIAD SOINS SANTE DOMICILE PESSAC</t>
  </si>
  <si>
    <t xml:space="preserve"> A.S.P.M.S. </t>
  </si>
  <si>
    <t>ASPMS</t>
  </si>
  <si>
    <t>7 PLACE DE LA REPUBLIQUE</t>
  </si>
  <si>
    <t>accueil@soinssantedomicile.fr;direction@soinssantedomicile.fr;a.alvinerie@soinssantedomicile.fr</t>
  </si>
  <si>
    <t>05 56 45 02 93</t>
  </si>
  <si>
    <t xml:space="preserve"> 7 PLACE DE LA REPUBLIQUE </t>
  </si>
  <si>
    <t>EHPAD ADINA</t>
  </si>
  <si>
    <t>ASS LAGUNTZA</t>
  </si>
  <si>
    <t>CHEM DE CHOURIO</t>
  </si>
  <si>
    <t>ASCAIN</t>
  </si>
  <si>
    <t>directeur@ehpadadina.fr;secretaire@ehpadadina.fr;direction@ehpadadina.fr</t>
  </si>
  <si>
    <t>05 59 51 69 00</t>
  </si>
  <si>
    <t>EHPAD MARIE CAUDRON BAYONNE</t>
  </si>
  <si>
    <t>ASS MDR MARIE CAUDRON</t>
  </si>
  <si>
    <t>5 CHE DE CHAURON</t>
  </si>
  <si>
    <t>QUARTIER MARRACQ</t>
  </si>
  <si>
    <t>retraitecaudron@orange.fr;directioncaudron@orange.fr;comptacaudron@orange.fr</t>
  </si>
  <si>
    <t>05 59 42 38 70</t>
  </si>
  <si>
    <t>CHE DE CHAURON</t>
  </si>
  <si>
    <t>64-640785960-1</t>
  </si>
  <si>
    <t>EHPAD ACCUEIL STE ELISABETH A ST PALAIS</t>
  </si>
  <si>
    <t>ACC STE ELISABETH</t>
  </si>
  <si>
    <t xml:space="preserve">ASSO ACCUEIL STE ELISABETH </t>
  </si>
  <si>
    <t>6 R THEODORE D'ARTHEZ</t>
  </si>
  <si>
    <t>SAINT PALAIS</t>
  </si>
  <si>
    <t>contact@stelisa.com;s.balerdi@stelisa.com;m.darricau@stelisa.com</t>
  </si>
  <si>
    <t>05 59 65 73 04</t>
  </si>
  <si>
    <t>6 R THÉODORE D'ARTHEZ</t>
  </si>
  <si>
    <t>ST PALAIS</t>
  </si>
  <si>
    <t>MAS ADAPT GIRONDE</t>
  </si>
  <si>
    <t>ASSO LADAPT DIMINUE PHYSIQUE TRAVAIL</t>
  </si>
  <si>
    <t xml:space="preserve">  5 ALLEE DU LAC</t>
  </si>
  <si>
    <t>CAMBLANES ET MEYNAC</t>
  </si>
  <si>
    <t xml:space="preserve">etienne.antonin@ladapt.net ; benshrayar.khalil@ladapt.net; fort.philippe@ladapt.net ; bouteloup.fabrice@ladapt.net; lyon.maryline@ladapt.net; </t>
  </si>
  <si>
    <t>14 R SCANDICCI</t>
  </si>
  <si>
    <t>PANTIN CEDEX</t>
  </si>
  <si>
    <t>01 48 10 12 23</t>
  </si>
  <si>
    <t>33-930019484-1</t>
  </si>
  <si>
    <t>330050758-MAS ADAPT GIRONDE</t>
  </si>
  <si>
    <t>Sophie Barc</t>
  </si>
  <si>
    <t>SAMSAH ADAPT</t>
  </si>
  <si>
    <t>74 R GEORGES BONNAC</t>
  </si>
  <si>
    <t>05 56 56 99 90</t>
  </si>
  <si>
    <t>ESAT GAILLAN RICHELIEU</t>
  </si>
  <si>
    <t>22 CITE GUILLOT</t>
  </si>
  <si>
    <t>FLOIRAC</t>
  </si>
  <si>
    <t>05 56 32 92 60</t>
  </si>
  <si>
    <t>Interlocuteur budget : 
Patricia CHAUVIN
chauvin.patricia@ladapt.net ;
05 56 20 88 02</t>
  </si>
  <si>
    <t>ESRP DE VIRAZEIL</t>
  </si>
  <si>
    <t>CHATEAU DE VIRAZEIL</t>
  </si>
  <si>
    <t>VIRAZEIL</t>
  </si>
  <si>
    <t>05 53 20 47 00</t>
  </si>
  <si>
    <t>Maj 25/04/25 :Le code catégorie 249 CRP devient ESRP  (Etablissements et Service de Réadaptation Professionnelle)
Suite arrêté du 21/06/24 fusion du SMSA 470001769 avec le CRP 470002247 le 21/06/2024, redéploiement vers le CRP qui devient ESRP</t>
  </si>
  <si>
    <t>EHPAD BEAU RIVAGE BIARRITZ</t>
  </si>
  <si>
    <t>ASSOC BEAU RIVAGE</t>
  </si>
  <si>
    <t>12 AV BEAU RIVAGE</t>
  </si>
  <si>
    <t>mdrbeaurivage@wanadoo.fr;centrebeaurivage@wanadoo.fr</t>
  </si>
  <si>
    <t>05 59 23 04 08</t>
  </si>
  <si>
    <t>64-640001103-1</t>
  </si>
  <si>
    <t>EHPAD RESIDENCE DE L'ESQUIRETTE</t>
  </si>
  <si>
    <t>ASS  DE GESTION  L'ESQUIRETTE</t>
  </si>
  <si>
    <t>ASSOCIATION  DE GESTION  L'ESQUIRETTE</t>
  </si>
  <si>
    <t>R PEYRASILH</t>
  </si>
  <si>
    <t>direction@esquirette.fr</t>
  </si>
  <si>
    <t>05 59 77 63 63</t>
  </si>
  <si>
    <t>Fusion avec Anna Bordenave</t>
  </si>
  <si>
    <t>EHPAD LA PROVIDENCE</t>
  </si>
  <si>
    <t>ASSOCIATION LA PROVIDENCE</t>
  </si>
  <si>
    <t>ASSOCIATION  LA PROVIDENCE</t>
  </si>
  <si>
    <t>1 ESP DU CAPITOLE</t>
  </si>
  <si>
    <t>SAINTES</t>
  </si>
  <si>
    <t>direction@providencesaintes.com;ehpad@providencesaintes.com;cadrerh@providencesaintes.com</t>
  </si>
  <si>
    <t>05 46 90 38 00</t>
  </si>
  <si>
    <t>17-170019574-1</t>
  </si>
  <si>
    <t>non</t>
  </si>
  <si>
    <t>SERV. EDUC. BILING. ENF. SOURD -SSEFIS</t>
  </si>
  <si>
    <t>ASSO 2 LANGUES P. UNE EDUC C.O.</t>
  </si>
  <si>
    <t>ASSOCIATION 2 LANGUES P. UNE EDUC C.O.</t>
  </si>
  <si>
    <t>34 Bd François Albert</t>
  </si>
  <si>
    <t>s.amosse@2lpeco.fr;secretariat.asso@2lpeco.fr;secretariat@2lpeco.fr;comptable.2lpeco@gmail.com</t>
  </si>
  <si>
    <t>AMOSSE</t>
  </si>
  <si>
    <t>Stéphane</t>
  </si>
  <si>
    <t>05 49 46 89 33</t>
  </si>
  <si>
    <t>15 R ROBERT SCHUMANN</t>
  </si>
  <si>
    <t>86-860789676-1</t>
  </si>
  <si>
    <t>SSIAD A CASE</t>
  </si>
  <si>
    <t>ASSOCIATION A CASE</t>
  </si>
  <si>
    <t xml:space="preserve"> 2 AVENUE ADOLPHE DETCHEBARNE </t>
  </si>
  <si>
    <t>ssiad.a-case@orange.fr;ssiad.direction@orange.fr;ssiad.administration@orange.fr</t>
  </si>
  <si>
    <t>05 59 69 26 51</t>
  </si>
  <si>
    <t xml:space="preserve"> 2 AVENUE ADOLPHE DETCHEBARNE  </t>
  </si>
  <si>
    <t>SSIAD DE LASSEUBE</t>
  </si>
  <si>
    <t xml:space="preserve"> ASSOCIATION A NOUSTE  </t>
  </si>
  <si>
    <t xml:space="preserve">ASSOCIATION A NOUSTE </t>
  </si>
  <si>
    <t xml:space="preserve"> MAISON CABARROUY  </t>
  </si>
  <si>
    <t>RUE DE LA RÉPUBLIQUE</t>
  </si>
  <si>
    <t>LASSEUBE</t>
  </si>
  <si>
    <t>direction.ssiad-esa@sante-service-oloron.fr</t>
  </si>
  <si>
    <t>RUE DE LA REPUBLIQUE</t>
  </si>
  <si>
    <t>05 59 04 25 24</t>
  </si>
  <si>
    <t>SSIAD ADMR BUGEAT MEYMAC SORNAC</t>
  </si>
  <si>
    <t>ASSO ADMR BUGEAT MEYMAC SORNAC</t>
  </si>
  <si>
    <t>ASSOCIATION ADMR BUGEAT MEYMAC SORNAC</t>
  </si>
  <si>
    <t>RUE DE LA PRAIRIE</t>
  </si>
  <si>
    <t>MEYMAC</t>
  </si>
  <si>
    <t>ssiad.admr.meymac@gmail.com;jecomminges@sagesexpertise.fr</t>
  </si>
  <si>
    <t>05 55 95 15 36</t>
  </si>
  <si>
    <t xml:space="preserve">Jérôme COMMINGES : DG SAGES (filiale expertise comptable d’ADMR) 
jecomminges@sagesexpertise.fr
06 16 48 67 57 
01 40 40 26 46
</t>
  </si>
  <si>
    <t>2 SENTE DE LA PRAIRIE</t>
  </si>
  <si>
    <t>RESIDENCE L'AGE D'OR</t>
  </si>
  <si>
    <t>ASS. GESTION ETABLISSEMENTS SCE-AGES</t>
  </si>
  <si>
    <t>12 RUE SAINT EXUPERY</t>
  </si>
  <si>
    <t>direction.lagedor@ages-asso.fr</t>
  </si>
  <si>
    <t>05 49 90 83 29</t>
  </si>
  <si>
    <t>255 ALL DE LA MARQUEROSE</t>
  </si>
  <si>
    <t>ST JEAN DE VEDAS</t>
  </si>
  <si>
    <t>86-340028232-1</t>
  </si>
  <si>
    <t>2025 :Suite modif EJ =&gt;Modification num CPOM
Génération N°1 CPOM EHPA et AJ</t>
  </si>
  <si>
    <t>MAJ Finess 07/05/25 Modif EJ anciennement 040005092 ASSOCIATION AGES=&gt;Nouvelle EJ ASS  GESTION ETABLISSEMENTS SCE-AGES</t>
  </si>
  <si>
    <t>SSIAD AGIR A DOMICILE</t>
  </si>
  <si>
    <t xml:space="preserve"> ASSOCIATION AGIR A DOMICILE </t>
  </si>
  <si>
    <t xml:space="preserve">ASSOCIATION AGIR A DOMICILE </t>
  </si>
  <si>
    <t xml:space="preserve"> 21 ROUTE DE CASTELJALOUX  </t>
  </si>
  <si>
    <t>GRIGNOLS</t>
  </si>
  <si>
    <t>accueil@ssiadagiradomicile.fr;agirdirection.lacaupauline@gmail.com</t>
  </si>
  <si>
    <t>05 56 25 29 13</t>
  </si>
  <si>
    <t>56 ALLEE SAINT MICHEL</t>
  </si>
  <si>
    <t>IME JOSEPH DESBROSSE (ABA)</t>
  </si>
  <si>
    <t>ASSOCIATION AGIR ET VIVRE L'AUTISME</t>
  </si>
  <si>
    <t>18 R LOUISE MICHEL</t>
  </si>
  <si>
    <t>veronique.hubert@agir-vivre-autisme.org;jerome.david@agir-vivre-autisme.org;michael.perry@agir-vivre-autisme.org;raf@agir-vivre-autisme.org</t>
  </si>
  <si>
    <t>Michael</t>
  </si>
  <si>
    <t>05 45 65 27 08</t>
  </si>
  <si>
    <t>M.PERRY est directeur de l'IME et du SESSAD_DAR_EMAS
Mme FOSTIER est responsable administrative et financière (RAF)</t>
  </si>
  <si>
    <t>45 BD VINCENT AURIOL</t>
  </si>
  <si>
    <t>contact@agir.vivre.autisme.org</t>
  </si>
  <si>
    <t>16-750062234-1</t>
  </si>
  <si>
    <t>160014833-IME JOSEPH DESBROSSE (ABA)</t>
  </si>
  <si>
    <t>SESSAD TSA AGIR ET VIVRE L AUTISME</t>
  </si>
  <si>
    <t>Rajout établissement FE 17/04/2020 Suite arrêté création 15/07/2019</t>
  </si>
  <si>
    <t>SSIAD ASSOCIATION AIDE A DOMICILE DU HAUT MEDOC</t>
  </si>
  <si>
    <t xml:space="preserve"> ASS AIDE A DOM HAUT MEDOC  </t>
  </si>
  <si>
    <t xml:space="preserve">ASSOCIATION AIDE A DOM HAUT MEDOC </t>
  </si>
  <si>
    <t>79 ROUTE DE GERMIGNAN</t>
  </si>
  <si>
    <t>SAINT AUBIN DU MEDOC</t>
  </si>
  <si>
    <t>accueil@adhm-spasad.fr; c.pellicer@adhm-spasad.fr; compta@adhm-spasad.fr</t>
  </si>
  <si>
    <t>05 56 70 80 34</t>
  </si>
  <si>
    <t>79 Route de Germignan</t>
  </si>
  <si>
    <t>05 56 05 45 84</t>
  </si>
  <si>
    <t>2024_reorg_oct_Michelle ALAMICHEL</t>
  </si>
  <si>
    <t>SSIAD AAPA MEDOC</t>
  </si>
  <si>
    <t xml:space="preserve"> ASS. AIDE AUX P.A. DU MEDOC  </t>
  </si>
  <si>
    <t xml:space="preserve">ASSOCIATION AIDE AUX P.A. DU MEDOC  </t>
  </si>
  <si>
    <t xml:space="preserve"> 25 RUE DE VERDUN </t>
  </si>
  <si>
    <t>BLAIGNAN</t>
  </si>
  <si>
    <t>florence.bocquet@aapam-medoc.com;contact@aapam-medoc.com;compta@aapam-medoc.com</t>
  </si>
  <si>
    <t>05 56 09 07 89</t>
  </si>
  <si>
    <t xml:space="preserve"> 8 RUE DE VERDUN  </t>
  </si>
  <si>
    <t>BP 45</t>
  </si>
  <si>
    <t>05 56 73 19 50</t>
  </si>
  <si>
    <t>SSIAD ADMR BORT LES ORGUES</t>
  </si>
  <si>
    <t>ASSO AIDE DOM MILIEU RURAL BORT</t>
  </si>
  <si>
    <t>ASSOCIATION AIDE DOM MILIEU RURAL BORT</t>
  </si>
  <si>
    <t>771 BOULEVARD JEAN JAURES</t>
  </si>
  <si>
    <t>BORT LES ORGUES</t>
  </si>
  <si>
    <t>admrbort@wanadoo.fr;admrbort@orange.fr</t>
  </si>
  <si>
    <t>05 55 96 76 01</t>
  </si>
  <si>
    <t>PLACE DU 19 OCTOBRE</t>
  </si>
  <si>
    <t>05 55 96 93 14</t>
  </si>
  <si>
    <t>SSIAD CHATEAUNEUF-LA-FORET</t>
  </si>
  <si>
    <t>ASS AIDE PA PH BRIANCE COMBADE</t>
  </si>
  <si>
    <t>ASSOCIATION AIDE PA PH BRIANCE COMBADE</t>
  </si>
  <si>
    <t>RUE COMBE AUX BŒUFS</t>
  </si>
  <si>
    <t>CHATEAUNEUF LA FORET</t>
  </si>
  <si>
    <t>ssiad.chateauneuf.87@orange.fr</t>
  </si>
  <si>
    <t>05 55 69 38 00</t>
  </si>
  <si>
    <t>05 55 69 39 99</t>
  </si>
  <si>
    <t>87-870009453-1</t>
  </si>
  <si>
    <t>CAARUD 16</t>
  </si>
  <si>
    <t>ASSOCIATION AIDES</t>
  </si>
  <si>
    <t>12 RUE DES BOISSIERES</t>
  </si>
  <si>
    <t xml:space="preserve">qjacoux@aides.org;mhattab@aides.org;adufay@aides.org;charente@aides.org;jsueres@aides.org </t>
  </si>
  <si>
    <t>05 45 92 86 77</t>
  </si>
  <si>
    <t xml:space="preserve">Juliette SUERES : Directrice Stratégie Réseau
Reférentes addictologie :
Lisa MONIN
Michèle MENGE-MIGUEL
</t>
  </si>
  <si>
    <t>14 AIRE SCANDICCI</t>
  </si>
  <si>
    <t>01 41 83 46 46</t>
  </si>
  <si>
    <t>mhattab@aides.org;afrennet@aides.org</t>
  </si>
  <si>
    <t>Claudia BARANGER 050624</t>
  </si>
  <si>
    <t>CAARUD 17</t>
  </si>
  <si>
    <t>19 RUE BUFFETERIE</t>
  </si>
  <si>
    <t xml:space="preserve"> LA ROCHELLE</t>
  </si>
  <si>
    <t xml:space="preserve">qjacoux@aides.org;mhattab@aides.org;adufay@aides.org;caarud17@aides.org;jsueres@aides.org </t>
  </si>
  <si>
    <t>05 46 29 86 41</t>
  </si>
  <si>
    <t>Juliette SUERES : Directrice Stratégie Réseau
Reférentes addictologie :
Lisa MONIN
Michèle MENGE-MIGUEL</t>
  </si>
  <si>
    <t>CAARUD AIDES PAU</t>
  </si>
  <si>
    <t xml:space="preserve"> AIDES BÉARN  </t>
  </si>
  <si>
    <t>14 RUE FOURNETS</t>
  </si>
  <si>
    <t>qjacoux@aides.org;zelasri@aides.org;mhattab@aides.org;adufay@aides.org;pays-basque@aides.org;jsueres@aides.org</t>
  </si>
  <si>
    <t>05 59 83 92 93</t>
  </si>
  <si>
    <t>!CAS PARTICULIER : Il s'agit d'un Finess secondaire le financement devrait être porté par l'ET principal de rattachement : 640009908 RS : Centre de réduction des risques Cat 178) mais établissement non géré par la DFIN PMSA, d'où budget porté par le Finess secondaire</t>
  </si>
  <si>
    <t>CAS PARTICULIER Cf commentaire colonne BA</t>
  </si>
  <si>
    <t>CAARUD 79</t>
  </si>
  <si>
    <t>16 RUE DE NAMBOT</t>
  </si>
  <si>
    <t>NIORT Cedex</t>
  </si>
  <si>
    <t xml:space="preserve">qjacoux@aides.org;mhattab@aides.org;adufay@aides.org;caarud79@aides.org;jsueres@aides.org </t>
  </si>
  <si>
    <t>05 49 17 03 53</t>
  </si>
  <si>
    <t>CAARUD 86</t>
  </si>
  <si>
    <t>1 Bd Jeanne d'Arc</t>
  </si>
  <si>
    <t xml:space="preserve">qjacoux@aides.org;mhattab@aides.org;adufay@aides.org;caarud86@aides.org;jsueres@aides.org </t>
  </si>
  <si>
    <t>05 49 42 45 45</t>
  </si>
  <si>
    <t>CAARUD AIDES 87</t>
  </si>
  <si>
    <t>55 RUE BOBILLOT</t>
  </si>
  <si>
    <t xml:space="preserve">qjacoux@aides.org;scoulmain@aides.org;mhattab@aides.org;adufay@aides.org;jsueres@aides.org </t>
  </si>
  <si>
    <t>05 55 06 18 19</t>
  </si>
  <si>
    <t>SSAD Bertha Roos CREUSE LA SOUTERRAINE</t>
  </si>
  <si>
    <t xml:space="preserve">ASSO A.L.E.F.P.A.
</t>
  </si>
  <si>
    <t>ASSOCIATION ALEFPA</t>
  </si>
  <si>
    <t>RUE MARTIN NADAUD</t>
  </si>
  <si>
    <t>CITE JEAN MACE</t>
  </si>
  <si>
    <t>MAISON DES ASSOCIATIONS</t>
  </si>
  <si>
    <t>LA SOUTERRAINE</t>
  </si>
  <si>
    <t>Fabrice.dexet@alefpa.asso.fr;Stephanie.marsaud@alefpa.asso.fr;nicolas.bazzo@alefpa.asso.fr;gregory.burelou@alefpa.asso.fr</t>
  </si>
  <si>
    <t>05 55 63 39 70</t>
  </si>
  <si>
    <t>199 RUE COLBERT</t>
  </si>
  <si>
    <t>BP 72</t>
  </si>
  <si>
    <t>LILLE CEDEX</t>
  </si>
  <si>
    <t>03 28 38 09 40</t>
  </si>
  <si>
    <t>23-590799730-1</t>
  </si>
  <si>
    <t>230780132-IME DENIS FORESTIER</t>
  </si>
  <si>
    <r>
      <t xml:space="preserve">DOSA : CPOM interdépartemental 23/87
CPOM global Enfants-Adultes pour la période 2017-2021
3 établissements du 87 sont rattachés au CPOM nœud 230780132 :
</t>
    </r>
    <r>
      <rPr>
        <b/>
        <sz val="8"/>
        <color theme="1"/>
        <rFont val="Arial"/>
        <family val="2"/>
      </rPr>
      <t>870002151 : ETAB ENFANTS POLYHANDIC. BERTHA ROOS_Isle
870015757 : SSAD BERTHA ROOS_Isle
870000114 : ESAT les Arsses_Eymoutiers
Les ESAT ci-dessous font partie du CPOM mais sont des sites secondaires (qui ne se retrouvent donc pas dans les maquettes de campagne) :
-230781973 :ESAT André Ozanne-23110 EVAUX LES BAINS
-870014461 :ESAT André Chevalier-87300 BELLAC
Arrêté de fusion du 10/12/12 :N°ARS_DT23 2012/699</t>
    </r>
  </si>
  <si>
    <t>X</t>
  </si>
  <si>
    <t>SESSAD "Pierre Louchet IV" à LA SOUTERRAINE</t>
  </si>
  <si>
    <t>R MARTIN NADAUD</t>
  </si>
  <si>
    <t>05 55 63 23 53</t>
  </si>
  <si>
    <t>199 R COLBERT</t>
  </si>
  <si>
    <t>B. P  72</t>
  </si>
  <si>
    <r>
      <t xml:space="preserve">DOSA : CPOM interdépartemental 23/87
</t>
    </r>
    <r>
      <rPr>
        <sz val="8"/>
        <color rgb="FFFF0000"/>
        <rFont val="Arial"/>
        <family val="2"/>
      </rPr>
      <t>CPOM global Enfants-Adultes pour la période 2017-2021</t>
    </r>
    <r>
      <rPr>
        <sz val="8"/>
        <rFont val="Arial"/>
        <family val="2"/>
      </rPr>
      <t xml:space="preserve">
3 établissements du</t>
    </r>
    <r>
      <rPr>
        <sz val="8"/>
        <color rgb="FFFF0000"/>
        <rFont val="Arial"/>
        <family val="2"/>
      </rPr>
      <t xml:space="preserve"> 87</t>
    </r>
    <r>
      <rPr>
        <sz val="8"/>
        <rFont val="Arial"/>
        <family val="2"/>
      </rPr>
      <t xml:space="preserve"> sont rattachés au CPOM nœud 230780132 :
</t>
    </r>
    <r>
      <rPr>
        <b/>
        <sz val="8"/>
        <rFont val="Arial"/>
        <family val="2"/>
      </rPr>
      <t xml:space="preserve">870002151 : ETAB ENFANTS POLYHANDIC. BERTHA ROOS_Isle
870015757 : SSAD BERTHA ROOS_Isle
870000114 : ESAT les Arsses_Eymoutiers
</t>
    </r>
    <r>
      <rPr>
        <b/>
        <sz val="8"/>
        <color rgb="FFFF0000"/>
        <rFont val="Arial"/>
        <family val="2"/>
      </rPr>
      <t>Les ESAT ci-dessous font partie du CPOM mais sont des sites secondaires</t>
    </r>
    <r>
      <rPr>
        <b/>
        <sz val="8"/>
        <rFont val="Arial"/>
        <family val="2"/>
      </rPr>
      <t xml:space="preserve"> (qui ne se retrouvent donc pas dans les maquettes de campagne) :
-230781973 :ESAT André Ozanne-23110 EVAUX LES BAINS
-870014461 :ESAT André Chevalier-87300 BELLAC
Arrêté de fusion du 10/12/12 :N°ARS_DT23 2012/699</t>
    </r>
  </si>
  <si>
    <t>SESSAD "Pierre Louchet III" à FELETIN</t>
  </si>
  <si>
    <t>34  GRANDE RUE</t>
  </si>
  <si>
    <t>FELLETIN</t>
  </si>
  <si>
    <t>Fabrice.dexet@alefpa.asso.fr;Stephanie.marsaud@alefpa.asso.fr;nicolas.bazzo@alefpa.asso.fr;caroline.pinton@alefpa.asso.fr</t>
  </si>
  <si>
    <t>05 55 66 49 28</t>
  </si>
  <si>
    <t>ITEP PROFESSIONNEL GUERET</t>
  </si>
  <si>
    <t>IRF JS 1 RUE DES TANNERIES</t>
  </si>
  <si>
    <t>Fabrice.dexet@alefpa.asso.fr;Stephanie.marsaud@alefpa.asso.fr;nicolas.bazzo@alefpa.asso.fr;rodolphe.daillet@alefpa.asso.fr</t>
  </si>
  <si>
    <t>05 55 65 66 00</t>
  </si>
  <si>
    <t>IME LA ROSERAIE</t>
  </si>
  <si>
    <t>BRIDIERS</t>
  </si>
  <si>
    <t>05 55 63 92 12</t>
  </si>
  <si>
    <t>ITEP "Le Petit Prince" à EVAUX LES BAINS</t>
  </si>
  <si>
    <t>AV DE BUDELLE</t>
  </si>
  <si>
    <t>EVAUX LES BAINS</t>
  </si>
  <si>
    <t>IME Denis Forestier à FELLETIN</t>
  </si>
  <si>
    <t>33 R DES GRANGES</t>
  </si>
  <si>
    <t>05 55 66 43 03</t>
  </si>
  <si>
    <t>ESAT James Marangé</t>
  </si>
  <si>
    <t>DOM DE LA PRADE</t>
  </si>
  <si>
    <t>Fabrice.dexet@alefpa.asso.fr;Stephanie.marsaud@alefpa.asso.fr;nicolas.bazzo@alefpa.asso.fr;philippe.bourcy@alefpa.asso.fr</t>
  </si>
  <si>
    <t>05 55 63 24 22</t>
  </si>
  <si>
    <t>ESAT EYMOUTIERS</t>
  </si>
  <si>
    <t>8  ZA DES RIBIERES DE BUSSY</t>
  </si>
  <si>
    <t>EYMOUTIERS</t>
  </si>
  <si>
    <t>nicolas.bazzo@alefpa.asso.fr;florence.costan@alefpa.asso.fr;contact.les-arsses@alefpa.asso.fr;fabrice.dexet@alefpa.asso.fr;aboulesteix@alefpa.fr.</t>
  </si>
  <si>
    <t>05 55 69 22 96</t>
  </si>
  <si>
    <r>
      <rPr>
        <b/>
        <sz val="8"/>
        <color indexed="10"/>
        <rFont val="Arial"/>
        <family val="2"/>
      </rPr>
      <t>Cet ESAT intègre le CPOM ALEFPA en 2017</t>
    </r>
    <r>
      <rPr>
        <sz val="8"/>
        <color indexed="8"/>
        <rFont val="Arial"/>
        <family val="2"/>
      </rPr>
      <t xml:space="preserve">
</t>
    </r>
    <r>
      <rPr>
        <sz val="8"/>
        <color indexed="10"/>
        <rFont val="Arial"/>
        <family val="2"/>
      </rPr>
      <t>CPOM global Enfants-Adultes pour la période 2017-2021</t>
    </r>
    <r>
      <rPr>
        <sz val="8"/>
        <color indexed="8"/>
        <rFont val="Arial"/>
        <family val="2"/>
      </rPr>
      <t xml:space="preserve">
Les autres établissements du CPOM sont dans le département 23 dont l'établissement nœud 230780132 IME DENIS FORESTIER
</t>
    </r>
  </si>
  <si>
    <t>IME "Bertha Roos" (ALEFPA) à ISLE</t>
  </si>
  <si>
    <t>R DU BUISSON</t>
  </si>
  <si>
    <t>05 55 01 24 22</t>
  </si>
  <si>
    <r>
      <rPr>
        <sz val="8"/>
        <color indexed="10"/>
        <rFont val="Arial"/>
        <family val="2"/>
      </rPr>
      <t>CPOM global Enfants-Adultes pour la période 2017-2021</t>
    </r>
    <r>
      <rPr>
        <sz val="8"/>
        <color indexed="8"/>
        <rFont val="Arial"/>
        <family val="2"/>
      </rPr>
      <t xml:space="preserve">
Les autres établissements du CPOM sont dans le département 23 dont l'établissement nœud 230780132 IME DENIS FORESTIER</t>
    </r>
  </si>
  <si>
    <t>SSAD Bertha Roos (ALEFPA) à ISLE</t>
  </si>
  <si>
    <t>SAMSAH TSA</t>
  </si>
  <si>
    <t>2 Rue Pierre Rossignol</t>
  </si>
  <si>
    <t>limoges</t>
  </si>
  <si>
    <t xml:space="preserve">fabrice.dexet@alefpa.asso.fr;stephanie.marsaud@alefpa.asso.fr;nicolas.bazzo@alefpa.asso.fr </t>
  </si>
  <si>
    <t>EPRD oui 2024 (hors CPOM)</t>
  </si>
  <si>
    <t>OUVERTURE FFECTIVE LE 01/04/2022</t>
  </si>
  <si>
    <t>IME ROGER NOUVEL</t>
  </si>
  <si>
    <t>ASSOCIATION ALTHEA</t>
  </si>
  <si>
    <t>30B R JEAN LECLAIRE</t>
  </si>
  <si>
    <t>SARLAT LA CANEDA</t>
  </si>
  <si>
    <t>contact.pe@asso-althea.org;contact@asso-althea.org;n.laborde@asso-althea.org;v.saubion@asso-althea.org</t>
  </si>
  <si>
    <t>05 53 28 62 40</t>
  </si>
  <si>
    <t>Madame SAUBION Véronique Directrice générale</t>
  </si>
  <si>
    <t>30 R JEAN LECLAIRE</t>
  </si>
  <si>
    <t>05 53 30 80 80</t>
  </si>
  <si>
    <t>SAUBION</t>
  </si>
  <si>
    <t>Véronique</t>
  </si>
  <si>
    <t>Directrice générale</t>
  </si>
  <si>
    <t>contact@asso-althea.org</t>
  </si>
  <si>
    <t>24-240006825-1</t>
  </si>
  <si>
    <t xml:space="preserve">CPOM initial 2020_2024 Renouvellement en 2025 </t>
  </si>
  <si>
    <t>240004069-ESAT ATELIERS LAVERGNE</t>
  </si>
  <si>
    <r>
      <rPr>
        <sz val="8"/>
        <color rgb="FFFF0000"/>
        <rFont val="Arial"/>
        <family val="2"/>
      </rPr>
      <t>Le 27/08/19 maj RS ET IME SARLAT ALTHEA devient IME ROGER NOUVEL</t>
    </r>
    <r>
      <rPr>
        <sz val="8"/>
        <color theme="1"/>
        <rFont val="Arial"/>
        <family val="2"/>
      </rPr>
      <t xml:space="preserve">
Au 01/01/2019 EJ APAJH PERIGORD NOIR DEVIENT ASSOCIATION ALTHEA
</t>
    </r>
  </si>
  <si>
    <t>IMPRO JEAN LECLAIRE</t>
  </si>
  <si>
    <t>1B R MICHEL MONTAIGNE</t>
  </si>
  <si>
    <t>contact.impro@asso-althea.org;contact@asso-althea.org;n.laborde@asso-althea.org;c.etcheverry@asso-althea.org;v.saubion@asso-althea.org</t>
  </si>
  <si>
    <t>05 53 31 56 66</t>
  </si>
  <si>
    <t>Au 01/01/2019 EJ APAJH PERIGORD NOIR DEVIENT ASSOCIATION ALTHEA</t>
  </si>
  <si>
    <t>ESAT   ATELIERS DE  LAVERGNE</t>
  </si>
  <si>
    <t>PRATS DE CARLUX</t>
  </si>
  <si>
    <t>contact.psp@asso-althea.org;contact@asso-althea.org;n.laborde@asso-althea.org;v.saubion@asso-althea.org</t>
  </si>
  <si>
    <t>05 53 28 63 20</t>
  </si>
  <si>
    <t>ITEP ROGER NOUVEL</t>
  </si>
  <si>
    <t>SESSAD ROGER NOUVEL</t>
  </si>
  <si>
    <t>SAMSAH ALTHEA</t>
  </si>
  <si>
    <t>36 R DE CAHORS</t>
  </si>
  <si>
    <t>contact.pe@asso-althea.org;contact@asso-althea.org;n.laborde@asso-althea.org;contact.savs-samsah@asso-althea.org;a.croize@asso-althea.org;v.saubion@asso-althea.org</t>
  </si>
  <si>
    <t>CPOM initial 2021_2024 Renouvellement en 2025 
(Integration du SAMSAH au CPOM par avenant du 05/05/21)</t>
  </si>
  <si>
    <t>EHPAD BERGERON GRENIER</t>
  </si>
  <si>
    <t>ASSOCIATION ARDEVIE</t>
  </si>
  <si>
    <t>11 R G THALAMY</t>
  </si>
  <si>
    <t>BP 86</t>
  </si>
  <si>
    <t>MANSLE</t>
  </si>
  <si>
    <t>jldex@dartybox.com;asvm.mansle@wanadoo.fr;direction@foyerbergeron.fr</t>
  </si>
  <si>
    <t>05 45 22 21 62</t>
  </si>
  <si>
    <t>5 ALL DES GLAMOTS</t>
  </si>
  <si>
    <t>BP 90021</t>
  </si>
  <si>
    <t>ROULLET ST ESTEPHE</t>
  </si>
  <si>
    <t>05 45 94 27 27</t>
  </si>
  <si>
    <t>16-160000592-1</t>
  </si>
  <si>
    <t>Suite arrêté de cession autorisation EJ du 27/12/2024, l'EHPAD BERGERON GRENIER ancienne EJ 160000592 ASSOCIATION SECROURS VIEIL MANSLE ENVIR est cédée à ARDEVIE</t>
  </si>
  <si>
    <t>EHPAD LES ECUREUILS</t>
  </si>
  <si>
    <t>24 R CALMETTE</t>
  </si>
  <si>
    <t>BOIS DES MERIGOTS</t>
  </si>
  <si>
    <t>ac.gautron@ardevie.org;contactecureuils@ardevie.org</t>
  </si>
  <si>
    <t>05 45 69 30 31</t>
  </si>
  <si>
    <t>16-160001574-2</t>
  </si>
  <si>
    <t xml:space="preserve">Il y a un CPOM PA et 
1 CPOM PH </t>
  </si>
  <si>
    <t>SAMSAH Cérébro-Lésés ARDEVIE</t>
  </si>
  <si>
    <t>317 R DE BORDEAUX</t>
  </si>
  <si>
    <t>direction@ardevie.org;contactdomicles16@ardevie.org</t>
  </si>
  <si>
    <t>05 45 24 88 47</t>
  </si>
  <si>
    <t>16-160001574-1</t>
  </si>
  <si>
    <r>
      <t xml:space="preserve">Il y a un CPOM PA et 
1 CPOM PH 
(PH EPRD OUI 2023)
</t>
    </r>
    <r>
      <rPr>
        <sz val="8"/>
        <color rgb="FFFF0000"/>
        <rFont val="Arial"/>
        <family val="2"/>
      </rPr>
      <t>2024 :Suite fusion des SAMSAH le CPOM PH devient un CPOM MONO</t>
    </r>
  </si>
  <si>
    <t>Site principal</t>
  </si>
  <si>
    <t xml:space="preserve">04/10/24:Suite à l'arrêté de regroupement des SAMSAH d'ARDEVIE, le SAMSAH ARDEVIE - 16 001 388 4 devient établissement principal et le SAMSAH ARDEVIE - 16 001 617 6 est établissement secondaire ;
Cela entraine la globalisation des places sur l’établissement principal soit 42 places au total sur le SAMSAH ARDEVIE 160013884 : 12 places transférées du 160016176 + 13 places du 160014700.
D’après FINESS, cette mise à jour entraine la fermeture du site SAMASH ARDEVIE – 16 001 470 0 qui était localisé à la même adresse que l’établissement principal.
</t>
  </si>
  <si>
    <t>EHPAD ARDITEYA VIEIL ASSANTZA</t>
  </si>
  <si>
    <t>ASSOCIATION ARDITEYA VIEIL ASSANTZA</t>
  </si>
  <si>
    <t>47 AV D ESPAGNE</t>
  </si>
  <si>
    <t>b.fortin@arditeya-vieilassantza.fr;contact@arditeya-vieilassantza.fr</t>
  </si>
  <si>
    <t>05 59 29 39 70</t>
  </si>
  <si>
    <t>64-640015574-1</t>
  </si>
  <si>
    <t>SSIAD ASFPA</t>
  </si>
  <si>
    <t>ASSO ASFPA ST LAURENT</t>
  </si>
  <si>
    <t>ASSOCIATION ASFPA ST LAURENT</t>
  </si>
  <si>
    <t>2 PLACE DE L EGLISE</t>
  </si>
  <si>
    <t>SAINT LAURENT SUR GORRE</t>
  </si>
  <si>
    <t>ssiad.saintlaurentsurgorre@orange.fr;direction.residence-lespins87@orange.fr</t>
  </si>
  <si>
    <t>05 55 48 29 34</t>
  </si>
  <si>
    <t>11 PLACE DE L EGLISE</t>
  </si>
  <si>
    <t>ST LAURENT SUR GORRE</t>
  </si>
  <si>
    <t>87-870006673-1</t>
  </si>
  <si>
    <t>MAS Les pastels</t>
  </si>
  <si>
    <t>ASSOCIATION ATASH</t>
  </si>
  <si>
    <t>R DE TREUIL BOIS</t>
  </si>
  <si>
    <t>SAINT JUST LUZAC</t>
  </si>
  <si>
    <t>jean-christophe.janny@atash.fr;atash@atash.fr;krystel.leplumey@atash.fr;Amandine.AUVINET@atash.fr</t>
  </si>
  <si>
    <t>05 46 36 80 42</t>
  </si>
  <si>
    <t>1 BD DU DOC. EMMANUEL PINEAU</t>
  </si>
  <si>
    <t>ST TROJAN LES BAINS</t>
  </si>
  <si>
    <t>05 46 76 45 00</t>
  </si>
  <si>
    <t>atash@atash.fr</t>
  </si>
  <si>
    <t>Adjoint de direction : Eric GODET (gestion économique et financière)</t>
  </si>
  <si>
    <t>17-170017321-1</t>
  </si>
  <si>
    <t>CPOM 2018 prorogé par avenant 1 an du 01/01/2025 au 31/12/2025</t>
  </si>
  <si>
    <t>170022941-EEAP L ODYSSEE</t>
  </si>
  <si>
    <t>SAMSAH ATASH</t>
  </si>
  <si>
    <t>jean-christophe.janny@atash.fr;atash@atash.fr;aude.lebescond@atash.fr;krystel.leplumey@atash.fr</t>
  </si>
  <si>
    <t>05 46 76 78 12</t>
  </si>
  <si>
    <t>17-170017321-3</t>
  </si>
  <si>
    <t>Il y a un CPOM PA et 
2 CPOM PH (selon tarification)</t>
  </si>
  <si>
    <t>EEAP L ODYSSEE</t>
  </si>
  <si>
    <t>19 BD FELIX FAURE</t>
  </si>
  <si>
    <t>SAINT TROJAN LES BAINS</t>
  </si>
  <si>
    <t>jean-christophe.janny@atash.fr;philippe.desnoes@atash.fr;atash@atash.fr;Sylvie.PANTALEON@atash.fr;Krystel.LEPLUMEY@atash.fr;aude.lebescond@atash.fr</t>
  </si>
  <si>
    <t>05 46 75 53 53</t>
  </si>
  <si>
    <t>Mr DESNOES : Budget : 05 46 76 45 04</t>
  </si>
  <si>
    <t>08/12/2021 : MAJ RAISON SOCIALE ET (auparavant CENTRE HELIO MARIN°</t>
  </si>
  <si>
    <t>EHPAD LE LOUVOIS</t>
  </si>
  <si>
    <t>2 R ETIENNE TETAUD</t>
  </si>
  <si>
    <t>BOURCEFRANC LE CHAPUS</t>
  </si>
  <si>
    <t>JANNY</t>
  </si>
  <si>
    <t>Jean-Christophe</t>
  </si>
  <si>
    <t>05 46 85 71 41</t>
  </si>
  <si>
    <t>17-170017321-2</t>
  </si>
  <si>
    <r>
      <t xml:space="preserve">2024:CPOM 2018_2022 prorogé jusqu'au 31/12/2024 (avenant non daté enregistré au 01/01/24 par défaut)
</t>
    </r>
    <r>
      <rPr>
        <sz val="8"/>
        <color theme="1"/>
        <rFont val="Calibri"/>
        <family val="2"/>
        <scheme val="minor"/>
      </rPr>
      <t>Il y a un CPOM PA et 
2 CPOM PH (selon tarification)</t>
    </r>
  </si>
  <si>
    <t>170803118-EHPAD LE LOUVOIS</t>
  </si>
  <si>
    <t>EHPAD DOMAINE GRAND PRE</t>
  </si>
  <si>
    <t>21 R DES ECOLES</t>
  </si>
  <si>
    <t>CORME ROYAL</t>
  </si>
  <si>
    <t>jean-christophe.janny@atash.fr;atash@atash.fr;karine.dages@atash.fr;krystel.leplumey@atash.fr;aude.lebescond@atash.fr</t>
  </si>
  <si>
    <t>05 46 94 77 77</t>
  </si>
  <si>
    <t>LHSS ATHERBEA BAYONNE</t>
  </si>
  <si>
    <t xml:space="preserve"> ATHERBEA </t>
  </si>
  <si>
    <t>ASSOCIATION ATHERBEA</t>
  </si>
  <si>
    <t xml:space="preserve"> 10 RUE LOUIS SEGUIN </t>
  </si>
  <si>
    <t>association@atherbea.fr;lhss@atherbea.fr;f.vansetten@atherbea.fr</t>
  </si>
  <si>
    <t>05 59 52 55 00</t>
  </si>
  <si>
    <t xml:space="preserve">10 RUE LOUIS SEGUIN </t>
  </si>
  <si>
    <r>
      <t>!CAS PARTICULIER : Il s'agit d'un Finess secondaire le financement devrait être porté par l'</t>
    </r>
    <r>
      <rPr>
        <b/>
        <sz val="8"/>
        <color theme="1"/>
        <rFont val="Arial"/>
        <family val="2"/>
      </rPr>
      <t>ET principal de rattachement : 640782074 RS CHRS ATHERBEA mais cat 214 Centre d'hébergement et réinsertion sociale</t>
    </r>
  </si>
  <si>
    <t>EHPAD LES BOUTONS D'OR</t>
  </si>
  <si>
    <t>FEDERATION ADMR CHARENTE</t>
  </si>
  <si>
    <t>FEDERATION ADMR-CROIX ROUGE FRANCAISE-MUTUALITE FRANCAISE CHARENTE</t>
  </si>
  <si>
    <t>3 R VILLEBOIS MAREUIL</t>
  </si>
  <si>
    <t>RUFFEC</t>
  </si>
  <si>
    <t>secretariat@fede16.admr.org;soins16@fede16.admr.org;tpouvreau@admr16.fr;vhoffer@admr16.fr</t>
  </si>
  <si>
    <t>05 45 31 13 00</t>
  </si>
  <si>
    <t>60 RTE DE SAINT JEAN D'ANGELY</t>
  </si>
  <si>
    <t>BP 90012</t>
  </si>
  <si>
    <t>ST YRIEIX SUR CHARENTE</t>
  </si>
  <si>
    <t>05 45 37 00 50</t>
  </si>
  <si>
    <t xml:space="preserve">Suite cession Ehpad à l'ADMR 16 le CPOM 16-860000132-1 (avec l'OG précédent AUDACIA 2022-2028) n'est pas reconduit </t>
  </si>
  <si>
    <t>Info maj EJ 08/08/25 Etablissement cédé par AUDACIA à l'ADMR (ancien EJ 860000132 ASSOCIATION AUDACIA)
Changement de gestionnaires PFA (précédemment Anita DAVID)</t>
  </si>
  <si>
    <t xml:space="preserve">Anita DAVID </t>
  </si>
  <si>
    <t>EHPAD LES TOURNESOLS</t>
  </si>
  <si>
    <t>MUTUELLE DU BIEN VIEILLIR</t>
  </si>
  <si>
    <t>R LUDOVIC GOULIER</t>
  </si>
  <si>
    <t>DANGE ST ROMAIN</t>
  </si>
  <si>
    <t xml:space="preserve">direction.tounesols@mutuelle-mbv.fr;pascale.lesage@adhevie-support.fr;laetitia.arquilliere@adhevie-support.fr;
</t>
  </si>
  <si>
    <t>05 49 93 96 80</t>
  </si>
  <si>
    <t>6 PLACE SAINTE CROIX</t>
  </si>
  <si>
    <t>05 49 53 56 29</t>
  </si>
  <si>
    <r>
      <rPr>
        <b/>
        <sz val="8"/>
        <color rgb="FFFF0000"/>
        <rFont val="Arial"/>
        <family val="2"/>
      </rPr>
      <t>Cession (Ancien EJ 860000132)</t>
    </r>
    <r>
      <rPr>
        <sz val="8"/>
        <color theme="1"/>
        <rFont val="Arial"/>
        <family val="2"/>
      </rPr>
      <t xml:space="preserve">
 Du 1er janvier au 31 mars 2025 la structure était gérée par AUDACIA (860010628)
A compter du 01/04/2025, la gestion est cédée à MBV (340009349).
</t>
    </r>
  </si>
  <si>
    <r>
      <t>15/10/2020 .: MAJ Chgt EJ ancienne EJ = 860785575 CCAS 86 Dange ST ROMAIN cession association AUDACIA au 30/09/2020</t>
    </r>
    <r>
      <rPr>
        <b/>
        <sz val="8"/>
        <color rgb="FFFF0000"/>
        <rFont val="Arial"/>
        <family val="2"/>
      </rPr>
      <t xml:space="preserve"> plus changement de statut passe de public territorial à privé non lucratif à confirmer</t>
    </r>
  </si>
  <si>
    <t>LHSS AUDACIA</t>
  </si>
  <si>
    <t>ASSOCIATION AUDACIA</t>
  </si>
  <si>
    <t>1 RUE DES CAILLONS</t>
  </si>
  <si>
    <t>pole-isole@audacia-asso.fr;jenny.brisson@audacia-asso.fr;frederic.merle@audacia-asso.fr</t>
  </si>
  <si>
    <t>JOUVE</t>
  </si>
  <si>
    <t>J.M</t>
  </si>
  <si>
    <t>05 49 01 79 16 (Hugonnaud)</t>
  </si>
  <si>
    <t>Claude HUGONNAUD : 
Resp pôle personnes isolées
Tel : 05 49 01 79 16</t>
  </si>
  <si>
    <t>siege@audacia-asso.fr</t>
  </si>
  <si>
    <t>EHPAD RES LA ROSERAIE</t>
  </si>
  <si>
    <t>19 R DES ETANGS</t>
  </si>
  <si>
    <t>PRESSAC</t>
  </si>
  <si>
    <t>privé à but non lucratif</t>
  </si>
  <si>
    <t xml:space="preserve">info.fede86@admr.org;gwallez@fede86.admr.org;mdesbancs@fede86.admr.org;mhouari@fede86.admr.org
</t>
  </si>
  <si>
    <t>Ancien CPOM 2018/2023 non prorogé (avec l'ancienne EJ AUDACIA)</t>
  </si>
  <si>
    <t>16/01/25 Modif EJ ancienne EJ  860000132 ASSOCIATION AUDACIA suite cession a ADMR 86 au 01/01/2025</t>
  </si>
  <si>
    <t>ACT PERIGUEUX</t>
  </si>
  <si>
    <t>ASSOCIATION AURORE</t>
  </si>
  <si>
    <t>10 RUE LEON BLOY</t>
  </si>
  <si>
    <t>actperigueux@aurore.asso.fr;g.delsordo@aurore.asso.fr;r.louis@aurore.asso.fr;f.beliarde@aurore.asso.fr</t>
  </si>
  <si>
    <t>NORTON</t>
  </si>
  <si>
    <t>Julie</t>
  </si>
  <si>
    <t>Directrice de territoire</t>
  </si>
  <si>
    <t>05 53 54 89 41</t>
  </si>
  <si>
    <t xml:space="preserve"> 34 BOULEVARD SEBASTOPOL  </t>
  </si>
  <si>
    <t>01 73 00 02 30</t>
  </si>
  <si>
    <t>siege@aurore.asso.fr</t>
  </si>
  <si>
    <t>PDS</t>
  </si>
  <si>
    <t>24_AURORE_1</t>
  </si>
  <si>
    <t>CSAPA BRANTOME 240013078</t>
  </si>
  <si>
    <t>CSAPA_R</t>
  </si>
  <si>
    <t>CSAPA - COMMUNAUTE THERAPEUTIQUE - BRANTOME</t>
  </si>
  <si>
    <t>MAISON ANDRÉ LE GORREC</t>
  </si>
  <si>
    <t>LD LE GRAND BOST</t>
  </si>
  <si>
    <t>BRANTOME EN PERIGORD</t>
  </si>
  <si>
    <t>maisonlegorrec@aurore.asso.fr;g.delsordo@aurore.asso.fr;r.louis@aurore.asso.fr;f.beliarde@aurore.asso.fr</t>
  </si>
  <si>
    <t xml:space="preserve"> 34 BOULEVARD SEBASTOPOL </t>
  </si>
  <si>
    <t>CSAPA_R = Csapa résidentiel=accueil personnes en séjours thérapeutiques</t>
  </si>
  <si>
    <t>FAM Le Berceau</t>
  </si>
  <si>
    <t>3 IMP DES SPORTS</t>
  </si>
  <si>
    <t>REFFANNES</t>
  </si>
  <si>
    <t>f.beliarde@aurore.asso.fr;s.faucher@aurore.asso.fr;leberceau@aurore.asso.fr;d.fouquet@aurore.asso.fr;r.louis@aurore.asso.fr;</t>
  </si>
  <si>
    <t>05 49 70 23 36</t>
  </si>
  <si>
    <t>1 R EMMANUEL CHAUVIERE</t>
  </si>
  <si>
    <t>01 73 30 02 30</t>
  </si>
  <si>
    <t>MAS LE SABLA</t>
  </si>
  <si>
    <t>ASSOCIATION AUTISME SUD GIRONDE</t>
  </si>
  <si>
    <t>14 CHE DE RONDE</t>
  </si>
  <si>
    <t>direction.asg@orange.fr;accueil.asg@orange.fr</t>
  </si>
  <si>
    <t>PECONDON</t>
  </si>
  <si>
    <t>Olivier</t>
  </si>
  <si>
    <t>05 56 65 06 70</t>
  </si>
  <si>
    <t>Mme LORIOUX  Présidente ASG</t>
  </si>
  <si>
    <t>14 CHEMIN DE RONDE</t>
  </si>
  <si>
    <t>10/10/22 Info projet de gestion par l'APAJH 33</t>
  </si>
  <si>
    <t xml:space="preserve">Mr VAIDIE est à la retraite depuis le 29/03/24 Mr PERARD Alexandre assure l'intérim jusqu'au 31/07/24=&gt;Mr PECONDON est le nouveau Directeur </t>
  </si>
  <si>
    <t>EHPAD  AUTOMNE EN ASPE</t>
  </si>
  <si>
    <t>ASS AUTOMNE EN ASPE</t>
  </si>
  <si>
    <t xml:space="preserve">ASSOCIATION AUTOMNE EN ASPE </t>
  </si>
  <si>
    <t xml:space="preserve">ehpad@automneenaspe.fr;direction@automneenaspe.fr </t>
  </si>
  <si>
    <t>GUERRY</t>
  </si>
  <si>
    <t>05 59 34 70 53</t>
  </si>
  <si>
    <t>Maison Bouillerce</t>
  </si>
  <si>
    <t>18, route de bedous</t>
  </si>
  <si>
    <t>64-640005070-1</t>
  </si>
  <si>
    <t>SSIAD AUTOMNE EN ASPE</t>
  </si>
  <si>
    <t xml:space="preserve"> MAISON DE RETRAITE </t>
  </si>
  <si>
    <t>ehpad@automneenaspe.fr</t>
  </si>
  <si>
    <t>SSIAD BARETOUS SOLIDARITE</t>
  </si>
  <si>
    <t>ASSOCIATION BARETOUS SOLIDARITE</t>
  </si>
  <si>
    <t>QUARTIER RIPAUDE</t>
  </si>
  <si>
    <t>ARAMITS</t>
  </si>
  <si>
    <t>ssiad@residencedubaretous.fr;direction@residencedubaretous.fr;compta@residencedubaretous.fr</t>
  </si>
  <si>
    <t>05 59 34 66 08</t>
  </si>
  <si>
    <t>MAIRIE</t>
  </si>
  <si>
    <t>ARETTE</t>
  </si>
  <si>
    <t>64-640012928-1</t>
  </si>
  <si>
    <t>640794426-EHPAD RESIDENCE DU BARETOUS</t>
  </si>
  <si>
    <t>EHPAD  RESIDENCE DU BARETOUS</t>
  </si>
  <si>
    <t>direction@residencedubaretous.fr;compta@residencedubaretous.fr</t>
  </si>
  <si>
    <t>CAMSP DU BEARN</t>
  </si>
  <si>
    <t>ASS BÉARNAISE POUR PRÉVENTION,DÉPISTA</t>
  </si>
  <si>
    <t>ASSOCIATION BÉARNAISE POUR PRÉVENTION,DÉPISTA</t>
  </si>
  <si>
    <t>5 BIS RUE DU PIN</t>
  </si>
  <si>
    <t>direction@camspdubearn.fr;secretaire.dir@camspdubearn.fr;accueil@camspdubearn.fr</t>
  </si>
  <si>
    <t>05 59 02 43 77</t>
  </si>
  <si>
    <t>9 BD JEAN SARRAILH</t>
  </si>
  <si>
    <t>EHPAD BON SECOURS</t>
  </si>
  <si>
    <t>ASSOC.BEGLAISE DE BON SECOURS</t>
  </si>
  <si>
    <t>ASSOCIATION BEGLAISE DE BON SECOURS</t>
  </si>
  <si>
    <t>R STE MARIE</t>
  </si>
  <si>
    <t>direction@bon-secours.fr</t>
  </si>
  <si>
    <t>05 56 49 18 06</t>
  </si>
  <si>
    <t>SESSAD DE L'ITEP BELLEFONDS</t>
  </si>
  <si>
    <t>ASSOCIATION BELLEFONDS</t>
  </si>
  <si>
    <t>8 COTE DE L'EMPEREUR</t>
  </si>
  <si>
    <t>compta@asso-bellefonds.org</t>
  </si>
  <si>
    <t>MERCEUR</t>
  </si>
  <si>
    <t>Aurélie</t>
  </si>
  <si>
    <t>05 56 86 38 19</t>
  </si>
  <si>
    <t xml:space="preserve">Mme Valérie SCHACHT (se prononce skatch) remplace Mme FELLOULA (retraite au 30/09/24) : Cadre administratif :
 05 56 86 38 19
Concernant la gestion : bellefonds.compta@ditep-bellefonds.com
Directeur : Mr Philippe GOUBELY : Portable 06/08/11/18/34
bellefonds.direction@ditep-bellefonds.com
</t>
  </si>
  <si>
    <t>8  COTE DE L'EMPEREUR</t>
  </si>
  <si>
    <t>33-330000464-1</t>
  </si>
  <si>
    <t>330780909-ITEP BELLEFONDS</t>
  </si>
  <si>
    <t>ITEP BELLEFONDS</t>
  </si>
  <si>
    <t>Mme SCHACHT (se prononce skatch) remplace Mme FELLOULA (retraite au 30/09/24) : Cadre administratif :
 05 56 86 38 19
Concernant la gestion : bellefonds.compta@ditep-bellefonds.com
Directeur : Mr Philippe GOUBELY : Portable 06/08/11/18/34
bellefonds.direction@ditep-bellefonds.com</t>
  </si>
  <si>
    <t>CSAPA  GENERALISTE - BIZIA</t>
  </si>
  <si>
    <t>ASSOCIATION BIZIA</t>
  </si>
  <si>
    <t xml:space="preserve"> CH INTERCOMMUNAL COTE BASQUE  </t>
  </si>
  <si>
    <t>AVENUE JACQUES LOEB</t>
  </si>
  <si>
    <t xml:space="preserve"> BP 8</t>
  </si>
  <si>
    <t>BAYONNE CEDEX</t>
  </si>
  <si>
    <t>bizia.mdm@orange.fr;chantalgelos.bizia@gmail.com;jeanpierredaulouede@gmail.com;renier.marcelle@gmail.com</t>
  </si>
  <si>
    <t>DAULOUEDE</t>
  </si>
  <si>
    <t>Jean-Pierre</t>
  </si>
  <si>
    <t>05 59 44 31 00</t>
  </si>
  <si>
    <t>13 AVENUE DE L'INTERNE JACQUES-LOEB</t>
  </si>
  <si>
    <t>05 59 63 29 13</t>
  </si>
  <si>
    <t>ACT ARSA BIARRITZ</t>
  </si>
  <si>
    <t xml:space="preserve"> 8 AVENUE DE LA GARE </t>
  </si>
  <si>
    <t>accueil.arsa@gmail.com;auderouch.arsapyratlantique@gmail.com</t>
  </si>
  <si>
    <t>35 Avenue Paul Pras</t>
  </si>
  <si>
    <t>Rés. Aldapa - Etage 3 - Bureau 07C</t>
  </si>
  <si>
    <t>Arrêté de cession d'autorisation du 5/8/24 =changement d'EJ antérieurement ARSA (640005658)au profit de l'association BIZIA 640015160</t>
  </si>
  <si>
    <t>CAARUD BIZIA BAYONNE</t>
  </si>
  <si>
    <t>CH INTERCOMMUNAL COTE BASQUE</t>
  </si>
  <si>
    <t>bizia.mdm@orange.fr;jeanpierredaulouede@gmail.com;renier.marcelle@gmail.com</t>
  </si>
  <si>
    <t xml:space="preserve"> 13 AVENUE DE L'INTERNE JACQUES-LOEB </t>
  </si>
  <si>
    <t xml:space="preserve">BP 8 </t>
  </si>
  <si>
    <t>ACT ARSA (PSY)</t>
  </si>
  <si>
    <t>22 RUE PRINGLE</t>
  </si>
  <si>
    <t>RES ETCHE CHURRIA</t>
  </si>
  <si>
    <t>APPT 114</t>
  </si>
  <si>
    <t>Visite de conformité du 08/11/2018</t>
  </si>
  <si>
    <t>CAARUD LA SOURCE</t>
  </si>
  <si>
    <t>ASSOCIATION CAMINANTE</t>
  </si>
  <si>
    <t>160 AVENUE GEORGES CLEMENCEAU</t>
  </si>
  <si>
    <t xml:space="preserve">Contact@asso-caminante.fr;Yann.philip@asso-caminante.fr;Marielle.LARTIGAU@asso-caminante.fr;Sonia.poletti@asso-caminante.fr
</t>
  </si>
  <si>
    <t>05 58 85 88 35</t>
  </si>
  <si>
    <t>Mme LARTIGAU Marielle : Directrice Administrative et Comptable siège caminante au 1er mai 2025
M.Yann PHILIP : DG CAMINANTE 06 50 19 28 29 _ 05 59 56 65 65</t>
  </si>
  <si>
    <t>625 RTE DEPARTEMENTALE 817</t>
  </si>
  <si>
    <t>DOMAINE DE BROQUEDIS</t>
  </si>
  <si>
    <t>ST ANDRE DE SEIGNANX</t>
  </si>
  <si>
    <t>06 50 19 28 29             
05 59 56 65 65</t>
  </si>
  <si>
    <t>PHILIP</t>
  </si>
  <si>
    <t>Yann</t>
  </si>
  <si>
    <t>Directeur par intérim</t>
  </si>
  <si>
    <t>SUPRA PH-PDS</t>
  </si>
  <si>
    <t>40-400013991-1</t>
  </si>
  <si>
    <r>
      <rPr>
        <b/>
        <sz val="8"/>
        <color rgb="FFFF0000"/>
        <rFont val="Arial"/>
        <family val="2"/>
      </rPr>
      <t>EPRD OUI 2024 =&gt;L</t>
    </r>
    <r>
      <rPr>
        <sz val="8"/>
        <color rgb="FFFF0000"/>
        <rFont val="Arial"/>
        <family val="2"/>
      </rPr>
      <t>'avenant de prorogation du 01/01/24 au 31/12/2024 du CPOM Caminante inclus les PCDS
CPOM PH_PCDS (mais PCDS hors SIDOBA) =&gt;Une DT PH et une PCDS, un tableau DCG PH et un PCDS</t>
    </r>
  </si>
  <si>
    <r>
      <t xml:space="preserve">Caisse Pivot 64_Bayonne = </t>
    </r>
    <r>
      <rPr>
        <sz val="8"/>
        <color rgb="FFFF0000"/>
        <rFont val="Arial"/>
        <family val="2"/>
      </rPr>
      <t>Resana 40_Bayonne</t>
    </r>
  </si>
  <si>
    <t>Avenant 2024 signé non daté</t>
  </si>
  <si>
    <t>Cas particulier DT PCDS seule car outils incompatibles (non enregistré dans SIDOBA) et tableau DGC PCDS</t>
  </si>
  <si>
    <t>Du fait de la signature d'un avenant CPOM avec intégration de l'ensemble des PCDS CAMINANTE =Caisse pivot passe de 40_Landes à Resana 40 Bayonne (Caisse pivot 64_Bayonne = 40 Bayonne dans resana)</t>
  </si>
  <si>
    <t>Arrêté de cession autorisation  08/01/21  ASSO SOURCE LANDES ADDICTION EJ 400004255 au profit ASSO CAMINANTE 400013991</t>
  </si>
  <si>
    <t>ESAT LES ATELIERS DE CAMINANTE</t>
  </si>
  <si>
    <t>ZA LA HAURIE</t>
  </si>
  <si>
    <t>SAUBRIGUES</t>
  </si>
  <si>
    <t>Contact@asso-caminante.fr;Yann.philip@asso-caminante.fr;Marielle.LARTIGAU@asso-caminante.fr;Sonia.poletti@asso-caminante.fr</t>
  </si>
  <si>
    <t>05 59 56 79 89</t>
  </si>
  <si>
    <t>L'avenant de prorogation du 01/01/24 au 31/12/2024 du CPOM Caminante inclus les PCDS
CPOM PH_PCDS (mais PCDS hors SIDOBA) =&gt;Une DT PH et une PCDS, un tableau DCG PH et un PCDS</t>
  </si>
  <si>
    <t>400780565-IME PIERRE DUPLAA</t>
  </si>
  <si>
    <t>Ex ATELIERS DE SUERTE</t>
  </si>
  <si>
    <t>ITEP DU BORN</t>
  </si>
  <si>
    <t>56 IMP DE DALIS</t>
  </si>
  <si>
    <t>PARENTIS EN BORN</t>
  </si>
  <si>
    <t>05 58 83 90 00</t>
  </si>
  <si>
    <t>SESSAD ITEP DU BORN</t>
  </si>
  <si>
    <t>CSAPA GENERALISTE RESIDENTIEL BROQUEDIS</t>
  </si>
  <si>
    <t xml:space="preserve"> DOMAINE DE BROQUEDIS </t>
  </si>
  <si>
    <t>625 RN 117</t>
  </si>
  <si>
    <t>SAINT ANDRE DE SEIGNANX</t>
  </si>
  <si>
    <t>05 59 56 65 65</t>
  </si>
  <si>
    <t>625 ROUTE DEPARTEMENTALE 817</t>
  </si>
  <si>
    <t>Cas particulier DT PCDS seule car outils incompatibles (non enregistré dans SIDOBA)</t>
  </si>
  <si>
    <t>DEP 40 rattachement CPAM BAYONNE</t>
  </si>
  <si>
    <t>ACT LA SOURCE LANDES ADDICTIONS</t>
  </si>
  <si>
    <t>05 58 75 92 04</t>
  </si>
  <si>
    <r>
      <rPr>
        <b/>
        <sz val="8"/>
        <color rgb="FFFF0000"/>
        <rFont val="Arial"/>
        <family val="2"/>
      </rPr>
      <t>EPRD OUI 2024 =&gt;</t>
    </r>
    <r>
      <rPr>
        <sz val="8"/>
        <color rgb="FFFF0000"/>
        <rFont val="Arial"/>
        <family val="2"/>
      </rPr>
      <t>L'avenant de prorogation du 01/01/24 au 31/12/2024 du CPOM Caminante inclus les PCDS
CPOM PH_PCDS (mais PCDS hors SIDOBA) =&gt;Une DT PH et une PCDS, un tableau DCG PH et un PCDS</t>
    </r>
  </si>
  <si>
    <t>ACT RESIDENCE ACCUEIL CLAIRBOIS</t>
  </si>
  <si>
    <t>12 AVENUE DE LA PLAGE</t>
  </si>
  <si>
    <t>LABENNE</t>
  </si>
  <si>
    <t>Ouveture prevue en janvier 2021
Création ACT arrêté du 12/06/2020
Le 25/08/2020 en attente visite de conformité
Du fait de la signature d'un avenant CPOM avec intégration de l'ensemble des PCDS CAMINANTE =Caisse pivot passe de 40_Landes à Resana 40 Bayonne (Caisse pivot 64_Bayonne = 40 Bayonne dans resana)</t>
  </si>
  <si>
    <t>SESSAD PRO CAMINANTE</t>
  </si>
  <si>
    <t>Résidence CASTILLON</t>
  </si>
  <si>
    <t>Chemin des Muletiers</t>
  </si>
  <si>
    <t>MORCENX</t>
  </si>
  <si>
    <t>DAMESTOY</t>
  </si>
  <si>
    <t>Caroline</t>
  </si>
  <si>
    <t>Création FE le 25/10/2022</t>
  </si>
  <si>
    <t>IME PIERRE DUPLAA</t>
  </si>
  <si>
    <t>515 RTE DE BOURREGUET</t>
  </si>
  <si>
    <t>LESPERON</t>
  </si>
  <si>
    <t>05 58 89 60 17</t>
  </si>
  <si>
    <t>ESAT DU MARENSIN</t>
  </si>
  <si>
    <t>685 RTE DU BOURREGUET</t>
  </si>
  <si>
    <t>05 58 89 28 88</t>
  </si>
  <si>
    <t xml:space="preserve"> </t>
  </si>
  <si>
    <t>CSAPA GENERALISTE LA SOURCE</t>
  </si>
  <si>
    <t xml:space="preserve">160 AVENUE GEORGES CLEMENCEAU </t>
  </si>
  <si>
    <t>ITEP L'ARBRE A PAROLES</t>
  </si>
  <si>
    <t>1 ALL DE LALANNE</t>
  </si>
  <si>
    <t>05 59 57 80 06</t>
  </si>
  <si>
    <t>ESAT LES ATELIERS D’ALANVIE</t>
  </si>
  <si>
    <t>7 R DES MESANGES</t>
  </si>
  <si>
    <t>05 59 56 78 89</t>
  </si>
  <si>
    <t>ITEP BEAULIEU</t>
  </si>
  <si>
    <t>3 AV DES DOCTEURS FOIX</t>
  </si>
  <si>
    <t>SALIES DE BEARN</t>
  </si>
  <si>
    <t>05 59 38 17 50</t>
  </si>
  <si>
    <t>EAM LES LAMINAK</t>
  </si>
  <si>
    <t>ASSOCIATION CELHAYA</t>
  </si>
  <si>
    <t>RTE CELHAYA</t>
  </si>
  <si>
    <t>BP 42</t>
  </si>
  <si>
    <t>poleadministratif@celhaya.com;comptabilite@celhaya.com;direction@celhaya.com;accueilsecretariat@celhaya.com</t>
  </si>
  <si>
    <t>05 59 29 74 00</t>
  </si>
  <si>
    <t>64-640000766-1</t>
  </si>
  <si>
    <t>640008009_EAM LES LAMINAK</t>
  </si>
  <si>
    <t>?</t>
  </si>
  <si>
    <t>ESAT CELHAYA</t>
  </si>
  <si>
    <t>poleadministratif@celhaya.com;comptabilite@celhaya.com;accueilsecretariat@celhaya.com;direction@celhaya.com</t>
  </si>
  <si>
    <t>SESSAD TSA AVA 64</t>
  </si>
  <si>
    <t>ASSOCIATION CHRYSALIDE</t>
  </si>
  <si>
    <t>10 PL ANDRE EMLINGER</t>
  </si>
  <si>
    <t>marion.orlhac@association-chrysalide.com;secretariat@association-chrysalide.com</t>
  </si>
  <si>
    <t>05 59 42 16 03</t>
  </si>
  <si>
    <t>HALTE-SOINS-SANTE CORDIA</t>
  </si>
  <si>
    <t>ASSOCIATION CORDIA</t>
  </si>
  <si>
    <t>RUE FRANC LAPEYRE</t>
  </si>
  <si>
    <t>direction@cordia.asso.fr;s.dumont@cordia.asso.fr;s.guillou@cordia.asso.fr</t>
  </si>
  <si>
    <t xml:space="preserve">DUMONT </t>
  </si>
  <si>
    <t>Sylvain</t>
  </si>
  <si>
    <t>05 46 27 18 19</t>
  </si>
  <si>
    <t>Info 23/01/25  Arrêt maladie : p.deschamps@cordia.asso.fr
02/08/24 Info :Responsable de Pôle : Mme Sylvie Berthault, s.berthault@cordia.asso.fr
ACT, LAM, LHSS La Rochelle : Mme Sandra Guillou, s.guillou@cordia.asso.fr</t>
  </si>
  <si>
    <t>1 VILLA DES PYRENEES</t>
  </si>
  <si>
    <t>Tél direct : 01 84 17 72 65
Autre : 01 43 71 49 79
01 53 38 59 30
Fax : 01 53 38 59 31</t>
  </si>
  <si>
    <t>direction@cordia.asso.fr</t>
  </si>
  <si>
    <t>Au 31/12/2023 Départ de Mr COUSINEAU Jean-Luc remplacé par Mr DUMONT Sylvain à la Direction</t>
  </si>
  <si>
    <t xml:space="preserve">APPT DE COORDIN THERAPEUTIQUE CORDIA </t>
  </si>
  <si>
    <t>46 AV ROGER SALENGRO</t>
  </si>
  <si>
    <t>05 86 16 00 46</t>
  </si>
  <si>
    <t>LAM CORDIA</t>
  </si>
  <si>
    <t>11 RUE FRANC LAPEYRE</t>
  </si>
  <si>
    <t>Ouverture le 03/02/2020</t>
  </si>
  <si>
    <t>ACT CORDIA NIORT</t>
  </si>
  <si>
    <t>15 AV LEO LAGRANGE</t>
  </si>
  <si>
    <t>direction@cordia.asso.fr;s.dumont@cordia.asso.fr;b.bellow@cordia.asso.fr</t>
  </si>
  <si>
    <t>30/04/25 info :M. Boladé Bellow Diretcteur Adjoint des Opérations mail b.bellow@cordia.asso.fr
ACT Deux-Sèvres et Vienne, s.berthault@cordia.asso.fr</t>
  </si>
  <si>
    <t>3 RUE SAINT NICOLAS</t>
  </si>
  <si>
    <t>ACT - CORDIA</t>
  </si>
  <si>
    <t>13 RUE SCHEURER KESTNER</t>
  </si>
  <si>
    <t>s.dumont@cordia.asso.fr;direction@cordia.asso.fr;b.bellow@cordia.asso.fr</t>
  </si>
  <si>
    <t>29/04/25 Info :M. Boladé Bellow Diretcteur Adjoint des Opérations 
Info 23/01/25  Arrêt maladie : p.deschamps@cordia.asso.fr
ACT Deux-Sèvres et Vienne, s.berthault@cordia.asso.fr</t>
  </si>
  <si>
    <t>ITEPA CROIX MARINE</t>
  </si>
  <si>
    <t>ASS CROIX MARINE</t>
  </si>
  <si>
    <t>ASSOCIATION CROIX MARINE</t>
  </si>
  <si>
    <t>7 R DES PETUNIAS</t>
  </si>
  <si>
    <t>direction@croixmarine24.fr;association@croixmarine24.fr;comptabilite@croixmarine24.fr</t>
  </si>
  <si>
    <t>05 53 35 64 20</t>
  </si>
  <si>
    <t>24-240015107-1</t>
  </si>
  <si>
    <t>240002576-ITEPA CROIX MARINE</t>
  </si>
  <si>
    <t>L autorisation a été transférée de l'ALPEA vers CROIX MARINE (en juillet 2017) mais arrêté toujours en attente le 21 02 19</t>
  </si>
  <si>
    <t>SAMSAH CROIX MARINE</t>
  </si>
  <si>
    <t>EHPAD LES BUISSONNETS</t>
  </si>
  <si>
    <t>ASSOC D ENTRAIDE SOCIALE</t>
  </si>
  <si>
    <t>ASSOCIATION D ENTRAIDE SOCIALE</t>
  </si>
  <si>
    <t>3 PL DE L EGLISE</t>
  </si>
  <si>
    <t>BECELEUF</t>
  </si>
  <si>
    <t>yvon.grousset@orange.fr;direction@ehpadlesbuissonnets.fr;secretariat@ehpadlesbuissonnets.fr</t>
  </si>
  <si>
    <t>DESIAUX</t>
  </si>
  <si>
    <t xml:space="preserve">05 49 04 31 26
</t>
  </si>
  <si>
    <t>Mme DESIAUX Séverine (Directrice) remplace Mme ROBINET
Portable : 07 77 26 19 51</t>
  </si>
  <si>
    <t>3 PL DE L'EGLISE</t>
  </si>
  <si>
    <t>05 49 04 31 26</t>
  </si>
  <si>
    <t>79-790000707-1</t>
  </si>
  <si>
    <t>2024_reorg_oct_Claudia BARANGER</t>
  </si>
  <si>
    <t>ESAT  ESPERANCE  - EMMAUS</t>
  </si>
  <si>
    <t>ASSOC D'AIDE AUX HANDICAPES PSYCHIQUES</t>
  </si>
  <si>
    <t>ASSOCIATION D'AIDE AUX HANDICAPES PSYCHIQUES</t>
  </si>
  <si>
    <t>3134 RTE OCEANE</t>
  </si>
  <si>
    <t>SAINT MARTIN DE SEIGNANX</t>
  </si>
  <si>
    <t>direction@esat-esperance.fr;comptabilite@esat-esperance.fr</t>
  </si>
  <si>
    <t>05 59 56 53 21</t>
  </si>
  <si>
    <t>ST MARTIN DE SEIGNANX</t>
  </si>
  <si>
    <t>FAM de FAUGERAS à CONDAT SUR GANAVEIX</t>
  </si>
  <si>
    <t>ASSOCIATION DE FAUGERAS</t>
  </si>
  <si>
    <t>ASSOCIATION DE FAUCEGRAS</t>
  </si>
  <si>
    <t>FAUGERAS</t>
  </si>
  <si>
    <t>CONDAT SUR GANAVEIX</t>
  </si>
  <si>
    <t>marie.planade@perce-neige.org;foyer.faugeras@perce-neige.org</t>
  </si>
  <si>
    <t>05 55 73 28 08</t>
  </si>
  <si>
    <t>CHT DE FAUGERAS</t>
  </si>
  <si>
    <t>SSIAD de Morlaàs</t>
  </si>
  <si>
    <t xml:space="preserve"> ASSOC GESTION SSIAD Morlaàs</t>
  </si>
  <si>
    <t>ASSOCIATION de gestion du SSIAD de Morlaàs</t>
  </si>
  <si>
    <t xml:space="preserve"> PLACE DE LA TOUR </t>
  </si>
  <si>
    <t>MORLAAS</t>
  </si>
  <si>
    <t>direction@ssiad-morlaas.fr</t>
  </si>
  <si>
    <t>05 59 33 41 95</t>
  </si>
  <si>
    <t xml:space="preserve"> 10 PLACE SAINTE FOY </t>
  </si>
  <si>
    <t>Fabrice STOMBELLINI à titre provisoire</t>
  </si>
  <si>
    <t>LITS HALTE SOINS SANTE</t>
  </si>
  <si>
    <t xml:space="preserve"> ASSOCIATION DE SOUTIEN DE LA DORDOGNE </t>
  </si>
  <si>
    <t>ASSOCIATION DE SOUTIEN DE LA DORDOGNE</t>
  </si>
  <si>
    <t xml:space="preserve">11 RUE LOUIS BLANC </t>
  </si>
  <si>
    <t>guilene.lauseille@asd24.org;contact.lhss@asd24.org;jeanlouis.reynal@asd24.org;guilene.lauseille@asd24.org</t>
  </si>
  <si>
    <t>05 53 06 82 10</t>
  </si>
  <si>
    <t xml:space="preserve"> 61 RUE LAGRANGE CHANCEL </t>
  </si>
  <si>
    <t>Anita DAVID 2022</t>
  </si>
  <si>
    <t>ACT ASD</t>
  </si>
  <si>
    <t>61 RUE LAGRANGE CHANCEL</t>
  </si>
  <si>
    <t>guilene.lauseille@asd24.org;contact.act@asd24.org;jeanlouis.reynal@asd24.org;guilene.lauseille@asd24.org</t>
  </si>
  <si>
    <t>REYNAL</t>
  </si>
  <si>
    <t>Jean_Louis</t>
  </si>
  <si>
    <t xml:space="preserve">05 53 06 82 10 </t>
  </si>
  <si>
    <t>Création maj FE 06/11/2020</t>
  </si>
  <si>
    <t>ESAT JEAN BERNARD</t>
  </si>
  <si>
    <t>ASS DEP COMBATTANTS PRISONNIERS GUERRE</t>
  </si>
  <si>
    <t>ASSOCIATION DEP COMBATTANTS PRISONNIERS GUERRE</t>
  </si>
  <si>
    <t>RTE DE MONSEGUR</t>
  </si>
  <si>
    <t>BP 100</t>
  </si>
  <si>
    <t>LA REOLE</t>
  </si>
  <si>
    <t>esatjb.rosset@gmail.com;compta@cjb33.fr;sapph33l.carpentey@gmail.com</t>
  </si>
  <si>
    <t>ROSSET</t>
  </si>
  <si>
    <t>05 56 61 12 42</t>
  </si>
  <si>
    <t>Mme BON : Comptable</t>
  </si>
  <si>
    <t>178 CRS DE L'YSER</t>
  </si>
  <si>
    <t>05 56 92 85 88</t>
  </si>
  <si>
    <t>33-330007766-1</t>
  </si>
  <si>
    <t>SSIAD DES 2 RIVES DU GAVE</t>
  </si>
  <si>
    <t xml:space="preserve"> ASSOCIATION DES 2 RIVES DU GAVE </t>
  </si>
  <si>
    <t xml:space="preserve">ASSOCIATION DES 2 RIVES DU GAVE </t>
  </si>
  <si>
    <t xml:space="preserve">22 IMPASSE DU LAGOIN </t>
  </si>
  <si>
    <t>ARESSY</t>
  </si>
  <si>
    <t>ssiad2rives@orange.fr;directeur.mad2rives@gmail.com</t>
  </si>
  <si>
    <t>05 59 06 66 94</t>
  </si>
  <si>
    <t>SSIAD ASSOCIATION DOMICILE SANTE</t>
  </si>
  <si>
    <t xml:space="preserve"> ASSOCIATION DOMICILE SANTE </t>
  </si>
  <si>
    <t>ASSOCIATION DOMICILE SANTE</t>
  </si>
  <si>
    <t xml:space="preserve"> 34 COURS DU GENERAL DE GAULLE </t>
  </si>
  <si>
    <t>GRADIGNAN</t>
  </si>
  <si>
    <t>president@assodomicilesante.fr;n.barjou@assodomicilesante.fr;n.belougne@assodomicilesante.fr;direction@assodomicilesante.fr</t>
  </si>
  <si>
    <t>05 56 89 58 67</t>
  </si>
  <si>
    <t>ROCHE</t>
  </si>
  <si>
    <t>Albert</t>
  </si>
  <si>
    <t>president@assodomicilesante.fr</t>
  </si>
  <si>
    <t>SSIAD CENTRE DE SOINS DU REOLAIS</t>
  </si>
  <si>
    <t xml:space="preserve"> ASSOCIATION DU CENTRE DE SOINS DU REOLAIS  </t>
  </si>
  <si>
    <t>ASSOCIATION DU CENTRE DE SOINS DU REOLAIS</t>
  </si>
  <si>
    <t xml:space="preserve">7 RUE ANDRE BENAC </t>
  </si>
  <si>
    <t xml:space="preserve">accueil@cds-reolais.org;direction@cds-reolais.org
</t>
  </si>
  <si>
    <t>05 56 61 04 25</t>
  </si>
  <si>
    <t>Mme JOLLES Karine</t>
  </si>
  <si>
    <t>7 RUE ANDRE BENAC</t>
  </si>
  <si>
    <t>LA REOLE CEDEX</t>
  </si>
  <si>
    <t>CRP CRIC PYRENEES</t>
  </si>
  <si>
    <t>ASSOCIATION DU CRIC</t>
  </si>
  <si>
    <t>1798 AV DES FRERES BARTHELEMY</t>
  </si>
  <si>
    <t>JURANCON</t>
  </si>
  <si>
    <t>pascal.lopez@cric.asso.fr;philippe.bureu@cric.asso.fr;pyrenees@cric.asso.fr</t>
  </si>
  <si>
    <t>05 59 06 30 88</t>
  </si>
  <si>
    <t>19 PL LA CROIX DE PIERRE</t>
  </si>
  <si>
    <t>TOULOUSE CEDEX 3</t>
  </si>
  <si>
    <t>05 61 42 91 59</t>
  </si>
  <si>
    <t>64-310789995-1</t>
  </si>
  <si>
    <t>Premier CPOM 2015_2019</t>
  </si>
  <si>
    <t>EHPAD RESIDENCE BELLECROIX</t>
  </si>
  <si>
    <t>ASS DU S O VEUVES DE GUERRE</t>
  </si>
  <si>
    <t>ASSOCIATION DU S O VEUVES DE GUERRE</t>
  </si>
  <si>
    <t>AV FRANCOIS MITTERAND</t>
  </si>
  <si>
    <t>direction@bellecroix.fr;secretariat@bellecroix.fr</t>
  </si>
  <si>
    <t>05 56 86 38 12</t>
  </si>
  <si>
    <t>RES BELLE CROIX</t>
  </si>
  <si>
    <t>ESAT LORIENT</t>
  </si>
  <si>
    <t>ASSOCIATION EDEA</t>
  </si>
  <si>
    <t>ZAC DE BEL AIR</t>
  </si>
  <si>
    <t>SADIRAC</t>
  </si>
  <si>
    <t>c.levy@edea-asso.fr;contact@edea-asso.fr;</t>
  </si>
  <si>
    <t>LEVY</t>
  </si>
  <si>
    <t>05 57 99 50 90</t>
  </si>
  <si>
    <t>2 AV DU PERIGORD</t>
  </si>
  <si>
    <t>TRESSES</t>
  </si>
  <si>
    <t>05 57 34 11 35</t>
  </si>
  <si>
    <t xml:space="preserve">CARNERO
</t>
  </si>
  <si>
    <t xml:space="preserve">Philippe
</t>
  </si>
  <si>
    <t>Dir.Gl
Responsable compta</t>
  </si>
  <si>
    <t xml:space="preserve">p.carnero@edea-asso.fr ;
</t>
  </si>
  <si>
    <t>33-330000514-1</t>
  </si>
  <si>
    <t>330781618-IMPRO VIEUX MOULIN</t>
  </si>
  <si>
    <t>SESSAD PRO EDEA</t>
  </si>
  <si>
    <t>20 R DU MARECHAL  JOFFRE</t>
  </si>
  <si>
    <t>SAMSAH RIVE DROITE</t>
  </si>
  <si>
    <t>29 Rue Louis Mondaut</t>
  </si>
  <si>
    <t>05 56 32 27 21</t>
  </si>
  <si>
    <t>Intégration au CPOM par avenant n°2 signé le 14/04/2022</t>
  </si>
  <si>
    <t>Création rajout au FE le 25/10/2022</t>
  </si>
  <si>
    <t>IMPRO CHATEAU BEL AIR</t>
  </si>
  <si>
    <t>POTEAU D'YVRAC</t>
  </si>
  <si>
    <t>IMPRO LE VIEUX MOULIN</t>
  </si>
  <si>
    <t>8 CHE DE LA ROCHE</t>
  </si>
  <si>
    <t>YVRAC</t>
  </si>
  <si>
    <t>05 56 06 68 96</t>
  </si>
  <si>
    <t xml:space="preserve">ESAT JEAN JACQUEMART </t>
  </si>
  <si>
    <t>6 AV GAY LUSSAC</t>
  </si>
  <si>
    <t>05 56 86 36 62</t>
  </si>
  <si>
    <t>ESAT  DU  GUA</t>
  </si>
  <si>
    <t>CHE LA PALUE DE SABAREGES</t>
  </si>
  <si>
    <t>BP 76</t>
  </si>
  <si>
    <t>05 56 38 70 53</t>
  </si>
  <si>
    <t>LOGEMENT FOYER ELIZA HEGI USTARITZ</t>
  </si>
  <si>
    <t xml:space="preserve">ASSOCIATION ELIZA HEGI </t>
  </si>
  <si>
    <t>RUE DES ERABLES</t>
  </si>
  <si>
    <t>USTARITZ</t>
  </si>
  <si>
    <t>direction@elizahegi.com;accueil@elizahegi.com</t>
  </si>
  <si>
    <t>05 59 93 14 10</t>
  </si>
  <si>
    <t>CARRERE</t>
  </si>
  <si>
    <t>BRUNO</t>
  </si>
  <si>
    <t>PRESIDENT</t>
  </si>
  <si>
    <t>64-640003554-1</t>
  </si>
  <si>
    <t>640796199-EHPAD ELIZA HEGI USTARITZ</t>
  </si>
  <si>
    <t>EHPAD ELIZA HEGI  USTARITZ</t>
  </si>
  <si>
    <t>30 R DES ERABLES</t>
  </si>
  <si>
    <t>R DES ERABLES</t>
  </si>
  <si>
    <t>ESAT MONTANDON</t>
  </si>
  <si>
    <t>ASSOCIATION EMMANUELLE</t>
  </si>
  <si>
    <t>DOM DE BERNESSARD</t>
  </si>
  <si>
    <t>gcamares@emmanuelle.asso.fr;tboscariol@emmanuelle.asso.fr;esat-gemozac@emmanuelle.asso.fr;cmorel@emmanuelle.asso.fr</t>
  </si>
  <si>
    <t>05 46 95 42 00</t>
  </si>
  <si>
    <t>IMP CLEMENCEAU</t>
  </si>
  <si>
    <t>CHATELAILLON PLAGE</t>
  </si>
  <si>
    <t>05 46 56 07 40</t>
  </si>
  <si>
    <t>gcamares@emmanuelle.asso.fr;tboscariol@emmanuelle.asso.fr</t>
  </si>
  <si>
    <t>Gwénaelle CAMARES : Directrice administrative et financière
05 46 56 07 40</t>
  </si>
  <si>
    <t>17-170006019-1</t>
  </si>
  <si>
    <t>CPOM initial 2017_2023 prorogé par avenants</t>
  </si>
  <si>
    <t>170784888-Impro chrysalide</t>
  </si>
  <si>
    <t>Association antérieure = Association Emmanuelle : le 15/12/16 Création de la FEDERATION EMMANUELLE FERME DE MAGNE</t>
  </si>
  <si>
    <t>MAS MaVie</t>
  </si>
  <si>
    <t>IMP GEORGES CLEMENCEAU</t>
  </si>
  <si>
    <t>gcamares@emmanuelle.asso.fr;tboscariol@emmanuelle.asso.fr;cbaudoin@emmanuelle.asso.fr;mavie-oxygene@emmanuelle.asso.fr;vdupuy@emmanuelle.asso.fr</t>
  </si>
  <si>
    <t>05 46 29 21 68</t>
  </si>
  <si>
    <t>MAS Oxygène</t>
  </si>
  <si>
    <t>CHATELAILLON</t>
  </si>
  <si>
    <t>gcamares@emmanuelle.asso.fr;cbaudoin@emmanuelle.asso.fr;mavie-oxygene@emmanuelle.asso.fr;vdupuy@emmanuelle.asso.fr</t>
  </si>
  <si>
    <t>MAS HAUTE SAINTONGE</t>
  </si>
  <si>
    <t>DOM DU CHÂTEAU DE BERNESSARD</t>
  </si>
  <si>
    <t>gcamares@emmanuelle.asso.fr;tboscariol@emmanuelle.asso.fr;masdehautesaintonge@emmanuelle.asso.fr</t>
  </si>
  <si>
    <t>COCO</t>
  </si>
  <si>
    <t>Ouverture de la MAS EMMANUELLE AU 01/12/2017</t>
  </si>
  <si>
    <t>ESAT  L'OEUVRE D' EMMANUELLE - CHATELAILLON</t>
  </si>
  <si>
    <t>15 CHE DU MARAIS BLANC</t>
  </si>
  <si>
    <t>gcamares@emmanuelle.asso.fr;tboscariol@emmanuelle.asso.fr;cmorel@emmanuelle.asso.fr;esatoe@emmanuelle.asso.fr</t>
  </si>
  <si>
    <t>05 46 56 26 61</t>
  </si>
  <si>
    <t>Impro chrysalide</t>
  </si>
  <si>
    <t>300 R DES COUDREES</t>
  </si>
  <si>
    <t>SAINT LAURENT DE LA PREE</t>
  </si>
  <si>
    <t>gcamares@emmanuelle.asso.fr;tboscariol@emmanuelle.asso.fr;impprolachrysalide@emmanuelle.asso.fr</t>
  </si>
  <si>
    <t>05 46 84 79 80</t>
  </si>
  <si>
    <t>EHPAD LE SABLONAT</t>
  </si>
  <si>
    <t>CHEMINS D'ESPERANCE</t>
  </si>
  <si>
    <t>ASSOCIATION ESPERANCE ET ACCUEIL</t>
  </si>
  <si>
    <t>9 BD ALBERT 1ER</t>
  </si>
  <si>
    <t>dir.lesablonat@cheminsdesperance.org;lesablonat@cheminsdesperance.org;accueil.sablonat@cheminsdesperance.org;c.lahmaza@cheminsdesperance.org;a.ringeade@cheminsdesperance.org</t>
  </si>
  <si>
    <t>05 57 59 28 60</t>
  </si>
  <si>
    <t>57 R VIOLET</t>
  </si>
  <si>
    <t>01 44 37 34 99</t>
  </si>
  <si>
    <t>EHPAD MAISON DE FONTAUDIN</t>
  </si>
  <si>
    <t>2 ALL JEANNE CHANAY</t>
  </si>
  <si>
    <t>dir.fontaudin@cheminsdesperance.org;c.dugas@cheminsdesperance.org;c.lahmaza@cheminsdesperance.org;a.ringeade@cheminsdesperance.org</t>
  </si>
  <si>
    <t>05 56 46 45 70</t>
  </si>
  <si>
    <t>Changement d'EJ ARRETE CESSION 280920
(ancien EJ 330006552 ASSOCIATION ST JOSEPH)</t>
  </si>
  <si>
    <t>EHPAD LES PYRENEES</t>
  </si>
  <si>
    <t>24 R MONTPENSIER</t>
  </si>
  <si>
    <t>dir.lespyrenees@cheminsdesperance.org;c.lahmaza@cheminsdesperance.org;a.ringeade@cheminsdesperance.org;c.mallegol@cheminsdesperance.org</t>
  </si>
  <si>
    <t>05 59 27 33 80</t>
  </si>
  <si>
    <t>EHPAD ETXETOA  SOURAIDE</t>
  </si>
  <si>
    <t>ASSOCIATION ETXETOA</t>
  </si>
  <si>
    <t>9 CHE D'ETXETOA</t>
  </si>
  <si>
    <t>SOURAIDE</t>
  </si>
  <si>
    <t>etxetoa3@orange.fr;direction@etxetoa.fr;contact@etxetoa.fr;cpte@etxetoa.fr</t>
  </si>
  <si>
    <t>05 59 93 50 00</t>
  </si>
  <si>
    <t>IME La Liège SIREUIL</t>
  </si>
  <si>
    <t>ASS FAMILIALE PIERRE ROUGE</t>
  </si>
  <si>
    <t>ASSOCIATION FAMILIALE PIERRE ROUGE</t>
  </si>
  <si>
    <t>10 RTE DE CHEZ LES ROIS</t>
  </si>
  <si>
    <t>TROTTE PANIER</t>
  </si>
  <si>
    <t>SIREUIL</t>
  </si>
  <si>
    <t>nicolas.bayer@laliege.fr;caroline.houlier@laliege.fr;accueil.reception@laliege.fr</t>
  </si>
  <si>
    <t>HOULIER</t>
  </si>
  <si>
    <t>05 45 90 54 03</t>
  </si>
  <si>
    <t>RTE DE CHEZ LES ROIS</t>
  </si>
  <si>
    <t>16-160000246-1</t>
  </si>
  <si>
    <t>Précédent CPOM 2019_2023 renouv en 2024</t>
  </si>
  <si>
    <t>160000436-IME LA LIEGE SIREUIL</t>
  </si>
  <si>
    <t>SESSAD LA LIEGE</t>
  </si>
  <si>
    <t>EHPAD FOYER DE RETRAITE DU COMBATTANT</t>
  </si>
  <si>
    <t>ASSOC FOYER RETRAITE DU COMBATTANT</t>
  </si>
  <si>
    <t>ASSOCIATION FOYER RETRAITE DU COMBATTANT</t>
  </si>
  <si>
    <t>CHATEAU SAUGERON</t>
  </si>
  <si>
    <t>BP 95</t>
  </si>
  <si>
    <t>foyercombattant@foyerblaye.fr;direction@foyerblaye.fr</t>
  </si>
  <si>
    <t>RADJI</t>
  </si>
  <si>
    <t>Rose</t>
  </si>
  <si>
    <t>05 57 42 28 00</t>
  </si>
  <si>
    <t>33-330001173-1</t>
  </si>
  <si>
    <t>EHPAD MARIE-JOSEE LALANNE</t>
  </si>
  <si>
    <t>FONDATION PARTAGE ET VIE</t>
  </si>
  <si>
    <t>11 RTE DE SOULAC</t>
  </si>
  <si>
    <t>VENDAYS MONTALIVET</t>
  </si>
  <si>
    <t>Marie.Rivet@fondationpartageetvie.org;Henry.Moret@fondationpartageetvie.org;Sabine.Roy@fondationpartageetvie.org</t>
  </si>
  <si>
    <t>05 56 73 53 00</t>
  </si>
  <si>
    <t>11 R DE LA VANNE</t>
  </si>
  <si>
    <t>CS 20018</t>
  </si>
  <si>
    <t>MONTROUGE</t>
  </si>
  <si>
    <t>01 58 07 16 00</t>
  </si>
  <si>
    <t>LANGLET</t>
  </si>
  <si>
    <t>Delphine</t>
  </si>
  <si>
    <t>03/22 CPOM Mono ETS en cours de negociation</t>
  </si>
  <si>
    <r>
      <rPr>
        <sz val="8"/>
        <rFont val="Arial"/>
        <family val="2"/>
      </rPr>
      <t xml:space="preserve">15/05/2019 Changement d'association rattachement à l'ASSO FOYER AINES </t>
    </r>
    <r>
      <rPr>
        <sz val="8"/>
        <color rgb="FFFF0000"/>
        <rFont val="Arial"/>
        <family val="2"/>
      </rPr>
      <t>VOIR DOSSIER ETS</t>
    </r>
    <r>
      <rPr>
        <b/>
        <sz val="8"/>
        <color rgb="FFFF0000"/>
        <rFont val="Arial"/>
        <family val="2"/>
      </rPr>
      <t xml:space="preserve"> / OG SUPRA 330797408_330026519</t>
    </r>
  </si>
  <si>
    <r>
      <rPr>
        <sz val="8"/>
        <color rgb="FFFF0000"/>
        <rFont val="Arial"/>
        <family val="2"/>
      </rPr>
      <t>01/01/2025 :Cession AFA à la Fondation Partage et Vie ancien EJ 330026519 ASSO PIERRE ET MARIE JOSE LALANNE</t>
    </r>
    <r>
      <rPr>
        <sz val="8"/>
        <color theme="1"/>
        <rFont val="Arial"/>
        <family val="2"/>
      </rPr>
      <t xml:space="preserve">
20/02/24 Actualisation NOM EHPAD : EHPAD PIERRE MARC ET MARIE JOSE LALANNE devient EHPAD MARIE-JOSEE LALANNE</t>
    </r>
  </si>
  <si>
    <t>EHPAD RESIDENCE LE BOIS DE LORET</t>
  </si>
  <si>
    <t>30 R CLÉMENT ADER</t>
  </si>
  <si>
    <t>CS 80003</t>
  </si>
  <si>
    <t>Severine.Bougrat@fondationpartageetvie.org;Henry.Moret@fondationpartageetvie.org;Sabine.Roy@fondationpartageetvie.org</t>
  </si>
  <si>
    <t>05 56 67 95 95</t>
  </si>
  <si>
    <t>03/22 CPOM en preparation 5 EHPAD AFA</t>
  </si>
  <si>
    <t>01/01/2025 :Cession AFA à la Fondation Partage et Vie ancienne EJ 330797408 ASSOCIATION FOYERS DES AINES</t>
  </si>
  <si>
    <t>EHPAD LES BACCHARIS</t>
  </si>
  <si>
    <t>7 RTE DE POUZOUM</t>
  </si>
  <si>
    <t>Gisele.Gabet-Daycard@fondationpartageetvie.org;Henry.Moret@fondationpartageetvie.org;Sabine.Roy@fondationpartageetvie.org</t>
  </si>
  <si>
    <t>05 57 17 18 00</t>
  </si>
  <si>
    <t>EHPAD RESIDENCE SAINTE GERMAINE</t>
  </si>
  <si>
    <t>12 Rue Lagrange</t>
  </si>
  <si>
    <t>Lea.Caillon@fondationpartageetvie.org;Henry.Moret@fondationpartageetvie.org;Sabine.Roy@fondationpartageetvie.org</t>
  </si>
  <si>
    <t xml:space="preserve">Monsieur </t>
  </si>
  <si>
    <t>BEUQUE</t>
  </si>
  <si>
    <t>Martin</t>
  </si>
  <si>
    <t>Contact siège à PESSAC :05 56 07 07 04 pour tout ce qui est facturation</t>
  </si>
  <si>
    <t>EHPAD RESIDENCE LE VIGEAN</t>
  </si>
  <si>
    <t>2 PL ANDRE ET YVONNE BAUDON</t>
  </si>
  <si>
    <t>Fabien.Thiriot@fondationpartageetvie.org;Henry.Moret@fondationpartageetvie.org;Sabine.Roy@fondationpartageetvie.org</t>
  </si>
  <si>
    <t>05 56 28 03 63</t>
  </si>
  <si>
    <t>EHPAD ST GEORGES</t>
  </si>
  <si>
    <t>119 R ANDRE LESCA</t>
  </si>
  <si>
    <t>LA TESTE DE BUCH</t>
  </si>
  <si>
    <t>Aurelie.Moret@fondationpartageetvie.org;Henry.Moret@fondationpartageetvie.org;Sabine.Roy@fondationpartageetvie.org</t>
  </si>
  <si>
    <t>MORET</t>
  </si>
  <si>
    <t>Aurelie</t>
  </si>
  <si>
    <t>05 57 72 70 00</t>
  </si>
  <si>
    <t>EHPAD RABY BARBOTEAU</t>
  </si>
  <si>
    <t>ASSOC.GERANTE -M.R.SEGONZAC</t>
  </si>
  <si>
    <t>ASSOCIATION GERANTE -M.R.SEGONZAC</t>
  </si>
  <si>
    <t>LD CHEZ MATHE</t>
  </si>
  <si>
    <t>SEGONZAC</t>
  </si>
  <si>
    <t>05 45 83 41 77</t>
  </si>
  <si>
    <t>EHPAD LE LONZAC</t>
  </si>
  <si>
    <t>ASS GEST L.F. P.A. LE LONZAC</t>
  </si>
  <si>
    <t>ASSOCIATION GEST L.F. P.A. LE LONZAC</t>
  </si>
  <si>
    <t>6 R ANTOINE DESHORS</t>
  </si>
  <si>
    <t>LE LONZAC</t>
  </si>
  <si>
    <t>direction.lelonzac@orange.fr;logt.foylelonzac@orange.fr</t>
  </si>
  <si>
    <t>DUCLAUX</t>
  </si>
  <si>
    <t>Mathieu</t>
  </si>
  <si>
    <t>05 55 98 20 91</t>
  </si>
  <si>
    <t>SSIAD L'ARRIBET</t>
  </si>
  <si>
    <t>ASS GEST MAIS ACC CANT ARZACQ</t>
  </si>
  <si>
    <t xml:space="preserve">ASSOCIATION GEST MAIS ACC CANT ARZACQ </t>
  </si>
  <si>
    <t>MAISON DE RETRAITE L'ARRIBET</t>
  </si>
  <si>
    <t xml:space="preserve">ROUTE DE GARLIN </t>
  </si>
  <si>
    <t>ARZACQ ARRAZIGUET</t>
  </si>
  <si>
    <t xml:space="preserve">administration@larribet.fr;bernard.dupont@le64.fr;davina.lanne-petit@larribet.fr;marine.touyarou@larribet.fr;servicefinancier@larribet.fr
</t>
  </si>
  <si>
    <t>05 59 40 25 28</t>
  </si>
  <si>
    <t>ROUTE DE SAMADET</t>
  </si>
  <si>
    <t>05 59 04 47 00</t>
  </si>
  <si>
    <t>64-640795621-1</t>
  </si>
  <si>
    <t>640796025-EHPAD L'ARRIBET</t>
  </si>
  <si>
    <t>EHPAD L'ARRIBET</t>
  </si>
  <si>
    <t>RTE DE SAMADET</t>
  </si>
  <si>
    <t>EHPAD EGLETONS</t>
  </si>
  <si>
    <t>ASS GEST MAIS RET EGLETONS</t>
  </si>
  <si>
    <t>ASSOCIATION GEST MAIS RET EGLETONS</t>
  </si>
  <si>
    <t>6 R DU CARDINAL FABRI</t>
  </si>
  <si>
    <t>EGLETONS</t>
  </si>
  <si>
    <t>contact@ehpad-egletons.fr</t>
  </si>
  <si>
    <t>VIGOUROUX</t>
  </si>
  <si>
    <t>Magali</t>
  </si>
  <si>
    <t>05 55 93 00 03</t>
  </si>
  <si>
    <t>EHPAD RESIDENCE LES GRANDS PRES</t>
  </si>
  <si>
    <t>ASSO GEST. MAISON RETRAITE OBJAT</t>
  </si>
  <si>
    <t>ASSOCIATION GEST MAISON RETRAITE OBJAT</t>
  </si>
  <si>
    <t>718 AV JULES FERRY</t>
  </si>
  <si>
    <t>direction@croiseedesans.fr;compta@croiseedesans.fr</t>
  </si>
  <si>
    <t>05 55 25 83 64</t>
  </si>
  <si>
    <t>SSIAD OBJAT</t>
  </si>
  <si>
    <t>MAISON DE RETRAITE</t>
  </si>
  <si>
    <t>direction@croiseedesans.fr;compta@croiseedesans.fr;ssiad@croiseedesans.fr</t>
  </si>
  <si>
    <t>ESTAGER</t>
  </si>
  <si>
    <t>Comptable : Delphine DELORD</t>
  </si>
  <si>
    <t>718 AVENUE JULES FERRY</t>
  </si>
  <si>
    <t>SESSAD 16 - GPA</t>
  </si>
  <si>
    <t>ASS. GPA 79-16</t>
  </si>
  <si>
    <t>ASSOCIATION GPA</t>
  </si>
  <si>
    <t>22 R CHARLES</t>
  </si>
  <si>
    <t>daf@gpa-asso.fr;t.roulleau@gpa-asso.fr;c.baubet@gpa-asso.fr;direction@gpa-asso.fr;</t>
  </si>
  <si>
    <t>05 45 38 39 48</t>
  </si>
  <si>
    <t>DAF : Bruno DEMELLIER : 07/57/44/85/98
DG du GPA : Mr Thierry ROULLEAU</t>
  </si>
  <si>
    <t>11 R DE LA CONVENTION</t>
  </si>
  <si>
    <t>05 49 24 20 88</t>
  </si>
  <si>
    <t>ROULLEAU</t>
  </si>
  <si>
    <t>Thierry</t>
  </si>
  <si>
    <t>DG GPA</t>
  </si>
  <si>
    <t>direction@gpa-asso.fr;daf@gpa-asso.fr;t.roulleau@gpa-asso.fr</t>
  </si>
  <si>
    <t>DAF : Bruno DEMELLIER : 07/57/44/85/98
Directrice RH : (Mme TANDINI) : 05/49/24/39/61</t>
  </si>
  <si>
    <t>79-790017727-1</t>
  </si>
  <si>
    <r>
      <rPr>
        <b/>
        <sz val="8"/>
        <color rgb="FFFF0000"/>
        <rFont val="Arial"/>
        <family val="2"/>
      </rPr>
      <t>EPRD OUI 2024 =&gt;</t>
    </r>
    <r>
      <rPr>
        <sz val="8"/>
        <color rgb="FFFF0000"/>
        <rFont val="Arial"/>
        <family val="2"/>
      </rPr>
      <t>Nouveau CPOM en attente serait signé début 2024 mais passage EPRD 2024 (pas de BP)</t>
    </r>
  </si>
  <si>
    <t>790000236-CMPP-GPA79-16</t>
  </si>
  <si>
    <t xml:space="preserve">CPOM supra départemental gestion dep 79
</t>
  </si>
  <si>
    <t>Changement de DG GPA Mr BONNET a quitté ses fonctions le 30/06/22 il est remplacé par Mr Thierry ROULLEAU</t>
  </si>
  <si>
    <t xml:space="preserve">CMPP - GPA </t>
  </si>
  <si>
    <t>2 R CAMILLE DESMOULINS</t>
  </si>
  <si>
    <t>direction@gpa-asso.fr;daf@gpa-asso.fr;t.roulleau@gpa-asso.fr;c.baubet@gpa-asso.fr</t>
  </si>
  <si>
    <t xml:space="preserve">DAF : Bruno DEMELLIER : 07/57/44/85/98
Directrice RH : (Mme TANDINI) : 05/49/24/39/61
</t>
  </si>
  <si>
    <r>
      <t xml:space="preserve">Un établissement du </t>
    </r>
    <r>
      <rPr>
        <sz val="8"/>
        <color rgb="FFFF0000"/>
        <rFont val="Arial"/>
        <family val="2"/>
      </rPr>
      <t>16</t>
    </r>
    <r>
      <rPr>
        <sz val="8"/>
        <rFont val="Arial"/>
        <family val="2"/>
      </rPr>
      <t xml:space="preserve"> est rattaché au CPOM nœud 790000236 :
</t>
    </r>
    <r>
      <rPr>
        <b/>
        <sz val="8"/>
        <rFont val="Arial"/>
        <family val="2"/>
      </rPr>
      <t>1600143353 : SESSAD - GPA 79-16</t>
    </r>
  </si>
  <si>
    <t>SESSAD DEFICIENT MOTEUR - GPA</t>
  </si>
  <si>
    <t>5 R GEORGES CLEMENCEAU</t>
  </si>
  <si>
    <t>direction@gpa-asso.fr;daf@gpa-asso.fr;t.roulleau@gpa-asso.fr
;c.baubet@gpa-asso.fr</t>
  </si>
  <si>
    <t>SESSAD TRISOMIE 21 - GPA</t>
  </si>
  <si>
    <t>213 AV DE LA ROCHELLE</t>
  </si>
  <si>
    <t>BP 3048</t>
  </si>
  <si>
    <t>05 49 24 40 43</t>
  </si>
  <si>
    <t>Changement d'EJ au 01/01/2017 suite transfert d'autorisation à l'association GPA 79-16 nouvelle EJ = 790017727 (ancien EJ 790003263)
Changement de portefeuille
Ne fait pas partie du CPOM GPA 79-16</t>
  </si>
  <si>
    <t>SSEFIS GPA</t>
  </si>
  <si>
    <t>SAAIS DEFICIENTS VISUELS GPA</t>
  </si>
  <si>
    <t>11 RUE DE LA CONVENTION</t>
  </si>
  <si>
    <t>CAMSP - GPA</t>
  </si>
  <si>
    <t>SESSAD ITEP - GPA</t>
  </si>
  <si>
    <t>5 R DE LA RICHARDIERE</t>
  </si>
  <si>
    <t>SAMSAH TSA GPA</t>
  </si>
  <si>
    <r>
      <rPr>
        <b/>
        <sz val="8"/>
        <color rgb="FFFF0000"/>
        <rFont val="Arial"/>
        <family val="2"/>
      </rPr>
      <t>EPRD OUI 2024 =&gt;</t>
    </r>
    <r>
      <rPr>
        <sz val="8"/>
        <color rgb="FFFF0000"/>
        <rFont val="Arial"/>
        <family val="2"/>
      </rPr>
      <t>Intègrera le nouveau CPOM en 2024</t>
    </r>
  </si>
  <si>
    <t>Création 02/01/2023</t>
  </si>
  <si>
    <t>EHPAD STE MARIE</t>
  </si>
  <si>
    <t>ASSOCIATION GROUPE SOS SENIORS</t>
  </si>
  <si>
    <t>ETAGNAC</t>
  </si>
  <si>
    <t>direction-maison-sainte-marie@groupe-sos.org;graziella.parente@groupe-sos.org;christine.weber@groupe-sos.org;dg.seniors@groupe-sos.org</t>
  </si>
  <si>
    <t>05 45 89 21 17</t>
  </si>
  <si>
    <t>47 R HAUTE SEILLE</t>
  </si>
  <si>
    <t>CS 40564</t>
  </si>
  <si>
    <t>METZ CEDEX O1</t>
  </si>
  <si>
    <t>16-570010173-1</t>
  </si>
  <si>
    <t>Changement d'EJ anciennement 160006771 ASSO STE MARIE D'ETAGNAC fusion absorption arrêté du 08/06/23 EJ ASSO GROUPE SOS SENIORS 570010173 (date effet au 01/01/23)</t>
  </si>
  <si>
    <t>HANDI SSIAD</t>
  </si>
  <si>
    <t>ASSOCIATION HANDI-SSIAD 47</t>
  </si>
  <si>
    <t>1 AV DU CAMUZOL</t>
  </si>
  <si>
    <t>handissiad@handi-ssiad47.fr;secretaire-comptable@handi-ssiad47.fr;direction@handi-ssiad47.fr</t>
  </si>
  <si>
    <t>05 53 84 81 75</t>
  </si>
  <si>
    <t xml:space="preserve"> RUE GAMBETTA </t>
  </si>
  <si>
    <t>FAM HANDIVILLAGE</t>
  </si>
  <si>
    <t>ASSOCIATION HANDIVILLAGE 33</t>
  </si>
  <si>
    <t>1 ALL DU LAC</t>
  </si>
  <si>
    <t>crambes.d@handivillage33.org;contact@handivillage33.org;mellerin.m@handivillage33.org</t>
  </si>
  <si>
    <t>05 56 92 91 74</t>
  </si>
  <si>
    <t>33-330021098-1</t>
  </si>
  <si>
    <t>EHPAD INSTITUT HELIO MARIN DE LABENNE</t>
  </si>
  <si>
    <t>ASSOCIATION AGES.HELIO - AVENIR GERONTO SANTE.HÉLIO</t>
  </si>
  <si>
    <t>ASSOCIATION HELIADOUR</t>
  </si>
  <si>
    <t>AVENUE DE L'HELIO MARIN</t>
  </si>
  <si>
    <t>comptabilite@ihmlabenne.fr;nbailly-salins@ihmlabenne.fr;paristouy@ihmlabenne.fr;metcheverry@ihmlabenne.fr;</t>
  </si>
  <si>
    <t>05 59 45 45 86</t>
  </si>
  <si>
    <t xml:space="preserve"> 315 ROUTE OCEANE </t>
  </si>
  <si>
    <t>12/06/23 Modif OG : Association AGES HELIO remplacée par Association HELIADOUR</t>
  </si>
  <si>
    <t>IME SAUTE MOUTON</t>
  </si>
  <si>
    <t>ASSOCIATION INSTITUT DON BOSCO</t>
  </si>
  <si>
    <t>23 CRS DU GENERAL DE GAULLE</t>
  </si>
  <si>
    <t xml:space="preserve">contact@institut-don-bosco.fr;imesautemouton@institut-don-bosco.fr;dmojica@institut-don-bosco.fr;fhebert@institut-don-bosco.fr;mducher@institut-don-bosco.fr
</t>
  </si>
  <si>
    <t>05 56 06 00 08</t>
  </si>
  <si>
    <t>Martine DUCHER_DAF à compter du 01/09/2025
Tel PRO : 06/49/80/04/06</t>
  </si>
  <si>
    <t>181 R ST FRANCOIS XAVIER</t>
  </si>
  <si>
    <t>GRADIGNAN CEDEX</t>
  </si>
  <si>
    <t>05 56 75 78 78</t>
  </si>
  <si>
    <t>33-330790858-1</t>
  </si>
  <si>
    <t>330022419-IME SAUTE MOUTON</t>
  </si>
  <si>
    <t>SESSAD SAUTE MOUTON</t>
  </si>
  <si>
    <t>19 R HENRY DE MONTHERLANT</t>
  </si>
  <si>
    <t>contact@institut-don-bosco.fr;sessadsautemouton@institut-don-bosco.fr;dmojica@institut-don-bosco.fr;fhebert@institut-don-bosco.fr;mducher@institut-don-bosco.fr</t>
  </si>
  <si>
    <t>05 56 02 70 74</t>
  </si>
  <si>
    <t>SESSAD SAINT JOSEPH</t>
  </si>
  <si>
    <t>130 COURS JOURNU AUBER</t>
  </si>
  <si>
    <t>contact@institut-don-bosco.fr;sessadsaintjoseph@institut-don-bosco.fr;hpoustis@institut-don-bosco.fr;fhebert@institut-don-bosco.fr;mducher@institut-don-bosco.fr</t>
  </si>
  <si>
    <t>Arrêté de création du 21/12/2018 _ Visite conformité en avril 2019</t>
  </si>
  <si>
    <t>SAMSAH DON BOSCO</t>
  </si>
  <si>
    <t>181 R ST  FRANCOIS XAVIER</t>
  </si>
  <si>
    <t>GRADIGNAN Cedex</t>
  </si>
  <si>
    <t>contact@institut-don-bosco.fr;samsahdonbosco@institut-don-bosco.fr;dmojica@institut-don-bosco.fr;fhebert@institut-don-bosco.fr;mducher@institut-don-bosco.fr</t>
  </si>
  <si>
    <t>SESSAD DON BOSCO</t>
  </si>
  <si>
    <t>CS 30112</t>
  </si>
  <si>
    <t>imedonbosco@institut-don-bosco.fr;contact@institut-don-bosco.fr;mducher@institut-don-bosco.fr</t>
  </si>
  <si>
    <t>BALLON</t>
  </si>
  <si>
    <t>Création 2023 et intégration au CPOM en cours (vu pas d'avenant)</t>
  </si>
  <si>
    <t>IMP ST JOSEPH</t>
  </si>
  <si>
    <t>contact@institut-don-bosco.fr;impsaintjoseph@institut-don-bosco.fr;hpoustis@institut-don-bosco.fr;fhebert@institut-don-bosco.fr;mducher@institut-don-bosco.fr</t>
  </si>
  <si>
    <t>05 56 12 46 10</t>
  </si>
  <si>
    <t>IME DON BOSCO</t>
  </si>
  <si>
    <t>BP 112</t>
  </si>
  <si>
    <t>contact@institut-don-bosco.fr;imedonbosco@institut-don-bosco.fr;mouldbabaali@institut-don-bosco.fr;fhebert@institut-don-bosco.fr;mducher@institut-don-bosco.fr</t>
  </si>
  <si>
    <t>05 56 75 78 72</t>
  </si>
  <si>
    <t xml:space="preserve">ESAT LES ATELIERS  SAINT JOSEPH </t>
  </si>
  <si>
    <t>2 ALL DES  ISATIS</t>
  </si>
  <si>
    <t>PICHEY</t>
  </si>
  <si>
    <t>contact@institut-don-bosco.fr;ntordeur@institut-don-bosco.fr;esatsaintjoseph@institut-don-bosco.fr;jregueme@institut-don-bosco.fr;fhebert@institut-don-bosco.fr;cjussier@institut-don-bosco.fr;mducher@institut-don-bosco.fr</t>
  </si>
  <si>
    <t>05 56 34 40 47</t>
  </si>
  <si>
    <t>ESAT  MAGDELEINE DE VIMONT</t>
  </si>
  <si>
    <t>1 R DES LILAS</t>
  </si>
  <si>
    <t>CASTRES GIRONDE</t>
  </si>
  <si>
    <t>contact@institut-don-bosco.fr;ntordeur@institut-don-bosco.fr;esatvimont@institut-don-bosco.fr;dboidron@institut-don-bosco.fr;sovincent@institut-don-bosco.fr;afiabane@institut-don-bosco.fr;fhebert@institut-don-bosco.fr;mducher@institut-don-bosco.fr</t>
  </si>
  <si>
    <t>05 56 67 39 60</t>
  </si>
  <si>
    <t>SSIAD DU NORD LIBOURNAIS</t>
  </si>
  <si>
    <t xml:space="preserve"> ASS INTERCOMM AIDE DOM NORD LIB  </t>
  </si>
  <si>
    <t>ASSOCIATION INTERCOMM AIDE DOM NORD LIB</t>
  </si>
  <si>
    <t xml:space="preserve"> 1 RUE DU DOCTEUR TEXIER </t>
  </si>
  <si>
    <t>BP 16</t>
  </si>
  <si>
    <t>contact@assad-nl.com;contact@apaisad.fr;paul.marsat@apaisad.fr;noemie.boulan@apaisad.fr</t>
  </si>
  <si>
    <t>05 57 49 04 13</t>
  </si>
  <si>
    <t>05 57 69 36 16</t>
  </si>
  <si>
    <t>Ladji FOFANA  à titre provisoire</t>
  </si>
  <si>
    <t>EHPAD DE LOLME</t>
  </si>
  <si>
    <t>ASSOCIATION JOIE DE VIVRE</t>
  </si>
  <si>
    <t>COMBE DE BIRON</t>
  </si>
  <si>
    <t>LOLME</t>
  </si>
  <si>
    <t>ssr-ehpad@centredelolme.fr;compta@centredelolme.fr;direction@centredelolme.fr</t>
  </si>
  <si>
    <t>05 53 74 47 47</t>
  </si>
  <si>
    <t>05 53 22 61 04</t>
  </si>
  <si>
    <t>24-240000281-1</t>
  </si>
  <si>
    <t>12/01/2023 renouv CPOM 2018-2022</t>
  </si>
  <si>
    <t>ESAT  L'ESSOR</t>
  </si>
  <si>
    <t>ASSOCIATION L' ESSOR</t>
  </si>
  <si>
    <t>ALL DE VIGIER</t>
  </si>
  <si>
    <t>MEZIN</t>
  </si>
  <si>
    <t>c.lentgen@lessor.asso.fr;b.farinotte@lessor.asso.fr;S.MALLIAC@lessor.asso.fr;lessor.mezin@lessor.asso.fr;lessor@lessor.asso.fr;</t>
  </si>
  <si>
    <t>05 53 97 15 20</t>
  </si>
  <si>
    <t>79B R DE VILLIERS</t>
  </si>
  <si>
    <t>NEUILLY SUR SEINE</t>
  </si>
  <si>
    <t>01 41 92 52 52</t>
  </si>
  <si>
    <t>FAM ESSOR ST HILAIRE</t>
  </si>
  <si>
    <t>QUA ST HILAIRE</t>
  </si>
  <si>
    <t>BP 20</t>
  </si>
  <si>
    <t>c.lentgen@lessor.asso.fr;s.malliac@lessor.asso.fr;e.berguio@lessor.asso.fr;b.farinotte@lessor.asso.fr;lessor@lessor.asso.fr</t>
  </si>
  <si>
    <t>05 53 84 87 00</t>
  </si>
  <si>
    <t>CAARUD LA CASE</t>
  </si>
  <si>
    <t>ASSOCIATION LA CASE</t>
  </si>
  <si>
    <t>38 RUE SAINT JAMES</t>
  </si>
  <si>
    <t>veronique.latour@lacase.eu;accueil@lacase.eu;mcaule@kpmg.fr;cecile.laufman@lacase.eu</t>
  </si>
  <si>
    <t xml:space="preserve"> 38 RUE SAINT JAMES </t>
  </si>
  <si>
    <t>05 56 92 51 89</t>
  </si>
  <si>
    <t>Didier SUBHI à titre provisoire 050624</t>
  </si>
  <si>
    <t>ACT LA CASE</t>
  </si>
  <si>
    <t>80 Cours Victor Hugo</t>
  </si>
  <si>
    <t>EHPAD LA FEUILLERAIE</t>
  </si>
  <si>
    <t>ASSOCIATION LA COMPASSION</t>
  </si>
  <si>
    <t>13 R LEO LAGRANGE</t>
  </si>
  <si>
    <t>RAZAC SUR L'ISLE</t>
  </si>
  <si>
    <t>resp.admin.financier@lacompassion.fr;directrice.generale@lacompassion.fr;assistante.direction@lacompassion.fr;contact@lacompassion.fr;olivier.dattin@lacompassion.fr</t>
  </si>
  <si>
    <t>05 53 02 80 00</t>
  </si>
  <si>
    <t>RAZAC SUR L ISLE</t>
  </si>
  <si>
    <t>05 53 03 60 00</t>
  </si>
  <si>
    <t>24-600000426-1</t>
  </si>
  <si>
    <t>EEA POLYHANDICAPES LA ROSEE</t>
  </si>
  <si>
    <t>ASSOCIATION LA ROSEE</t>
  </si>
  <si>
    <t>BANCA</t>
  </si>
  <si>
    <t>direction@laroseebanca.fr;compta@laroseebanca.fr</t>
  </si>
  <si>
    <t>05 59 37 40 15</t>
  </si>
  <si>
    <t>64-640000063-1</t>
  </si>
  <si>
    <t>EHPAD LA VALLEE DU ROY</t>
  </si>
  <si>
    <t>ASSOCIATION   LA VALLEE DU ROY</t>
  </si>
  <si>
    <t>ASSOCIATION LA VALLEE DU ROY</t>
  </si>
  <si>
    <t>65 R DES ARTISANS</t>
  </si>
  <si>
    <t>VILLAMBLARD</t>
  </si>
  <si>
    <t>contact@lavalleeduroy.fr;direction@lavalleeduroy.fr</t>
  </si>
  <si>
    <t>05 53 80 86 26</t>
  </si>
  <si>
    <t>24-240013292-1</t>
  </si>
  <si>
    <t>FAM (LARNAY SAGESSE)</t>
  </si>
  <si>
    <t>ASS LARNAY SAGESSE</t>
  </si>
  <si>
    <t>ASSOCIATION LARNAY</t>
  </si>
  <si>
    <t>5 R CHARLES CHAUBIER</t>
  </si>
  <si>
    <t>LARNAY</t>
  </si>
  <si>
    <t>BIARD</t>
  </si>
  <si>
    <t>direction.generale@larnay-sagesse.fr;olivier.besseron@larnay-sagesse.fr;benedicte.gatineau@larnay-sagesse.fr;</t>
  </si>
  <si>
    <t>05 49 58 46 99</t>
  </si>
  <si>
    <t>86-860011063-1</t>
  </si>
  <si>
    <t>Passage EPRD 2019</t>
  </si>
  <si>
    <t>860786102-EHPAD INSTITUT LARNAY</t>
  </si>
  <si>
    <t>EHPAD INSTITUT LARNAY</t>
  </si>
  <si>
    <t>5 R CHARLES CHAUBIER DE LARNAY</t>
  </si>
  <si>
    <t>EHPAD LE CHAVANON</t>
  </si>
  <si>
    <t>ASSOCIATION LE CHAVANON</t>
  </si>
  <si>
    <t>ASSOCIATION LE CHAVANO</t>
  </si>
  <si>
    <t>48 AV PAUL VERGELY</t>
  </si>
  <si>
    <t>MERLINES</t>
  </si>
  <si>
    <t>direction@pompidou-merlines.fr</t>
  </si>
  <si>
    <t>BONNET</t>
  </si>
  <si>
    <t>05 55 94 35 73</t>
  </si>
  <si>
    <t>LHSS LE LIEN</t>
  </si>
  <si>
    <t>ASSOCIATION LE LIEN</t>
  </si>
  <si>
    <t>11 RUE DE LA MARNE</t>
  </si>
  <si>
    <t>assistantedir@assolelien.fr;direction@assolelien.fr;contact@assolelien.fr</t>
  </si>
  <si>
    <t>WILLAME</t>
  </si>
  <si>
    <t>Patricia</t>
  </si>
  <si>
    <t>05 57 25 10 31
05 57 51 19 25
07 78 41 55 27</t>
  </si>
  <si>
    <t>2 RUE LATASTE</t>
  </si>
  <si>
    <t>05 57 51 19 25</t>
  </si>
  <si>
    <t>CREATION AU 01/05/2021</t>
  </si>
  <si>
    <t>IME LE NID BASQUE</t>
  </si>
  <si>
    <t>ASSOC LE NID BASQUE</t>
  </si>
  <si>
    <t>ASSOCIATION LE NID BASQUE</t>
  </si>
  <si>
    <t>11 PROM DES FALAISES</t>
  </si>
  <si>
    <t>BP 124</t>
  </si>
  <si>
    <t>ANGLET Cedex</t>
  </si>
  <si>
    <t>accueil@nidbasque.fr;service-administratif@nidbasque.fr;direction@nidbasque.fr</t>
  </si>
  <si>
    <t>05 59 58 31 31</t>
  </si>
  <si>
    <t>ANGLET CEDEX</t>
  </si>
  <si>
    <t>64-640000105-1</t>
  </si>
  <si>
    <t>640780250-IME LE NID BASQUE</t>
  </si>
  <si>
    <t>SESSAD DE L'IME LE NID BASQUE</t>
  </si>
  <si>
    <t>direction@nidbasque.fr;service-administratif@nidbasque.fr;accueil@nidbasque.fr</t>
  </si>
  <si>
    <t>LHSS LE ROC</t>
  </si>
  <si>
    <t>ASSOCIATION LE ROC</t>
  </si>
  <si>
    <t>42 RUE DESCARTES</t>
  </si>
  <si>
    <t xml:space="preserve">directeur@assoleroc.fr
</t>
  </si>
  <si>
    <t>23 RUE PIECE VERDIER</t>
  </si>
  <si>
    <t>Le LHSS LE ROC est un site secondaire du CHRS LE ROC TULLE 190004697, non financé AM</t>
  </si>
  <si>
    <t>SSIAD LE TEMPS DE VIVRE</t>
  </si>
  <si>
    <t xml:space="preserve"> ASSOCIATION LE TEMPS DE VIVRE</t>
  </si>
  <si>
    <t>ASSOCIATION LE TEMPS DE VIVRE</t>
  </si>
  <si>
    <t xml:space="preserve"> 5 AV DE LESCAR </t>
  </si>
  <si>
    <t>SAINT LOUBES</t>
  </si>
  <si>
    <t xml:space="preserve">a.lozano@assotempsdevivre.fr;compta@assotempsdevivre.fr;ssiad@assotempsdevivre.fr;a.lozano@assotempsdevivre.fr </t>
  </si>
  <si>
    <t>05 56 68 62 01</t>
  </si>
  <si>
    <t>ST LOUBES</t>
  </si>
  <si>
    <t>05 56 68 61 78</t>
  </si>
  <si>
    <t>ACT TREMPLIN 17</t>
  </si>
  <si>
    <t>ASS LE TREMPLIN  17</t>
  </si>
  <si>
    <t>ASSOCIATION LE TREMPLIN  17</t>
  </si>
  <si>
    <t>siegesocial@tremplin17.fr</t>
  </si>
  <si>
    <t>4 Avenue Aristide Briand</t>
  </si>
  <si>
    <t>LHSS TREMPLIN 17</t>
  </si>
  <si>
    <t xml:space="preserve">CSAPA TREMPLIN 17 </t>
  </si>
  <si>
    <t>13 rue de Chermignac</t>
  </si>
  <si>
    <t>05 46 93 44 45</t>
  </si>
  <si>
    <t>05 46 98 47 21</t>
  </si>
  <si>
    <r>
      <t xml:space="preserve">Suite arrêté de regroupement du 15/04/25 le  01/01/25 fusion du CSAPA TREMPLIN 17 ALCOOL 170020580 (qui devient site secondaire) avec le CSAPA TREMPLIN 17 STUPEFIANT 170805436 qui est le site principal et qui change de dénomination devient le </t>
    </r>
    <r>
      <rPr>
        <b/>
        <sz val="8"/>
        <color rgb="FFFF0000"/>
        <rFont val="Arial"/>
        <family val="2"/>
      </rPr>
      <t>CSAPA TREMPLIN 17</t>
    </r>
    <r>
      <rPr>
        <sz val="8"/>
        <color rgb="FFFF0000"/>
        <rFont val="Arial"/>
        <family val="2"/>
      </rPr>
      <t xml:space="preserve"> (il est pourvu de 3 antennes géographiques LA ROCHELLE-ROCHEFORT-ROYAN sites secondaires)</t>
    </r>
  </si>
  <si>
    <t>ESAT L'ENSOLEILLADE</t>
  </si>
  <si>
    <t>ASSOCIATION L'ENSOLEILLADE</t>
  </si>
  <si>
    <t>10 AV LOUIS JOSEPH GAY LUSSAC</t>
  </si>
  <si>
    <t>LONS</t>
  </si>
  <si>
    <t>n.laidat@enso64.fr;s.terrabust@enso64.fr;esat@enso64.fr</t>
  </si>
  <si>
    <t>05 59 32 85 23</t>
  </si>
  <si>
    <t>EHPAD SAINTE ELISABETH</t>
  </si>
  <si>
    <t>ASSOCIATION LES AGES</t>
  </si>
  <si>
    <t>20 RTE DE PAIZAY LE SEC</t>
  </si>
  <si>
    <t>LA PUYE</t>
  </si>
  <si>
    <t>contact.lp@lesages.fr;d.daubisse@lesages.fr</t>
  </si>
  <si>
    <t>05 49 46 41 23</t>
  </si>
  <si>
    <t>20 RTE DE PAISAY LE SEC</t>
  </si>
  <si>
    <t>05 49 46 41 33</t>
  </si>
  <si>
    <t>86-860008630-1</t>
  </si>
  <si>
    <t>Le CPOM concerne aussi les deux sites secondaires 860780733 Ste Elisabeth site de Béthines et 860780725 St André St Pierre de Maillé</t>
  </si>
  <si>
    <t>860780741-EHPAD SAINTE ELISABETH</t>
  </si>
  <si>
    <t>EHPAD PAUL LOUIS WEILLER</t>
  </si>
  <si>
    <t>ASS LES AMIS DE L'OEUVRE WALLERSTEIN</t>
  </si>
  <si>
    <t>ASSOCIATION LES AMIS DE L'OEUVRE WALLERSTEIN</t>
  </si>
  <si>
    <t>6 R PAUL WALLERSTEIN</t>
  </si>
  <si>
    <t>ARES</t>
  </si>
  <si>
    <t>secretariat.direction@cmcwallerstein-ares.com;secretariat@ehpadplweiller-ares.com;s.harang@hopitalwallerstein-ares.com;ph.cruette@hopitalwallerstein-ares.com</t>
  </si>
  <si>
    <t>05 57 17 03 00</t>
  </si>
  <si>
    <t>14B BD JAVAL</t>
  </si>
  <si>
    <t>05 56 03 87 87</t>
  </si>
  <si>
    <t>24/05 Actualisation EJ (ancien 330057571) nouv 330000324</t>
  </si>
  <si>
    <t>SESSAD LES EVENTS</t>
  </si>
  <si>
    <t>ASSOCIATION LES EVENTS</t>
  </si>
  <si>
    <t xml:space="preserve"> 12 AVENUE DU IV SEPTEMBRE </t>
  </si>
  <si>
    <t>direction@lesevents.fr</t>
  </si>
  <si>
    <t>RIVEHAUTE</t>
  </si>
  <si>
    <t>05 59 38 67 17</t>
  </si>
  <si>
    <t>64-640000030-1</t>
  </si>
  <si>
    <t>640780102-ITEP LES EVENTS</t>
  </si>
  <si>
    <t>ITEP LES EVENTS</t>
  </si>
  <si>
    <t>4 R DU SAISON</t>
  </si>
  <si>
    <t>SSIAD LES TROIS CANTONS</t>
  </si>
  <si>
    <t xml:space="preserve"> ASSOCIATION LES TROIS CANTONS </t>
  </si>
  <si>
    <t xml:space="preserve">ASSOCIATION LES TROIS CANTONS </t>
  </si>
  <si>
    <t>ZA LE REBEQUET</t>
  </si>
  <si>
    <t>SAINT PARDOUX ISAAC</t>
  </si>
  <si>
    <t>ssiad.les3cantons@fede47.admr.org</t>
  </si>
  <si>
    <t>05 53 79 93 35</t>
  </si>
  <si>
    <t xml:space="preserve"> 12 PLACE DE LA REPUBLIQUE  </t>
  </si>
  <si>
    <t>Pauline RAMAT 2024</t>
  </si>
  <si>
    <t>CENTRE D'ACCUEIL JOUR ALZHEIMER L'ESCALE</t>
  </si>
  <si>
    <t>ASSOCIATION L'ESCALE</t>
  </si>
  <si>
    <t>18 ALLEE DU BOIS D HURE</t>
  </si>
  <si>
    <t>LAGORD</t>
  </si>
  <si>
    <t>escale@escale-larochelle.com;nathalie.blin@escale-larochelle.com;nathalie.mounier@escale-larochelle.com</t>
  </si>
  <si>
    <t xml:space="preserve">JEAN </t>
  </si>
  <si>
    <t>05 46 41 66 97</t>
  </si>
  <si>
    <t>23 RUE PASCAL</t>
  </si>
  <si>
    <t>CS 80069</t>
  </si>
  <si>
    <t>05 17 83 46 57</t>
  </si>
  <si>
    <t xml:space="preserve">Madame
</t>
  </si>
  <si>
    <t>LE LAN</t>
  </si>
  <si>
    <t>Bernadette</t>
  </si>
  <si>
    <t>17-170791230-1</t>
  </si>
  <si>
    <t>170021810_EHPAD L'ESCALE</t>
  </si>
  <si>
    <t>SPASAD SERV POLYV DOM ESCALE</t>
  </si>
  <si>
    <t>68 RUE DES VOILIERS</t>
  </si>
  <si>
    <t>nathalie.mounier@escale-larochelle.com;escale@escale-larochelle.com;nathalie.blin@escale-larochelle.com</t>
  </si>
  <si>
    <t>05 46 42 48 09</t>
  </si>
  <si>
    <t>signature prévue en 2021</t>
  </si>
  <si>
    <t>EHPAD L'ESCALE</t>
  </si>
  <si>
    <t>14 R SAINT LOUIS</t>
  </si>
  <si>
    <t>escale@escale-larochelle.com;claudie.bouineau@escale-larochelle.com;nathalie.mounier@escale-larochelle.com</t>
  </si>
  <si>
    <t>05 46 50 25 25</t>
  </si>
  <si>
    <t>23 R PASCAL</t>
  </si>
  <si>
    <t>HALTE SOINS SANTE-ESCALE</t>
  </si>
  <si>
    <t>105 AVENUE ST JEAN D ANGELY</t>
  </si>
  <si>
    <t>s.volokove@escale-lacolline.fr;nathalie.mounier@escale-larochelle.com;escale@escale-larochelle.com</t>
  </si>
  <si>
    <t>VOLOKOVE</t>
  </si>
  <si>
    <t>05 49 16 00 25
06 11 14 30 25</t>
  </si>
  <si>
    <t>Nathalie MOUNIER = DAF
Stéphane JEAN = Directeur général (mail = escale@escale-larochelle.com)</t>
  </si>
  <si>
    <t>05 17 83 46 57
fax : 05 17 83 46 59</t>
  </si>
  <si>
    <t>Madame
Monsieur</t>
  </si>
  <si>
    <t>LE LAN
VOLOKOVE</t>
  </si>
  <si>
    <t>Bernadette
x</t>
  </si>
  <si>
    <t>Présidente
Directeur</t>
  </si>
  <si>
    <t>L'ESCALE</t>
  </si>
  <si>
    <t>10 RUE DES ALISIERS</t>
  </si>
  <si>
    <t>LUSIGNAN</t>
  </si>
  <si>
    <t>nathalie.mounier@escale-larochelle.com;escale@escale-larochelle.com;e.guichard@escale-lacolline.fr</t>
  </si>
  <si>
    <t>GUICHARD</t>
  </si>
  <si>
    <t>Elodie</t>
  </si>
  <si>
    <t>Mme GUICHARD est directrice de l'AJA LUSIGNAN/LUSSAC LES CHATEAUX ET PFR 86</t>
  </si>
  <si>
    <t>Procédure contradictoire en 2017</t>
  </si>
  <si>
    <t>IMPRO VERONE</t>
  </si>
  <si>
    <t>ASSOCIATION L'ESSOR</t>
  </si>
  <si>
    <t>455 RTE DE LESCALE</t>
  </si>
  <si>
    <t>verone@lessor.asso.fr;s.baillet@lessor.asso.fr;m.seguier@lessor.asso.fr</t>
  </si>
  <si>
    <t>BAILLET</t>
  </si>
  <si>
    <t>05 53 66 35 13</t>
  </si>
  <si>
    <t>Info changement EJ =ASSOCIATION L'ESSOR (ancien = 470009176 AMICALE LAIQUE D'AGEN) suite arrêté cession 16/08/21</t>
  </si>
  <si>
    <t>SESSAD FORMA PRO</t>
  </si>
  <si>
    <t>8 R ROLAND GOUMY</t>
  </si>
  <si>
    <t>ESAT  DE  VERONE</t>
  </si>
  <si>
    <t>SSIAD SUD BERGERACOIS - EYMET</t>
  </si>
  <si>
    <t xml:space="preserve">ASSOCIATION MAINTIEN DOMICILE SUD BERGERACOIS </t>
  </si>
  <si>
    <t xml:space="preserve"> 26 ROUTE DE LESCOUSSOU </t>
  </si>
  <si>
    <t>EYMET</t>
  </si>
  <si>
    <t>amad.sb@orange.fr</t>
  </si>
  <si>
    <t>05 53 74 26 25</t>
  </si>
  <si>
    <t>26 ROUTE DE LESCOUSSOU</t>
  </si>
  <si>
    <t>EHPAD DE SAINT LEON SUR L'ISLE</t>
  </si>
  <si>
    <t>ASSOCIATION MAISON DE RETRAITE</t>
  </si>
  <si>
    <t>PL MAURICE THOREZ</t>
  </si>
  <si>
    <t>SAINT LEON SUR L'ISLE</t>
  </si>
  <si>
    <t>direction@ehpadsaintleon.fr;compta@ehpadsaintleon.fr</t>
  </si>
  <si>
    <t>05 53 80 65 79</t>
  </si>
  <si>
    <t>ST LEON SUR L ISLE</t>
  </si>
  <si>
    <t>24-240001933-1</t>
  </si>
  <si>
    <t>SESSAD MARTOURÉ</t>
  </si>
  <si>
    <t>ASSOCIATION MARTOURE</t>
  </si>
  <si>
    <t>14 R ADOUE</t>
  </si>
  <si>
    <t>direction@martoure.fr;contact@martoure.fr;administration@martoure.fr</t>
  </si>
  <si>
    <t>CHATEAU MARTOURE</t>
  </si>
  <si>
    <t>ARUDY</t>
  </si>
  <si>
    <t>05 59 05 60 79</t>
  </si>
  <si>
    <t>64-640000691-1</t>
  </si>
  <si>
    <t>640781407-IME CHÂTEAU MARTOURE</t>
  </si>
  <si>
    <t>IME CHATEAU MARTOURE</t>
  </si>
  <si>
    <t>CHT MARTOURE</t>
  </si>
  <si>
    <t>PUV MELIORIS LOGIS DES FRANCS</t>
  </si>
  <si>
    <t>ASSOCIATION MELIORIS</t>
  </si>
  <si>
    <t>17 RUE DES FRANCS</t>
  </si>
  <si>
    <t>CHERVEUX</t>
  </si>
  <si>
    <t>jjubien@melioris.fr;mlaroche@melioris.fr;direction@melioris.fr;sbourdeau@melioris.fr;ldf-direction@melioris.fr</t>
  </si>
  <si>
    <t>JUBIEN</t>
  </si>
  <si>
    <t>Jonathan</t>
  </si>
  <si>
    <t>Directeur Pôle Sanitaire</t>
  </si>
  <si>
    <t>05 49 08 17 00</t>
  </si>
  <si>
    <r>
      <rPr>
        <b/>
        <sz val="8"/>
        <color theme="1"/>
        <rFont val="Arial"/>
        <family val="2"/>
      </rPr>
      <t xml:space="preserve">Mme LAROCHE </t>
    </r>
    <r>
      <rPr>
        <sz val="8"/>
        <color theme="1"/>
        <rFont val="Arial"/>
        <family val="2"/>
      </rPr>
      <t>: Contrôleur gestion 
(05 49 32 38 81)
Sébastien BOURDEAU : Directeur des Affaires Financières
 05/49/32/38/41</t>
    </r>
  </si>
  <si>
    <t>74 RUE DE LA VERRERIE</t>
  </si>
  <si>
    <t>BP 2021</t>
  </si>
  <si>
    <t>05 49 32 39 39</t>
  </si>
  <si>
    <t>79-790002497-1</t>
  </si>
  <si>
    <t>Prorogation du CPOM 2019-2023 1 an par avenant du 25/01/2024</t>
  </si>
  <si>
    <t>790013049-FAM LES GENETS</t>
  </si>
  <si>
    <t>Passe de PUV a EHPA en 2017 faisait partie du Sharepoint 7905 Association Melioris EPRD</t>
  </si>
  <si>
    <t>Arreté du 25/09/20 Renouv  autorisation et acte catégorie PUV</t>
  </si>
  <si>
    <t>FAM Les Genêts</t>
  </si>
  <si>
    <t>3 AV DE LA FONTAINE A PAUL</t>
  </si>
  <si>
    <t>BP 209</t>
  </si>
  <si>
    <t>CHATILLON SUR THOUET</t>
  </si>
  <si>
    <t>mlaroche@melioris.fr;sbourdeau@melioris.fr;ldf-direction@melioris.fr;wgarcia@melioris.fr</t>
  </si>
  <si>
    <t>05 49 95 10 44</t>
  </si>
  <si>
    <r>
      <rPr>
        <b/>
        <sz val="8"/>
        <color theme="1"/>
        <rFont val="Arial"/>
        <family val="2"/>
      </rPr>
      <t xml:space="preserve">Mme LAROCHE </t>
    </r>
    <r>
      <rPr>
        <sz val="8"/>
        <color theme="1"/>
        <rFont val="Arial"/>
        <family val="2"/>
      </rPr>
      <t xml:space="preserve">: Contrôleur gestion 
(05 49 32 38 81)
</t>
    </r>
    <r>
      <rPr>
        <b/>
        <sz val="8"/>
        <color theme="1"/>
        <rFont val="Arial"/>
        <family val="2"/>
      </rPr>
      <t>M. Walter GARCIA (</t>
    </r>
    <r>
      <rPr>
        <sz val="8"/>
        <color theme="1"/>
        <rFont val="Arial"/>
        <family val="2"/>
      </rPr>
      <t>pôle handicap)
Sébastien BOURDEAU :  Directeur des Affaires Financières</t>
    </r>
  </si>
  <si>
    <t>74 R DE LA VERRERIE</t>
  </si>
  <si>
    <t>B. P. 2021</t>
  </si>
  <si>
    <t>EHPAD LA MARTINIERE</t>
  </si>
  <si>
    <t>ASSOCIATION MISSIONS PERE CESTAC</t>
  </si>
  <si>
    <t>424 RTE DE L'ADOUR</t>
  </si>
  <si>
    <t xml:space="preserve">l.fournie@asso-mpc.fr;h.lam@asso-mpc.fr;compta@asso-mpc.fr;a.renou@asso-mpc.fr;g.garay@asso-mpc.fr
</t>
  </si>
  <si>
    <t>05 59 52 55 55</t>
  </si>
  <si>
    <t>3 R DE LEMBEYE</t>
  </si>
  <si>
    <t>05 59 42 05 17</t>
  </si>
  <si>
    <t>Changement d'EJ arrêté du 31/10/2023 : Ancien EJ 400000634 ASSOCIATION NOTRE DAME DE LOURDES</t>
  </si>
  <si>
    <t>EHPAD MARIAMA</t>
  </si>
  <si>
    <t>36 PROM DE LA BARRE</t>
  </si>
  <si>
    <t>accueil@asso-mpc.fr;g.garay@asso-mpc.fr;l.bonamour@asso-mpc.fr;mariama@asso-mpc.fr;j.tardy@asso-mpc.fr;g.briere@asso-mpc.fr</t>
  </si>
  <si>
    <t>05 59 74 03 00</t>
  </si>
  <si>
    <t>M. GAIZKA BRIERE directeur financier au 15/07/2025 (remplace M. PARISOT Simon)</t>
  </si>
  <si>
    <t>SESSAD DE L'ITEP ND DE GUINDALOS</t>
  </si>
  <si>
    <t>ASSOC N D DE GUINDALOS</t>
  </si>
  <si>
    <t>ASSOCIATION N D DE GUINDALOS</t>
  </si>
  <si>
    <t>760 RTE DES COTEAUX DE GUINDALOS</t>
  </si>
  <si>
    <t xml:space="preserve">direction@ditepguindalos.fr;mp.baldan@ditepguindalos.fr;finances@ditepguindalos.fr;accueil@ditepguindalos.fr
</t>
  </si>
  <si>
    <t>05 59 06 06 63</t>
  </si>
  <si>
    <t>760 RTE COTEAUX DE GUINDALOS</t>
  </si>
  <si>
    <t>64-640000725-1</t>
  </si>
  <si>
    <t>640781548-ITEP ND DE GUINDALOS</t>
  </si>
  <si>
    <t>ITEP ND DE GUINDALOS</t>
  </si>
  <si>
    <t>EHPAD NOTRE DAME DE PUYRAVEAU</t>
  </si>
  <si>
    <t>LD LE LOGIS DE PUYRAVEAU</t>
  </si>
  <si>
    <t>CHAMPDENIERS ST DENIS</t>
  </si>
  <si>
    <t>jp.4@hotmail.fr;jjubien@melioris.fr;mlaroche@melioris.fr;direction@melioris.fr;sbourdeau@melioris.fr;ldf-direction@melioris.fr;fndpuy@wanadoo.fr</t>
  </si>
  <si>
    <t>FAVRELIERE</t>
  </si>
  <si>
    <t>C.</t>
  </si>
  <si>
    <t>05 49 25 80 71</t>
  </si>
  <si>
    <t>79-790000715-01</t>
  </si>
  <si>
    <t>Mail DD 79 29/04/25 du fait du changement d'EJ est ce que le CPOM EHPAD est maintenu ?</t>
  </si>
  <si>
    <t>MSA 79</t>
  </si>
  <si>
    <t>16/04/25 Arrêté fusion absorption ASSO N DAME DE PUYRAVEAU EJ 790000715 est absorbée par MELIORIS EJ 790002497</t>
  </si>
  <si>
    <t>EHPAD NOTRE DAME</t>
  </si>
  <si>
    <t>ASS. OLERON SAGESSE</t>
  </si>
  <si>
    <t>ASSOCIATION OLERON SAGESSE</t>
  </si>
  <si>
    <t>48 R PIERRE WIEHN</t>
  </si>
  <si>
    <t>LE CHÂTEAU D'OLERON</t>
  </si>
  <si>
    <t>notre-dame@cegetel.net;notre.dame.compta@cegetel.net</t>
  </si>
  <si>
    <t>GOUTEYRON</t>
  </si>
  <si>
    <t>Jean_François</t>
  </si>
  <si>
    <t>05 46 47 60 66</t>
  </si>
  <si>
    <t>LE CHATEAU D OLERON</t>
  </si>
  <si>
    <t>17-170021232-1</t>
  </si>
  <si>
    <t>CPOM 2019/2023 prorogés de 2 ans par avenants</t>
  </si>
  <si>
    <t>DITEP de l'Anguienne</t>
  </si>
  <si>
    <t>ASS PERE LE BIDEAU</t>
  </si>
  <si>
    <t>ASSOCIATION PERE LE BIDEAU</t>
  </si>
  <si>
    <t>CHE DE TOUS VENTS</t>
  </si>
  <si>
    <t>BP 41206</t>
  </si>
  <si>
    <t>siege.dg@aplb.fr;secretariat@16.aplb.fr;direction@itep16.aplb.fr;siege.raf@aplb.fr</t>
  </si>
  <si>
    <t>05 45 95 51 15</t>
  </si>
  <si>
    <t>48 R DE LA CHARITE</t>
  </si>
  <si>
    <t>05 45 91 50 13</t>
  </si>
  <si>
    <t>16-160005963-1</t>
  </si>
  <si>
    <t>EPRD OUI 2024</t>
  </si>
  <si>
    <t>Arrêté du 29/02/24 regroupement de l'ITEP (160002317)et SESSAD (160011698, fonctionnement en DITEP, le sessad devient un site secondaire de l'ITEP.</t>
  </si>
  <si>
    <t>SESSAD PLANETE AUTISME</t>
  </si>
  <si>
    <t>ASSOCIATION PLANETE AUTISME</t>
  </si>
  <si>
    <t>10 RUE DUBUSSY</t>
  </si>
  <si>
    <t xml:space="preserve">planeteautisme@gmail.com
</t>
  </si>
  <si>
    <t>FRANZONI</t>
  </si>
  <si>
    <t>Laurence</t>
  </si>
  <si>
    <t>05 53 68 98 74</t>
  </si>
  <si>
    <t>06 83 41 86 66</t>
  </si>
  <si>
    <t>AGEN CEDEX 9</t>
  </si>
  <si>
    <t>Rajout au FE en mai 2024 création, cette structure ouverte en 2016 (sans financement public) a bénéficié d'une modification de son autorisation par arrêté du 19/12/23 (fin de convention avec Asso SOLINCITE) capacité = 19 places</t>
  </si>
  <si>
    <t>FAM  MAISON DE FAMILLE LE PARTAGE</t>
  </si>
  <si>
    <t>ASS. POITOU-PARTAGE</t>
  </si>
  <si>
    <t>ASSOCIATION POITOU-PARTAGE</t>
  </si>
  <si>
    <t>40 BD DU PARNASSE</t>
  </si>
  <si>
    <t>accueil.lepartage@gmail.com;jean-pierre.gerbault@orange.fr</t>
  </si>
  <si>
    <t>05 49 95 16 15</t>
  </si>
  <si>
    <t>Mme SOUCHARD Sec comptable : 05 49 95 16 15</t>
  </si>
  <si>
    <t>8 R DES MESANGES</t>
  </si>
  <si>
    <t>LE TALLUD</t>
  </si>
  <si>
    <t>05 49 64 17 22</t>
  </si>
  <si>
    <t>79-790014773-1</t>
  </si>
  <si>
    <t>SSIAD ESA</t>
  </si>
  <si>
    <t>PARTENAIRE SANTE DEVELOPPEMENT</t>
  </si>
  <si>
    <t>ASSOCIATION POLE SSIAD DEVELOPPEMENT</t>
  </si>
  <si>
    <t>PLACE JEAN JAURES</t>
  </si>
  <si>
    <t>PORT STE MARIE</t>
  </si>
  <si>
    <t>partenairessante@fede47.admr.org</t>
  </si>
  <si>
    <t>05 53 87 90 90</t>
  </si>
  <si>
    <t xml:space="preserve"> PLACE JEAN JAURES  </t>
  </si>
  <si>
    <t>EHPAD LES CHENES VERTS</t>
  </si>
  <si>
    <t>ASSOCIATION POUR LE SERVICE AUX AINES</t>
  </si>
  <si>
    <t>AV DU GENERAL DE GAULLE</t>
  </si>
  <si>
    <t>CASTELCULIER</t>
  </si>
  <si>
    <t xml:space="preserve">direction@leschenes-verts.com
</t>
  </si>
  <si>
    <t>05 53 68 54 50</t>
  </si>
  <si>
    <t>34 AV DES SAPINETTES</t>
  </si>
  <si>
    <t>MARTIGNAS SUR JALLE</t>
  </si>
  <si>
    <t>05 56 78 04 79</t>
  </si>
  <si>
    <t>SSIAD DES DEUX GAVES</t>
  </si>
  <si>
    <t xml:space="preserve"> ASS PRESENCE SOINS DOMICILE DES GAVES </t>
  </si>
  <si>
    <t xml:space="preserve">ASSOCIATION PRESENCE SOINS DOMICILE DES GAVES </t>
  </si>
  <si>
    <t xml:space="preserve"> 3 RUE DU VIEUX LAVOIR  </t>
  </si>
  <si>
    <t>SAUVETERRE DE BEARN</t>
  </si>
  <si>
    <t>direction@asiad.fr</t>
  </si>
  <si>
    <t xml:space="preserve">CHALLET </t>
  </si>
  <si>
    <t xml:space="preserve">05.59.38.95.37 </t>
  </si>
  <si>
    <t xml:space="preserve"> 3 RUE DU VIEUX LAVOIR </t>
  </si>
  <si>
    <t>05 59 38 95 37</t>
  </si>
  <si>
    <t>SSIAD DE SALIES DE BEARN</t>
  </si>
  <si>
    <t xml:space="preserve"> 11 RUE SAINT-VINCENT </t>
  </si>
  <si>
    <t xml:space="preserve">05.59.65.05.66 </t>
  </si>
  <si>
    <t>Changement de gestionnaire au 01/01/2018 (avant: EJ 640005138)</t>
  </si>
  <si>
    <t>SSIAD SANTE SERVICE OLORON SAINTE MARIE</t>
  </si>
  <si>
    <t xml:space="preserve"> ASS PROF LIB SANTE DU HAUT BEARN </t>
  </si>
  <si>
    <t xml:space="preserve">ASSOCIATION PROF LIB SANTE DU HAUT BEARN </t>
  </si>
  <si>
    <t xml:space="preserve"> 12 AVENUE DU 4 SEPTEMBRE </t>
  </si>
  <si>
    <t>direction.ssiad-esa@sante-service-oloron.fr;</t>
  </si>
  <si>
    <t>05 59 39 26 00</t>
  </si>
  <si>
    <t>OLORON STE MARIE</t>
  </si>
  <si>
    <t>Claudia BARANGER MAI 2025</t>
  </si>
  <si>
    <t>AJ LA CLE DES SENS</t>
  </si>
  <si>
    <t>ASSOCIATION REGAIN</t>
  </si>
  <si>
    <t>98 AV ROBERT SCHUMAN</t>
  </si>
  <si>
    <t>lacledessens@regain-coordination.fr;direction@regain-coordination.fr;dir.adj@regain-coordination.fr</t>
  </si>
  <si>
    <t>05 53 68 43 10</t>
  </si>
  <si>
    <t>05 53 47 11 20</t>
  </si>
  <si>
    <t>SAMSAH INSERCITE</t>
  </si>
  <si>
    <t>ASSOCIATION RENOVATION</t>
  </si>
  <si>
    <t>71 R DE DOUMERC</t>
  </si>
  <si>
    <t xml:space="preserve">Direction-generale@renovation.asso.fr;service-compta@renovation.asso.fr </t>
  </si>
  <si>
    <t>68 R DES PINS FRANCS</t>
  </si>
  <si>
    <t>CS 41743</t>
  </si>
  <si>
    <t>05 56 02 00 31</t>
  </si>
  <si>
    <t>33-330785072-1</t>
  </si>
  <si>
    <t>Rejoint le CPOM ASSO RENOVATION par avenant au 01/01/2023_EPRD oui 2023</t>
  </si>
  <si>
    <t>400006680-ITEP DE GASCOGNE</t>
  </si>
  <si>
    <t>Création au 01/01/2023</t>
  </si>
  <si>
    <t>ITEP LANGON</t>
  </si>
  <si>
    <t>R MARCEL PAUL</t>
  </si>
  <si>
    <t>DUMES</t>
  </si>
  <si>
    <t xml:space="preserve">Direction-generale@renovation.asso.fr;service-compta@renovation.asso.fr 
</t>
  </si>
  <si>
    <t>05 56 63 51 29</t>
  </si>
  <si>
    <t>Mr FELLONNEAU (Directeur qui accompagne la fusion AGREA vers ASSOCIATION RENOVATION cf commentaire colonne BB)
Tel : 06 64 92 24 22</t>
  </si>
  <si>
    <t>Comptable
selbonnefrederique@orange.fr ;
contact@itep-agreacreon.com ;</t>
  </si>
  <si>
    <t>Suite fusion absorption AGREA par RENOVATION rejoint le CPOM ASSO RENOVATION par avenant au 01/01/2023_EPRD OUI 2023</t>
  </si>
  <si>
    <t>DITEP (convention 23/01/2019)</t>
  </si>
  <si>
    <r>
      <rPr>
        <b/>
        <sz val="8"/>
        <color rgb="FFFF0000"/>
        <rFont val="Arial"/>
        <family val="2"/>
      </rPr>
      <t>16/03/2023 :Arrêté de fusion absorption suppression EJ AGREA (330000506 au profit de l'ASSO RENOVATION EJ 330785072</t>
    </r>
    <r>
      <rPr>
        <sz val="8"/>
        <color rgb="FFFF0000"/>
        <rFont val="Arial"/>
        <family val="2"/>
      </rPr>
      <t xml:space="preserve">
08/02/23 Information : L'association AGREA est dissoute la gestion des établissements est reprise par l'</t>
    </r>
    <r>
      <rPr>
        <b/>
        <sz val="8"/>
        <color rgb="FFFF0000"/>
        <rFont val="Arial"/>
        <family val="2"/>
      </rPr>
      <t xml:space="preserve">association RENOVATION </t>
    </r>
    <r>
      <rPr>
        <sz val="8"/>
        <color rgb="FFFF0000"/>
        <rFont val="Arial"/>
        <family val="2"/>
      </rPr>
      <t>(CM Christophe BEY) : arrêté de fusion absorption en attente.
CONTACT Mr FELLONNEAU  06 64 92 24 22 Directeur qui accompagne la fusion.</t>
    </r>
  </si>
  <si>
    <t>Stephane PALACIN</t>
  </si>
  <si>
    <t>ITEP RIVE GAUCHE</t>
  </si>
  <si>
    <t>121 AV JEAN JAURES</t>
  </si>
  <si>
    <t>05 56 51 87 80</t>
  </si>
  <si>
    <t>Cpom précédent =2015/2019</t>
  </si>
  <si>
    <t>Annie LABAT</t>
  </si>
  <si>
    <t>ITEP ENTRE-DEUX-MERS</t>
  </si>
  <si>
    <t>32 RTE REGANO</t>
  </si>
  <si>
    <t>CREON</t>
  </si>
  <si>
    <t>05 56 23 04 03</t>
  </si>
  <si>
    <r>
      <rPr>
        <b/>
        <sz val="8"/>
        <color rgb="FFFF0000"/>
        <rFont val="Arial"/>
        <family val="2"/>
      </rPr>
      <t>16/03/2023 :Arrêté de fusion absorption suppression EJ AGREA (330000506 au profit de l'ASSO RENOVATION EJ 330785072</t>
    </r>
    <r>
      <rPr>
        <sz val="8"/>
        <color rgb="FFFF0000"/>
        <rFont val="Arial"/>
        <family val="2"/>
      </rPr>
      <t xml:space="preserve">
08/02/23 Information : L'association AGREA est dissoute la gestion des établissements est reprise par l'</t>
    </r>
    <r>
      <rPr>
        <b/>
        <sz val="8"/>
        <color rgb="FFFF0000"/>
        <rFont val="Arial"/>
        <family val="2"/>
      </rPr>
      <t>association RENOVATION</t>
    </r>
    <r>
      <rPr>
        <sz val="8"/>
        <color rgb="FFFF0000"/>
        <rFont val="Arial"/>
        <family val="2"/>
      </rPr>
      <t xml:space="preserve"> (CM Christophe BEY) : arrêté de fusion absorption en attente.
CONTACT Mr FELLONNEAU  06 64 92 24 22 Directeur qui accompagne la fusion.</t>
    </r>
  </si>
  <si>
    <t>ITEP RIVE DROITE</t>
  </si>
  <si>
    <t>2 R DE KEYNSHAM</t>
  </si>
  <si>
    <t>LES DAGUEYS 2</t>
  </si>
  <si>
    <t>05 57 23 15 52</t>
  </si>
  <si>
    <t>FAM TRIADE</t>
  </si>
  <si>
    <t>5 R RACINE</t>
  </si>
  <si>
    <t xml:space="preserve">Direction-generale@renovation.asso.fr;service-compta@renovation.asso.fr 
</t>
  </si>
  <si>
    <t>05 56 42 18 14</t>
  </si>
  <si>
    <t>ITEP DE GASCOGNE</t>
  </si>
  <si>
    <t>ZI MONPLAISIR</t>
  </si>
  <si>
    <t>BP 53</t>
  </si>
  <si>
    <t>HAGETMAU</t>
  </si>
  <si>
    <t>HONTAAS</t>
  </si>
  <si>
    <t>Patrick</t>
  </si>
  <si>
    <t>05 58 79 45 85</t>
  </si>
  <si>
    <t>Maj raison sociale le 161019 (ex Itep Chalossais)</t>
  </si>
  <si>
    <t>SESSAD CAFS L'ESTANCADE</t>
  </si>
  <si>
    <t>AV DE TURSAN</t>
  </si>
  <si>
    <t>BP 20011</t>
  </si>
  <si>
    <t>SAINT SEVER</t>
  </si>
  <si>
    <t>05 58 76 30 57</t>
  </si>
  <si>
    <t>SESSAD L'ESTANCADE</t>
  </si>
  <si>
    <t>33 R LAPEYRÈRE</t>
  </si>
  <si>
    <t>COMPLEXE DU BOIS BÉARNAIS</t>
  </si>
  <si>
    <t>EHPAD RESIDENCE MOLIERE</t>
  </si>
  <si>
    <t>ASS. RESIDENCE MOLIERE</t>
  </si>
  <si>
    <t>ASSOCIATION RESIDENCE MOLIERE</t>
  </si>
  <si>
    <t>1 R MOLIERE</t>
  </si>
  <si>
    <t>BP 161</t>
  </si>
  <si>
    <t>THOUARS</t>
  </si>
  <si>
    <t>directionresidencemoliere.thouars@orange.fr;accueil@residencemoliere-thouars.fr;h.fablet@residencemoliere-thouars.fr</t>
  </si>
  <si>
    <t>FABLET</t>
  </si>
  <si>
    <t>Hugo</t>
  </si>
  <si>
    <t>05 49 67 20 00</t>
  </si>
  <si>
    <t>79-790000723-1</t>
  </si>
  <si>
    <t>ESAT de l'ARAI</t>
  </si>
  <si>
    <t>ASS RURALE POUR ADULTE INADAPTE</t>
  </si>
  <si>
    <t>ASSOCIATION RURALE POUR ADULTE INADAPTE</t>
  </si>
  <si>
    <t>6 RTE DE LASCAUX</t>
  </si>
  <si>
    <t>Domaine de la Fontaine</t>
  </si>
  <si>
    <t>comptabilite@arai87.fr;direction@arai87.fr;secretariat@arai87.fr</t>
  </si>
  <si>
    <t>05 55 56 58 92</t>
  </si>
  <si>
    <t>ST LAURENT LES EGLISES</t>
  </si>
  <si>
    <t>87-870008984-1</t>
  </si>
  <si>
    <t>EHPAD SAINTE MARIE</t>
  </si>
  <si>
    <t>ASSOCIATION  SAINT JOSEPH</t>
  </si>
  <si>
    <t>ASSOCIATION SAINT JOSEPH</t>
  </si>
  <si>
    <t>35 AV PEBOUE</t>
  </si>
  <si>
    <t xml:space="preserve">finances@association-saint-joseph.fr;gestion@association-saint-joseph.fr;economat@association-saint-joseph.fr;administratif-pau@association-saint-joseph.fr;dg@association-saint-joseph.fr
</t>
  </si>
  <si>
    <t>05 59 02 71 65</t>
  </si>
  <si>
    <t>PL MARCADIEU</t>
  </si>
  <si>
    <t>NAY</t>
  </si>
  <si>
    <t>64-640009999-1</t>
  </si>
  <si>
    <t>640785739-EHPAD DE BETHARRAM</t>
  </si>
  <si>
    <t>EHPAD DE BETHARRAM</t>
  </si>
  <si>
    <t>1 PL SAINT MICHEL GARICOITS</t>
  </si>
  <si>
    <t>LESTELLE BETHARRAM</t>
  </si>
  <si>
    <t xml:space="preserve">finances@association-saint-joseph.fr;gestion@association-saint-joseph.fr;economat@association-saint-joseph.fr;adjdir-b@association-saint-joseph.fr;dg@association-saint-joseph.fr
</t>
  </si>
  <si>
    <t>05 59 71 93 41</t>
  </si>
  <si>
    <t>finances@association-saint-joseph.fr;gestion@association-saint-joseph.fr;economat@association-saint-joseph.fr;contact@association-saint-joseph.fr;dg@association-saint-joseph.fr</t>
  </si>
  <si>
    <t>05 59 61 06 79</t>
  </si>
  <si>
    <t>ASSOCIATION SAINTE ELISABETH ANDAULA</t>
  </si>
  <si>
    <t>20 ALL EDMOND ROSTAND</t>
  </si>
  <si>
    <t>elisa.cambo@wanadoo.fr;andaula.secretariat@ehpad-asea64.fr;andaula.direction@ehpad-asea64.fr;andaula.compta@ehpad-asea64.fr;stelisabeth.administratif@ehpad-asea64.fr</t>
  </si>
  <si>
    <t>05 59 29 70 33</t>
  </si>
  <si>
    <t>ALL EDMOND ROSTAND</t>
  </si>
  <si>
    <t>SSIAD LIMOGES SANTE SERVICE LIMOUSIN</t>
  </si>
  <si>
    <t>ASSO SANTE SERVICE LIMOUSIN</t>
  </si>
  <si>
    <t>ASSOCIATION SANTE SERVICE LIMOUSIN</t>
  </si>
  <si>
    <t>20 RUE DE LA PERDRIX</t>
  </si>
  <si>
    <t>direction@santeservicelimousin.fr;nathalie.baudoin@santeservicelimousin.fr;fabien.courteix@santeservicelimousin.fr</t>
  </si>
  <si>
    <t>05 55 43 19 80</t>
  </si>
  <si>
    <t>87-870004074-1</t>
  </si>
  <si>
    <t>SSIAD SANTE FAMILLE 47</t>
  </si>
  <si>
    <t xml:space="preserve"> ASSOCIATION SANTE-FAMILLE-47  </t>
  </si>
  <si>
    <t xml:space="preserve">ASSOCIATION SANTE-FAMILLE-47  </t>
  </si>
  <si>
    <t>505 AVENUE JEAN JAURÈS</t>
  </si>
  <si>
    <t>BOE</t>
  </si>
  <si>
    <t>santefamille47@santefamille47.fr;directionassociation@santefamille47.fr</t>
  </si>
  <si>
    <t>05 53 68 68 02</t>
  </si>
  <si>
    <t xml:space="preserve"> 2 RUE DU PONT NEUF </t>
  </si>
  <si>
    <t>MONSEMPRON LIBOS</t>
  </si>
  <si>
    <t>05 53 98 80 80</t>
  </si>
  <si>
    <t>Aurélie DESAGES remplacement SP</t>
  </si>
  <si>
    <t>RESIDENCE LES TILLEULS - SARPA</t>
  </si>
  <si>
    <t>ASSOCIATION SARPA</t>
  </si>
  <si>
    <t>logement.sarpa@wanadoo.fr;logement.sarpa@orange.fr;directionresidencelestilleuls@orange.fr</t>
  </si>
  <si>
    <t>05 49 35 03 64</t>
  </si>
  <si>
    <t>ST GEORGES DE REX</t>
  </si>
  <si>
    <r>
      <t xml:space="preserve">EHPA-PUV-SCM ds la maquette
</t>
    </r>
    <r>
      <rPr>
        <b/>
        <sz val="8"/>
        <color rgb="FFFF0000"/>
        <rFont val="Arial"/>
        <family val="2"/>
      </rPr>
      <t>Résidence autonomie dans FINESS avec mode tarification : ARS/PCD, forfait soins non habilité aide sociale</t>
    </r>
  </si>
  <si>
    <t>SSIAD DU PIEMONT</t>
  </si>
  <si>
    <t>ASS SERVICE SOINS INFIRMIERS À DOM PIEMONT</t>
  </si>
  <si>
    <t xml:space="preserve">ASSOCIATION SERVICE SOINS INFIRMIERS - À DOMICILE DU PIEMONT </t>
  </si>
  <si>
    <t>11 Rue Jean Jaures</t>
  </si>
  <si>
    <t>COARRAZE</t>
  </si>
  <si>
    <t>ssiad.coarraze@gmail.com;causseques.nadege@ssiadcoarraze.fr;fortane.eric@ssiadcoarraze.fr</t>
  </si>
  <si>
    <t>05 59 13 48 82</t>
  </si>
  <si>
    <t>05 59 61 32 85</t>
  </si>
  <si>
    <t>SSIAD DE GAN</t>
  </si>
  <si>
    <t xml:space="preserve"> 14 RUE GASTON DE FOIX  </t>
  </si>
  <si>
    <t>ssiaddupiemont@orange.fr;ssiaddupiemont@ssiadcoarraze.fr;fortane.eric@ssiadcoarraze.fr</t>
  </si>
  <si>
    <t>05 59 21 68 49</t>
  </si>
  <si>
    <t>SSIAD DE LA VALLEE D'OSSAU</t>
  </si>
  <si>
    <t xml:space="preserve">ASSOCIATION SERVICE SOINS INFIRMIERS À DOMICILE DU PIEMONT </t>
  </si>
  <si>
    <t>MAIRIE AVENUE BRIAND</t>
  </si>
  <si>
    <t>LOUVIE JUZON</t>
  </si>
  <si>
    <t>secretariat.ossau@ssiadcoarraze.fr;fortane.eric@ssiadcoarraze.fr</t>
  </si>
  <si>
    <t>05 59 05 69 18</t>
  </si>
  <si>
    <t>20/03/24 Changement de portefeuille en attente (ancien EJ gérée par Didier SUBHI et Sébastien ZENON)
Arrêté de cession du 01/01/2022 du SSIAD DE LA VALLEE D'OSSAU géré précedemment par l'EJ 640005203 ASSO VALLEE D OSSAU à l'EJ 640006219 ASSO SERVICE SOINS INFIRMIERS A DOMICILE DU PIEMONT</t>
  </si>
  <si>
    <t>Sébastien ZENON 2024</t>
  </si>
  <si>
    <t>Didier SUBHI 2024</t>
  </si>
  <si>
    <t>SSIAD SOINS 2000</t>
  </si>
  <si>
    <t>ASSOCIATION SOINS 2000</t>
  </si>
  <si>
    <t>SAINTE COLOMBE EN BRUILHOIS</t>
  </si>
  <si>
    <t>siadpa.soins@wanadoo.fr</t>
  </si>
  <si>
    <t>05 53 68 87 88</t>
  </si>
  <si>
    <t>SSIAD DU BASSIN D'ARCACHON SUD</t>
  </si>
  <si>
    <t>ASS.SOINS A DOM BASSIN ARCACHON SUD</t>
  </si>
  <si>
    <t>ASSOCIATION SOINS A DOM BASSIN ARCACHON SUD</t>
  </si>
  <si>
    <t xml:space="preserve">931 AVENUE GUSTAVE EIFFEL </t>
  </si>
  <si>
    <t>compta@ssiadarcachon.fr;s.cabrero@ssiadarcachon.fr;</t>
  </si>
  <si>
    <t>05 57 52 16 10</t>
  </si>
  <si>
    <t>Gest/Compta :
Frédéric JAZE</t>
  </si>
  <si>
    <t>931 AVENUE GUSTAVE EIFFEL</t>
  </si>
  <si>
    <t>SSIAD DE SOULE</t>
  </si>
  <si>
    <t xml:space="preserve"> ASSO SOINS DOMIC PAYS DE SOULE </t>
  </si>
  <si>
    <t xml:space="preserve">ASSOCIATION SOINS DOMIC PAYS DE SOULE </t>
  </si>
  <si>
    <t>4 AVENUE DE TREVILLE</t>
  </si>
  <si>
    <t>MAULEON SOULE</t>
  </si>
  <si>
    <t>direction@sadsoule.com;ssiadmauleon@sadsoule.com;</t>
  </si>
  <si>
    <t>05 59 28 42 49</t>
  </si>
  <si>
    <t>Mme Pauline RADIX : Gestionnaire
Mme SUPERVIE Olivia IDEC 3/4 temps 
Mme BISCAY-CHALDU Nicole IDEC mi-temps</t>
  </si>
  <si>
    <t>SSIAD DU BORN ET DU MARENSIN</t>
  </si>
  <si>
    <t xml:space="preserve"> ASS SOINS INFIRMIERS DOM BORN MARENSIN </t>
  </si>
  <si>
    <t xml:space="preserve">ASSOCIATION SOINS INFIRMIERS DOM BORN MARENSIN </t>
  </si>
  <si>
    <t>425 AVENUE HOMY D'AHAS</t>
  </si>
  <si>
    <t>siad.born-et-marensin@wanadoo.fr;siad.born-et-marensin@orange.fr</t>
  </si>
  <si>
    <t>05 58 42 41 77</t>
  </si>
  <si>
    <t xml:space="preserve"> 425 AVENUE HOMY D'AHAS </t>
  </si>
  <si>
    <t>SSIAD LIMOGES SOINS ET SANTE</t>
  </si>
  <si>
    <t>ASSOCIATION SOINS SANTE</t>
  </si>
  <si>
    <t>43 RUE DE NEXON</t>
  </si>
  <si>
    <t>Association soins santé le Castel</t>
  </si>
  <si>
    <t>secretariat@soinsante-limoges.com;aurely.dussartre@orange.fr;aurely.bougnoteau@soinsante-limoges.com</t>
  </si>
  <si>
    <t>05 55 33 99 00</t>
  </si>
  <si>
    <t>43 ROUTE DE NEXON</t>
  </si>
  <si>
    <t xml:space="preserve">05 55 33 99 00 </t>
  </si>
  <si>
    <t>87-870000981-1</t>
  </si>
  <si>
    <t>870004025-SSIAD LIMOGES SOINS ET SANTE</t>
  </si>
  <si>
    <t>AJ THERAPEUTIQUE</t>
  </si>
  <si>
    <t>QUARTIER VENTADOUR</t>
  </si>
  <si>
    <t>LE CASTEL</t>
  </si>
  <si>
    <t>secretariat@soinsante-limoges.com;aurely.bougnoteau@soinsante-limoges.com</t>
  </si>
  <si>
    <t>SSIAD DE CUBJAC</t>
  </si>
  <si>
    <t xml:space="preserve">ASS SOINS SERVICES AIDE MENAG DOMICILE </t>
  </si>
  <si>
    <t xml:space="preserve">ASSOCIATION SOINS SERVICES AIDE MENAG DOMICILE </t>
  </si>
  <si>
    <t>LE MAINE</t>
  </si>
  <si>
    <t>CUBJAC AUVEZERE VAL D ANS</t>
  </si>
  <si>
    <t>assad.ssiad@orange.fr;a.daws@labregere.fr;poledir.assad.cubjac@orange.fr;compt.assad.cubjac@orange.fr</t>
  </si>
  <si>
    <t>SSIAD DE GOUZON</t>
  </si>
  <si>
    <t>ASSO SOLIDARITE RURALE CREUSOISE</t>
  </si>
  <si>
    <t>ASSOCIATION SOLIDARITE RURALE CREUSOISE</t>
  </si>
  <si>
    <t>38 CLOT DE LA SABLIERE</t>
  </si>
  <si>
    <t>GOUZON</t>
  </si>
  <si>
    <t>pioffret.directionssiad@laposte.net;ssiad.gouzon@wanadoo.fr;christelle.pioffret@gmail.com</t>
  </si>
  <si>
    <t>05 55 62 70 15</t>
  </si>
  <si>
    <t>38 Lotissement de la Sablière</t>
  </si>
  <si>
    <t xml:space="preserve">CPOM prevu fin 2019 mail fait AF pour demarrage CB EPRD 2020 et annexe activite </t>
  </si>
  <si>
    <t>IME SOLINCITE</t>
  </si>
  <si>
    <t>ASSOCIATION SOLINCITE</t>
  </si>
  <si>
    <t>R DES REMPARTS</t>
  </si>
  <si>
    <t>ESCASSEFORT</t>
  </si>
  <si>
    <t>compta02@solincite.org;benoit.spiesser@solincite.org;association@solincite.org;pole.enfance@solincite.org</t>
  </si>
  <si>
    <t>SPIESSER</t>
  </si>
  <si>
    <t>Benoit</t>
  </si>
  <si>
    <t>05 53 20 38 40</t>
  </si>
  <si>
    <t>05 53 88 30 10</t>
  </si>
  <si>
    <t>SSIAD SANTE CHEZ SOI</t>
  </si>
  <si>
    <t xml:space="preserve"> RUE SAINT ROCH </t>
  </si>
  <si>
    <t>BEAUVILLE</t>
  </si>
  <si>
    <t>association@solincite.org;ssiad.santechezsoi@solincite.org;beatrice.buil@solincite.org;severine.deswaziere@solincite.org;</t>
  </si>
  <si>
    <t>05 53 95 45 58</t>
  </si>
  <si>
    <t xml:space="preserve"> CANTE LAUZETTE </t>
  </si>
  <si>
    <t>SESSAD SOLINCITE</t>
  </si>
  <si>
    <t>association@solincite.org;odile.alba@solincite.org;melanie.kanellos@solincite.org;pole.enfance@solincite.org;</t>
  </si>
  <si>
    <t>SAMSAH SOLINCITE</t>
  </si>
  <si>
    <t>CANTE LAUZETTE</t>
  </si>
  <si>
    <t>association@solincite.org;samsah@solincite.org;valerie.gaydonserres@solincite.org;carole.buffard@solincite.org;</t>
  </si>
  <si>
    <t>SSIAD GENOUILLAC</t>
  </si>
  <si>
    <t>ASS SSAD DE CHATELUS MALVALEIX - ET BONNAT</t>
  </si>
  <si>
    <t>ASSOCIATION SSAD DE CHATELUS MALVALEIX - ET BONNAT</t>
  </si>
  <si>
    <t>7 PL DE L EGLISE</t>
  </si>
  <si>
    <t>GENOUILLAC</t>
  </si>
  <si>
    <t>soins-domicile@wanadoo.fr</t>
  </si>
  <si>
    <t>05 55 80 84 51</t>
  </si>
  <si>
    <t>7 PLACE DE L'EGLISE</t>
  </si>
  <si>
    <t>23-230001117-1</t>
  </si>
  <si>
    <t>SSIAD OUSSE GABAS</t>
  </si>
  <si>
    <t xml:space="preserve"> ASS SSIAD DE LA VALLEE DE L'OUSSE </t>
  </si>
  <si>
    <t xml:space="preserve">ASSOCIATION SSIAD DE LA VALLEE DE L'OUSSE </t>
  </si>
  <si>
    <t xml:space="preserve"> 12 RUE HENRI IV </t>
  </si>
  <si>
    <t>PONTACQ</t>
  </si>
  <si>
    <t>ssiad.oussegabas@laposte.net</t>
  </si>
  <si>
    <t>05 59 53 68 54</t>
  </si>
  <si>
    <t>SOUMOULOU</t>
  </si>
  <si>
    <t>EHPAD OSTEYS</t>
  </si>
  <si>
    <t>ASSOCIATION SAINT-JOSEPH SENIORS</t>
  </si>
  <si>
    <t>ASSOCIATION ST JOSEPH SENIORS</t>
  </si>
  <si>
    <t>50 CHE DE HARGOUS</t>
  </si>
  <si>
    <t>nadege.darbon@saint-joseph-seniors.org;accueil.osteys@saint-joseph-seniors.org</t>
  </si>
  <si>
    <t>DARBON</t>
  </si>
  <si>
    <t>Nadège</t>
  </si>
  <si>
    <t>05 59 44 71 00</t>
  </si>
  <si>
    <t>26 BD DE LOUVAIN</t>
  </si>
  <si>
    <t>MARSEILLE CEDEX 08</t>
  </si>
  <si>
    <t>04 91 80 69 66</t>
  </si>
  <si>
    <t>S.E.S.S.A.D ITEP DE GURON</t>
  </si>
  <si>
    <t>ASS. ST LOUIS DE GURON</t>
  </si>
  <si>
    <t>ASSOCIATION ST LOUIS DE GURON</t>
  </si>
  <si>
    <t>28 R DE L AVIATION</t>
  </si>
  <si>
    <t>c.blugeon@itep86.fr;t.liminana@itep86.fr;contact@itep86.fr</t>
  </si>
  <si>
    <t>05 49 03 06 29</t>
  </si>
  <si>
    <t>LD GURON</t>
  </si>
  <si>
    <t>PAYRE</t>
  </si>
  <si>
    <t>05 49 42 42 07</t>
  </si>
  <si>
    <t>86-860793131-1</t>
  </si>
  <si>
    <t>inconnue</t>
  </si>
  <si>
    <t>860780378_ITEP DE GURON</t>
  </si>
  <si>
    <t>I.T.E.P. DE GURON</t>
  </si>
  <si>
    <t>VALENCE EN POITOU</t>
  </si>
  <si>
    <t>ITEP ST VINCENT</t>
  </si>
  <si>
    <t>ASSOCIATION ST VINCENT DE PAUL</t>
  </si>
  <si>
    <t>74 AV DU TAILLAN- MEDOC</t>
  </si>
  <si>
    <t>irpstvincent@wanadoo.fr;c.carrere@assostvincent.org;itepsaintvincent@assostvincent.org</t>
  </si>
  <si>
    <t>05 56 28 03 23</t>
  </si>
  <si>
    <t>74 AV DU TAILLAN</t>
  </si>
  <si>
    <t>05 56 28 07 03</t>
  </si>
  <si>
    <t>33-330000480-1</t>
  </si>
  <si>
    <t>SSIAD SUDGIMAD</t>
  </si>
  <si>
    <t>ASSOCIATION SUDGIMAD (SUD Gironde Maintien A Domicile)</t>
  </si>
  <si>
    <t>ASSOCIATION SUDGIMAD (SUD GIronde Maintien A Domicile)</t>
  </si>
  <si>
    <t xml:space="preserve"> 18 PLACE DES TILLEULS </t>
  </si>
  <si>
    <t>direction@sudgimad.fr</t>
  </si>
  <si>
    <t>05 56 62 75 00</t>
  </si>
  <si>
    <t>Arrêté 21/03/23 : Changement d'EJ (auparavant 330026048) changement dénomination ET et EJ</t>
  </si>
  <si>
    <t>SESSAD MTC</t>
  </si>
  <si>
    <t>ASSOCIATION TREMA</t>
  </si>
  <si>
    <t>17 R RAMUNTCHO</t>
  </si>
  <si>
    <t>dg@trema-asso.fr;sessad.mtc@trema-asso.fr;Beatrice.Olgiati@trema-asso.fr;</t>
  </si>
  <si>
    <t>05 46 87 81 37</t>
  </si>
  <si>
    <t>14 R EDMEE MARIOTTE</t>
  </si>
  <si>
    <t>05 46 41 68 46</t>
  </si>
  <si>
    <t>dg@trema-asso.fr</t>
  </si>
  <si>
    <t>17-170791214-1</t>
  </si>
  <si>
    <t>Prorogation par avenant du 26/12/2022</t>
  </si>
  <si>
    <t>170014849-SESSAD MTC</t>
  </si>
  <si>
    <t>Le 01/07/17 PEP 17 devient TREMÄ</t>
  </si>
  <si>
    <t>SAAAIS/SSEFIS/SESSAD Dysphasie</t>
  </si>
  <si>
    <t>128B R DU 14 JUILLET</t>
  </si>
  <si>
    <t>BP 60012</t>
  </si>
  <si>
    <t>dg@trema-asso.fr;sessad3d@trema-asso.fr;Beatrice.Olgiati@trema-asso.fr;isabelle.hilaireau@trema-asso.fr</t>
  </si>
  <si>
    <t>05 46 99 04 37</t>
  </si>
  <si>
    <t>SSIAD TREMA</t>
  </si>
  <si>
    <t>22 R DU GENERAL LECLERC</t>
  </si>
  <si>
    <t>dg@trema-asso.fr;ssiad@trema-asso.fr;spasad@trema-asso.fr;Beatrice.Olgiati@trema-asso.fr;ssiad.esa@trema-asso.fr;pascale.capraro@trema-asso.fr</t>
  </si>
  <si>
    <t>05 46 42 19 19</t>
  </si>
  <si>
    <t>14 RUE EDMEE MARIOTTE</t>
  </si>
  <si>
    <t xml:space="preserve">Le SSIAD qui était soumis à l’EPRD depuis 2020 dans le cadre d’une anticipation de la signature du CPOM, redevient en procédure contradictoire en 2023, faute de signature du CPOM.
Nous avons arrêté le résultat du CA 2021 et une reprise de l’excédent sera effectuée sur la notification 2023 (c.f. tableau d’affectation des résultats 2021 SSIAD).
Passage EPRD en 2020 en anticipation de la signature de son CPOM </t>
  </si>
  <si>
    <t xml:space="preserve">Info 22/05/23 : le SSIAD TREMA (FINESS ET 170020150 / FINESS JUR 170791214) qui était soumis à l’EPRD depuis 2020 dans le cadre d’une anticipation de la signature du CPOM, redevient en procédure contradictoire, faute de signature du CPOM.
Nous avons arrêté le résultat du CA 2021 et une reprise de l’excédent sera effectuée sur la notification 2023 (c.f. tableau d’affectation des résultats 2021 SSIAD).
</t>
  </si>
  <si>
    <t>EHPAD VALPASTOUR</t>
  </si>
  <si>
    <t>18 R VALPASTOUR</t>
  </si>
  <si>
    <t>SAINT MEDARD D'AUNIS</t>
  </si>
  <si>
    <t>dg@trema-asso.fr;residence.valpastour@trema-asso.fr;Beatrice.Olgiati@trema-asso.fr;Jean-Christophe.LAURENCON@trema-asso.fr</t>
  </si>
  <si>
    <t>LOISEAU</t>
  </si>
  <si>
    <t>05 46 66 08 00</t>
  </si>
  <si>
    <t>17-170791214-2</t>
  </si>
  <si>
    <t>Cpom 2019/2023 prorogé  par avenants</t>
  </si>
  <si>
    <t>170021059-EHPAD VALPASTOUR</t>
  </si>
  <si>
    <t>EHPAD LES CHAMPS DU NOYER</t>
  </si>
  <si>
    <t>10 R DES BARAQUES</t>
  </si>
  <si>
    <t>SAINT SAUVEUR D'AUNIS</t>
  </si>
  <si>
    <t>dg@trema-asso.fr;residence.leschampsdunoyer@trema-asso.fr;Beatrice.Olgiati@trema-asso.fr;iris.andrieux@trema-asso.fr</t>
  </si>
  <si>
    <t xml:space="preserve"> HARMANGE</t>
  </si>
  <si>
    <t>Christele</t>
  </si>
  <si>
    <t>05 46 66 66 05</t>
  </si>
  <si>
    <t>24/02/17 info changement direction
Le 01/07/17 PEP 17 devient TREMÄ</t>
  </si>
  <si>
    <t>EHPAD RESIDENCE DU DOMAINE RIEUX COUDREAU</t>
  </si>
  <si>
    <t>7 R SAINTE CECILE</t>
  </si>
  <si>
    <t>DOMPIERRE SUR MER</t>
  </si>
  <si>
    <t>residence.rieuxcoudreau@trema-asso.fr;dg@trema-asso.fr;Beatrice.Olgiati@trema-asso.fr;</t>
  </si>
  <si>
    <t>05 46 68 44 00</t>
  </si>
  <si>
    <t>ITEP TREMA</t>
  </si>
  <si>
    <t>11 CHS DU CALVAIRE</t>
  </si>
  <si>
    <t>BP 11</t>
  </si>
  <si>
    <t>SAINT JEAN D'ANGELY</t>
  </si>
  <si>
    <t>itep.aunis@trema-asso.fr;dg@trema-asso.fr;Beatrice.Olgiati@trema-asso.fr;</t>
  </si>
  <si>
    <t>05 46 32 00 11</t>
  </si>
  <si>
    <t>EHPAD CHAMBERET</t>
  </si>
  <si>
    <t>ASSO VIEILLESSE ET HANDICAP CHAMBERET</t>
  </si>
  <si>
    <t>ASSOCIATION VIEILLESSE ET HANDICAP CHAMBERET</t>
  </si>
  <si>
    <t>6 RTE DE BOISSE</t>
  </si>
  <si>
    <t>CHAMBERET</t>
  </si>
  <si>
    <t>direction.generale@avehc.fr;adj.direction@avehc.fr;secretariat.ehpad@avehc.fr</t>
  </si>
  <si>
    <t>05 55 98 31 35</t>
  </si>
  <si>
    <t>05 55 98 89 96</t>
  </si>
  <si>
    <t>MAS de CHAMBERET</t>
  </si>
  <si>
    <t>LA VALADE</t>
  </si>
  <si>
    <t>direction.generale@avehc.fr;secretariat.mas.fo@avehc.fr;adj.direction@avehc.fr</t>
  </si>
  <si>
    <t>05 55 98 39 52</t>
  </si>
  <si>
    <t>FOYER RESIDENCE TARNOS OCEAN</t>
  </si>
  <si>
    <t>Association Vivre et Devenir-Villepinte-Saint Michel</t>
  </si>
  <si>
    <t>ASSOCIATION VIVRE ET DEVENIR</t>
  </si>
  <si>
    <t>6 AV LENINE</t>
  </si>
  <si>
    <t>TARNOS</t>
  </si>
  <si>
    <t>jean-luc.pradeille@vivre-devenir.fr;marie-helene.pirot@vivre-devenir.fr;michel.elissalde@vivre-devenir.fr</t>
  </si>
  <si>
    <t>AFKIR</t>
  </si>
  <si>
    <t>Karima</t>
  </si>
  <si>
    <t>05 59 74 81 00</t>
  </si>
  <si>
    <t>Marie-Hélène PIROT : Chef comptable</t>
  </si>
  <si>
    <t>2 Allée Joseph Récamier</t>
  </si>
  <si>
    <t>01 48 78 14 31</t>
  </si>
  <si>
    <t>MANENT</t>
  </si>
  <si>
    <t>Patty</t>
  </si>
  <si>
    <t>p.manent@vivre-devenir.fr</t>
  </si>
  <si>
    <t>DG :Mme Patty Manent
p.manent@vivre-devenir.fr
Tel Port : 06 51 69 58 65
Assistante : Stéphanie Jouslin
s.jouslin@vivre-devenir.fr 
01 48 78 14 31</t>
  </si>
  <si>
    <t>Suite arrêté 07/07/2024, cesstion d'autorisaatioon EJ 640013546 Association Europenne moteur au profit Association Vivre et devenir</t>
  </si>
  <si>
    <t>en attente confirmation le 29/05/2024</t>
  </si>
  <si>
    <t>FOYER ANDRE LESTANG-AEHM</t>
  </si>
  <si>
    <t>CHE DE LA REPUBLIQUE</t>
  </si>
  <si>
    <t>SOUSTONS</t>
  </si>
  <si>
    <t>valerie.fournie@vivre-devenir.fr;compta.soustons@aehm.fr;sg@aehm.fr;accueilral.soustons@aehm.fr</t>
  </si>
  <si>
    <t>05 58 41 50 06</t>
  </si>
  <si>
    <t>FOYER PIERRE LESTANG RESID LES ARENES</t>
  </si>
  <si>
    <t>PL DES ARENES</t>
  </si>
  <si>
    <t>05 58 41 21 41</t>
  </si>
  <si>
    <t>IEM AINTZINA</t>
  </si>
  <si>
    <t>24 R DE MATIGNON</t>
  </si>
  <si>
    <t>sylvain.descoutey@aehm.fr;maider.amestoy@aehm.fr</t>
  </si>
  <si>
    <t>05 59 64 21 20</t>
  </si>
  <si>
    <t>Arrêté du 28/12/23 :Changement d'EJ (fusion absorption) ancien EJ 640013546 ASSOCIATION EUROPEENNE HANDICAP MOTEUR) vers 750720534 VIVRE ET DEVENIR</t>
  </si>
  <si>
    <t>SESSAD AINTZINA</t>
  </si>
  <si>
    <t xml:space="preserve">sylvain.descoutey@aehm.fr;maider.amestoy@aehm.fr
</t>
  </si>
  <si>
    <t>ESAT LE PUCH</t>
  </si>
  <si>
    <t>ASSOCIATION VOIR ENSEMBLE</t>
  </si>
  <si>
    <t>LE PUCH</t>
  </si>
  <si>
    <t>SAUVETERRE DE GUYENNE</t>
  </si>
  <si>
    <t>f.dubourg@voirensemble.asso.fr;esatlepuch@voirensemble.asso.fr;b.puaud@voirensemble.asso.fr</t>
  </si>
  <si>
    <t>DUBOURG</t>
  </si>
  <si>
    <t>Frédérice</t>
  </si>
  <si>
    <t>05 56 71 51 15</t>
  </si>
  <si>
    <t>15 RUE MAYET</t>
  </si>
  <si>
    <t>Adjoint technique : Benoît PUAUD
esatlepuch@voirensemble.asso.fr ;
05 56 71 36 13
06 89 99 07 43</t>
  </si>
  <si>
    <t xml:space="preserve">SSIAD AUNIS SAINTONGE SANTE   </t>
  </si>
  <si>
    <t>AUNIS SAINTONGE SANTE</t>
  </si>
  <si>
    <t>7 QUAI DE MARANS</t>
  </si>
  <si>
    <t>philippe.morelieras@aunissaintongesante.fr;dirass@aunissaintongesante.fr</t>
  </si>
  <si>
    <t>05 46 41 99 16</t>
  </si>
  <si>
    <t>1 RUE DU DOCTEUR SCHWEITZER</t>
  </si>
  <si>
    <t>EHPAD OIHANA BAYONNE</t>
  </si>
  <si>
    <t>AVENIR GÉRONTOLOGIE</t>
  </si>
  <si>
    <t>AV DU 14 AVRIL</t>
  </si>
  <si>
    <t>residence.oihana@gmail.com;oihana.direction@outlook.fr;residence.oihana@outlook.fr</t>
  </si>
  <si>
    <t>05 59 50 39 39</t>
  </si>
  <si>
    <t>EHPAD ALBODI  BARDOS</t>
  </si>
  <si>
    <t>BARDOS SARL</t>
  </si>
  <si>
    <t>DOMIDEP</t>
  </si>
  <si>
    <t>1 place des commerces</t>
  </si>
  <si>
    <t>BARDOS</t>
  </si>
  <si>
    <t>direction@residence-albodi.fr;accueil@residence-albodi.fr</t>
  </si>
  <si>
    <t>05 59 56 98 00</t>
  </si>
  <si>
    <t>1 PLACE DES COMMERCES</t>
  </si>
  <si>
    <t>20/11/25 Info EPRD unique DOMIDEP (Ehpad COLCHIQUES 640794517) et EHPAD ALBODI BARDOS 640009049=&gt;Changement chargé de mission et gestionnaires PFA pour faciliter la gestion</t>
  </si>
  <si>
    <t>Nathalie QUANTE Novembre 2025</t>
  </si>
  <si>
    <t>Christophe BOIVIN Novembte 2025</t>
  </si>
  <si>
    <t>EHPAD RESIDENCE  LES HORTENSIAS</t>
  </si>
  <si>
    <t>SARL LES HORTENSIAS</t>
  </si>
  <si>
    <t>BEL AGE</t>
  </si>
  <si>
    <t>Domaine des MESPLES</t>
  </si>
  <si>
    <t>Chemin de Saint Paul</t>
  </si>
  <si>
    <t>URT</t>
  </si>
  <si>
    <t>dir.hortensias@belage.org;hortensias@belage.org;audrey.diharce@gmail.com</t>
  </si>
  <si>
    <t>05 59 56 97 97</t>
  </si>
  <si>
    <t>05 59 56 28 28</t>
  </si>
  <si>
    <t>64-640005229-1</t>
  </si>
  <si>
    <t>EHPAD MARIA CONSOLATA</t>
  </si>
  <si>
    <t>BON PASTEUR MARIA CONSOLATA</t>
  </si>
  <si>
    <t>205 BD CAMI-SALIE</t>
  </si>
  <si>
    <t>mc.direction@orange.fr;maria.consolata@orange.fr;mc.segonnejeanluc@orange.fr</t>
  </si>
  <si>
    <t>05 59 02 61 36</t>
  </si>
  <si>
    <t>205 BD DU CAMI SALIE</t>
  </si>
  <si>
    <t>64-640001095-1</t>
  </si>
  <si>
    <t>FAM  LES FONTAINES DE MONJOUS</t>
  </si>
  <si>
    <t>BTP RESIDENCES MEDICO-SOCIALES</t>
  </si>
  <si>
    <t xml:space="preserve"> 9 RUE DES FONTAINES DE MONJOUS </t>
  </si>
  <si>
    <t xml:space="preserve">direction.lesfontainesdemonjous@probtp.com;l.framarin@probtp.com;fam.lesfontainesdemonjous@probtp.com
</t>
  </si>
  <si>
    <t xml:space="preserve"> 7 RUE DU REGARD </t>
  </si>
  <si>
    <t>EHPAD LES FONTAINES DE MONJOUS</t>
  </si>
  <si>
    <t>9 R DES FONTAINES DE MONJOUS</t>
  </si>
  <si>
    <t>CS 40113</t>
  </si>
  <si>
    <t>direction.lesfontainesdemonjous@probtp.com;l.framarin@probtp.com;ehpad.lesfontainesdemonjous@probtp.com</t>
  </si>
  <si>
    <t>05 57 35 28 28</t>
  </si>
  <si>
    <t>7 R DU REGARD</t>
  </si>
  <si>
    <t>EHPAD RESIDENCE LA BERGE DU LAC</t>
  </si>
  <si>
    <t>41 R MARCELINE DESBORDES VALMORE</t>
  </si>
  <si>
    <t>direction.labergedulac@probtp.com;l.framarin@probtp.com;ehpad.labergedulac@probtp.com</t>
  </si>
  <si>
    <t>05 56 33 36 36</t>
  </si>
  <si>
    <t>FAM DE COULOMME</t>
  </si>
  <si>
    <t>14 Rue Yan Dou Sabalot</t>
  </si>
  <si>
    <t>coulcms@wanadoo.fr;delphine.othax@coulomme.fr;</t>
  </si>
  <si>
    <t>05 59 38 79 79</t>
  </si>
  <si>
    <t>64-750034589-1</t>
  </si>
  <si>
    <t>EHPAD LA BOURBONNERIE</t>
  </si>
  <si>
    <t>CCAS</t>
  </si>
  <si>
    <t>CCAS 16 BAIGNES STE RADEGONDE</t>
  </si>
  <si>
    <t>R DE LA BOURBONNERIE</t>
  </si>
  <si>
    <t>BAIGNES STE RADEGONDE</t>
  </si>
  <si>
    <t>Public territorial</t>
  </si>
  <si>
    <t>direction@ehpad-baignes.fr</t>
  </si>
  <si>
    <t>05 45 78 64 64</t>
  </si>
  <si>
    <t>R DU GENERAL DE GAULLE</t>
  </si>
  <si>
    <t>05 45 78 48 94</t>
  </si>
  <si>
    <t>EHPAD DE BRIGUEUIL</t>
  </si>
  <si>
    <t>C. C. A. S.</t>
  </si>
  <si>
    <t>CCAS 16 BRIGUEUIL</t>
  </si>
  <si>
    <t>7 R DES REMPARTS</t>
  </si>
  <si>
    <t>BRIGUEUIL</t>
  </si>
  <si>
    <t>directrice@mdr2tours.com</t>
  </si>
  <si>
    <t>05 45 71 01 08</t>
  </si>
  <si>
    <t>PL DE LA LIBERTE</t>
  </si>
  <si>
    <t>05 45 71 00 33</t>
  </si>
  <si>
    <t>16-160006045-1</t>
  </si>
  <si>
    <t>EHPAD LA CHALOTINE</t>
  </si>
  <si>
    <t>CCAS DE BRILLAC</t>
  </si>
  <si>
    <t>CCAS 16 BRILLAC</t>
  </si>
  <si>
    <t>RTE DE LA CHALOTTE</t>
  </si>
  <si>
    <t>BRILLAC</t>
  </si>
  <si>
    <t>direction.brillac@orange.fr</t>
  </si>
  <si>
    <t>05 45 89 47 45</t>
  </si>
  <si>
    <t>8 R DU COUVENT</t>
  </si>
  <si>
    <t>05 45 89 41 69</t>
  </si>
  <si>
    <t>EHPAD LE VILLARD</t>
  </si>
  <si>
    <t>CCAS CHAMPAGNE MOUTON</t>
  </si>
  <si>
    <t>CCAS 16 CHAMPAGNE MOUTON</t>
  </si>
  <si>
    <t>1 R BUISSONIERE</t>
  </si>
  <si>
    <t>CHAMPAGNE MOUTON</t>
  </si>
  <si>
    <t>direction.champagne@residencelevillard.fr;compta.champagne@residencelevillard.fr</t>
  </si>
  <si>
    <t>05 45 31 87 57</t>
  </si>
  <si>
    <t>6 PL DE L EGLISE</t>
  </si>
  <si>
    <t>05 45 31 94 88</t>
  </si>
  <si>
    <t>16-160011649-1</t>
  </si>
  <si>
    <t>EHPAD LE FIL D'ARGENT</t>
  </si>
  <si>
    <t>C.C.A.S. CHASSENEUIL/BONNIEURE</t>
  </si>
  <si>
    <t>CCAS 16 CHASSENEUIL SUR BONNIEURE</t>
  </si>
  <si>
    <t>16B R BIR HAKEIM</t>
  </si>
  <si>
    <t>CHASSENEUIL SUR BONNIEURE</t>
  </si>
  <si>
    <t>directionmdrchasseneuil@gmail.com;</t>
  </si>
  <si>
    <t>05 45 22 58 58</t>
  </si>
  <si>
    <t>86 AV DE LA REPUBLIQUE</t>
  </si>
  <si>
    <t>05 45 39 55 36</t>
  </si>
  <si>
    <t>16-160011946-1</t>
  </si>
  <si>
    <t>EHPAD LE HAUT BOIS</t>
  </si>
  <si>
    <t>CCAS 16 FLEAC</t>
  </si>
  <si>
    <t>4 AV DES SPORTS</t>
  </si>
  <si>
    <t>FLEAC</t>
  </si>
  <si>
    <t xml:space="preserve">direction.ehpad.fleac@orange.fr;samantha.daulon@orange.fr;
</t>
  </si>
  <si>
    <t xml:space="preserve">05 45 91 01 06
</t>
  </si>
  <si>
    <t>Directeur : 07 54 39 57 75
Comptable : 07 54 39 70 65</t>
  </si>
  <si>
    <t>8 R DU 8 MAI</t>
  </si>
  <si>
    <t>05 45 91 21 34</t>
  </si>
  <si>
    <t>16-160009932-1</t>
  </si>
  <si>
    <t>Précédent CPOM  03/ 2019_03/2024 renouv fin 2024</t>
  </si>
  <si>
    <t>EHPAD LES HESPERIDES</t>
  </si>
  <si>
    <t>CCAS LUXE</t>
  </si>
  <si>
    <t>CCAS 16 LUXE</t>
  </si>
  <si>
    <t>LUXE</t>
  </si>
  <si>
    <t>direction@les-hesperides.fr;accueil@les-hesperides.fr</t>
  </si>
  <si>
    <t>VINCENT</t>
  </si>
  <si>
    <t>Ludovic</t>
  </si>
  <si>
    <t>05 45 39 56 56</t>
  </si>
  <si>
    <t>Mme Aurélie BIRAUD est adjointe administrative</t>
  </si>
  <si>
    <t>PL DU BOURG</t>
  </si>
  <si>
    <t>05 45 39 01 77</t>
  </si>
  <si>
    <t>16-160011916-1</t>
  </si>
  <si>
    <t>EHPAD DE LA BOEME</t>
  </si>
  <si>
    <t>CENTRE COMMUNAL D'AIDE SOCIALE</t>
  </si>
  <si>
    <t>CCAS 16 MOUTHIERS SUR BOEME</t>
  </si>
  <si>
    <t>2 rue des sources</t>
  </si>
  <si>
    <t>MOUTHIERS SUR BOEME</t>
  </si>
  <si>
    <t xml:space="preserve">direction@ehpad-mouthiers.fr
</t>
  </si>
  <si>
    <t>HOUDOT</t>
  </si>
  <si>
    <t>Mathilde</t>
  </si>
  <si>
    <t>05 45 67 84 87</t>
  </si>
  <si>
    <t>Tel directrice : 07 71 59 59 05</t>
  </si>
  <si>
    <t>IMM MAIRIE</t>
  </si>
  <si>
    <t>12/04/23 MAJ RS ET antérieurement EHPAD LA CHAUVETERIE</t>
  </si>
  <si>
    <t>EHPAD ANDRE COMPAIN</t>
  </si>
  <si>
    <t>C.C.A.S. SAINT-MICHEL</t>
  </si>
  <si>
    <t>CCAS 16 ST MICHEL</t>
  </si>
  <si>
    <t>7 BD DE BRETAGNE</t>
  </si>
  <si>
    <t>SAINT MICHEL</t>
  </si>
  <si>
    <t>direction@ehpadcompain.fr;dgs@stmichel16470.fr;secretariat@ehpadcompain.fr</t>
  </si>
  <si>
    <t>05 45 91 41 15</t>
  </si>
  <si>
    <t>BD DE BRETAGNE</t>
  </si>
  <si>
    <t>ST MICHEL</t>
  </si>
  <si>
    <t>16-160006573-1</t>
  </si>
  <si>
    <t>EHPAD CHAMP DE MARS</t>
  </si>
  <si>
    <t xml:space="preserve">CCAS LA ROCHELLE
</t>
  </si>
  <si>
    <t>CCAS 17 LA ROCHELLE</t>
  </si>
  <si>
    <t>AV DU CHAMP DE MARS</t>
  </si>
  <si>
    <t xml:space="preserve">secretariat.mars@ccas-larochelle.fr;delphine.dasilva@ccas-larochelle.fr;pascal.narbonne@ccas-larochelle.fr;david.chiche@ccas-larochelle.fr;
</t>
  </si>
  <si>
    <t>05 46 00 21 76</t>
  </si>
  <si>
    <t>31 R AMELOT</t>
  </si>
  <si>
    <t>05 46 31 34 20</t>
  </si>
  <si>
    <t>17-170785703-1</t>
  </si>
  <si>
    <t xml:space="preserve">CPOM initial 2018_2022 proroger par avenant </t>
  </si>
  <si>
    <t>170021372-EHPAD RES DE PORT NEUF</t>
  </si>
  <si>
    <t>EHPAD RESIDENCE DE PORT NEUF</t>
  </si>
  <si>
    <t>69 BD ARISTIDE RONDEAU</t>
  </si>
  <si>
    <t>QUARTIER PORT NEUF</t>
  </si>
  <si>
    <t xml:space="preserve">epa.portneuf@ccas-larochelle.fr;david.chiche@ccas-larochelle.fr;epa.portneuf@ccas-larochelle.fr 
</t>
  </si>
  <si>
    <t>05 46 27 40 00</t>
  </si>
  <si>
    <t>EHPA CHAMP DE MARS</t>
  </si>
  <si>
    <t>AVENUE DU CHAMP DE MARS</t>
  </si>
  <si>
    <t xml:space="preserve">secretariat.mars@ccas-larochelle.fr;delphine.dasilva@ccas-larochelle.fr;pascal.narbonne@ccas-larochelle.fr;david.chiche@ccas-larochelle.fr;epa.mars@ccas-larochelle.fr
</t>
  </si>
  <si>
    <t>31 RUE AMELOT</t>
  </si>
  <si>
    <t>05/46/31/34/20</t>
  </si>
  <si>
    <t>EHPAD MASSIOU</t>
  </si>
  <si>
    <t>4 R MASSIOU</t>
  </si>
  <si>
    <t xml:space="preserve">abdelnasser.khiari@ccas-larochelle.fr;epa.massiou@ccas-larochelle.fr;pascal.narbonne@ccas-larochelle.fr;david.chiche@ccas-larochelle.fr;epa.massiou@ccas-larochelle.fr 
</t>
  </si>
  <si>
    <t>05 46 28 09 01</t>
  </si>
  <si>
    <t>SSIAD du CCAS LA ROCHELLE</t>
  </si>
  <si>
    <t>17 avenue du général Mangin</t>
  </si>
  <si>
    <t xml:space="preserve">david.chiche@ccas-larochelle.fr;ssiad@ccas-larochelle.fr;nadege.julien@ccas-larochelle.fr;
</t>
  </si>
  <si>
    <t>EHPAD LES MINIMES</t>
  </si>
  <si>
    <t>2 R LUCILE</t>
  </si>
  <si>
    <t>LA ROCHELLE CEDEX 1</t>
  </si>
  <si>
    <t xml:space="preserve">nathalie.dossantosfernandes@ccas-larochelle.fr;epa.minimes@ccas-larochelle.fr;david.chiche@ccas-larochelle.fr;epa.minimes@ccas-larochelle.fr 
</t>
  </si>
  <si>
    <t>05 46 45 84 70</t>
  </si>
  <si>
    <t>EHPAD RESIDENCE LES BENGALIS</t>
  </si>
  <si>
    <t>C.C.A.S.</t>
  </si>
  <si>
    <t>CCAS 17 LA TREMBLADE</t>
  </si>
  <si>
    <t>53 Rue des Calfats</t>
  </si>
  <si>
    <t>LA TREMBLADE</t>
  </si>
  <si>
    <t>rpa.les.mimosas@wanadoo.fr;directionmimosas17@gmail.com;rpa.les.mimosas@yahoo.fr;direction.ehpad@la-tremblade.com</t>
  </si>
  <si>
    <t>LACOMBE</t>
  </si>
  <si>
    <t>05 46 36 01 11</t>
  </si>
  <si>
    <t>37 R DE LA SEUDRE</t>
  </si>
  <si>
    <t>05 46 36 02 45</t>
  </si>
  <si>
    <t>17-170787220-1</t>
  </si>
  <si>
    <t>AVENANT</t>
  </si>
  <si>
    <t>Date 1ère signature 23/05/2019</t>
  </si>
  <si>
    <t>19/12/21 info modif raisons sociale ET EHPAD MIMOSAS devient EHPAD RES LES BENGALIS et changement d'adresse</t>
  </si>
  <si>
    <t>EHPAD LA POMMERAIE</t>
  </si>
  <si>
    <t>CENTRE COMMUNAL D'ACTION SOCIALE</t>
  </si>
  <si>
    <t>CCAS 17 PERIGNY</t>
  </si>
  <si>
    <t>5 R DE VALENCAY</t>
  </si>
  <si>
    <t>direction@ehpad-perigny.fr;</t>
  </si>
  <si>
    <t>DENIER</t>
  </si>
  <si>
    <t>Guy</t>
  </si>
  <si>
    <t>Président CCAS</t>
  </si>
  <si>
    <t>05 46 45 41 47</t>
  </si>
  <si>
    <t>R DU CHATEAU</t>
  </si>
  <si>
    <t>05 46 44 16 22</t>
  </si>
  <si>
    <t>17-170789507-1</t>
  </si>
  <si>
    <t>CENTRE D'ACCUEIL JOUR ALZHEIMER (Cantou St Louis)</t>
  </si>
  <si>
    <t xml:space="preserve">CCAS </t>
  </si>
  <si>
    <t>CCAS 17 SAINTES</t>
  </si>
  <si>
    <t>SQUARE ANDRE MAUDET</t>
  </si>
  <si>
    <t>BP 319</t>
  </si>
  <si>
    <t>CCAS-AJ-Alzheimer@ville-saintes.fr;ccas-servicefinances@ville-saintes.fr;CCAS-SSIAD@ville-saintes.fr;mm.rouil@ville-saintes.fr</t>
  </si>
  <si>
    <t>MUNOS</t>
  </si>
  <si>
    <t xml:space="preserve"> Elisabeth</t>
  </si>
  <si>
    <t>05 46 93 71 25</t>
  </si>
  <si>
    <t>SAINTES CEDEX</t>
  </si>
  <si>
    <t>05 46 92 34 11</t>
  </si>
  <si>
    <t>17-1707885711-1</t>
  </si>
  <si>
    <t>170020804-EHPAD LA RECOUVRANCE</t>
  </si>
  <si>
    <t>EHPAD LA RECOUVRANCE</t>
  </si>
  <si>
    <t>86 CRS GENET</t>
  </si>
  <si>
    <t>ehpad.recouvrance@ville-saintes.fr;CCAS-servicefinances@ville-saintes.fr;n.morel@ville-saintes.fr;ccas.finances@ville-saintes.fr;mm.rouil@ville-saintes.fr</t>
  </si>
  <si>
    <t>05 46 93 13 75</t>
  </si>
  <si>
    <t>SQ ANDRE MAUDET</t>
  </si>
  <si>
    <t>B. P. 319</t>
  </si>
  <si>
    <t>SPASAD CCAS DE SAINTES</t>
  </si>
  <si>
    <t>86 Cours Genet</t>
  </si>
  <si>
    <t>ccas-servicefinances@ville-saintes.fr;x.jouzel@ville-saintes.fr;ccas-ssiad@ville-saintes.fr;mm.rouil@ville-saintes.fr</t>
  </si>
  <si>
    <t>05 46 98 24 07</t>
  </si>
  <si>
    <t xml:space="preserve">SQUARE ANDRE MAUDET B. P. 319 </t>
  </si>
  <si>
    <t>EHPAD LES 2 CEDRES</t>
  </si>
  <si>
    <t>CCAS 17 ST HILAIRE DE VILLEFRANCHE</t>
  </si>
  <si>
    <t>19 AV DE COGNAC</t>
  </si>
  <si>
    <t>SAINT HILAIRE DE VILLEFRANCHE</t>
  </si>
  <si>
    <t>ccas.sainthilaire@orange.fr</t>
  </si>
  <si>
    <t>BASCLE</t>
  </si>
  <si>
    <t>Didier</t>
  </si>
  <si>
    <t>05 46 95 33 64</t>
  </si>
  <si>
    <t>22 AV DE ST-JEAN D'ANGELY</t>
  </si>
  <si>
    <t>ST HILAIRE DE VILLEFRANCHE</t>
  </si>
  <si>
    <t>05 46 95 30 05</t>
  </si>
  <si>
    <t>17-170787162-1</t>
  </si>
  <si>
    <t>2024 : CPOM 2018_2023 prorogé jusqu'au 31/12/2024 (avenant non daté enregistré au 01/01/24 par défaut)</t>
  </si>
  <si>
    <t>EHPA RESIDENCE LA CHANCELIERE</t>
  </si>
  <si>
    <t>CCAS 17 ST JEAN DE LIVERSAY</t>
  </si>
  <si>
    <t>7 Rue Beausejour</t>
  </si>
  <si>
    <t>SAINT JEAN DE LIVERSAY</t>
  </si>
  <si>
    <t>direction@la-chanceliere.fr;accueil@la-chanceliere.fr</t>
  </si>
  <si>
    <t>FRELAND-GARNIER</t>
  </si>
  <si>
    <t>Sylvie</t>
  </si>
  <si>
    <t>05 46 01 86 69</t>
  </si>
  <si>
    <t>Mme GAUTRONNEAU Nicole : Adjointe de direction</t>
  </si>
  <si>
    <t>16 Rue du Docteur Quoy</t>
  </si>
  <si>
    <t>ST JEAN DE LIVERSAY</t>
  </si>
  <si>
    <t>05 46 01 84 17</t>
  </si>
  <si>
    <t>17-170790083-1</t>
  </si>
  <si>
    <t>SSIAD CCAS BRIVE</t>
  </si>
  <si>
    <t>CCAS DE BRIVE LA GAILLARDE</t>
  </si>
  <si>
    <t>CCAS 19 BRIVE LA GAILLARDE</t>
  </si>
  <si>
    <t>RUE DU CHAPEAU ROUGE</t>
  </si>
  <si>
    <t>POLE DE GERONTOLOGIE</t>
  </si>
  <si>
    <t>ssiad-ccas@brive.fr;ccas@brive.fr;celine.bories@brive.fr</t>
  </si>
  <si>
    <t>05 55 23 75 52</t>
  </si>
  <si>
    <t>5 RUE BLAISE RAYNAL</t>
  </si>
  <si>
    <t>05 55 17 40 00</t>
  </si>
  <si>
    <t>EHPAD RESIDENCE LES HORTENSIAS</t>
  </si>
  <si>
    <t>CCAS CHABRIGNAC</t>
  </si>
  <si>
    <t>CCAS 19 CHABRIGNAC</t>
  </si>
  <si>
    <t>LE MAYNE</t>
  </si>
  <si>
    <t>CHABRIGNAC</t>
  </si>
  <si>
    <t>direction@ehpad-chabrignac.fr;contact@ehpad-chabrignac.fr</t>
  </si>
  <si>
    <t>SAUFFIER</t>
  </si>
  <si>
    <t>Marie</t>
  </si>
  <si>
    <t>05 55 25 55 24</t>
  </si>
  <si>
    <t>05 55 25 60 57</t>
  </si>
  <si>
    <t xml:space="preserve">EHPAD D'ARNAC POMPADOUR </t>
  </si>
  <si>
    <t>CCAS D'ARNAC POMPADOUR</t>
  </si>
  <si>
    <t>CCAS 19 D'ARNAC POMPADOUR</t>
  </si>
  <si>
    <t>5 AV DU SAUPIQUET</t>
  </si>
  <si>
    <t>ARNAC POMPADOUR</t>
  </si>
  <si>
    <t>direction@ehpad-pompadour.fr;secretariat@ehpad-pompadour.fr</t>
  </si>
  <si>
    <t>05 55 73 36 55</t>
  </si>
  <si>
    <t>42 R DES ECOLES</t>
  </si>
  <si>
    <t>05 55 73 30 43</t>
  </si>
  <si>
    <t>19-190001503-1</t>
  </si>
  <si>
    <t>190003699-EHPAD D'ARNAC POMPADOUR</t>
  </si>
  <si>
    <t>SSIAD CANTONS JUILLAC et  LUBERSAC</t>
  </si>
  <si>
    <t>5 AVENUE DU SAUPIQUET</t>
  </si>
  <si>
    <t>ssiad@ehpad-pompadour.fr;ssiad-lubersac.juillac@wanadoo.fr;direction@ehpad-pompadour.fr;</t>
  </si>
  <si>
    <t>05 55 73 99 93</t>
  </si>
  <si>
    <t>42 RUE DES ECOLES</t>
  </si>
  <si>
    <t>EHPAD BRUYERE ET GENETS</t>
  </si>
  <si>
    <t>CCAS DE BUGEAT</t>
  </si>
  <si>
    <t>CCAS 19 DE BUGEAT</t>
  </si>
  <si>
    <t>8 R VIRGILE MEYER LOUISE PAREL</t>
  </si>
  <si>
    <t>BUGEAT</t>
  </si>
  <si>
    <t>direction@ehpadbugeat.fr;accueil@ehpadbugeat.fr</t>
  </si>
  <si>
    <t>ASSAL</t>
  </si>
  <si>
    <t>Latifa</t>
  </si>
  <si>
    <t>05 55 95 52 65</t>
  </si>
  <si>
    <t>1 R MAIRIE</t>
  </si>
  <si>
    <t>05 55 95 50 34</t>
  </si>
  <si>
    <t>EHPAD CHAMBOULIVE</t>
  </si>
  <si>
    <t>CCAS DE CHAMBOULIVE</t>
  </si>
  <si>
    <t>CCAS 19 DE CHAMBOULIVE</t>
  </si>
  <si>
    <t>VOI DU TACOT</t>
  </si>
  <si>
    <t>ccas.chamboulive@wanadoo.fr;direction.ehpad.chamboulive@orange.fr</t>
  </si>
  <si>
    <t>Chrsitelle</t>
  </si>
  <si>
    <t>05 55 21 62 84</t>
  </si>
  <si>
    <t>05 55 20 47 60</t>
  </si>
  <si>
    <t>19-190001537-1</t>
  </si>
  <si>
    <t>EHPAD PRE DU PUY</t>
  </si>
  <si>
    <t>CCAS DE LAGRAULIERE</t>
  </si>
  <si>
    <t>CCAS 19 DE LAGRAULIERE</t>
  </si>
  <si>
    <t>2 ALL PRE DU PUY</t>
  </si>
  <si>
    <t>LAGRAULIERE</t>
  </si>
  <si>
    <t>accueil@ehpadlagrauliere.fr;direction@ehpadlagrauliere.fr</t>
  </si>
  <si>
    <t>05 55 73 71 78</t>
  </si>
  <si>
    <t>1 PL DE LA MAIRIE</t>
  </si>
  <si>
    <t>05 55 73 71 04</t>
  </si>
  <si>
    <t>EHPAD MARCILLAC-LA-CROISILLE</t>
  </si>
  <si>
    <t>CCAS DE MARCILLAC</t>
  </si>
  <si>
    <t>CCAS 19 DE MARCILLAC</t>
  </si>
  <si>
    <t>MEYRIGNAC HAUT</t>
  </si>
  <si>
    <t>MARCILLAC LA CROISILLE</t>
  </si>
  <si>
    <t>marcillac@ehpad-marcillac.fr</t>
  </si>
  <si>
    <t>AUBOIROUX</t>
  </si>
  <si>
    <t>05 55 27 87 87</t>
  </si>
  <si>
    <t>05 55 27 82 05</t>
  </si>
  <si>
    <t>EHPAD SORNAC</t>
  </si>
  <si>
    <t>CCAS DE SORNAC</t>
  </si>
  <si>
    <t>CCAS 19 DE SORNAC</t>
  </si>
  <si>
    <t>2 RTE ETANG</t>
  </si>
  <si>
    <t>SORNAC</t>
  </si>
  <si>
    <t>direction.ehpad.sornac@orange.fr;sornacehpad@wanadoo.fr;secretariat@ehpad-sornac.fr;direction@ehpad-sornac.fr</t>
  </si>
  <si>
    <t>DELMAS</t>
  </si>
  <si>
    <t>05 55 94 62 76</t>
  </si>
  <si>
    <t>11 R DES ECOLES</t>
  </si>
  <si>
    <t>05 55 94 61 27</t>
  </si>
  <si>
    <t>FOYER RESIDENCE EAU BONNE</t>
  </si>
  <si>
    <t>CCAS DE CHENERAILLES</t>
  </si>
  <si>
    <t>CCAS 23 CHENERAILLES</t>
  </si>
  <si>
    <t>18 RTE D AHUN</t>
  </si>
  <si>
    <t>CHENERAILLES</t>
  </si>
  <si>
    <t>foyer-residenceeau-bonne@wanadoo.fr;foyer-residenceeau-bonne@orange.fr</t>
  </si>
  <si>
    <t>05 55 62 93 29</t>
  </si>
  <si>
    <t>10 RUE DE L EGLISE</t>
  </si>
  <si>
    <t>05 55 62 37 22</t>
  </si>
  <si>
    <t>Etablissement avec dotation de soins mais cas particulier ne sera pas concerné par l'EPRD ni CPOM</t>
  </si>
  <si>
    <t>EHPAD LES MYOSOTIS</t>
  </si>
  <si>
    <t>CCAS DE GOUZON</t>
  </si>
  <si>
    <t>CCAS 23 GOUZON</t>
  </si>
  <si>
    <t>11 R RAYMONDE HERVOUET</t>
  </si>
  <si>
    <t>direction@ehpadlesmyosotis.fr;secretariat@ehpadlesmyosotis.fr</t>
  </si>
  <si>
    <t>05 55 62 24 46</t>
  </si>
  <si>
    <t>4 AV GÉNÉRAL DE GAULLE</t>
  </si>
  <si>
    <t>05 55 62 20 39</t>
  </si>
  <si>
    <t>SSIAD GUERET</t>
  </si>
  <si>
    <t>CCAS DE GUERET</t>
  </si>
  <si>
    <t>CCAS 23 GUERET</t>
  </si>
  <si>
    <t>3 RUE MAURICE ROLLINAT</t>
  </si>
  <si>
    <t>ccas.gueret@wanadoo.fr</t>
  </si>
  <si>
    <t>05 55 41 46 40</t>
  </si>
  <si>
    <t>EHPAD LES EAUX VIVES</t>
  </si>
  <si>
    <t>CCAS DE MARSAC</t>
  </si>
  <si>
    <t>CCAS 23 MARSAC</t>
  </si>
  <si>
    <t>8 R DU PEU DES TERRES</t>
  </si>
  <si>
    <t xml:space="preserve">MARSAC </t>
  </si>
  <si>
    <t>direction@ehpadmarsac.fr;contact@ehpadmarsac.fr</t>
  </si>
  <si>
    <t>05 55 62 67 79</t>
  </si>
  <si>
    <t>6 R DE LA MAIRIE</t>
  </si>
  <si>
    <t>MARSAC</t>
  </si>
  <si>
    <t>05 55 62 61 32</t>
  </si>
  <si>
    <t>SSIAD DE MERIGNAC</t>
  </si>
  <si>
    <t xml:space="preserve"> C.C.A.S. - MAIRIE DE MERIGNAC D.A.S. </t>
  </si>
  <si>
    <t xml:space="preserve">CCAS 33 - MAIRIE DE MERIGNAC D.A.S. </t>
  </si>
  <si>
    <t xml:space="preserve">60 AVENUE MAR DE LATTRE DE TASSIGNY </t>
  </si>
  <si>
    <t>action.sociale@merignac.com;f.pocquet@merignac.com;p.delanchy@merignac.com;soins.domicile@merignac.com;s.siedlarz@merignac.com;se.bodin@merignac.com</t>
  </si>
  <si>
    <t>05 56 55 66 50</t>
  </si>
  <si>
    <t>HOTEL DE VILLE</t>
  </si>
  <si>
    <t xml:space="preserve">60 AVENUE LATTRE DE TASSIGNY </t>
  </si>
  <si>
    <t>05 56 55 66 00</t>
  </si>
  <si>
    <t>EHPAD MARYSE BASTIE</t>
  </si>
  <si>
    <t>CCAS de BORDEAUX</t>
  </si>
  <si>
    <t>CCAS 33 de BORDEAUX</t>
  </si>
  <si>
    <t>16 R MARYSE BASTIE</t>
  </si>
  <si>
    <t>ma.cardoni@bordeaux-metropole.fr;sbats@bordeaux-metropole.fr;egarnung@bordeaux-metropole.fr;l.proux@bordeaux-metropole.fr;ehpad.marysebastie@mairie-bordeaux.fr;</t>
  </si>
  <si>
    <t>RIGAULT</t>
  </si>
  <si>
    <t>Charlotte</t>
  </si>
  <si>
    <t>Chef de service</t>
  </si>
  <si>
    <t>05 56 69 31 31</t>
  </si>
  <si>
    <t>Mme CARDONI : DAF du CCAS BX
Direction Générale Finances et Commande Publique : 05 56 93 93 29 - Poste 29329</t>
  </si>
  <si>
    <t>4 R CLAUDE BONNIER</t>
  </si>
  <si>
    <t>05 57 89 39 39</t>
  </si>
  <si>
    <t>LHSS DU CCAS DE BORDEAUX</t>
  </si>
  <si>
    <t>CCAS 33 DE BORDEAUX</t>
  </si>
  <si>
    <t xml:space="preserve">CENTRE D'ACCUEIL URGENCE LEYDET </t>
  </si>
  <si>
    <t xml:space="preserve">4 RUE LEYDET </t>
  </si>
  <si>
    <t>ma.cardoni@bordeaux-metropole.fr;sgarrido@bordeaux-metropole.fr;b.vandergoes@mairie-bordeaux.fr;l.proux@bordeaux-metropole.fr;ccas.leydet@mairie-bordeaux.fr</t>
  </si>
  <si>
    <t>Mme CARDONI : DAF du CCAS BX</t>
  </si>
  <si>
    <t>EHPAD LA CLAIRIERE DE LUSSY</t>
  </si>
  <si>
    <t>8 AV BEL AIR</t>
  </si>
  <si>
    <t>ma.cardoni@bordeaux-metropole.fr;sbats@bordeaux-metropole.fr;egarnung@bordeaux-metropole.fr;l.proux@bordeaux-metropole.fr;laclairieredelussy@mairie-bordeaux.fr</t>
  </si>
  <si>
    <t>05 24 99 36 00</t>
  </si>
  <si>
    <t>EHPAD LE BOIS DE SEMIGNAN</t>
  </si>
  <si>
    <t>CCAS DE LACANAU</t>
  </si>
  <si>
    <t>CCAS 33 DE LACANAU</t>
  </si>
  <si>
    <t>LACANAU</t>
  </si>
  <si>
    <t>maison.retraite@lacanau.fr;jm.degos@lacanau.fr;m.sanz@lacanau.fr;c.arvy-cotto@lacanau.fr;d.faria@lacanau.fr</t>
  </si>
  <si>
    <t>05 56 03 83 04</t>
  </si>
  <si>
    <t>Resp sce fi Fabrice SAINT MARTIN</t>
  </si>
  <si>
    <t>05 56 03 83 03</t>
  </si>
  <si>
    <t>SSIAD DE LIBOURNE</t>
  </si>
  <si>
    <t xml:space="preserve"> CCAS DE LIBOURNE </t>
  </si>
  <si>
    <t xml:space="preserve">CCAS 33 DE LIBOURNE </t>
  </si>
  <si>
    <t xml:space="preserve"> CENTRE COMMUNAL D'ACTION SOCIALE </t>
  </si>
  <si>
    <t>146 RUE DU PRESIDENT DOUMER</t>
  </si>
  <si>
    <t>ccas@mairie-libourne.fr;ccas@libourne.fr</t>
  </si>
  <si>
    <t>05 57 55 33 70</t>
  </si>
  <si>
    <t>BP 60037</t>
  </si>
  <si>
    <t>EHPAD RESIDENCE SIMONE DE BEAUVOIR</t>
  </si>
  <si>
    <t>CCAS DE ST MEDARD EN JALLES</t>
  </si>
  <si>
    <t>CCAS 33 DE ST MEDARD EN JALLES</t>
  </si>
  <si>
    <t>29 ALL DU PREUILHA</t>
  </si>
  <si>
    <t>SAINT MEDARD EN JALLES</t>
  </si>
  <si>
    <t>k.gallet@saint-medard-en-jalles.fr;ccas@saint-medard-en-jalles.fr;ehpad.sdebeauvoir@saint-medard-en-jalles.fr;m.gonzalez@saint-medard-en-jalles.fr</t>
  </si>
  <si>
    <t>GALLET</t>
  </si>
  <si>
    <t>Katell</t>
  </si>
  <si>
    <t>05 56 70 13 63</t>
  </si>
  <si>
    <t>ST MEDARD EN JALLES CEDEX</t>
  </si>
  <si>
    <t>05 56 72 70 21</t>
  </si>
  <si>
    <t>Avril 2023 Mme Pascale VARIN est remplacée par Mme Katell GALLET</t>
  </si>
  <si>
    <t>EHPAD JACQUELINE AURIOL</t>
  </si>
  <si>
    <t>CCAS DE ST SEURIN SUR L'ISLE</t>
  </si>
  <si>
    <t>CCAS 33 DE ST SEURIN SUR L'ISLE</t>
  </si>
  <si>
    <t>2 R ROSA BONHEUR</t>
  </si>
  <si>
    <t>direction.ehpad@stseurinsurlisle.com</t>
  </si>
  <si>
    <t>CHAREIRE</t>
  </si>
  <si>
    <t>05 57 56 01 70
06 78 41 86 41</t>
  </si>
  <si>
    <t>1 R ROSA BONHEUR</t>
  </si>
  <si>
    <t>ST SEURIN SUR L ISLE</t>
  </si>
  <si>
    <t>05 57 56 01 01</t>
  </si>
  <si>
    <t>EHPAD LES SYCOMORES</t>
  </si>
  <si>
    <t>CCAS SAINT SYMPHORIEN</t>
  </si>
  <si>
    <t>CCAS 33 SAINT SYMPHORIEN</t>
  </si>
  <si>
    <t>21  LES SYCOMORES</t>
  </si>
  <si>
    <t>SAINT SYMPHORIEN</t>
  </si>
  <si>
    <t>ehpad.stsymphorien@orange.fr;commune.de.saint-symphorien@wanadoo.fr;marie.chanteloube.ehpad@orange.fr;soins.ehpad.stsymphorien@orange.fr</t>
  </si>
  <si>
    <t>05 56 65 73 00</t>
  </si>
  <si>
    <t>15 PL DE LA REPUBLIQUE</t>
  </si>
  <si>
    <t>ST SYMPHORIEN</t>
  </si>
  <si>
    <t>05 56 65 01 10</t>
  </si>
  <si>
    <t>15/11/22 Maj raison sociale EHPAD PUBLIC DE SAINT SYMPHORIEN devient EHPAD LES SYCOMORES</t>
  </si>
  <si>
    <t>EHPAD HOME MARIE CURIE</t>
  </si>
  <si>
    <t>C.C.A.S. VILLENAVE D'ORNON</t>
  </si>
  <si>
    <t>CCAS 33 VILLENAVE D'ORNON</t>
  </si>
  <si>
    <t>AV EDOUARD BOURLEAUX</t>
  </si>
  <si>
    <t>raffy.lea@mairie-villenavedornon.fr;home-marie-curie@mairie-villenavedornon.fr;lagrange.anne@mairie-villenavedornon.fr</t>
  </si>
  <si>
    <t>RAFFY</t>
  </si>
  <si>
    <t>Léa</t>
  </si>
  <si>
    <t>05 56 75 91 60</t>
  </si>
  <si>
    <t>VILLENAVE D ORNON</t>
  </si>
  <si>
    <t>05 56 75 69 50</t>
  </si>
  <si>
    <t>EHPAD EUGENIE DESJOBERT</t>
  </si>
  <si>
    <t>C.C.A.S. CAPBRETON</t>
  </si>
  <si>
    <t>CCAS 40 CAPBRETON</t>
  </si>
  <si>
    <t>2 Avenue Simone de Beauvoir</t>
  </si>
  <si>
    <t>CAPBRETON</t>
  </si>
  <si>
    <t>Accueil.ehpad@capbreton.fr;direction.ccas@capbreton.fr;direction.ehpad@capbreton.fr</t>
  </si>
  <si>
    <t>05 58 41 97 10</t>
  </si>
  <si>
    <t>27 ALL DU BOUDIGAU</t>
  </si>
  <si>
    <t>05 58 72 70 75</t>
  </si>
  <si>
    <t>Changement NOM et adresse (ancien NOM EHPAD LE RAYON VERT) maj du 240919 mail MN</t>
  </si>
  <si>
    <t>EHPAD LE MARENSIN</t>
  </si>
  <si>
    <t>CCAS CASTETS</t>
  </si>
  <si>
    <t>CCAS 40 CASTETS</t>
  </si>
  <si>
    <t>66 R DES ARTS</t>
  </si>
  <si>
    <t>CASTETS</t>
  </si>
  <si>
    <t>direction.ehpad@castets.fr</t>
  </si>
  <si>
    <t>05 58 55 09 60</t>
  </si>
  <si>
    <t>16 PL EDOUARD LANDOUAT</t>
  </si>
  <si>
    <t>05 58 89 40 09</t>
  </si>
  <si>
    <t>EHPAD ALEX LIZAL</t>
  </si>
  <si>
    <t>CCAS 40 DAX</t>
  </si>
  <si>
    <t>52 R JOSEPH DARQUE</t>
  </si>
  <si>
    <t>christelle.lasserre@dax.fr;opayrault@dax.fr;ehpadgastonlarrieu@dax.fr;</t>
  </si>
  <si>
    <t>05 58 56 14 82</t>
  </si>
  <si>
    <t>4 R DU PALAIS</t>
  </si>
  <si>
    <t>05 58 90 46 46</t>
  </si>
  <si>
    <t>MAS SIMONE SIGNORET</t>
  </si>
  <si>
    <t>CCAS DE MONT DE MARSAN</t>
  </si>
  <si>
    <t>CCAS 40 DE MONT DE MARSAN</t>
  </si>
  <si>
    <t>187 BD JEAN LARRIEU</t>
  </si>
  <si>
    <t>BP 179</t>
  </si>
  <si>
    <t>mas.signoret@ccas-montdemarsan.fr;ccas@ccas-montdemarsan.fr;thibault.chaix@ccas-montdemarsan.fr;veronique.bois@ccas-montdemarsan.fr;</t>
  </si>
  <si>
    <t>VALERO</t>
  </si>
  <si>
    <t>Directrice par intérim</t>
  </si>
  <si>
    <t>05 58 85 41 41</t>
  </si>
  <si>
    <t>375 AV DE NONERES</t>
  </si>
  <si>
    <t>05 58 46 60 40</t>
  </si>
  <si>
    <t>EHPAD MARIE PATICAT</t>
  </si>
  <si>
    <t>CCAS DE SAINT PAUL LES DAX</t>
  </si>
  <si>
    <t>CCAS 40 DE SAINT PAUL LES DAX</t>
  </si>
  <si>
    <t>4 IMP MARIE PATICAT</t>
  </si>
  <si>
    <t>ehpad.paticat@st-paul-les-dax.fr;direction.ehpad@st-paul-les-dax.fr</t>
  </si>
  <si>
    <t>05 58 98 98 20</t>
  </si>
  <si>
    <t>111 AV MARECHAL FOCH</t>
  </si>
  <si>
    <t>ST PAUL LES DAX</t>
  </si>
  <si>
    <t>05 58 91 20 26</t>
  </si>
  <si>
    <t>EHPAD L'OUSTAOU</t>
  </si>
  <si>
    <t>3 R ROBESPIERRE</t>
  </si>
  <si>
    <t>direction.ehpad@st-paul-les-dax.fr;accueil.loustaou@st-paul-les-dax.fr;service.finances@st-paul-les-dax.fr</t>
  </si>
  <si>
    <t>05 58 91 61 42</t>
  </si>
  <si>
    <t>EHPAD LES MAGNOLIAS</t>
  </si>
  <si>
    <t>CCAS DE SOORTS HOSSEGOR</t>
  </si>
  <si>
    <t>CCAS 40 DE SOORTS HOSSEGOR</t>
  </si>
  <si>
    <t>IMP BELLEVUE</t>
  </si>
  <si>
    <t>BP 70105</t>
  </si>
  <si>
    <t>SOORTS HOSSEGOR</t>
  </si>
  <si>
    <t>ehpad-lesmagnolias@orange.fr;direction@ehpad.hossegor.fr;secretariat@ehpad.hossegor.fr</t>
  </si>
  <si>
    <t>05 58 47 64 64</t>
  </si>
  <si>
    <t>18 R PARIS</t>
  </si>
  <si>
    <t>05 58 41 79 10</t>
  </si>
  <si>
    <t>EHPAD CANTE CIGALE</t>
  </si>
  <si>
    <t>CCAS DE VIELLE SAINT GIRONS</t>
  </si>
  <si>
    <t>CCAS 40 DE VIELLE SAINT GIRONS</t>
  </si>
  <si>
    <t>84 ALL DES CIGALES</t>
  </si>
  <si>
    <t>VIELLE St GIRONS</t>
  </si>
  <si>
    <t>cantecigale@wanadoo.fr;direction.cantecigale@viellesaintgirons.fr</t>
  </si>
  <si>
    <t>05 58 47 92 66</t>
  </si>
  <si>
    <t>33 PL JEAN BARBE</t>
  </si>
  <si>
    <t>VIELLE ST GIRONS</t>
  </si>
  <si>
    <t>05 58 47 90 23</t>
  </si>
  <si>
    <t>EHPAD DE COUJON</t>
  </si>
  <si>
    <t>C.C.A.S. GRENADE / ADOUR</t>
  </si>
  <si>
    <t>CCAS 40 GRENADE / ADOUR</t>
  </si>
  <si>
    <t>17 AV D'HESINGUE</t>
  </si>
  <si>
    <t>GRENADE SUR L ADOUR</t>
  </si>
  <si>
    <t>direction@ehpadgrenade40.fr;</t>
  </si>
  <si>
    <t>05 58 45 49 49</t>
  </si>
  <si>
    <t>1 PL DES DEPORTES</t>
  </si>
  <si>
    <t>05 58 45 91 14</t>
  </si>
  <si>
    <t>EHPAD L'ESTELE</t>
  </si>
  <si>
    <t>CCAS HAGETMAU</t>
  </si>
  <si>
    <t>CCAS 40 HAGETMAU</t>
  </si>
  <si>
    <t>132 AV DU MARECHAL LECLERC</t>
  </si>
  <si>
    <t>ccashagetmau@wanadoo.fr;ccashagetmau@ccashagetmau.fr;carolelabat@ccashagetmau.fr</t>
  </si>
  <si>
    <t>05 58 05 78 78</t>
  </si>
  <si>
    <t>132 AVENUE DU MARECHAL LECLERC</t>
  </si>
  <si>
    <t>HAGETMAU CEDEX</t>
  </si>
  <si>
    <t>SSIAD D'HAGETMAU</t>
  </si>
  <si>
    <t>CIAS CHALOSSE TURSAN</t>
  </si>
  <si>
    <t>ccashagetmau@wanadoo.fr;ccashagetmau@ccashagetmau.fr;</t>
  </si>
  <si>
    <t>1 RUE BELLOCQ</t>
  </si>
  <si>
    <t>26/05/25 Info changement d'EJ : 400786273 CCAS HAGETMAU remplacé par 400786372 CIAS CHALOSSE TURSAN</t>
  </si>
  <si>
    <t>EHPAD L'OREE DES PINS</t>
  </si>
  <si>
    <t>C.C.A.S. LIT-ET-MIXE</t>
  </si>
  <si>
    <t>CCAS 40 LIT-ET-MIXE</t>
  </si>
  <si>
    <t>39 RUE DES PEUPLIERS</t>
  </si>
  <si>
    <t>direction@ehpadloreedespins.fr;compta.rh@ehpadloreedespins.fr</t>
  </si>
  <si>
    <t>05 58 42 89 00</t>
  </si>
  <si>
    <t>93 R DE L'HOTEL DE VILLE</t>
  </si>
  <si>
    <t>05 58 42 83 10</t>
  </si>
  <si>
    <t>40-400786281-1</t>
  </si>
  <si>
    <t>EHPAD LE CHANT DES PINS</t>
  </si>
  <si>
    <t>C.C.A.S. MIMIZAN</t>
  </si>
  <si>
    <t>CCAS 40 MIMIZAN</t>
  </si>
  <si>
    <t>12 AV JEAN ROSTAND</t>
  </si>
  <si>
    <t>MIMIZAN</t>
  </si>
  <si>
    <t>direction@lechantdespins.fr;adjointdirection@lechantdespins.fr;dumont-a@mimizan.com;contact@lechantdespins.fr</t>
  </si>
  <si>
    <t>05 58 09 11 66</t>
  </si>
  <si>
    <t>2 AV DE LA GARE</t>
  </si>
  <si>
    <t>MIMIZAN CEDEX</t>
  </si>
  <si>
    <t>05 58 09 44 48</t>
  </si>
  <si>
    <t>EHPAD LOU CAMIN</t>
  </si>
  <si>
    <t>CCAS 40 PARENTIS EN BORN</t>
  </si>
  <si>
    <t>353 R LAMARTINE</t>
  </si>
  <si>
    <t>directionehpadparentis@orange.fr;compta1ehpadparentis@orange.fr</t>
  </si>
  <si>
    <t>05 58 78 42 90</t>
  </si>
  <si>
    <t>AVENUE MARECHAL FOCH</t>
  </si>
  <si>
    <t>05 58 78 40 02</t>
  </si>
  <si>
    <t>EHPAD L'ALAOUDE</t>
  </si>
  <si>
    <t>CCAS 40 SEIGNOSSE</t>
  </si>
  <si>
    <t>AV DU CASSOU</t>
  </si>
  <si>
    <t>BP 32</t>
  </si>
  <si>
    <t>SEIGNOSSE</t>
  </si>
  <si>
    <t>compta.ccas@seignosse.fr;direction@ehpad-ccas-seignosse.fr
;secretariat@ehpad-ccas-seignosse.fr;direction2@orange.fr</t>
  </si>
  <si>
    <t>05 58 49 80 95</t>
  </si>
  <si>
    <t>1998 AV CHARLES DE GAULLE</t>
  </si>
  <si>
    <t>05 58 49 89 89</t>
  </si>
  <si>
    <t>EHPAD LES CINQS ETANGS</t>
  </si>
  <si>
    <t>C.C.A.S. SOUSTONS</t>
  </si>
  <si>
    <t>CCAS 40 SOUSTONS</t>
  </si>
  <si>
    <t>AV DE LABOUYRIE</t>
  </si>
  <si>
    <t>ehpadsoustons@gmail.com;dga.population@mairie-soustons.fr</t>
  </si>
  <si>
    <t>05 58 76 41 80</t>
  </si>
  <si>
    <t>9 PL DE L'HOTEL DE VILLE</t>
  </si>
  <si>
    <t>SOUSTONS CEDEX</t>
  </si>
  <si>
    <t>05 58 41 44 76</t>
  </si>
  <si>
    <t>EHPAD LA CHENAIE</t>
  </si>
  <si>
    <t>C.C.A.S. ST VINCENT-DE-TYROSSE</t>
  </si>
  <si>
    <t>CCAS 40 ST VINCENT-DE-TYROSSE</t>
  </si>
  <si>
    <t>20 R MOUNSEMPES</t>
  </si>
  <si>
    <t>SAINT VINCENT DE TYROSSE</t>
  </si>
  <si>
    <t>lachenaie@tyrosseville.com;delphine.petrau@tyrosseville.com</t>
  </si>
  <si>
    <t>05 58 77 01 98</t>
  </si>
  <si>
    <t>24 AV NATIONALE</t>
  </si>
  <si>
    <t>ST VINCENT DE TYROSSE</t>
  </si>
  <si>
    <t>05 58 77 00 21</t>
  </si>
  <si>
    <t>SSIAD DE TARNOS</t>
  </si>
  <si>
    <t>CCAS TARNOS</t>
  </si>
  <si>
    <t>CCAS 40 TARNOS</t>
  </si>
  <si>
    <t>13 CHEMIN DE TICHENE</t>
  </si>
  <si>
    <t>j.barriez@ccas-tarnos.fr;c.saez@ccas-tarnos.fr;ssiad@ccas-tarnos.fr</t>
  </si>
  <si>
    <t>05 59 64 88 22</t>
  </si>
  <si>
    <t>13 CHEMINEMENT DU TICHENE</t>
  </si>
  <si>
    <t>EHPAD LUCIENNE MONTOT- PONSOLLE</t>
  </si>
  <si>
    <t>13 CHE TICHENE</t>
  </si>
  <si>
    <t>c.saez@ccas-tarnos.fr;ccas@ccas-tarnos.fr;j.barriez@ccas-tarnos.fr;</t>
  </si>
  <si>
    <t>05 59 64 57 57</t>
  </si>
  <si>
    <t>13 CHEM DU TICHENE</t>
  </si>
  <si>
    <t>EHPAD ADARPEA</t>
  </si>
  <si>
    <t>CCAS ARCANGUES</t>
  </si>
  <si>
    <t>CCAS 64 ARCANGUES</t>
  </si>
  <si>
    <t>2 CHE IBAR GAÏNA</t>
  </si>
  <si>
    <t>ARCANGUES</t>
  </si>
  <si>
    <t>direction@adarpea.fr;accueil@adarpea.fr;comptabilite@adarpea.fr</t>
  </si>
  <si>
    <t>05 40 07 80 62</t>
  </si>
  <si>
    <t>64-640004354-1</t>
  </si>
  <si>
    <t>EHPAD NOTRE MAISON BIARRITZ</t>
  </si>
  <si>
    <t>CCAS DE BIARRITZ</t>
  </si>
  <si>
    <t>CCAS 64 DE BIARRITZ</t>
  </si>
  <si>
    <t>78 AV DE VERDUN</t>
  </si>
  <si>
    <t xml:space="preserve">ccas@biarritz.fr;n.bense@biarritz.fr;f.larteguy@biarritz.fr;a.roussiere@biarritz.fr;h.llopis@biarritz.fr;notremaison@biarritz.fr
</t>
  </si>
  <si>
    <t>BENSE</t>
  </si>
  <si>
    <t>Nancy</t>
  </si>
  <si>
    <t>05 59 22 70 00</t>
  </si>
  <si>
    <r>
      <t xml:space="preserve">Interlocuteurs financement : M François Lartéguy, directeur financier de la Ville de Biarritz (f.larteguy@biarritz.fr), </t>
    </r>
    <r>
      <rPr>
        <b/>
        <sz val="8"/>
        <color theme="1"/>
        <rFont val="Arial"/>
        <family val="2"/>
      </rPr>
      <t>Mme Armelle Roussière</t>
    </r>
    <r>
      <rPr>
        <sz val="8"/>
        <color theme="1"/>
        <rFont val="Arial"/>
        <family val="2"/>
      </rPr>
      <t xml:space="preserve">, directrice du CCAS (a.roussiere@biarritz.fr) </t>
    </r>
    <r>
      <rPr>
        <b/>
        <sz val="8"/>
        <color theme="1"/>
        <rFont val="Arial"/>
        <family val="2"/>
      </rPr>
      <t>Mme Hélène Llopis</t>
    </r>
    <r>
      <rPr>
        <sz val="8"/>
        <color theme="1"/>
        <rFont val="Arial"/>
        <family val="2"/>
      </rPr>
      <t xml:space="preserve">  chargée du suivi des relations financières pour les budgets médico sociaux au sein de la direction finances Ville - CCAS de Biarritz (h.llopis@biarritz.fr).
</t>
    </r>
  </si>
  <si>
    <t>5 SQ D'IXELLES</t>
  </si>
  <si>
    <t>05 59 01 61 00</t>
  </si>
  <si>
    <t>SSIAD DE BILLERE</t>
  </si>
  <si>
    <t>CCAS DE BILLERE</t>
  </si>
  <si>
    <t>CCAS 64 DE BILLERE</t>
  </si>
  <si>
    <t>CCAS 23 AVENUE DE LONS</t>
  </si>
  <si>
    <t>BILLERE</t>
  </si>
  <si>
    <t>ssiad@ville-billere.fr</t>
  </si>
  <si>
    <t>05 59 62 26 55</t>
  </si>
  <si>
    <t xml:space="preserve"> 23 AVENUE DE LONS </t>
  </si>
  <si>
    <t>SSIAD DE GARLIN</t>
  </si>
  <si>
    <t xml:space="preserve"> CCAS DE GARLIN </t>
  </si>
  <si>
    <t xml:space="preserve">CCAS 64 DE GARLIN </t>
  </si>
  <si>
    <t xml:space="preserve"> CCAS 3 PLACE DE LA RESISTANCE </t>
  </si>
  <si>
    <t>GARLIN</t>
  </si>
  <si>
    <t xml:space="preserve">ccas.garlin@orange.fr </t>
  </si>
  <si>
    <t>05 59 04 99 00</t>
  </si>
  <si>
    <t>05 59 04 70 09</t>
  </si>
  <si>
    <t>EHPAD NOUSTE SOUREILH</t>
  </si>
  <si>
    <t>CCAS DE PAU</t>
  </si>
  <si>
    <t>CCAS 64 DE PAU</t>
  </si>
  <si>
    <t>6 R J BAPTISTE CARREAU</t>
  </si>
  <si>
    <t>noustesoureilh@ccas-pau.fr;s.leconte@ccas-pau.fr;marieluce.castagneyrol@ccas-pau.fr;kenny.rix@agglo-pau.fr;Helene.Pattyn@ccas-pau.fr;anne.carassus@agglo-pau.fr</t>
  </si>
  <si>
    <t>05 59 27 21 39</t>
  </si>
  <si>
    <t>1 PL SAMUEL DE LESTAPIS</t>
  </si>
  <si>
    <t>05 59 27 54 85</t>
  </si>
  <si>
    <t>64-640791182-1</t>
  </si>
  <si>
    <t xml:space="preserve">Le CPOM comprend également deux résidences autonomies financement CD </t>
  </si>
  <si>
    <t>SSIAD DE PAU</t>
  </si>
  <si>
    <t xml:space="preserve"> 14 RUE JEAN-BAPTISTE CARREAU  </t>
  </si>
  <si>
    <t>ssiad@ccas-pau.fr;s.leconte@ccas-pau.fr;Guy.SAINT-LAURENT@ccas-pau.fr;florence.dudoignon@agglo-pau.fr</t>
  </si>
  <si>
    <t>05 59 83 75 57</t>
  </si>
  <si>
    <t xml:space="preserve"> 1 PLACE SAMUEL DE LESTAPIS </t>
  </si>
  <si>
    <t>BP 217</t>
  </si>
  <si>
    <t>EHPAD RESIDENCE LES TROIS CIGOGNES</t>
  </si>
  <si>
    <t>C.C.A.S. BRIOUX-SUR-BOUTONNE</t>
  </si>
  <si>
    <t>CCAS 79 BRIOUX-SUR-BOUTONNE</t>
  </si>
  <si>
    <t>32 R LOUIS BLERIOT</t>
  </si>
  <si>
    <t>BRIOUX SUR BOUTONNE</t>
  </si>
  <si>
    <t>direction@ehpad3cbrioux.fr;accueil@ehpad3cbrioux.fr</t>
  </si>
  <si>
    <t>DETANT</t>
  </si>
  <si>
    <t>Yoann</t>
  </si>
  <si>
    <t>05 49 07 50 99</t>
  </si>
  <si>
    <t>Portable perso nvelle Direction fev 2024 : 06 64 10 36 98</t>
  </si>
  <si>
    <t>4 PL DU CHAMP DE FOIRE</t>
  </si>
  <si>
    <t>05 49 07 15 69</t>
  </si>
  <si>
    <t>79-790008205-1</t>
  </si>
  <si>
    <t>Retraite Directrice Mme POINT Patricia 14/11/22 nvelle Directrice Mme CLIO Viviane</t>
  </si>
  <si>
    <t>EHPAD LES CHANTERELLES</t>
  </si>
  <si>
    <t>C.C.A.S. CELLES-SUR-BELLE</t>
  </si>
  <si>
    <t>CCAS 79 CELLES SUR BELLE</t>
  </si>
  <si>
    <t>5 R DU TREUIL</t>
  </si>
  <si>
    <t>CELLES SUR BELLE</t>
  </si>
  <si>
    <t>direction@ehpadchanterelles.fr</t>
  </si>
  <si>
    <t>05 49 79 80 39</t>
  </si>
  <si>
    <t>1 AV DE LIMOGES</t>
  </si>
  <si>
    <t>05 49 79 80 17</t>
  </si>
  <si>
    <t>79-790008213-1</t>
  </si>
  <si>
    <t>EHPAD RESIDENCE LA CRESSONNIERE</t>
  </si>
  <si>
    <t>CCAS 79 CERIZAY</t>
  </si>
  <si>
    <t>11 R DES BOULANGERS</t>
  </si>
  <si>
    <t>BP 40483</t>
  </si>
  <si>
    <t>CERIZAY CEDEX</t>
  </si>
  <si>
    <t>direction@ehpadlacressonniere.fr;compta@ehpadlacressonniere.fr;alerte.cressonniere@gmail.com</t>
  </si>
  <si>
    <t>DERGHAL</t>
  </si>
  <si>
    <t>Nassir</t>
  </si>
  <si>
    <t>05 49 80 51 74</t>
  </si>
  <si>
    <t>1 PL JEAN MONNET</t>
  </si>
  <si>
    <t>CERIZAY</t>
  </si>
  <si>
    <t>05 49 80 57 11</t>
  </si>
  <si>
    <t>79-790008221-1</t>
  </si>
  <si>
    <t>EHPAD RESIDENCE DU PARC_CHAMPDENIERS</t>
  </si>
  <si>
    <t>CCAS 79 CHAMPDENIERS ST DENIS</t>
  </si>
  <si>
    <t>PL DU CHATEAU D EAU</t>
  </si>
  <si>
    <t>direction@ehpad-champdeniers.fr</t>
  </si>
  <si>
    <t>CARTIGNY</t>
  </si>
  <si>
    <t>Antoine</t>
  </si>
  <si>
    <t>05 49 25 81 24</t>
  </si>
  <si>
    <t>Portable Directeur : 06 59 13 19 03</t>
  </si>
  <si>
    <t>30 R GRANDE RUE</t>
  </si>
  <si>
    <t>05 49 25 80 47</t>
  </si>
  <si>
    <t>79-790008239-1</t>
  </si>
  <si>
    <t>Nouveau directeur 15/09/21 M. Antoine CARTIGNY</t>
  </si>
  <si>
    <t>EHPAD RESIDENCE EMILIEN BOUIN</t>
  </si>
  <si>
    <t>CCAS DE CHAURAY</t>
  </si>
  <si>
    <t>CCAS 79 CHAURAY</t>
  </si>
  <si>
    <t>10 R DU SAILIER</t>
  </si>
  <si>
    <t>secretariat@emilien-bouin.fr</t>
  </si>
  <si>
    <t>05 49 08 06 07</t>
  </si>
  <si>
    <t>79-790009906-1</t>
  </si>
  <si>
    <t>EHPAD RESIDENCE SAINT JOSEPH</t>
  </si>
  <si>
    <t>C.C.A.S. DE CHICHE</t>
  </si>
  <si>
    <t>CCAS 79 CHICHE</t>
  </si>
  <si>
    <t>2 RTE DE PARTHENAY</t>
  </si>
  <si>
    <t>CHICHE</t>
  </si>
  <si>
    <t>direction@stjoseph-chiche.fr;sd-rh@stjoseph-chiche.fr;gestion@stjoseph-chiche.fr</t>
  </si>
  <si>
    <t>05 49 72 41 55</t>
  </si>
  <si>
    <t>PL SAINT MARTIN</t>
  </si>
  <si>
    <t>05 49 72 40 35</t>
  </si>
  <si>
    <t>79-790015895-1</t>
  </si>
  <si>
    <t>EHPAD ALIENOR D'AQUITAINE</t>
  </si>
  <si>
    <t>CCAS 79 COULONGES SUR L AUTIZE</t>
  </si>
  <si>
    <t>6 RTE DE SERZAY</t>
  </si>
  <si>
    <t>ehpadalienor@orange.fr;directionehpadcoulonges@orange.fr</t>
  </si>
  <si>
    <t>AUDRERIE</t>
  </si>
  <si>
    <t>05 49 06 18 98</t>
  </si>
  <si>
    <t>Portable M. AUDRERIE : 07/54/80/12/56</t>
  </si>
  <si>
    <t>05 49 06 06 24</t>
  </si>
  <si>
    <t>79-790008312-1</t>
  </si>
  <si>
    <t>CPOM mono établissement signé le 21/12/2017</t>
  </si>
  <si>
    <t xml:space="preserve">EHPAD RESIDENCE LE PIED DU ROY </t>
  </si>
  <si>
    <t>CCAS 79 COURLAY</t>
  </si>
  <si>
    <t>20 R DE LA LANDE</t>
  </si>
  <si>
    <t>COURLAY</t>
  </si>
  <si>
    <t>secretariat@ehpad-courlay.fr;direction@ehpad-courlay.fr</t>
  </si>
  <si>
    <t>GENDREAU</t>
  </si>
  <si>
    <t>Claire</t>
  </si>
  <si>
    <t>05 49 72 22 60</t>
  </si>
  <si>
    <t>Tel directrice : 05 49 72 38 50</t>
  </si>
  <si>
    <t>42 R SALLIARD DU RIVAULT</t>
  </si>
  <si>
    <t>05 49 72 20 42</t>
  </si>
  <si>
    <t>79-790008254-1</t>
  </si>
  <si>
    <t>31/12/20230</t>
  </si>
  <si>
    <t xml:space="preserve">Info 27/01/23 : Mme Vrignault n’est plus la directrice de Courlay depuis 2019.
Mme Vigier lui a succédé, est partie (fin de contrat anticipé) ; une direction est actuellement en cours de recrutement.
</t>
  </si>
  <si>
    <t>RESIDENCE LES AMANDIERS</t>
  </si>
  <si>
    <t>CENTRE COMMUNAL D ACTION SOCIALE</t>
  </si>
  <si>
    <t>CCAS 79 EPANNES</t>
  </si>
  <si>
    <t>195 RTE DE ST JEAN D ANGELY</t>
  </si>
  <si>
    <t>EPANNES</t>
  </si>
  <si>
    <t>directionresidencelestilleuls@orange.fr;residenceautonomielesamandiers@orange.fr</t>
  </si>
  <si>
    <t>05 49 04 99 11</t>
  </si>
  <si>
    <t>410 RUE DES ECOLES</t>
  </si>
  <si>
    <t>05 49 04 80 27</t>
  </si>
  <si>
    <t>EHPAD AU BON ACCUEIL</t>
  </si>
  <si>
    <t>CCAS 79 LA CHAPELLE ST LAURENT</t>
  </si>
  <si>
    <t>5 ALL PIERRE ROBLIN</t>
  </si>
  <si>
    <t>LA CHAPELLE SAINT LAURENT</t>
  </si>
  <si>
    <t>direction.aba@gcsms79.fr;elodie.mignet@gcsms79.fr</t>
  </si>
  <si>
    <t>05 49 72 00 13</t>
  </si>
  <si>
    <t>1 PL DE L'EGLISE</t>
  </si>
  <si>
    <t>LA CHAPELLE ST LAURENT</t>
  </si>
  <si>
    <t>05 49 72 00 28</t>
  </si>
  <si>
    <t>79-790008247-1</t>
  </si>
  <si>
    <t>CPOM initial 2019_2023 signé le10/12/2018 prorogé par avenants</t>
  </si>
  <si>
    <t>Madame BRACHET-COUTANT a quitté ses fonctions de directrice le 30/11/2024</t>
  </si>
  <si>
    <t>EHPAD RESIDENCE LES ROCS</t>
  </si>
  <si>
    <t>CCAS DE LA PEYRATTE</t>
  </si>
  <si>
    <t>CCAS 79 LA PEYRATTE</t>
  </si>
  <si>
    <t>33 R GRAND RUE</t>
  </si>
  <si>
    <t>ehpadlesrocs@orange.fr;diradjoint.lesrocs@orange.fr</t>
  </si>
  <si>
    <t>KAMGA</t>
  </si>
  <si>
    <t>Stella</t>
  </si>
  <si>
    <t>05 49 64 42 46</t>
  </si>
  <si>
    <t xml:space="preserve">Information 27/10/25 Mme FLIPO Suzanna : Diectrice adjointe </t>
  </si>
  <si>
    <t>12 PL DES MARRONNIERS</t>
  </si>
  <si>
    <t>05 49 64 16 10</t>
  </si>
  <si>
    <t>RACHAT par SOS SENIORS envisagé en 2023 à confirmer ainsi que changement de statut : deviendrait privé non lucratif</t>
  </si>
  <si>
    <t>Démission de la Directrice Mme BURGEAUD départ le 21/10</t>
  </si>
  <si>
    <t>EHPAD RESIDENCE LES FEUILLANTINES</t>
  </si>
  <si>
    <t>CCAS 79 LE TALLUD</t>
  </si>
  <si>
    <t>21 IMP DE LA VERNIERE</t>
  </si>
  <si>
    <t>dir.feuillantines.letallud@orange.fr;sg-compta-personnel@orange.fr</t>
  </si>
  <si>
    <t>05 49 64 65 66</t>
  </si>
  <si>
    <t>43 R DE L'ATLANTIQUE</t>
  </si>
  <si>
    <t>05 49 64 17 01</t>
  </si>
  <si>
    <t>79-790014716-1</t>
  </si>
  <si>
    <t>CPOM mono établissement signé le 29/12/2017</t>
  </si>
  <si>
    <t>01/09/22 :Mr COURLIVAND Directeur quitte l'EHPAD
Changement d'option tarifaire au 31/1021 = global</t>
  </si>
  <si>
    <t xml:space="preserve">EHPAD RESIDENCE BOUCARD </t>
  </si>
  <si>
    <t>CCAS 79 MENIGOUTE</t>
  </si>
  <si>
    <t>28 PL DES CLOITRES</t>
  </si>
  <si>
    <t>MENIGOUTE</t>
  </si>
  <si>
    <t>direction.boucard@gmail.com;mrmenigoute@wanadoo.fr;compta.boucard@gmail.com</t>
  </si>
  <si>
    <t>GAURY</t>
  </si>
  <si>
    <t>05 49 69 00 38</t>
  </si>
  <si>
    <t>05 49 69 00 17</t>
  </si>
  <si>
    <t>79-790011951-1</t>
  </si>
  <si>
    <t>MSA 79-86</t>
  </si>
  <si>
    <t>EHPAD RESIDENCE LES BLEUETS</t>
  </si>
  <si>
    <t>C.C.A.S. DE MONCOUTANT</t>
  </si>
  <si>
    <t>CCAS 79 MONCOUTANT</t>
  </si>
  <si>
    <t>1 PL DES PASSEREAUX</t>
  </si>
  <si>
    <t>MONCOUTANT</t>
  </si>
  <si>
    <t>accueil@bleuets79.fr;genevieve.bernard@gcsms79.fr;maelle.kowal@gcsms79.fr;julie.deville@gcsms79.fr</t>
  </si>
  <si>
    <t>Geneviève</t>
  </si>
  <si>
    <t>05 49 72 61 60</t>
  </si>
  <si>
    <t>PL DE L'HOTEL DE VILLE</t>
  </si>
  <si>
    <t>B. P. 27</t>
  </si>
  <si>
    <t>05 49 72 60 44</t>
  </si>
  <si>
    <t>Changement d'EJ : 790017578 devient 790020192 maj du 01/08/2019</t>
  </si>
  <si>
    <t>SSIAD CCAS DE NIORT</t>
  </si>
  <si>
    <t>CCAS DE NIORT</t>
  </si>
  <si>
    <t>CCAS 79 NIORT</t>
  </si>
  <si>
    <t>1 RUE DE L ANCIEN MUSEE</t>
  </si>
  <si>
    <t>Alerte-SSIAD-CCAS@mairie-niort.fr;sophie.sabiron@mairie-niort.fr;ccas@mairie-niort.fr;virginie.marchal@mairie-niort.fr</t>
  </si>
  <si>
    <t>05 49 78 72 73</t>
  </si>
  <si>
    <t>1 RUE DE L'ANCIEN DU MUSEE</t>
  </si>
  <si>
    <t>BP 516</t>
  </si>
  <si>
    <t>79-790008270-1</t>
  </si>
  <si>
    <t xml:space="preserve">EHPAD RESIDENCE SAINTE FAMILLE </t>
  </si>
  <si>
    <t>C.C.A.S. NUEIL LES AUBIERS</t>
  </si>
  <si>
    <t>CCAS 79 NUEIL LES AUBIERS</t>
  </si>
  <si>
    <t>1 R JEANNE MASLON</t>
  </si>
  <si>
    <t>NUEIL LES AUBIERS</t>
  </si>
  <si>
    <t>direction@saintefamille79.fr</t>
  </si>
  <si>
    <t>05 49 65 60 95</t>
  </si>
  <si>
    <t>1 PL JEANNE D'ARC</t>
  </si>
  <si>
    <t>05 49 80 65 65</t>
  </si>
  <si>
    <t>79-790012546-1</t>
  </si>
  <si>
    <t xml:space="preserve">EHPAD - RESIDENCE DU PETIT LOGIS </t>
  </si>
  <si>
    <t>CCAS DE PRAHECQ</t>
  </si>
  <si>
    <t>CCAS 79 PRAHECQ</t>
  </si>
  <si>
    <t>R DU PETIT LOGIS</t>
  </si>
  <si>
    <t>PRAHECQ</t>
  </si>
  <si>
    <t>secretariat@ehpadprahecq.fr;F.L.PRAHECQ@wanadoo.fr</t>
  </si>
  <si>
    <t>PAITRE</t>
  </si>
  <si>
    <t>05 49 26 42 11</t>
  </si>
  <si>
    <t>IMM DE LA MAIRIE</t>
  </si>
  <si>
    <t>05 49 26 47 55</t>
  </si>
  <si>
    <t>79-790008338-1</t>
  </si>
  <si>
    <t xml:space="preserve">RESIDENCE HENRI MINAULT </t>
  </si>
  <si>
    <t xml:space="preserve">CENTRE COMMUNAL D'ACTION SOCIALE </t>
  </si>
  <si>
    <t>CCAS 79 SAUZE VAUSSAIS</t>
  </si>
  <si>
    <t>28 RUE DU BARON</t>
  </si>
  <si>
    <t>SAUZE VAUSSAIS</t>
  </si>
  <si>
    <t>residence.autonomie@sauze-entre-bois.fr</t>
  </si>
  <si>
    <t>05 49 07 71 78</t>
  </si>
  <si>
    <t xml:space="preserve">3 PLACE DE LA MAIRIE </t>
  </si>
  <si>
    <t>05 49  07 60 53</t>
  </si>
  <si>
    <t>EHPAD RESIDENCE LA VERGNE ET MANGA</t>
  </si>
  <si>
    <t>CCAS 79 SECONDIGNY</t>
  </si>
  <si>
    <t>26B R DE L ANJOU</t>
  </si>
  <si>
    <t>SECONDIGNY</t>
  </si>
  <si>
    <t>contact@ehpad-secondigny.fr;direction@ehpad-secondigny.fr</t>
  </si>
  <si>
    <t>COUROT</t>
  </si>
  <si>
    <t>05 49 63 71 22</t>
  </si>
  <si>
    <t>1 PL DE L'HOTEL DE VILLE</t>
  </si>
  <si>
    <t>05 49 63 70 15</t>
  </si>
  <si>
    <t>79-790008296-1</t>
  </si>
  <si>
    <t>CPOM mono établissement signé le 11/12/2017</t>
  </si>
  <si>
    <t>EHPAD NOTRE DAME DES NEIGES</t>
  </si>
  <si>
    <t>CCAS 79 ST MARTIN DE SANZAY</t>
  </si>
  <si>
    <t>15 R DES ECOLES</t>
  </si>
  <si>
    <t>SAINT MARTIN DE SANZAY</t>
  </si>
  <si>
    <t>mrdamedesneiges@wanadoo.fr;accueil.notredamedesneiges@orange.fr;direction.notredamedesneiges@orange.fr</t>
  </si>
  <si>
    <t>05 49 67 80 67</t>
  </si>
  <si>
    <t>24 PL DE L'EGLISE</t>
  </si>
  <si>
    <t>ST MARTIN DE SANZAY</t>
  </si>
  <si>
    <t>05 49 67 72 92</t>
  </si>
  <si>
    <t>79-790014286-1</t>
  </si>
  <si>
    <t>EHPAD RESIDENCE DE LA PLAINE</t>
  </si>
  <si>
    <t>CCAS 79 THENEZAY</t>
  </si>
  <si>
    <t>3 BD DES ACCACIAS</t>
  </si>
  <si>
    <t>THENEZAY</t>
  </si>
  <si>
    <t>direction.residencedelaplaine@gmail.com</t>
  </si>
  <si>
    <t>05 49 63 01 74</t>
  </si>
  <si>
    <t>28 PL DE L'HOTEL DE VILLE</t>
  </si>
  <si>
    <t>05 49 63 00 20</t>
  </si>
  <si>
    <t>79-790008304-1</t>
  </si>
  <si>
    <t>EHPAD RESIDENCE GATEBOURSE</t>
  </si>
  <si>
    <t>CCAS 79 VASLES</t>
  </si>
  <si>
    <t>31 R GRAND RUE</t>
  </si>
  <si>
    <t>VASLES</t>
  </si>
  <si>
    <t>ehpadgatebourse@gmail.com</t>
  </si>
  <si>
    <t>05 49 69 91 43</t>
  </si>
  <si>
    <t>1 PL DU 25 AOUT</t>
  </si>
  <si>
    <t>79-790000624-1</t>
  </si>
  <si>
    <t>CPOM initial 2019_2023 signé le 26/11/2018 prorogé par avenants</t>
  </si>
  <si>
    <t>EHPAD RESIDENCE DU PARC VILLIERS EN PLAINE</t>
  </si>
  <si>
    <t>CCAS 79 VILLIERS EN PLAINE</t>
  </si>
  <si>
    <t>R DU COMMERCE</t>
  </si>
  <si>
    <t>VILLIERS EN PLAINE</t>
  </si>
  <si>
    <t>direction@ehpad-villiersenplaine.fr;secretariat@ehpad-villiersenplaine.fr</t>
  </si>
  <si>
    <t>05 49 35 57 57</t>
  </si>
  <si>
    <t>R DE L'EGLISE</t>
  </si>
  <si>
    <t>05 49 35 60 51</t>
  </si>
  <si>
    <t>79-790014526-1</t>
  </si>
  <si>
    <t>CPOM initial 2019_2023 signé le 13/11/2018 prorogé par avenants</t>
  </si>
  <si>
    <t>AJ LA MAISON BLEUE</t>
  </si>
  <si>
    <t>CCAS 86 CHATELLERAULT</t>
  </si>
  <si>
    <t>27 RUE MARCELIN BERTHELOT</t>
  </si>
  <si>
    <t>david.nibeaudeau@grand-chatellerault.fr;plateforme.repit@ccas-chatellerault.fr;manuela.maass@ccas-chatellerault.fr;christelle.saumur@ccas-chatellerault.fr;stephanie.tanguy-boyer@grand-chatellerault.fr</t>
  </si>
  <si>
    <t>05 49 21 01 79</t>
  </si>
  <si>
    <t>5 RUE MADAME</t>
  </si>
  <si>
    <t>BP 832</t>
  </si>
  <si>
    <t>CHATELLERAULT CEDEX</t>
  </si>
  <si>
    <t>05 49 02 56 80</t>
  </si>
  <si>
    <t xml:space="preserve">SSIAD CCAS CHATELLERAULT </t>
  </si>
  <si>
    <t>david.nibeaudeau@grand-chatellerault.fr;nathalie.goubeau@ccas-chatellerault.fr;christelle.saumur@ccas-chatellerault.fr;marie-France.joubert@grand-chatellerault.fr;stephanie.tanguy-boyer@grand-chatellerault.fr</t>
  </si>
  <si>
    <t>05 49 02 19 41</t>
  </si>
  <si>
    <t>RESIDENCE MAISONNEE D'AVAUCOURT</t>
  </si>
  <si>
    <t>12 RUE MARCEL COUBRAT</t>
  </si>
  <si>
    <t xml:space="preserve">david.nibeaudeau@grand-chatellerault.fr;christelle.saumur@ccas-chatellerault.fr; 
marie-france.joubert@grand-chatellerault.fr; stephanie.tanguy-boyer@grand-chatellerault.fr
</t>
  </si>
  <si>
    <t>05 49 02 89 76</t>
  </si>
  <si>
    <t>86-860784958-1</t>
  </si>
  <si>
    <t>Génération N°1 CPOM EHPA et AJ</t>
  </si>
  <si>
    <t>RESIDENCE BEAUCHENE</t>
  </si>
  <si>
    <t>david.nibeaudeau@grand-chatellerault.fr;christelle.saumur@ccas-chatellerault.fr; 
marie-france.joubert@grand-chatellerault.fr;stephanie.tanguy-boyer@grand-chatellerault.fr</t>
  </si>
  <si>
    <t>86-860784958-2</t>
  </si>
  <si>
    <t>EHPAD L'OREE DU VERGER</t>
  </si>
  <si>
    <t>CCAS DE VERRIERES</t>
  </si>
  <si>
    <t>CCAS 86 DE VERRIERES</t>
  </si>
  <si>
    <t>6 CHE DES BUIS</t>
  </si>
  <si>
    <t>VERRIERES</t>
  </si>
  <si>
    <t>contact@ehpad-verrieres.fr;natacharenault@orange.fr</t>
  </si>
  <si>
    <t>05 49 42 88 76</t>
  </si>
  <si>
    <t>CHE DES BUIS</t>
  </si>
  <si>
    <t>86-860009935-1</t>
  </si>
  <si>
    <t>EHPAD RESIDENCE GERAUD DE PIERREDON</t>
  </si>
  <si>
    <t>CCAS 86 GENCAY</t>
  </si>
  <si>
    <t>1 R DE PIERREDON</t>
  </si>
  <si>
    <t>GENCAY</t>
  </si>
  <si>
    <t>contact@ehpadgencay.fr</t>
  </si>
  <si>
    <t>05 49 59 42 74</t>
  </si>
  <si>
    <t>PL DU MARCHE</t>
  </si>
  <si>
    <t>05 49 49 31 36</t>
  </si>
  <si>
    <t>86-860784990-1</t>
  </si>
  <si>
    <t>EHPAD RESIDENCE GERARD GIRAULT</t>
  </si>
  <si>
    <t>CCAS JAUNAY-MARIGNY MAIRIE</t>
  </si>
  <si>
    <t>CCAS 86 JAUNAY-MARIGNY</t>
  </si>
  <si>
    <t>1 R MARIE LAURENCIN</t>
  </si>
  <si>
    <t>JAUNAY CLAN</t>
  </si>
  <si>
    <t>accueil.ehpad@jaunay-marigny.fr;asempere@jaunay-marigny.fr;croumagne@jaunay-marigny.fr;schampion@jaunay-marigny.fr</t>
  </si>
  <si>
    <t>MOURA</t>
  </si>
  <si>
    <t>Laurent</t>
  </si>
  <si>
    <t>05 49 52 05 27</t>
  </si>
  <si>
    <t>72T R GRANDE RUE</t>
  </si>
  <si>
    <t>JAUNAY-MARIGNY</t>
  </si>
  <si>
    <t>05 49 52 05 30</t>
  </si>
  <si>
    <t>86-860014810-1</t>
  </si>
  <si>
    <t>EHPAD LES GRANDS CHENES</t>
  </si>
  <si>
    <t>CCAS 86 L ISLE JOURDAIN</t>
  </si>
  <si>
    <t>15 AV DE LUSSAC</t>
  </si>
  <si>
    <t>L ISLE JOURDAIN</t>
  </si>
  <si>
    <t>direction@ehpadlesgrandschenes.fr;comptabilite@ehpadlesgrandschenes.fr</t>
  </si>
  <si>
    <t>ANTUNES</t>
  </si>
  <si>
    <t>Célia</t>
  </si>
  <si>
    <t>05 49 48 71 61</t>
  </si>
  <si>
    <t>Nelly ARTUS Comptable</t>
  </si>
  <si>
    <t>PL DE LA GARE</t>
  </si>
  <si>
    <t>05 49 48 70 54</t>
  </si>
  <si>
    <t>86-860785005-1</t>
  </si>
  <si>
    <t>EHPAD LA CHEZE D'OR</t>
  </si>
  <si>
    <t>CCAS 86 LATILLE</t>
  </si>
  <si>
    <t>2B R DU GYMNASE</t>
  </si>
  <si>
    <t>LATILLE</t>
  </si>
  <si>
    <t>ehpadlatille.direction@orange.fr;ehpad.latille@orange.fr</t>
  </si>
  <si>
    <t>05 49 54 83 66</t>
  </si>
  <si>
    <t>7 R DU DOCTEUR ROUX</t>
  </si>
  <si>
    <t>05 49 51 88 42</t>
  </si>
  <si>
    <t>86-860789973-1</t>
  </si>
  <si>
    <t>EHPAD LES FOUGERES</t>
  </si>
  <si>
    <t>CCAS MIGNE-AUXANCES</t>
  </si>
  <si>
    <t>CCAS 86 MIGNE-AUXANCES</t>
  </si>
  <si>
    <t>1 ALL DES FOUGERES</t>
  </si>
  <si>
    <t>direction.ehpad@migne-auxances.fr;contact.ehpad@migne-auxances.fr</t>
  </si>
  <si>
    <t>05 49 54 49 82</t>
  </si>
  <si>
    <t>PL 8 MAI 1945</t>
  </si>
  <si>
    <t>05 49 51 71 02</t>
  </si>
  <si>
    <t>EHPAD LA PETITE SUISSE</t>
  </si>
  <si>
    <t>CCAS 86 MOUTERRE SUR BLOURDE</t>
  </si>
  <si>
    <t>6 R DE LA PETITE SUISSE</t>
  </si>
  <si>
    <t>MOUTERRE SUR BLOURDE</t>
  </si>
  <si>
    <t xml:space="preserve">secretariat@ehpad-mouterresurblourde.fr;direction@ehpad-mouterresurblourde.fr 
</t>
  </si>
  <si>
    <t>05 49 48 82 59</t>
  </si>
  <si>
    <t>05 49 48 76 02</t>
  </si>
  <si>
    <t>86-860789999-1</t>
  </si>
  <si>
    <t>EHPAD LOUIS ARAGON</t>
  </si>
  <si>
    <t>CCAS 86 NAINTRE</t>
  </si>
  <si>
    <t>25 R ELSA TRIOLET</t>
  </si>
  <si>
    <t>ehpad.direction@naintre.fr;timothee.sicot@naintre.fr;ehpad@naintre.fr;muriel.racault@naintre.fr</t>
  </si>
  <si>
    <t>REIX</t>
  </si>
  <si>
    <t>05 49 90 04 06</t>
  </si>
  <si>
    <t>Resonsable fi commune Naintré : Mme RACAULT Muriel</t>
  </si>
  <si>
    <t>5 R JACQUES DUCLOS</t>
  </si>
  <si>
    <t>05 49 90 03 65</t>
  </si>
  <si>
    <t>FOYER RESIDENCE ELSA TRIOLET</t>
  </si>
  <si>
    <t>25 RUE ELSA TRIOLET</t>
  </si>
  <si>
    <t>5 RUE JACQUES DUCLOS</t>
  </si>
  <si>
    <t>bp 4</t>
  </si>
  <si>
    <t>86-860785047-1</t>
  </si>
  <si>
    <t>EHPAD LES GRILLONS</t>
  </si>
  <si>
    <t>CCAS 86 NOUAILLE MAUPERTUIS</t>
  </si>
  <si>
    <t>2 R DE LAMBERNAU</t>
  </si>
  <si>
    <t>NOUAILLE MAUPERTUIS</t>
  </si>
  <si>
    <t>direction@ehpad-lesgrillons.fr;comptabilite@ehpad-lesgrillons.fr;adjoint.direction@ehpad-lesgrillons.fr;</t>
  </si>
  <si>
    <t>05 49 46 71 72</t>
  </si>
  <si>
    <t>34 RTE DE L'ABBAYE</t>
  </si>
  <si>
    <t>05 49 46 71 08</t>
  </si>
  <si>
    <t xml:space="preserve">EHPAD LES ROUSSELIERES </t>
  </si>
  <si>
    <t>CCAS 86 PLEUMARTIN</t>
  </si>
  <si>
    <t>27 R DES ACACIAS</t>
  </si>
  <si>
    <t>PLEUMARTIN</t>
  </si>
  <si>
    <t>contact@ehpad-pleumartin.fr;gouvrard@ehpad-pleumartin.fr;vdenis@ehpad-pleumartin.fr</t>
  </si>
  <si>
    <t>OUVRARD</t>
  </si>
  <si>
    <t>Gaëlle</t>
  </si>
  <si>
    <t>05 49 86 51 99</t>
  </si>
  <si>
    <t>2 AV JOURDE</t>
  </si>
  <si>
    <t>86-860791110-1</t>
  </si>
  <si>
    <t>MSA 86</t>
  </si>
  <si>
    <t>EHPAD RENE CROZET</t>
  </si>
  <si>
    <t>CCAS 86 POITIERS</t>
  </si>
  <si>
    <t>8 AV GEORGES POMPIDOU</t>
  </si>
  <si>
    <t>ccas.direction.finances.commande.publique@poitiers.fr;g.perigaud-morlat@poitiers.fr;raynald.echat@poitiers.fr
;residence.renecrozet@poitiers.fr;manon.maillet@poitiers.fr;celine.bourdier@poitiers.fr</t>
  </si>
  <si>
    <t>05 49 47 76 62</t>
  </si>
  <si>
    <t>Mr ECHAT : 05 49 41 92 73
Directeur Finances et Commande Publique (remplace Mme CHAUMONT)</t>
  </si>
  <si>
    <t>45 R DE LA MARNE</t>
  </si>
  <si>
    <t>CS 70593</t>
  </si>
  <si>
    <t>POITIERS CEDEX</t>
  </si>
  <si>
    <t>05 49 52 38 00</t>
  </si>
  <si>
    <t>Mr ECHAT : 05 49 41 92 73
Directeur Finances et Commande Publique (remplace Mme CHAUMONT)
raynald.echat@poitiers.fr</t>
  </si>
  <si>
    <t>86-860785070-4</t>
  </si>
  <si>
    <t>860012319-EHPAD RENE CROZET</t>
  </si>
  <si>
    <t>EHPAD MARGUERITE LE TILLIERS</t>
  </si>
  <si>
    <t>10 R EMILE DUCLAUX</t>
  </si>
  <si>
    <t>05 49 00 73 83</t>
  </si>
  <si>
    <t>RESIDENCE MARIE NOEL</t>
  </si>
  <si>
    <t>38 RUE JEAN VALADE</t>
  </si>
  <si>
    <t>ccas.direction.finances.commande.publique@poitiers.fr;g.perigaud-morlat@poitiers.fr;celine.bourdier@poitiers.fr;raynald.echat@poitiers.fr;residence.marienoel@poitiers.fr;aurelie.cordier@poitiers.fr</t>
  </si>
  <si>
    <t>05 49 58 02 26</t>
  </si>
  <si>
    <t>86-860785070-1</t>
  </si>
  <si>
    <t>RESIDENCE RENE CROZET</t>
  </si>
  <si>
    <t>8 AVENUE GEORGES POMPIDOU</t>
  </si>
  <si>
    <t>ccas.direction.finances.commande.publique@poitiers.fr;g.perigaud-morlat@poitiers.fr;celine.bourdier@poitiers.fr;raynald.echat@poitiers.fr;residence.renecrozet@poitiers.fr;manon.maillet@poitiers.fr</t>
  </si>
  <si>
    <t>86-860785070-2</t>
  </si>
  <si>
    <t>RESIDENCE MARIE-LOUISE TROUBAT</t>
  </si>
  <si>
    <t>18 RUE DE LA VALLEE MONNAIE</t>
  </si>
  <si>
    <t>ccas.direction.finances.commande.publique@poitiers.fr;g.perigaud-morlat@poitiers.fr;celine.bourdier@poitiers.fr;raynald.echat@poitiers.fr;residence.marielouisetroubat@mairie-poitiers.fr;corinne.nivet@poitiers.fr</t>
  </si>
  <si>
    <t>05 49 37 25 81</t>
  </si>
  <si>
    <t>86-860785070-3</t>
  </si>
  <si>
    <t>SSIAD CCAS POITIERS</t>
  </si>
  <si>
    <t>68 rue du Dolmens</t>
  </si>
  <si>
    <t>ccas.direction.finances.commande.publique@poitiers.fr;g.perigaud-morlat@poitiers.fr;celine.bourdier@poitiers.fr;raynald.echat@poitiers.fr;ccas.ssiad@poitiers.fr;valerie.jourdain@poitiers.fr</t>
  </si>
  <si>
    <t>05 49 03 53 33</t>
  </si>
  <si>
    <t>EHPAD RESIDENCE DE LA FONTAINE</t>
  </si>
  <si>
    <t>CCAS ST MARTIN LA PALLU</t>
  </si>
  <si>
    <t>CCAS 86 ST MARTIN LA PALLU</t>
  </si>
  <si>
    <t>47 R DES TROIS PUITS</t>
  </si>
  <si>
    <t>SAINT MARTIN LA PALLU</t>
  </si>
  <si>
    <t>direction.ehpadlafontaine86@gmail.com;accueil.ehpadlafontaine86@gmail.com</t>
  </si>
  <si>
    <t>SAVARY</t>
  </si>
  <si>
    <t>05 49 03 54 70</t>
  </si>
  <si>
    <t>15 RTE DE LENCLOITRE</t>
  </si>
  <si>
    <t>ST MARTIN LA PALLU</t>
  </si>
  <si>
    <t>05 49 54 59 60</t>
  </si>
  <si>
    <t>86-860014802-1</t>
  </si>
  <si>
    <t>EHPAD L'AGE D'OR</t>
  </si>
  <si>
    <t>CCAS DE CHATEAUPONSAC</t>
  </si>
  <si>
    <t>CCAS 87 CHATEAUPONSAC</t>
  </si>
  <si>
    <t>22 AV DU 8 MAI 1945</t>
  </si>
  <si>
    <t>CHATEAUPONSAC</t>
  </si>
  <si>
    <t>dir.ehpad.chateauponsac@orange.fr;accueil@ehpad-chateauponsac.fr</t>
  </si>
  <si>
    <t>05 55 76 53 23</t>
  </si>
  <si>
    <t>1 PL DE LA REPUBLIQUE</t>
  </si>
  <si>
    <t>87-870004439-1</t>
  </si>
  <si>
    <t>Précédent CPOM 2018/2023</t>
  </si>
  <si>
    <t>EHPAD RESIDENCE LES TERRASSES</t>
  </si>
  <si>
    <t>CCAS DE LADIGNAC-LE-LONG</t>
  </si>
  <si>
    <t>CCAS 87 LADIGNAC LE LONG</t>
  </si>
  <si>
    <t>4 IMP TERRASSES</t>
  </si>
  <si>
    <t>LADIGNAC LE LONG</t>
  </si>
  <si>
    <t>compta@ehpad-ladignaclelong.fr;lesterrasses@ehpad-ladignaclelong.fr;direction@ehpad-ladignaclelong.fr</t>
  </si>
  <si>
    <t>TIGOULET</t>
  </si>
  <si>
    <t>Sabine</t>
  </si>
  <si>
    <t>05 55 09 39 33</t>
  </si>
  <si>
    <t>05 55 09 30 02</t>
  </si>
  <si>
    <t>87-870005956-1</t>
  </si>
  <si>
    <t>EHPAD MARCEL FAURE</t>
  </si>
  <si>
    <t>CCAS DE LIMOGES</t>
  </si>
  <si>
    <t>CCAS 87 LIMOGES</t>
  </si>
  <si>
    <t>15 Rue Jean-Pierre Verspieren</t>
  </si>
  <si>
    <t>Martial.portefaix@limoges.fr;Guillaume.vidal@limoges.fr;Aude.hennequin@limoges.fr;sandie.gautier@limoges.fr;corinne.dupuy-bonafy@limoges.fr;laurent.denizou@limoges.fr;christelle.roulet@limoges.fr</t>
  </si>
  <si>
    <t xml:space="preserve">DUPUY-BONAFY </t>
  </si>
  <si>
    <t>05 55 37 65 15</t>
  </si>
  <si>
    <t xml:space="preserve">Laurent DENIZOU, responsable du pôle seniors au CCAS de Limoges
Christelle ROULET, responsable adjointe au pôle seniors </t>
  </si>
  <si>
    <t>2 R FELIX EBOUE</t>
  </si>
  <si>
    <t>05 55 45 97 71</t>
  </si>
  <si>
    <t>87-870004314-1</t>
  </si>
  <si>
    <t>870005998-EHPAD MARCEL FAURE</t>
  </si>
  <si>
    <t>EHPAD PR JOSEPH DE LEOBARDY</t>
  </si>
  <si>
    <t>39 R EMILE MONTEGUT</t>
  </si>
  <si>
    <t>jean-christophe.moriceau@limoges.fr;christelle.pagnoux@limoges.fr;Martial.portefaix@limoges.fr;Guillaume.vidal@limoges.fr;Aude.hennequin@limoges.fr;laurent.denizou@limoges.fr;christelle.roulet@limoges.fr</t>
  </si>
  <si>
    <t>05 55 10 49 10</t>
  </si>
  <si>
    <t>EHPAD LE ROUSSILLON</t>
  </si>
  <si>
    <t>2 ALL XAVIER BICHAT</t>
  </si>
  <si>
    <t>Martial.portefaix@limoges.fr;Guillaume.vidal@limoges.fr;Aude.hennequin@limoges.fr;ehpad.roussillon@limoges.fr;justine.lamagat@limoges.fr;herve.fureix@limoges.fr;laurent.denizou@limoges.fr;christelle.roulet@limoges.fr</t>
  </si>
  <si>
    <t>M.</t>
  </si>
  <si>
    <t>FUREIX</t>
  </si>
  <si>
    <t>05 55 49 20 00</t>
  </si>
  <si>
    <t>EHPAD LE MAS ROME</t>
  </si>
  <si>
    <t>72 R DE FEYTIAT</t>
  </si>
  <si>
    <t>Martial.portefaix@limoges.fr;Guillaume.vidal@limoges.fr;Aude.hennequin@limoges.fr;ehpad.masrome@limoges.fr;pauline.roques@limoges.fr;laurent.denizou@limoges.fr;christelle.roulet@limoges.fr</t>
  </si>
  <si>
    <t>Mme</t>
  </si>
  <si>
    <t>ROQUES</t>
  </si>
  <si>
    <t>Pauline</t>
  </si>
  <si>
    <t>05 55 05 44 44</t>
  </si>
  <si>
    <t>EHPAD RESIDENCE LES PINS</t>
  </si>
  <si>
    <t>CCAS ST-LAURENT-SUR-GORRE</t>
  </si>
  <si>
    <t>CCAS 87 ST LAURENT SUR GORRE</t>
  </si>
  <si>
    <t>5 AV LÉON DUNAUD</t>
  </si>
  <si>
    <t>direction@ehpad-lespins87310.fr;secretariat@ehpad-lespins87310.fr</t>
  </si>
  <si>
    <t>LAGNEAU</t>
  </si>
  <si>
    <t>05 55 00 01 02</t>
  </si>
  <si>
    <t>3 R ANCIENNE MAIRIE</t>
  </si>
  <si>
    <t>05 55 00 00 21</t>
  </si>
  <si>
    <t>87-870006293-1</t>
  </si>
  <si>
    <t>EHPAD RESIDENCE DU CEDRE</t>
  </si>
  <si>
    <t>CCAS ST-SULPICE LES FEUILLES</t>
  </si>
  <si>
    <t>CCAS 87 ST SULPICE LES FEUILLES</t>
  </si>
  <si>
    <t>2 R LEON MERCIER</t>
  </si>
  <si>
    <t>SAINT SULPICE LES FEUILLES</t>
  </si>
  <si>
    <t>direction.ehpad.cedre@orange.fr</t>
  </si>
  <si>
    <t>05 55 76 66 00</t>
  </si>
  <si>
    <t>R REINE</t>
  </si>
  <si>
    <t>ST SULPICE LES FEUILLES</t>
  </si>
  <si>
    <t>05 55 76 73 32</t>
  </si>
  <si>
    <t>87-870004371-1</t>
  </si>
  <si>
    <t>Cpom précédent 2018/2023</t>
  </si>
  <si>
    <t>EHPAD HARAMBILLET</t>
  </si>
  <si>
    <t>CCAS DE  BAYONNE</t>
  </si>
  <si>
    <t>CCAS DE BAYONNE</t>
  </si>
  <si>
    <t>3 AV HARAMBILLET</t>
  </si>
  <si>
    <t>m.lafontaine@bayonne.fr;finances.ccas@bayonne.fr;c.aletti@bayonne.fr;ehpad.harambillet.ccas@bayonne.fr;g.eyraud@bayonne.fr</t>
  </si>
  <si>
    <t>LAFONTAINE</t>
  </si>
  <si>
    <t>Martial</t>
  </si>
  <si>
    <t>05 59 55 35 42</t>
  </si>
  <si>
    <t>30 PL DES GASCONS</t>
  </si>
  <si>
    <t>05 59 50 50 70
06 35 17 94 90</t>
  </si>
  <si>
    <t>EYRAUD</t>
  </si>
  <si>
    <t>Gilles</t>
  </si>
  <si>
    <t>Directeur général CCAS</t>
  </si>
  <si>
    <t xml:space="preserve">g.eyraud@bayonne.fr </t>
  </si>
  <si>
    <t>EHPAD  RAMUNTCHO</t>
  </si>
  <si>
    <t>CCAS DE BIDART</t>
  </si>
  <si>
    <t>R ESKOLA</t>
  </si>
  <si>
    <t>ehpad@bidart.fr;r.bousquet@bidart.fr</t>
  </si>
  <si>
    <t>05 59 51 67 00</t>
  </si>
  <si>
    <t>R BERRUA</t>
  </si>
  <si>
    <t>05 59 54 90 67</t>
  </si>
  <si>
    <t>EHPAD HAIZPÉAN</t>
  </si>
  <si>
    <t>CENTRE COMMUNAL ACTION SOCIALE</t>
  </si>
  <si>
    <t>CCAS HENDAYE</t>
  </si>
  <si>
    <t>79 R DE L'ARMATONDE</t>
  </si>
  <si>
    <t>mribaute@hendaye.com;ehpadhaizpean@hendaye.com;sbeamonte@hendaye.com</t>
  </si>
  <si>
    <t>05 59 01 10 30</t>
  </si>
  <si>
    <t>PL DE LA REPUBLIQUE</t>
  </si>
  <si>
    <t>05 59 48 23 23</t>
  </si>
  <si>
    <t>64-640785986-1</t>
  </si>
  <si>
    <t>CPOM précédent 2019_2023</t>
  </si>
  <si>
    <t>SSIAD CANTON MONEIN COMMUNE CARDESSE</t>
  </si>
  <si>
    <t>CCAS MONEIN</t>
  </si>
  <si>
    <t>28 rue du commerce</t>
  </si>
  <si>
    <t>MONEIN</t>
  </si>
  <si>
    <t>ssiadccas@mairie-monein.fr;finances@mairie-monein.fr;directionccas@mairie-monein.fr;dgs@mairie-monein.fr;social@mairie-monein.fr</t>
  </si>
  <si>
    <t>05 59 21 46 26</t>
  </si>
  <si>
    <t>28 rue du Commerce</t>
  </si>
  <si>
    <t>05 59 21 30 06</t>
  </si>
  <si>
    <t>ccas@mairie-monein.fr</t>
  </si>
  <si>
    <t>Etablissement expérimental pour personnes âgées</t>
  </si>
  <si>
    <t>VILLAGE LANDAIS ALZHEIMER</t>
  </si>
  <si>
    <t>CENTRE DEPARTEMENTAL DES LANDES</t>
  </si>
  <si>
    <t>CDAS DES LANDES</t>
  </si>
  <si>
    <t>36 RUE PASCAL LAFITTE</t>
  </si>
  <si>
    <t>Groupement d'intérêt public</t>
  </si>
  <si>
    <t>direction@villagealzheimer.fr;directriceadjointe@villagealzheimer.fr</t>
  </si>
  <si>
    <t>LASSERRE-SERGENT</t>
  </si>
  <si>
    <t>Pascale</t>
  </si>
  <si>
    <t>directrice</t>
  </si>
  <si>
    <t>05 54 84 00 05</t>
  </si>
  <si>
    <t>Directrice : 05 54 84 00 07
Directrice adjoine : 05 54 84 00 08 (Mme DUPRAT Deborah)</t>
  </si>
  <si>
    <t>23 RUE VICTOR HUGO</t>
  </si>
  <si>
    <t>40-400016325-1</t>
  </si>
  <si>
    <t>22/05/24 modification du numéro de CPOM du fait du changement d'EJ (ancien num = 40-400014098-1)</t>
  </si>
  <si>
    <t>Création fichier établissement avril 2020</t>
  </si>
  <si>
    <r>
      <t xml:space="preserve">Arrêté du 16/04/24 cession autorisation de l'ETS expérimental et novateur  Village Landais Alzheimer Henri Emmanuelli géré par le GIP Village Landais Alzheimer (EJ 400014098) </t>
    </r>
    <r>
      <rPr>
        <b/>
        <sz val="8"/>
        <color rgb="FFFF0000"/>
        <rFont val="Arial"/>
        <family val="2"/>
      </rPr>
      <t>au profit du CDAS des Landes EJ 400016325</t>
    </r>
  </si>
  <si>
    <t>ESAT LES JARDINS DE NONERES</t>
  </si>
  <si>
    <t>CONSEIL DEPARTEMENTAL DES LANDES</t>
  </si>
  <si>
    <t>CDE</t>
  </si>
  <si>
    <t>1276 AV DE NONERES</t>
  </si>
  <si>
    <t>audrey.lacomme@cg40.fr;presidence@cg40.fr;jardins.noneres@landes.fr;sandrine.aribaud@landes.fr;audrey.lacomme@landes.fr</t>
  </si>
  <si>
    <t>05 58 06 73 04</t>
  </si>
  <si>
    <t>23 R VICTOR HUGO</t>
  </si>
  <si>
    <t>BP 267</t>
  </si>
  <si>
    <t>05 58 05 40 40</t>
  </si>
  <si>
    <t>cde40.direction@landes.fr</t>
  </si>
  <si>
    <t>Arreté du 02/01/2020 : regroupement des ESAT et changement libellé raison sociale , l'ESAT SATAS 400789772 devient un site secondaire nommé ESAT LES JARDINS DE NONERES SITE 2, l'ESAT DE NONERES 400006805 devient ESAT LES JARDINS DE NONERES</t>
  </si>
  <si>
    <t>SESSAD DE L'ITEP DE MORCENX</t>
  </si>
  <si>
    <t>2 IMP PAUL MARCEL</t>
  </si>
  <si>
    <t>BP 58</t>
  </si>
  <si>
    <t>cde40.direction@landes.fr;christelle.lamothe@landes.fr</t>
  </si>
  <si>
    <t>05 58 04 14 64</t>
  </si>
  <si>
    <t>SESSAD DE L'EPSII-CDE</t>
  </si>
  <si>
    <t>1209 R DE LA FERME DU CARBOUE</t>
  </si>
  <si>
    <t>05 58 75 79 24</t>
  </si>
  <si>
    <t>IME DU CDE</t>
  </si>
  <si>
    <t>2 R DE LA JEUNESSE</t>
  </si>
  <si>
    <t>BP 413</t>
  </si>
  <si>
    <t>05 58 46 62 00</t>
  </si>
  <si>
    <t>CMPP DE MONT DE MARSAN</t>
  </si>
  <si>
    <t>3 ALL CLAUDE MORA</t>
  </si>
  <si>
    <t>05 58 75 20 77</t>
  </si>
  <si>
    <t>ITEP DU PAYS DACQUOIS</t>
  </si>
  <si>
    <t>65 ALL DU YET</t>
  </si>
  <si>
    <t>05 58 55 05 60</t>
  </si>
  <si>
    <t>SESSAD DE L'ITEP DU PAYS DACQUOIS</t>
  </si>
  <si>
    <t>05 58 55 37 37</t>
  </si>
  <si>
    <t>ITEP DE MORCENX CDE</t>
  </si>
  <si>
    <t>2 IMP MARCEL PAUL</t>
  </si>
  <si>
    <t xml:space="preserve">ESAT CDTPI </t>
  </si>
  <si>
    <t>CDTPI  ISLE</t>
  </si>
  <si>
    <t>18 AV DES BAYLES</t>
  </si>
  <si>
    <t>Public autonome</t>
  </si>
  <si>
    <t xml:space="preserve">  contact@cdtpi.fr;administration@cdtpi.fr;echevrolet@cdtpi.fr;contact@faah.fr;</t>
  </si>
  <si>
    <t>CHEVROLET</t>
  </si>
  <si>
    <t>05 55 49 10 00</t>
  </si>
  <si>
    <t>87-870008695-1</t>
  </si>
  <si>
    <t>Nathalie QUANTE MAI 2025</t>
  </si>
  <si>
    <t>CSAPA généraliste CEID</t>
  </si>
  <si>
    <t>CEID HOTEL THERAPEUTIQUE</t>
  </si>
  <si>
    <t>CEID</t>
  </si>
  <si>
    <t xml:space="preserve"> 8 RUE KLEBER </t>
  </si>
  <si>
    <t>dordogne@ceid-addiction.com;p.lempereur@ceid-addiction.com;t.guerlach@ceid-addiction.com</t>
  </si>
  <si>
    <t>05 53 46 63 83</t>
  </si>
  <si>
    <t>Mr GUERLACH DAF: 06 28 06 48 81</t>
  </si>
  <si>
    <t>24 RUE DU PARLEMENT ST PIERRE</t>
  </si>
  <si>
    <t>05 56 44 84 86</t>
  </si>
  <si>
    <t>CAARUD DORDOGNE CEID</t>
  </si>
  <si>
    <t>8 RUE DU 4 SEPTEMBRE</t>
  </si>
  <si>
    <t xml:space="preserve"> 24 RUE DU PARLEMENT ST PIERRE  </t>
  </si>
  <si>
    <t>CSAPA généraliste résidentiel CEID</t>
  </si>
  <si>
    <t xml:space="preserve"> 33 IMPASSE DU 4 SEPTEMBRE </t>
  </si>
  <si>
    <t>t.guerlach@ceid-addiction.com;v.gourgues@ceid-addiction.com;barsac@ceid-addiction.com;c.rimbaud@ceid-addiction.com</t>
  </si>
  <si>
    <t>GUERLACH</t>
  </si>
  <si>
    <t>THOMAS</t>
  </si>
  <si>
    <t>Directeur admi et fi</t>
  </si>
  <si>
    <t>05 56 49 59 58</t>
  </si>
  <si>
    <t>Chef comptable : Vanessa GOURGUES
Mr GUERLACH DAF: 06 28 06 48 81</t>
  </si>
  <si>
    <t xml:space="preserve">24 RUE DU PARLEMENT ST PIERRE </t>
  </si>
  <si>
    <t>Sophie BARC</t>
  </si>
  <si>
    <t>CAARUD CENTRE PLANTEROSE CEID</t>
  </si>
  <si>
    <t xml:space="preserve"> 16 RUE PLANTEROSE </t>
  </si>
  <si>
    <t>t.guerlach@ceid-addiction.com;v.gourgues@ceid-addiction.com;planterose@ceid-addiction.com;b.reiller@ceid-addiction.com</t>
  </si>
  <si>
    <t>05 56 91 07 23</t>
  </si>
  <si>
    <t xml:space="preserve"> 24 RUE DU PARLEMENT ST PIERRE </t>
  </si>
  <si>
    <t>CSAPA CTE THERAPEUTIQUE DU FLEUVE</t>
  </si>
  <si>
    <t xml:space="preserve">CENTRE DE SOINS EN ADDICTOLOGIE </t>
  </si>
  <si>
    <t>10 RUE FRANCK CHASSAIGNE</t>
  </si>
  <si>
    <t>BARSAC</t>
  </si>
  <si>
    <t>CSAPA résidentiel Ferme Merlet - SEARS</t>
  </si>
  <si>
    <t xml:space="preserve"> 1 FERME MERLET </t>
  </si>
  <si>
    <t>SAINT MARTIN DE LAYE</t>
  </si>
  <si>
    <t>t.guerlach@ceid-addiction.com;v.gourgues@ceid-addiction.com;lafermemerlet@ceid-addiction.com;g.rozsypal@ceid-addiction.com;compta.merlet@ceid-addiction.com</t>
  </si>
  <si>
    <t>05 57 55 07 07</t>
  </si>
  <si>
    <t>09/03/21 MAJ EJ : ancien EJ =  SEARS 330001397, cession/fusion au CEID
CSAPA_R = Csapa résidentiel=accueil personnes en séjours thérapeutiques EJ 330004359</t>
  </si>
  <si>
    <t>CSAPA GENERALISTE M. SEURISE CEID</t>
  </si>
  <si>
    <t>t.guerlach@ceid-addiction.com;v.gourgues@ceid-addiction.com;saint-pierre@ceid-addiction.com;n.bourguignon@ceid-addiction.com</t>
  </si>
  <si>
    <t>Ancien nom CSAPA généraliste M Serise CEID modif faite suite dde 19/08/24</t>
  </si>
  <si>
    <t>CSAPA CEID 64 BEARN SOULE</t>
  </si>
  <si>
    <t xml:space="preserve"> 25 RUE LOUIS BARTHOU </t>
  </si>
  <si>
    <t>bearn@ceid-addiction.com;compta.bearn@ceid-addiction.com;t.guerlach@ceid-addiction.com;s.zaatouti@ceid-addiction.com</t>
  </si>
  <si>
    <t>05 59 82 90 13</t>
  </si>
  <si>
    <t>EHPAD LE MONASTERE</t>
  </si>
  <si>
    <t>CEMAVIE</t>
  </si>
  <si>
    <t>15 R DU PERE DENIS</t>
  </si>
  <si>
    <t>AZERABLES</t>
  </si>
  <si>
    <t>accueil.lmo@fondationcemavie.fr;m.galvani@fondationcemavie.fr;f.daufouy@fondationcemavie.fr;k.ploquin@fondationcemavie.fr</t>
  </si>
  <si>
    <t>05 87 65 90 00</t>
  </si>
  <si>
    <t>46 R DU PORT BOYER</t>
  </si>
  <si>
    <t>BP 92636</t>
  </si>
  <si>
    <t>NANTES CEDEX 1</t>
  </si>
  <si>
    <t>SSIAD AJAIN</t>
  </si>
  <si>
    <t>CENTRE DEPARTEMENTAL D'AJAIN</t>
  </si>
  <si>
    <t>EHPAD 1 RUE DU SEMINAIRE</t>
  </si>
  <si>
    <t>AJAIN</t>
  </si>
  <si>
    <t>direction@ehpadajain.fr;administration@ehpadajain.fr;responsable.fin.achats@ehpadajain.fr</t>
  </si>
  <si>
    <t>05 55 80 98 56</t>
  </si>
  <si>
    <t>1 RUE DU SEMINAIRE</t>
  </si>
  <si>
    <t>05 55 80 95 00</t>
  </si>
  <si>
    <t>OUI mais transmission BP</t>
  </si>
  <si>
    <t>EHPAD LES SIGNOLLES</t>
  </si>
  <si>
    <t>1 R DU SEMINAIRE</t>
  </si>
  <si>
    <t>Mme Marine BILLMANN 
Directrice adjointe</t>
  </si>
  <si>
    <t>EHPAD CENTRE GERIATRIQUE DU MURET</t>
  </si>
  <si>
    <t>CENTRE GERIATRIQUE DU MURET D'AMBAZAC</t>
  </si>
  <si>
    <t>2 ALL DU MURET</t>
  </si>
  <si>
    <t>AMBAZAC</t>
  </si>
  <si>
    <t>direction@ccm-ambazac.fr;dominique.meillat@ccm-ambazac.fr;secretariat.direction@ccm-ambazac.fr;catherine.naintre@ccm-ambazac.fr;</t>
  </si>
  <si>
    <t>05 55 56 61 31</t>
  </si>
  <si>
    <t>LA CROIX DE MURET</t>
  </si>
  <si>
    <t>87-870007127-1</t>
  </si>
  <si>
    <t>16/08/2021 : MAJ Finess passage tarif global
Voir modif statut PA = public autonome DGFIP</t>
  </si>
  <si>
    <t>EHPAD CLOS DES VIGNES</t>
  </si>
  <si>
    <t>CENTRE GERONTOLOGIQUE</t>
  </si>
  <si>
    <t>AV GASTON CAMBOT</t>
  </si>
  <si>
    <t>direction@centregeronto-pnj.com;def@centregeronto-pnj.com;accueil@cgpnj.fr;direction@cgpnj.fr;celine.piekarz@ch-pau.fr</t>
  </si>
  <si>
    <t>05 59 80 64 10</t>
  </si>
  <si>
    <t>27 R COLONEL BETBOY</t>
  </si>
  <si>
    <t>05 59 82 53 20</t>
  </si>
  <si>
    <t>64-640791976-1</t>
  </si>
  <si>
    <t>640015178-EHPAD CLOS DES VIGNES</t>
  </si>
  <si>
    <t xml:space="preserve">EHPAD CLOS DE L’OUSSE </t>
  </si>
  <si>
    <t>27 R DU COLONEL BETBOY</t>
  </si>
  <si>
    <t>05 59 82 53 00</t>
  </si>
  <si>
    <t>EHPAD BORIS BORDES</t>
  </si>
  <si>
    <t>CH "HOPITAUX DU SUD CHARENTE"</t>
  </si>
  <si>
    <t>CENTRE HOSPITALIER "HOPITAUX DU SUD CHARENTE"</t>
  </si>
  <si>
    <t>RTE DE SAINT BONNET</t>
  </si>
  <si>
    <t>BARBEZIEUX ST HILAIRE</t>
  </si>
  <si>
    <t xml:space="preserve">direction@ch-sud-charente.fr;cetienne@ch-sud-charente.fr;cdesix@ch-sud-charente.fr
</t>
  </si>
  <si>
    <t>DESIX</t>
  </si>
  <si>
    <t>05 45 05 45 67</t>
  </si>
  <si>
    <t>BP 31</t>
  </si>
  <si>
    <t>05 45 78 78 00</t>
  </si>
  <si>
    <t>2024_reorg_oct_Emilie LE TEXIER</t>
  </si>
  <si>
    <t>FAM Le Trèfle</t>
  </si>
  <si>
    <t>R MAURICE GUERIVE</t>
  </si>
  <si>
    <t xml:space="preserve">direction@ch-sud-charente.fr;rlabrouquaire@ch-sud-charente.fr;finances@ch-sud-charente.fr;cdesix@ch-sud-charente.fr
</t>
  </si>
  <si>
    <t>LABROUQUAIRE</t>
  </si>
  <si>
    <t>Romain</t>
  </si>
  <si>
    <t>05 45 78 76 01</t>
  </si>
  <si>
    <t>Directeur Financier budget annexe
Mr HURBES</t>
  </si>
  <si>
    <t>SSIAD DU CH NERAC</t>
  </si>
  <si>
    <t>CENTRE HOSPITALIER AGEN-NERAC</t>
  </si>
  <si>
    <t xml:space="preserve"> CH AGEN NERAC </t>
  </si>
  <si>
    <t>80 ALLEE D'ALBRET</t>
  </si>
  <si>
    <t>NERAC</t>
  </si>
  <si>
    <t>Finances@Ch-Agen-Nerac.fr;</t>
  </si>
  <si>
    <t>ROUTE DE VILLENEUVE</t>
  </si>
  <si>
    <t>05 53 69 70 10</t>
  </si>
  <si>
    <t>Finances@Ch-Agen-Nerac.fr ;</t>
  </si>
  <si>
    <t>EHPAD POMPEYRIE</t>
  </si>
  <si>
    <t>AV MAURICE SCHUMANN</t>
  </si>
  <si>
    <t>Finances@Ch-Agen-Nerac.fr;nathalie.blanc@ch-agen-nerac.fr;
;</t>
  </si>
  <si>
    <t>05 53 69 70 71</t>
  </si>
  <si>
    <t>RTE DE VILLENEUVE</t>
  </si>
  <si>
    <t>CAMSP CH AGEN</t>
  </si>
  <si>
    <t>nathalie.blanc@ch-agen-nerac.fr;arevalillos@ch-agen.fr;Finances@Ch-Agen-Nerac.fr;</t>
  </si>
  <si>
    <t>EHPAD DU CH DE NERAC</t>
  </si>
  <si>
    <t xml:space="preserve"> CENTRE HOSPITALIER AGEN-NERAC </t>
  </si>
  <si>
    <t>Finances@Ch-Agen-Nerac.fr;nathalie.blanc@ch-agen-nerac.fr;</t>
  </si>
  <si>
    <t>05 53 97 61 00</t>
  </si>
  <si>
    <t xml:space="preserve"> ROUTE DE VILLENEUVE </t>
  </si>
  <si>
    <t>EHPAD BELLEVUE</t>
  </si>
  <si>
    <t>C H BERNARD DESPLAS BOURGANEUF</t>
  </si>
  <si>
    <t>CENTRE HOSPITALIER BERNARD DESPLAS BOURGANEUF</t>
  </si>
  <si>
    <t>PL TOURNOIS</t>
  </si>
  <si>
    <t>BOURGANEUF</t>
  </si>
  <si>
    <t>dominique.grand@ch-bourganeuf.fr;comptabilite@ch-bourganeuf.fr;secretariat.direction@ch-bourganeuf.fr</t>
  </si>
  <si>
    <t>05 55 54 50 60</t>
  </si>
  <si>
    <t>BP 21</t>
  </si>
  <si>
    <t>05 55 54 50 00</t>
  </si>
  <si>
    <t>EHPAD DU THAURION</t>
  </si>
  <si>
    <t xml:space="preserve">C H BERNARD DESPLAS LA VOIE DIEU </t>
  </si>
  <si>
    <t>comptabilite@ch-bourganeuf.fr;secretariat.direction@ch-bourganeuf.fr;</t>
  </si>
  <si>
    <t>05 55 54 50 70</t>
  </si>
  <si>
    <t>PLACE TOURNOIS</t>
  </si>
  <si>
    <t>Changement de raison sociale ET à compter du 01/01/22 EHPAD VOIE DIEU devient EHPAD du THAURION</t>
  </si>
  <si>
    <t>SSIAD CH BOURGANEUF</t>
  </si>
  <si>
    <t>C H BERNARD DESPLAS LA VOIE DIEU</t>
  </si>
  <si>
    <t>comptabilite@ch-bourganeuf.fr;ssiad@ch-bourganeuf.fr;secretariat.direction@ch-bourganeuf.fr</t>
  </si>
  <si>
    <t>05 55 54 51 44</t>
  </si>
  <si>
    <t>SAMSAH CH Jonzac</t>
  </si>
  <si>
    <t>CENTRE HOSPITALIER DE JONZAC</t>
  </si>
  <si>
    <t>CENTRE HOSPITALIER BOSCAMNANT ET JONZAC</t>
  </si>
  <si>
    <t>DOM DES FOSSES</t>
  </si>
  <si>
    <t>SAINT MARTIAL DE VITATERNE</t>
  </si>
  <si>
    <t>direction.hopital@ch-jonzac.fr;e.martinez@ch-jonzac.fr;samsah@ch-jonzac.fr;jl.cassagnol@ch-jonzac.fr</t>
  </si>
  <si>
    <t>05 46 48 75 81</t>
  </si>
  <si>
    <t>AV WINSTON CHURCHILL</t>
  </si>
  <si>
    <t>BP 80109</t>
  </si>
  <si>
    <t>05 46 48 75 75</t>
  </si>
  <si>
    <t>17-170780050-2</t>
  </si>
  <si>
    <t>170023782-FAM CH JONZAC</t>
  </si>
  <si>
    <t>FAM CH JONZAC</t>
  </si>
  <si>
    <t>CTRE HOSPITALIER</t>
  </si>
  <si>
    <t>direction.hopital@ch-jonzac.fr;e.martinez@ch-jonzac.fr;jl.cassagnol@ch-jonzac.fr</t>
  </si>
  <si>
    <t>05 46 48 91 45</t>
  </si>
  <si>
    <t>EHPAD DU CH JARDINS DE JOVINIUS</t>
  </si>
  <si>
    <t>MARTINEZ</t>
  </si>
  <si>
    <t>17-170780050-1</t>
  </si>
  <si>
    <t>Prolongation 1 an supplémentaire du CPOM initail 2019_2023 (qui avait déjà été prorojé d'un an) par avenant du 08/08/24</t>
  </si>
  <si>
    <t>L'EHPAD JEAN-MOULIN 170025274 (site secondaire est rattaché à l'EHPAD JARDINS DE JOVINIUS) Tel :05/46/40/75/01)</t>
  </si>
  <si>
    <t>CSAPA - CH JONZAC</t>
  </si>
  <si>
    <t xml:space="preserve">15 AV DES POILUS </t>
  </si>
  <si>
    <t xml:space="preserve"> JONZAC CEDEX</t>
  </si>
  <si>
    <t>direction.hopital@ch-jonzac.fr;e.martinez@ch-jonzac.fr;jl.cassagnol@ch-jonzac.fr;l.peltant@ch-jonzac.fr;jl.cassagnol@ch-jonzac.fr</t>
  </si>
  <si>
    <t>05 46 48 79 61</t>
  </si>
  <si>
    <t>EHPAD DU CH LES BRUYERES</t>
  </si>
  <si>
    <t>CENTRE HOSPITALIER DE BOSCAMNANT</t>
  </si>
  <si>
    <t>LD LES BRUYERES</t>
  </si>
  <si>
    <t>BOSCAMNANT</t>
  </si>
  <si>
    <t>direction@ch-boscamnant.fr;e.martinez@ch-jonzac.fr;jl.cassagnol@ch-jonzac.fr</t>
  </si>
  <si>
    <t>05 46 86 50 00</t>
  </si>
  <si>
    <t>ITEP Les Légendes - C Claudel</t>
  </si>
  <si>
    <t>C H CAMILLE CLAUDEL - LA COURONNE</t>
  </si>
  <si>
    <t>CENTRE HOSPITALIER CAMILLE CLAUDEL - LA COURONNE</t>
  </si>
  <si>
    <t>R DU LAVOIR</t>
  </si>
  <si>
    <t>DOUZAT</t>
  </si>
  <si>
    <t xml:space="preserve">finances@ch-claudel.fr;direction@ch-claudel.fr;itep.douzat@ch-claudel.fr;Maria.LAMARQUE@ch-claudel.fr
</t>
  </si>
  <si>
    <t>DEREURE</t>
  </si>
  <si>
    <t>David</t>
  </si>
  <si>
    <t>05 45 96 91 93</t>
  </si>
  <si>
    <t>Mme Maria LAMARQUE (Référente secteur MS)</t>
  </si>
  <si>
    <t>CTRE SANTE MENTALE DE CHARENTE</t>
  </si>
  <si>
    <t>CS 90025</t>
  </si>
  <si>
    <t>05 45 67 59 59</t>
  </si>
  <si>
    <t>OUI 2026</t>
  </si>
  <si>
    <t>16-160000501-1</t>
  </si>
  <si>
    <t>160012969_MAS HESTIA</t>
  </si>
  <si>
    <t>MAS Hestia</t>
  </si>
  <si>
    <t>RTE DE BORDEAUX</t>
  </si>
  <si>
    <t xml:space="preserve">finances@ch-claudel.fr;mashestia@ch-claudel.fr;secretariat.general@ch-claudel.fr;direction@ch-claudel.fr;mashestia@ch-claudel.fr;maria.LAMARQUE@ch-claudel.fr
</t>
  </si>
  <si>
    <t>05 45 23 85 00</t>
  </si>
  <si>
    <t>SESSAD T2C</t>
  </si>
  <si>
    <t>42 Route du Pont Valteau</t>
  </si>
  <si>
    <t xml:space="preserve">finances@ch-claudel.fr;direction@ch-claudel.fr;sessad.t2c@ch-claudel.fr;Maria.LAMARQUE@ch-claudel.fr
</t>
  </si>
  <si>
    <t>06 45 96 91 93
0 545 67 59 59</t>
  </si>
  <si>
    <t>CSAPA AGORA - CH CAMILLE CLAUDEL</t>
  </si>
  <si>
    <t>40 Rue Francois Porche</t>
  </si>
  <si>
    <t>COGNAC</t>
  </si>
  <si>
    <t>finances@ch-claudel.fr;direction@ch-claudel.fr</t>
  </si>
  <si>
    <t>05 45 82 05 67</t>
  </si>
  <si>
    <t>CENTRE SANTE MENTALE DE CHARENTE</t>
  </si>
  <si>
    <r>
      <t xml:space="preserve">!CAS PARTICULIER :  Il s'agit d'un Finess secondaire le financement devrait être porté par l'ET principal de rattachement : </t>
    </r>
    <r>
      <rPr>
        <b/>
        <sz val="8"/>
        <color theme="1"/>
        <rFont val="Arial"/>
        <family val="2"/>
      </rPr>
      <t>160009312 RS :CSAPA AGORA ANGOULEME Cat 197</t>
    </r>
  </si>
  <si>
    <t>SAMSAH handicap psychique  C Claudel</t>
  </si>
  <si>
    <t>1 R FRANCOIS FAUBERT</t>
  </si>
  <si>
    <t>MAIRIE DE CHABANAIS</t>
  </si>
  <si>
    <t>Centre de Ressources sur l'Autisme</t>
  </si>
  <si>
    <t>CENTRE HOSPITALIER CHARLES PERRENS</t>
  </si>
  <si>
    <t>121 R DE LA BECHADE</t>
  </si>
  <si>
    <t xml:space="preserve">direction.generale@ch-perrens.fr;dcadaugade@ch-perrens.fr;vmeignan@ch-perrens.fr;cjaillot@ch-perrens.fr;driviere@ch-perrens.fr;jlucrezia@ch-perrens.fr
</t>
  </si>
  <si>
    <t>LUCREZIA</t>
  </si>
  <si>
    <t>Dirtecteur délégué</t>
  </si>
  <si>
    <t>05 56 56 34 34</t>
  </si>
  <si>
    <t>03/10/25 arrivée de Denis CADAUGADE :pilotage budgétaire budgets annexes remplace M. RENAUD (contrôle de gestion de l'établissement) Mme JAILLOT Claire =responsable service finances (05/56//56/34/04)</t>
  </si>
  <si>
    <t>CSAPA généraliste CH Charles Perrens</t>
  </si>
  <si>
    <t xml:space="preserve"> 121 RUE DE LA BECHADE  </t>
  </si>
  <si>
    <t xml:space="preserve">dcadaugade@ch-perrens.fr;avautard@ch-perrens.fr;driviere@ch-perrens.fr;cjaillot@ch-perrens.fr;
</t>
  </si>
  <si>
    <t xml:space="preserve"> 121 RUE DE LA BECHADE </t>
  </si>
  <si>
    <t>MAS DU CH CHARLES PERRENS</t>
  </si>
  <si>
    <t>21 ALL DE PREUILHAC</t>
  </si>
  <si>
    <t xml:space="preserve">dcadaugade@ch-perrens.fr;hrizzo@ch-perrens.fr;lalliot-bironneau@ch-perrens.fr;driviere@ch-perrens.fr;cjaillot@ch-perrens.fr;
</t>
  </si>
  <si>
    <t>05 57 93 29 70</t>
  </si>
  <si>
    <t>33-330781287-1</t>
  </si>
  <si>
    <t>EHPAD LES FONTAINES</t>
  </si>
  <si>
    <t>CENTRE HOSPITALIER COEUR DE CORREZE</t>
  </si>
  <si>
    <t>R GRAND SOLEIL</t>
  </si>
  <si>
    <t>direction@ch-tulle.fr;a.groux@ch-tulle.fr;vrouge@ch-tulle.fr;SecDir2@ch-tulle.fr</t>
  </si>
  <si>
    <t>05 55 29 19 45</t>
  </si>
  <si>
    <t>3 PL DU DOCTEUR MASCHAT</t>
  </si>
  <si>
    <t>BP 160</t>
  </si>
  <si>
    <t>05 55 29 79 00</t>
  </si>
  <si>
    <t>SSIAD TULLE CH</t>
  </si>
  <si>
    <t>3 PLACE DOCTEUR MASCHAT</t>
  </si>
  <si>
    <t>CENTRE HOSPITAOIER</t>
  </si>
  <si>
    <t>direction@ch-tulle.fr;vrouge@ch-tulle.fr;SecDir2@ch-tulle.fr</t>
  </si>
  <si>
    <t>3 PLACE DU DOCTEUR MASCHAT</t>
  </si>
  <si>
    <t>EHPAD LE CHANDOU (ex USLD)</t>
  </si>
  <si>
    <t>LD LE CHANDOU</t>
  </si>
  <si>
    <t>direction@ch-tulle.fr;a.groux@ch-tulle.fr;vrouge@ch-tulle.fr;secDir2@ch-tulle.fr</t>
  </si>
  <si>
    <t>CENTRE HOSPITALIER D'ANGOULEME</t>
  </si>
  <si>
    <t>12 RTE DE PARIS</t>
  </si>
  <si>
    <t>GOND PONTOUVRE</t>
  </si>
  <si>
    <t>direction.hopital@ch-angouleme.fr;secretariat.polepa@ch-angouleme.fr;christine.petit@ch-angouleme.fr</t>
  </si>
  <si>
    <t>05 45 24 63 41</t>
  </si>
  <si>
    <t>ROND POINT DE GIRAC</t>
  </si>
  <si>
    <t>CS 55015 - SAINT-MICHEL</t>
  </si>
  <si>
    <t>DUCOURET</t>
  </si>
  <si>
    <t>LAURENCE</t>
  </si>
  <si>
    <t>Directrice Adjointe</t>
  </si>
  <si>
    <t>EHPAD BEAULIEU</t>
  </si>
  <si>
    <t>62 R DE BEAULIEU</t>
  </si>
  <si>
    <t xml:space="preserve">05 45 24 63 63
05 45 24 63 41
</t>
  </si>
  <si>
    <t>RPT DE GIRAC</t>
  </si>
  <si>
    <t>ANGOULEME CEDEX 9</t>
  </si>
  <si>
    <t>EHPAD FONDATION LARRIEU</t>
  </si>
  <si>
    <t>CENTRE HOSPITALIER D'ARCACHON</t>
  </si>
  <si>
    <t>2B AV DU GENERAL BERDOULAT</t>
  </si>
  <si>
    <t>secretariat.ehpadlarrieu@ch-arcachon.fr;direction@ch-arcachon.fr;anais.leocadie@ch-arcachon.fr</t>
  </si>
  <si>
    <t>LEOCADIE</t>
  </si>
  <si>
    <t>Anais</t>
  </si>
  <si>
    <t>05 56 22 43 00</t>
  </si>
  <si>
    <t>AV JEAN HAMEAU</t>
  </si>
  <si>
    <t>LA TESTE CEDEX</t>
  </si>
  <si>
    <t>05 57 52 90 08</t>
  </si>
  <si>
    <t>33-330781204-1</t>
  </si>
  <si>
    <t>SSIAD AUBUSSON</t>
  </si>
  <si>
    <t>CENTRE HOSPITALIER D'AUBUSSON</t>
  </si>
  <si>
    <t>20 RUE SAINT JEAN</t>
  </si>
  <si>
    <t>ssiad@ch-aubusson.fr;secdirection@ch-aubusson.fr;rachel.geoffroy@ch-aubusson.fr;isabelle.moreau@ch-aubusson.fr</t>
  </si>
  <si>
    <t>05 55 66 81 37 
05 55 83 50 11</t>
  </si>
  <si>
    <t>50 RUE HENRI DUNANT</t>
  </si>
  <si>
    <t>05 55 83 50 50</t>
  </si>
  <si>
    <t>Arrêté de cession en date du 12/04/2017 le SSIAD étant repris par l'EJ du CH d'AUBUSSON</t>
  </si>
  <si>
    <t>MAJ EJ le 24/04/17 230780058
Changement de portefeuille du fait de la cession au CH Aubusson passe de Sylvie Sylvie N GUYEN à Claudia BARANGER</t>
  </si>
  <si>
    <t>EHPAD DE LA COURTINE</t>
  </si>
  <si>
    <t>LE CHABANOU</t>
  </si>
  <si>
    <t>LA COURTINE</t>
  </si>
  <si>
    <t>secdirection@ch-aubusson.fr;rachel.geoffroy@ch-aubusson.fr</t>
  </si>
  <si>
    <t>05 55 67 77 10</t>
  </si>
  <si>
    <t>EHPAD EX USLD LE MONT</t>
  </si>
  <si>
    <t>50 R HENRI DUNANT</t>
  </si>
  <si>
    <t>EHPAD ST JEAN</t>
  </si>
  <si>
    <t>23 RUE ST JEAN</t>
  </si>
  <si>
    <t>CENTRE HOSPITALIER DU MONT</t>
  </si>
  <si>
    <t>05 55 66 21 91</t>
  </si>
  <si>
    <t>EHPAD DU CH DE BAZAS</t>
  </si>
  <si>
    <t>CENTRE HOSPITALIER DE BAZAS</t>
  </si>
  <si>
    <t>R DU 8 MAI 1945</t>
  </si>
  <si>
    <t>BAZAS</t>
  </si>
  <si>
    <t xml:space="preserve">direction@ch-bazas.fr;veronique.berard@ch-bazas.fr;Mallory.baudet@ch-bazas.fr </t>
  </si>
  <si>
    <t>05 56 65 04 65</t>
  </si>
  <si>
    <t>4 CHEM DIT DE MARMANDE</t>
  </si>
  <si>
    <t>33-330781212-1</t>
  </si>
  <si>
    <t>EHPAD DU CH DE BELVES</t>
  </si>
  <si>
    <t>CENTRE HOSPITALIER DE BELVES</t>
  </si>
  <si>
    <t>PL MAURICE BIRABEN</t>
  </si>
  <si>
    <t>BELVES</t>
  </si>
  <si>
    <t>comptabilite@hl-belves.fr;accueil@hl-belves.fr;direction@hl-belves.fr</t>
  </si>
  <si>
    <t>05 53 31 42 42</t>
  </si>
  <si>
    <t>24-240000042-1</t>
  </si>
  <si>
    <t>Renouvellement du CPOM 2018_2022 le 12/01/23</t>
  </si>
  <si>
    <t>SSIAD DU CH DE BELVES</t>
  </si>
  <si>
    <t xml:space="preserve">RESIDENCE LES CEDRES PLACE MAURICE BIRABEN </t>
  </si>
  <si>
    <t>PAYS DE BELVES</t>
  </si>
  <si>
    <t>direction@hl-belves.fr;accueil@hl-belves.fr</t>
  </si>
  <si>
    <t>05 53 31 42 46</t>
  </si>
  <si>
    <t>PLACE MAURICE BIRABEN</t>
  </si>
  <si>
    <t>SSIAD BERGERAC</t>
  </si>
  <si>
    <t>CENTRE HOSPITALIER DE BERGERAC</t>
  </si>
  <si>
    <t xml:space="preserve"> 9 AVENUE ALBERT CALMETTE  </t>
  </si>
  <si>
    <t>BP 820</t>
  </si>
  <si>
    <t>BERGERAC CEDEX</t>
  </si>
  <si>
    <t>isabelle.carrere@ch-bergerac.fr;secretariat.direction@ch-bergerac.fr;anthony.boukoucha@ch-bergerac.fr;christelle.bevilacqua@ch-bergerac.fr</t>
  </si>
  <si>
    <t>05 53 63 88 20</t>
  </si>
  <si>
    <t xml:space="preserve"> 9 AVENUE ALBERT CALMETTE </t>
  </si>
  <si>
    <t>24-240000059-1</t>
  </si>
  <si>
    <t>240007617-EHPAD AU JARDIN D ANTAN</t>
  </si>
  <si>
    <t>EHPAD AU JARDIN D'ANTAN</t>
  </si>
  <si>
    <t>9 AV CALMETTE</t>
  </si>
  <si>
    <t>christelle.bevilacqua@ch-bergerac.fr;secretariat.direction@ch-bergerac.fr;anthony.boukoucha@ch-bergerac.fr</t>
  </si>
  <si>
    <t>05 53 63 88 88</t>
  </si>
  <si>
    <t>9 AV ALBERT CALMETTE</t>
  </si>
  <si>
    <t>EHPAD LES SOURCES DU CH LABAJOUDERIE</t>
  </si>
  <si>
    <t>CENTRE HOSPITALIER DE CONFOLENS</t>
  </si>
  <si>
    <t>R DU PIGEONNIER</t>
  </si>
  <si>
    <t>BP 50083</t>
  </si>
  <si>
    <t>direction@ch-confolens.fr;finances.ol@ch-confolens.fr</t>
  </si>
  <si>
    <t>05 45 84 40 76</t>
  </si>
  <si>
    <t>R MARCEL PERROT</t>
  </si>
  <si>
    <t>05 45 84 40 00</t>
  </si>
  <si>
    <t>CAMSP DU CH DE DAX</t>
  </si>
  <si>
    <t>CENTRE HOSPITALIER  DE DAX</t>
  </si>
  <si>
    <t>CENTRE HOSPITALIER DE DAX</t>
  </si>
  <si>
    <t>AV DE LOGRONO</t>
  </si>
  <si>
    <t>BP 323</t>
  </si>
  <si>
    <t xml:space="preserve">sec-camsp-dax@ch-dax.fr;sec-direction@ch-dax.fr;camsp40@ch-dax.fr;roulets@ch-dax.fr;SIMOESDACRUZF@ch-dax.fr;labeyriev@ch-dax.fr;sec-fin@ch-dax.fr
</t>
  </si>
  <si>
    <t xml:space="preserve">
</t>
  </si>
  <si>
    <t>05 58 58 40 20</t>
  </si>
  <si>
    <t>BD YVES DU MANOIR</t>
  </si>
  <si>
    <t>05 58 91 48 48</t>
  </si>
  <si>
    <t>MAS L'ARCOLAN</t>
  </si>
  <si>
    <t>806 RTE DE LEON</t>
  </si>
  <si>
    <t>MAGESCQ</t>
  </si>
  <si>
    <t>mas-arcolan@ch-dax.fr;sec-direction@ch-dax.fr;sanchezt@ch-dax.fr;pujosd@ch-dax.fr;labroquerea@ch-dax.fr;SIMOESDACRUZF@ch-dax.fr;labeyriev@ch-dax.fr;sec-fin@ch-dax.fr</t>
  </si>
  <si>
    <t>05 58 47 67 00</t>
  </si>
  <si>
    <t>EHPAD DU CH DE DAX</t>
  </si>
  <si>
    <t>RTE DE TERCIS</t>
  </si>
  <si>
    <t>sec-direction@ch-dax.fr;gilet-cauberea@ch-dax.fr;labroquerea@ch-dax.fr;SIMOESDACRUZF@ch-dax.fr;labeyriev@ch-dax.fr;sec-fin@ch-dax.fr</t>
  </si>
  <si>
    <t>EHPAD ALBIZIAS SAUBAGNAC-CH DAX</t>
  </si>
  <si>
    <t>EHPAD DU CH DE DOMME</t>
  </si>
  <si>
    <t>CENTRE HOSPITALIER DE DOMME</t>
  </si>
  <si>
    <t>R DE L'HOPITAL</t>
  </si>
  <si>
    <t>DOMME</t>
  </si>
  <si>
    <t>direction@hldomme.com;mandatement@hldomme.com;cadresante-ehpad@hldomme.com;cyrille.harmel@ch-perigueux.fr;e-leonard@hldomme.com;florian.dreyfus@ch-perigueux.fr;cecile.harlix@ch-perigueux.fr</t>
  </si>
  <si>
    <t>05 53 31 49 49</t>
  </si>
  <si>
    <t>3 R DE L'HOPITAL</t>
  </si>
  <si>
    <t>24-240000067-1</t>
  </si>
  <si>
    <t>240007658-EHPAD DU CH DE DOMME</t>
  </si>
  <si>
    <t>SSIAD DU CH DE DOMME</t>
  </si>
  <si>
    <t>RUE DE L'HÔPITAL</t>
  </si>
  <si>
    <t xml:space="preserve">HOPITAL LOCAL DE DOMME </t>
  </si>
  <si>
    <t>ssiad@hldomme.com;mandatement@hldomme.com;direction@hldomme.com;cyrille.harmel@ch-perigueux.fr;e-leonard@hldomme.com;florian.dreyfus@ch-perigueux.fr;cecile.harlix@ch-perigueux.fr</t>
  </si>
  <si>
    <t xml:space="preserve"> 3 RUE DE L'HOPITAL </t>
  </si>
  <si>
    <t>EHPAD HL DE FUMEL</t>
  </si>
  <si>
    <t>CENTRE HOSPITALIER DE FUMEL</t>
  </si>
  <si>
    <t>11 AV LEON BLUM</t>
  </si>
  <si>
    <t>CS 80009</t>
  </si>
  <si>
    <t>FUMEL</t>
  </si>
  <si>
    <t>hopital-fumel@psv47.fr;nathalie.BIDON@poledesanteduvilleneuvois.fr;Leloup-michele@psv47.fr;Thierry.kiremidjian@psv47.fr;annie.delair@psv47.fr</t>
  </si>
  <si>
    <t>05 53 40 54 00</t>
  </si>
  <si>
    <t>FUMEL CEDEX</t>
  </si>
  <si>
    <t>EHPAD ANNA QUINQUAUD</t>
  </si>
  <si>
    <t>CENTRE HOSPITALIER DE GUERET</t>
  </si>
  <si>
    <t>4 R TANGUY PRIGENT</t>
  </si>
  <si>
    <t>finances@ch-gueret.fr;direction.generale@ch-gueret.fr;s.citron@ch-gueret.fr</t>
  </si>
  <si>
    <t>05 55 61 60 00</t>
  </si>
  <si>
    <t>39 AV DE LA SENATORERIE</t>
  </si>
  <si>
    <t>BP 159</t>
  </si>
  <si>
    <t>05 55 51 70 00</t>
  </si>
  <si>
    <t>SAMSAH DU CHCB</t>
  </si>
  <si>
    <t>CENTRE HOSPITALIER DE LA COTE BASQUE</t>
  </si>
  <si>
    <t>19 AVENUE ITHURRALDE</t>
  </si>
  <si>
    <t>CH SAINT JEAN DE LUZ</t>
  </si>
  <si>
    <t>SAINT JEAN DE LUZ CEDEX</t>
  </si>
  <si>
    <t>direction@ch-cotebasque.fr;lthuilleaux@ch-cotebasque.fr;lirigoyen@ch-cotebasque.fr</t>
  </si>
  <si>
    <t>05 59 51 45 20</t>
  </si>
  <si>
    <r>
      <rPr>
        <b/>
        <sz val="8"/>
        <color theme="1"/>
        <rFont val="Arial"/>
        <family val="2"/>
      </rPr>
      <t>Directrice des Affaires Financières interlocutrice pour les dossiers budgétaires et financiers</t>
    </r>
    <r>
      <rPr>
        <sz val="8"/>
        <color theme="1"/>
        <rFont val="Arial"/>
        <family val="2"/>
      </rPr>
      <t xml:space="preserve"> :Madame Léa Thuilleaux
</t>
    </r>
    <r>
      <rPr>
        <b/>
        <sz val="8"/>
        <color theme="1"/>
        <rFont val="Arial"/>
        <family val="2"/>
      </rPr>
      <t xml:space="preserve">Directrice Adjointe </t>
    </r>
    <r>
      <rPr>
        <sz val="8"/>
        <color theme="1"/>
        <rFont val="Arial"/>
        <family val="2"/>
      </rPr>
      <t xml:space="preserve">:Mme Marie-Isabelle LABEQUE
</t>
    </r>
    <r>
      <rPr>
        <b/>
        <sz val="8"/>
        <color theme="1"/>
        <rFont val="Arial"/>
        <family val="2"/>
      </rPr>
      <t xml:space="preserve">Services financiers /Controleur de gestion </t>
    </r>
    <r>
      <rPr>
        <sz val="8"/>
        <color theme="1"/>
        <rFont val="Arial"/>
        <family val="2"/>
      </rPr>
      <t>:M. Laurent IRIGOYEN</t>
    </r>
  </si>
  <si>
    <t>13 AV DE L'INTERNE JACQUES LOEB</t>
  </si>
  <si>
    <t>05 59 44 35 35</t>
  </si>
  <si>
    <t>CAMSP DU CHCB</t>
  </si>
  <si>
    <t>16 CHE DE L'ABBÉ EDOUARD CESTAC</t>
  </si>
  <si>
    <t>direction@ch-cotebasque.fr;cfrechou@ch-cotebasque.fr;lthuilleaux@ch-cotebasque.fr;lirigoyen@ch-cotebasque.fr</t>
  </si>
  <si>
    <t>05 59 44 67 20</t>
  </si>
  <si>
    <t>EMMSP CH COTE BASQUE</t>
  </si>
  <si>
    <t>RUE DE L'INTERNE JACQUES LOEB</t>
  </si>
  <si>
    <t>BAYONNE Cedex</t>
  </si>
  <si>
    <t>direction@ch-cotebasque.fr</t>
  </si>
  <si>
    <t>EHPAD ARGIA</t>
  </si>
  <si>
    <t>AV DE CAM DE PRATS</t>
  </si>
  <si>
    <t xml:space="preserve">direction@ch-cotebasque.fr;cfrechou@ch-cotebasque.fr;lthuilleaux@ch-cotebasque.fr;lirigoyen@ch-cotebasque.fr
</t>
  </si>
  <si>
    <r>
      <rPr>
        <sz val="8"/>
        <color rgb="FFFF0000"/>
        <rFont val="Arial"/>
        <family val="2"/>
      </rPr>
      <t>02/11/23 : Nvelle maj raison sociale :EHPAD GOXOKI LES MAISONS DE L'ARRAYDE devient EHPAD ARGIA</t>
    </r>
    <r>
      <rPr>
        <sz val="8"/>
        <color theme="1"/>
        <rFont val="Arial"/>
        <family val="2"/>
      </rPr>
      <t xml:space="preserve">
25/05/23 : MAJ raison sociale EHPAD CHCB devient EHPAD GOXOKI LES MAISONS DE L'ARRAYDE</t>
    </r>
  </si>
  <si>
    <t>EHPAD PAUL ARDOUIN A BLAYE</t>
  </si>
  <si>
    <t>CENTRE HOSPITALIER DE LA HAUTE GIRONDE</t>
  </si>
  <si>
    <t>25B  CHEMIN DEPARTEMENTAL 135</t>
  </si>
  <si>
    <t>directeur@chblaye.fr;a.biziere@chblaye.fr;a.guilherme@chblaye.fr</t>
  </si>
  <si>
    <t>05 57 33 44 82</t>
  </si>
  <si>
    <t>97 R DE L'HOPITAL</t>
  </si>
  <si>
    <t>BLAYE CEDEX</t>
  </si>
  <si>
    <t>05 57 33 40 00</t>
  </si>
  <si>
    <t>EHPAD BANDIAT TARDOIRE</t>
  </si>
  <si>
    <t>CH DE LA ROCHEFOUCAULD PAYS D HORTE ET TARDOIRE</t>
  </si>
  <si>
    <t>CENTRE HOSPITALIER DE LA ROCHEFOUCAULD</t>
  </si>
  <si>
    <t>PL DU CHAMP DE FOIRE</t>
  </si>
  <si>
    <t>LA ROCHEFOUCAULD</t>
  </si>
  <si>
    <t xml:space="preserve">chlr-finances@ch-larochefoucauld.fr;v-you@ch-larochefoucauld.fr;c-hosteing@ch-larochefoucauld.fr;direction@ch-larochefoucauld.fr;marc.tochon@ch-angouleme.fr
</t>
  </si>
  <si>
    <t>05 45 67 54 09</t>
  </si>
  <si>
    <t>05 45 67 54 00</t>
  </si>
  <si>
    <t>16-160000121-1</t>
  </si>
  <si>
    <t>160003919-EHPAD BANDIAT TARDOIRE</t>
  </si>
  <si>
    <t>FAM Pierre Mourier</t>
  </si>
  <si>
    <t>PL CHAMP DE FOIRE</t>
  </si>
  <si>
    <t>BP 79</t>
  </si>
  <si>
    <t xml:space="preserve">sec-direction@ch-larochefoucauld.fr;Direction@ch-larochefoucauld.fr;CHLR-Finances@ch-larochefoucauld.fr;v-you@ch-larochefoucauld.fr;secretariat.daf@ch-angouleme.fr;marc.tochon@ch-angouleme.fr
</t>
  </si>
  <si>
    <t>SSIAD CH DE ROCHEFOUCAULD</t>
  </si>
  <si>
    <t>CS 55015</t>
  </si>
  <si>
    <t xml:space="preserve">direction.hopital@ch-angouleme.fr;sec-direction@ch-larochefoucauld.fr;chlr-finances@ch-larochefoucauld.fr;v-you@ch-larochefoucauld.fr;marc.tochon@ch-angouleme.fr
</t>
  </si>
  <si>
    <t>05 45 67 54 24</t>
  </si>
  <si>
    <t>PLACE DU CHAMP DE FOIRE</t>
  </si>
  <si>
    <r>
      <t xml:space="preserve">changement de gestionnaire au </t>
    </r>
    <r>
      <rPr>
        <sz val="8"/>
        <color indexed="10"/>
        <rFont val="Arial"/>
        <family val="2"/>
      </rPr>
      <t>14/04/2017</t>
    </r>
    <r>
      <rPr>
        <sz val="8"/>
        <color indexed="8"/>
        <rFont val="Arial"/>
        <family val="2"/>
      </rPr>
      <t xml:space="preserve"> avec le CH DE ROCHEFOUCAULD (EJ 160000121) SSIAD GCS ETS SANTE PUBLICS CHARENTE devient SSIAD CH DE ROCHEFOUCAULD</t>
    </r>
  </si>
  <si>
    <t>FAM LE BARAIL DES JAIS</t>
  </si>
  <si>
    <t>CENTRE HOSPITALIER DE LIBOURNE</t>
  </si>
  <si>
    <t xml:space="preserve"> 2 ALLEE DANIELLE MITTERRAND </t>
  </si>
  <si>
    <t>FLORIE.BIDEPLAN@ch-libourne.fr;LAURE.RODRIGUEZ@ch-libourne.fr;LAURENCE.GALBERT@ch-libourne.fr;secretariat.fam@ch-libourne.fr</t>
  </si>
  <si>
    <t>05 57 55 34 34</t>
  </si>
  <si>
    <r>
      <t xml:space="preserve">Contact Tel </t>
    </r>
    <r>
      <rPr>
        <strike/>
        <sz val="8"/>
        <color theme="1"/>
        <rFont val="Arial"/>
        <family val="2"/>
      </rPr>
      <t>Mme SEILLER Adjoint administratif : 05 57 55 70 01</t>
    </r>
    <r>
      <rPr>
        <sz val="8"/>
        <color theme="1"/>
        <rFont val="Arial"/>
        <family val="2"/>
      </rPr>
      <t>=&gt;ne gère plus le FAM info du 13/08/25
DAF : 05 57 55 71  47</t>
    </r>
  </si>
  <si>
    <t xml:space="preserve">112 RUE DE LA MARNE </t>
  </si>
  <si>
    <t>BP 199</t>
  </si>
  <si>
    <t>LIBOURNE CEDEX</t>
  </si>
  <si>
    <t>EHPAD VICTOR SCHOELCHER</t>
  </si>
  <si>
    <t>112 R DE LA MARNE</t>
  </si>
  <si>
    <t>AMBARES</t>
  </si>
  <si>
    <t xml:space="preserve">laure.rodriguez@ch-libourne.fr;secretariat.services-financiers@ch-libourne.fr;laurence.galbert@ch-libourne.fr;ehpad.accueil@ch-libourne.fr;ludovic.poredos@ch-libourne.fr;virginie.paux@ch-libourne.fr
</t>
  </si>
  <si>
    <t>05 57 55 26 56</t>
  </si>
  <si>
    <r>
      <t>Arrêté du 24 11 25 corrige l'atypie, l'EHPAD VICTOR SCHOELCHER est bien le site principal
27/06/25 Maj Libellé raison sociale pour concordance EDONISS EHPAD CH LIBOURNE devient EHPAD VICTOR SCHOELCHER</t>
    </r>
    <r>
      <rPr>
        <sz val="8"/>
        <color rgb="FFFF0000"/>
        <rFont val="Arial"/>
        <family val="2"/>
      </rPr>
      <t>=&gt;Atypie la dotation est portée par un site secondaire et non par le site principal (EHPAD LE BARAIL DES JAIS 330059965)</t>
    </r>
  </si>
  <si>
    <t>EHPAD LES RIVES DU MIDOU</t>
  </si>
  <si>
    <t>CENTRE HOSPITALIER DE MONT DE MARSAN</t>
  </si>
  <si>
    <t>R AUGUSTIN LESBAZEILLES</t>
  </si>
  <si>
    <t xml:space="preserve">ch.mont-de-marsan@ch-mt-marsan.fr;direction.finances@ch-mt-marsan.fr;aline.dumoulin@ch-mdm.fr;direction@ch-mdm.fr;direction.finances@ch-mdm.fr
</t>
  </si>
  <si>
    <t>05 58 05 12 70</t>
  </si>
  <si>
    <t>AV PIERRE DE COUBERTIN</t>
  </si>
  <si>
    <t>05 58 05 10 10</t>
  </si>
  <si>
    <t>SAMSAH NOUVIELLE</t>
  </si>
  <si>
    <t>1188 RTE DE GRENADE</t>
  </si>
  <si>
    <t>BRETAGNE DE MARSAN</t>
  </si>
  <si>
    <t xml:space="preserve">samsah-tc40@ch-mt-marsan.fr;ch.mont-de-marsan@ch-mt-marsan.fr;aline.dumoulin@ch-mdm.fr;direction@ch-mdm.fr;direction.finances@ch-mdm.fr
</t>
  </si>
  <si>
    <t>05 58 05 12 54</t>
  </si>
  <si>
    <t>SAMSAH 2 IRP 40</t>
  </si>
  <si>
    <t>137 Av Marechal Foch</t>
  </si>
  <si>
    <t xml:space="preserve">samsah-2irp40@ch-mdm.fr;direction@ch-mdm.fr;direction.finances@ch-mdm.fr;aline.dumoulin@ch-mdm.fr
</t>
  </si>
  <si>
    <t>MAS PSY LA RIBERE</t>
  </si>
  <si>
    <t>R VICTOR LOURTIES</t>
  </si>
  <si>
    <t xml:space="preserve">mas-laribere@ch-mdm.fr;ch.mont-de-marsan@ch-mt-marsan.fr
</t>
  </si>
  <si>
    <t>PIGNY</t>
  </si>
  <si>
    <t>Frédéric</t>
  </si>
  <si>
    <t>05 58 05 22 22</t>
  </si>
  <si>
    <t>05/06/2023</t>
  </si>
  <si>
    <t>EMMSP TERRITOIRE DES LANDES</t>
  </si>
  <si>
    <t>ch.mont-de-marsan@ch-mt-marsan.fr;direction@ch-mdm.fr;direction.finances@ch-mdm.fr</t>
  </si>
  <si>
    <t>19/02/2024</t>
  </si>
  <si>
    <t>EHPAD MAISON DE RETRAITE DE MORCENX</t>
  </si>
  <si>
    <t>260 CHE DE NAZERES</t>
  </si>
  <si>
    <t xml:space="preserve">finances@pgps.fr;accueil@pgps.fr;aline.dumoulin@ch-mdm.fr;direction@ch-mdm.fr;direction.finances@ch-mdm.fr;alexandra.drapeau@ch-mdm.fr
</t>
  </si>
  <si>
    <t>05 58 04 18 04</t>
  </si>
  <si>
    <t>Changement d'EJ : cession 400790663 Pole geriatrique pays des sources au profit 400011177 CH Mont de Marsan arrêté du 11/12/2018
Modification raison sociale de l'établissement (suppression pôle gériatrique pays des sources dans le libellé)</t>
  </si>
  <si>
    <t>EHPAD LESBAZEILLES</t>
  </si>
  <si>
    <t>R A LESBAZEILLES</t>
  </si>
  <si>
    <t>BP 417</t>
  </si>
  <si>
    <t xml:space="preserve">ch.mont-de-marsan@ch-mt-marsan.fr;ehpad.lesbazeilles@ch-mdm.fr;paul.carrere@ch-mdm.fr;direction@ch-mdm.fr;direction.finances@ch-mdm.fr;aline.dumoulin@ch-mdm.fr
</t>
  </si>
  <si>
    <t>SSIAD DE MORCENX</t>
  </si>
  <si>
    <t>260 CHEMIN DE NAZERES</t>
  </si>
  <si>
    <t xml:space="preserve">finances@pgps.fr;ssiad@pgps.fr;direction@ch-mdm.fr;direction.finances@ch-mdm.fr;aline.dumoulin@ch-mdm.fr;alexandra.drapeau@ch-mdm.fr
</t>
  </si>
  <si>
    <t>Changement d'EJ : cession 400790663 Pole geriatrique pays des sources au profit 400011177 CH Mont de Marsan arrêté du 15/11/2018
Modification raison sociale de l'établissement (suppression pôle gériatrique pays des sources dans le libellé)</t>
  </si>
  <si>
    <t>EHPAD LE CEDRE BLEU</t>
  </si>
  <si>
    <t>CENTRE HOSPITALIER DE NIORT</t>
  </si>
  <si>
    <t>83 R DE GOISE</t>
  </si>
  <si>
    <t>dirch-niort@ch-niort.fr;secfinancesinfo@ch-niort.fr;isabelle.chatelier@ch-niort.fr;laurent.faugere@ch-niort.fr;sppa@ch-niort.fr;cedre.bleu@ch-niort.fr</t>
  </si>
  <si>
    <t>05 49 78 37 87</t>
  </si>
  <si>
    <t>Directeur adjoint en charge des finances : Laurent FAUGERE
05 49 78 20 75</t>
  </si>
  <si>
    <t>40 AV CHARLES DE GAULLE</t>
  </si>
  <si>
    <t>05 49 32 79 79</t>
  </si>
  <si>
    <t>79-790000012-1</t>
  </si>
  <si>
    <t>790006068-EHPAD CEDRE BLEU</t>
  </si>
  <si>
    <t>SSIAD DU CH DE NIORT</t>
  </si>
  <si>
    <t>40 AVENUE CHARLES DE GAULLE</t>
  </si>
  <si>
    <t xml:space="preserve">ssiad@ch-niort.fr;dirch-niort@ch-niort.fr;secfinancesinfo@ch-niort.fr;isabelle.chatelier@ch-niort.fr;laurent.faugere@ch-niort.fr;sppa@ch-niort.fr
</t>
  </si>
  <si>
    <t>05 49 78 21 90</t>
  </si>
  <si>
    <r>
      <rPr>
        <sz val="8"/>
        <color rgb="FFFF0000"/>
        <rFont val="Arial"/>
        <family val="2"/>
      </rPr>
      <t xml:space="preserve">Pour demandes urgentes ou virements des crédits : </t>
    </r>
    <r>
      <rPr>
        <u/>
        <sz val="8"/>
        <color theme="10"/>
        <rFont val="Arial"/>
        <family val="2"/>
      </rPr>
      <t xml:space="preserve">
cellule.budgetaire@ch-niort.fr</t>
    </r>
  </si>
  <si>
    <t>CSAPA - CH NIORT</t>
  </si>
  <si>
    <t>35 AVENUE ST JEAN D ANGELY</t>
  </si>
  <si>
    <t>Olivier.BOUTAUD@ch-niort.fr;dirch-niort@ch-niort.fr;secfinancesinfo@ch-niort.fr;isabelle.chatelier@ch-niort.fr;laurent.faugere@ch-niort.fr;sppa@ch-niort.fr;Marie-France.barreau@ch-niort.fr;secretariat.csapa@ch-niort.fr</t>
  </si>
  <si>
    <t>BOUTAUD</t>
  </si>
  <si>
    <t>Directeur référent addictologie</t>
  </si>
  <si>
    <t>05 49 78 26 93</t>
  </si>
  <si>
    <t>SSIAD DU CH DE NONTRON</t>
  </si>
  <si>
    <t>CENTRE HOSPITALIER DE NONTRON</t>
  </si>
  <si>
    <t>1 PLACE DE L EGLISE</t>
  </si>
  <si>
    <t>BP 104</t>
  </si>
  <si>
    <t>NONTRON</t>
  </si>
  <si>
    <t>secretariat.direction@ch-nontron.fr;finances@ch-nontron.fr</t>
  </si>
  <si>
    <t>05 53 60 88 11</t>
  </si>
  <si>
    <t xml:space="preserve"> 1 PLACE DE L' EGLISE </t>
  </si>
  <si>
    <t>05 53 60 88 00</t>
  </si>
  <si>
    <t>24-240000109-1</t>
  </si>
  <si>
    <t>240007674-EHPAD DU CH DE NONTRON</t>
  </si>
  <si>
    <t>EHPAD DU CH DE NONTRON</t>
  </si>
  <si>
    <t>secretariat.direction@ch-nontron.fr</t>
  </si>
  <si>
    <t>1 PL DE L' EGLISE</t>
  </si>
  <si>
    <t>EHPAD BEAUFORT - MAGNE CH PERIGUEUX</t>
  </si>
  <si>
    <t>CENTRE HOSPITALIER DE PERIGUEUX</t>
  </si>
  <si>
    <t>83 AV GEORGES POMPIDOU</t>
  </si>
  <si>
    <t xml:space="preserve">cecile.harlix@ch-perigueux.fr;dg.secretariat@ch-perigueux.fr;corinne.mothes@ch-perigueux.fr;e-leonard@hldomme.com;florian.dreyfus@ch-perigueux.fr
</t>
  </si>
  <si>
    <t>LEONARD</t>
  </si>
  <si>
    <t>05 53 45 27 44</t>
  </si>
  <si>
    <t>Mme HARLIX Cécile : Responsable affaires financières CH PERIGUEUX</t>
  </si>
  <si>
    <t>80 AV GEORGES POMPIDOU</t>
  </si>
  <si>
    <t>PERIGUEUX CEDEX</t>
  </si>
  <si>
    <t>05 53 45 25 25</t>
  </si>
  <si>
    <t>24-240000117-1</t>
  </si>
  <si>
    <t>Fusion des deux EHPAD arrêté 22/11/2019 l'EHPAD PARROT 240004408 devient site secondaire</t>
  </si>
  <si>
    <t>EHPAD LES MAISONS DE MARTHE</t>
  </si>
  <si>
    <t>CENTRE HOSPITALIER DE RUFFEC</t>
  </si>
  <si>
    <t>15 R DE L HOPITAL</t>
  </si>
  <si>
    <t>BP 40071</t>
  </si>
  <si>
    <t>finances@ch-angouleme.fr;finances.ruffec@ch-angouleme.fr</t>
  </si>
  <si>
    <t>05 45 29 50 06</t>
  </si>
  <si>
    <t>Fusion avec EHPAD les feuillants</t>
  </si>
  <si>
    <t>EHPAD DU CH de SAINT SEVER</t>
  </si>
  <si>
    <t>CENTRE HOSPITALIER DE SAINT SEVER</t>
  </si>
  <si>
    <t>3 R DE LA GUILLERIE</t>
  </si>
  <si>
    <t>direction@ch-st-sever.fr</t>
  </si>
  <si>
    <t>05 58 76 45 45</t>
  </si>
  <si>
    <t>ST SEVER</t>
  </si>
  <si>
    <t>SSIAD DU CH DE STE FOY LA GRANDE</t>
  </si>
  <si>
    <t xml:space="preserve">CH DE SAINTE FOY LA GRANDE  </t>
  </si>
  <si>
    <t>CENTRE HOSPITALIER DE SAINTE FOY LA GRANDE</t>
  </si>
  <si>
    <t>AVENUE CHARRIER BP 130</t>
  </si>
  <si>
    <t>SAINTE FOY LA GRANDE</t>
  </si>
  <si>
    <t>finance@ch-stefoy.fr</t>
  </si>
  <si>
    <t>05 57 41 96 83</t>
  </si>
  <si>
    <t>AVENUE CHARRIER</t>
  </si>
  <si>
    <t>STE FOY LA GRANDE</t>
  </si>
  <si>
    <t>05 57 41 96 52</t>
  </si>
  <si>
    <t>EHPAD DU CH DE STE FOY</t>
  </si>
  <si>
    <t>secretariat.direction@ch-stefoy.fr;finance@ch-stefoy.fr;christian.laffargue@ch-stefoy.fr;clarisse.Lyonneau@ch-stefoy.fr</t>
  </si>
  <si>
    <t>05 57 41 96 96</t>
  </si>
  <si>
    <t>AV CHARRIER</t>
  </si>
  <si>
    <t>EHPAD DU CH DE SAINT-ASTIER</t>
  </si>
  <si>
    <t>CH DE ST ASTIER</t>
  </si>
  <si>
    <t>CENTRE HOSPITALIER DE ST ASTIER</t>
  </si>
  <si>
    <t>AV DU MARECHAL LECLERC</t>
  </si>
  <si>
    <t>hopital@hlsa.fr;t.boissinot@hlsa.fr;secretariatdir@hlsa.fr;a.dupont@hlsa.fr;accueil@hlsa.fr</t>
  </si>
  <si>
    <t>05 53 02 78 00</t>
  </si>
  <si>
    <t>24-240000141-1</t>
  </si>
  <si>
    <t>SSIAD DU CH DE SAINT ASTIER</t>
  </si>
  <si>
    <t xml:space="preserve">AVENUE DU MARECHAL LECLERC </t>
  </si>
  <si>
    <t>t.boissinot@hlsa.fr;a.dupont@hlsa.fr;ACCUEIL@hlsa.fr</t>
  </si>
  <si>
    <t>05 53 02 46 70</t>
  </si>
  <si>
    <t>AVENUE DU MARECHAL LECLERC</t>
  </si>
  <si>
    <t>EHPAD CHANTEMERLE</t>
  </si>
  <si>
    <t>CENTRE HOSPITALIER DE ST JUNIEN</t>
  </si>
  <si>
    <t>AV D'ORADOUR SUR GLANE</t>
  </si>
  <si>
    <t>SAINT JUNIEN</t>
  </si>
  <si>
    <t>secretariat.direction@ch-stjunien.fr;secdir@ch-stjunien.fr;patricia.sardin@ch-stjunien.fr;denis.pham@ch-stjunien.fr;dir.affaires-financieres@ch-stjunien.fr;muriel.poumeroulie@ch-stjunien.fr</t>
  </si>
  <si>
    <t>POUMEROULIE</t>
  </si>
  <si>
    <t>05 55 43 50 00</t>
  </si>
  <si>
    <t>12 RUE CHATEAUBRIAND</t>
  </si>
  <si>
    <t>BP 110</t>
  </si>
  <si>
    <t>ST JUNIEN CEDEX</t>
  </si>
  <si>
    <t>MAS MAUD MANNONI</t>
  </si>
  <si>
    <t>CENTRE HOSPITALIER DE VAUCLAIRE</t>
  </si>
  <si>
    <t>ALL NELSON MANDELA</t>
  </si>
  <si>
    <t>MONTPON MENESTEROL</t>
  </si>
  <si>
    <t>direction@ch-montpon.fr;direction@ch-vauclaire.fr;laetitia.mieugard@ch-vauclaire.fr;didier.sebbar@ch-vauclaire.fr</t>
  </si>
  <si>
    <t>05 53 82 82 57</t>
  </si>
  <si>
    <t>13 R THIERS</t>
  </si>
  <si>
    <t>05 53 82 82 82</t>
  </si>
  <si>
    <t>24-240000083-1</t>
  </si>
  <si>
    <t>EHPAD LE PORT DE GAJAC</t>
  </si>
  <si>
    <t>CENTRE HOSPITALIER DE VILLENEUVE</t>
  </si>
  <si>
    <t>40 R DU PORT-DE-GAJAC</t>
  </si>
  <si>
    <t>direction.generale@poledesanteduvilleneuvois.fr;michel.le-bon@psv47.fr</t>
  </si>
  <si>
    <t>05 53 40 53 40</t>
  </si>
  <si>
    <t>VILLENEUVE SUR LOT CEDEX</t>
  </si>
  <si>
    <t>05 53 72 23 00</t>
  </si>
  <si>
    <t>SSIAD CH VILLENEUVE SUR LOT</t>
  </si>
  <si>
    <t xml:space="preserve"> 2 BOULEVARD ST-CYR-DE-COCQUARD </t>
  </si>
  <si>
    <t>secretariat.dg@poledesanteduvilleneuvois.fr;direction.generale@poledesanteduvilleneuvois.fr;secretariat.dg@psv47.fr;sandrine.bernard@psv47.fr</t>
  </si>
  <si>
    <t>05 53 49 90 59</t>
  </si>
  <si>
    <t xml:space="preserve"> CS 50319 </t>
  </si>
  <si>
    <t>MAS DU SEGURAN</t>
  </si>
  <si>
    <t>CENTRE HOSPITALIER DEPARTEMENTAL DE LA CANDELIE</t>
  </si>
  <si>
    <t>secretariat.direction@ch-candelie.fr;maryse.arnaud@ch-candelie.fr;isabelle.grenier@ch-candelie.fr</t>
  </si>
  <si>
    <t>GUINES</t>
  </si>
  <si>
    <t>05 53 77 67 00</t>
  </si>
  <si>
    <t>Mme Maryse ARNAUD : Directrice des Finances</t>
  </si>
  <si>
    <t>47-470000381-1</t>
  </si>
  <si>
    <t>47-LOT ET GARONNE</t>
  </si>
  <si>
    <t>EHPAD DU CH D'EXCIDEUIL</t>
  </si>
  <si>
    <t>CENTRE HOSPITALIER D'EXCIDEUIL</t>
  </si>
  <si>
    <t>2 ALL ANDRE MAUROIS</t>
  </si>
  <si>
    <t>EXCIDEUIL</t>
  </si>
  <si>
    <t>direction@hopital-excideuil.fr;finances@hopital-excideuil.fr;accueil@hopital-excideuil.fr</t>
  </si>
  <si>
    <t>05 53 62 25 00</t>
  </si>
  <si>
    <t>24-240000075-1</t>
  </si>
  <si>
    <t>1er CPOM 2019_2023 renouv en 2024</t>
  </si>
  <si>
    <t>240007666-EHPAD CH EXCIDEUIL</t>
  </si>
  <si>
    <t>SSIAD DU CH D'EXCIDEUIL</t>
  </si>
  <si>
    <t>PLACE DR ACHILLE MOULINIER</t>
  </si>
  <si>
    <t>finances@hopital-excideuil.fr;accueil@hopital-excideuil.fr;direction@hopital-excideuil.fr</t>
  </si>
  <si>
    <t xml:space="preserve"> 2 ALLEE ANDRE MAUROIS </t>
  </si>
  <si>
    <t>EHPAD L'AGE D'OR - CH OLORON</t>
  </si>
  <si>
    <t>CENTRE HOSPITALIER D'OLORON STE MARIE</t>
  </si>
  <si>
    <t>160 AV DR FLEMING</t>
  </si>
  <si>
    <t>finances@ch-oloron.fr;direction@ch-oloron.fr;sec.dir@ch-oloron.fr;</t>
  </si>
  <si>
    <t>05 59 89 65 00</t>
  </si>
  <si>
    <t>AV DR FLEMING</t>
  </si>
  <si>
    <t>OLORON STE MARIE CEDEX</t>
  </si>
  <si>
    <t>05 59 88 30 55</t>
  </si>
  <si>
    <t>64-640780821-1</t>
  </si>
  <si>
    <t>EHPAD DE LA VISITATION</t>
  </si>
  <si>
    <t>CENTRE HOSPITALIER D'ORTHEZ</t>
  </si>
  <si>
    <t xml:space="preserve">CENTRE HOSPITALIER D'ORTHEZ  </t>
  </si>
  <si>
    <t>R DU MOULIN</t>
  </si>
  <si>
    <t>BP 65</t>
  </si>
  <si>
    <t>secretariat.direction@ch-orthez.fr;mathilde.crete@ch-orthez.fr;laetitia.jimenez@ch-orthez.fr;catherine.bodei@ch-orthez.fr;</t>
  </si>
  <si>
    <t>CRETE</t>
  </si>
  <si>
    <t>05 59 69 72 00</t>
  </si>
  <si>
    <t>Tel direction : 05 59 69 70 13</t>
  </si>
  <si>
    <t>RUE DU MOULIN</t>
  </si>
  <si>
    <t>BP 118</t>
  </si>
  <si>
    <t>ORTHEZ CEDEX</t>
  </si>
  <si>
    <t>05 59 69 70 70</t>
  </si>
  <si>
    <t>EHPAD LES PIONNIERS DE MOURENX</t>
  </si>
  <si>
    <t xml:space="preserve"> 4 RUE GASTON DE FOIX </t>
  </si>
  <si>
    <t>MOURENX</t>
  </si>
  <si>
    <t>secretariat.direction@ch-orthez.fr;mathilde.crete@ch-orthez.fr;laetitia.jimenez@ch-orthez.fr</t>
  </si>
  <si>
    <t>05 59 72 75 00</t>
  </si>
  <si>
    <t>CENTRE ACC JOUR EHPAD BRIVE</t>
  </si>
  <si>
    <t>CENTRE HOSPITALIER DUBOIS BRIVE</t>
  </si>
  <si>
    <t>3 BD DOCTEUR VERLHAC</t>
  </si>
  <si>
    <t>BRIVE LA GAILLARDE CEDEX</t>
  </si>
  <si>
    <t>direction-generale@ch-brive.fr;direction-finances@ch-brive.fr;direction-general@ch-brive.fr;pascale.roubert-gauthiez@ch-brive.fr;patricia.le-quinquis@ch-brive.fr;jessica.fardelin@ch-brive.fr</t>
  </si>
  <si>
    <t>05 55 92 61 09
05 55 92 60 56</t>
  </si>
  <si>
    <t>BP 432</t>
  </si>
  <si>
    <t>05 55 92 60 00</t>
  </si>
  <si>
    <t>Enregistré en  EHPAD dans Finess - Problème en cours de gestion (places EHPAD jamais ouvertes = AJ voir si rattaché ou autonome ?)
Procédure contradictoire en 2017</t>
  </si>
  <si>
    <t>CENTRE ACCUEIL ET PREVENTION TOXICO</t>
  </si>
  <si>
    <t>1 Bd Docteur Verlhac</t>
  </si>
  <si>
    <t>direction-finances@ch-brive.fr;luis-michel.da-cunha@ch-correze.fr;Toxicomanie@ch-brive.fr;direction-generale@ch-brive.fr;philippe.faugeron@ch-brive.fr;pascale.roubert-gauthiez@ch-brive.fr;patricia.le-quinquis@ch-brive.fr;jessica.fardelin@ch-brive.fr</t>
  </si>
  <si>
    <t>05 55 17 70 12</t>
  </si>
  <si>
    <r>
      <rPr>
        <b/>
        <sz val="8"/>
        <color theme="1"/>
        <rFont val="Arial"/>
        <family val="2"/>
      </rPr>
      <t xml:space="preserve">Sophie MARTAGEIX </t>
    </r>
    <r>
      <rPr>
        <sz val="8"/>
        <color theme="1"/>
        <rFont val="Arial"/>
        <family val="2"/>
      </rPr>
      <t xml:space="preserve">: Directeur services financiers
</t>
    </r>
    <r>
      <rPr>
        <b/>
        <sz val="8"/>
        <color theme="1"/>
        <rFont val="Arial"/>
        <family val="2"/>
      </rPr>
      <t>Philippe FAUGERON</t>
    </r>
    <r>
      <rPr>
        <sz val="8"/>
        <color theme="1"/>
        <rFont val="Arial"/>
        <family val="2"/>
      </rPr>
      <t xml:space="preserve"> : Directeur des soins</t>
    </r>
  </si>
  <si>
    <t>3 Bd Docteur Verlhac</t>
  </si>
  <si>
    <t>EHPAD BEL AIR (ex USLD)</t>
  </si>
  <si>
    <t>3 R DOCTEUR VERLHAC</t>
  </si>
  <si>
    <t>direction-generale@ch-brive.fr;direction-finances@ch-brive.fr;pascale.roubert-gauthiez@ch-brive.fr;patricia.le-quinquis@ch-brive.fr;jessica.fardelin@ch-brive.fr</t>
  </si>
  <si>
    <t>05 55 92 61 09</t>
  </si>
  <si>
    <t>ACT CH BRIVE</t>
  </si>
  <si>
    <t xml:space="preserve">BOULEVARD DOCTEUR VERLHAC </t>
  </si>
  <si>
    <t>direction-finances@ch-brive.fr;luis-michel.da-cunha@ch-correze.fr;direction-generale@ch-brive.fr;pascale.roubert-gauthiez@ch-brive.fr;patricia.le-quinquis@ch-brive.fr;jessica.fardelin@ch-brive.fr</t>
  </si>
  <si>
    <t>EHPAD USSEL</t>
  </si>
  <si>
    <t>CENTRE HOSPITALIER D'USSEL</t>
  </si>
  <si>
    <t>2 AV DU DOCTEUR ROULLET</t>
  </si>
  <si>
    <t>BP 55</t>
  </si>
  <si>
    <t>USSEL CEDEX</t>
  </si>
  <si>
    <t>direction@ch-ussel.fr;y.balestrat@ch-ussel.fr;y.fiancette@ch-ussel.fr</t>
  </si>
  <si>
    <t>05 55 96 40 00</t>
  </si>
  <si>
    <t>2 AV DOCTEUR ROULLET</t>
  </si>
  <si>
    <t>CSAPA_CENTRE BOBILLOT LIMOGES</t>
  </si>
  <si>
    <t>CENTRE HOSPITALIER ESQUIROL</t>
  </si>
  <si>
    <t xml:space="preserve">18 rue Aigueperse </t>
  </si>
  <si>
    <t>direction@ch-esquirol-limoges.fr;Marine.PELLETIER@ch-esquirol-limoges.fr</t>
  </si>
  <si>
    <t>05 55 34 43 77</t>
  </si>
  <si>
    <t xml:space="preserve">Directrice CH : Salomé FRADET
Marine PELLETIER : Responsable services financiers
Monsieur PENNEROUX Directeur des finances du CH Esquirol. </t>
  </si>
  <si>
    <t>15 RUE DU DOCTEUR RAYMOND MARCLAND</t>
  </si>
  <si>
    <t xml:space="preserve">LIMOGES </t>
  </si>
  <si>
    <t>05 55 43 10 10</t>
  </si>
  <si>
    <t>MAS St Exupéry CH ESQUIROL à LIMOGES</t>
  </si>
  <si>
    <t>20 AV DE LA REPUBLIQUE</t>
  </si>
  <si>
    <t>direction@ch-esquirol-limoges.fr;</t>
  </si>
  <si>
    <t>05 55 43 12 73</t>
  </si>
  <si>
    <t xml:space="preserve">Directrice CH : Salomé FRADET
Monsieur PENNEROUX Directeur des finances du CH Esquirol. </t>
  </si>
  <si>
    <t>15 R DU DOCTEUR RAYMOND MARCLAND</t>
  </si>
  <si>
    <t>87-870002466-1</t>
  </si>
  <si>
    <t>870008554-MAS St Ex CH ESQUIROL LIMOGES</t>
  </si>
  <si>
    <t>SERV. MOBILE TRAUMA CRANIENS CH ESQUIROL</t>
  </si>
  <si>
    <t>05 55 43 11 82</t>
  </si>
  <si>
    <t>UEROS</t>
  </si>
  <si>
    <t>PAVILLON LOU CANTOU</t>
  </si>
  <si>
    <t>05 55 43 11 85</t>
  </si>
  <si>
    <t>ACT CH ESQUIROL</t>
  </si>
  <si>
    <t>15 RUE DU DOCTEUR MARCLAND</t>
  </si>
  <si>
    <t>05 55 43 13 21</t>
  </si>
  <si>
    <t>15 RUE DU COCTEUR RAYMOND MARCLAND</t>
  </si>
  <si>
    <t>EHPAD RESIDENCE LA PIERRADE</t>
  </si>
  <si>
    <t>CENTRE HOSPITALIER GERIATRIQUE UZERCHE</t>
  </si>
  <si>
    <t>R RAYMOND SIDOIS</t>
  </si>
  <si>
    <t>UZERCHE</t>
  </si>
  <si>
    <t>secretariat.direction@chg-uzerche.fr;david.pala@chg-uzerche.fr;n.auboiroux@chg-uzerche.fr;florian.tuset@chg-uzerche.fr</t>
  </si>
  <si>
    <t>05 55 97 16 00</t>
  </si>
  <si>
    <t>SSIAD UZERCHE</t>
  </si>
  <si>
    <t>1 RUE PORTE BAFFAT</t>
  </si>
  <si>
    <t>RESIDENCE LA PIERRADE</t>
  </si>
  <si>
    <t>RUE RAYMOND SIDOIS</t>
  </si>
  <si>
    <t xml:space="preserve">EHPAD RESIDENCE LA CHANTERIE </t>
  </si>
  <si>
    <t>CH GH&amp;MS HAUT VAL DE SEVRE ET MELLOIS</t>
  </si>
  <si>
    <t>CENTRE HOSPITALIER GH&amp;MS HAUT VAL DE SEVRE ET MELLOIS</t>
  </si>
  <si>
    <t>13 R DU PANIER FLEURI</t>
  </si>
  <si>
    <t>BP 40035</t>
  </si>
  <si>
    <t>SAINT MAIXENT L'ECOLE CEDEX</t>
  </si>
  <si>
    <t>direction@ch-hvsm.fr;e.chaminaud@ch-hvsm.fr</t>
  </si>
  <si>
    <t>05 49 76 48 23</t>
  </si>
  <si>
    <t>ST MAIXENT L ECOLE CEDEX</t>
  </si>
  <si>
    <t>79-790019491-1</t>
  </si>
  <si>
    <t>CPOM initial 2019_2023 signé le 18/12/2018 prorogé par avenants (2 sites secondaires figurent sur le CPOM ET 790006100 "La Chagnée" et 790000368 "Les Fontaines"</t>
  </si>
  <si>
    <r>
      <rPr>
        <b/>
        <sz val="8"/>
        <rFont val="Arial"/>
        <family val="2"/>
      </rPr>
      <t>FUSION le 19/10/2015 DE L'EHPAD LA CHANTERIE</t>
    </r>
    <r>
      <rPr>
        <sz val="8"/>
        <rFont val="Arial"/>
        <family val="2"/>
      </rPr>
      <t xml:space="preserve"> 790006092 qui est le site principal porteur de la dotation  _avec l' Ehpad Res les Fontaines (790000368 devient un site secondaire) ainsi que l'EHPAD la Chagnée (790006100)</t>
    </r>
  </si>
  <si>
    <t>MAIS. D'ACC. SPECIALISEE VOUILLE</t>
  </si>
  <si>
    <t>CTRE HOSPITALIER HENRI LABORIT</t>
  </si>
  <si>
    <t>CENTRE HOSPITALIER HENRI LABORIT</t>
  </si>
  <si>
    <t>3 R DU MOULIN NEUF</t>
  </si>
  <si>
    <t>direction.generale@ch-poitiers.fr;daf@ch-poitiers.fr</t>
  </si>
  <si>
    <t>05 49 51 05 51</t>
  </si>
  <si>
    <t>370 AV JACQUES COEUR</t>
  </si>
  <si>
    <t>CS 10587</t>
  </si>
  <si>
    <t>05 49 44 57 57</t>
  </si>
  <si>
    <t>CENTRE DE RESSOURCES AUTISME</t>
  </si>
  <si>
    <t>05 49 44 56 38</t>
  </si>
  <si>
    <t>S.A.M.S.A.H. DEF. PSY. - HENRI LABORIT</t>
  </si>
  <si>
    <t>223 RUE DES ENTREPRENEURS</t>
  </si>
  <si>
    <t>MIGNALOUX BEAUVOIR</t>
  </si>
  <si>
    <t>05 49 61 03 55</t>
  </si>
  <si>
    <t>FAM DEF PSY HENRI LABORIT</t>
  </si>
  <si>
    <t>200 RUE TINO ROSSI</t>
  </si>
  <si>
    <t>05 49 42 25 00</t>
  </si>
  <si>
    <t>ESAT  ESSOR</t>
  </si>
  <si>
    <t>233 Rue des Entrepreneurs</t>
  </si>
  <si>
    <t>CSAPA TOURNIQUET</t>
  </si>
  <si>
    <t>8 RUE CAROL HEITZ</t>
  </si>
  <si>
    <t>05 49 88 84 95
05 49 88 67 31</t>
  </si>
  <si>
    <t>370 AV JACQUES CŒUR</t>
  </si>
  <si>
    <t>EHPAD E1 CHIC MARMANDE</t>
  </si>
  <si>
    <t xml:space="preserve">CH INTERCOMMUNAL MARMANDE - TONNEINS </t>
  </si>
  <si>
    <t>CENTRE HOSPITALIER INTERCOMMUNAL MARMANDE - TONNEINS</t>
  </si>
  <si>
    <t>R PASTEUR</t>
  </si>
  <si>
    <t>BP 311</t>
  </si>
  <si>
    <t>direction.generale@chicmt.fr;david.cueille@chicmt.fr</t>
  </si>
  <si>
    <t>05 53 20 33 00</t>
  </si>
  <si>
    <t>76 R DU DR. COURRET</t>
  </si>
  <si>
    <t>MARMANDE CEDEX</t>
  </si>
  <si>
    <t>05 53 20 30 40</t>
  </si>
  <si>
    <t>SSIAD CHIC MARMANDE-TONNEINS</t>
  </si>
  <si>
    <t xml:space="preserve"> CHIC DE MARMANDE TONNEINS </t>
  </si>
  <si>
    <t>COURS DE L'ABBE LANUSSE</t>
  </si>
  <si>
    <t>05 53 20 32 00</t>
  </si>
  <si>
    <t>76 RUE DU DR. COURRET</t>
  </si>
  <si>
    <t>EHPAD ST YIRIEX LA PERCHE</t>
  </si>
  <si>
    <t>CTRE HOSPITALIER J BOUTARD ST YRIEIX</t>
  </si>
  <si>
    <t>CENTRE HOSPITALIER J BOUTARD ST YRIEIX</t>
  </si>
  <si>
    <t>PL DU PRESIDENT PAUL MAGNAUD</t>
  </si>
  <si>
    <t>direction@ch-st-yrieix.fr;finances@ch-st-yrieix.fr;jerome.lagrandanne@ch-st-yrieix.fr</t>
  </si>
  <si>
    <t>05 55 75 75 00</t>
  </si>
  <si>
    <t>BP 51</t>
  </si>
  <si>
    <t>87-870000031-1</t>
  </si>
  <si>
    <t>870003720-EHPAD ST YIRIEX LA PERCHE</t>
  </si>
  <si>
    <t>ACCUEIL DE JOUR ALZHEIMER</t>
  </si>
  <si>
    <t>Place de la Nation</t>
  </si>
  <si>
    <t>accueil.alz-chjb@orange.fr;direction@ch-st-yrieix.fr;finances@ch-st-yrieix.fr;jerome.lagrandanne@ch-st-yrieix.fr</t>
  </si>
  <si>
    <t>05 55 09 19 26</t>
  </si>
  <si>
    <t>Création dans le FE le 12/06/19</t>
  </si>
  <si>
    <t>EHPAD DU CH Jean LECLAIRE</t>
  </si>
  <si>
    <t>CENTRE HOSPITALIER JEAN LECLAIRE</t>
  </si>
  <si>
    <t>LE POUGET</t>
  </si>
  <si>
    <t>BP 139</t>
  </si>
  <si>
    <t xml:space="preserve">direction-secretariat@ch-sarlat.fr;s-balland@ch-sarlat.fr
</t>
  </si>
  <si>
    <t>05 53 31 75 75</t>
  </si>
  <si>
    <t>SARLAT LA CANEDA CEDEX</t>
  </si>
  <si>
    <t>24-240000448-1</t>
  </si>
  <si>
    <t>240007716-EHPAD DU CH Jean LECLAIRE</t>
  </si>
  <si>
    <t>EHPAD RESIDENCE DU PLANTIER</t>
  </si>
  <si>
    <t>CHE DES MONGES</t>
  </si>
  <si>
    <t>admission-plantier@ch-sarlat.fr;direction-secretariat@ch-sarlat.fr;a-rousselotsouliere@ch-sarlat.fr;s-balland@ch-sarlat.fr</t>
  </si>
  <si>
    <t>05 53 31 40 00</t>
  </si>
  <si>
    <t>R STEPHANE HESSEL</t>
  </si>
  <si>
    <t>05 53 31 88 88</t>
  </si>
  <si>
    <t>EHPAD CORNIL</t>
  </si>
  <si>
    <t>CH JEAN-MARIE DAUZIER - CORNIL</t>
  </si>
  <si>
    <t>CENTRE HOSPITALIER JEAN-MARIE DAUZIER - CORNIL</t>
  </si>
  <si>
    <t>32  GRAND'RUE</t>
  </si>
  <si>
    <t>CORNIL</t>
  </si>
  <si>
    <t>direction@chg-cornil.fr;finances@chg-cornil.fr;fbouton@chg-cornil.fr</t>
  </si>
  <si>
    <t>DOLLET</t>
  </si>
  <si>
    <t>05 55 93 69 00</t>
  </si>
  <si>
    <t xml:space="preserve">Au 01/01/2022 la raison sociale EHPAD MAISON DE RETRAITE devient EHPAD CORNIL
Arrêté du 29/09/19 arrête la fusion de l'EHPAD MR 190002113 avec l'EHPAD EX LONG SEJOUR 190011783
</t>
  </si>
  <si>
    <t>SSIAD CH LA SOUTERRAINE</t>
  </si>
  <si>
    <t>CENTRE HOSPITALIER LA SOUTERRAINE</t>
  </si>
  <si>
    <t>12 AVENUE PASTEUR</t>
  </si>
  <si>
    <t>CENTRE HOSPITALIER CITE DU PUYCHARRAUD</t>
  </si>
  <si>
    <t xml:space="preserve">direction@ch-lasouterraine.fr;comptabilite@ch-bourganeuf.fr;angelique.bonnin@ch-lasouterraine.fr
</t>
  </si>
  <si>
    <t>05 55 89 58 00</t>
  </si>
  <si>
    <t>EHPAD ET UNITE PROTEGEE LA SOUTERRAINE</t>
  </si>
  <si>
    <t>12 AV PASTEUR</t>
  </si>
  <si>
    <t>CENTRE HOSPITALIER</t>
  </si>
  <si>
    <t xml:space="preserve">direction@ch-lasouterraine.fr;angelique.bonnin@ch-lasouterraine.fr
</t>
  </si>
  <si>
    <t>06/11/23 Info nouvelle raison sociale EHPAD RESIDENCE PORTE DE PUYCHARRAUD devient EHPAD ET UNITE PROTEGEE LA SOUTERRAINE
Changement de raison sociale EHPAD E.JAMMOT devient EHPAD RES PORTE DE PUYCHARRAUD
(Fusion de l'EHPAD ex long sejour 230004079 avec cette nouvelle entité)</t>
  </si>
  <si>
    <t>EHPAD DU CH LANMARY</t>
  </si>
  <si>
    <t>CENTRE HOSPITALIER LANMARY</t>
  </si>
  <si>
    <t>LANMARY</t>
  </si>
  <si>
    <t>ANTONNE ET TRIGONANT</t>
  </si>
  <si>
    <t>chlanmary@sil.fr;dirlanmary@sil.fr;secdir@ch-lanmary.fr;directeur@ch-lanmary.fr;slamourez@ch-lanmary.fr;njancen@ch-lanmary.fr</t>
  </si>
  <si>
    <t>05 53 03 88 88</t>
  </si>
  <si>
    <t>24-240000034-1</t>
  </si>
  <si>
    <t xml:space="preserve">CPOM initial2019-2023 </t>
  </si>
  <si>
    <t>EHPAD LES GENETS D'OR</t>
  </si>
  <si>
    <t>CENTRE HOSPITALIER M L S EVAUX</t>
  </si>
  <si>
    <t>CENTRE HOSPITALIER OUCHES DE BUDELLE</t>
  </si>
  <si>
    <t>OUCHES DE BUDELLE</t>
  </si>
  <si>
    <t>ch.evauxlesbains@ch-evauxlesbains.fr;valerie.giraud@ch-evauxlesbains.fr;thomas.simon@ch-evauxlesbains.fr</t>
  </si>
  <si>
    <t>05 55 65 60 00</t>
  </si>
  <si>
    <t>Fusion EHPAD Anne D'Ayen (230780298) et EHPAD Genêts d'Or au 01/01/2016</t>
  </si>
  <si>
    <t>EHPAD DE L'HL DE MARENNES</t>
  </si>
  <si>
    <t>CH DUBOIS MEYNARDIE MARENNES</t>
  </si>
  <si>
    <t>CENTRE HOSPITALIER MARENNES</t>
  </si>
  <si>
    <t>3B R DU DOCTEUR ROUX</t>
  </si>
  <si>
    <t>MARENNES</t>
  </si>
  <si>
    <t xml:space="preserve">berengere.DEKERROS@ght-atlantique17.fr;romain.faure@ght-atlantique17.fr;dir.ch@ght-atlantique17.fr;secretariat.dfap@ght-atlantique17.fr;laure.chouquet@ght-atlantique;elodie.lapeyre@ght-atlantique17.fr </t>
  </si>
  <si>
    <t>05 46 85 01 38</t>
  </si>
  <si>
    <t>BP 80</t>
  </si>
  <si>
    <t>17-170780209-1</t>
  </si>
  <si>
    <t>EHPAD CH DE MAULEON</t>
  </si>
  <si>
    <t>CENTRE HOSPITALIER DE MAULEON</t>
  </si>
  <si>
    <t>CENTRE HOSPITALIER MAULEON</t>
  </si>
  <si>
    <t>6 R DU CHEMIN VERT</t>
  </si>
  <si>
    <t>MAULEON</t>
  </si>
  <si>
    <t>claire.quignon@hopital-mauleon.fr;direction@hopital-mauleon.fr;direction.finances@chnds.fr</t>
  </si>
  <si>
    <r>
      <rPr>
        <b/>
        <sz val="8"/>
        <color theme="1"/>
        <rFont val="Arial"/>
        <family val="2"/>
      </rPr>
      <t>Accueil</t>
    </r>
    <r>
      <rPr>
        <sz val="8"/>
        <color theme="1"/>
        <rFont val="Arial"/>
        <family val="2"/>
      </rPr>
      <t xml:space="preserve"> :05 49 81 40 47
</t>
    </r>
    <r>
      <rPr>
        <b/>
        <sz val="8"/>
        <color theme="1"/>
        <rFont val="Arial"/>
        <family val="2"/>
      </rPr>
      <t>Service financier</t>
    </r>
    <r>
      <rPr>
        <sz val="8"/>
        <color theme="1"/>
        <rFont val="Arial"/>
        <family val="2"/>
      </rPr>
      <t xml:space="preserve"> : 
05 49 81 51 43</t>
    </r>
  </si>
  <si>
    <t>Claire QUIGNON : AAH Affaires financières</t>
  </si>
  <si>
    <t>05 49 81 40 47</t>
  </si>
  <si>
    <t>79-790000079-1</t>
  </si>
  <si>
    <t>Progation CPOM 2018-2022 1an le 12/09/22 et avenant le 15/11/2023 prorogation 1an pour 2024</t>
  </si>
  <si>
    <t>Direction commune avec CHNDS</t>
  </si>
  <si>
    <t>SSIAD DE THOUARS - CH NORD DEUX-SEVRES</t>
  </si>
  <si>
    <t>CTRE HOSPIT. NORD DEUX-SEVRES</t>
  </si>
  <si>
    <t>CENTRE HOSPITALIER NORD DEUX-SEVRES</t>
  </si>
  <si>
    <t>2 RUE DU DOCTEUR ANDRE COLAS</t>
  </si>
  <si>
    <t>BP 181</t>
  </si>
  <si>
    <t>claire.QUIGNON@hopital-mauleon.fr;direction.finances@chnds.fr;AYRAULT.laetitia@chnds.fr;direction@chnds.fr</t>
  </si>
  <si>
    <t>05 49 68 30 81</t>
  </si>
  <si>
    <t>13 RUE DE BROSSARD</t>
  </si>
  <si>
    <t>CS 60199</t>
  </si>
  <si>
    <t>05 49 68 49 68</t>
  </si>
  <si>
    <t>79-790006654-1</t>
  </si>
  <si>
    <t>790013452-EHPAD P RES ALLONNEAU</t>
  </si>
  <si>
    <t>CPOM EHPAD/SSIAD signé le 31/12/2017</t>
  </si>
  <si>
    <t>EHPAD P - RESIDENCE ALLONNEAU</t>
  </si>
  <si>
    <t>41 BD DE POITIERS</t>
  </si>
  <si>
    <t>direction@chnds.fr;direction.finances@chnds.fr;</t>
  </si>
  <si>
    <t>05 49 81 59 50</t>
  </si>
  <si>
    <t>13 R DE BROSSARD</t>
  </si>
  <si>
    <t>Changement de mail suppression adresse avec Mr RIQUET qui a quitté l'établissement</t>
  </si>
  <si>
    <t>CSAPA - CH NORD DEUX SEVRES</t>
  </si>
  <si>
    <t>claire.QUIGNON@hopital-mauleon.fr;direction.finances@chnds.fr;AYRAULT.laetitia@chnds.fr
;direction@chnds.fr</t>
  </si>
  <si>
    <t>05 49 68 31 03</t>
  </si>
  <si>
    <t>EHPAD SAINT-PIERRE</t>
  </si>
  <si>
    <t>CH ST PIERRE OLERON</t>
  </si>
  <si>
    <t>CENTRE HOSPITALIER OLERON</t>
  </si>
  <si>
    <t>R DE CARINENA</t>
  </si>
  <si>
    <t>SAINT PIERRE D'OLERON</t>
  </si>
  <si>
    <t>direction@hopitaloleron.net;finances@hopitaloleron.net;contact-stp@hopitaloleron.net</t>
  </si>
  <si>
    <t>05 46 76 31 00</t>
  </si>
  <si>
    <t>R CARINENA</t>
  </si>
  <si>
    <t>ST PIERRE D OLERON</t>
  </si>
  <si>
    <t>17-170780142-1</t>
  </si>
  <si>
    <t>2024 :CPOM 2018_2023 prorogé un an (avenant non daté enregistré au 01/01/24 par défaut)</t>
  </si>
  <si>
    <t>13/09 Maj raison sociale ET : précédemment EHPAD (E1) DE L'HL (le site secondaire 170800346 est dénommé EHPAD ST GEORGES</t>
  </si>
  <si>
    <t>EHPAD DU CHÂTEAU</t>
  </si>
  <si>
    <t>CTRE HOSPITAL ROCHECHOUART</t>
  </si>
  <si>
    <t>CENTRE HOSPITALIER ROCHECHOUART</t>
  </si>
  <si>
    <t>8 R DE L'HOTEL DIEU</t>
  </si>
  <si>
    <t>ROCHECHOUART</t>
  </si>
  <si>
    <t>direction@ehpad-rochechouart.fr;angelique.besse@ehpad-rochechouart.fr</t>
  </si>
  <si>
    <t>05 55 43 09 43</t>
  </si>
  <si>
    <t>25/08/23 Info erreur statut = public autonome et non public hospitalier = EPRD et non EPCP</t>
  </si>
  <si>
    <t>CSAPA - CH ROCHEFORT</t>
  </si>
  <si>
    <t>CENTRE HOSPITALIER ROCHEFORT</t>
  </si>
  <si>
    <t>1 AV BELINGON</t>
  </si>
  <si>
    <t>BP 30009</t>
  </si>
  <si>
    <t>ROCHEFORT CEDEX</t>
  </si>
  <si>
    <t>beatrice.cramier@ch-rochefort.fr;dir.ch@ght-atlantique17.fr;secretariat.dfap@ght-atlantique17.fr</t>
  </si>
  <si>
    <t>CRAMIER</t>
  </si>
  <si>
    <t>Béatrice</t>
  </si>
  <si>
    <t>Direrctrice</t>
  </si>
  <si>
    <t>05 46 88 56 30</t>
  </si>
  <si>
    <t>Mme LONQUETY Catherine : DAF GH LA ROCHELLE
Mr BLIN Stéphane : DAF CH ROCHEFORT</t>
  </si>
  <si>
    <t>1 AV BELIGON</t>
  </si>
  <si>
    <t>05 46 88 50 50</t>
  </si>
  <si>
    <t>Direction commune avec le GROUPE HOSPITALIER LA ROCHELLE RE AUNIS</t>
  </si>
  <si>
    <t>EHPAD DU CH DE ROCHEFORT</t>
  </si>
  <si>
    <t>dir.ch@ch-rochefort.fr;dir.ch@ght-atlantique17.fr;karine.sens@ght-atlantique17.fr;secretariat.dfap@ght-atlantique17.fr</t>
  </si>
  <si>
    <t>B. P. 30009</t>
  </si>
  <si>
    <t>17-170780225-1</t>
  </si>
  <si>
    <t>EHPAD LA CORALINE - CH ROYAN</t>
  </si>
  <si>
    <t>CENTRE HOSPITALIER DE ROYAN</t>
  </si>
  <si>
    <t>CENTRE HOSPITALIER ROYAN-ATLANTIQUE</t>
  </si>
  <si>
    <t>24 R DU MONARD</t>
  </si>
  <si>
    <t>Laurence.couloudou@ch-royan.fr;direction@ch-royan.fr;secretariat.coralline@ch-royan.fr;gaelle.sabouraud@ch-royan.fr;finances@ch-royan.fr</t>
  </si>
  <si>
    <t>05 46 39 52 52</t>
  </si>
  <si>
    <t>20 AV SAINT SORDELIN</t>
  </si>
  <si>
    <t>BP 70217 - VAUX-SUR-MER</t>
  </si>
  <si>
    <t>ROYAN CEDEX</t>
  </si>
  <si>
    <t>17-170780191-1</t>
  </si>
  <si>
    <t>MAS de ST-VAURY</t>
  </si>
  <si>
    <t>CENTRE HOSPITALIER  SAINT VAURY</t>
  </si>
  <si>
    <t>CENTRE HOSPITALIER SAINT VAURY</t>
  </si>
  <si>
    <t xml:space="preserve">CH LA VALETTE </t>
  </si>
  <si>
    <t>LA VALETTE</t>
  </si>
  <si>
    <t>SAINT VAURY</t>
  </si>
  <si>
    <t>direction@ch-st-vaury.fr;finances@ch-st-vaury.fr</t>
  </si>
  <si>
    <t>05 55 51 77 00</t>
  </si>
  <si>
    <t xml:space="preserve">Monsieur Dimitry Delaunay 
Service Finances
05 55 51 47 60 ou 05 55 43 10 18 
</t>
  </si>
  <si>
    <t>R DE LA VALETTE</t>
  </si>
  <si>
    <t>BP 60104</t>
  </si>
  <si>
    <t>ST VAURY</t>
  </si>
  <si>
    <t>CSAPA GUERET</t>
  </si>
  <si>
    <t>17 AVENUE PIERRE MENDES France</t>
  </si>
  <si>
    <t>direction@ch-st-vaury.fr;csapa@ch-st-vaury.fr;finances@ch-st-vaury.fr</t>
  </si>
  <si>
    <t>05 55 51 01 68</t>
  </si>
  <si>
    <t>RUE DE LA VALETTE</t>
  </si>
  <si>
    <t>ACT CH ST VAURY</t>
  </si>
  <si>
    <t>14 RUE DES CHARRIERES</t>
  </si>
  <si>
    <t>RESIDENCE PIERRE GUILBAUD</t>
  </si>
  <si>
    <t>BUSSIERE DUNOISE</t>
  </si>
  <si>
    <t>EHPAD LE LOGIS DE VALRIC</t>
  </si>
  <si>
    <t>CENTRE ENFANTS ADOLESCENTS POLYHANDICAPÉS</t>
  </si>
  <si>
    <t xml:space="preserve"> CH SUD GIRONDE LANGON-LA REOLE </t>
  </si>
  <si>
    <t>CENTRE HOSPITALIER SUD GIRONDE LANGON-LA REOLE</t>
  </si>
  <si>
    <t>PL SAINT MICHEL</t>
  </si>
  <si>
    <t>BP 90055</t>
  </si>
  <si>
    <t xml:space="preserve">direction@ch-sudgironde.fr;salome.fradet@ch-sudgironde.fr 
</t>
  </si>
  <si>
    <t>05 56 61 52 45</t>
  </si>
  <si>
    <t>05 56 76 57 57</t>
  </si>
  <si>
    <t>MAS CH SUD GIRONDE</t>
  </si>
  <si>
    <t>PL SAINT-MICHEL</t>
  </si>
  <si>
    <t xml:space="preserve">direction@ch-sudgironde.fr;salome.fradet@ch-sudgironde.fr </t>
  </si>
  <si>
    <t>05 56 61 53 36</t>
  </si>
  <si>
    <t>CRESPO-GARCIA Françoise
francoise.crespo-garcia@ch-sudgironde.fr ;
ANDRE Tony 
tony.andre@ch-sudgironde.fr ;</t>
  </si>
  <si>
    <t>EAM LA REOLE</t>
  </si>
  <si>
    <t xml:space="preserve">direction@ch-sudgironde.fr;clotilde.canet@ch-sudgironde.fr;salome.fradet@ch-sudgironde.fr </t>
  </si>
  <si>
    <t>05 56 71 74 00</t>
  </si>
  <si>
    <t>EHPAD LA REOLE</t>
  </si>
  <si>
    <t>CHE DE RONDE</t>
  </si>
  <si>
    <t>05 56 61 52 90</t>
  </si>
  <si>
    <t>EHPAD LE VAL DE BRION</t>
  </si>
  <si>
    <t xml:space="preserve">RUE PAUL LANGEVIN </t>
  </si>
  <si>
    <t>BP 60283</t>
  </si>
  <si>
    <t xml:space="preserve"> CH SUD GIRONDE LANGON-LA REOLE  </t>
  </si>
  <si>
    <t>LANGON CEDEX</t>
  </si>
  <si>
    <t>05 56 76 57 53</t>
  </si>
  <si>
    <t xml:space="preserve">PLACE SAINT MICHEL </t>
  </si>
  <si>
    <t>FOYER DE CAUNEILLE</t>
  </si>
  <si>
    <t>CHATEAU DE CAUNEILLE</t>
  </si>
  <si>
    <t>400 RTE DE PEYREHORADE</t>
  </si>
  <si>
    <t>CAUNEILLE</t>
  </si>
  <si>
    <t xml:space="preserve">contact@assolairial.fr;lauriebrana@assolairial.fr;melissaconstans@assolairial.fr
</t>
  </si>
  <si>
    <t>05 58 73 02 86</t>
  </si>
  <si>
    <t>EHPAD CHATEAU DE PARDIAC</t>
  </si>
  <si>
    <t>CHATEAU DE PARDIAC - RETRAITE SEJOUR</t>
  </si>
  <si>
    <t>SAMAZAN</t>
  </si>
  <si>
    <t>chateaudepardiac@wanadoo.fr</t>
  </si>
  <si>
    <t>05 53 20 60 20</t>
  </si>
  <si>
    <t>EHPAD DU CH DE RIBERAC</t>
  </si>
  <si>
    <t>CH INTERCOMMUNAL RIBERAC DRONNE DOUBLE (CHIC RDD)</t>
  </si>
  <si>
    <t>CHIRDD_CENTRE HOSPITALIER INTERCOMMUNAL RIBERAC DRONNE DOUBLE</t>
  </si>
  <si>
    <t>R JEAN MOULIN</t>
  </si>
  <si>
    <t>f.lapouge@chicrdd.fr;m.delibie@chicrdd.fr;secdirection2@chicrdd.fr;secdirection1@chicrdd.fr</t>
  </si>
  <si>
    <t>05 53 92 55 55</t>
  </si>
  <si>
    <t>RUE JEAN MOULIN</t>
  </si>
  <si>
    <t>PA-PH-SSIAD</t>
  </si>
  <si>
    <t>24-240016055-1</t>
  </si>
  <si>
    <t>Prorogation du CPOM 2019 1 an par avenant du 16/06/2023</t>
  </si>
  <si>
    <t>240007682-EHPAD DU CH DE RIBERAC</t>
  </si>
  <si>
    <t>EHPAD ST AULAYE 240007708 et EHPAD MEYNARDIE 240015131 deviennent sites secondaires de l'EHPAD RIBERAC par arrêté du 22/11/2019</t>
  </si>
  <si>
    <t>SSIAD DE RIBERAC</t>
  </si>
  <si>
    <t>CHI RIBERAC DRONNE DOUBLE RUE JEAN MOULIN</t>
  </si>
  <si>
    <t>f.lapouge@chicrdd.fr;m.delibie@chicrdd.fr;secdirection1@chicrdd.fr</t>
  </si>
  <si>
    <t>05 53 92 56 00</t>
  </si>
  <si>
    <t xml:space="preserve"> RUE JEAN MOULIN </t>
  </si>
  <si>
    <t>EAM LA MEYNARDIE</t>
  </si>
  <si>
    <t>SAINT PRIVAT DES PRES</t>
  </si>
  <si>
    <t>05 53 92 48 00</t>
  </si>
  <si>
    <t>Changement categorie arrêté du 020320,FAM devient EAM et changement raison sociale ET FAM LA MEYNARDIE devient EAM LA MEYNARDIE</t>
  </si>
  <si>
    <t>EMMSP CHU BORDEAUX</t>
  </si>
  <si>
    <t>CHU DE BORDEAUX_DIRECTION GENERALE</t>
  </si>
  <si>
    <t>1 RUE JEAN BURGUER</t>
  </si>
  <si>
    <t>pierre.bourdeau@chu-bordeaux.fr;vincent-nicolas.delpech@chu-bordeaux.fr;elodie.laplanche@chu-bordeaux.fr;direction.generale@chu-bordeaux.fr;julie.cauhape@chu-bordeaux.fr;daf-budget@chu-bordeaux.fr;elodie.couaillier@chu-bordeaux.fr;myriam.caucase@chu-bordeaux.fr;audrey.kuras@chu-bordeaux.fr</t>
  </si>
  <si>
    <t>12 R DUBERNAT</t>
  </si>
  <si>
    <t>05 56 79 56 79</t>
  </si>
  <si>
    <t>CAMSP DU CHU DE BORDEAUX</t>
  </si>
  <si>
    <t>PL AMELIE RABA-LEON</t>
  </si>
  <si>
    <t>pierre.bourdeau@chu-bordeaux.fr;vincent-nicolas.delpech@chu-bordeaux.fr;elodie.laplanche@chu-bordeaux.fr;direction.generale@chu-bordeaux.fr;julie.cauhape@chu-bordeaux.fr;daf-budget@chu-bordeaux.fr;elodie.couaillier@chu-bordeaux.fr;audrey.kuras@chu-bordeaux.fr</t>
  </si>
  <si>
    <t>05 56 79 59 94</t>
  </si>
  <si>
    <t>EHPAD DU CHU DE BORDEAUX - Les Jardins de l'Alouette</t>
  </si>
  <si>
    <t>AVENUE DU HAUT-LEVEQUE</t>
  </si>
  <si>
    <t>CHU DE BORDEAUX HOPITAL XAVIER ARNOZAN</t>
  </si>
  <si>
    <t>PESSAC CEDEX</t>
  </si>
  <si>
    <t>pierre.bourdeau@chu-bordeaux.fr;vincent-nicolas.delpech@chu-bordeaux.fr;elodie.laplanche@chu-bordeaux.fr;direction.generale@chu-bordeaux.fr;lambert.mathieu2@chu-bordeaux.fr;daf-budget@chu-bordeaux.fr;elodie.couaillier@chu-bordeaux.fr;myriam.caucase@chu-bordeaux.fr;audrey.kuras@chu-bordeaux.fr</t>
  </si>
  <si>
    <t>05 57 62 33 35</t>
  </si>
  <si>
    <t xml:space="preserve"> 12 RUE DUBERNAT </t>
  </si>
  <si>
    <t>EHPAD DU CHU DE BORDEAUX-Lormont</t>
  </si>
  <si>
    <t>AV PIERRE MENDES FRANCE</t>
  </si>
  <si>
    <t>CENTRE REG. RESS. DIAGNOSTIC AUTISME</t>
  </si>
  <si>
    <t>CHU DE LIMOGES</t>
  </si>
  <si>
    <t>6 R DU BUISSON</t>
  </si>
  <si>
    <t xml:space="preserve">directeur.general@chu-limoges.fr;secretariat.general@chu-limoges.fr;secretariat.dafccg@chu-limoges.fr;ingrid.stamane@chu-limoges.fr;isabelle.annonay@chu–limoges.fr;
cathy.caudroit@chu-limoges.fr;frederique.deconchat@chu-limoges.fr;sophie.bonnot-martageix@chu-limoges.fr
</t>
  </si>
  <si>
    <t>05 55 01 78 68</t>
  </si>
  <si>
    <t>2 AVENUE MARTIN LUTHER KING</t>
  </si>
  <si>
    <t>LIMOGES CEDEX1</t>
  </si>
  <si>
    <t>SSIAD CHU LIMOGES</t>
  </si>
  <si>
    <t>RUE DU CLUZEAU GAIN</t>
  </si>
  <si>
    <t>directeur.general@chu-limoges.fr;ingrid.stamane@chu-limoges.fr;secretariat.general@chu-limoges.fr;dirgen@chu-limoges.fr;secretariat.dafccg@chu-limoges.fr;frederique.deconchat@chu-limoges.fr;cathy.caudroit@chu-limoges.fr;sophie.bonnot-martageix@chu-limoges.fr</t>
  </si>
  <si>
    <t>05 55 01 74 39</t>
  </si>
  <si>
    <t xml:space="preserve">
Mme RICHARD Valérie : Contrôleur de gestion</t>
  </si>
  <si>
    <t>87_870000015-1</t>
  </si>
  <si>
    <t>EPRD OUI 2017</t>
  </si>
  <si>
    <t>870016623 - EHPAD CHU DE LIMOGES</t>
  </si>
  <si>
    <t>EHPAD CHU DE LIMOGES</t>
  </si>
  <si>
    <t>2 R HENRI DE BOURNAZEL</t>
  </si>
  <si>
    <t>secretariat.DAFCGC@chu-limoges.fr;Ingrid.STAMANE@chu-limoges.fr;Cathy.CAUDROIT@chu-limoges.fr;Delphine.CATELAN@chu-limoges.fr;secretariat.dafccg@chu-limoges.fr;frederique.deconchat@chu-limoges.fr;sophie.bonnot-martageix@chu-limoges.fr</t>
  </si>
  <si>
    <t>05 55 05 69 05</t>
  </si>
  <si>
    <r>
      <rPr>
        <b/>
        <sz val="8"/>
        <color theme="1"/>
        <rFont val="Arial"/>
        <family val="2"/>
      </rPr>
      <t xml:space="preserve">Rémi FAUQUEMBERGUE </t>
    </r>
    <r>
      <rPr>
        <sz val="8"/>
        <color theme="1"/>
        <rFont val="Arial"/>
        <family val="2"/>
      </rPr>
      <t>: Directeur des finances
Valérie</t>
    </r>
    <r>
      <rPr>
        <b/>
        <sz val="8"/>
        <color theme="1"/>
        <rFont val="Arial"/>
        <family val="2"/>
      </rPr>
      <t xml:space="preserve"> RICHARD </t>
    </r>
    <r>
      <rPr>
        <sz val="8"/>
        <color theme="1"/>
        <rFont val="Arial"/>
        <family val="2"/>
      </rPr>
      <t>: Budgets annexes</t>
    </r>
  </si>
  <si>
    <t>2 AV MARTIN LUTHER KING</t>
  </si>
  <si>
    <t>05 55 05 55 55</t>
  </si>
  <si>
    <t>EHPAD DU CH DE MONTMORILLON</t>
  </si>
  <si>
    <t>CENTRE HOSP. UNIVERSITAIRE DE POITIERS</t>
  </si>
  <si>
    <t>CHU DE POITIERS</t>
  </si>
  <si>
    <t>2 R HENRI DUNANT</t>
  </si>
  <si>
    <t>MONTMORILLON CEDEX</t>
  </si>
  <si>
    <t>Marc.VERRET@chu-poitiers.fr;finances@chu-poitiers.fr;Emilie.HUCHET@chu-poitiers.fr;Veronique.PRATT@chu-poitiers.fr</t>
  </si>
  <si>
    <t>05 49 83 83 20</t>
  </si>
  <si>
    <t>2 R DE LA MILETRIE</t>
  </si>
  <si>
    <t>CS 90577</t>
  </si>
  <si>
    <t>04 49 44 44 44</t>
  </si>
  <si>
    <r>
      <rPr>
        <b/>
        <sz val="8"/>
        <color theme="1"/>
        <rFont val="Arial"/>
        <family val="2"/>
      </rPr>
      <t xml:space="preserve">Site secondaire </t>
    </r>
    <r>
      <rPr>
        <sz val="8"/>
        <color theme="1"/>
        <rFont val="Arial"/>
        <family val="2"/>
      </rPr>
      <t xml:space="preserve">au 08/07/21 :Vu chargé de mission 04/04/22 :Pour les 3 EHAPD du 86 conserver ces établissements secondaires dans le FE afin d’être cohérent avec la maquette.
En effet, la fusion n’a pas engendré un budget unique sur l’établissement principal (souhait de la DD). Ils ont ainsi leur propre budget. 
</t>
    </r>
  </si>
  <si>
    <t>EHPAD DU CH DE LOUDUN_GH NORD VIENNE</t>
  </si>
  <si>
    <t>3 R DES VISITANDINES</t>
  </si>
  <si>
    <t xml:space="preserve">marc.verret@chu-poitiers.fr;finances@chu-poitiers.fr;direction@ghnv.fr;Emilie.HUCHET@chu-poitiers.fr;Veronique.PRATT@chu-poitiers.fr
</t>
  </si>
  <si>
    <t>05 49 98 42 01</t>
  </si>
  <si>
    <t>Suite arrêté de cession au CHU du 01/03/21 = changement d'EJ = site secondaire
Ancien EJ 860013382 GROUPE HOSP NORD VIENNE</t>
  </si>
  <si>
    <t>EHPAD DU CH DE LUSIGNAN_CHU</t>
  </si>
  <si>
    <t>76 R DE CHYPRE</t>
  </si>
  <si>
    <t>05 49 89 38 00</t>
  </si>
  <si>
    <t>EMMSP DE LA VIENNE</t>
  </si>
  <si>
    <t>2 Rue de la Milétrie</t>
  </si>
  <si>
    <t>Marc.VERRET@chu-poitiers.fr;finances@chu-poitiers.fr;Emilie.HUCHET@chu-poitiers.fr;Veronique.PRATT@chu-poitiers.fr;</t>
  </si>
  <si>
    <t>EHPAD LE VILLAGE _ GH NORD VIENNE</t>
  </si>
  <si>
    <t>1 R DU DOCTEUR MONTAGNIER</t>
  </si>
  <si>
    <t>CS 60 669</t>
  </si>
  <si>
    <t xml:space="preserve">marc.verret@chu-poitiers.fr;finances@chu-poitiers.fr;direction@ghnv.fr;Emilie.HUCHET@chu-poitiers.fr;angele.couret@chu-poitiers.fr;Veronique.PRATT@chu-poitiers.fr
</t>
  </si>
  <si>
    <t>05 49 02 91 10</t>
  </si>
  <si>
    <t>EHPAD DU CAP DE GASCOGNE</t>
  </si>
  <si>
    <t xml:space="preserve"> CIAS CHALOSSE TURSAN </t>
  </si>
  <si>
    <t>4 R MICHEL MONTAIGNE</t>
  </si>
  <si>
    <t>m.bache@chalossetursan.fr;ehpad.saintsever@chalossetursan.fr;d.paris@chalossetursan.fr</t>
  </si>
  <si>
    <t>1 R BELLOCQ</t>
  </si>
  <si>
    <t>05 58 76 41 41</t>
  </si>
  <si>
    <t>EHPAD RESIDENCE DARBINS</t>
  </si>
  <si>
    <t>241 R DU 19 MARS</t>
  </si>
  <si>
    <t>SAMADET</t>
  </si>
  <si>
    <t>v.lutz@chalossetursan.fr;m.bache@chalossetursan.fr;ehpad.saintsever@chalossetursan.fr</t>
  </si>
  <si>
    <t>05 58 79 11 26</t>
  </si>
  <si>
    <t>SSIAD DU CAP DE GASCOGNE</t>
  </si>
  <si>
    <t xml:space="preserve"> 4 RUE MICHEL MONTAIGNE </t>
  </si>
  <si>
    <t xml:space="preserve">c.merlet@chalossetursan.fr;s.lioret@chalossetursan.fr;f.boueilh@chalossetursan.fr
</t>
  </si>
  <si>
    <t xml:space="preserve"> 1 RUE BELLOCQ  </t>
  </si>
  <si>
    <t>SSIAD CŒUR HAUTE LANDE</t>
  </si>
  <si>
    <t>CIAS COEUR HAUTE LANDE - MAIRIE</t>
  </si>
  <si>
    <t>24 PLACE GAMBETTA</t>
  </si>
  <si>
    <t>SABRES</t>
  </si>
  <si>
    <t>c.deyris@ciascoeurhautelande.fr;denis.kosior@coeurhautelande.fr;ehpad.labrit@ciascoeurhautelande.fr;s.sore@ciascoeurhautelande.fr</t>
  </si>
  <si>
    <t>05 58 51 01 80</t>
  </si>
  <si>
    <t>Nadine LUCIDO : Service comptabilité CIAS
05 58 07 00 99
Mr DEYRIS : 07/87/21/11/08</t>
  </si>
  <si>
    <t>24 Place Gambetta</t>
  </si>
  <si>
    <t>EHPAD LES BALCONS DE LA LEYRE</t>
  </si>
  <si>
    <t>512 R BROUSTRA</t>
  </si>
  <si>
    <t>SORE</t>
  </si>
  <si>
    <t>denis.kosior@coeurhautelande.fr;ehpad.sore@ciascoeurhautelande.fr;c.deyris@ciascoeurhautelande.fr;s.sore@ciascoeurhautelande.fr</t>
  </si>
  <si>
    <t>05 58 04 41 70</t>
  </si>
  <si>
    <t>Mr DEYRIS : 07/87/21/11/08</t>
  </si>
  <si>
    <t>83 RTE DE LUXEY</t>
  </si>
  <si>
    <t>LABRIT</t>
  </si>
  <si>
    <t>EHPAD LE PEYRICAT</t>
  </si>
  <si>
    <t>522 R DU PRESBYTÈRE</t>
  </si>
  <si>
    <t>BP 37</t>
  </si>
  <si>
    <t>direction.peyricat@orange.fr;denis.kosior@coeurhautelande.fr;ehpad.sabres@ciascoeurhautelande.fr;c.deyris@ciascoeurhautelande.fr;s.sore@ciascoeurhautelande.fr</t>
  </si>
  <si>
    <t>05 58 07 52 90</t>
  </si>
  <si>
    <t>75 R DU TUC</t>
  </si>
  <si>
    <t>LABOUHEYRE</t>
  </si>
  <si>
    <t>05 58 07 54 54</t>
  </si>
  <si>
    <t>EHPAD DU PAYS D'ALBRET</t>
  </si>
  <si>
    <t>direction.maison.albret@wanadoo.fr;denis.kosior@coeurhautelande.fr;ehpad.labrit@ciascoeurhautelande.fr;c.deyris@ciascoeurhautelande.fr;s.sore@ciascoeurhautelande.fr</t>
  </si>
  <si>
    <t>EHPAD LA GRANDE LANDE</t>
  </si>
  <si>
    <t>271 R DE LA GARE</t>
  </si>
  <si>
    <t>PISSOS</t>
  </si>
  <si>
    <t>m.bellegarde@ciascoeurhautelande.fr;denis.kosior@coeurhautelande.fr;ehpad.labrit@ciascoeurhautelande.fr;c.deyris@ciascoeurhautelande.fr;s.sore@ciascoeurhautelande.fr</t>
  </si>
  <si>
    <t>05 58 08 91 88</t>
  </si>
  <si>
    <t>51 RTE DE DAUGNAGUE</t>
  </si>
  <si>
    <t>05 58 04 41 40</t>
  </si>
  <si>
    <t>SSIAD SPASAD D'AIRE-SUR-ADOUR</t>
  </si>
  <si>
    <t>CIAS COMMUNAUTÉ COMMUNES AIRE</t>
  </si>
  <si>
    <t xml:space="preserve"> 16 RUE GENERAL LABAT  </t>
  </si>
  <si>
    <t>AIRE SUR L'ADOUR</t>
  </si>
  <si>
    <t xml:space="preserve">annelaure.manon@cdcaire.org;directionadjointe@cdcaire.org;muriel.judic@cdcaire.org;maryse.farbos@cdcaire.org;
</t>
  </si>
  <si>
    <t>MANON</t>
  </si>
  <si>
    <t>Anne Laure</t>
  </si>
  <si>
    <t>05 58 71 41 91</t>
  </si>
  <si>
    <t>16 RUE GENERAL LABAT</t>
  </si>
  <si>
    <t>AIRE SUR L ADOUR</t>
  </si>
  <si>
    <t>EHPAD OLIVIER DARBLADE</t>
  </si>
  <si>
    <t>18 R DU GENERAL LABAT</t>
  </si>
  <si>
    <t xml:space="preserve">julie.tallon-lopez@cdcaire.org;directionadjointe@cdcaire.org;muriel.judic@cdcaire.org;maryse.farbos@cdcaire.org;
</t>
  </si>
  <si>
    <t>MAMOUNE</t>
  </si>
  <si>
    <t>Zakaria</t>
  </si>
  <si>
    <t>05 58 71 41 00</t>
  </si>
  <si>
    <t>16 R GENERAL LABAT</t>
  </si>
  <si>
    <t>SSIAD DE MIMIZAN</t>
  </si>
  <si>
    <t xml:space="preserve"> CIAS COMMUNAUTE DE COMMUNES  </t>
  </si>
  <si>
    <t>CIAS COMMUNAUTE DE COMMUNES MIMIZAN</t>
  </si>
  <si>
    <t xml:space="preserve">CIAS 3 AVENUE DE LA GARE </t>
  </si>
  <si>
    <t>sallet-k@cc-mimizan.fr;gormaz-y@cc-mimizan.fr;finances@cc-mimizan.fr</t>
  </si>
  <si>
    <t>05 58 09 44 50</t>
  </si>
  <si>
    <t>3 AVENUE DE LA GARE</t>
  </si>
  <si>
    <t>EHPAD LE PRE DE L'ETANG</t>
  </si>
  <si>
    <t>C.I.A.S. DE CONFOLENS</t>
  </si>
  <si>
    <t>CIAS CONFOLENS</t>
  </si>
  <si>
    <t>R DU PRE DE L ETANG</t>
  </si>
  <si>
    <t>direction@predeletang.fr;cadresante@predeletang.fr;contact@predeletang.fr;foyer.commanderie@wanadoo.fr;</t>
  </si>
  <si>
    <t>05 45 84 15 66</t>
  </si>
  <si>
    <t>05 45 84 14 08</t>
  </si>
  <si>
    <t>16-160004701-1</t>
  </si>
  <si>
    <t>SPASAD CIAS AGGLO BOCAGE BRESSUIRAIS</t>
  </si>
  <si>
    <t>CIAS DE LA CA DU BOCAGE BRESSUIRAIS</t>
  </si>
  <si>
    <t>2 PL DU MILLENAIRE</t>
  </si>
  <si>
    <t>BP 90184</t>
  </si>
  <si>
    <t>marie.vincendeau@agglo2b.fr;finances@agglo2b.fr;ssiad@agglo2b.fr</t>
  </si>
  <si>
    <t>05 49 81 75 75</t>
  </si>
  <si>
    <t>Standard service finances : 05 49 80 76 20
Mr HAY ligne directe : 05 49 80 76 27
Marie VINCENDEAU : Directrice du CIAS</t>
  </si>
  <si>
    <t>27 BD DU COLONEL AUBRY</t>
  </si>
  <si>
    <t>79-790018972-1</t>
  </si>
  <si>
    <t>Date effet sur CPOM = date signature mais 01/01/2019 retenue</t>
  </si>
  <si>
    <t>Fevrier 2024 :Code catégorie 209 SPASAD devient SAAS (Service autonomie aide et soins)
Marie VINCENDEAU nouvelle directrice du CIAS en remplacement de Lydie Gatard qui a quitté le CIAS depuis le 1er avril 2022
Changement de catégorie de SSIAD en SPASAD arrêté du 25/09/2020, maj Finess 23/03/2021</t>
  </si>
  <si>
    <t>SPASAD CIAS du THOUARSAIS</t>
  </si>
  <si>
    <t>CIAS DE LA COMM DE COMM DU THOUARSAIS</t>
  </si>
  <si>
    <t>39 AVENUE DES PLATANES</t>
  </si>
  <si>
    <t>SAINT VARENT</t>
  </si>
  <si>
    <t>cias@thouars-communaute.fr;marie-laure.becherie@thouars-communaute.fr;cedric.courlivant@thouars-communaute.fr</t>
  </si>
  <si>
    <t>05 49 67 01 06</t>
  </si>
  <si>
    <t>Mr COURLIVANT Cédric = Directeur du CIAS au 02/01/25</t>
  </si>
  <si>
    <t>7 RUE ANNE DERAYS</t>
  </si>
  <si>
    <t>05 49 66 76 52</t>
  </si>
  <si>
    <t>COURLIVANT</t>
  </si>
  <si>
    <t>Cédric</t>
  </si>
  <si>
    <t>Directeur du CIAS</t>
  </si>
  <si>
    <t>79-790018980-1</t>
  </si>
  <si>
    <t xml:space="preserve"> Info :04/04/23 :le CIAS Thouarsais a engagé une démarche de reconnaissance en SPASAD=&gt;attente arrêté</t>
  </si>
  <si>
    <t>02/01/2025 Prise de fonction de M. COURLIVANT en tant que directeur du CIAS
Fevrier 2024 :Code catégorie 209 SPASAD devient SAAS (Service autonomie aide et soins)</t>
  </si>
  <si>
    <t>EHPAD RESIDENCE LES BABELOTTES</t>
  </si>
  <si>
    <t>CIAS DE MOUGON</t>
  </si>
  <si>
    <t>43 R DES BABELOTTES</t>
  </si>
  <si>
    <t>MOUGON</t>
  </si>
  <si>
    <t>ehpad.lesbabelottes@wanadoo.fr;direction.lesbabelottes@orange.fr</t>
  </si>
  <si>
    <t>05 49 05 88 69</t>
  </si>
  <si>
    <t>79-790017032-1</t>
  </si>
  <si>
    <t>EHPAD RESIDENCE LES PEUPLIERS</t>
  </si>
  <si>
    <t>CIAS  DES LUYS AMOU</t>
  </si>
  <si>
    <t>CIAS DES LUYS AMOU</t>
  </si>
  <si>
    <t>170 AV DES PEUPLIERS</t>
  </si>
  <si>
    <t>AMOU</t>
  </si>
  <si>
    <t>direction@ehpad-ciasdesluys.fr;administration@ehpad-ciasdesluys.fr</t>
  </si>
  <si>
    <t>05 58 89 00 62</t>
  </si>
  <si>
    <t>PL SAINT PIERRE</t>
  </si>
  <si>
    <t>05 58 89 00 50</t>
  </si>
  <si>
    <t>EHPAD DU LUY DE BEARN</t>
  </si>
  <si>
    <t>CIAS DU LUY DE BEARN</t>
  </si>
  <si>
    <t>17 R DU BEARN</t>
  </si>
  <si>
    <t>SAUVAGNON</t>
  </si>
  <si>
    <t>direction@mrlb64.fr</t>
  </si>
  <si>
    <t>05 59 12 65 65</t>
  </si>
  <si>
    <t>CHE DE PAU</t>
  </si>
  <si>
    <t>SERRES CASTET</t>
  </si>
  <si>
    <t>05 59 33 72 34</t>
  </si>
  <si>
    <t>64-640008868-1</t>
  </si>
  <si>
    <t>MAT DU MARSAN</t>
  </si>
  <si>
    <t>CIAS DU MARSAN</t>
  </si>
  <si>
    <t xml:space="preserve"> 1 AVENUE HENRI LACOSTE </t>
  </si>
  <si>
    <t>accueildejour@cias-montdemarsan-agglo.fr;lucie.edaliti@montdemarsan-agglo.fr;nelly.brumont@cias-montdemarsan-agglo.fr;philippe.mary@montdemarsan-agglo.fr</t>
  </si>
  <si>
    <t xml:space="preserve">Mr Thierry Rouge, cadre de santé du SSIAD ou
Mme Cheval ier Lætitia, responsable des affaires générales.
CIAS:    05 58 03 15 03
</t>
  </si>
  <si>
    <t>326 RUE DE LA CROIX BLANCHE</t>
  </si>
  <si>
    <t>05 58 03 15 03</t>
  </si>
  <si>
    <t>EHPAD RESIDENCE SAINT PIERRE DU MONT</t>
  </si>
  <si>
    <t>108 R MARIE CURIE</t>
  </si>
  <si>
    <t>ehpadsaintpierre@cias-montdemarsan-agglo.fr;lucie.edaliti@montdemarsan-agglo.fr;nelly.brumont@cias-montdemarsan-agglo.fr;philippe.mary@montdemarsan-agglo.fr</t>
  </si>
  <si>
    <t>Directrice générale CIAS</t>
  </si>
  <si>
    <t>05 58 03 15 03
06 24 09 78 22
05 58 46 67 10</t>
  </si>
  <si>
    <t>326 R DE LA CROIX BLANCHE</t>
  </si>
  <si>
    <t>SSIAD DU MARSAN</t>
  </si>
  <si>
    <t xml:space="preserve"> 81 AVENUE GEORGES CLEMENCEAU </t>
  </si>
  <si>
    <t>contact.ssiad@cias-montdemarsan-agglo.fr;lucie.edaliti@montdemarsan-agglo.fr;amandine.lamon@cias-montdemarsan-agglo.fr;nelly.brumont@cias-montdemarsan-agglo.fr;philippe.mary@montdemarsan-agglo.fr</t>
  </si>
  <si>
    <t>05 58 46 67 03</t>
  </si>
  <si>
    <t>EHPAD DU MARSAN</t>
  </si>
  <si>
    <t>54 R VICE AMIRAL GEORGES GAYRAL</t>
  </si>
  <si>
    <t>BP 20157</t>
  </si>
  <si>
    <t>ehpadmarsan@cias-montdemarsan-agglo.fr;lucie.edaliti@montdemarsan-agglo.fr;nelly.brumont@cias-montdemarsan-agglo.fr;philippe.mary@montdemarsan-agglo.fr</t>
  </si>
  <si>
    <t xml:space="preserve">REBEYROL </t>
  </si>
  <si>
    <t>05 58 03 15 03
06 24 09 78 22
05 58 05 68 80</t>
  </si>
  <si>
    <t>EHPAD JEANNE MAULEON</t>
  </si>
  <si>
    <t>532 AV DE NONERES</t>
  </si>
  <si>
    <t>ehpadmauleon@cias-montdemarsan-agglo.fr;lucie.edaliti@montdemarsan-agglo.fr;ehpadmauleon@cias-montdemarsan-agglo.fr;nelly.brumont@cias-montdemarsan-agglo.fr;philippe.mary@montdemarsan-agglo.fr</t>
  </si>
  <si>
    <t>05 58 03 15 03
06 24 09 78 22
05 58 05 74 74</t>
  </si>
  <si>
    <t>EHPAD RESIDENCE LA ROSEE D ANTAN</t>
  </si>
  <si>
    <t>CIAS DU MELLOIS</t>
  </si>
  <si>
    <t>12 Rue de la Pirounelle</t>
  </si>
  <si>
    <t>CHEF BOUTONNE</t>
  </si>
  <si>
    <t>finances@ciasdumellois.fr;cias@ciasdumellois.fr;diane.degboevi@ciasmelloisenpoitou.fr;christophe.laurens@melloisenpoitou.fr</t>
  </si>
  <si>
    <t>05 49 29 81 16</t>
  </si>
  <si>
    <t>Contact CIAS MELOIS :
Diane DEGBEOVI (responsable financière remplace Mme NUNES)
Mme PROUST Assistante comptable 05/49/07/13/14 
Mr LAURENS DGS assure intérim direction)</t>
  </si>
  <si>
    <t>5 RUE GATE BOURSE</t>
  </si>
  <si>
    <t>LEZAY</t>
  </si>
  <si>
    <t>79-790007520-1</t>
  </si>
  <si>
    <t>790002034-EHPAD FONDATION DUSSOUIL</t>
  </si>
  <si>
    <t xml:space="preserve">13/04/2023 : Finess actualisé
07/04/2023 : arrêté signé CD dans circuit DG : changement d'implantation et de dénomination de l'EHPAD RES LES 4 SAISONS qui devient l'EHPAD "La Rosée d'Antan" 12 Rue de la Pirounelle 79110 CHEF BOUTONNE </t>
  </si>
  <si>
    <t>EHPAD RESIDENCE FONDATION DUSSOUIL</t>
  </si>
  <si>
    <t>1 RUE DE VAUGRU</t>
  </si>
  <si>
    <t>05 49 27 80 20</t>
  </si>
  <si>
    <t>SPASAD - SERV. POLYV. A DOM. - LEZAY</t>
  </si>
  <si>
    <t>05 49 27 80 21</t>
  </si>
  <si>
    <t>EHPAD RESIDENCE DE MÂA</t>
  </si>
  <si>
    <t>CIAS DU PAYS TARUSATE</t>
  </si>
  <si>
    <t>170 R DES ALOUETTES</t>
  </si>
  <si>
    <t>RION DES LANDES</t>
  </si>
  <si>
    <t>direction.cias@pays-tarusate.fr;polecomptable.cias@pays-tarusate.fr;accueil.cias@pays-tarusate.fr;s.techeney@pays-tarusate.fr</t>
  </si>
  <si>
    <t>05 58 98 79 90</t>
  </si>
  <si>
    <t>143  RUE JULES FERRY</t>
  </si>
  <si>
    <t>TARTAS</t>
  </si>
  <si>
    <t>05 58 73 31 28</t>
  </si>
  <si>
    <t>EHPAD DES 5 RIVIERES</t>
  </si>
  <si>
    <t>100 ALL DE COMPEYRON</t>
  </si>
  <si>
    <t>SOUPROSSE</t>
  </si>
  <si>
    <t>05 58 44 60 90</t>
  </si>
  <si>
    <t xml:space="preserve">EHPAD LA CROIX D'HERVAULT </t>
  </si>
  <si>
    <t>CIAS HAUT VAL DE SEVRE</t>
  </si>
  <si>
    <t>13 R DE L ARTISANAT</t>
  </si>
  <si>
    <t>PAMPROUX</t>
  </si>
  <si>
    <t>ehpad-pamproux@cias-hvs.fr</t>
  </si>
  <si>
    <t>MARSTEAU</t>
  </si>
  <si>
    <t>Florence</t>
  </si>
  <si>
    <t>05 49 76 30 73</t>
  </si>
  <si>
    <t>Mme DEVANNE : Directrice adjointe</t>
  </si>
  <si>
    <t>34 R DU PRIEURE</t>
  </si>
  <si>
    <t>AZAY LE BRULE</t>
  </si>
  <si>
    <t>79-790018782-1</t>
  </si>
  <si>
    <t>CPOM initial 2019-2023 progé par avenants</t>
  </si>
  <si>
    <t>790006852-EHPAD LES RIVES DE SEVRE</t>
  </si>
  <si>
    <t>Changement de portefeuille suite MAJ OG passe de IJ à SG</t>
  </si>
  <si>
    <t>Directrice au 01/10/222 Mme MARSTEAU Florence</t>
  </si>
  <si>
    <t>EHPAD LES RIVES DE SEVRE</t>
  </si>
  <si>
    <t>13 R DES FAUVETTES</t>
  </si>
  <si>
    <t>LA CRECHE</t>
  </si>
  <si>
    <t>lesrivesdesevre@cias-hvs.fr;f.marsteau@cias-hvs.fr</t>
  </si>
  <si>
    <t>05 49 25 08 40</t>
  </si>
  <si>
    <t>EHPAD LA COURONNE</t>
  </si>
  <si>
    <t>CIAS LA COURONNE NERSAC ROULLET</t>
  </si>
  <si>
    <t>CIAS LA COURONNE</t>
  </si>
  <si>
    <t>1 R DU STADE</t>
  </si>
  <si>
    <t>direction@ehpad-lacouronne.fr</t>
  </si>
  <si>
    <t>05 45 67 90 67</t>
  </si>
  <si>
    <t>16-160009635-1</t>
  </si>
  <si>
    <t>EHPAD GAMBY</t>
  </si>
  <si>
    <t>CIAS LAVALETTE TUDE ET DRONNE</t>
  </si>
  <si>
    <t>R DE GAMBY</t>
  </si>
  <si>
    <t>VILLEBOIS LAVALETTE</t>
  </si>
  <si>
    <t xml:space="preserve">direction.gamby@wanadoo.fr;rh@ehpadgamby.fr </t>
  </si>
  <si>
    <t>05 45 64 98 12</t>
  </si>
  <si>
    <t>35 AV D AQUITAINE</t>
  </si>
  <si>
    <t>MONTMOREAU</t>
  </si>
  <si>
    <t>16-160016382-1</t>
  </si>
  <si>
    <t>EHPAD LES ORCHIDEES</t>
  </si>
  <si>
    <t>LD LES COTES</t>
  </si>
  <si>
    <t>secretariat@ehpadlesorchidees.fr;directeur@ehpadlesorchidees.fr</t>
  </si>
  <si>
    <t>05 45 60 35 39</t>
  </si>
  <si>
    <t>SSIAD MIDI CORREZIEN</t>
  </si>
  <si>
    <t>CIAS MIDI CORREZIEN</t>
  </si>
  <si>
    <t>5 RUE EMILE MONBRIAL</t>
  </si>
  <si>
    <t>MAISON DU DEPARTEMENT</t>
  </si>
  <si>
    <t>BEAULIEU SUR DORDOGNE</t>
  </si>
  <si>
    <t xml:space="preserve">ssiad@midicorrezien.com;i.delpech@midicorrezien.com;s.bucher@midicorrezien.com;
</t>
  </si>
  <si>
    <t>05 55 91 00 04</t>
  </si>
  <si>
    <t>5 Rue Emile Monbrial</t>
  </si>
  <si>
    <r>
      <t xml:space="preserve">Communauté de Communes Midi Corrézien - 5 rue Emile Monbrial - 19120 Beaulieu sur Dordogne 
</t>
    </r>
    <r>
      <rPr>
        <sz val="8"/>
        <color rgb="FFFF0000"/>
        <rFont val="Arial"/>
        <family val="2"/>
      </rPr>
      <t>(fusion  Beaulieu/Dordogne et Meyssc au 01/01/2017
rien d'officiel versant ARS)</t>
    </r>
  </si>
  <si>
    <t>Changement EJ suite arreté 14/05/19 ancien 190009829 nouveau 190013177</t>
  </si>
  <si>
    <t>EHPAD RESIDENCE DINS LOU PELOU</t>
  </si>
  <si>
    <t>CENTRE INTERCOMMUNAL D ACTION SOCIALE OUEST LIMOUSIN</t>
  </si>
  <si>
    <t>CIAS OUEST LIMOUSIN</t>
  </si>
  <si>
    <t>3 R DU FROMENTAL</t>
  </si>
  <si>
    <t>CUSSAC</t>
  </si>
  <si>
    <t>secretariat@ehpad-cussac.fr;direction@ehpad-cussac.fr</t>
  </si>
  <si>
    <t>05 55 70 91 54</t>
  </si>
  <si>
    <t>LA MONNERIE</t>
  </si>
  <si>
    <t>05 55 78 84 07</t>
  </si>
  <si>
    <t>Ancien EJ 870017027 CIAS CUSSAC changement EJ arrêté 03/07/2019</t>
  </si>
  <si>
    <t>SPASAD CIAS - PARTHENAY-GATINE</t>
  </si>
  <si>
    <t>CIAS PARTHENAY GATINE</t>
  </si>
  <si>
    <t>CIAS PARTHENAY-GATINE</t>
  </si>
  <si>
    <t>1 Rue de la Mélusine</t>
  </si>
  <si>
    <t>PARTHENAY</t>
  </si>
  <si>
    <t>santerrefr@cc-parthenay-gatine.fr;fillonma@cc-parthenay-gatine.fr;bougrierma@cc-parthenay-gatine.fr</t>
  </si>
  <si>
    <t>05 49 94 01 11</t>
  </si>
  <si>
    <t xml:space="preserve">FILLON Martine : Responsable pôle administratif et financier
BOUGRIER Marine : bougrierma@cc-parthenay-gatine.fr : Directrice CIAS Parthenay  gatine
05/49/94/90/25
CROCHON Anne-Sophie Service financier-CIAS
05/49/94/92/59
</t>
  </si>
  <si>
    <t>10 RUE DE LA CITADELLE</t>
  </si>
  <si>
    <t>05 49 94 90 22</t>
  </si>
  <si>
    <t>BOUGRIER</t>
  </si>
  <si>
    <t>Directrice CIAS PARTHENAY GATINE</t>
  </si>
  <si>
    <t>bougrierma@cc-parthenay-gatine.fr</t>
  </si>
  <si>
    <t>CLAIRET Patricia : Coordinatrice pôle soutien à domicile-CIAS
05/49/94/90/25
clairetpa@cc-parthenay-gatine.fr
CROCHON Anne-Sophie Service financier-CIAS
05/49/94/92/59
CROCHONAs@cc-parthenay-gatine.fr</t>
  </si>
  <si>
    <t>79-790019541-1</t>
  </si>
  <si>
    <t>Passage EPRD en 2022 vu ETS</t>
  </si>
  <si>
    <t>Fevrier 2024 :Code catégorie 209 SPASAD devient SAAS (Service autonomie aide et soins)
27/09/22 Maj Raison sociale ET : le SSIAD devient SPASAD</t>
  </si>
  <si>
    <t>EHPAD LES NADAUDS</t>
  </si>
  <si>
    <t>CIAS ST ETIENNE/ST PIERRE</t>
  </si>
  <si>
    <t>23  LES NADAUDS</t>
  </si>
  <si>
    <t>SAINT ETIENNE DE FURSAC</t>
  </si>
  <si>
    <t>dir.ehpad.fursac0@orange.fr</t>
  </si>
  <si>
    <t>05 55 63 62 61</t>
  </si>
  <si>
    <t>2 PL MAIRIE</t>
  </si>
  <si>
    <t>ST ETIENNE DE FURSAC</t>
  </si>
  <si>
    <t>05 55 63 61 28</t>
  </si>
  <si>
    <t>EHPAD DU LOUTS</t>
  </si>
  <si>
    <t>CIAS TERRES DE CHALOSSE</t>
  </si>
  <si>
    <t>533 RTE DU MARENSIN</t>
  </si>
  <si>
    <t>GAMARDE</t>
  </si>
  <si>
    <t>ehpadgamarde@ciasterresdechalosse.fr;</t>
  </si>
  <si>
    <t>05 58 90 34 10</t>
  </si>
  <si>
    <t>8 RUE VINCENT DEPAUL</t>
  </si>
  <si>
    <t>MUGRON</t>
  </si>
  <si>
    <t>05 58 98 45 88</t>
  </si>
  <si>
    <t>EHPAD DES CENT MARCHES</t>
  </si>
  <si>
    <t>30 AV JEAN JAURES</t>
  </si>
  <si>
    <t>MONTFORT EN CHALOSSE</t>
  </si>
  <si>
    <t>ehpadgamarde@ciasterresdechalosse.fr</t>
  </si>
  <si>
    <t>05 58 56 49 00</t>
  </si>
  <si>
    <t>Changement raison sociale ET EHPAD DE MONTFORD devient EHPAD DES CENT MARCHES (20/03/18)</t>
  </si>
  <si>
    <t>EHPAD J et M COLAUD SAINT PRIVAT</t>
  </si>
  <si>
    <t>CIAS XANTRIE VAL DORDOGNE</t>
  </si>
  <si>
    <t>11 R DE BELLEVUE</t>
  </si>
  <si>
    <t>SAINT PRIVAT</t>
  </si>
  <si>
    <t>direction.ehpadstprivat@orange.fr;compta.ehpadstprivat@orange.fr;ehpad.stprivat@orange.fr</t>
  </si>
  <si>
    <t>05 55 28 26 54</t>
  </si>
  <si>
    <t>ARGENTAT SUR DORDOGNE</t>
  </si>
  <si>
    <t>05 55 91 01 75</t>
  </si>
  <si>
    <t>EHPAD LE CHAMP DE CHAIL</t>
  </si>
  <si>
    <t>CIAS COMM DE COMM DU CIVRAISIEN EN POITOU</t>
  </si>
  <si>
    <t>CIAS_CC_CIVRAISIEN_EN_POITOU</t>
  </si>
  <si>
    <t>48 R MORLIANE</t>
  </si>
  <si>
    <t>COUHE</t>
  </si>
  <si>
    <t xml:space="preserve">direction-couhe@cias-civraisien.com;direction-couhe@cias-civraisien.com;direction-chaunay@cias-civraisien.com
</t>
  </si>
  <si>
    <t>05 49 59 27 50</t>
  </si>
  <si>
    <t>8 R HEMMOOR</t>
  </si>
  <si>
    <t>05 49 59 10 55</t>
  </si>
  <si>
    <t>86-860013606-1</t>
  </si>
  <si>
    <t>860010768-EHPAD CHAMP DE CHAIL</t>
  </si>
  <si>
    <t>EHPAD DE CHAUNAY</t>
  </si>
  <si>
    <t>7 R CHARRIERES</t>
  </si>
  <si>
    <t>CHAUNAY</t>
  </si>
  <si>
    <t>contact@cias-civraisien.fr;direction@cias-civraisien.fr;direction-chaunay@cias-civraisien.fr;mr-chaunay@orange.fr</t>
  </si>
  <si>
    <t>05 49 59 04 07</t>
  </si>
  <si>
    <t>EHPAD LES TILLEULS</t>
  </si>
  <si>
    <t>CIAS - COMM DE COMM VALLEES DU CLAIN</t>
  </si>
  <si>
    <t>CIAS_CCR VALLEES DU CLAIN</t>
  </si>
  <si>
    <t>1 R DES ALOUETTES</t>
  </si>
  <si>
    <t>direction@ehpad-vivonne.fr;secretariat@ehpad-vivonne.fr</t>
  </si>
  <si>
    <t>05 49 43 46 66</t>
  </si>
  <si>
    <t>25 RTE DE NIEUL</t>
  </si>
  <si>
    <t>LA VILLEDIEU DU CLAIN</t>
  </si>
  <si>
    <t>05 49 89 02 89</t>
  </si>
  <si>
    <t>86-860012301-1</t>
  </si>
  <si>
    <t>EHPAD LES ALINS DU MARECHAL</t>
  </si>
  <si>
    <t>SARL LES ALINS DU MARECHAL</t>
  </si>
  <si>
    <t>CLARIANE</t>
  </si>
  <si>
    <t>LD LES ALLINS</t>
  </si>
  <si>
    <t>TROIS PALIS</t>
  </si>
  <si>
    <t xml:space="preserve">cdg.tarification@korian.fr;baptiste.pascaud@korian.fr;vincent.parissier@korian.fr
</t>
  </si>
  <si>
    <t>05 45 90 66 66</t>
  </si>
  <si>
    <t>CHAUME DES ALLINS</t>
  </si>
  <si>
    <t>Juin 2023 KORIAN devient CLARIANE</t>
  </si>
  <si>
    <t>EHPAD LA CROIX DU MARECHAL</t>
  </si>
  <si>
    <t>S.A.S.  SCPR</t>
  </si>
  <si>
    <t>14 CHE DU RECOUX</t>
  </si>
  <si>
    <t>LA CROIX DU MARECHAL</t>
  </si>
  <si>
    <t xml:space="preserve">cdg.tarification@korian.fr;baptiste.pascaud@korian.fr;vincent.parissier@korian.fr
</t>
  </si>
  <si>
    <t>05 45 94 89 00</t>
  </si>
  <si>
    <t>14 CHE DE RECOUX</t>
  </si>
  <si>
    <t>CHAMP CROIX DU MARECHAL</t>
  </si>
  <si>
    <t>EHPAD LES JARDINS D'EPARGNES</t>
  </si>
  <si>
    <t>S.A.S.  LES JARDINS D'EPARGNES</t>
  </si>
  <si>
    <t>23 RTE DE ROYAN</t>
  </si>
  <si>
    <t>LES GORCES</t>
  </si>
  <si>
    <t>EPARGNES</t>
  </si>
  <si>
    <t>sylvie.coussy@korian.fr;lesjardinsdepargnes@groupe-omega.fr;direction.lesjardinsdepargnes@groupe-omega.fr;cdg.tarification@korian.fr;vincent.parissier@korian.fr</t>
  </si>
  <si>
    <t>DELLARD</t>
  </si>
  <si>
    <t>05 46 90 73 18</t>
  </si>
  <si>
    <t>LD LES GORCES</t>
  </si>
  <si>
    <t xml:space="preserve">ARQUOIT </t>
  </si>
  <si>
    <t>Tamara</t>
  </si>
  <si>
    <t>Directeur des opérations : MATHIAS Aymeric</t>
  </si>
  <si>
    <t>17-KORIAN-1</t>
  </si>
  <si>
    <t>170782403-EHPAD KORIAN LES ISSAMBRES</t>
  </si>
  <si>
    <t>Sous groupe OG : KORIAN_MEDICA</t>
  </si>
  <si>
    <t>EHPAD LE BOIS LONG</t>
  </si>
  <si>
    <t>S.A.S. "BOIS LONG"</t>
  </si>
  <si>
    <t>12 R DE LA FONTAINE</t>
  </si>
  <si>
    <t>SAINT SATURNIN DU BOIS</t>
  </si>
  <si>
    <t>direction.boislong@groupe-omega.fr;cdg.tarification@korian.fr;vincent.parissier@korian.fr</t>
  </si>
  <si>
    <t>MILLET</t>
  </si>
  <si>
    <t>Carole</t>
  </si>
  <si>
    <t>05 46 51 01 46</t>
  </si>
  <si>
    <t>ST SATURNIN DU BOIS</t>
  </si>
  <si>
    <t>EHPAD MAISON DU PAYS DE VERGT</t>
  </si>
  <si>
    <t>ROSA BELLA</t>
  </si>
  <si>
    <t>3 AV JEAN MOULIN</t>
  </si>
  <si>
    <t>VERGT</t>
  </si>
  <si>
    <t>maisondupaysdevergt@groupe-omega.fr;jonathan.jasica@korian.fr;controle.gestion-operationnel@korian.fr;newel.melhout@korian.fr;vincent.parissier@korian.fr</t>
  </si>
  <si>
    <t>MELHOUT</t>
  </si>
  <si>
    <t>Newel</t>
  </si>
  <si>
    <t>05 53 07 32 00</t>
  </si>
  <si>
    <t>MAURENS</t>
  </si>
  <si>
    <t>24-KORIAN-1</t>
  </si>
  <si>
    <t>Pas de passage en DGC maintien de dotations distinctes et 4 décisions tarifaires</t>
  </si>
  <si>
    <t>PAS DE NŒUD_CPOM avec maintien de DT individuelles</t>
  </si>
  <si>
    <t>EHPAD KORIAN CLOS SERENA</t>
  </si>
  <si>
    <t>SAS MEDOTELS</t>
  </si>
  <si>
    <t>1 R JEAN RENAUD DANDICOLLE</t>
  </si>
  <si>
    <t>cdg.tarification@korian.fr;bordeaux@groupe-korian.com;reception.closserena@korian.fr;vincent.parissier@korian.fr</t>
  </si>
  <si>
    <t>05 56 99 43 43</t>
  </si>
  <si>
    <t>DEVECEY</t>
  </si>
  <si>
    <t>33-KORIAN-1</t>
  </si>
  <si>
    <t>330786278-KORIAN VILLA GABRIEL</t>
  </si>
  <si>
    <t>23/05/24 EJ POUR EPRD/ERRD = 750056335</t>
  </si>
  <si>
    <t xml:space="preserve">
Mme Karine NORMANDIN Directrice a quitté ses fonctions le 07/02/22</t>
  </si>
  <si>
    <t>EHPAD KORIAN VILLA LOUISA</t>
  </si>
  <si>
    <t>SOC D'EXPLOITATION HOME SAINT GABRIEL</t>
  </si>
  <si>
    <t>74B CRS SAINT LOUIS</t>
  </si>
  <si>
    <t>cdg.tarification@korian.fr;vincent.parissier@korian.fr</t>
  </si>
  <si>
    <t>05 57 10 58 50</t>
  </si>
  <si>
    <t>ZI</t>
  </si>
  <si>
    <t>EHPAD KORIAN VILLA GABRIEL</t>
  </si>
  <si>
    <t>20 AV FAVARD</t>
  </si>
  <si>
    <t>05 57 96 28 28</t>
  </si>
  <si>
    <t>EHPAD KORIAN LES ISSAMBRES</t>
  </si>
  <si>
    <t>SAS LES ISSAMBRES</t>
  </si>
  <si>
    <t>12 R PAUL DOUMER</t>
  </si>
  <si>
    <t>ROYAN</t>
  </si>
  <si>
    <t>philippe.pommier@korian.fr;cdg.tarification@korian.fr;vincent.parissier@korian.fr</t>
  </si>
  <si>
    <t>05 46 22 20 00</t>
  </si>
  <si>
    <t>03/2023 : Jean-Pascal NAUD Directeur de Region dep 16,17,79,86 (remplace Mr Laurent ROUSSEAU)</t>
  </si>
  <si>
    <t>Sous groupe OG : KORIAN_ISSAMBRES</t>
  </si>
  <si>
    <t>EHPAD LES AJONCS</t>
  </si>
  <si>
    <t>RESIDENCE LES AJONCS</t>
  </si>
  <si>
    <t>1 R DU PRE DES ESSARTS</t>
  </si>
  <si>
    <t>BENON</t>
  </si>
  <si>
    <t>laurence.favreau@korian.fr;korian.lesajoncs@korian.fr;cdg.tarification@korian.fr;vincent.parissier@korian.fr</t>
  </si>
  <si>
    <t>05 46 35 22 00</t>
  </si>
  <si>
    <t>Sous groupe OG : KORIAN_PRIVATEL</t>
  </si>
  <si>
    <t>EHPAD KORIAN LES BEGONIAS</t>
  </si>
  <si>
    <t>SAS LES BEGONIAS</t>
  </si>
  <si>
    <t>4 IMP GERMAIN ETOURNEAU</t>
  </si>
  <si>
    <t>cdg.tarification@korian.fr;cdg.tarification@korian.fr;antoine.fallourd@korian.fr;vincent.parissier@korian.fr</t>
  </si>
  <si>
    <t>RUCH</t>
  </si>
  <si>
    <t>05 46 87 65 35</t>
  </si>
  <si>
    <t>Sous groupe OG : KORIAN_BEGONIAS</t>
  </si>
  <si>
    <t>EHPAD LE RAYON D'OR</t>
  </si>
  <si>
    <t>31 R DE LA BUTTE</t>
  </si>
  <si>
    <t>BP 50</t>
  </si>
  <si>
    <t>delphine.vrillaud@korian.fr;cdg.tarification@korian.fr;vincent.parissier@korian.fr</t>
  </si>
  <si>
    <t>05 46 00 62 62</t>
  </si>
  <si>
    <t>Juin 2023 KORIAN devient CLARIANE
Arrêté du 01/07/21 : Changement d'EJ passe de 250018678 LE RAYON D'OR à 250018686 SAS LES BEGONIAS</t>
  </si>
  <si>
    <t>EHPAD LE CHALET</t>
  </si>
  <si>
    <t>SAS MAISON DE RETRAITE LE CHALET</t>
  </si>
  <si>
    <t>7 RTE DE L'AURIGNOLLE</t>
  </si>
  <si>
    <t>BELIN BELIET</t>
  </si>
  <si>
    <t xml:space="preserve">cdg.tarification@korian.fr;alexandra.stepczak@korian.fr;vincent.parissier@korian.fr
</t>
  </si>
  <si>
    <t>STEPCZAK</t>
  </si>
  <si>
    <t>Alexandra</t>
  </si>
  <si>
    <t>05 56 88 01 86</t>
  </si>
  <si>
    <t>EHPAD CHANTEFONTAINE</t>
  </si>
  <si>
    <t>LES DOMAINES DE CESTAS  SA</t>
  </si>
  <si>
    <t>3 CHE DE CHANTEFONTAINE</t>
  </si>
  <si>
    <t>CESTAS</t>
  </si>
  <si>
    <t>cdg.tarification@korian.fr;korian.chantefontaine@korian.fr;alix.le-corvaisier@korian.fr;vincent.parissier@korian.fr</t>
  </si>
  <si>
    <t>05 56 78 84 38</t>
  </si>
  <si>
    <t>EHPAD LES ROSES DU BASSIN</t>
  </si>
  <si>
    <t>SASU LES ROSES DU BASSIN</t>
  </si>
  <si>
    <t>3 R GUYNEMER</t>
  </si>
  <si>
    <t>cdg.tarification@korian.fr;korian.rosesdubassin@korian.fr;vincent.parissier@korian.fr</t>
  </si>
  <si>
    <t>BRUN</t>
  </si>
  <si>
    <t>05 56 22 30 00</t>
  </si>
  <si>
    <t>05 56 71 86 49</t>
  </si>
  <si>
    <t>EHPAD ENTRE DEUX MERS</t>
  </si>
  <si>
    <t>44B BD DU 11 NOVEMBRE</t>
  </si>
  <si>
    <t>cdg.tarification@korian.fr;korian.entredeuxmers@korian.fr;vincent.parissier@korian.fr</t>
  </si>
  <si>
    <t xml:space="preserve">23/05/24 EJ POUR EPRD/ERRD = 750056335
</t>
  </si>
  <si>
    <t>Arrêté du 30/09/25 Reduc capacité et devient site secondaire de l'EHPAD ROSES DU BASSIN 330798679 (regroupement mais 2 sites à terme il y aurait un seul site)=&gt;Attente du PV de conformité pour mettre à jour FE (suppression) pour le moment = site secondaire qui perçoit une dotation
Juin 2023 KORIAN devient CLARIANE</t>
  </si>
  <si>
    <t>x</t>
  </si>
  <si>
    <t>EHPAD KORIAN VILLA BONTEMPS</t>
  </si>
  <si>
    <t>SAS VILLA BONTEMPS</t>
  </si>
  <si>
    <t>257 RTE DE TOULOUSE</t>
  </si>
  <si>
    <t>cdg.tarification@korian.fr;elise.herrera@korian.fr;vincent.parissier@korian.fr</t>
  </si>
  <si>
    <t>HERRERA</t>
  </si>
  <si>
    <t>Elise</t>
  </si>
  <si>
    <t>05 56 84 49 49</t>
  </si>
  <si>
    <t>Mme HERRERA remplace Mme RAGOUIN au 01/06/24</t>
  </si>
  <si>
    <t>ALL DE RONCEVEAUX</t>
  </si>
  <si>
    <t>L UNION</t>
  </si>
  <si>
    <t>EHPAD LE DOYENNE DE LANGON</t>
  </si>
  <si>
    <t>ASSOCIATION LES DOYENNES</t>
  </si>
  <si>
    <t>91 CRS MAL DE LATTRE DE TASSIGNY</t>
  </si>
  <si>
    <t>SITE DE CABANIEU</t>
  </si>
  <si>
    <t>cdg.tarification@korian.fr;vincent.parissier@korian.fr;baptiste.rouilles@korian.fr</t>
  </si>
  <si>
    <t>05 57 98 27 90</t>
  </si>
  <si>
    <t>11 R CHARLES GILLE</t>
  </si>
  <si>
    <t>TOURS</t>
  </si>
  <si>
    <t>EHPAD LE PLATANE DU GRAND PARC</t>
  </si>
  <si>
    <t>17 R DES GENERAUX DUCHE</t>
  </si>
  <si>
    <t>sandra.tacita@lesdoyennes.fr;cdg.tarification@korian.fr;vincent.parissier@korian.fr</t>
  </si>
  <si>
    <t>05 56 14 16 30</t>
  </si>
  <si>
    <t>Mme Sandra TACITA : Directrice adjointe (Mme HERRERA Directrice quitte ses fonctions au 1er juillet 2024 pour prendre la direction de l'EHPAD VILLA BONTEMPS)</t>
  </si>
  <si>
    <t>EHPAD FONTAINE BAZEILLE</t>
  </si>
  <si>
    <t>SARL LA FONTAINE BAZEILLE</t>
  </si>
  <si>
    <t>18 ALL DES FAUVETTES</t>
  </si>
  <si>
    <t>SAINTE BAZEILLE</t>
  </si>
  <si>
    <t>administration.fontaine-bazeille@korian.fr;laurine.delaborde@korian.fr;cdg.tarification@korian.fr;vincent.parissier@korian.fr</t>
  </si>
  <si>
    <t>05 53 64 86 00</t>
  </si>
  <si>
    <t>R DE GRAVEYRON</t>
  </si>
  <si>
    <t>STE BAZEILLE</t>
  </si>
  <si>
    <t>CPOM antérieur 2019_2024 non renouvelé en 2025 (mais il n'y avait pas de DGC)</t>
  </si>
  <si>
    <t>A noter que les 4 structures suivantes déposent un EPRD commun : 470014143, 470014275, 470014333 et 470014515</t>
  </si>
  <si>
    <t>EHPAD RESIDENCE MARIE D'ALBRET</t>
  </si>
  <si>
    <t>SA MEDICA FRANCE</t>
  </si>
  <si>
    <t>47 R EMILE COMBES</t>
  </si>
  <si>
    <t>PONS</t>
  </si>
  <si>
    <t>marion.labia@korian.fr;Cdg.tarification@korian.fr;vincent.parissier@korian.fr</t>
  </si>
  <si>
    <t>MARTIN</t>
  </si>
  <si>
    <t>Raphaël</t>
  </si>
  <si>
    <t>05 46 96 19 50</t>
  </si>
  <si>
    <t>21 R BALZAC</t>
  </si>
  <si>
    <t>01 55 37 52 00</t>
  </si>
  <si>
    <t>EHPAD LE MOLE D'ANGOULINS</t>
  </si>
  <si>
    <t>SAS MEDICA FRANCE</t>
  </si>
  <si>
    <t>15B R DE LA DOUANE</t>
  </si>
  <si>
    <t>ANGOULINS</t>
  </si>
  <si>
    <t>Cdg.tarification@korian.fr;vincent.parissier@korian.fr</t>
  </si>
  <si>
    <t>05 46 56 51 51</t>
  </si>
  <si>
    <t>RESIDENCE LES PARASOLS</t>
  </si>
  <si>
    <t>71 AV DU MARECHAL JUIN</t>
  </si>
  <si>
    <t>SAINT GEORGES DE DIDONNE</t>
  </si>
  <si>
    <t>korian.lesparasols@korian.fr;marion.labia@korian.fr;Cdg.tarification@korian.fr;vincent.parissier@korian.fr</t>
  </si>
  <si>
    <t>LABIA</t>
  </si>
  <si>
    <t>Marion</t>
  </si>
  <si>
    <t>05 46 06 50 50</t>
  </si>
  <si>
    <t>EHPAD KORIAN COTE SAUVAGE</t>
  </si>
  <si>
    <t>21B AV D'ANTIOCHE</t>
  </si>
  <si>
    <t>ARS EN RE</t>
  </si>
  <si>
    <t>Cdg.tarification@korian.fr;vincent.parissier@korian.fr;delphine.regard@korian.fr</t>
  </si>
  <si>
    <t>05 46 29 11 70</t>
  </si>
  <si>
    <t>EHPAD KORIAN VILLA DES CEBRADES</t>
  </si>
  <si>
    <t>1 R DE LA MAIRIE</t>
  </si>
  <si>
    <t>NOTRE DAME DE SANILHAC</t>
  </si>
  <si>
    <t>Referent-administratif.ISSIGEAC@medica.fr;cdg.tarification@korian.fr;controle.gestion-operationnel@korian.fr;antonin.millon@korian.fr;vincent.parissier@korian.fr</t>
  </si>
  <si>
    <t>MILLION</t>
  </si>
  <si>
    <t>Antonin</t>
  </si>
  <si>
    <t>05 53 35 40 47</t>
  </si>
  <si>
    <t xml:space="preserve">JASICA </t>
  </si>
  <si>
    <t xml:space="preserve">Jonathan </t>
  </si>
  <si>
    <t>Directeur du pôle Périgueux</t>
  </si>
  <si>
    <t>Directrice régionale : MME Marianne HERRERIA</t>
  </si>
  <si>
    <t>EHPAD KORIAN LES BORDS DE L'ISLE</t>
  </si>
  <si>
    <t>1 R DE L'ISLE</t>
  </si>
  <si>
    <t>Referent-administratif.ISSIGEAC@medica.fr;cdg.tarification@korian.fr;marie.leydis@korian.fr;controle.gestion-operationnel@korian.fr;cedric.belacel@korian.fr;vincent.parissier@korian.fr</t>
  </si>
  <si>
    <t>BELACEL</t>
  </si>
  <si>
    <t>05 53 02 22 00</t>
  </si>
  <si>
    <t>EHPAD KORIAN YVAN ROQUE</t>
  </si>
  <si>
    <t>42 R DU TOUR DE VILLE</t>
  </si>
  <si>
    <t>ISSIGEAC</t>
  </si>
  <si>
    <t>catherine.denant@medica.fr;Referent-administratif.ISSIGEAC@medica.fr;cdg.tarification@korian.fr;controle.gestion-operationnel@korian.fr;catherine.denant@korian.fr;vincent.parissier@korian.fr</t>
  </si>
  <si>
    <t xml:space="preserve">Madame </t>
  </si>
  <si>
    <t>DENANT</t>
  </si>
  <si>
    <t>Catherine</t>
  </si>
  <si>
    <t>05 53 74 64 00</t>
  </si>
  <si>
    <t>EHPAD KORIAN BELLEVUE</t>
  </si>
  <si>
    <t>9 R BELLEVUE</t>
  </si>
  <si>
    <t>LES BOUTÈRES</t>
  </si>
  <si>
    <t>DURAS</t>
  </si>
  <si>
    <t>referent-administratif.bellevue@korian.fr;florence.merlet@korian.fr;audrey.archimede@korian.fr;cdg.tarification@korian.fr;vincent.parissier@korian.fr</t>
  </si>
  <si>
    <t>COTS</t>
  </si>
  <si>
    <t>05 53 94 05 05</t>
  </si>
  <si>
    <t>10/01/2025 : Info changement d'EJ antérieurement 470014168 RESIDENCE BELLEVUE devient 750056335 SAS MEDICA France
Juin 2023 KORIAN devient CLARIANE</t>
  </si>
  <si>
    <t>EHPAD KORIAN HOME DE L'EBAUPIN</t>
  </si>
  <si>
    <t>93 R DE L AUMONERIE</t>
  </si>
  <si>
    <t>COULON</t>
  </si>
  <si>
    <t xml:space="preserve">Cdg.tarification@korian.fr;vincent.parissier@korian.fr;sophie.gueguen@korian.fr
</t>
  </si>
  <si>
    <t>GAILLARD</t>
  </si>
  <si>
    <t>05 49 35 94 91</t>
  </si>
  <si>
    <t>79-750056335-1</t>
  </si>
  <si>
    <t>790015861_EHPAD KORIAN VENISE VERTE</t>
  </si>
  <si>
    <t>05/07/23 :info changement direction Mme GAILLARD remplace Mr CAILLAUD
Juin 2023 KORIAN devient CLARIANE
Changement de direction au 01/04/22 Mr CAILLAUD remplace Mme LABORDE</t>
  </si>
  <si>
    <t>EHPAD KORIAN LA VENISE VERTE</t>
  </si>
  <si>
    <t>59 R JEAN DE LA FONTAINE</t>
  </si>
  <si>
    <t>05 49 17 89 00</t>
  </si>
  <si>
    <t>EHPAD LA CLAIRIERE AUX CHENES</t>
  </si>
  <si>
    <t>6 PL DU CENTRE</t>
  </si>
  <si>
    <t>CHASSENEUIL DU POITOU</t>
  </si>
  <si>
    <t>philippe.pommier@korian.fr;Cdg.tarification@korian.fr;vincent.parissier@korian.fr;administration.clairiereauxchenes@korian.fr</t>
  </si>
  <si>
    <t>LE-MECHEC</t>
  </si>
  <si>
    <t>Laurie</t>
  </si>
  <si>
    <t>05 49 62 35 00</t>
  </si>
  <si>
    <t>86-KORIAN-1</t>
  </si>
  <si>
    <t>860791144-EHPAD LA CLAIRIERE AUX CHENES</t>
  </si>
  <si>
    <t>EHPAD DOMAINE DES TROIS CHEMINS</t>
  </si>
  <si>
    <t>DOMAINE DES 3 CHEMINS</t>
  </si>
  <si>
    <t>2 R DE LA GRUCHE</t>
  </si>
  <si>
    <t>LES TROIS MOUTIERS</t>
  </si>
  <si>
    <t>administration.domaine-3-chemins@korian.fr;cdg.tarification@korian.fr;vincent.parissier@korian.fr</t>
  </si>
  <si>
    <t>05 49 22 40 00</t>
  </si>
  <si>
    <t>EHPAD RESIDENCE AGAPANTHE</t>
  </si>
  <si>
    <t>SARL AGAPANTHE</t>
  </si>
  <si>
    <t>1 R GEORGES BIZET</t>
  </si>
  <si>
    <t>cdg.tarification@korian.fr;veronique.gagnepain@korian.fr;vincent.parissier@clariane.fr;magedeline.louahlia@clariane.fr</t>
  </si>
  <si>
    <t>05 49 38 10 51</t>
  </si>
  <si>
    <t>ACCUEIL DE JOUR HELIANTHE</t>
  </si>
  <si>
    <t>SARL HELIANTHE</t>
  </si>
  <si>
    <t>11 BOULEVARD LOCHES ET MATRAS</t>
  </si>
  <si>
    <t>marion.caillou@korian.fr</t>
  </si>
  <si>
    <t>LIEU DIT LES SABLES</t>
  </si>
  <si>
    <t>DOUSSAY</t>
  </si>
  <si>
    <t>EHPAD LE HAMEAU DE PRAYSSAS</t>
  </si>
  <si>
    <t>SARL LE HAMEAU DE PRAYSASS</t>
  </si>
  <si>
    <t>LD LA BICHETTE</t>
  </si>
  <si>
    <t>PRAYSSAS</t>
  </si>
  <si>
    <t>administration.prayssas@korian.fr;nicolas.garcia@korian.fr;controle.gestion-operationnel@korian.fr;vincent.parissier@korian.fr</t>
  </si>
  <si>
    <t>05 53 77 62 11</t>
  </si>
  <si>
    <t>LD DE LA BICHETTE</t>
  </si>
  <si>
    <r>
      <rPr>
        <sz val="8"/>
        <color rgb="FFFF0000"/>
        <rFont val="Arial"/>
        <family val="2"/>
      </rPr>
      <t>20/11/25 Changement d'EJ précédemment 920026291 SARL CLEOME</t>
    </r>
    <r>
      <rPr>
        <sz val="8"/>
        <color theme="1"/>
        <rFont val="Arial"/>
        <family val="2"/>
      </rPr>
      <t xml:space="preserve">
Juin 2023 KORIAN devient CLARIANE</t>
    </r>
  </si>
  <si>
    <t xml:space="preserve">EHPAD LES CHARMILLES </t>
  </si>
  <si>
    <t>SAS COLISEE PATRIMOINE GROUP</t>
  </si>
  <si>
    <t>COLISEE</t>
  </si>
  <si>
    <t>22 R CHARBONNIERE</t>
  </si>
  <si>
    <t>CLOS DU TRONE</t>
  </si>
  <si>
    <t>ROUMAZIERES LOUBERT</t>
  </si>
  <si>
    <t>adjoint.lescharmilles@colisee.fr;kg@cabinet-albertine.fr;t.lissague@colisee.fr;e.dauge@colisee.fr</t>
  </si>
  <si>
    <t>05 45 71 16 16</t>
  </si>
  <si>
    <t xml:space="preserve">7 ALLEE HAUSSMANN </t>
  </si>
  <si>
    <t>CS 50037</t>
  </si>
  <si>
    <t>05 56 11 21 12</t>
  </si>
  <si>
    <t>16-330050899-1</t>
  </si>
  <si>
    <t>Le 28/01/21 Info changement d'EJ passe de 160001814 à 330050899 COLISEE</t>
  </si>
  <si>
    <t>EHPAD LE BOURG NOUVEAU</t>
  </si>
  <si>
    <t>13B BD RENE GAUTRET</t>
  </si>
  <si>
    <t xml:space="preserve">c.ragot@colisee.fr;c.bonnal@colisee.fr;s.fautrier1@colisee.fr;kg@cabinet-albertine.fr;t.lissague@colisee.fr </t>
  </si>
  <si>
    <t>JEANDEL</t>
  </si>
  <si>
    <t>05 46 86 59 00</t>
  </si>
  <si>
    <t>7 ALL HAUSSMANN</t>
  </si>
  <si>
    <t>direction.stlaurent@groupecolisee.com</t>
  </si>
  <si>
    <t>17-COLISEE-1</t>
  </si>
  <si>
    <t xml:space="preserve">Prorogation du CPOM 2019/2023 1 de 2 ans par avenants </t>
  </si>
  <si>
    <t>170021364-EHPAD BOURG NOUVEAU</t>
  </si>
  <si>
    <t>Changement d'entite juridique maj finess du 05/0282018 passe de 170021356 à 330050899</t>
  </si>
  <si>
    <t>EHPAD RESIDENCE LE PAYS D'AUNIS</t>
  </si>
  <si>
    <t>30 R DU VANNEAU</t>
  </si>
  <si>
    <t>LE VIGNAUD</t>
  </si>
  <si>
    <t xml:space="preserve">n.fortin@colisee.fr;accueil.stjeandeliversay@colisee.fr;direction.stjeandeliversay@colisee.fr;e.caillaud@colisee.fr;c.bonnal@colisee.fr;kg@cabinet-albertine.fr;t.lissague@colisee.fr 
</t>
  </si>
  <si>
    <t>05 46 66 13 13</t>
  </si>
  <si>
    <t>Changement d'entite juridique maj finess du 05/0282018 passe de 170005219  à 330050899</t>
  </si>
  <si>
    <t>EHPAD RESIDENCE CHÂTEAU DE COSNAC</t>
  </si>
  <si>
    <t>AV DU 8 MAI 1945</t>
  </si>
  <si>
    <t>COSNAC</t>
  </si>
  <si>
    <t xml:space="preserve">a.boucharel@colisee.fr;res-duchateaudecosnac@colisee.fr;kg@cabinet-albertine.fr;t.lissague@colisee.fr </t>
  </si>
  <si>
    <t>MEREL</t>
  </si>
  <si>
    <t>Chantal</t>
  </si>
  <si>
    <t>05 55 18 60 60</t>
  </si>
  <si>
    <t xml:space="preserve">Adjoint :
adjoint.cosnac@groupecolisee.com;
</t>
  </si>
  <si>
    <t>Ex Jardins de Cybele</t>
  </si>
  <si>
    <t>EHPAD CHATEAU DE CAVALERIE</t>
  </si>
  <si>
    <t>37 R SALVATORE ALLENDE</t>
  </si>
  <si>
    <t>LA PLANQUE</t>
  </si>
  <si>
    <t>PRIGONRIEUX</t>
  </si>
  <si>
    <t xml:space="preserve">c.bernard@colisee.fr;direction.chaminades@colisee.fr;a.clin@colisee.fr;c.renaudin@colisee.fr;direction.prigonrieux@colisee.fr;a.villeydayes@colisee.fr;m.mourany@colisee.fr;kg@cabinet-albertine.fr;t.lissague@colisee.fr </t>
  </si>
  <si>
    <t>Villey-Dayes</t>
  </si>
  <si>
    <t xml:space="preserve">Amaury </t>
  </si>
  <si>
    <t>05 53 73 49 00</t>
  </si>
  <si>
    <t>24-330050899-1</t>
  </si>
  <si>
    <t>240014506-EHPAD RESIDENCE LES CHAMINADES</t>
  </si>
  <si>
    <t>EHPAD RESIDENCE LES CHAMINADES</t>
  </si>
  <si>
    <t>R DES CHAMINADES</t>
  </si>
  <si>
    <t>CHAMPAGNAC DE BELAIR</t>
  </si>
  <si>
    <t>MOURANY</t>
  </si>
  <si>
    <t xml:space="preserve">Manuel </t>
  </si>
  <si>
    <t>05 53 13 74 40</t>
  </si>
  <si>
    <t>EHPAD LES JARDINS DE JEANNE</t>
  </si>
  <si>
    <t>139 AV DE PORTES</t>
  </si>
  <si>
    <t>IZON</t>
  </si>
  <si>
    <t xml:space="preserve">direction.jardinsdejeanne@colisee.fr;adjoint.jardinsdejeanne@colisee.fr;accueil.jardinsdejeanne@colisee.fr;kg@cabinet-albertine.fr;t.lissague@colisee.fr </t>
  </si>
  <si>
    <t>05 57 55 68 90</t>
  </si>
  <si>
    <t>M. Mathieu PARAILLOUS est le Directeur Général Colisée Gironde</t>
  </si>
  <si>
    <t>EHPAD RESIDENCE LES TCHANQUES</t>
  </si>
  <si>
    <t>76B AV DE LA MAIRIE</t>
  </si>
  <si>
    <t>LEGE CAP FERRET</t>
  </si>
  <si>
    <t xml:space="preserve">accueil.lestchanques@colisee.fr;d.laroche@colisee.fr;kg@cabinet-albertine.fr;t.lissague@colisee.fr </t>
  </si>
  <si>
    <t>05 57 17 16 30</t>
  </si>
  <si>
    <t>Changement d'EJ enregistré rattaché groupe Colisee en 2018</t>
  </si>
  <si>
    <t>EHPAD RESIDENCE AIME CESAIRE</t>
  </si>
  <si>
    <t>20 R DU PROFESSEUR LANNELONGUE</t>
  </si>
  <si>
    <t xml:space="preserve">p.jure@colisee.fr;ravezies@jardinsdecybele.com;kg@cabinet-albertine.fr;t.lissague@colisee.fr </t>
  </si>
  <si>
    <t>05 57 01 66 00</t>
  </si>
  <si>
    <t>EHPAD RESIDENCE LES DAGUEYS</t>
  </si>
  <si>
    <t>R DE LOGRONO</t>
  </si>
  <si>
    <t>ZA DES DAGUEYS -ILOT A-</t>
  </si>
  <si>
    <t xml:space="preserve">c.chapron@colisee.fr;res-delibourne@colisee.fr;kg@cabinet-albertine.fr;t.lissague@colisee.fr </t>
  </si>
  <si>
    <t>EHPAD LE HOME MEDOCAIN</t>
  </si>
  <si>
    <t>ALL DU CHATEAU</t>
  </si>
  <si>
    <t>ARSAC</t>
  </si>
  <si>
    <t xml:space="preserve">c.bily@colisee.fr;c.bernard@colisee.fr;a.clin@colisee.fr;a.chaibi@colisee.fr;kg@cabinet-albertine.fr;t.lissague@colisee.fr </t>
  </si>
  <si>
    <t>SUTRA</t>
  </si>
  <si>
    <t>05 57 88 56 56</t>
  </si>
  <si>
    <t>EHPAD LE RETOU</t>
  </si>
  <si>
    <t>21 RTE DE PAUILLAC</t>
  </si>
  <si>
    <t>LAMARQUE</t>
  </si>
  <si>
    <t xml:space="preserve">contact@mdrleretou.fr;Adjoint.leretou@colisee.fr;f.ranjard@colisee.fr;kg@cabinet-albertine.fr;t.lissague@colisee.fr 
</t>
  </si>
  <si>
    <t>05 56 58 90 14</t>
  </si>
  <si>
    <t>Changement d'EJ par arrêté cession 6/10/20 (ancien EJ = 330001553)</t>
  </si>
  <si>
    <t>EHPAD LES JARDINS D'ELEONORE</t>
  </si>
  <si>
    <t>2B R CROIX HAUTE</t>
  </si>
  <si>
    <t>MONSEGUR</t>
  </si>
  <si>
    <t xml:space="preserve">p.sutra@colisee.fr;accueil.monsegur@colisee.fr;res-lesjardinsdeleonore@colisee.fr;kg@cabinet-albertine.fr;t.lissague@colisee.fr </t>
  </si>
  <si>
    <t>05 56 61 82 95</t>
  </si>
  <si>
    <t>EHPAD JEAN MONNET</t>
  </si>
  <si>
    <t>7 R GEORGES NEGREVERGNE</t>
  </si>
  <si>
    <t xml:space="preserve">v.reynier@colisee.fr;merignac@jardinsdecybele.com;kg@cabinet-albertine.fr;t.lissague@colisee.fr </t>
  </si>
  <si>
    <t>05 56 01 63 00</t>
  </si>
  <si>
    <t>EHPAD LA MAISON DE SAINT AUBIN</t>
  </si>
  <si>
    <t>RTE DE GERMIGNAN</t>
  </si>
  <si>
    <t>LD CHAGNEAU</t>
  </si>
  <si>
    <t>SAINT AUBIN DE MEDOC</t>
  </si>
  <si>
    <t xml:space="preserve">c.gardere@colisee.fr;kg@cabinet-albertine.fr;t.lissague@colisee.fr </t>
  </si>
  <si>
    <t>05 56 95 75 52</t>
  </si>
  <si>
    <t>EHPAD LE REPOS MARIN</t>
  </si>
  <si>
    <t>7 BD MARSAN DE MONTBRUN</t>
  </si>
  <si>
    <t>SOULAC SUR MER</t>
  </si>
  <si>
    <t xml:space="preserve">j.loiseau@colisee.fr;accueil.soulac@colisee.fr;kg@cabinet-albertine.fr;t.lissague@colisee.fr </t>
  </si>
  <si>
    <t>05 56 09 04 54</t>
  </si>
  <si>
    <t>Changement d'EJ = groupe Colisee au 01/01/2020 (EJ antérieure SA REPOS MARIN 330005778)</t>
  </si>
  <si>
    <t>EHPAD RESIDENCE VERMEIL</t>
  </si>
  <si>
    <t>138 AV GENERAL LECLERC</t>
  </si>
  <si>
    <t xml:space="preserve">n.belhamlat@colisee.fr;res-vermeil@colisee.fr;kg@cabinet-albertine.fr;t.lissague@colisee.fr </t>
  </si>
  <si>
    <t>05 56 42 41 00</t>
  </si>
  <si>
    <t>EHPAD LES JARDINS DE CAUDERAN</t>
  </si>
  <si>
    <t>207 R PASTEUR</t>
  </si>
  <si>
    <t xml:space="preserve">kg@cabinet-albertine.fr;t.lissague@colisee.fr </t>
  </si>
  <si>
    <t>MARTINET</t>
  </si>
  <si>
    <t>Louis</t>
  </si>
  <si>
    <t>05 56 08 36 15</t>
  </si>
  <si>
    <t>Direction Mr Adrien COUTIN remplace Mr MALLET à compter du 10/01/2022</t>
  </si>
  <si>
    <t>EHPAD LES BOIS DE LANDECOTTE</t>
  </si>
  <si>
    <t>890 RTE ROYALE</t>
  </si>
  <si>
    <t>LALANDE DE FRONSAC</t>
  </si>
  <si>
    <t xml:space="preserve">lalandedefronsac@jardinsdecybele.com;kg@cabinet-albertine.fr;t.lissague@colisee.fr </t>
  </si>
  <si>
    <t>05 57 33 50 33</t>
  </si>
  <si>
    <t>EHPAD URTABURU ST JEAN DE LUZ</t>
  </si>
  <si>
    <t>5 AV LAHANCHIPIA</t>
  </si>
  <si>
    <t>SAINT JEAN DE LUZ</t>
  </si>
  <si>
    <t xml:space="preserve">res-urtaburu@colisee.fr;M.Michel3@colisee.fr;secretariat.urtaburu@groupecolisee.com;m.delbecque@colisee.fr;kg@cabinet-albertine.fr;t.lissague@colisee.fr </t>
  </si>
  <si>
    <t>DELBECQUE</t>
  </si>
  <si>
    <t>Maïté</t>
  </si>
  <si>
    <t>05 59 85 27 00</t>
  </si>
  <si>
    <t>EHPAD HERRI BURUA  ARBONNE</t>
  </si>
  <si>
    <t>CHE MUNUNIÉNIA</t>
  </si>
  <si>
    <t xml:space="preserve">l.grevisse@colisee.fr;res-herriburua@colisee.fr;kg@cabinet-albertine.fr;t.lissague@colisee.fr </t>
  </si>
  <si>
    <t>05 59 43 20 20</t>
  </si>
  <si>
    <t>31/05/18 mise a jour EJ 640007258 et non 640007528</t>
  </si>
  <si>
    <t>EHPAD LE CLOS ST JEAN</t>
  </si>
  <si>
    <t>2 R DE LA PRAIRIE</t>
  </si>
  <si>
    <t xml:space="preserve">S.Peyre@colisee.fr;direction.leclossaintjean@colisee.fr;accueil.arbonne@groupecolisee.com;kg@cabinet-albertine.fr;t.lissague@colisee.fr </t>
  </si>
  <si>
    <t>PEYRE</t>
  </si>
  <si>
    <t>05 59 21 60 60
06 07 45 12 38</t>
  </si>
  <si>
    <t>EHPAD RES PASTEUR</t>
  </si>
  <si>
    <t>4 R JOSEPH MEISTER</t>
  </si>
  <si>
    <t xml:space="preserve">m.houdot@colisee.fr;accueil.poitiers@colisee.fr;kg@cabinet-albertine.fr;t.lissague@colisee.fr </t>
  </si>
  <si>
    <t>M</t>
  </si>
  <si>
    <t>Direction</t>
  </si>
  <si>
    <t>05 49 39 35 35</t>
  </si>
  <si>
    <t xml:space="preserve">86-COLISEE-PATRIMOINE-GROUP-1 </t>
  </si>
  <si>
    <t>860012079-EHPAD PASTEUR</t>
  </si>
  <si>
    <t>15/04/24 : Changement de directrice Mme DOROKINE remplace Mme QUERE
Modif EJ 860012830 devient 330050899 SAS COLISEE et changement Raison sociale EHPAD Jardins de Cybele devient Res Pasteur</t>
  </si>
  <si>
    <t>RTE DE PLEUMARTIN</t>
  </si>
  <si>
    <t xml:space="preserve">e.duclos@colisee.fr;kg@cabinet-albertine.fr;t.lissague@colisee.fr </t>
  </si>
  <si>
    <t>DUCLOS</t>
  </si>
  <si>
    <t>03 81 56 94 94</t>
  </si>
  <si>
    <t>14/01/22 cession de l’EHPAD LES TILLEULS à S.A.S. COLISEE PATRIMOINE GROUP ANCIEN EJ 250018322</t>
  </si>
  <si>
    <t>EHPAD LES JARDINS DES TILLEULS</t>
  </si>
  <si>
    <t>LES JARDINS DES TILLEULS</t>
  </si>
  <si>
    <t>4 IMP BOUJU</t>
  </si>
  <si>
    <t>MONTHERAULT</t>
  </si>
  <si>
    <t>TRIZAY</t>
  </si>
  <si>
    <t xml:space="preserve">l.durandet@colisee.fr;accueil.trizay@colisee.fr;c.bonnal@colisee.fr;kg@cabinet-albertine.fr;t.lissague@colisee.fr 
</t>
  </si>
  <si>
    <t>GOBERGIER</t>
  </si>
  <si>
    <t>05 46 83 03 99</t>
  </si>
  <si>
    <t>7-9 CS 50037</t>
  </si>
  <si>
    <t>15/05/2019 MAJ association devient COLISEE (au lieu de GLOBAL EKINOX) rattachement dans le cadre du CPOM</t>
  </si>
  <si>
    <t>EHPAD LES SCEVOLLES</t>
  </si>
  <si>
    <t>S.A.R.L. LES SCEVOLLES</t>
  </si>
  <si>
    <t>1 ALL QUATRE TILLEULS</t>
  </si>
  <si>
    <t>MONTS SUR GUESNES</t>
  </si>
  <si>
    <t xml:space="preserve">m.poirier1@colisee.fr;res-lesscevolles@colisee.fr;kg@cabinet-albertine.fr;t.lissague@colisee.fr </t>
  </si>
  <si>
    <t>BERTAND</t>
  </si>
  <si>
    <t>05 49 22 82 60</t>
  </si>
  <si>
    <t>SESSAD FRANCESSENIA</t>
  </si>
  <si>
    <t>COMITE HYGIENE SOCIALE</t>
  </si>
  <si>
    <t>2 CHE DE FRANCESSENIA</t>
  </si>
  <si>
    <t>compta@francessenia.fr;m.lapeyrade@francessenia.fr;s.paris@francessenia.fr;sessad.secretariat@francessenia.fr;s.paris.francessenia@orange.fr</t>
  </si>
  <si>
    <t>05 59 29 71 35</t>
  </si>
  <si>
    <t>5 R PRINGLE</t>
  </si>
  <si>
    <t>64-640790408-1</t>
  </si>
  <si>
    <t>640791851-MAS BIARRITZENIA</t>
  </si>
  <si>
    <t>DGC à compter du 01/01/2023</t>
  </si>
  <si>
    <t>IME FRANCESSENIA</t>
  </si>
  <si>
    <t>R FRANCESSENIA</t>
  </si>
  <si>
    <t>compta@francessenia.fr;m.lapeyrade@francessenia.fr;s.paris@francessenia.fr;s.paris.francessenia@orange.fr</t>
  </si>
  <si>
    <t>MAS BIARRITZENIA</t>
  </si>
  <si>
    <t>CHE MUESCA</t>
  </si>
  <si>
    <t>BRISCOUS</t>
  </si>
  <si>
    <t>contact@biarritzenia.fr;l.jocou@biarritzenia.fr</t>
  </si>
  <si>
    <t>05 59 31 70 82</t>
  </si>
  <si>
    <t>ESAT du Haut Poitou - NEUVILLE</t>
  </si>
  <si>
    <t>COM POIT PR L EDUC ET L ACC SPECIAL</t>
  </si>
  <si>
    <t>COMITE POITEVIN PROTECT EDUC. ENFANCE HAND</t>
  </si>
  <si>
    <t>13 R DE MAVAULT</t>
  </si>
  <si>
    <t>yleberre@cpeas.fr;svergne@cpeas.fr;</t>
  </si>
  <si>
    <t>05 49 43 41 82</t>
  </si>
  <si>
    <t>16 RTE DE CHAUVIGNY</t>
  </si>
  <si>
    <t>05 49 46 18 65</t>
  </si>
  <si>
    <t>86-860793165-1</t>
  </si>
  <si>
    <t>date effet CPOM = 28/12/2018 Vu gestionnaire DFIN</t>
  </si>
  <si>
    <t>860780576-IME PIERRE GARNIER</t>
  </si>
  <si>
    <t>S.E.S.S.A.D.- CLIS-UPI (IME P GARNIER)</t>
  </si>
  <si>
    <t>yleberre@cpeas.fr;igeorges@cpeas.fr;sessad@cpeas.fr;</t>
  </si>
  <si>
    <t>I.M.E. PIERRE GARNIER</t>
  </si>
  <si>
    <t>yleberre@cpeas.fr;igeorges@cpeas.fr;</t>
  </si>
  <si>
    <t>EHPAD LA CHAUMIERE FLEURIE</t>
  </si>
  <si>
    <t>COMMUNAUTE DES COMMUNES DE POUILLON</t>
  </si>
  <si>
    <t>4 R ALFRED LONGUEFOSSE</t>
  </si>
  <si>
    <t>POUILLON</t>
  </si>
  <si>
    <t xml:space="preserve">lachaumierefleurie@wanadoo.fr;ehpad@orthe-arrigans.fr;j.pleszak@orthe-arrigans.fr   </t>
  </si>
  <si>
    <t>05 58 98 22 38</t>
  </si>
  <si>
    <t>60 ALL DU MARAIS</t>
  </si>
  <si>
    <t>MISSON</t>
  </si>
  <si>
    <t>05 58 98 22 98</t>
  </si>
  <si>
    <t>IME PRO TARN ET GARONNE</t>
  </si>
  <si>
    <t>Conseil depart du Tarn et Garonne</t>
  </si>
  <si>
    <t>23 R DU BELVEDERE</t>
  </si>
  <si>
    <t>BP 1</t>
  </si>
  <si>
    <t xml:space="preserve">contact@imepmimizan.fr
</t>
  </si>
  <si>
    <t>05 58 09 06 21</t>
  </si>
  <si>
    <t>100 AV HERITAGE</t>
  </si>
  <si>
    <t>MONTAUBAN</t>
  </si>
  <si>
    <t>05 63 21 42 00</t>
  </si>
  <si>
    <t>40-820006856-1</t>
  </si>
  <si>
    <t>CAMSP DE LA DORDOGNE</t>
  </si>
  <si>
    <t>CONSEIL DEPARTEMENTAL DE LA DORDOGNE</t>
  </si>
  <si>
    <t>CONSEIL GENERAL - DDSP</t>
  </si>
  <si>
    <t>R DU 26 RÉGIMENT D'INFANTERIE</t>
  </si>
  <si>
    <t>CS 70010</t>
  </si>
  <si>
    <t xml:space="preserve">cd24.camsp-direction@dordogne.fr;v.gambache@dordogne.fr;cg24.camsp-direction@dordogne.fr;g.lazes@dordogne.fr;a.lapouge@dordogne.fr;p.defilippi@dordogne.fr;t.aubree@dordogne.fr
</t>
  </si>
  <si>
    <t>05 53 02 03 91</t>
  </si>
  <si>
    <t>2 R PAUL LOUIS COURIER</t>
  </si>
  <si>
    <t>05 53 02 20 20</t>
  </si>
  <si>
    <t>24-240002006-1</t>
  </si>
  <si>
    <t>SSIAD CPAM TULLE</t>
  </si>
  <si>
    <t>CPAM DE LA CORREZE</t>
  </si>
  <si>
    <t>6 RUE SOUHAM</t>
  </si>
  <si>
    <t>ssiad.cpam-tulle@assurance-maladie.fr;directeur.cpam-tulle@assurance-maladie.fr;&lt;ssiad.cpam-correze@assurance-maladie.fr&gt;;directeur.cpam-correze@assurance-maladie.fr;bcg.cpam-correze@assurance-maladie.fr</t>
  </si>
  <si>
    <t>05 55 21 11 28</t>
  </si>
  <si>
    <t>Laëtitia MERY, Attachée de direction, laetitia.mery@assurance-maladie.fr</t>
  </si>
  <si>
    <t>TULLLE CEDEX</t>
  </si>
  <si>
    <t>05 55 2110 00</t>
  </si>
  <si>
    <t>ITEP CRAPS</t>
  </si>
  <si>
    <t>CRAPS</t>
  </si>
  <si>
    <t>19 AV DU CHATEAU D'ESTE</t>
  </si>
  <si>
    <t>contact@craps64.fr;directeur@craps64.fr;comptabilite@craps64.fr</t>
  </si>
  <si>
    <t>05 59 72 06 20</t>
  </si>
  <si>
    <t>64-640000543-1</t>
  </si>
  <si>
    <t>640781100_ITEP CRAPS</t>
  </si>
  <si>
    <t>SESSAD DU CRAPS</t>
  </si>
  <si>
    <t>EHPAD LES MARRONNIERS</t>
  </si>
  <si>
    <t>CROIX ROUGE FRANCAISE</t>
  </si>
  <si>
    <t>10 PL DU CHAMP DE FOIRE</t>
  </si>
  <si>
    <t>ROUILLAC</t>
  </si>
  <si>
    <t>foyer.rouillac@croix-rouge.fr;estelle.furet@croix-rouge.fr;aurelien.chatain@croix-rouge.fr</t>
  </si>
  <si>
    <t>CHATAIN</t>
  </si>
  <si>
    <t>Aurélien</t>
  </si>
  <si>
    <t>05 45 96 54 54</t>
  </si>
  <si>
    <t>98 R DIDOT</t>
  </si>
  <si>
    <t>PARIS CEDEX 14</t>
  </si>
  <si>
    <t>01 44 43 11 00</t>
  </si>
  <si>
    <t>IMPRo Tonnay Charente</t>
  </si>
  <si>
    <t>2 R DE LATTRE TASSIGNY</t>
  </si>
  <si>
    <t>LE CHATEAU - BP80011</t>
  </si>
  <si>
    <t>TONNAY CHARENTE</t>
  </si>
  <si>
    <t xml:space="preserve">impro.tonnay@croix-rouge.fr;julie.varez@croix-rouge.fr;compta.tonnay@croix-rouge.fr;isabelle.peyrard@croix-rouge.fr;yannick.moreau@croix-rouge.fr;sonia.moinse@croix-rouge.fr; sylvie.lasquellec@croix-rouge.fr;catherine.poitevineau@croix-rouge.fr
</t>
  </si>
  <si>
    <t>05 46 88 70 33</t>
  </si>
  <si>
    <t>l'impro Tonnay Charente doit être intégré au CPOM SUPRA PH par avenant date ?</t>
  </si>
  <si>
    <t>SSIAD DE SARLAT</t>
  </si>
  <si>
    <t>RUE GAUBERT LE COLOMBIER</t>
  </si>
  <si>
    <t>ssiadpa.sarlat@croix-rouge.fr;julie.varez@croix-rouge.fr;sylvie.besse@croix-rouge.fr</t>
  </si>
  <si>
    <t>05 53 31 15 15</t>
  </si>
  <si>
    <t>98 RUE DIDOT</t>
  </si>
  <si>
    <t>24-750721334-1</t>
  </si>
  <si>
    <t>240006742-SSIAD DE SARLAT</t>
  </si>
  <si>
    <t xml:space="preserve">CENTRE D'ACCUEIL DE JOUR </t>
  </si>
  <si>
    <t>R GAUBERT</t>
  </si>
  <si>
    <t>sylvie.besse@croix-rouge.fr;laurence.menet@croix-rouge.fr;ssiadpa.sarlat@croix-rouge.fr;ssiadpa.sarlat@croix-rouge.fr</t>
  </si>
  <si>
    <t>MAS CROIX ROUGE FRANCAISE</t>
  </si>
  <si>
    <t>2 AV DE PICHOT</t>
  </si>
  <si>
    <t>mas.lanton@croix-rouge.fr;Lisa.guillon@croix-rouge.fr;Elodie.ChatrieRoudier@croix-rouge.fr;yannick.moreau@croix-rouge.fr</t>
  </si>
  <si>
    <t>05 57 70 16 16</t>
  </si>
  <si>
    <t>Responsable administrative : 
Catherine DUMONTEIL - 05 57 70 84 11
catherine.dumonteil@croix-rouge.fr ;</t>
  </si>
  <si>
    <t>33-750721334-1</t>
  </si>
  <si>
    <t xml:space="preserve">CPOM 2020/2024 prorogé 1 an par avenant </t>
  </si>
  <si>
    <t>330023508-MAS CROIX ROUGE FRANCAISE</t>
  </si>
  <si>
    <t>Le CPOM n'ayant pas pu être signé début 2020 à cause du COVID les établissements CRF PH Dep 33 64 86 ne passe pas en EPRDen 2020</t>
  </si>
  <si>
    <t>LHSS CROIX ROUGE FRANCAISE</t>
  </si>
  <si>
    <t>25 BD GEORGES V</t>
  </si>
  <si>
    <t>laure.sarcou@croix-rouge.fr;gwenaelle.lapoule@croix-rouge.fr</t>
  </si>
  <si>
    <t>SARCOU</t>
  </si>
  <si>
    <t>Laure</t>
  </si>
  <si>
    <t>Responsable financier : Mme LAPOULE Gwénaëlle</t>
  </si>
  <si>
    <t>LAM CROIX ROUGE</t>
  </si>
  <si>
    <t>EHPAD  HENRY  DUNANT</t>
  </si>
  <si>
    <t>laure.sarcou@croix-rouge.fr;mapad.bordeaux@croix-rouge.fr;gwenaelle.lapoule@croix-rouge.fr</t>
  </si>
  <si>
    <t>05 56 00 24 00</t>
  </si>
  <si>
    <t>Mme SARCOU en congé maternité jusqu'au 14/01/2019
Mme Marie DESVILLES Directrice par intérim à partir du 10 septembre 2018.</t>
  </si>
  <si>
    <t>EEA POLYHAND LE NID BEARNAIS</t>
  </si>
  <si>
    <t>secretariat.nidbearnais@croix-rouge.fr;valerie.irigaray@croix-rouge.fr;julie.varez@croix-rouge.fr;</t>
  </si>
  <si>
    <t>05 59 06 45 22</t>
  </si>
  <si>
    <t>Le CPOM n'ayant pas pu être signé début 2020 à cause du COVID les établissements CRF Dep 33 64 86 ne passe pas en EPRDen 2020</t>
  </si>
  <si>
    <t>FAM HAMEAU SERVICES</t>
  </si>
  <si>
    <t>12 RTE DE GUIDOUME</t>
  </si>
  <si>
    <t>SOMMIERES DU CLAIN</t>
  </si>
  <si>
    <t>hameau.service@croix-rouge.fr;compta-hameauservice@croix-rouge.fr;julie.varez@croix-rouge.fr;dir-hameauservice@croix-rouge.fr;</t>
  </si>
  <si>
    <t>05 49 87 68 08</t>
  </si>
  <si>
    <t>EHPAD CHABATZ D'ENTRAR</t>
  </si>
  <si>
    <t>15 AVENUE PIERRE MENDES FRANCE</t>
  </si>
  <si>
    <t>mr.rochechouart@croix-rouge.fr;laetitia.jourde@croix-rouge.fr;laurence.menet@croix-rouge.fr;laetitia.jourde@croix-rouge.fr</t>
  </si>
  <si>
    <t>05 55 03 62 21</t>
  </si>
  <si>
    <t>87-750721334-1</t>
  </si>
  <si>
    <t>870003753-EHPAD RESIDENCE DU CHATENET</t>
  </si>
  <si>
    <t>SSIADPA CROIX ROUGE ROCHECHOUART</t>
  </si>
  <si>
    <t>7 FAUBOURG DU PUY DU MOULIN</t>
  </si>
  <si>
    <t>ssiadpa.rochechouart@croix-rouge.fr;sandrine.emmanuel@croix-rouge.fr;laetitia.jourde@croix-rouge.fr;</t>
  </si>
  <si>
    <t>05 55 58 38 76
05 55 03 60 68</t>
  </si>
  <si>
    <t xml:space="preserve">ESAT DELTA PLUS </t>
  </si>
  <si>
    <t>DELTA PLUS</t>
  </si>
  <si>
    <t>10 R BOILEAU</t>
  </si>
  <si>
    <t>directiongenerale@deltaplus87.fr;cs.servicesfinanciers@deltaplus87.fr;i.daulhac@deltaplus87.fr;y.robert@deltaplus87.fr;a.boulesteix@deltaplus87.fr;a.diez@deltaplus87.fr</t>
  </si>
  <si>
    <t>05 55 30 63 84
05 55 30 06 43
06 89 26 83 46</t>
  </si>
  <si>
    <t>8 R BOILEAU</t>
  </si>
  <si>
    <t>05 55 30 06 43</t>
  </si>
  <si>
    <t>87-870017126-1</t>
  </si>
  <si>
    <t>2ème CPOM  précédent signé en 2014</t>
  </si>
  <si>
    <t>870006012-MAS DELTA PLUS</t>
  </si>
  <si>
    <t>MAS DELTA PLUS</t>
  </si>
  <si>
    <t>R DE GUILLOT</t>
  </si>
  <si>
    <t>CASSEPIERRE</t>
  </si>
  <si>
    <t>RILHAC RANCON</t>
  </si>
  <si>
    <t>directiongenerale@deltaplus87.fr;cs.servicesfinanciers@deltaplus87.fr;i.daulhac@deltaplus87.fr;c.velghe@deltaplus87.fr;a.boulesteix@deltaplus87.fr;a.diez@deltaplus87.fr;y.robert@deltaplus87.fr</t>
  </si>
  <si>
    <t>05 55 30 06 43
06 89 26 83 46
05 55 35 49 50</t>
  </si>
  <si>
    <t>SSIAD POUR PERSONNES HANDICAPEES</t>
  </si>
  <si>
    <t>ALLEE DES SOURCES</t>
  </si>
  <si>
    <t xml:space="preserve">PANAZOL </t>
  </si>
  <si>
    <t>directiongenerale@deltaplus87.fr;cs.servicesfinanciers@deltaplus87.fr;i.daulhac@deltaplus87.fr;a.boulesteix@deltaplus87.fr;a.diez@deltaplus87.fr;y.robert@deltaplus87.fr</t>
  </si>
  <si>
    <t>05 55 30 06 43
06 89 26 83 46</t>
  </si>
  <si>
    <t>8 RUE BOILEAU</t>
  </si>
  <si>
    <t>FOYER D ACCUEIL MEDICALISE</t>
  </si>
  <si>
    <t>05 55 30 06 43
06 89 26 83 46
05 55 39 98 30</t>
  </si>
  <si>
    <t>EHPAD RESIDENCE LES MELAIES</t>
  </si>
  <si>
    <t>DEVELOPPEMENT DES FOYERS DE PROVINCE</t>
  </si>
  <si>
    <t>3 R DES FREMEAUX</t>
  </si>
  <si>
    <t>BP 18</t>
  </si>
  <si>
    <t>BONNAT</t>
  </si>
  <si>
    <t>vverger@afprovince.com;lasmelaies@groupeafp.com;vverger@groupeafp.com;cduchene@groupeafp.com;sgasparini@groupeafp.com</t>
  </si>
  <si>
    <t>05 55 62 82 65</t>
  </si>
  <si>
    <t>Changement d' EJ 130787005 Association des Foyers de Province devient : 130046113 Developpent des foyers de Province (arrêté de cession du 04/01/2018)</t>
  </si>
  <si>
    <t>EHPAD RESIDENCE LAULADE</t>
  </si>
  <si>
    <t>10 R LAULADE</t>
  </si>
  <si>
    <t>kmorel@groupeafp.com;tsevez@afprovince.com;laulade@groupeafp.com;cduchene@groupeafp.com;sgasparini@groupeafp.com</t>
  </si>
  <si>
    <t xml:space="preserve">MOREL </t>
  </si>
  <si>
    <t>Karine</t>
  </si>
  <si>
    <t>05 55 82 83 11</t>
  </si>
  <si>
    <t>Rebecca LELLOUCHE :04 84 26 09 30 - 06 58 00 04 26</t>
  </si>
  <si>
    <t>EHPAD RESIDENCE  LE CLOS SAINT ROCH</t>
  </si>
  <si>
    <t>4 AV WINSTON CHURCHILL</t>
  </si>
  <si>
    <t>jchamuel@afprovince.com;clossaintroch@afprovince.com;clossaintroch@groupeafp.com;jchamuel@groupeafp.com</t>
  </si>
  <si>
    <t>05 53 82 07 20</t>
  </si>
  <si>
    <t>24-130046113-1</t>
  </si>
  <si>
    <t>CPOM précédent 2020_2024</t>
  </si>
  <si>
    <t>EHPAD LA GENOLIERE</t>
  </si>
  <si>
    <t>13 R DE LA GENOLLIERE</t>
  </si>
  <si>
    <t>NIEUIL L ESPOIR</t>
  </si>
  <si>
    <t>asamoyault@groupeafp.com;genolliere@groupeafp.com</t>
  </si>
  <si>
    <t>05 49 42 04 03</t>
  </si>
  <si>
    <t>15/11/22 Changement d'EJ Ancien EJ :130787005 ASSOCIATION DES FOYERS DE PROVINCE
Cession  au 01/01/2022</t>
  </si>
  <si>
    <t>LHSS DIACONAT DE BORDEAUX</t>
  </si>
  <si>
    <t>DIACONAT DE BORDEAUX</t>
  </si>
  <si>
    <t>21 CRS SAINT LOUIS</t>
  </si>
  <si>
    <t>contact@diaconatbordeaux.fr;eloise.drouet@diaconatbordeaux.fr;celine.potin@diaconatbordeaux.fr;Gregory.correia@diaconatbordeaux.fr</t>
  </si>
  <si>
    <t>RIX</t>
  </si>
  <si>
    <t>07 78 41 59 32</t>
  </si>
  <si>
    <t>Info 2025 :M CORREIA remplace M THOLLAS à la gestion des dispositifs d’Urgence sociale et médico-sociale.</t>
  </si>
  <si>
    <t>32 Rue du commandant ARNOULD</t>
  </si>
  <si>
    <t>Création 2021</t>
  </si>
  <si>
    <t>EHPAD CHARLES D'ORLEANS</t>
  </si>
  <si>
    <t>SAS RESIDENCE CHARLES D'ORLEANS</t>
  </si>
  <si>
    <t>1 R CHARLES D ORLEANS</t>
  </si>
  <si>
    <t xml:space="preserve">contact@residence-charles-dorleans.com;adrien.gandois@residence-charles-dorleans.com
</t>
  </si>
  <si>
    <t>05 45 35 35 35</t>
  </si>
  <si>
    <t>1 R CHARLES D'ORLEANS</t>
  </si>
  <si>
    <t>B.P. 264</t>
  </si>
  <si>
    <t>COGNAC CEDEX</t>
  </si>
  <si>
    <t>16-DOMIDEP-1</t>
  </si>
  <si>
    <t>160009874_EHPAD LES JONQUILLES</t>
  </si>
  <si>
    <t>EHPAD LES JONQUILLES</t>
  </si>
  <si>
    <t>SAS LES JONQUILLES</t>
  </si>
  <si>
    <t>R DES PLANTES</t>
  </si>
  <si>
    <t>SAINT ANGEAU</t>
  </si>
  <si>
    <t>contact@les-jonquilles.com;emilie.verger@les-jonquilles.com</t>
  </si>
  <si>
    <t>05 45 39 23 30</t>
  </si>
  <si>
    <t>ST ANGEAU</t>
  </si>
  <si>
    <t>EHPAD L'OMBRIERE</t>
  </si>
  <si>
    <t>S.A.R.L. "L'OMBRIERE"</t>
  </si>
  <si>
    <t>8 R MAURICE PONTE</t>
  </si>
  <si>
    <t>SAINT JEAN D'ANGLE</t>
  </si>
  <si>
    <t xml:space="preserve">contact@residence-ombriere.com;nadege.morel@domidep.fr;secretariat@residence-ombriere.com;helene.keravis@residence-ombriere.com;annelise.desbonnet@domidep.fr </t>
  </si>
  <si>
    <t>05 46 83 34 41</t>
  </si>
  <si>
    <t>ST JEAN D ANGLE</t>
  </si>
  <si>
    <t xml:space="preserve">GUERIN Pascal </t>
  </si>
  <si>
    <t>Pascal</t>
  </si>
  <si>
    <t>17-DOMIDEP-1</t>
  </si>
  <si>
    <t>170803779-EHPAD LA TONNELLE</t>
  </si>
  <si>
    <t>Sylvie GORJAO 050624</t>
  </si>
  <si>
    <t>EHPAD LA TONNELLE</t>
  </si>
  <si>
    <t>S.A.S. LA TONNELLE</t>
  </si>
  <si>
    <t>R DES AJONCS</t>
  </si>
  <si>
    <t>LA NOUE EN RE</t>
  </si>
  <si>
    <t>SAINTE MARIE DE RE</t>
  </si>
  <si>
    <t xml:space="preserve">anaelle.lorant@residence-la-tonnelle.com;adrien.chapolard@domidep.fr
</t>
  </si>
  <si>
    <t>HAMON</t>
  </si>
  <si>
    <t>05 46 30 03 66</t>
  </si>
  <si>
    <t>Contacts : 05 46 30 03 66 _ 06 37 93 04 20</t>
  </si>
  <si>
    <t>STE MARIE DE RE</t>
  </si>
  <si>
    <t>Était en CPOM MONO jusqu'en 2023</t>
  </si>
  <si>
    <t>EHPAD RESIDENCE DU PARC</t>
  </si>
  <si>
    <t>SAS LA RESIDENCE DU PARC</t>
  </si>
  <si>
    <t>16 PL DE LA MAIRIE</t>
  </si>
  <si>
    <t>ARCHIAC</t>
  </si>
  <si>
    <t>emeline.panes@residence-du-parc.com;contact@residence-du-parc.com;romane.chadeyron@residence-du-parc.com;adrien.chapolard@domidep.fr</t>
  </si>
  <si>
    <t>05 46 49 13 31</t>
  </si>
  <si>
    <t>LEFEBVRE</t>
  </si>
  <si>
    <t>Jean-Luc</t>
  </si>
  <si>
    <t>sante.gestion@orange.fr</t>
  </si>
  <si>
    <t>EHPAD VILLA FLORIUS</t>
  </si>
  <si>
    <t>SAS BGP ALLIANCE FLOIRAC</t>
  </si>
  <si>
    <t>2 R DES CERISIERS</t>
  </si>
  <si>
    <t xml:space="preserve">Jeanjacques.sirougnet@villa-florius.fr;comptabilite@villa-florius.fr;adrien.chapolard@domidep.fr
</t>
  </si>
  <si>
    <t>GRANDJEAN</t>
  </si>
  <si>
    <t>Bernard</t>
  </si>
  <si>
    <t>05 46 96 68 00</t>
  </si>
  <si>
    <t>abariseau@agepartenaires.com</t>
  </si>
  <si>
    <t>18/12/2024 : Modification OG = DOMIDEP à la place d'AGE PARTENAIRE
Arrêté du..acte le changement de raisons sociale de l'ET auparavant : EHPAD RESIDENCE LE CERCLE DES AINES</t>
  </si>
  <si>
    <t>EHPAD LES JARDINS DE THENAC</t>
  </si>
  <si>
    <t>LES JARDINS DES HAUTS DE THENAC</t>
  </si>
  <si>
    <t>CHE DE LA GARENNE</t>
  </si>
  <si>
    <t>THENAC</t>
  </si>
  <si>
    <t>accueil@ljdh-thenac.fr;louisa.parodi@ljdh-thenac.fr;adrien.chapolard@domidep.fr</t>
  </si>
  <si>
    <t>05 46 92 90 90</t>
  </si>
  <si>
    <t>43 R DE LA REPUBLIQUE</t>
  </si>
  <si>
    <t>Rajout groupe : SANTE ACTION</t>
  </si>
  <si>
    <t>EHPAD LES JARDINS DE THENON</t>
  </si>
  <si>
    <t xml:space="preserve">  LES JARDINS DES HAUTS DE THENON</t>
  </si>
  <si>
    <t>1 R PIERRE LOTI</t>
  </si>
  <si>
    <t>THENON</t>
  </si>
  <si>
    <t>adrien.chapolard@ljdh-thenon.fr;contact@ljdh-thenon.fr</t>
  </si>
  <si>
    <t>MATHIEU</t>
  </si>
  <si>
    <t>Christiane</t>
  </si>
  <si>
    <t>05 53 06 64 30</t>
  </si>
  <si>
    <t>OUI mais pas DGC</t>
  </si>
  <si>
    <t>24-DOMIDEP-1</t>
  </si>
  <si>
    <t>Pas de passage en DGC maintien de 2 dotations distinctes et deux décisions tarifaires</t>
  </si>
  <si>
    <t>EHPAD LES JARDINS DE STE-ALVERE</t>
  </si>
  <si>
    <t>SAS LES JARDINS DES HAUTS DE SAINTE-ALVERE</t>
  </si>
  <si>
    <t>RUE DE SAINT AVIT</t>
  </si>
  <si>
    <t>VAL DE LOUYRE ET CAUDEAU</t>
  </si>
  <si>
    <t>gwendoline.boisset@ljdh-alvere.fr;contact@ljdh-alvere.fr</t>
  </si>
  <si>
    <t>05 53 22 70 41</t>
  </si>
  <si>
    <t>7 rue Antoinette de Lostange</t>
  </si>
  <si>
    <t>EHPAD LA JUVENIE</t>
  </si>
  <si>
    <t>SAS   LA NOUVELLE JUVENIE</t>
  </si>
  <si>
    <t>La Juvénie</t>
  </si>
  <si>
    <t>PAYZAC</t>
  </si>
  <si>
    <t xml:space="preserve">direction@ehpad-lajuvenie.fr;ehpad@lajuvenie.fr;accueil@ehpad-lajuvenie.fr
</t>
  </si>
  <si>
    <t>JABOULAY</t>
  </si>
  <si>
    <t>Annie</t>
  </si>
  <si>
    <t>05 53 62 29 49</t>
  </si>
  <si>
    <t>Dir Adj : Mme Fossé
Accueil, secrétariat : contact@lajuvenie.fr ;
IDE/IDE : ide@lajuvenie.fr ;
Médecin coordonnateur : medco@lajuvenie.fr ;
URGENCE / ALERTE /communications ARS :  ehpad@lajuvenie.fr ;</t>
  </si>
  <si>
    <t>18 rue du Creuzat</t>
  </si>
  <si>
    <t>L'ISLE D'ABEAU</t>
  </si>
  <si>
    <t>24-380027987-1</t>
  </si>
  <si>
    <t xml:space="preserve">10/06/2024 Modification num CPOM suite changement EJ (ancien num 24-240002733-1) </t>
  </si>
  <si>
    <t>Info 06/12/24 nouveau changement d'EJ 380027987 SAS LA NOUVELLE JUVENIE devient 240018697 SAS LA NUOVELLE JUVENIE
Arrêté du 21/05/2024 = Changement d'EJ (ex groupe MEDICHARME)
Ancien EJ 240002733 SAS LA JUVENIE</t>
  </si>
  <si>
    <t>LES NOUVEAUX CHENES VERTS</t>
  </si>
  <si>
    <t>LE  LYONNET</t>
  </si>
  <si>
    <t>AGONAC</t>
  </si>
  <si>
    <t>direction@residence-leschenesverts.com;accueil@ehpad-leschenesverts.fr;direction@ehpad-leschenesverts.fr</t>
  </si>
  <si>
    <t>Mittenaere</t>
  </si>
  <si>
    <t>05 53 02 40 00</t>
  </si>
  <si>
    <t>18 RUE DU CREUZAT</t>
  </si>
  <si>
    <t>L ISLE D ABEAU</t>
  </si>
  <si>
    <t>24-240018705-1</t>
  </si>
  <si>
    <r>
      <rPr>
        <sz val="8"/>
        <color rgb="FFFF0000"/>
        <rFont val="Arial"/>
        <family val="2"/>
      </rPr>
      <t>Info du 06/12/2024 : Nouvelle modif EJ 380027995 SAS LES NOUVEAUX CHENES VERTS remplacé par 240018705 LES NOUVEAUX CHENES VERTS</t>
    </r>
    <r>
      <rPr>
        <sz val="8"/>
        <color theme="1"/>
        <rFont val="Arial"/>
        <family val="2"/>
      </rPr>
      <t xml:space="preserve">
Arrêté cession 21/05/24 modif EJ ancienne EJ 240001990 SAS LES CHENES VERTS</t>
    </r>
  </si>
  <si>
    <t>EHPAD LES MURIERS</t>
  </si>
  <si>
    <t>SAS   LES MURIERS</t>
  </si>
  <si>
    <t>4 ALL DE L'ETOILE DU BERGER</t>
  </si>
  <si>
    <t>contact@residence-les-muriers.com;marion.rodriguez@residence-les-muriers.com;adrien.chapolard@domidep.fr</t>
  </si>
  <si>
    <t>Mme RODRIGUEZ (interim Mme BRUANT Judith en arrêt</t>
  </si>
  <si>
    <t>05 56 20 53 39</t>
  </si>
  <si>
    <t>M. CHAPOLARD devient le Directeur Régional Gironde (Mme Anne-Lise DESBONNET change de fonctions au 01/07/24 et evolue vers es fonctions commerciales)
Mme CHERONNET Julie gère cet établissement au niveau de la direction régionale</t>
  </si>
  <si>
    <t>4 Allée de l'Etoile du Berger</t>
  </si>
  <si>
    <t xml:space="preserve">PATTIER </t>
  </si>
  <si>
    <t>Alexis</t>
  </si>
  <si>
    <t xml:space="preserve">Dir.Régionale </t>
  </si>
  <si>
    <t>alexis.pattier@domidep.fr</t>
  </si>
  <si>
    <t>Au 17/11/22 Intérim Direction Régionale : Mme Anne-Lise DESBONNET (Arrêt maladie de Mr PATTIER°</t>
  </si>
  <si>
    <t>EHPAD VILLA PRESENTINE</t>
  </si>
  <si>
    <t>SAS  MAISON DU PAYS DE RAUZAN</t>
  </si>
  <si>
    <t>RAUZAN</t>
  </si>
  <si>
    <t>contact@villa-presentine.fr;caroline.taranto@villa-presentine.fr;adrien.chapolard@domidep.fr</t>
  </si>
  <si>
    <t>05 57 84 50 34</t>
  </si>
  <si>
    <t>M. CHAPOLARD devient le Directeur Régional Gironde (Mme Anne-Lise DESBONNET change de fonctions au 01/07/24 et evolue vers es fonctions commerciales)</t>
  </si>
  <si>
    <t>ZA DAUBERT</t>
  </si>
  <si>
    <t>EHPAD LES ERABLES</t>
  </si>
  <si>
    <t>SAS LES ERABLES</t>
  </si>
  <si>
    <t>11 AV DES ERABLES</t>
  </si>
  <si>
    <t>mallaury.rossignol@les-erables.fr;adrien.chapolard@domidep.fr</t>
  </si>
  <si>
    <t>05 56 45 13 46</t>
  </si>
  <si>
    <t>Changement de portefeuille campagne EPRD 2023</t>
  </si>
  <si>
    <t>EHPAD LA CLAIRIERE DE BEL AIR</t>
  </si>
  <si>
    <t>S.A.R.L. LA CLAIRIERE DE BEL AIR</t>
  </si>
  <si>
    <t>1 R DE LOS HEROS</t>
  </si>
  <si>
    <t>LE HAILLAN</t>
  </si>
  <si>
    <t>charlene.grulet@clairiere-de-bel-air.com;contact@clairiere-de-bel-air.com;adrien.chapolard@domidep.fr</t>
  </si>
  <si>
    <t>GRULET</t>
  </si>
  <si>
    <t>Charlène</t>
  </si>
  <si>
    <t>05 56 16 13 56</t>
  </si>
  <si>
    <t>Changement de Direction 2023 Mme PANES remplacée par Mr ER ROUFY</t>
  </si>
  <si>
    <t>EHPAD LA SAVANE</t>
  </si>
  <si>
    <t>SAS RESIDENCE LA SAVANE</t>
  </si>
  <si>
    <t>ALL DE LESPURGERES</t>
  </si>
  <si>
    <t>tiphaine.chupin@residence-la-savane.com;contact@residence-la-savane.com;adrien.chapolard@domidep.fr</t>
  </si>
  <si>
    <t>CHUPIN</t>
  </si>
  <si>
    <t>Tiphaine</t>
  </si>
  <si>
    <t>05 56 66 16 37</t>
  </si>
  <si>
    <t>9 CRS DE VERDUN</t>
  </si>
  <si>
    <t>EHPAD RESIDENCE PAUL CLAUDEL</t>
  </si>
  <si>
    <t>SAS SAINT REMI -RESIDENCE PAUL CLAUDEL</t>
  </si>
  <si>
    <t>12 R PAUL CLAUDEL</t>
  </si>
  <si>
    <t>direction@paul-claudel.com;contact@paul-claudel.com;adrien.chapolard@domidep.fr</t>
  </si>
  <si>
    <t>LEROY</t>
  </si>
  <si>
    <t>Juliette</t>
  </si>
  <si>
    <t>05 56 00 49 49</t>
  </si>
  <si>
    <t>24/05/2024 : Mme QUETRON Marlène Directrice est remplacée par Mme LEROY Juliette</t>
  </si>
  <si>
    <t>EHPAD RESIDENCE DU TERTRE</t>
  </si>
  <si>
    <t>SAS RESIDENCE DU TERTRE</t>
  </si>
  <si>
    <t>7  LAGUE SUD</t>
  </si>
  <si>
    <t>FRONSAC</t>
  </si>
  <si>
    <t>contact@residence-du-tertre.com;cyrielle.chapron@residence-du-tertre.com;alexis.pattier@domidep.fr;adrien.chapolard@domidep.fr</t>
  </si>
  <si>
    <t>CHAPRON</t>
  </si>
  <si>
    <t>Cyrielle</t>
  </si>
  <si>
    <t>05 57 74 18 67</t>
  </si>
  <si>
    <t>M. CHAPOLARD devient le Directeur Régional Gironde (Mme Anne-Lise DESBONNET change de fonctions au 01/07/24 et evolue vers es fonctions commerciales)
Mme CHAPRON Cyrielle Directrice de l'établissement
06 75 45 24 97</t>
  </si>
  <si>
    <t>EHPAD LES PARENTELES</t>
  </si>
  <si>
    <t>SAS LES PARENTELES DE MERIGNAC</t>
  </si>
  <si>
    <t>65 AV DE L'ALOUETTE</t>
  </si>
  <si>
    <t>ichapalain@almage.com;adrien.chapolard@domidep.fr</t>
  </si>
  <si>
    <t>ETESSE</t>
  </si>
  <si>
    <t>21/11/2022 Changement de portefeuille du fait du rattachement à DOMIDEP</t>
  </si>
  <si>
    <t>EHPAD VITEAL OLERON</t>
  </si>
  <si>
    <t>SAS LE NOUVEAU VITEAL OLERON</t>
  </si>
  <si>
    <t>6 R BONIFAUD</t>
  </si>
  <si>
    <t>direction@ehpad-viteal-oleron.fr</t>
  </si>
  <si>
    <t>BLANC</t>
  </si>
  <si>
    <t>05 46 47 15 61</t>
  </si>
  <si>
    <t>17-380028001-1</t>
  </si>
  <si>
    <t>23/05/24 : Modification numéro CPOM du fait changement d'EJ (précédemment 17-170023600-1</t>
  </si>
  <si>
    <t>23/05/24 : Changement d'EJ ancien EJ : 170023600 SAS VITEAL OLERON (OG MEDICHARME SAS)=&gt;Nouvel EJ 380028001 SAS LE NOUVEAU VITEAL OLERON (modif adresse EJ)(OG =DOMIDEP)</t>
  </si>
  <si>
    <t>EHPAD LOUIS IX</t>
  </si>
  <si>
    <t>LES JARDINS DU LOT ET GARONNE</t>
  </si>
  <si>
    <t>RTE DU MARIN</t>
  </si>
  <si>
    <t>LAMONTJOIE</t>
  </si>
  <si>
    <t>marine.dubos@residence-louis-ix.com;julie.cheronnet@domidep.fr;contact@residence-louis-ix.com</t>
  </si>
  <si>
    <t>05 53 48 42 87</t>
  </si>
  <si>
    <t>06 76 73 88 18</t>
  </si>
  <si>
    <t>EHPAD RESIDENCE DU LAC</t>
  </si>
  <si>
    <t>SAS LA NOUVELLE RESIDENCE DU LAC</t>
  </si>
  <si>
    <t>LA BARTERE</t>
  </si>
  <si>
    <t>CASTELJALOUX</t>
  </si>
  <si>
    <t>direction@ehpad-lac.fr</t>
  </si>
  <si>
    <t>MASSIP</t>
  </si>
  <si>
    <t>Adeline</t>
  </si>
  <si>
    <t>05 53 20 00 50</t>
  </si>
  <si>
    <t>RUE DE LA BARTERE</t>
  </si>
  <si>
    <t>info du 21/02/25 Suite cession MEDICHARME a DOMIDEP ancien CPOM 2019-2023 non renouvellé pour le moment en cours de négociation</t>
  </si>
  <si>
    <t>Arrêté du 20/08/2024 =changement d'EJ (anciennement 470016064 SAS RESIDENCE DU LAC)et modif groupe MEDICHARME repris par DOMIDEP</t>
  </si>
  <si>
    <t>EHPAD RESIDENCE ZOPPOLA</t>
  </si>
  <si>
    <t>SAS LA NOUVELLE RESIDENCE ZOPOLA</t>
  </si>
  <si>
    <t>R LABRUYERE</t>
  </si>
  <si>
    <t>direction@ehpad-zoppola.fr</t>
  </si>
  <si>
    <t xml:space="preserve">DELSOL </t>
  </si>
  <si>
    <t>Camille</t>
  </si>
  <si>
    <t>05 53 79 13 87</t>
  </si>
  <si>
    <t>Tel Directrice : 06 46 59 58 63</t>
  </si>
  <si>
    <t>16 RUE LABRUYERE</t>
  </si>
  <si>
    <t>Arrêté du 20/08/2024 =changement d'EJ (anciennement 470016064 SAS RESIDENCE DU LAC) et modif groupe MEDICHARME repris par DOMIDEP</t>
  </si>
  <si>
    <t>EHPAD RESIDENCE BEURRE</t>
  </si>
  <si>
    <t>SAS LA NOUVELLE RESIDENCE BEURRE</t>
  </si>
  <si>
    <t>R RENE CHABRIE</t>
  </si>
  <si>
    <t>direction@ehpad-beurre.fr</t>
  </si>
  <si>
    <t>05 53 70 40 63</t>
  </si>
  <si>
    <t>RUE RENE CHABRIE</t>
  </si>
  <si>
    <t xml:space="preserve">VILLENEUVE SUR LOT </t>
  </si>
  <si>
    <t>EHPAD SANTA MONICA</t>
  </si>
  <si>
    <t>S.A.S. "SANTA MONICA"</t>
  </si>
  <si>
    <t>LD LA VALLEE DES BAS CHAMPS</t>
  </si>
  <si>
    <t>CIVRAY</t>
  </si>
  <si>
    <t xml:space="preserve">direction@residence-santa-monica.fr
</t>
  </si>
  <si>
    <t>KESSLER</t>
  </si>
  <si>
    <t>Arnaud</t>
  </si>
  <si>
    <t>05 49 87 23 23</t>
  </si>
  <si>
    <t>EHPAD LA PIERRE MEULIERE</t>
  </si>
  <si>
    <t>S.A.R.L. LA PIERRE MEULIERE</t>
  </si>
  <si>
    <t>11 R DU PONT</t>
  </si>
  <si>
    <t>VOUNEUIL SUR VIENNE</t>
  </si>
  <si>
    <t>direction@pierre-meuliere.com;contact@pierre-meuliere.com;</t>
  </si>
  <si>
    <t>05 49 85 40 00</t>
  </si>
  <si>
    <t>R DU PONT</t>
  </si>
  <si>
    <t>86-860009869-1</t>
  </si>
  <si>
    <t>EHPAD LES LIS</t>
  </si>
  <si>
    <t>SAS "THEMIS LES LIS"</t>
  </si>
  <si>
    <t>DOMUSVI</t>
  </si>
  <si>
    <t>58 RTE DE ST JEAN D ANGELY</t>
  </si>
  <si>
    <t>SAINT YRIEIX SUR CHARENTE</t>
  </si>
  <si>
    <t>jnaud@domusvi.com;dir-lis-st-yrieix@domusvi.com;akuba@domusvi.com</t>
  </si>
  <si>
    <t>NAUD</t>
  </si>
  <si>
    <t>Jean-Pascal</t>
  </si>
  <si>
    <t>Directeur de Région</t>
  </si>
  <si>
    <t>05 45 37 66 55</t>
  </si>
  <si>
    <t>58 R DE ST JEAN D'ANGELY</t>
  </si>
  <si>
    <t>Correspondante DOMUSVI tarification : Anna KUBA
akuba@domusvi.com
Tel : 01 57 32 52 26</t>
  </si>
  <si>
    <t>16-160010500-1</t>
  </si>
  <si>
    <t>Cpom précédent 01/04/2019_01/04/2024 nouveau CPOM au 01/12/2024</t>
  </si>
  <si>
    <t>EHPAD LES JARDINS DE LOULAY</t>
  </si>
  <si>
    <t>S.A.S. LES JARDINS DE LOULAY</t>
  </si>
  <si>
    <t>2B R DU 8 MAI 1945</t>
  </si>
  <si>
    <t>dir-jardins-loulay@domusvi.com;tabreu@domusvi.com;akuba@domusvi.com;pnicole@domusvi.com</t>
  </si>
  <si>
    <t>05 46 33 82 12</t>
  </si>
  <si>
    <t>03/2023 : Jean-Pascal NAUD Directeur de Region dep 16,17,79,86 (remplace Mr Laurent ROUSSEAU)
Mr TABREU : Directeur opérationnel</t>
  </si>
  <si>
    <t>2 R DU 8 MAI 1945</t>
  </si>
  <si>
    <t>17-DOMUSVI-1</t>
  </si>
  <si>
    <t>Avenant de prorogation du CPOM 2019-2024 jusqu'au 31/12/2025</t>
  </si>
  <si>
    <t>170016638-EHPAD LES PORTES DU JARDIN</t>
  </si>
  <si>
    <t>EHPAD LES JARDINS DU MARAIS</t>
  </si>
  <si>
    <t>S.A.R.L. SAINT AGNANT</t>
  </si>
  <si>
    <t>46 AV CHARLES DE GAULLE</t>
  </si>
  <si>
    <t>SAINT AGNANT</t>
  </si>
  <si>
    <t>pnicole@domusvi.com;dir-jardins-marais-st-agnant@domusvi.com;tabreu@domusvi.com;akuba@domusvi.com</t>
  </si>
  <si>
    <t>MORIN</t>
  </si>
  <si>
    <t>Daniel</t>
  </si>
  <si>
    <t>05 46 83 51 70</t>
  </si>
  <si>
    <t>41 AV CANAL DE LA BRIDOIRE</t>
  </si>
  <si>
    <t>ST AGNANT</t>
  </si>
  <si>
    <t>EHPAD LES JARDINS DE SAINTONGE</t>
  </si>
  <si>
    <t>SRG SARL LES JARDINS DE SAINTONGE</t>
  </si>
  <si>
    <t>1 R DES BRUNETTES</t>
  </si>
  <si>
    <t>pnicole@domusvi.com;akuba@domusvi.com;Dir-jardins-st-genis@domusvi.com;tabreu@domusvi.com</t>
  </si>
  <si>
    <t>SANGAN</t>
  </si>
  <si>
    <t>Sandra</t>
  </si>
  <si>
    <t>05 46 49 86 38</t>
  </si>
  <si>
    <t>1 Rue des Brunettes</t>
  </si>
  <si>
    <t>ST GENIS DE SAINTONGE</t>
  </si>
  <si>
    <t>05 33 06 16 20</t>
  </si>
  <si>
    <r>
      <t xml:space="preserve">070420:Changement EJ de 750061061 SARL Jardins Saintonge à 170025803_actualisation num CPOM
</t>
    </r>
    <r>
      <rPr>
        <sz val="8"/>
        <color theme="1"/>
        <rFont val="Arial"/>
        <family val="2"/>
      </rPr>
      <t>031019:Changement groupe asso passe de RESIDALYA à DOMUSVI MAJ 03102019</t>
    </r>
  </si>
  <si>
    <t>EHPAD RESIDENCE LE LITTORAL</t>
  </si>
  <si>
    <t>RESIDENCE DU LITTORAL</t>
  </si>
  <si>
    <t>44 R DU CAILLEAU</t>
  </si>
  <si>
    <t>SAINT AUGUSTIN SUR MER</t>
  </si>
  <si>
    <t>pnicole@domusvi.com;akuba@domusvi.com;dir-littoral-st-augustin@domusvi.com;tabreu@domusvi.com</t>
  </si>
  <si>
    <t>VIGNERON</t>
  </si>
  <si>
    <t>Natacha</t>
  </si>
  <si>
    <t>05 46 22 27 27</t>
  </si>
  <si>
    <t>44 Rue Cailleau</t>
  </si>
  <si>
    <t>ST AUGUSTIN</t>
  </si>
  <si>
    <r>
      <t xml:space="preserve">04/06/20 : Chgt EJ 750054934 devient 170025886
</t>
    </r>
    <r>
      <rPr>
        <sz val="8"/>
        <color theme="1"/>
        <rFont val="Arial"/>
        <family val="2"/>
      </rPr>
      <t>070420 _Modif num CPOM remplacement dans le libelle de RESIDALYA par DOMUSVI
Changement groupe asso passe de RESIDALYA à DOMUSVI MAJ 03102019</t>
    </r>
  </si>
  <si>
    <t>EHPAD LES PORTES DU JARDIN</t>
  </si>
  <si>
    <t>LES PORTES DU JARDIN</t>
  </si>
  <si>
    <t>ALL DES FUSAINS</t>
  </si>
  <si>
    <t>pnicole@domusvi.com;akuba@domusvi.com;Dir-jardin-tonnay@domusvi.com;tabreu@domusvi.com</t>
  </si>
  <si>
    <t>BASTIER</t>
  </si>
  <si>
    <t>05 46 87 82 00</t>
  </si>
  <si>
    <t>1 allée des Fusains</t>
  </si>
  <si>
    <r>
      <t xml:space="preserve">04/06/20 : Chgt d'EJ 750054934 devient 170025894
</t>
    </r>
    <r>
      <rPr>
        <sz val="8"/>
        <color theme="1"/>
        <rFont val="Arial"/>
        <family val="2"/>
      </rPr>
      <t>070420 _Modif num CPOM remplacement dans le libelle de RESIDALYA par DOMUSVI
Changement groupe asso passe de RESIDALYA à DOMUSVI MAJ 03102019</t>
    </r>
  </si>
  <si>
    <t>EHPAD RESIDENCE LES GRANDS CHENES</t>
  </si>
  <si>
    <t>DV BARZAN SAS</t>
  </si>
  <si>
    <t xml:space="preserve">77 RTE DE ROYAN </t>
  </si>
  <si>
    <t>MESCHERS SUR GIRONDE</t>
  </si>
  <si>
    <t>pnicole@domusvi.com;dir-muriers-barzan@domusvi.com;tabreu@domusvi.com;akuba@domusvi.com</t>
  </si>
  <si>
    <t>VITOUX</t>
  </si>
  <si>
    <t>05 46 97 97 97</t>
  </si>
  <si>
    <t>RUE DE LA MAISON DE RETRAITE</t>
  </si>
  <si>
    <t>BARZAN</t>
  </si>
  <si>
    <t>03/11/25 Info changement de NOM ET et changement d'adresse (anciennement EHPAD LE CLOS DES MURIERS à BARZAN</t>
  </si>
  <si>
    <t>EHPAD RESIDENCE DE LA PRESQU'ILE</t>
  </si>
  <si>
    <t>PRESQU ILE FOURAS</t>
  </si>
  <si>
    <t>1 CHE DE LA BAIE  D'YVES</t>
  </si>
  <si>
    <t>FOURAS</t>
  </si>
  <si>
    <t>pnicole@domusvi.com;dir-presquile-fouras@domusvi.com;tabreu@domusvi.com;akuba@domusvi.com</t>
  </si>
  <si>
    <t>05 46 82 33 33</t>
  </si>
  <si>
    <t>1 CHE DE LA BAIE D'YVES</t>
  </si>
  <si>
    <t>presquile-fouras@domusvidolcea.com</t>
  </si>
  <si>
    <t>info MAJ FINESS 03/08/21 : Chgmt EJ  précedemment 920031929 SARL PREQU ILE FOURAS, devient 170026322 PRESQU ILE FOURAS</t>
  </si>
  <si>
    <t>EHPAD LE CLOS DES FONTAINES</t>
  </si>
  <si>
    <t>ROCHEFORT LE CLOS DES FONTAINES</t>
  </si>
  <si>
    <t>2 R DU 14 JUILLET</t>
  </si>
  <si>
    <t>pnicole@domusvi.com;dir-clos-fontaines-rochefort@domusvi.com;tabreu@domusvi.com;akuba@domusvi.com</t>
  </si>
  <si>
    <t>05 46 83 67 00</t>
  </si>
  <si>
    <t>2 BR du quatorze juillet</t>
  </si>
  <si>
    <t>29/12/2017 cession d'autorisation =&gt; changement d'EJ 920031937 au lieu de 170017248 SAS TIERS TEMPS ROCHEFORT</t>
  </si>
  <si>
    <t>EHPAD LES JARDINS DES LOGES</t>
  </si>
  <si>
    <t>S.A.S. LE JARDIN DES LOGES</t>
  </si>
  <si>
    <t>9 R DE LA CROIX</t>
  </si>
  <si>
    <t>SAINT BONNET SUR GIRONDE</t>
  </si>
  <si>
    <t>pnicole@domusvi.com;akuba@domusvi.com;dir-jardin-st-bonnet@domusvi.com;tabreu@domusvi.com</t>
  </si>
  <si>
    <t>CHARGE-PETIT</t>
  </si>
  <si>
    <t>05 46 86 08 08</t>
  </si>
  <si>
    <t>CTRE BOURG</t>
  </si>
  <si>
    <t>ST BONNET SUR GIRONDE</t>
  </si>
  <si>
    <t>070420 _Modif num CPOM remplacement dans le libelle de RESIDALYA par DOMUSVI
Changement groupe asso passe de RESIDALYA à DOMUSVI MAJ 03102019</t>
  </si>
  <si>
    <t>EHPAD RESIDENCE CLOS LAFITTE</t>
  </si>
  <si>
    <t>SAS  RESIDENCE DU CLOS LAFITTE</t>
  </si>
  <si>
    <t>20 RTE DE MAISON ROUGE</t>
  </si>
  <si>
    <t>FARGUES ST HILAIRE</t>
  </si>
  <si>
    <t>dir-clos-lafitte-fargues@domusvi.com;mraynal@domusvi.com</t>
  </si>
  <si>
    <t>05 56 21 21 21</t>
  </si>
  <si>
    <t>Mars 2023 : Maxime GUIHO : Directeur région dep 33, 47, 64</t>
  </si>
  <si>
    <t>33-DOMUSVI-1</t>
  </si>
  <si>
    <t>330786252-EHPAD RES CLOS LAFITTE</t>
  </si>
  <si>
    <t>EHPAD CHATEAU VACQUEY</t>
  </si>
  <si>
    <t>ASS.DES JEUNES AMIS DES PERS. AGEES</t>
  </si>
  <si>
    <t>56 AV VACQUEY</t>
  </si>
  <si>
    <t>SALLEBOEUF</t>
  </si>
  <si>
    <t>dir-vacquey-salleboeuf@domusvi.com;icaujolle@domusvi.com;mraynal@domusvi.com</t>
  </si>
  <si>
    <t>05 56 72 91 45</t>
  </si>
  <si>
    <t>EHPAD RESIDENCE MEDICIS</t>
  </si>
  <si>
    <t>S.A. LES JARDINS DE CYBELE</t>
  </si>
  <si>
    <t>172 AV DU TRUC</t>
  </si>
  <si>
    <t>medicis-merignac@domusvi.com;mraynal@domusvi.com;dir-medicis-merignac@domusvi.com</t>
  </si>
  <si>
    <t>05 56 34 38 58</t>
  </si>
  <si>
    <t>05 56 34 38 88</t>
  </si>
  <si>
    <t>NOGUERO
RAYNAL</t>
  </si>
  <si>
    <t>Jocelyne
Marie-Hélène</t>
  </si>
  <si>
    <t>Dir.Opérationnelle
Attachée Adm.</t>
  </si>
  <si>
    <t>jnoguero@domusvi.com ;
mraynal@domusvi.com ;</t>
  </si>
  <si>
    <t>EHPAD RESIDENCE DU PYLA SUR MER</t>
  </si>
  <si>
    <t>RESIDENCE DE PYLA/MER</t>
  </si>
  <si>
    <t>ALL DE LA CHAPELLE</t>
  </si>
  <si>
    <t xml:space="preserve">direction.residencepyla@orange.fr;pyla-la-teste@domusvi.com;dir-pyla-la-teste@domusvi.com;mraynal@domusvi.com;mguiho@domusvi.com
</t>
  </si>
  <si>
    <t>05 56 22 10 48</t>
  </si>
  <si>
    <t>33-GROUPE-RESIDALYA-1</t>
  </si>
  <si>
    <t>Racheté par DOMUSVI mais CPOM RESIDALYA maintenu jusqu'au renouvellement</t>
  </si>
  <si>
    <t>330804469-EHPAD_MONT_DES_LANDES</t>
  </si>
  <si>
    <t>Info 08/2020 : Ets groupe Residalya rachetés par DOMUSVI, conservent leur EJ et le CPOM_groupe_reseau_residalya reste en vigueur, il y aurait éventuellement un CPOM DOMUSVI unique mais au renouvellement du CPOM en 2023;</t>
  </si>
  <si>
    <t>EHPAD LE PARC DES OLIVIERS</t>
  </si>
  <si>
    <t>SAS AQUILA LE PARC DES OLIVIERS</t>
  </si>
  <si>
    <t>61 R DE VASSIVEY</t>
  </si>
  <si>
    <t>PAREMPUYRE</t>
  </si>
  <si>
    <t>dir-parc-oliviers-parempuyre@domusvi.com;mraynal@domusvi.com</t>
  </si>
  <si>
    <t>05 56 15 40 51</t>
  </si>
  <si>
    <t>EHPAD LA CHENAIE</t>
  </si>
  <si>
    <t>LA CHENAIE</t>
  </si>
  <si>
    <t>6 AV ANDRE LAFON</t>
  </si>
  <si>
    <t>SAINT CIERS SUR GIRONDE</t>
  </si>
  <si>
    <t xml:space="preserve">dir-chenaie-st-ciers@domusvi.com;mraynal@domusvi.com;mguiho@domusvi.com
</t>
  </si>
  <si>
    <t>05 57 32 99 32</t>
  </si>
  <si>
    <t>6 Rue André LAFON</t>
  </si>
  <si>
    <t>ST CIERS SUR GIRONDE</t>
  </si>
  <si>
    <t>Info du 17/04/20 : chgt d'EJ auparavant 750058331 SAS LA CHENAIE</t>
  </si>
  <si>
    <t>EHPAD LE MONT DES LANDES</t>
  </si>
  <si>
    <t>LE MONT DES LANDES</t>
  </si>
  <si>
    <t>8 AV MAURICE LACOSTE</t>
  </si>
  <si>
    <t xml:space="preserve">dir-landes-st-savin@domusvi.com;mraynal@domusvi.com;mguiho@domusvi.com
</t>
  </si>
  <si>
    <t>05 57 94 05 05</t>
  </si>
  <si>
    <t>landes-st-savin@domusvi.com</t>
  </si>
  <si>
    <t>EHPAD LES REMPARTS</t>
  </si>
  <si>
    <t>RESIDENCE DES REMPARTS S.N.C.</t>
  </si>
  <si>
    <t>7 R ANDRE MAZEAU</t>
  </si>
  <si>
    <t>dir-remparts-agen@ehpad-sedna.fr;ptardy@ehpad-sedna.fr</t>
  </si>
  <si>
    <t>05 53 68 31 41</t>
  </si>
  <si>
    <t>EHPAD RESIDENCE SAINT EXUPERY</t>
  </si>
  <si>
    <t>EURL THEMIS MARMANDE</t>
  </si>
  <si>
    <t>IMP FREDERIC CHOPIN</t>
  </si>
  <si>
    <t>exupery-marmande@domusvi.com;dir-exupery-marmande@domusvi.com;mraynal@domusvi.com</t>
  </si>
  <si>
    <t>05 53 20 81 00</t>
  </si>
  <si>
    <t>EHPAD SAINT JEAN</t>
  </si>
  <si>
    <t>SAS  TIERS TEMPS RESIDENCE SAINT JEAN</t>
  </si>
  <si>
    <t>2 AV DU GENERAL DE GAULLE</t>
  </si>
  <si>
    <t>dir-tt-agen@domusvi.com;mraynal@domusvi.com</t>
  </si>
  <si>
    <t>05 53 48 45 45</t>
  </si>
  <si>
    <t>EHPAD RESIDENCE ARPEGE</t>
  </si>
  <si>
    <t>TIERS TEMPS ANGLET</t>
  </si>
  <si>
    <t>66 AV D'ESPAGNE</t>
  </si>
  <si>
    <t>dir-arpege-anglet@domusvi.com;afer@domusvi.com</t>
  </si>
  <si>
    <t>05 59 03 60 00</t>
  </si>
  <si>
    <t>64-DOMUSVI-1</t>
  </si>
  <si>
    <t>Il n’y a pas d’Ets nœud car il y a une décision tarifaire par EJ. Ils sont sous CPOM commun mais dans les faits c’est un CPOM par Ets. Chacun ayant une entité juridique.</t>
  </si>
  <si>
    <t>EHPAD RESIDENCE LA BELLE ANGLAISE</t>
  </si>
  <si>
    <t>SAS TIERS TEMPS PAU</t>
  </si>
  <si>
    <t>43 AVENUE POUGUET</t>
  </si>
  <si>
    <t>dir-tt-pau@domusvi.com;afer@domusvi.com</t>
  </si>
  <si>
    <t>05 59 14 87 00</t>
  </si>
  <si>
    <t>EHPAD RESIDENCE ESKUALDUNA</t>
  </si>
  <si>
    <t>GUETHARY ESKUALDUNA</t>
  </si>
  <si>
    <t>137 R DU COMTE DE SWIECINSKI</t>
  </si>
  <si>
    <t>GUETHARY</t>
  </si>
  <si>
    <t>eskualduna-guethary@domusvi.com;afer@domusvi.com</t>
  </si>
  <si>
    <t>05 59 47 57 00</t>
  </si>
  <si>
    <t>137 RUE DU COMTE DE SWIECINSKI</t>
  </si>
  <si>
    <t>EHPAD LES JARDINS DE LA BERONNE</t>
  </si>
  <si>
    <t>THEMIS CHATEAU DE CHAILLE</t>
  </si>
  <si>
    <t>10 Avenue de Limoges</t>
  </si>
  <si>
    <t>dir-beronne-melle@domusvi.com;tabreu@domusvi.com;akuba@domusvi.com;jnaud@domusvi.com</t>
  </si>
  <si>
    <t>05 49 27 02 99</t>
  </si>
  <si>
    <t>CHT DE CHAILLE</t>
  </si>
  <si>
    <t>ST MARTIN LES MELLE</t>
  </si>
  <si>
    <t>79_790000764_1</t>
  </si>
  <si>
    <t xml:space="preserve"> MONO ETABLISSEMENT</t>
  </si>
  <si>
    <t>DOMUSVI : 2 EJ 790003131 et 790000764</t>
  </si>
  <si>
    <t>Visitie conf 140421 ok demenagement au 10 avenue de Limoges à Melle au lieu du 5 allée de Chaillé à ST MARTIN LES MELLES / changement de nom de l'EHPAD qui devient LES JARDINS DE LA BERONNE au lieu de L'EHPAD CHATEAU DE CHAILLE (maj adresse fte FE le 230621) Arreté du 31/08/2021</t>
  </si>
  <si>
    <t>EHPAD RESIDENCE POMPAIRAIN</t>
  </si>
  <si>
    <t>E.U.R.L. POMPAIRAIN</t>
  </si>
  <si>
    <t>ALL DE POMPAIRAIN</t>
  </si>
  <si>
    <t>dir-pompairain-chatillon@domusvi.com;akuba@domusvi.com;jnaud@domusvi.com</t>
  </si>
  <si>
    <t>05 49 95 06 09</t>
  </si>
  <si>
    <t>03/2023 : Jean-Pascal NAUD Directeur de Region (remplace Mr Laurent ROUSSEAU)
DASSE Honorine : Chargée de tarification DOMUSVI 79
hdasse@domusvi.com</t>
  </si>
  <si>
    <t>ALL DE POMPAIRIN</t>
  </si>
  <si>
    <t>79-790003131-1</t>
  </si>
  <si>
    <t>CPAM 79</t>
  </si>
  <si>
    <t>EHPAD LES ALISIERS</t>
  </si>
  <si>
    <t>DV L'ISLE JOURDAIN SAS</t>
  </si>
  <si>
    <t>4 R DE PUYSEBERT</t>
  </si>
  <si>
    <t>dir-alisiers-isle-jourdain@domusvi.com;akuba@domusvi.com</t>
  </si>
  <si>
    <t>05 49 84 02 42</t>
  </si>
  <si>
    <t>EHPAD RESIDENCE LAREMY</t>
  </si>
  <si>
    <t>SARL LA ROCHETTE</t>
  </si>
  <si>
    <t>18 R DU CHATEAU</t>
  </si>
  <si>
    <t>LATHUS ST REMY</t>
  </si>
  <si>
    <t>dir-laremy-lathus@domusvi.com;akuba@domusvi.com</t>
  </si>
  <si>
    <t>05 49 91 42 42</t>
  </si>
  <si>
    <t>EJ précédente : 920029238 (modif en octobre 2023 nouvelle EJ)</t>
  </si>
  <si>
    <t>EHPAD LA BOETIE</t>
  </si>
  <si>
    <t>SARL RESIDENCE BL</t>
  </si>
  <si>
    <t>41 AVENUE DE LA CROIX</t>
  </si>
  <si>
    <t>LE TAILLAN MEDOC</t>
  </si>
  <si>
    <t xml:space="preserve">dir-boetie-taillan@domusvi.com;mraynal@domusvi.com;mguiho@domusvi.com
</t>
  </si>
  <si>
    <t>MAGNOUX</t>
  </si>
  <si>
    <t xml:space="preserve">Béatrice </t>
  </si>
  <si>
    <t>05 33 06 11 51</t>
  </si>
  <si>
    <t>41 Avenue de la Croix</t>
  </si>
  <si>
    <t>Le CPOM GROUPE RESIDALYA va être repris par DOMUSVI en attente de précisions le 26/03/20</t>
  </si>
  <si>
    <t>Creation EHPAD la BOETIE (03/12/2019) qui regroupe ex EHPAD ALOHA 330022609 et EHPAD CLOS CAYCHAC 330799206
Info 08/2020 : Ets groupe Residalya rachetés par DOMUSVI, conservent leur EJ et le CPOM_groupe_reseau_residalya reste en vigueur, il y aurait éventuellement un CPOM DOMUSVI unique mais au renouvellement du CPOM en 2023;</t>
  </si>
  <si>
    <t>EHPAD FAUBOURG NOTRE DAME LES 2 SEQUOIAS</t>
  </si>
  <si>
    <t>E.P.A.C. LES DEUX SEQUOIAS</t>
  </si>
  <si>
    <t>1620 RTE DES BORDS DE DRONNE</t>
  </si>
  <si>
    <t>BOURDEILLES</t>
  </si>
  <si>
    <t>finances@bourdeilles2sequoias.fr;direction@bourdeilles2sequoias.fr;accueil@bourdeilles2sequoias.fr</t>
  </si>
  <si>
    <t>05 53 02 35 35</t>
  </si>
  <si>
    <t>24-240015644-1</t>
  </si>
  <si>
    <t>240002139-EHPAD FB NOTRE DAME LES 2 SEQUOIAS</t>
  </si>
  <si>
    <t>CPOM signé le 01/01/2019 à effet du 01/01/2019 autres ESMS FAM restent en procédure contradictoire en 2019 ?? EN ATTENTE DECISION POLE FI / CD / ESMS</t>
  </si>
  <si>
    <t>FOYER LA PRADA</t>
  </si>
  <si>
    <t>LA PRAIRIE</t>
  </si>
  <si>
    <t>05 53 03 72 95</t>
  </si>
  <si>
    <t>EHPAD AL CARTERO</t>
  </si>
  <si>
    <t>MAISON DE RET PUB AL CARTERO</t>
  </si>
  <si>
    <t>40 R ST MARTIN</t>
  </si>
  <si>
    <t>direction.alcartero@orange.fr;maison.alcartero@wanadoo.fr</t>
  </si>
  <si>
    <t>05 59 38 19 76</t>
  </si>
  <si>
    <t>EHPAD LE BOIS JOLI</t>
  </si>
  <si>
    <t>EHPAD AUZANCES</t>
  </si>
  <si>
    <t>8 R DU DOCTEUR MAZERON</t>
  </si>
  <si>
    <t>AUZANCES</t>
  </si>
  <si>
    <t>catherine.yahia@ehpad-auzances.fr;administration@ehpad-auzances.fr</t>
  </si>
  <si>
    <t>05 55 67 73 00</t>
  </si>
  <si>
    <t>8 R DOCTEUR MAZERON</t>
  </si>
  <si>
    <t>SSIAD AUZANCES</t>
  </si>
  <si>
    <t>05 55 67 73 01</t>
  </si>
  <si>
    <t>8 RUE DOCTEUR MAZERON</t>
  </si>
  <si>
    <t>EHPAD LES GABARIERS</t>
  </si>
  <si>
    <t>11 R SAINT ROCH</t>
  </si>
  <si>
    <t>x.francais@chg-beaulieu.fr;chg.accueil@chg-beaulieu.fr;l.sardin@chg-beaulieu.fr</t>
  </si>
  <si>
    <t>05 55 91 30 00</t>
  </si>
  <si>
    <t>19-190002535-1</t>
  </si>
  <si>
    <t>EHPAD BERNARD LESGOURGUES</t>
  </si>
  <si>
    <t>4 IMP DE LA PEPINIERE</t>
  </si>
  <si>
    <t xml:space="preserve">compta@ehpadlesgourgues.fr;laurence.miossec40@gmail.com 
</t>
  </si>
  <si>
    <t>05 58 72 12 38</t>
  </si>
  <si>
    <t>EHPAD DU CANTON ST CYPRIEN</t>
  </si>
  <si>
    <t>EHPAD CANTON ST CYPRIEN-EPAC CASTELS ET BEZENAC</t>
  </si>
  <si>
    <t>LA GAZALIANE</t>
  </si>
  <si>
    <t>CASTELS ET BEZENAC</t>
  </si>
  <si>
    <t>direction@ehpad-lagazaliane.fr;compta@ehpad-lagazaliane.fr;accueil@ehpad-lagazaliane.fr</t>
  </si>
  <si>
    <t>05 53 30 31 31</t>
  </si>
  <si>
    <t>24-240012989-1</t>
  </si>
  <si>
    <t>EHPAD LES CAPUCINES</t>
  </si>
  <si>
    <t>EHPAD CAPUCINES</t>
  </si>
  <si>
    <t>16 AV JEAN JAURES</t>
  </si>
  <si>
    <t>direction@ehpadlescapucines.fr;administration@ehpadlescapucines.fr;accueil@ehpadlescapucines.fr</t>
  </si>
  <si>
    <t>SAVARIAU</t>
  </si>
  <si>
    <t>Maryse</t>
  </si>
  <si>
    <t>05 49 87 02 91</t>
  </si>
  <si>
    <t>Portable directrice :
06 07 63 52 19</t>
  </si>
  <si>
    <t>EHPAD LES CHATAIGNIERS</t>
  </si>
  <si>
    <t>EHPAD CHATAIGNIERS</t>
  </si>
  <si>
    <t>CHE DU CHATAIGNIER</t>
  </si>
  <si>
    <t>QUARTIER GATERAPE</t>
  </si>
  <si>
    <t>CHAUVIGNY</t>
  </si>
  <si>
    <t>direction@ehpadchataigniers.fr</t>
  </si>
  <si>
    <t>BIGEAU</t>
  </si>
  <si>
    <t>Céline</t>
  </si>
  <si>
    <t>05 49 42 24 00</t>
  </si>
  <si>
    <t>CHE DES CHATAIGNIERS</t>
  </si>
  <si>
    <t>86-860000108-1</t>
  </si>
  <si>
    <t>EHPAD D'ALLASSAC</t>
  </si>
  <si>
    <t>PL MICHEL LABROUSSE</t>
  </si>
  <si>
    <t>direction@augreduvent19.fr;administration@augreduvent19.fr</t>
  </si>
  <si>
    <t>05 55 84 89 89</t>
  </si>
  <si>
    <t>SSIAD ALLASSAC DONZENAC</t>
  </si>
  <si>
    <t>PLACE MICHEL LABROUSSE</t>
  </si>
  <si>
    <t>EHPAD LES BOUQUETS</t>
  </si>
  <si>
    <t>EHPAD DE BELLEGARDE-EN-MARCHE</t>
  </si>
  <si>
    <t>7 R DES BOUQUETS</t>
  </si>
  <si>
    <t>BELLEGARDE EN MARCHE</t>
  </si>
  <si>
    <t>ehpadlesbouquets@sil.fr;yoann.campocasso@ch-aubusson.fr;e.legrand@sil.fr</t>
  </si>
  <si>
    <t>05 55 67 61 11</t>
  </si>
  <si>
    <t>SSIAD LE GRAND BOURG</t>
  </si>
  <si>
    <t>EHPAD DE BENEVENT L'ABBAYE</t>
  </si>
  <si>
    <t>6 RUE DE LA PROVIDENCE</t>
  </si>
  <si>
    <t>BENEVENT-DUN-GRAND BOURG-ST VAURY</t>
  </si>
  <si>
    <t xml:space="preserve">accueil@ehpadbenevent.fr;direction@ehpadbenevent.fr;clementine.gouny@ehpadbenevent.fr;administration@ehpadbenevent.fr
</t>
  </si>
  <si>
    <t>PERRIN</t>
  </si>
  <si>
    <t>05 55 80 39 01</t>
  </si>
  <si>
    <t>12 AV DU LIMOUSIN</t>
  </si>
  <si>
    <t>BENEVENT L ABBAYE</t>
  </si>
  <si>
    <t>05 55 62 60 35</t>
  </si>
  <si>
    <t>Ex assoc : ssiadgrandbourg@gmail.com</t>
  </si>
  <si>
    <t>EHPAD SUZANNE VALADON</t>
  </si>
  <si>
    <t>EHPAD DE BESSINES/GARTEMPE</t>
  </si>
  <si>
    <t>10 R DU 8 MAI 1945</t>
  </si>
  <si>
    <t>BESSINES SUR GARTEMPE</t>
  </si>
  <si>
    <t>mrbessines-accueil@sil.fr;mrbessines-compta@sil.fr;dpeny@ehpad-bessines.fr;direction@ehpad-bessines.fr;jflasnier@ehpad-bessines.fr</t>
  </si>
  <si>
    <t>05 55 76 11 99</t>
  </si>
  <si>
    <t>10 AV DU 8 MAI 1945</t>
  </si>
  <si>
    <t>87-870009529-1</t>
  </si>
  <si>
    <t>Précédent CPOM 2018_2022</t>
  </si>
  <si>
    <t>Voir modif statut PA = public autonome DGFIP</t>
  </si>
  <si>
    <t>EHPAD LES 4 CADRANS</t>
  </si>
  <si>
    <t>EHPAD DE BOUSSAC</t>
  </si>
  <si>
    <t>5 R DU COMBEAU</t>
  </si>
  <si>
    <t>CHATELUS MALVALEIX</t>
  </si>
  <si>
    <t xml:space="preserve">direction@ehpadajain.fr;ehpadboussac@ehpad-boussac.fr;responsable.fin.achats@ehpadajain.fr </t>
  </si>
  <si>
    <t>05 55 80 36 00</t>
  </si>
  <si>
    <t>M. MARTIN :responsable financier</t>
  </si>
  <si>
    <t>1 IMPASSE DES TROENES</t>
  </si>
  <si>
    <t>BOUSSAC</t>
  </si>
  <si>
    <t>05 55 65 02 43</t>
  </si>
  <si>
    <t>EHPAD EUGENE ROMAINE</t>
  </si>
  <si>
    <t>1 IMP DES TROENES</t>
  </si>
  <si>
    <t>EHPAD RESIDENCE PIERRE GUILBAUD</t>
  </si>
  <si>
    <t>EHPAD DE BUSSIERE-DUNOISE</t>
  </si>
  <si>
    <t>14 R DES CHARRIERES</t>
  </si>
  <si>
    <t>ehpad.bussieredunoise@sil.fr;fchasteing@ehpad-bussiere.fr;accueil@ehpad-bussiere.fr;direction@ehpad-bussiere.fr</t>
  </si>
  <si>
    <t>CHASTEING</t>
  </si>
  <si>
    <t>05 55 80 56 00</t>
  </si>
  <si>
    <t>EHPAD RESIDENCE LE NID</t>
  </si>
  <si>
    <t>EHPAD DE CHALUS</t>
  </si>
  <si>
    <t>PL DU CHABRETAIRE</t>
  </si>
  <si>
    <t>CHALUS</t>
  </si>
  <si>
    <t>administration@ehpad-chalus.fr;emilie.toullier@ehpad-chalus.fr;pierrejean.menou@ehpad-chalus.fr;direction@ehpad-chalus.fr</t>
  </si>
  <si>
    <t>MENOU</t>
  </si>
  <si>
    <t>05 55 78 43 91</t>
  </si>
  <si>
    <t>87-870007135-1</t>
  </si>
  <si>
    <t>SSIAD BOUSSAC CHAMBON EVAUX</t>
  </si>
  <si>
    <t>EHPAD DE CHAMBON/VOUEIZE</t>
  </si>
  <si>
    <t>EHPAD DE CHAMBON SUR VOUEIZE</t>
  </si>
  <si>
    <t>R GERMEAU BARAILLON</t>
  </si>
  <si>
    <t>CHAMBON SUR VOUEIZE</t>
  </si>
  <si>
    <t>ehpad@ehpad-chambon.fr;ctourand@ehpad-chambon.fr</t>
  </si>
  <si>
    <t>05 55 82 11 02</t>
  </si>
  <si>
    <t>R GERMEAU BARAILON</t>
  </si>
  <si>
    <t>EHPAD LE CHANT DES RIVIERES</t>
  </si>
  <si>
    <t>ehpad@ehpad-chambon.fr;ctourand@ehpad-chambon.fr;</t>
  </si>
  <si>
    <t>EHPAD RESIDENCE DU PUY-CHAT</t>
  </si>
  <si>
    <t>EHPAD DE CHATEAUNEUF</t>
  </si>
  <si>
    <t>10 RTE DU PUY-CHAT</t>
  </si>
  <si>
    <t>ehpad@puychat.fr;direction@chimb.fr;aurore.diverrez@puychat.fr</t>
  </si>
  <si>
    <t>05 55 69 31 76</t>
  </si>
  <si>
    <t>87-870006970-1</t>
  </si>
  <si>
    <t>EHPAD CORREZE</t>
  </si>
  <si>
    <t>EHPAD DE CORREZE</t>
  </si>
  <si>
    <t>1 rue Goutteredon</t>
  </si>
  <si>
    <t>CORREZE</t>
  </si>
  <si>
    <t>maison-retraite-correze@orange.fr</t>
  </si>
  <si>
    <t>05 55 21 13 21</t>
  </si>
  <si>
    <t>1 rue de Goutteredon</t>
  </si>
  <si>
    <t>SSIAD CORREZE</t>
  </si>
  <si>
    <t>EHPAD RESIDENCE LES CHENES</t>
  </si>
  <si>
    <t>EHPAD DE COUZEIX</t>
  </si>
  <si>
    <t>3 R DU DOCTEUR ROBERT PASCAUD</t>
  </si>
  <si>
    <t>residenceleschenes@sil.fr;veronique.demaison@ehpad-couzeix.fr;martine.lajoumard@ehpad-couzeix.fr</t>
  </si>
  <si>
    <t>05 55 04 02 00</t>
  </si>
  <si>
    <t>87-870010709-1</t>
  </si>
  <si>
    <t>Cpom précédent 2018/2022</t>
  </si>
  <si>
    <t>EHPAD L'ABRI DU TEMPS</t>
  </si>
  <si>
    <t>EHPAD DE DONZENAC</t>
  </si>
  <si>
    <t>LE MARTEL</t>
  </si>
  <si>
    <t>DONZENAC</t>
  </si>
  <si>
    <t>direction@ehpad-donzenac.fr;mrdonzenac@ehpad-donzenac.fr</t>
  </si>
  <si>
    <t>05 55 22 06 00</t>
  </si>
  <si>
    <t>EHPAD RESIDENCE LA VALOINE</t>
  </si>
  <si>
    <t>EHPAD DE FEYTIAT</t>
  </si>
  <si>
    <t>PL DE LEUN</t>
  </si>
  <si>
    <t>FEYTIAT CEDEX</t>
  </si>
  <si>
    <t>residence.lavaloine@wanadoo.fr;e.lamy@ehpad-palaisfeytiat.fr</t>
  </si>
  <si>
    <t>PENNEROUX</t>
  </si>
  <si>
    <t>05 55 48 35 20</t>
  </si>
  <si>
    <t>Portable Directeur : 06 74 04 20 48</t>
  </si>
  <si>
    <t>PL LE LEUN</t>
  </si>
  <si>
    <t>87-870009354-1</t>
  </si>
  <si>
    <t>CPOM sur 4 ans</t>
  </si>
  <si>
    <t>EHPAD VALLEE D'OSSAU</t>
  </si>
  <si>
    <t>EHPAD DE LA VALLEE D'OSSAU</t>
  </si>
  <si>
    <t>AV ARISTIDE BRIAND</t>
  </si>
  <si>
    <t>LOUVIE-JUZON</t>
  </si>
  <si>
    <t>direction@ehpadossau.fr</t>
  </si>
  <si>
    <t>FEUGAS</t>
  </si>
  <si>
    <t>Anne</t>
  </si>
  <si>
    <t>4 RUE DU BIALE</t>
  </si>
  <si>
    <t>LARUNS</t>
  </si>
  <si>
    <t>DESSEIN</t>
  </si>
  <si>
    <t>Michaël</t>
  </si>
  <si>
    <t>Représentant association</t>
  </si>
  <si>
    <t>En attente de précision car le site EHPAD ARGELAS porteur du CPOM est fermé voir si nouveau CPOM</t>
  </si>
  <si>
    <t>EHPAD DE L'HÔPITAL LOCAL DE MAULEON</t>
  </si>
  <si>
    <t>HOPITAL LOCAL DE MAULEON</t>
  </si>
  <si>
    <t>finances@ch-mauleon.fr;direction@ch-mauleon.fr;Ghislain.GATEAULEBLANC@ch-pau.fr</t>
  </si>
  <si>
    <t>05 59 28 79 00</t>
  </si>
  <si>
    <t>4 AV DE TREVILLE</t>
  </si>
  <si>
    <t>EHPAD GASTON RIMAREIX</t>
  </si>
  <si>
    <t>EHPAD DE MAINSAT</t>
  </si>
  <si>
    <t>R DES AINES</t>
  </si>
  <si>
    <t>MAINSAT</t>
  </si>
  <si>
    <t>ehpad-mainsat@sil.fr;administration@ehpad-mainsat.fr</t>
  </si>
  <si>
    <t>05 55 67 07 31</t>
  </si>
  <si>
    <t>EHPAD CHARLES GOBERT</t>
  </si>
  <si>
    <t>EHPAD DE MANSAC</t>
  </si>
  <si>
    <t>LA CHOISNE</t>
  </si>
  <si>
    <t>MANSAC</t>
  </si>
  <si>
    <t>direction@ehpad-charlesgobert.fr</t>
  </si>
  <si>
    <t>05 55 22 80 00</t>
  </si>
  <si>
    <t>RES CHARLES GOBERT</t>
  </si>
  <si>
    <t>19-190005512-1</t>
  </si>
  <si>
    <t>190003905-EHPAD CHARLES GOBERT</t>
  </si>
  <si>
    <t xml:space="preserve">SSIAD MANSAC </t>
  </si>
  <si>
    <t>RESIDENCE CHARLES GOBERT</t>
  </si>
  <si>
    <t>LA CHOISINE</t>
  </si>
  <si>
    <t>EHPAD DE MEYMAC</t>
  </si>
  <si>
    <t>13 PL DE LA COULEE VERTE</t>
  </si>
  <si>
    <t>direction@ehpad-meymac.fr;direction@aggc16.fr</t>
  </si>
  <si>
    <t>05 55 95 11 78</t>
  </si>
  <si>
    <t>27/06/24 Modif Raison sociale ET : ancienne dénomination EHPAD RESIDENCE CHANTERELLE</t>
  </si>
  <si>
    <t xml:space="preserve">EHPAD RESIDENCE DU CLOS JOLI </t>
  </si>
  <si>
    <t>EHPAD DE MEYSSAC</t>
  </si>
  <si>
    <t>RES CLOS JOLI</t>
  </si>
  <si>
    <t>direction@ehpadmeyssac.fr;gestion-rh@ehpadmeyssac.fr;direction.mrmeyssac@sil.fr</t>
  </si>
  <si>
    <t>05 55 84 56 56</t>
  </si>
  <si>
    <t>RES DU CLOS JOLI</t>
  </si>
  <si>
    <t>EHPAD EUGENE LE ROY</t>
  </si>
  <si>
    <t>EHPAD DE MONTIGNAC</t>
  </si>
  <si>
    <t>34 AV DE LASCAUX</t>
  </si>
  <si>
    <t>MONTIGNAC</t>
  </si>
  <si>
    <t>directrice@ehpadhautefort.fr;directrice@ehpadmontignac.fr;accueil@ehpadmontignac.fr;f.laborde@ehpadmontignac.fr</t>
  </si>
  <si>
    <t>05 53 51 80 01</t>
  </si>
  <si>
    <t>AV DE LASCAUX</t>
  </si>
  <si>
    <t>24-240000810-1</t>
  </si>
  <si>
    <t>EHPAD ANDRE VIRONDEAU</t>
  </si>
  <si>
    <t>EHPAD DE NANTIAT</t>
  </si>
  <si>
    <t>LE PEU DE CHAUDADE</t>
  </si>
  <si>
    <t>NANTIAT</t>
  </si>
  <si>
    <t>bourdier.sabine@ehpad-nantiat.fr;secretariat.mrnantiat@sil.fr;direction@ehpad-nantiat.fr</t>
  </si>
  <si>
    <t>05 55 53 68 20</t>
  </si>
  <si>
    <t>R ANDRE VIRONDEAU</t>
  </si>
  <si>
    <t>87-870009321-1</t>
  </si>
  <si>
    <t>EHPAD LA BRUYERE DE NEUVIC</t>
  </si>
  <si>
    <t>EHPAD DE NEUVIC</t>
  </si>
  <si>
    <t>1 CHE DE LA GRIVE</t>
  </si>
  <si>
    <t>NEUVIC</t>
  </si>
  <si>
    <t xml:space="preserve">c.minvielle@ehpadneuvic19.fr;directeur.ehpadneuvic19@orange.fr;ach.ehpadneuvic19@orange.fr;m.riegert@ehpadneuvic19.fr
</t>
  </si>
  <si>
    <t>Lechopier</t>
  </si>
  <si>
    <t>Pierre</t>
  </si>
  <si>
    <t>05 55 46 18 20</t>
  </si>
  <si>
    <t>EHPAD  RESIDENCE JEAN MAHAUT</t>
  </si>
  <si>
    <t>EHPAD DE NIEUL</t>
  </si>
  <si>
    <t>1 LOT DU PARC</t>
  </si>
  <si>
    <t>BP 5</t>
  </si>
  <si>
    <t>NIEUL</t>
  </si>
  <si>
    <t>veronique.demaison@ehpad-jmahaut.fr;guillaume.sol@ehpad-jmahaut.fr;accueil@ehpad-jmahaut.fr</t>
  </si>
  <si>
    <t>05 55 75 60 32</t>
  </si>
  <si>
    <t>87-870009537-1</t>
  </si>
  <si>
    <t>CPOM précédent 2018_2022 =&gt;Renouvellement en 2025</t>
  </si>
  <si>
    <t>EHPAD DE PANAZOL</t>
  </si>
  <si>
    <t>2 R RAOUL VERGEZ</t>
  </si>
  <si>
    <t>leparc@ehpad-panazol.fr;veronique.demaison@ehpad-panazol.fr;monique.tregan@ehpad-panazol.fr</t>
  </si>
  <si>
    <t>05 55 75 41 10</t>
  </si>
  <si>
    <t>87-870016003-1</t>
  </si>
  <si>
    <t>CPOM initial en 2018, renouvellement en 2025</t>
  </si>
  <si>
    <t>EHPAD ADELINE</t>
  </si>
  <si>
    <t>EHPAD DE PIERRE BUFFIERE</t>
  </si>
  <si>
    <t>74 AV DE LA REPUBLIQUE</t>
  </si>
  <si>
    <t>PIERRE BUFFIERE</t>
  </si>
  <si>
    <t>accueil@ehpad-pierrebuffiere.fr;residenceadeline@ehpad-pierrebuffiere.fr;stephane.berthelemot@ehpad-pierrebuffiere.fr;carole.canteau@ehpad-pierrebuffiere.fr</t>
  </si>
  <si>
    <t>05 55 00 67 44</t>
  </si>
  <si>
    <t>05 55 00 94 82</t>
  </si>
  <si>
    <t>87-870005972-1</t>
  </si>
  <si>
    <t>EHPAD SEILHAC</t>
  </si>
  <si>
    <t>EHPAD DE SEILHAC</t>
  </si>
  <si>
    <t>34 AV NATIONALE</t>
  </si>
  <si>
    <t>SEILHAC</t>
  </si>
  <si>
    <t>ehpad.seilhac@wanadoo.fr</t>
  </si>
  <si>
    <t>05 55 27 05 92 / 06 67 05 52 19 (M. Dumenil)</t>
  </si>
  <si>
    <t>05 55 27 05 92</t>
  </si>
  <si>
    <t>EHPAD RESIDENCE LES BRIANCES</t>
  </si>
  <si>
    <t>EHPAD DE ST GERMAIN LES BELLES</t>
  </si>
  <si>
    <t>5 AV DE BAGATELLE</t>
  </si>
  <si>
    <t>SAINT GERMAIN LES BELLES</t>
  </si>
  <si>
    <t>residencelesbriances@ehpad-saintgermain.fr;stephane.berthelemot@ehpad-saintgermain.fr;serviceseconomiques@ehpad-saintgermain.fr</t>
  </si>
  <si>
    <t>05 55 71 83 92</t>
  </si>
  <si>
    <t>ST GERMAIN LES BELLES</t>
  </si>
  <si>
    <t>87-870008646-1</t>
  </si>
  <si>
    <t xml:space="preserve">EHPAD LES MILLES SOURCES </t>
  </si>
  <si>
    <t>EHPAD DE TREIGNAC</t>
  </si>
  <si>
    <t>25 AV DU 8 MAI 1945</t>
  </si>
  <si>
    <t>TREIGNAC</t>
  </si>
  <si>
    <t>attachee.admin@ehpad-treignac.fr;lesmillesources@ehpad-treignac.fr;direction@ehpad-treignac.fr</t>
  </si>
  <si>
    <t>05 55 98 60 00</t>
  </si>
  <si>
    <t>25 AV DU 8 MAI</t>
  </si>
  <si>
    <t>SSIAD TREIGNAC</t>
  </si>
  <si>
    <t>25 AVENUE DU 8 MAI 1945</t>
  </si>
  <si>
    <t>MAISON DE RETRAITE MEDICALISEE</t>
  </si>
  <si>
    <t>ssiad@ehpad-treignac.fr;direction@ehpad-treignac.fr;attachee.admin@ehpad-treignac.fr</t>
  </si>
  <si>
    <t>05 55 98 60 02</t>
  </si>
  <si>
    <t>25 AVENUE DU 8 MAI</t>
  </si>
  <si>
    <t>EHPAD RESIDENCE LA PELAUDINE</t>
  </si>
  <si>
    <t>EHPAD D'EYMOUTIERS</t>
  </si>
  <si>
    <t>ehpad@pelaudine.fr;economat@pelaudine.fr;aurore.diverrez@puychat.fr;direction@chimb.fr</t>
  </si>
  <si>
    <t>05 55 69 10 28</t>
  </si>
  <si>
    <t>87-870007093-1</t>
  </si>
  <si>
    <t>870003738-EHPAD RES PELAUDINE</t>
  </si>
  <si>
    <t>SSIAD EYMOUTIERS</t>
  </si>
  <si>
    <t>EHPAD 4 PLACE DU CHAMP DE FOIRE</t>
  </si>
  <si>
    <t>ehpad@pelaudine.fr;economat@pelaudine.fr;direction@pelaudine.fr</t>
  </si>
  <si>
    <t>05 55 69 28 76</t>
  </si>
  <si>
    <t>EHPAD DOCTEUR JEAN GALLET</t>
  </si>
  <si>
    <t>EHPAD DR JEAN GALLET</t>
  </si>
  <si>
    <t>3 R RICHELIEU</t>
  </si>
  <si>
    <t>COULOUNIEIX CHAMIERS</t>
  </si>
  <si>
    <t>administration@ehpadjeangallet.fr;t.boissinot@hlsa.fr</t>
  </si>
  <si>
    <t>05 53 35 46 07</t>
  </si>
  <si>
    <t>24-240014605-1</t>
  </si>
  <si>
    <t>Précédent CPOM 2020_2024</t>
  </si>
  <si>
    <t>EHPAD RESIDENCE PUY MARTIN</t>
  </si>
  <si>
    <t>EHPAD DU PALAIS SUR VIENNE</t>
  </si>
  <si>
    <t>1 chemin du Mas</t>
  </si>
  <si>
    <t>LE PALAIS SUR VIENNE</t>
  </si>
  <si>
    <t>e.lamy@ehpad-palaisfeytiat.fr;l.frion@ehpad-palaisfeytiat.fr</t>
  </si>
  <si>
    <t>FRION</t>
  </si>
  <si>
    <t>L</t>
  </si>
  <si>
    <t>05 55 04 43 00</t>
  </si>
  <si>
    <t>Responsable finances : Emmannuelle LAMY</t>
  </si>
  <si>
    <t>1 Chemin du Mas</t>
  </si>
  <si>
    <t>87-870015401-1</t>
  </si>
  <si>
    <t>EHPAD DU PAYS DE BRIVE</t>
  </si>
  <si>
    <t>EHPAD du PAYS DE BRIVE</t>
  </si>
  <si>
    <t>2 BD ROGER COMBE</t>
  </si>
  <si>
    <t>ZAC Les Beylies Hautes</t>
  </si>
  <si>
    <t>Site de Brive</t>
  </si>
  <si>
    <t>polegestion@ehpad-rivet-brive.fr;direction@ehpad-rivet-brive.fr;direction@ehad-rivet-brive.fr</t>
  </si>
  <si>
    <t>05 55 22 07 00
05 55 22 07 09</t>
  </si>
  <si>
    <t>ZAC LES BEYLIES HAUTES</t>
  </si>
  <si>
    <t>19-190011643-1</t>
  </si>
  <si>
    <r>
      <t xml:space="preserve">Suite visite conformité 01/04/2019 changement raison sociale ET : EHPAD RIVET devient EHPAD PAYS DE BRIVE
</t>
    </r>
    <r>
      <rPr>
        <sz val="8"/>
        <color rgb="FFFF0000"/>
        <rFont val="Arial"/>
        <family val="2"/>
      </rPr>
      <t>Changement raison sociale EJ à confirmer ? Contradictoire avec Finess (EH EHPAD RIVET) ?</t>
    </r>
  </si>
  <si>
    <t>EHPAD RESIDENCE PIERRE BAZENERYE</t>
  </si>
  <si>
    <t>EHPAD  DUN LE PALESTEL</t>
  </si>
  <si>
    <t>EHPAD DUN LE PALESTEL</t>
  </si>
  <si>
    <t>1 AV DE VERDUN</t>
  </si>
  <si>
    <t>DUN LE PALESTEL</t>
  </si>
  <si>
    <t>direction@ehpad-dun.fr;ehpaddun@ehpad-dun.fr;benoit.hoareau@ehpad-dun.fr</t>
  </si>
  <si>
    <t>05 55 89 03 85</t>
  </si>
  <si>
    <t>EHPAD LOBLIGEOIS</t>
  </si>
  <si>
    <t>EHPAD FELIX LOBLIGEOIS</t>
  </si>
  <si>
    <t>R LA BOETIE</t>
  </si>
  <si>
    <t>LE BUGUE</t>
  </si>
  <si>
    <t>direction@ehpad-lebugue.fr;ecofinances@ehpad-lebugue.fr;secdirection@ehpad-lebugue.fr</t>
  </si>
  <si>
    <t>05 53 07 99 99</t>
  </si>
  <si>
    <t>R DE LA BOETIE</t>
  </si>
  <si>
    <t>24-240000711-1</t>
  </si>
  <si>
    <t>Progation du cpom 2019 1 an</t>
  </si>
  <si>
    <t>240000588-EHPAD LOBLIGEOIS</t>
  </si>
  <si>
    <t>SSIAD LE BUGUE</t>
  </si>
  <si>
    <t>direction@ehpad-lebugue.fr;ssiad@ehpad-lebugue.fr;secdirection@ehpad-lebugue.fr</t>
  </si>
  <si>
    <t>05 53 53 50 32</t>
  </si>
  <si>
    <t>RUE DE LA BOETIE</t>
  </si>
  <si>
    <t>EHPAD FOIX DE CANDALLE</t>
  </si>
  <si>
    <t>43 R MARECHAL FOCH</t>
  </si>
  <si>
    <t xml:space="preserve">accueil-admission@ehpad-montpon.fr;ssiad.foixdecandalle@orange.fr;direction@ehpad-montpon.fr
</t>
  </si>
  <si>
    <t>05 53 80 32 63</t>
  </si>
  <si>
    <t>24-240000828-1</t>
  </si>
  <si>
    <t>Date 1er CPOM 01/01/2019</t>
  </si>
  <si>
    <t>240002196-EHPAD FOIX DE CANDALLE</t>
  </si>
  <si>
    <t>SSIAD FOIX DE CANDALLE</t>
  </si>
  <si>
    <t xml:space="preserve"> RUE FOIX DE CANDALE </t>
  </si>
  <si>
    <t xml:space="preserve">accueil-admission@ehpad-montpon.fr;ssiad.foixdecandalle@orange.fr;a.daws@labregere.fr;direction@ehpad-montpon.fr
</t>
  </si>
  <si>
    <t>05 53 81 60 97</t>
  </si>
  <si>
    <t xml:space="preserve"> 43 RUE MARECHAL FOCH  </t>
  </si>
  <si>
    <t>SSIAD Ex SSIADE ISLE DORDOGNE</t>
  </si>
  <si>
    <t>EHPAD FONDATION POMMÉ</t>
  </si>
  <si>
    <t>ASSOCIATION DE LA FONDATION POMMÉ</t>
  </si>
  <si>
    <t>46 PL GAMBETTA</t>
  </si>
  <si>
    <t>direction@fondationpomme.fr;comptabilite@fondationpomme.fr</t>
  </si>
  <si>
    <t>05 59 39 04 45</t>
  </si>
  <si>
    <t>64-640001079-1</t>
  </si>
  <si>
    <t>EHPAD FONFREDE</t>
  </si>
  <si>
    <t>CHE DE LA RODDE</t>
  </si>
  <si>
    <t>direction@dircomehpad.fr;compta@ehpadfonfrede.fr;accueil@ehpadfonfrede.fr;</t>
  </si>
  <si>
    <t>05 53 23 84 11</t>
  </si>
  <si>
    <t>24-240000703-1</t>
  </si>
  <si>
    <t>EHPAD HENRI FRUGIER</t>
  </si>
  <si>
    <t>67 R DE LA REPUBLIQUE</t>
  </si>
  <si>
    <t>LA COQUILLE</t>
  </si>
  <si>
    <t>accueil@ehpad-lacoquille.fr;joel.palma@ehpad-lacoquille.fr;chantal.bappel@ehpad-lacoquille.fr;directeur@ehpad-lacoquille.fr</t>
  </si>
  <si>
    <t>05 53 52 81 32</t>
  </si>
  <si>
    <t>24-240000737-1</t>
  </si>
  <si>
    <t>EHPAD JACQUES FRANCOIS DE HAUTEFORT</t>
  </si>
  <si>
    <t>R MAIGRET</t>
  </si>
  <si>
    <t>HAUTEFORT</t>
  </si>
  <si>
    <t>m.bouchaib@ehpadhautefort.fr;direction@ehpadhautefort.fr;directrice@ehpadhautefort.fr;accueil@ehpadhautefort.fr;rh@ehpadhautefort.fr</t>
  </si>
  <si>
    <t>05 53 50 40 16</t>
  </si>
  <si>
    <t>24-240000877-1</t>
  </si>
  <si>
    <t>EHPAD JEAN DITHURBIDE</t>
  </si>
  <si>
    <t>EHPAD JEAN DITHURBIDE</t>
  </si>
  <si>
    <t>SARE</t>
  </si>
  <si>
    <t xml:space="preserve">direction@ehpadjdithurbide.fr;scohort@ch-cotebasque.fr;v.vernoux@ehpadjdithurbide.fr;m.elizalde@ehpadjdithurbide.fr
</t>
  </si>
  <si>
    <t>COHORT</t>
  </si>
  <si>
    <t>Directrice déléguée</t>
  </si>
  <si>
    <t>05 59 54 21 59</t>
  </si>
  <si>
    <t xml:space="preserve">c.coussan@ehpadjdithurbide.fr : RH, comptabilité
m.elizalde@ehpadjdithurbide.fr : secrétariat de direction
accueil@ehpadjdithurbide.fr : relation avec les résidents Pour toute urgence, merci de contacter l'accueil téléphonique de l'EHPAD.
</t>
  </si>
  <si>
    <t>EHPAD LA CHAPELAUDE</t>
  </si>
  <si>
    <t>EHPAD LA CHAPELLE TAILLEFERT</t>
  </si>
  <si>
    <t>1 R CAMILLE PAROT</t>
  </si>
  <si>
    <t>LA CHAPELLE TAILLEFERT</t>
  </si>
  <si>
    <t>direction_lachapelle@sil.fr;accueil@ehpad-lachapelaude.fr;direction@ehpad-lachapelaude.fr</t>
  </si>
  <si>
    <t>05 55 52 24 44</t>
  </si>
  <si>
    <t>EHPAD BEYNAT</t>
  </si>
  <si>
    <t>EHPAD LA CHATAIGNERAIE DE BEYNAT</t>
  </si>
  <si>
    <t>BEYNAT</t>
  </si>
  <si>
    <t>contact@ehpad-beynat.fr;accueil@ehpad-beynat.fr;dir@ehpad-beynat.fr</t>
  </si>
  <si>
    <t>PESCHER</t>
  </si>
  <si>
    <t>05 55 85 50 20</t>
  </si>
  <si>
    <t>EHPAD LA FONTAINE D'URSULINE</t>
  </si>
  <si>
    <t>8 R DE VERDUN</t>
  </si>
  <si>
    <t>direction.stmacaire@orange.fr;</t>
  </si>
  <si>
    <t>05 56 62 23 30</t>
  </si>
  <si>
    <t>ST MACAIRE</t>
  </si>
  <si>
    <t>06/10/22 : MAJ RAISON SOCIALE EJ et EJ : MR ST MACAIRE devient EHPAD LA FONTAINE D URSULINE</t>
  </si>
  <si>
    <t>EHPAD LA ROCHE LIBERE</t>
  </si>
  <si>
    <t xml:space="preserve"> EHPAD LA ROCHE-LIBERE </t>
  </si>
  <si>
    <t xml:space="preserve">EHPAD LA ROCHE-LIBERE </t>
  </si>
  <si>
    <t>4 R DE LA REPUBLIQUE</t>
  </si>
  <si>
    <t>TERRASSON LAVILLEDIEU</t>
  </si>
  <si>
    <t>rochelibere@ehpad-terrasson.fr;direction@ehpad-terrasson.fr;finances@ehpad-terrasson.fr</t>
  </si>
  <si>
    <t>05 53 51 49 49</t>
  </si>
  <si>
    <t>24-240000851-1</t>
  </si>
  <si>
    <t>SSIAD TERRASSON</t>
  </si>
  <si>
    <t xml:space="preserve"> 4 RUE DE LA REPUBLIQUE </t>
  </si>
  <si>
    <t>BP 90</t>
  </si>
  <si>
    <t>TERRASSON CEDEX</t>
  </si>
  <si>
    <t>EHPAD LA ROUSSANE</t>
  </si>
  <si>
    <t>MAISON DE RETRAITE DE MONEIN</t>
  </si>
  <si>
    <t>2 R JEAN SARRAILH</t>
  </si>
  <si>
    <t>secretariat@ehpad-monein.fr;marjolaine.cottet@ehpad-monein.fr;direction@ehpad-monein.fr;laetitia.jimenez@ch-orthez.fr</t>
  </si>
  <si>
    <t>05 59 72 87 00</t>
  </si>
  <si>
    <t>05 59 21 30 02</t>
  </si>
  <si>
    <t>64-640000857-1</t>
  </si>
  <si>
    <t>EHPAD LASTRILLES</t>
  </si>
  <si>
    <t>C.C.A.S 64 SALIES DE BEARN</t>
  </si>
  <si>
    <t>CCAS 64 SALIES DE BEARN</t>
  </si>
  <si>
    <t>CHE DE BELLECAVE</t>
  </si>
  <si>
    <t>ehpad.lastrilles@orange.fr;direction@lastrilles.fr</t>
  </si>
  <si>
    <t>05 59 38 10 04</t>
  </si>
  <si>
    <t>05 59 38 00 40</t>
  </si>
  <si>
    <t>64-640791166-1</t>
  </si>
  <si>
    <t>EHPAD LE JARDIN DES PROVINCES</t>
  </si>
  <si>
    <t>EHPAD LE JARDIN DES PROVINCES</t>
  </si>
  <si>
    <t>33 R SARAH BERNHARDT</t>
  </si>
  <si>
    <t>direction@ehpad-jdp.fr;rh@ehpad-jdp.fr</t>
  </si>
  <si>
    <t>MONTASTRUC</t>
  </si>
  <si>
    <t>05 56 07 81 81</t>
  </si>
  <si>
    <t>33-330000910-1</t>
  </si>
  <si>
    <t>EHPAD LE TEMPLE</t>
  </si>
  <si>
    <t>56 R DE LA CARRERE</t>
  </si>
  <si>
    <t>ARTHEZ DE BEARN</t>
  </si>
  <si>
    <t>direction@ehpad-letemple.fr;secretariat@ehpad-letemple.fr;direction@ehpad-monein.fr;laetitia.jimenez@ch-orthez.fr</t>
  </si>
  <si>
    <t>05 59 67 45 00</t>
  </si>
  <si>
    <t>56 RUE DE LA CARRERE</t>
  </si>
  <si>
    <t>EHPAD LEON DUBEDAT</t>
  </si>
  <si>
    <t xml:space="preserve"> EHPAD LEON DUBEDAT </t>
  </si>
  <si>
    <t>55 AV DE MONTBRON</t>
  </si>
  <si>
    <t>BISCARROSSE</t>
  </si>
  <si>
    <t>directeur@ehpadbiscarrosse.fr;cadres@ehpadbiscarrosse.fr;administration@ehpadbiscarrosse.fr</t>
  </si>
  <si>
    <t>05 58 83 01 01</t>
  </si>
  <si>
    <t>40-400000386-1</t>
  </si>
  <si>
    <t>400780714-EHPAD LEON DUBEDAT</t>
  </si>
  <si>
    <t>SSIAD DU PAYS DE BORN</t>
  </si>
  <si>
    <t>EHPAD 55 AVENUE DE MONTBRON</t>
  </si>
  <si>
    <t>05 58 83 01 10</t>
  </si>
  <si>
    <t>55 AVENUE DE MONTBRON</t>
  </si>
  <si>
    <t>Le ssiad était en EPRD oui mais PC avant le CPOM</t>
  </si>
  <si>
    <t>EHPAD LES COLCHIQUES</t>
  </si>
  <si>
    <t>SAS MAISON DE RETRAITE LES COLCHIQUES</t>
  </si>
  <si>
    <t>17 R DE L'EGALITE</t>
  </si>
  <si>
    <t>BORDES</t>
  </si>
  <si>
    <t>nathalie.metayer@les-colchiques.fr;contact@les-colchiques.fr</t>
  </si>
  <si>
    <t>05 59 82 55 55</t>
  </si>
  <si>
    <t>R DE L'EGALITE</t>
  </si>
  <si>
    <t>64-640005062-1</t>
  </si>
  <si>
    <t>EHPAD LES JARDINS DE PLAISANCE</t>
  </si>
  <si>
    <t>R ALFRED BOST</t>
  </si>
  <si>
    <t>LANOUAILLE</t>
  </si>
  <si>
    <t>direction@lesjardinsdeplaisance.com;ehpad@lesjardinsdeplaisance.com;comptabilite@lesjardinsdeplaisance.com</t>
  </si>
  <si>
    <t>05 53 55 40 00</t>
  </si>
  <si>
    <t>05 53 55 31 32</t>
  </si>
  <si>
    <t>24-240014894-1</t>
  </si>
  <si>
    <t>EHPAD LES JARDINS D'IROISE DE PAU</t>
  </si>
  <si>
    <t>S.A.R.L. LES JARDINS D'IROISE DE PAU</t>
  </si>
  <si>
    <t>6 rue Jean-Baptiste Carreau</t>
  </si>
  <si>
    <t>direction.pau@sgmr-ouest.com;iroise.pau@sgmr-ouest.com;direction.pau@iroisebellevie.com;a.oblin@iroisebellevie.com</t>
  </si>
  <si>
    <t>05 59 30 66 55</t>
  </si>
  <si>
    <t>45 AV FEDERICO GARCIA LORCA</t>
  </si>
  <si>
    <t>EHPAD LES JARDINS D'IROISE D'IDRON</t>
  </si>
  <si>
    <t>SARL LES JARDINS D'IROISE D'IDRON</t>
  </si>
  <si>
    <t>22 AV ARROUTUROUS</t>
  </si>
  <si>
    <t xml:space="preserve">iroise.gan@sgmr-ouest.com;direction.gan@sgmr-ouest.com;direction.gan@iroisebellevie.com;a.oblin@iroisebellevie.com;iroise.idron@iroisebellevie.com;direction.idron@iroisebellevie.com </t>
  </si>
  <si>
    <t>05 59 21 61 42</t>
  </si>
  <si>
    <t>22 AV DES ARROUTUROUS</t>
  </si>
  <si>
    <t>05/05/25 Modification libellé RS EHPAD et RS EJ : EHPAD LES JARDINS D'IROISE DE GAN devient EHPAD LES JARDINS D'IROISE D'IDRON (modification également de l'adresse EJ localité EJ = IDRON et non GAN)</t>
  </si>
  <si>
    <t>EHPAD LOU CASTEIG</t>
  </si>
  <si>
    <t>LE REFUGE DES CHEMINOTS</t>
  </si>
  <si>
    <t>9 R DU CHATEAU</t>
  </si>
  <si>
    <t>BP 34</t>
  </si>
  <si>
    <t xml:space="preserve">matthieu.brousson@refugecheminots.fr;severine.coniglio@refugecheminots.fr;aurelie.lagat-menanteau@refugecheminots.fr;
</t>
  </si>
  <si>
    <t>LAGAT-MENANTEAU</t>
  </si>
  <si>
    <t>05 59 65 38 15</t>
  </si>
  <si>
    <t>64 BD DE REUILLY</t>
  </si>
  <si>
    <t>01 42 08 99 51</t>
  </si>
  <si>
    <t>64-750812844-1</t>
  </si>
  <si>
    <t>EHPAD MERICI</t>
  </si>
  <si>
    <t>MAIS RETR MAISON MERICI</t>
  </si>
  <si>
    <t>11 AV DU STADE NAUTIQUE</t>
  </si>
  <si>
    <t>merici@wanadoo.fr;infirmerie.merici@orange.fr;jeanlucsegonne.merici@orange.fr;merici-fredericpayan@orange.fr</t>
  </si>
  <si>
    <t>05 59 30 09 78</t>
  </si>
  <si>
    <t>64-640001210-1</t>
  </si>
  <si>
    <t>EHPAD RESIDENCE LE PERIGORD</t>
  </si>
  <si>
    <t>EHPAD MONPAZIER - RESIDENCE PERIGORD</t>
  </si>
  <si>
    <t>RTE DE BELVES</t>
  </si>
  <si>
    <t>CAPDROT</t>
  </si>
  <si>
    <t>direction@dircomehpad.fr;compta@ehpad-monpazier.fr;diradfinances@dircomehpad.fr</t>
  </si>
  <si>
    <t>FEUILLET</t>
  </si>
  <si>
    <t>05 53 22 60 40</t>
  </si>
  <si>
    <t>4 RTE DE BELVES</t>
  </si>
  <si>
    <t>MONPAZIER</t>
  </si>
  <si>
    <t>direction@ehpad-monpazier.fr ;
accueil@ehpad-monpazier.fr ;</t>
  </si>
  <si>
    <t>24-240000893-1</t>
  </si>
  <si>
    <t>EHPAD PELISSON FONTANIER</t>
  </si>
  <si>
    <t>BENEVENT L'ABBAYE</t>
  </si>
  <si>
    <t>accueil@ehpadbenevent.fr;clementine.gouny@ehpadbenevent.fr;direction@ehpadbenevent.fr</t>
  </si>
  <si>
    <t>GOMEZ</t>
  </si>
  <si>
    <t>EHPAD PORTE DU BEARN</t>
  </si>
  <si>
    <t>MAISON DE RETRAITE SAINT PIERRE</t>
  </si>
  <si>
    <t>PL DU MARCADIEU</t>
  </si>
  <si>
    <t>direction@ehpadgarlin.com;accueil@ehpadgarlin.com;ibinde@ehpadgarlin.com</t>
  </si>
  <si>
    <t>05 59 04 73 81</t>
  </si>
  <si>
    <t>64-640000832-1</t>
  </si>
  <si>
    <t>EHPAD PUBLIC</t>
  </si>
  <si>
    <t>EHPAD PUBLIC D'ARGENTAT</t>
  </si>
  <si>
    <t>14 AV RAYMOND POINCARE</t>
  </si>
  <si>
    <t>accueil@ehpad-argentat.fr;dir@ehpad-argentat.fr</t>
  </si>
  <si>
    <t>05 55 28 18 93</t>
  </si>
  <si>
    <t>EHPAD PUBLIC HUBERT LALANNE</t>
  </si>
  <si>
    <t>EHPAD PUBLIC HUBERT LALANNE</t>
  </si>
  <si>
    <t>1 R DE LA VICTOIRE</t>
  </si>
  <si>
    <t>PRECHAC</t>
  </si>
  <si>
    <t>accueil@mrprechac.fr;direction.stmacaire@orange.fr</t>
  </si>
  <si>
    <t>05 24 05 00 05</t>
  </si>
  <si>
    <t>EHPAD RESIDENCE COEUR DU TURSAN</t>
  </si>
  <si>
    <t>EHPAD RESIDENCE CŒUR DU TURSAN</t>
  </si>
  <si>
    <t>5 R GOURGUES</t>
  </si>
  <si>
    <t>GEAUNE</t>
  </si>
  <si>
    <t>directehpadgeaune@orange.fr;secretariat@coeurdutursan.fr</t>
  </si>
  <si>
    <t>05 58 44 51 04</t>
  </si>
  <si>
    <t>12 RUE JEAN MOULIN</t>
  </si>
  <si>
    <t>SSIAD COEUR DU TURSAN</t>
  </si>
  <si>
    <t xml:space="preserve">  12 RUE JEAN MOULIN</t>
  </si>
  <si>
    <t>directehpadgeaune@orange.fr;maison-retraite-geaune@wanadoo.fr</t>
  </si>
  <si>
    <t>EHPAD RESIDENCE DES LIERRES</t>
  </si>
  <si>
    <t>ASSOCIATION RESIDENCE DES LIERRES</t>
  </si>
  <si>
    <t>ASSO RESIDENCE DES LIERRES</t>
  </si>
  <si>
    <t>3 R BERNARD DE CLAIRVAUX</t>
  </si>
  <si>
    <t>patricia.sbihi@residencedeslierres.fr;accueil@residencedeslierres.fr;</t>
  </si>
  <si>
    <t>SBIHI</t>
  </si>
  <si>
    <t>Directrice Association</t>
  </si>
  <si>
    <t>05 59 32 16 96</t>
  </si>
  <si>
    <t>21 R DU CADRE- NOIR</t>
  </si>
  <si>
    <t>EHPAD RESIDENCE LE PARC</t>
  </si>
  <si>
    <t>EHPAD RESIDENCE DU PARC_19</t>
  </si>
  <si>
    <t>2 R DU PARC</t>
  </si>
  <si>
    <t>EYGURANDE</t>
  </si>
  <si>
    <t>ehpad.eygurande@orange.fr;directeur@ch-ussel.fr;ehpad.eygurande@ch-ussel.fr</t>
  </si>
  <si>
    <t>GROUX</t>
  </si>
  <si>
    <t>Augustin</t>
  </si>
  <si>
    <t>05 55 94 35 01</t>
  </si>
  <si>
    <t>Direction commune avec l'EHPAD CH USSEL</t>
  </si>
  <si>
    <t>EHPAD RESIDENCE DU PARC_87</t>
  </si>
  <si>
    <t>R DES ECOLES</t>
  </si>
  <si>
    <t>NEXON</t>
  </si>
  <si>
    <t>administration@ehpad-nexon.fr;maryvonne-rabaud@ehpad-nexon.fr;pierrejean.menou@ehpad-nexon.fr</t>
  </si>
  <si>
    <t>05 55 38 31 22</t>
  </si>
  <si>
    <t>05 55 58 31 22</t>
  </si>
  <si>
    <t>87-870009362-1</t>
  </si>
  <si>
    <t>EHPAD RESIDENCE JEANNE D'ALBRET</t>
  </si>
  <si>
    <t>LES MAISONS DE JEANNE D'ALBRET</t>
  </si>
  <si>
    <t>2 AV FRANCIS JAMMES</t>
  </si>
  <si>
    <t>direction.ehpad@maisonsjeannedalbret.fr</t>
  </si>
  <si>
    <t>05 59 38 76 00</t>
  </si>
  <si>
    <t>AV FRANCIS JAMMES</t>
  </si>
  <si>
    <t>05 59 69 02 17</t>
  </si>
  <si>
    <t>64-640001129-1</t>
  </si>
  <si>
    <t>EHPAD RESIDENCE L'ECUREUIL</t>
  </si>
  <si>
    <t>ASS DE LA RESIDENCE DE L ECUREUIL</t>
  </si>
  <si>
    <t>54 AV PEBOUE</t>
  </si>
  <si>
    <t>direction@ehpad-ecureuil-pau.fr;residence@ehpad-ecureuil-pau.fr;administration@ehpad-ecureuil-pau.fr</t>
  </si>
  <si>
    <t>05 59 02 77 02</t>
  </si>
  <si>
    <t>64-640000733-1</t>
  </si>
  <si>
    <t>EHPAD DE ROYERE</t>
  </si>
  <si>
    <t>EHPAD ROYERE DE VASSIVIERE</t>
  </si>
  <si>
    <t>R EUGENE TRASSOUDAINE</t>
  </si>
  <si>
    <t>ROYERE DE VASSIVIERE</t>
  </si>
  <si>
    <t>secretariat@ehpad-royere.fr;dominique.grand@ch-bourganeuf.fr</t>
  </si>
  <si>
    <t>05 55 64 71 44</t>
  </si>
  <si>
    <t>EHPAD SAINT ANTOINE</t>
  </si>
  <si>
    <t>ASSOCIATION SAINT ANTOINE</t>
  </si>
  <si>
    <t>RTE NATIONAL 618</t>
  </si>
  <si>
    <t>TARDETS SORHOLUS</t>
  </si>
  <si>
    <t>accueil@maison-saintantoine.com;a.villeneuve@maison-saintantoine.com;direction@maison-saintantoine.com;comptabilite@maison-saintantoine.com</t>
  </si>
  <si>
    <t>05 59 28 52 31</t>
  </si>
  <si>
    <t>RTE NATIONALE  618</t>
  </si>
  <si>
    <t>EHPAD SAINT FRAI</t>
  </si>
  <si>
    <t>ASILE ST FRAY</t>
  </si>
  <si>
    <t>5 PL D'ESTIBAYRES</t>
  </si>
  <si>
    <t>direction.pontacq@saintfrai.fr;secretariat.pontacq@saintfrai.fr;respfi.gcsms@saintfrai.fr</t>
  </si>
  <si>
    <t>05 59 53 50 56</t>
  </si>
  <si>
    <t>PL D'ESTIBAYRES</t>
  </si>
  <si>
    <t>EHPAD SEGUIN </t>
  </si>
  <si>
    <t>EHPAD SEGUIN</t>
  </si>
  <si>
    <t>15 CHE DU BIALA</t>
  </si>
  <si>
    <t>direction@ehpad-seguin.fr;accueil@ehpad-seguin.fr;responsablecomptabilite@ehpad-seguin.fr;</t>
  </si>
  <si>
    <t>BALLARIN</t>
  </si>
  <si>
    <t>Nicolas</t>
  </si>
  <si>
    <t>05 56 78 13 90</t>
  </si>
  <si>
    <t>EHPAD GERARD MINVIELLE</t>
  </si>
  <si>
    <t>EHPAD TARTAS</t>
  </si>
  <si>
    <t>54 ALL DARET</t>
  </si>
  <si>
    <t>direction@ehpadtartas.fr;contact@ehpadtartas.fr;</t>
  </si>
  <si>
    <t>05 58 73 41 42</t>
  </si>
  <si>
    <t>SSIAD DE TARTAS</t>
  </si>
  <si>
    <t xml:space="preserve">54 ALLEE DARET </t>
  </si>
  <si>
    <t xml:space="preserve"> EHPAD G. MINVIELLE  </t>
  </si>
  <si>
    <t>direction@ehpadtartas.fr;contact@ehpadtartas.fr</t>
  </si>
  <si>
    <t xml:space="preserve"> 54 ALLEE DARET </t>
  </si>
  <si>
    <t>EHPAD THEODORE ARNAULT</t>
  </si>
  <si>
    <t>EHPAD THEODORE_ARNAULT</t>
  </si>
  <si>
    <t>10 R CONDORCET</t>
  </si>
  <si>
    <t>MIREBEAU</t>
  </si>
  <si>
    <t>direction@theodore-arnault.org</t>
  </si>
  <si>
    <t>05 49 50 40 51</t>
  </si>
  <si>
    <t>12 R THEODORE ARNAULT</t>
  </si>
  <si>
    <t>86-860000124-1</t>
  </si>
  <si>
    <t>IME LES VAUZELLES</t>
  </si>
  <si>
    <t>EIRC - ESPACE D'INSERTION REG COGNAC</t>
  </si>
  <si>
    <t>31 R DES VAUZELLES</t>
  </si>
  <si>
    <t>CHATEAUBERNARD</t>
  </si>
  <si>
    <t>dg@eirc.fr;pac.daf@eirc.fr;presidence.asso@eirc.fr;ime.improaccueil@eirc.fr;ime.imp-directeuradjoint@eirc.fr</t>
  </si>
  <si>
    <t>05 45 35 03 80</t>
  </si>
  <si>
    <t>M. David MAURET (Directeur-Adjoint au pôle enfance EIRC)</t>
  </si>
  <si>
    <t>MOREAU</t>
  </si>
  <si>
    <t>Directeur Général EIRC</t>
  </si>
  <si>
    <t>16-160005955-1</t>
  </si>
  <si>
    <t>160000394-IME LES VAUZELLES</t>
  </si>
  <si>
    <t>ESAT LES VAUZELLES</t>
  </si>
  <si>
    <t>poleadulte.direction@eirc.fr;pac.daf@eirc.fr;presidence.asso@eirc.fr;poleadulte.accueil@eirc.fr;dg@eirc.fr</t>
  </si>
  <si>
    <t>B. PILET : 
05 45 36 17 43
05 45 36 17 40</t>
  </si>
  <si>
    <t>M. FAUCHERE Aurélien (Directeur Pôle Adulte EIRC)</t>
  </si>
  <si>
    <t>EEAP POLYHANDICAP LES VAUZELLES</t>
  </si>
  <si>
    <t>dg@eirc.fr;pac.daf@eirc.fr;presidence.asso@eirc.fr;ime.improaccueil@eirc.fr</t>
  </si>
  <si>
    <t>15/11/22 :Modification raison sociale : IME LES VAUZELLES POLYHANDICAPES DEVIENT EEAP POLYHANDICAP LES VAUZELLES</t>
  </si>
  <si>
    <t>SAMSAH-TSA</t>
  </si>
  <si>
    <t>dg@eirc.fr;pac.daf@eirc.fr;presidence.asso@eirc.fr</t>
  </si>
  <si>
    <t>FAUCHERE</t>
  </si>
  <si>
    <t>05 45 36 17 40</t>
  </si>
  <si>
    <t xml:space="preserve">Création ETS rajout 01/06/22 </t>
  </si>
  <si>
    <t>SESSAD L'AZURE</t>
  </si>
  <si>
    <t>28/10/22 : Info creation du SESSAD L AZURE arrêté du 23/08/22 _ Confirmation d'intégration au CPOM par gest DFAP</t>
  </si>
  <si>
    <t>EHPAD RESIDENCE LE VERGER D'ANNA</t>
  </si>
  <si>
    <t>SAS DOUCE France</t>
  </si>
  <si>
    <t>EMEIS</t>
  </si>
  <si>
    <t>8 R DU GRAND JEANNOT</t>
  </si>
  <si>
    <t>SAINTE TERRE</t>
  </si>
  <si>
    <t>tarification@orpea.net;secdir.sainteterre@orpea.net;s.arnaud@orpea.net</t>
  </si>
  <si>
    <t>05 57 49 86 00</t>
  </si>
  <si>
    <t>12 R JEAN JAURES</t>
  </si>
  <si>
    <t>PUTEAUX</t>
  </si>
  <si>
    <t>01 47 75 78 07</t>
  </si>
  <si>
    <t>33-ORPEA-1</t>
  </si>
  <si>
    <t>330791112-EHPAD L OASIS</t>
  </si>
  <si>
    <t>20/03/24 Info du groupe ORPEA devient EMEIS
EJ antérieur 920034261 sarl le verger d'anna =&gt;18/04/23 Chgt EJ (fait partie du groupe ORPEA)</t>
  </si>
  <si>
    <t>EHPAD LES PIVOINES</t>
  </si>
  <si>
    <t>SA ORPEA - SIEGE SOCIAL</t>
  </si>
  <si>
    <t>139 BD SALVADOR ALLENDE</t>
  </si>
  <si>
    <t>lespivoines@orpea.net;tarification@orpea.net;l.decodts@orpea.net;direction.lespivoines@orpea.net;r.monfret@orpea.net</t>
  </si>
  <si>
    <t>05 45 69 21 10</t>
  </si>
  <si>
    <t>01 47 75 78 35
01 47 75 78 07</t>
  </si>
  <si>
    <t>16-920030152-1</t>
  </si>
  <si>
    <t>CPAM 16</t>
  </si>
  <si>
    <t>160009924-EHPAD RESIDENCE DES CHARENTES</t>
  </si>
  <si>
    <t>20/03/24 Info du groupe ORPEA devient EMEIS</t>
  </si>
  <si>
    <t>EHPAD RESIDENCE DES CHARENTES</t>
  </si>
  <si>
    <t>6 R DU PORT THUREAU</t>
  </si>
  <si>
    <t>n.delord@orpea.net;angouleme@orpea.net;l.decodts@orpea.net;v.milcendeau@orpea.net;tarification@orpea.net</t>
  </si>
  <si>
    <t>05 45 25 94 00</t>
  </si>
  <si>
    <t>31 AV DE LA GANIPOTE</t>
  </si>
  <si>
    <t>SAINT PALAIS SUR MER</t>
  </si>
  <si>
    <t>l.decodts@orpea.net;tarification@orpea.net;lac@orpea.net;direction.lac@orpea.net</t>
  </si>
  <si>
    <t>05 46 22 29 29</t>
  </si>
  <si>
    <t>17-ORPEA-1</t>
  </si>
  <si>
    <t>170799753-EHPAD RESIDENCE SUD SAINTONGE</t>
  </si>
  <si>
    <t>EHPAD RESIDENCE CHÂTEAU DE MONS</t>
  </si>
  <si>
    <t>36 R PIERRE DUGUA DE MONS</t>
  </si>
  <si>
    <t>tarification@orpea.net;l.decodts@orpea.net;accueil.chateaudemons@orpea.net;t.garnier@orpea.net</t>
  </si>
  <si>
    <t>05 46 39 72 10</t>
  </si>
  <si>
    <t xml:space="preserve">03/04/24 Vu changement d'EJ EDONISS (ancien EJ 920031960 SAS HOLDING MIEUX VIVRE
20/03/24 Info du groupe ORPEA devient EMEIS
</t>
  </si>
  <si>
    <t>EHPAD LA CLAIRE FONTAINE</t>
  </si>
  <si>
    <t>6 R DU GUE</t>
  </si>
  <si>
    <t>tarification@orpea.net;l.decodts@orpea.net;laclairefontaine@orpea.net;s.lenaour2@orpea.net</t>
  </si>
  <si>
    <t>05 46 00 57 00</t>
  </si>
  <si>
    <t>EHPAD LE VIGE</t>
  </si>
  <si>
    <t>5 R DU MARECHAL JUIN</t>
  </si>
  <si>
    <t>s.genson@orpea.net;l.decodts@orpea.net;tarification@orpea.net;soubise@orpea.net;diradj.soubise@orpea.net;s.roussel@orpea.net</t>
  </si>
  <si>
    <t>05 46 83 55 00</t>
  </si>
  <si>
    <t>20/03/24 Info du groupe ORPEA devient EMEIS
Changement EJ arrêté cession 20/09/21 Ancien EJ 170020630 S.A.S. LE VIGE (FILIALE ORPEA)</t>
  </si>
  <si>
    <t>EHPAD LES ALOES</t>
  </si>
  <si>
    <t>11 RTE DE SAINT PALAIS</t>
  </si>
  <si>
    <t>SAINT SULPICE DE ROYAN</t>
  </si>
  <si>
    <t>tarification@orpea.net;l.decodts@orpea.net;saintsulpice@orpea.net;Direction.SaintSulpice@orpea.net</t>
  </si>
  <si>
    <t>05 46 39 67 00</t>
  </si>
  <si>
    <t>EHPAD L'OCEANE</t>
  </si>
  <si>
    <t>92T AV LT-COLONEL TOURTET</t>
  </si>
  <si>
    <t>tarification@orpea.net;l.decodts@orpea.net;maisonoceane@orpea.net;anne.monteil@orpea.net</t>
  </si>
  <si>
    <t>05 46 06 08 16</t>
  </si>
  <si>
    <t>EHPAD RESIDENCE SUD SAINTONGE</t>
  </si>
  <si>
    <t>24 R DES ECLUSES</t>
  </si>
  <si>
    <t>SAUJON</t>
  </si>
  <si>
    <t>tarification@orpea.net;l.decodts@orpea.net;saujon@orpea.net;direction.sudsaintonge@orpea.net</t>
  </si>
  <si>
    <t>05 46 02 22 99</t>
  </si>
  <si>
    <t>EHPAD BEAUSEJOUR</t>
  </si>
  <si>
    <t>53B AV DE L ETRADE</t>
  </si>
  <si>
    <t>l.decodts@orpea.net;tarification@orpea.net;beausejour@orpea.net;direction.beausejour@orpea.net</t>
  </si>
  <si>
    <t>05 46 36 31 12</t>
  </si>
  <si>
    <t>PUTEAUX CEDEX</t>
  </si>
  <si>
    <r>
      <rPr>
        <sz val="8"/>
        <color theme="1"/>
        <rFont val="Arial"/>
        <family val="2"/>
      </rPr>
      <t>20/03/24 Info du groupe ORPEA devient EMEIS</t>
    </r>
    <r>
      <rPr>
        <sz val="8"/>
        <color rgb="FFFF0000"/>
        <rFont val="Arial"/>
        <family val="2"/>
      </rPr>
      <t xml:space="preserve">
Suite arrêté cession du 01/07/21 changement d'EJ (précédemment 920031960 SAS HOLDING MIEUX VIVRE) nouveau SA ORPEA 920030152</t>
    </r>
  </si>
  <si>
    <t>EHPAD LES JARDINS DE SAINTES</t>
  </si>
  <si>
    <t>139 R DE LA BOULE</t>
  </si>
  <si>
    <t>tarification@orpea.net;l.decodts@orpea.net;saintes@orpea.net;direction@orpea.net</t>
  </si>
  <si>
    <t>05 46 95 07 23</t>
  </si>
  <si>
    <t>EHPAD HARMONIE</t>
  </si>
  <si>
    <t>13 R DE LA POSTE</t>
  </si>
  <si>
    <t>BREUILLET</t>
  </si>
  <si>
    <t>tarification@orpea.net;l.decodts@orpea.net;residenceharmonie@orpea.net;direction.residenceharmonie@orpea.net;m.jacon@orpea.net</t>
  </si>
  <si>
    <t>05 46 22 69 69</t>
  </si>
  <si>
    <t xml:space="preserve">EHPAD BRIVE RESIDENCE ORPEA ST GERMAIN </t>
  </si>
  <si>
    <t>1 R DE LA CONCORDE</t>
  </si>
  <si>
    <t>tarification@orpea.net;accueil.brive@orpea.net;s.levet@orpea.net</t>
  </si>
  <si>
    <t>05 55 24 43 43</t>
  </si>
  <si>
    <t>EHPAD LES PERGOLAS  </t>
  </si>
  <si>
    <t>RTE DU PERTHUS</t>
  </si>
  <si>
    <t>SIGOULES ET FLAUGEAC</t>
  </si>
  <si>
    <t>a.tarlay@orpea.net;tarification@orpea.net;sigoules@orpea.net;solene.robert@emeis.com</t>
  </si>
  <si>
    <t>NICOLLEAU</t>
  </si>
  <si>
    <t>Alan</t>
  </si>
  <si>
    <t>05 53 22 29 00</t>
  </si>
  <si>
    <t>24-920030152-1</t>
  </si>
  <si>
    <t>240015669-EHPAD LES VIGNES</t>
  </si>
  <si>
    <t>EHPAD LES VIGNES</t>
  </si>
  <si>
    <t>11 R ALEXANDRE DUMAS</t>
  </si>
  <si>
    <t>MOULIN NEUF</t>
  </si>
  <si>
    <t>a.tarlay@orpea.net;tarification@orpea.net;secretariat.lesvignes@orpea.net;t.baille@orpea.net</t>
  </si>
  <si>
    <t>05 53 82 30 00</t>
  </si>
  <si>
    <t>EHPAD LES JARDINS D'OMBELINE</t>
  </si>
  <si>
    <t>24 R RACINE</t>
  </si>
  <si>
    <t>CARBON BLANC</t>
  </si>
  <si>
    <t>tarification@orpea.net;a.tarlay@orpea.net;carbonblanc@orpea.net;p.horain@orpea.net</t>
  </si>
  <si>
    <t>05 57 30 89 00</t>
  </si>
  <si>
    <t>EHPAD LA PASTORALE</t>
  </si>
  <si>
    <t>39 RTE BLEUE</t>
  </si>
  <si>
    <t>BOULIAC</t>
  </si>
  <si>
    <t>tarification@orpea.net;a.tarlay@orpea.net;bouliac@orpea.net;e.durand@orpea.net</t>
  </si>
  <si>
    <t>05 57 21 33 60</t>
  </si>
  <si>
    <t>EHPAD LA VILLA DES PINS</t>
  </si>
  <si>
    <t>1 BD DANIEL DIGNEAUX</t>
  </si>
  <si>
    <t>ANDERNOS LES BAINS</t>
  </si>
  <si>
    <t>tarification@orpea.net;a.tarlay@orpea.net;diradj.andernos@orpea.net;m.molina@orpea.net</t>
  </si>
  <si>
    <t>05 57 76 55 20</t>
  </si>
  <si>
    <t>EHPAD L'OASIS</t>
  </si>
  <si>
    <t>20 ALL DU DR F LALESQUE</t>
  </si>
  <si>
    <t>BP 144</t>
  </si>
  <si>
    <t>tarification@orpea.net;a.tarlay@orpea.net;oasis@orpea.net;d.houitte@orpea.net</t>
  </si>
  <si>
    <t>05 56 83 31 46</t>
  </si>
  <si>
    <t>EHPAD LE RELAIS DES SENS</t>
  </si>
  <si>
    <t>5 R GEORGES POMPIDOU</t>
  </si>
  <si>
    <t>tarification@orpea.net;a.tarlay@orpea.net;lerelaisdessens@orpea.net;a.colombo@orpea.net</t>
  </si>
  <si>
    <t>05 56 84 40 00</t>
  </si>
  <si>
    <t>05 56 04 18 85</t>
  </si>
  <si>
    <t>17 AV VICTOR HUGO</t>
  </si>
  <si>
    <t>tarification@orpea.net;a.tarlay@orpea.net;biganos@orpea.net;n.ibis@orpea.net</t>
  </si>
  <si>
    <t>05 56 82 68 88</t>
  </si>
  <si>
    <t>EHPAD LE CLOS D'ALIENOR</t>
  </si>
  <si>
    <t>31 R LAMARTINE</t>
  </si>
  <si>
    <t>tarification@orpea.net;a.tarlay@orpea.net;diradj.lebouscat@orpea.net;a.ducandas@orpea.net</t>
  </si>
  <si>
    <t>05 56 02 37 58</t>
  </si>
  <si>
    <t>EHPAD LES CHARDONS BLEUS RESIDENCE ORPEA</t>
  </si>
  <si>
    <t>37 AV DE FONCASTEL</t>
  </si>
  <si>
    <t>tarification@orpea.net;a.tarlay@orpea.net;merignac@orpea.net;m.abelin@orpea.net</t>
  </si>
  <si>
    <t>05 56 97 33 33</t>
  </si>
  <si>
    <t>EHPAD  LA CHENERAIE</t>
  </si>
  <si>
    <t>78 R DE LACANAU</t>
  </si>
  <si>
    <t>tarification@orpea.net;a.tarlay@orpea.net;lacheneraie@orpea.net;m.bioret@orpea.net</t>
  </si>
  <si>
    <t>05 56 02 82 27</t>
  </si>
  <si>
    <t>EHPAD LA TOUR DE PUJOLS</t>
  </si>
  <si>
    <t>1 R ERNEST LAFONT</t>
  </si>
  <si>
    <t>tarification@orpea.net;villeneuve@orpea.net;b.cenut@orpea.net;c.da-silva@orpea.net</t>
  </si>
  <si>
    <t>05 53 49 70 00</t>
  </si>
  <si>
    <t>R ROLAND GOUMY</t>
  </si>
  <si>
    <t>tarification@orpea.net;magnolias@orpea.net;m.porteil@orpea.net</t>
  </si>
  <si>
    <t>05 53 69 02 00</t>
  </si>
  <si>
    <t>EHPAD RESIDENCE GAIA</t>
  </si>
  <si>
    <t>R DES FRERES BARTHELEMY</t>
  </si>
  <si>
    <t>CÔTEAUX DE JURANÇON</t>
  </si>
  <si>
    <t>villanapoli@orpea.net;c.soubes@orpea.net;fatou.fall@emeis.com;tarification@emeis.com</t>
  </si>
  <si>
    <t>SOUBES</t>
  </si>
  <si>
    <t>Cécile</t>
  </si>
  <si>
    <t>05 59 06 15 33</t>
  </si>
  <si>
    <t>03/09/24 MAJ libellé raison sociale ET (anciennement EHPAD VILLA NAPOLI)
20/03/24 Info du groupe ORPEA devient EMEIS</t>
  </si>
  <si>
    <t>EHPAD RESIDENCE ORTHEZIA</t>
  </si>
  <si>
    <t>34 RUE GASTON PLANTE</t>
  </si>
  <si>
    <t>adjdir.saintjoseph@orpea.net;a.tarlay@orpea.net;c.soubes@orpea.net;tarification@orpea.net</t>
  </si>
  <si>
    <t>PEYRUCAT</t>
  </si>
  <si>
    <t>05 59 38 36 04</t>
  </si>
  <si>
    <t>23/05/24 :Modification raison socialle ETS :EHPAD ST JOSEPH devient EHPAD RESIDENCE ORTHEZIA et modif localité (anciennement :SALIES DE BEARN)
20/03/24 Info du groupe ORPEA devient EMEIS</t>
  </si>
  <si>
    <t xml:space="preserve">EHPAD RESIDENCE DE SEVRET ORPEA </t>
  </si>
  <si>
    <t>57 R DU MOULIN A VENT</t>
  </si>
  <si>
    <t>tarification@orpea.net;l.decodts@orpea.net;sevret@orpea.net;direction.sevret@orpea.net</t>
  </si>
  <si>
    <t>05 49 78 08 08</t>
  </si>
  <si>
    <t>Suite tel groupe ORPEA 01/47/75/78/07 le 24/08/16 le siège social a déménagé à PUTEAUX 92 mais pour le moment dans Finess deux EJ demeurent (les Kbis n'ayant pas été modifiés pour le moment pour les filiales, à terme seul l'EJ 920030152 demeurera)</t>
  </si>
  <si>
    <t>EHPAD ANGELIQUE ORPEA</t>
  </si>
  <si>
    <t>43 R DE LA BURGONCE</t>
  </si>
  <si>
    <t>tarification@orpea.net;niort@orpea.net;l.decodts@orpea.net;niort2@orpea.net;direction.angelique@orpea.net</t>
  </si>
  <si>
    <t>05 49 08 98 00</t>
  </si>
  <si>
    <t>PUV LA ROSELIERE</t>
  </si>
  <si>
    <t>22 RUE DES PIOTS</t>
  </si>
  <si>
    <t>lesjardinsdejeanne@orpea.net;l.decodts@orpea.net;c.dirlewanger@orpea.net;tarification@orpea.net</t>
  </si>
  <si>
    <t>05 49 04 16 16</t>
  </si>
  <si>
    <r>
      <rPr>
        <sz val="8"/>
        <color rgb="FFFF0000"/>
        <rFont val="Arial"/>
        <family val="2"/>
      </rPr>
      <t>Info Finess 07/10/2019 passe de EHPA à PUV (categorie EHPAD mode tarif PUV)</t>
    </r>
    <r>
      <rPr>
        <sz val="8"/>
        <rFont val="Arial"/>
        <family val="2"/>
      </rPr>
      <t xml:space="preserve">
Suite tel groupe ORPEA 01/47/75/78/07 le 24/08/16 le siège social a déménagé à PUTEAUX 92 mais pour le moment dans Finess deux EJ demeurent (les Kbis n'ayant pas été modifiés pour le moment pour les filiales, à terme seul l'EJ 920030152 demeurera)</t>
    </r>
  </si>
  <si>
    <t>EHPAD LES JARDINS DE CAMILLE</t>
  </si>
  <si>
    <t>26 R DU PRE MEDARD</t>
  </si>
  <si>
    <t>e.magnan@orpea.net;lesjardinsdecamille@orpea.net;a.tarlay@orpea.net;e.julien@orpea.net;tarification@orpea.net</t>
  </si>
  <si>
    <t>05 49 62 61 61</t>
  </si>
  <si>
    <t>86-ORPEA-1</t>
  </si>
  <si>
    <t>860789718-EHPAD RESIDENCE D OR</t>
  </si>
  <si>
    <t>03/04/24 Vu changement d'EJ EDONISS (ancien EJ 750050619 SAS ORGANIS)
20/03/24 Info du groupe ORPEA devient EMEIS</t>
  </si>
  <si>
    <t>EHPAD LES JARDINS DE CHARLOTTE</t>
  </si>
  <si>
    <t>24 R DES LILAS</t>
  </si>
  <si>
    <t>lesjardinsdecharlotte@orpea.net;l.vaslin@orpea.net;tarification@orpea.net</t>
  </si>
  <si>
    <t>05 49 36 09 02</t>
  </si>
  <si>
    <t>03/04/24 Vu changement d'EJ EDONISS (ancien EJ 860010776 S.A.R.L. LA MAISON DE CHARLOTTE)
20/03/24 Info du groupe ORPEA devient EMEIS</t>
  </si>
  <si>
    <t>EHPAD LES JARDINS DE SALOME</t>
  </si>
  <si>
    <t>18 R ANTOINE DE ST EXUPERY</t>
  </si>
  <si>
    <t>FONTAINE LE COMTE</t>
  </si>
  <si>
    <t>privé à but lucratif</t>
  </si>
  <si>
    <t>tarification@orpea.net;r.boinot@orpea.net;salome@orpea.net</t>
  </si>
  <si>
    <t>VASLIN</t>
  </si>
  <si>
    <t>05 49 03 15 00</t>
  </si>
  <si>
    <t>tarification@orpea.net</t>
  </si>
  <si>
    <t>Ouverture 09/04/2018</t>
  </si>
  <si>
    <t>EHPAD RESIDENCE D'OR</t>
  </si>
  <si>
    <t>22 R D'YPRES</t>
  </si>
  <si>
    <t>MONTMORILLON</t>
  </si>
  <si>
    <t>accueil.montmorillon@orpea.net;c.horseau@orpea.net;tarification@orpea.net</t>
  </si>
  <si>
    <t>05 49 84 01 01</t>
  </si>
  <si>
    <t>EHPAD RESIDENCE SAINT MARTIAL</t>
  </si>
  <si>
    <t>ALL RAMEAU</t>
  </si>
  <si>
    <t>emilie.recanzone@emeis.com;stmartial@emeis.com;tarification@emeis.com</t>
  </si>
  <si>
    <t>RECANZONE</t>
  </si>
  <si>
    <t>05 55 71 99 00</t>
  </si>
  <si>
    <t>87-920030152-1</t>
  </si>
  <si>
    <t>NION</t>
  </si>
  <si>
    <t>EHPAD DOUCEUR DE FRANCE</t>
  </si>
  <si>
    <t>SAS EMERA EXPLOITATIONS</t>
  </si>
  <si>
    <t>EMERA</t>
  </si>
  <si>
    <t>12  ALLEE CARTHON FERRIERE</t>
  </si>
  <si>
    <t>directiondouceurdefrance@emera.fr;douceurdefrance@emera.fr;saubouin@emera.fr</t>
  </si>
  <si>
    <t>05 57 12 42 42</t>
  </si>
  <si>
    <t>45 ALL DES ORMES</t>
  </si>
  <si>
    <t>MOUGINS CEDEX</t>
  </si>
  <si>
    <t>04 92 42 01 03</t>
  </si>
  <si>
    <t>24/05/2019 Changement EJ ANCIEN =490003670 nouv 060002250</t>
  </si>
  <si>
    <t>EHPAD ANTOINE DE BOURBON</t>
  </si>
  <si>
    <t>15 R ANTOINE DE BOURBON</t>
  </si>
  <si>
    <t>directionantoinedebourbon@emera.fr;macadeau@emera.fr</t>
  </si>
  <si>
    <t>05 59 92 71 00</t>
  </si>
  <si>
    <t>24/05/2019 Changement EJ ANCIEN =640794434 nouv = 060002250</t>
  </si>
  <si>
    <t>EHPAD EMERAUDES</t>
  </si>
  <si>
    <t>EMERAUDES</t>
  </si>
  <si>
    <t>EMERA PLUS SANTE</t>
  </si>
  <si>
    <t>9 R VASSALOUR</t>
  </si>
  <si>
    <t>chauvigny@emera.fr;directionchauvigny@emera.fr;macadeau@emera.fr</t>
  </si>
  <si>
    <t>05 49 18 08 08</t>
  </si>
  <si>
    <t>18 RTE D'ANGERS</t>
  </si>
  <si>
    <t>BOUCHEMAINE</t>
  </si>
  <si>
    <t>02 41 73 56 70</t>
  </si>
  <si>
    <t>86-EMERA-1</t>
  </si>
  <si>
    <t>Verssement de la DGC à l'ETS nœud qui est gestionnaire</t>
  </si>
  <si>
    <t>860010982-EHPAD EMERAUDES</t>
  </si>
  <si>
    <t>EHPAD RESIDENCE CERES</t>
  </si>
  <si>
    <t>MAISON DE RETRAITE DE L'ECHENEAU</t>
  </si>
  <si>
    <t>48 RUE JULES EDOUARD MENARD</t>
  </si>
  <si>
    <t>RESIDENCE CERES</t>
  </si>
  <si>
    <t>SAINT GERVAIS TROIS CLOCHERS</t>
  </si>
  <si>
    <t>directionecheneau@emera.fr;marie-christine.devergne@groupe-aplus.com;macadeau@emera.fr;</t>
  </si>
  <si>
    <t>05 49 86 60 60</t>
  </si>
  <si>
    <t>DOM DE L'ECHENEAU</t>
  </si>
  <si>
    <t>ST GERVAIS TROIS CLOCHERS</t>
  </si>
  <si>
    <t>15/11/23 MAJ Raison sociale ET EHPAD L'ECHENEAU devient EHPAD RESIDENCE CERES</t>
  </si>
  <si>
    <t>37 R DES GOTS</t>
  </si>
  <si>
    <t>directionangouleme@emera.fr;iderangouleme@emera.fr</t>
  </si>
  <si>
    <t>05 45 21 09 09</t>
  </si>
  <si>
    <t>IME "Les Bayles" (EMESD) à ISLE</t>
  </si>
  <si>
    <t>EMESD</t>
  </si>
  <si>
    <t>1 AV DE LA REPUBLIQUE</t>
  </si>
  <si>
    <t xml:space="preserve">direction@dimep87.fr;dominique.boucher@dimep87.fr;stephane.chatton@dimep87.fr;attache@dimep87.fr </t>
  </si>
  <si>
    <t>05 55 01 50 24 ou
05 55 01 95 95</t>
  </si>
  <si>
    <t>05 55 01 50 24</t>
  </si>
  <si>
    <t>87-870006954-1</t>
  </si>
  <si>
    <t>870003613-IME DE L'EMESD</t>
  </si>
  <si>
    <t>Direction commune EJ 870000890 EJ 870006947 EJ 870006954</t>
  </si>
  <si>
    <t>SESSAD (EMESD) à LIMOGES</t>
  </si>
  <si>
    <t>14 R THEODORE BAC</t>
  </si>
  <si>
    <t>EHPAD LA CHATELLENIE</t>
  </si>
  <si>
    <t>ETABLISSEMENT PUBLIC AUTONOME INTERCOMUNNAL DE SAINTONGE</t>
  </si>
  <si>
    <t>EPA INTERCOMMUNAL DE SAINTONGE</t>
  </si>
  <si>
    <t>20 R DE LA DORDOUILLE</t>
  </si>
  <si>
    <t>NERE</t>
  </si>
  <si>
    <t>accueil.nere@epadesaintonge.fr;secretariat@epadesaintonge.fr</t>
  </si>
  <si>
    <t>05 46 33 60 19</t>
  </si>
  <si>
    <t>20 RUE DE LA DORDOUILLE</t>
  </si>
  <si>
    <t>05 46 33 00 23</t>
  </si>
  <si>
    <t>17-170789358-1</t>
  </si>
  <si>
    <t>Mail fait 13/01/25 IB/SL Attente précisions suite modif EJ num CPOM à modifier ?</t>
  </si>
  <si>
    <t xml:space="preserve">Arrêté non daté reçu  le 7/1/2025: Au 01/01/2025 Cession d'autorisation EJ 170789358 CCAS 17  NERE A l'EPA INTERCOMMUNAL DE SAINTONGE EJ 170028344, l'EHPAD LA CHATELLENIE 170803688 devient le site principal et  l'EHPAD L'OUCHE DES CARMES 170800437 un site secondaire </t>
  </si>
  <si>
    <t>EHPAD RESIDENCE DE LA DRONNE</t>
  </si>
  <si>
    <t>EPAC RESIDENCE DE LA DRONNE</t>
  </si>
  <si>
    <t>3 ALL DE PUYMARTEAU</t>
  </si>
  <si>
    <t>ehpad.brantome@sil.fr;direction.ehpad.brantome@sil.fr</t>
  </si>
  <si>
    <t>05 53 02 36 36</t>
  </si>
  <si>
    <t>BRANTOME</t>
  </si>
  <si>
    <t>24-240000778-1</t>
  </si>
  <si>
    <t>240002147-EHPAD RESIDENCE DE LA DRONNE</t>
  </si>
  <si>
    <t>SSIAD DE BRANTOME</t>
  </si>
  <si>
    <t xml:space="preserve"> AVENUE DU 8 MAI 1945 </t>
  </si>
  <si>
    <t xml:space="preserve"> 3 ALLEE DE PUYMARTEAU  </t>
  </si>
  <si>
    <t>EHPAD RESIDENCE LA CARAVELLE</t>
  </si>
  <si>
    <t>EPCMS LES PORTES DU MARAIS</t>
  </si>
  <si>
    <t>51 R DES JUSTICES</t>
  </si>
  <si>
    <t>Site des flots bleus</t>
  </si>
  <si>
    <t>ehpad-epcms@orange.fr;direction.brizeauxcoteaux.niort@orange.fr;nicolas.videau@mairie-niort.fr</t>
  </si>
  <si>
    <t>05 49 33 09 43</t>
  </si>
  <si>
    <t>79-790007389-1</t>
  </si>
  <si>
    <r>
      <t xml:space="preserve">Changement de libelle raison sociale de l'entité juridique = EPCMS LES PORTES DU MARAIS arrete de cession du 29/12/2017 (au lieu de Ets Pub.COM MS BRIZEAUX-La Caravelle) Num EJ inchangé.
Changement de libellé organisme Sharepoint, num inchangé 7943
</t>
    </r>
    <r>
      <rPr>
        <b/>
        <sz val="8"/>
        <rFont val="Arial"/>
        <family val="2"/>
      </rPr>
      <t>L'EHPAD 790003552 COTEAUX DE RIBRAY devient un site secondaire</t>
    </r>
  </si>
  <si>
    <t>ESAT LES ATELIERS NIORTAIS</t>
  </si>
  <si>
    <t>E.P.C.N.P.H.</t>
  </si>
  <si>
    <t>EPCNPH NIORT</t>
  </si>
  <si>
    <t>10 R DU CDT L'HERMINIER</t>
  </si>
  <si>
    <t>direction@epcnph.fr;d.bernelas@epcnph.fr;accueil@epcnph.fr</t>
  </si>
  <si>
    <t>BRUNOT</t>
  </si>
  <si>
    <t>Nadine</t>
  </si>
  <si>
    <t>Chef d'établissement</t>
  </si>
  <si>
    <t>05 49 33 60 61</t>
  </si>
  <si>
    <t>Delphine BERNELAS : Responsable financier
Directeur adjoint EPCNPH: Mr Benoit JAMET</t>
  </si>
  <si>
    <t>79-790005979-1</t>
  </si>
  <si>
    <t>Précédent CPOM 2019-2023
Intégration du SAMSAH PSY CAN par avenant du 30/11/2020</t>
  </si>
  <si>
    <t>790014104-ESAT ATELIERS NIORTAIS_EPCNPH NIORT</t>
  </si>
  <si>
    <t>Sur le  CPOM 2024-2028  il est indiqué un début à la date de signature 22/04/2024 et fin au 31/12/2028 (enregistré au 01/01/2024 pour correspondre à SIDOBA)</t>
  </si>
  <si>
    <t>SAMSAH PSY-CAN</t>
  </si>
  <si>
    <t>Delphine BERNELAS : Responsable finance
Directeur adjoint EPCNPH: Mr Benoit JAMET</t>
  </si>
  <si>
    <r>
      <rPr>
        <sz val="8"/>
        <color theme="1"/>
        <rFont val="Arial"/>
        <family val="2"/>
      </rPr>
      <t>Sur le  CPOM 2024-2028  il est indiqué un début à la date de signature 22/04/2024 et fin au 31/12/2028 (enregistré au 01/01/2024 pour correspondre à SIDOBA)</t>
    </r>
    <r>
      <rPr>
        <b/>
        <sz val="8"/>
        <color rgb="FFFF0000"/>
        <rFont val="Arial"/>
        <family val="2"/>
      </rPr>
      <t xml:space="preserve">
Création SAMSAH arrêté du 17/08/2020, ouverture prévisionnelle 01/09/2020</t>
    </r>
  </si>
  <si>
    <t xml:space="preserve">ESAT EPDA du Glandier </t>
  </si>
  <si>
    <t>EPDA DU GLANDIER</t>
  </si>
  <si>
    <t>LE GLANDIER</t>
  </si>
  <si>
    <t>BEYSSAC</t>
  </si>
  <si>
    <t>epda@epdaduglandier.fr;guillaume.sol@epdaduglandier.fr;florence.louradour@epdaduglandier.fr;florence.cot@epdaduglandier.fr;aurelie.faugeron@epdaduglandier.fr</t>
  </si>
  <si>
    <t>05 55 73 81 00</t>
  </si>
  <si>
    <t>OUI MAIS PC</t>
  </si>
  <si>
    <t>MAS LA CHATAIGNERAIE</t>
  </si>
  <si>
    <t>LA COTE</t>
  </si>
  <si>
    <t>VIGEOIS</t>
  </si>
  <si>
    <t>EHPAD LES JARDINS DE BAGATELLE</t>
  </si>
  <si>
    <t>AV CHARLES DE GAULLE</t>
  </si>
  <si>
    <t>LUBERSAC</t>
  </si>
  <si>
    <t>05 55 98 70 45</t>
  </si>
  <si>
    <t>gbcf@epdaduglandier.fr;valeriepascal@epdaduglandier.fr</t>
  </si>
  <si>
    <t>EHPAD LES LAURIERS ROSES</t>
  </si>
  <si>
    <t>EPMS LES LAURIERS ROSES</t>
  </si>
  <si>
    <t>87 R DUGUESCLIN</t>
  </si>
  <si>
    <t>CHIZE</t>
  </si>
  <si>
    <t>direction@epms-chize.fr;ecofin@epms-chize.fr;accueil@epms-chize.fr</t>
  </si>
  <si>
    <t>AJINÇA-VAN DEN HENDE</t>
  </si>
  <si>
    <t xml:space="preserve">Rachelle </t>
  </si>
  <si>
    <t>05 49 06 66 00</t>
  </si>
  <si>
    <t>Guilaine GAUTRON : Adjoint administratif service finances</t>
  </si>
  <si>
    <t>87 R DUGUESLIN</t>
  </si>
  <si>
    <t>direction@epms-chize.fr</t>
  </si>
  <si>
    <t>79-790000525-1</t>
  </si>
  <si>
    <t>790000301-EHPAD LES LAURIERS ROSES</t>
  </si>
  <si>
    <t>SSIAD DE CHIZE</t>
  </si>
  <si>
    <t>05 49 06 66 71</t>
  </si>
  <si>
    <t xml:space="preserve">Information 04/10/23 : Mr MAURY, administrateur du GCS HAD SSIAD 79 (pas d'ET) precise que la dotation est versée à l’EPMS Les Lauriers Roses=&gt;Dossier établissement cf EJ 790000525 ET du SSIAD CHIZE 790009674
</t>
  </si>
  <si>
    <t>FAM LES DEUX CHENES</t>
  </si>
  <si>
    <t>05 49 06 66 86</t>
  </si>
  <si>
    <t>IME GERARD MICHELITZ</t>
  </si>
  <si>
    <t>EPMSD Jean-Elien Jambon</t>
  </si>
  <si>
    <t>EPMSD_PTI JEAN ELIEN JAMBON</t>
  </si>
  <si>
    <t>78 ZI EYGRETEAU</t>
  </si>
  <si>
    <t>BP 61</t>
  </si>
  <si>
    <t>COUTRAS</t>
  </si>
  <si>
    <t>direction@plateforme-jej.fr;contact@plateforme-jej.fr</t>
  </si>
  <si>
    <t>05 57 49 84 84</t>
  </si>
  <si>
    <t>Mme DEBLOIS directrice par intérim
Mr CRESTE directeur adjoint finances et travaux 
05 57 49 84 71</t>
  </si>
  <si>
    <t>Mme Laetitia LAMOLIE Direction EPMSD : 
tel 06 07 59 78 68
Directeur adjoint chargé des Finances et des Travaux  : Loïc CRESTE
l.creste@plateforme-jej.fr ;
05 57 49 84 71</t>
  </si>
  <si>
    <t>33-330000472-1</t>
  </si>
  <si>
    <t>Arrêté du 28/07/22 l'IME devient le site principal et les SESSAD sites secondaires (précédent CPOM 2018_2022)</t>
  </si>
  <si>
    <r>
      <rPr>
        <sz val="8"/>
        <color rgb="FFFF0000"/>
        <rFont val="Arial"/>
        <family val="2"/>
      </rPr>
      <t>Arrêté du 05/04/23 : regroupement des 2 SESSAD (330008004 et 330016189) le Finess conservé est le 330008004 et RS Pierre Barrau, ce SESSAD devient un site secondaire de l'IME</t>
    </r>
    <r>
      <rPr>
        <sz val="8"/>
        <color theme="1"/>
        <rFont val="Arial"/>
        <family val="2"/>
      </rPr>
      <t xml:space="preserve">
28/07/22 Regroupement de l'IME et des 2 SESSAD OG= Plateforme Territoriale d'Inclusion Jean Elien Jambon</t>
    </r>
  </si>
  <si>
    <t>Arrêté du 28/07/22 les SESSAD Pierre Barrau (330008004) et SESSAD PRO SIMO (ex SIMO) 330016189 deviennent des sites secondaires de l'IME GERARD MICHELITZ 330780917</t>
  </si>
  <si>
    <t>SAMSAH TSA EPNAK 16</t>
  </si>
  <si>
    <t>ETAB PUBLIC NAT A KOENIGSWARTER</t>
  </si>
  <si>
    <t>EPNAK</t>
  </si>
  <si>
    <t>1 impasse LEROY</t>
  </si>
  <si>
    <t xml:space="preserve">sebastien.jacquet@epnak.org;quentin.moret@epnak.org;nadim.mekkaoui@epnak.org;celine.perrot@epnak.org
</t>
  </si>
  <si>
    <t>Directeur territorial sud ouest</t>
  </si>
  <si>
    <t>05 57 01 44 00</t>
  </si>
  <si>
    <t>Quentin MORET : Directeur adjoint SAMSAH TSA 16 EPNAK</t>
  </si>
  <si>
    <t>CHATEAU GILLEVOISIN</t>
  </si>
  <si>
    <t>JANVILLE SUR JUINE</t>
  </si>
  <si>
    <t>01 60 82 21 27</t>
  </si>
  <si>
    <t>EPRD OUI 2024 (hors CPOM)</t>
  </si>
  <si>
    <t>ECOLE RECONVERSION PROFESSIONNELLE</t>
  </si>
  <si>
    <t>30 R DU HAMEL</t>
  </si>
  <si>
    <t>sebastien.jacquet@epnak.org;nadim.mekkaoui@epnak.org;celine.perrot@epnak.org</t>
  </si>
  <si>
    <t>05 57 59 07 60</t>
  </si>
  <si>
    <t>Cas particulier (num CPOM qui déroge à la règle car
CPOM National =&gt;EPRD oui 2019</t>
  </si>
  <si>
    <t>Cas particulier CPOM national</t>
  </si>
  <si>
    <t xml:space="preserve">Suite arrêté de regroupement  du 05/05/25 l' ESRP 330781113 est le site principal et l'ESRP 870000346 un site secondaire </t>
  </si>
  <si>
    <t>Etablissement expérimental pour personnes handicapées</t>
  </si>
  <si>
    <t>PLATEFORME DE REPIT EPNAK LIMOGES</t>
  </si>
  <si>
    <t>LA BASSE MAZELLE</t>
  </si>
  <si>
    <t>sebastien.jacquet@epnak.org;quentin.moret@epnak.org;nadim.mekkaoui@epnak.org;celine.perrot@epnak.org</t>
  </si>
  <si>
    <t>EHPAD DE L'ESPASS DE PODENSAC</t>
  </si>
  <si>
    <t>ESPASS DE PODENSAC</t>
  </si>
  <si>
    <t>5 ALL GEORGES MONTEL</t>
  </si>
  <si>
    <t>PODENSAC</t>
  </si>
  <si>
    <t>stephane.castagnet@espass-podensac.fr;direction@espass-podensac.fr;</t>
  </si>
  <si>
    <t>05 56 76 55 00</t>
  </si>
  <si>
    <t>5 ALL G MONTEL</t>
  </si>
  <si>
    <t>04/08/23 Changement nom EHPAD et groupe antérieurement
EHPAD DU CENTRE DE SOINS DE PODENSAC et EJ CENTRE DE SOINS DE PODENSAC</t>
  </si>
  <si>
    <t>SAMSAH ESPOIR 33</t>
  </si>
  <si>
    <t>ESPOIR 33</t>
  </si>
  <si>
    <t>1 QUAI WILSON</t>
  </si>
  <si>
    <t>comptable@espoir33.fr;direction@espoir33.fr</t>
  </si>
  <si>
    <t>05 56 40 30 68</t>
  </si>
  <si>
    <t>20 CRS GAMBETTA</t>
  </si>
  <si>
    <t>05 56 40 43 35</t>
  </si>
  <si>
    <t>33-330006412-1</t>
  </si>
  <si>
    <t>Dans périmètre : COJ (financement CD uniquement)</t>
  </si>
  <si>
    <t>ETAB. PUBLIC AUTONOME</t>
  </si>
  <si>
    <t>ETAB PUBLIC AUTONOME AIGREFEUILLE D AUNIS</t>
  </si>
  <si>
    <t>20 AV DES MARRONNIERS</t>
  </si>
  <si>
    <t>AIGREFEUILLE D AUNIS</t>
  </si>
  <si>
    <t>direction-marronniers@orange.fr;mdrmarron@orange.fr</t>
  </si>
  <si>
    <t>05 46 27 53 28</t>
  </si>
  <si>
    <t>17-170020101-1</t>
  </si>
  <si>
    <t>EHPAD LA BOURDETTE</t>
  </si>
  <si>
    <t>ETABLISSEMENT PUBLIC AUTONOME</t>
  </si>
  <si>
    <t>ETAB PUBLIC AUTONOME ASTAFFORT</t>
  </si>
  <si>
    <t>CHE LA BOURDETTE</t>
  </si>
  <si>
    <t>ASTAFFORT</t>
  </si>
  <si>
    <t>labourdette@ehpad-astaffort.fr;direction@ehpad-astaffort.fr;rh@ehpad-astaffort.fr</t>
  </si>
  <si>
    <t>05 53 67 05 62</t>
  </si>
  <si>
    <t>Catherine REGNIER 2024</t>
  </si>
  <si>
    <t>EHPAD LES JARDINS DU GÔ</t>
  </si>
  <si>
    <t>ETAB PUBLIC AUTONOME NIEUIL SUR MER</t>
  </si>
  <si>
    <t>2 R DE L AUBRECAY</t>
  </si>
  <si>
    <t>NIEUL SUR MER</t>
  </si>
  <si>
    <t>direction@ehpad-nieul.fr;accueil@ehpad-nieul.fr</t>
  </si>
  <si>
    <t>05 46 28 99 10</t>
  </si>
  <si>
    <t>2 R DE L'AUBRECAY</t>
  </si>
  <si>
    <t>Changement de portefeuille au 01 01 2017 : passe de Claudia BARANGER à Isabelle JIOLLENT</t>
  </si>
  <si>
    <t>EHPAD LES JARDINS D'ANTAN</t>
  </si>
  <si>
    <t>ETAB PUBLIC AUTONOME</t>
  </si>
  <si>
    <t>ETAB PUBLIC AUTONOME RUFFEC</t>
  </si>
  <si>
    <t>26 RTE DE REJALLANT</t>
  </si>
  <si>
    <t>ehpad.lesjardinsdantan@orange.fr;direction.lesjardinsdantan@orange.fr</t>
  </si>
  <si>
    <t>05 45 31 08 01</t>
  </si>
  <si>
    <t>05 45 31 07 14</t>
  </si>
  <si>
    <t>EHPAD LES JARDINS DE VOLTONIA</t>
  </si>
  <si>
    <t>ETAB PUBLIC AUTONOME TONNAY BOUTONNE</t>
  </si>
  <si>
    <t>2 R DES DOUVES</t>
  </si>
  <si>
    <t>BP 24</t>
  </si>
  <si>
    <t>TONNAY BOUTONNE</t>
  </si>
  <si>
    <t xml:space="preserve">jardins.voltonia@wanadoo.fr;compta-jardins.voltonia@wanadoo.fr </t>
  </si>
  <si>
    <t>05 46 59 55 00</t>
  </si>
  <si>
    <t>B. P. 24</t>
  </si>
  <si>
    <t>17-170020812-1</t>
  </si>
  <si>
    <t>FOYER DE LA COUDRAIE</t>
  </si>
  <si>
    <t>EPCMS LA COUDRAIE</t>
  </si>
  <si>
    <t>6 RUE DE LA COUDRAIE</t>
  </si>
  <si>
    <t>direction@epcms-lacoudraie.fr;accueil@epcms-lacoudraie.fr;comptabilite@epcms-lacoudraie.fr</t>
  </si>
  <si>
    <t>SAMYN</t>
  </si>
  <si>
    <t>Stéphanie</t>
  </si>
  <si>
    <t>05 49 24 30 29</t>
  </si>
  <si>
    <t xml:space="preserve">Directrice EPCMS : Madame SAMYN Stéphanie au 21/05/2025 (Mr KERFAH Ahmed assure le tuilage)
05/49/33/18/50
</t>
  </si>
  <si>
    <t>4 RUE DE LA COUDRAIE</t>
  </si>
  <si>
    <t>05 49 33 18 50</t>
  </si>
  <si>
    <t xml:space="preserve">Directrice EPCMS </t>
  </si>
  <si>
    <t>Mme Véronique ROUX Directrice adjointe</t>
  </si>
  <si>
    <t>EHPAD LES AVELINES</t>
  </si>
  <si>
    <t>ETAB. PUBLIC COMMUNAL MEDICO-SOCIAL - NIORT</t>
  </si>
  <si>
    <t>ETAB PUBLIC COMMUNAL MEDICO-SOCIAL_NIORT</t>
  </si>
  <si>
    <t>4 R DE LA COUDRAIE</t>
  </si>
  <si>
    <t>79_790007348_1</t>
  </si>
  <si>
    <t>EHPAD LE GRAND CHENE</t>
  </si>
  <si>
    <t>ETAB. PUBLIC COMMUNAL</t>
  </si>
  <si>
    <t>ETAB PUBLIC COMMUNAL ST VARENT</t>
  </si>
  <si>
    <t>35 AV DES PLATANES</t>
  </si>
  <si>
    <t>grandchene2@wanadoo.fr;direction.grandchene@orange.fr</t>
  </si>
  <si>
    <t>FLOCH</t>
  </si>
  <si>
    <t>Fabrice</t>
  </si>
  <si>
    <t>05 49 67 51 38</t>
  </si>
  <si>
    <t>ST VARENT</t>
  </si>
  <si>
    <t>79-790007512-1</t>
  </si>
  <si>
    <t>Direction information 2024 M.FLOCH Fabrice remplace Mme JONQUET</t>
  </si>
  <si>
    <t>CRP DE CLAIRVIVRE</t>
  </si>
  <si>
    <t>ETAB PUBLIC DEPARTEMENTAL CLAIRVIVRE</t>
  </si>
  <si>
    <t>CITE DE CLAIRVIVRE</t>
  </si>
  <si>
    <t>SALAGNAC</t>
  </si>
  <si>
    <t>direction@epd-clairvivre.org;esrp@epd-clairvivre.org;isabelle.douls@clairvivre.fr;virginie.sudreau@clairvivre.fr</t>
  </si>
  <si>
    <t>05 53 62 23 00</t>
  </si>
  <si>
    <t>24-240000026-1</t>
  </si>
  <si>
    <t>240000315-CRP DE CLAIRVIVRE</t>
  </si>
  <si>
    <t>ESAT BERTRAND DE BORN (clairvivre)</t>
  </si>
  <si>
    <t>direction@epd-clairvivre.org;myriam.duval@epd-clairvivre.org;esat@epd-clairvivre.org;isabelle.douls@clairvivre.fr;virginie.sudreau@clairvivre.fr</t>
  </si>
  <si>
    <t>SAMSAH CLAIRVIVRE</t>
  </si>
  <si>
    <t>direction@epd-clairvivre.org;samsah@epd-clairvivre.org;isabelle.douls@clairvivre.fr;virginie.sudreau@clairvivre.fr</t>
  </si>
  <si>
    <t>FAM LANNELONGUE</t>
  </si>
  <si>
    <t>FOYER DEPARTEMENTAL LANNELONGUE</t>
  </si>
  <si>
    <t>ETAB PUBLIC DEPARTEMENTAL DE LANNELONGUE</t>
  </si>
  <si>
    <t>30 AV DU DEBARQUEMENT</t>
  </si>
  <si>
    <t>CS 60024</t>
  </si>
  <si>
    <t>comptabilite@foyerlannelongue.fr;direction@foyerlannelongue.fr</t>
  </si>
  <si>
    <t>05 46 76 22 29</t>
  </si>
  <si>
    <t>30 BD DU DEBARQUEMENT</t>
  </si>
  <si>
    <t>05 46 76 03 15</t>
  </si>
  <si>
    <t>17-170005805-1</t>
  </si>
  <si>
    <t>SESSAD LES 2 MONTS</t>
  </si>
  <si>
    <t>ETB PUBLIC DEPART. LES DEUX MONTS</t>
  </si>
  <si>
    <t>ETAB PUBLIC DEPARTEMENTAL LES DEUX MONTS</t>
  </si>
  <si>
    <t>30 RUE DU CHÂTEAU D EAU</t>
  </si>
  <si>
    <t>BP 10407 - ST PALAIS SUR MER</t>
  </si>
  <si>
    <t>epd2monts@epd-les2monts.fr;n.duluc@epd-les2monts.fr;p.delplanque@epd-les2monts.fr</t>
  </si>
  <si>
    <t>DULUC</t>
  </si>
  <si>
    <t>05 46 23 10 43</t>
  </si>
  <si>
    <t>R SAINT ROCH</t>
  </si>
  <si>
    <t>MONTLIEU LA GARDE</t>
  </si>
  <si>
    <t>05 46 04 59 10</t>
  </si>
  <si>
    <t>epd2monts@epd-les2monts.fr</t>
  </si>
  <si>
    <t>Agnès BIZIERE : Directrice adjointe responsable RH
a.biziere@epd-les2monts.fr</t>
  </si>
  <si>
    <t>17-170000368-1</t>
  </si>
  <si>
    <t>Prorogation 1 an par avenant du 26/12/2022</t>
  </si>
  <si>
    <t>170800882-ITEP LES 2 MONTS</t>
  </si>
  <si>
    <t>EHPAD SPECIALISE L'ORANGERIE</t>
  </si>
  <si>
    <t>R DE LA MOTTE A VAILLANT</t>
  </si>
  <si>
    <t>MONTENDRE</t>
  </si>
  <si>
    <t>17-170000368-2</t>
  </si>
  <si>
    <t>170781033-EHPAD LE ROCH (+site MONTENDRE)</t>
  </si>
  <si>
    <t>EHPAD LE ROCH (+site MONTENDRE)</t>
  </si>
  <si>
    <t>05 46 49 22 64</t>
  </si>
  <si>
    <t>Eric MARTINEZ Directeur par Intérim pendant l'arrêt de Mme DULUC</t>
  </si>
  <si>
    <t>ESAT LES 3 FONTAINES - MONTLIEU-La G.</t>
  </si>
  <si>
    <t>8 R TROIS FONTAINES</t>
  </si>
  <si>
    <t xml:space="preserve">Modification libellé raison sociale de l'ET; </t>
  </si>
  <si>
    <t>ITEP LES 2 MONTS</t>
  </si>
  <si>
    <t>Changement de raison sociale ITEP St Palais sur Mer devient ITEP LES 2 MONTS</t>
  </si>
  <si>
    <t>MAS EPDA de ST PRIVAT/SERVIERES LE CHÂTEAU</t>
  </si>
  <si>
    <t>ETAB PUBLIC DPTAL AUTONOME CORREZE</t>
  </si>
  <si>
    <t>1 PL DU VIEUX CHENE</t>
  </si>
  <si>
    <t>SERVIERES LE CHATEAU</t>
  </si>
  <si>
    <t>epdaservieres@epdacorreze.fr;directionadjointe@epdacorreze.fr;direction@epdacorreze.fr;cautiere@epdacorreze.fr</t>
  </si>
  <si>
    <t>05 55 28 55 00</t>
  </si>
  <si>
    <t>Sylvia CLAVERIE : Directrice adjointe
07/76/73/60/90</t>
  </si>
  <si>
    <t>directionadjointe@epdacorreze.fr</t>
  </si>
  <si>
    <t>Sylvia CLAVERIE Directrice Adjointe EPDA
07/76/73/60/90</t>
  </si>
  <si>
    <t>Direction commune EPDA CORREZE (Servières le Château); EHPAD LOU PASTURAL (Argentat); EHPAD LA CHATAIGNERAIE (Beynat)</t>
  </si>
  <si>
    <t>EHPAD LA BRUNETTERIE</t>
  </si>
  <si>
    <t>ETAB. PUBLIC INTERCOM LA BRUNETTERIE</t>
  </si>
  <si>
    <t>ETAB PUBLIC INTERCOM LA BRUNETTERIE</t>
  </si>
  <si>
    <t>1 CHE DE LA BRUNETTERIE</t>
  </si>
  <si>
    <t>direction@ehpad-la-brunetterie.org</t>
  </si>
  <si>
    <t>05 49 56 50 14</t>
  </si>
  <si>
    <t>ST JULIEN L ARS</t>
  </si>
  <si>
    <t>86-860791151-1</t>
  </si>
  <si>
    <t>Statut Finess : Etablissement Social et Médico-Social Intercommunal</t>
  </si>
  <si>
    <t>MAS MOSAIQUES</t>
  </si>
  <si>
    <t>ETAB. PUBLIC MAS MOSAIQUE</t>
  </si>
  <si>
    <t>ETAB PUBLIC MAS MOSAIQUE</t>
  </si>
  <si>
    <t>110 RTE D'ANGOUADE</t>
  </si>
  <si>
    <t>ndavard@masmosaiques.fr;contact@masmosaiques.fr</t>
  </si>
  <si>
    <t>08 58 97 60 30</t>
  </si>
  <si>
    <t>05 58 97 60 30</t>
  </si>
  <si>
    <t>40-400011318-1</t>
  </si>
  <si>
    <t>EHPAD FONDATION LURO</t>
  </si>
  <si>
    <t>ETABLISSEMENT PUBLIC DE SANTE GARAZI</t>
  </si>
  <si>
    <t>ISPOURE</t>
  </si>
  <si>
    <t>direction@eps-garazi.fr;amoustirats@eps-garazi.fr;dlespade@eps-garazi.fr;</t>
  </si>
  <si>
    <t>05 59 37 10 48</t>
  </si>
  <si>
    <t>Annie MOUSTIRATS 
Responsable financière</t>
  </si>
  <si>
    <t>Le Bourg</t>
  </si>
  <si>
    <t>05 59 37 00 55</t>
  </si>
  <si>
    <t>FAM de Coulon</t>
  </si>
  <si>
    <t>ETS PUBLIC DEP. ADULT. HAND.</t>
  </si>
  <si>
    <t>ETS PUBLIC DEP. ADULT. HAND. COULON</t>
  </si>
  <si>
    <t>99 R DE L'AUMONERIE</t>
  </si>
  <si>
    <t>administration-accueil@foyerscoulonmauleon.fr;direction@foyerscoulonmauleon.fr</t>
  </si>
  <si>
    <t>05 49 35 15 55</t>
  </si>
  <si>
    <t>EHPAD LA ROSERAIE</t>
  </si>
  <si>
    <t>EURL LA ROSERAIE</t>
  </si>
  <si>
    <t>5 R PAUL MORCHAIN</t>
  </si>
  <si>
    <t>claire.dupuy@roseraie17.fr;accueil.ehpad@roseraie17.fr</t>
  </si>
  <si>
    <t>05 46 87 55 32</t>
  </si>
  <si>
    <t>17-170020440-1</t>
  </si>
  <si>
    <t>SSIAD DE ST AUBIN-MAULEON</t>
  </si>
  <si>
    <t>FAMILLES RURALES - ADAPS</t>
  </si>
  <si>
    <t>5 CITE DU PARC</t>
  </si>
  <si>
    <t>ST AUBIN DE BAUBIGNE</t>
  </si>
  <si>
    <t xml:space="preserve">MAULEON </t>
  </si>
  <si>
    <t>contact@ssiadstaubin.fr</t>
  </si>
  <si>
    <t>05 49 81 63 55</t>
  </si>
  <si>
    <t>SAINT AUBIN DE BAUBIGNE</t>
  </si>
  <si>
    <t>79-790000913-1</t>
  </si>
  <si>
    <t>Passage EPRD exercice qui suit la signature CPOM</t>
  </si>
  <si>
    <t>SPASAD ADMR</t>
  </si>
  <si>
    <t>60 ROUTE DE ST JEAN D ANGELY</t>
  </si>
  <si>
    <t>secretariat@fede16.admr.org;soins16@fede16.admr.org</t>
  </si>
  <si>
    <t>Secrétaire de Direction (pour diffusion auprès de la Présidente Fédérale et de la Responsable Comptabilité) : Eugénie LOIZEAU : euloizeau@fede16.admr.org</t>
  </si>
  <si>
    <t>Fevrier 2024 :Code catégorie 209 SPASAD devient SAAS (Service autonomie aide et soins)
Maj 25/08/23 : modif ET anciennement 160014296 (fermeture du SSIAD) et modif raison sociale (avant Soins 16 ADMR) et changement catégorie avant 354</t>
  </si>
  <si>
    <t>CMPP DEPARTEMENTAL</t>
  </si>
  <si>
    <t>FED. CHARENT. OEUVRES LAIQUES</t>
  </si>
  <si>
    <t>FEDERATION CHARENTE ŒUVRES LAIQUES</t>
  </si>
  <si>
    <t>R ROBERT SCHUMAN</t>
  </si>
  <si>
    <t>direction.cmpp-charente@fcol16.org;compta.esms@fcol16.org;direction.esms@fcol16.org</t>
  </si>
  <si>
    <t>05 45 91 76 00</t>
  </si>
  <si>
    <t>14 R MARCEL PAUL</t>
  </si>
  <si>
    <t>05 45 95 17 89</t>
  </si>
  <si>
    <t>16-160006433-1</t>
  </si>
  <si>
    <t>CPOM précédent du 01/012019 au 31/12/2023</t>
  </si>
  <si>
    <t>160008355-IME MA CAMPAGNE</t>
  </si>
  <si>
    <t>01/01/2020 :Regroupement des 3 CMPP (160000352 BEL AIR et 160000378 Cognac deviennent centres secondaires) CMPP Sillac Grande Garenne ET 160002234 devient site principal et devient CMPP DEPARTEMENTAL</t>
  </si>
  <si>
    <t>IME Ma Campagne</t>
  </si>
  <si>
    <t>41 IMP THOMAS EDISON</t>
  </si>
  <si>
    <t>direction.cmpp-charente@fcol16.org;compta.esms@fcol16.org;direction.esms@fcol16.org.xavier.etienne@fcol16.org</t>
  </si>
  <si>
    <t>BESSON</t>
  </si>
  <si>
    <t>05 45 61 24 07</t>
  </si>
  <si>
    <t>SESSAD DEFICIENCE SENSORIELLE</t>
  </si>
  <si>
    <t>IMP D AUVERGNE</t>
  </si>
  <si>
    <t>TAMISIER</t>
  </si>
  <si>
    <t>05 45 92 31 43</t>
  </si>
  <si>
    <t>08/08/25 MAJ Raison sociale ET : précedemment SESSAD DA FCOL devient SESSAD DEFICIENCE SENSORIELLE</t>
  </si>
  <si>
    <t>S 3AIS FCOL</t>
  </si>
  <si>
    <t>05 45 95 03 37</t>
  </si>
  <si>
    <t>OUI jusqu'en 2024_fermeture</t>
  </si>
  <si>
    <t>Fermeture au 23/08/2024</t>
  </si>
  <si>
    <t>Info le 08/08/25  Fermeture au 23/08/2024, fin EPRD 2024,Réglarisation dotation sur 2025 =&gt; présence dans maquette 2025 - MAJ SIDOBA en 2026 car doit apparaître dans DT</t>
  </si>
  <si>
    <t>SESSAD MA CAMPAGNE</t>
  </si>
  <si>
    <t xml:space="preserve">direction.cmpp-charente@fcol16.org;compta.esms@fcol16.org;direction.esms@fcol16.org;xavier.etienne@fcol16.org
</t>
  </si>
  <si>
    <t>ETIENNE</t>
  </si>
  <si>
    <t>Xavier</t>
  </si>
  <si>
    <t xml:space="preserve">Etablissement rajouté au FE le 24/03/23 mais noté ouverture 01/09/2019 dans finess
CPOM précédent du 01/012019 au 31/12/2023
</t>
  </si>
  <si>
    <t>Etablissement rajouté au FE le 24/03/23 mais il est noté ouverture 01/09/2019 dans finess</t>
  </si>
  <si>
    <t>BULLE D'R</t>
  </si>
  <si>
    <t>RUE PIERRE GRENET</t>
  </si>
  <si>
    <t xml:space="preserve">Précisions Siham BADOUR 21 06 24 :La date de fonctionnement c’est bien le 02/05/2024.
Pour le CPOM, il n’y aura pas d’avenant car c’est un dispositif financé par le CD, l’ARS et l’Etat et c’est expérimental. Il n’est pas à intégrer au CPOM.
</t>
  </si>
  <si>
    <t>Maj fines 08/08/25 raison sociale ET précédemment AREA devient BULLE D'R et modif adresse (précedemment rue Pierre Grenet)</t>
  </si>
  <si>
    <t>EHPAD  MAISON LAVIGERIE</t>
  </si>
  <si>
    <t>FEDERATION D'ENTRAIDE SOCIALE</t>
  </si>
  <si>
    <t>22 AV MONTILLEUL</t>
  </si>
  <si>
    <t>directrice.lavigerie@fedes.fr;daf@fedes.fr</t>
  </si>
  <si>
    <t>05 59 13 08 20</t>
  </si>
  <si>
    <t>63 RTE DES CAMOINS</t>
  </si>
  <si>
    <t>04 91 87 79 00</t>
  </si>
  <si>
    <t>64-130029549-1</t>
  </si>
  <si>
    <t>640782363-EHPAD MAISON LAVIGERIE</t>
  </si>
  <si>
    <t>EHPAD RESIDENCE DU BOSQUET</t>
  </si>
  <si>
    <t>FEDERATION DES APAJH</t>
  </si>
  <si>
    <t>CHE BASACLE</t>
  </si>
  <si>
    <t>t.eyermann@apajh.asso.fr;j.etchart@apajh.asso.fr;accueil.lebosquet@apajh.asso.fr</t>
  </si>
  <si>
    <t>05 59 12 08 08</t>
  </si>
  <si>
    <t>33 AV DU MAINE</t>
  </si>
  <si>
    <t>PARIS CEDEX 15</t>
  </si>
  <si>
    <t>01 44 10 23 40</t>
  </si>
  <si>
    <t>64-750050916-1</t>
  </si>
  <si>
    <t>SSEFIS - SAFEP - DEF.AUDIT. - DIAPASOM</t>
  </si>
  <si>
    <t>FONDATION OVE</t>
  </si>
  <si>
    <t>22 R GAY LUSSAC</t>
  </si>
  <si>
    <t>contact@diapasom.org;contact@fondation-ove.fr;c-cloup@diapasom.org;dominique.mimault@fondation-ove.fr;lydie.miranda@fondation-ove.fr</t>
  </si>
  <si>
    <t>NGUYEN</t>
  </si>
  <si>
    <t>05 49 62 81 30</t>
  </si>
  <si>
    <t>Support administratif SESSAD : Mme Céline CLOUP</t>
  </si>
  <si>
    <t>19 Rue Marius Grosso</t>
  </si>
  <si>
    <t>VAULX EN VELIN</t>
  </si>
  <si>
    <t>04 72 07 42 00</t>
  </si>
  <si>
    <t>contact@fondation-ove.fr</t>
  </si>
  <si>
    <t>Changement d'OG ancienne EJ 860009489 ASSOCIATION DIAPASOM au profit de la FONDATION OVE
Arrêté de cession du 26/07/21</t>
  </si>
  <si>
    <t>EHPAD FONDATION SAINT- LEONARD</t>
  </si>
  <si>
    <t>FONDATION  SAINT- LEONARD</t>
  </si>
  <si>
    <t>1B R MAURICE REY</t>
  </si>
  <si>
    <t>BP 40062</t>
  </si>
  <si>
    <t>LESPARRE MEDOC</t>
  </si>
  <si>
    <t>fondation.stleonard@wanadoo.fr;direction@ehpadstleonard.org
;fondation@ehpadstleonard.org</t>
  </si>
  <si>
    <t>05 56 73 40 34</t>
  </si>
  <si>
    <t>LESPARRE MEDOC CEDEX</t>
  </si>
  <si>
    <t>EHPAD STE MARTHE_Les Fins Bois</t>
  </si>
  <si>
    <t>FONDATION COS ALEXANDRE GLASBERG</t>
  </si>
  <si>
    <t>FONDATION COS</t>
  </si>
  <si>
    <t>6 IMP DES CADUCEES</t>
  </si>
  <si>
    <t>sveillon@fondationcos.org;ppautrot@fondationcos.org;accueil@fondationcos.org;merignac@fondationcos.org;ppautrot@fondation.org</t>
  </si>
  <si>
    <t>05 45 36 71 10</t>
  </si>
  <si>
    <t>78 BD DE SEBASTOPOL</t>
  </si>
  <si>
    <t>01 42 60 13 22</t>
  </si>
  <si>
    <t>16-750721235-1</t>
  </si>
  <si>
    <t>160004115-EHPAD STE MARTHE_Les fins bois</t>
  </si>
  <si>
    <t>EHPAD STE MARTHE_Cognac</t>
  </si>
  <si>
    <t>4 PL DE L ANCIENNE HALLE</t>
  </si>
  <si>
    <t>sveillon@fondationcos.org;ppautrot@fondationcos.org;accueil@fondationcos.org;cognac@fondationcos.org</t>
  </si>
  <si>
    <t>05 45 82 00 02</t>
  </si>
  <si>
    <t>EHPAD STE MARTHE_Saint Front</t>
  </si>
  <si>
    <t>LD SONNE</t>
  </si>
  <si>
    <t>SAINT FRONT</t>
  </si>
  <si>
    <t>sveillon@fondationcos.org;ppautrot@fondationcos.org;accueil@fondationcos.org;stfront@fondationcos.org</t>
  </si>
  <si>
    <t>05 45 39 23 44</t>
  </si>
  <si>
    <t>EHPAD COS VILLA PIA</t>
  </si>
  <si>
    <t>52 R DES TREUILS</t>
  </si>
  <si>
    <t>elaffont@fondationcos.org;nmekkaoui@fondationcos.org;villapia@fondationcos.org;accueil@fondationcos.org</t>
  </si>
  <si>
    <t>05 56 96 13 59</t>
  </si>
  <si>
    <t>EHPAD SOLEIL D'AUTOMNE</t>
  </si>
  <si>
    <t>FONDATION DE L'ARMEE DU SALUT</t>
  </si>
  <si>
    <t>AV BLANCHE PEYRON</t>
  </si>
  <si>
    <t>ESCOUTET</t>
  </si>
  <si>
    <t>sautomne@armeedusalut.fr;tsilva@armeedusalut.fr;sylvie.dubernard@armeedusalut.fr</t>
  </si>
  <si>
    <t>05 53 88 32 00</t>
  </si>
  <si>
    <t>60 R DES FRERES FLAVIEN</t>
  </si>
  <si>
    <t>PARIS CEDEX 20</t>
  </si>
  <si>
    <t>01 43 62 25 00</t>
  </si>
  <si>
    <t xml:space="preserve">EHPAD NOTRE MAISON </t>
  </si>
  <si>
    <t>R DES GRANDS MURS</t>
  </si>
  <si>
    <t>LA MOTHE ST HERAY</t>
  </si>
  <si>
    <t xml:space="preserve">notremaison@armeedusalut.fr;jpichery@armeedusalut.fr;alexandre.end@armeedusalut.fr
</t>
  </si>
  <si>
    <t>END</t>
  </si>
  <si>
    <t>Alexandre</t>
  </si>
  <si>
    <t>05 49 05 00 38</t>
  </si>
  <si>
    <t>06 98 70 00 38 Portable directeur
02/12/25 Information / Emilie AURENGO (animatrice) est nommée référente pour l'activité sportive des résidents=&gt;Gym douce en partenariat avec l'association Siel Bleu</t>
  </si>
  <si>
    <t>79_750721300_1</t>
  </si>
  <si>
    <t>IME LE CHATEAU</t>
  </si>
  <si>
    <t>FONDATION DE L'ISLE</t>
  </si>
  <si>
    <t>ime@fondationdelisle.fr;g.lasserre@fondationdelisle.fr;a.chabreyrou@fondationdelisle.fr;direction.generale@fondationdelisle.fr;b.marty@fondationdelisle.fr;as.bobovnikoff@fondationdelisle.fr;c.cnops@fondationdelisle.fr</t>
  </si>
  <si>
    <t>05 53 80 86 60</t>
  </si>
  <si>
    <t>1 RUE BARBECANE</t>
  </si>
  <si>
    <t>05 53 08 50 44</t>
  </si>
  <si>
    <t>24-240006460-1</t>
  </si>
  <si>
    <t>Précédent CPOM à échéance 31/12/2024, nouveau CPOM signé fin 2024</t>
  </si>
  <si>
    <t>240000398-IME LE CHÂTEAU</t>
  </si>
  <si>
    <t>SESSAD DORDOGNE OUEST</t>
  </si>
  <si>
    <t>PL WOODBRIGE</t>
  </si>
  <si>
    <t>MUSSIDAN</t>
  </si>
  <si>
    <t>sessad@fondationdelisle.fr;a.chabreyrou@fondationdelisle.fr;direction.generale@fondationdelisle.fr;b.marty@fondationdelisle.fr;d.barthelome@fondationdelisle.fr;as.bobovnikoff@fondationdelisle.fr;c.cnops@fondationdelisle.fr</t>
  </si>
  <si>
    <t>05 53 80 09 43</t>
  </si>
  <si>
    <t>ITEP DE NEUVIC</t>
  </si>
  <si>
    <t>ime@fondationdelisle.fr;itep@fondationlisle.fr;a.chabreyrou@fondationdelisle.fr;direction.generale@fondationdelisle.fr;b.marty@fondationdelisle.fr;d.barthelome@fondationdelisle.fr;ditep@fondationdelisle.fr;as.bobovnikoff@fondationdelisle.fr;c.cnops@fondationdelisle.fr</t>
  </si>
  <si>
    <t>Etablissement expérimental pour l'enfance handicapée</t>
  </si>
  <si>
    <t>APEA</t>
  </si>
  <si>
    <t>LIEU DIT LE MAJOULET</t>
  </si>
  <si>
    <t>CHAMPCEVINEL</t>
  </si>
  <si>
    <t>apea@fondationdelisle.fr;v.siraut@fondationdelisle.fr;a.chabreyrou@fondationdelisle.fr;direction.generale@fondationdelisle.fr;b.marty@fondationdelisle.fr;as.bobovnikoff@fondationdelisle.fr;c.cnops@fondationdelisle.fr</t>
  </si>
  <si>
    <t>05 53 13 20 11</t>
  </si>
  <si>
    <t>IME DE LOUBEJAC</t>
  </si>
  <si>
    <t>FONDATION DE SELVES</t>
  </si>
  <si>
    <t>CHE DE LOUBEJAC</t>
  </si>
  <si>
    <t>contact@fselves.org;equipe-direction@fselves.org;mcauty@fselves.org</t>
  </si>
  <si>
    <t>05 53 31 70 30</t>
  </si>
  <si>
    <t>CHT DE LOUBEJAC</t>
  </si>
  <si>
    <t>24-240000554-1</t>
  </si>
  <si>
    <t>2024 :Prorogation du CPOM initial jusqu'en 2025
DGC versée à l'IME</t>
  </si>
  <si>
    <t>240000182-IME DE LOUBEJAC</t>
  </si>
  <si>
    <t>SESSAD DE MONTIGNAC</t>
  </si>
  <si>
    <t>9 R ANDRE DELMAS</t>
  </si>
  <si>
    <t>contact@fselves.org;direction@fselves.org;mcauty@fselves.org</t>
  </si>
  <si>
    <t>ESAT La Ribière</t>
  </si>
  <si>
    <t>FONDATION DES AMIS DE L'ATELIER</t>
  </si>
  <si>
    <t>FONDATION DES AMIS DE L ATELIER</t>
  </si>
  <si>
    <t>19 R ARCHIMEDE</t>
  </si>
  <si>
    <t>esat.laribiere@amisdelatelier.org;e.charbonnel@amisdelatelier.org</t>
  </si>
  <si>
    <t>05 55 70 79 60</t>
  </si>
  <si>
    <t>CHATENAY MALABRY</t>
  </si>
  <si>
    <t>01 46 29 59 00</t>
  </si>
  <si>
    <t>87-920001419-1</t>
  </si>
  <si>
    <t>870000106-ESAT La Ribière</t>
  </si>
  <si>
    <t>EAM LE JARDIN DES AMIS</t>
  </si>
  <si>
    <t>LE MAZET</t>
  </si>
  <si>
    <t>SAINT JUST LE MARTEL</t>
  </si>
  <si>
    <t>n.scarcella@amisdelatelier.org;eam.lejardindesamis@amisdelatelier.org</t>
  </si>
  <si>
    <t>05 55 09 22 77</t>
  </si>
  <si>
    <t>Anciennement FAM</t>
  </si>
  <si>
    <t>ITEP le Manoir Emilie</t>
  </si>
  <si>
    <t>FONDATION DIACONESSES DE REUILLY _ OIDR</t>
  </si>
  <si>
    <t>FONDATION DIACONESSES DE REUILLY - OIDR</t>
  </si>
  <si>
    <t>2 R DU MANOIR</t>
  </si>
  <si>
    <t>AVALLON</t>
  </si>
  <si>
    <t>michel.haffner@fondationdiaconesses.org;stephane.david@fondationdiaconesses.org</t>
  </si>
  <si>
    <t>05 46 36 40 55</t>
  </si>
  <si>
    <t>Alice CARON : responsable comptable
05 46 36 48 46</t>
  </si>
  <si>
    <t>14 RUE PORTE DE BUC</t>
  </si>
  <si>
    <t>VERSAILLES</t>
  </si>
  <si>
    <t>01 39 07 30 29
Fondation Versailles : 
01 39 50 46 60</t>
  </si>
  <si>
    <t>PERROT</t>
  </si>
  <si>
    <t>Directrice régionale</t>
  </si>
  <si>
    <t>anne.perrot@fondationdiaconesses.org</t>
  </si>
  <si>
    <t>Mr Michel HAFFNER : Secrétaire général
michel.haffner@fondationdiaconesses.org</t>
  </si>
  <si>
    <t>17-780020715-1</t>
  </si>
  <si>
    <t>170780902-IME LE MANOIR EMILIE</t>
  </si>
  <si>
    <t>SESSAD Le Manoir Emilie</t>
  </si>
  <si>
    <t>AVALLON - BP 1</t>
  </si>
  <si>
    <t>SSIAD DARCY</t>
  </si>
  <si>
    <t>13 AV DARCY</t>
  </si>
  <si>
    <t>ETAULES</t>
  </si>
  <si>
    <t>bruno.acclement@fondationdiaconesses.org;michel.haffner@fondationdiaconesses.org;stephane.david@fondationdiaconesses.org;accueil.darcy@fondationdiaconesses.org</t>
  </si>
  <si>
    <t>05 46 36 42 63</t>
  </si>
  <si>
    <t>17-780020715-2</t>
  </si>
  <si>
    <t>170782429-EHPAD DARCY BRUN</t>
  </si>
  <si>
    <t>SAMSAH FDR</t>
  </si>
  <si>
    <t>97T R THIERS</t>
  </si>
  <si>
    <t>stephane.david@fondationdiaconesses.org;michel.haffner@fondationdiaconesses.org;samsah.gaia17@fondationdiaconesses.org;corinne.menadier@fondationdiaconesses.org</t>
  </si>
  <si>
    <t>05 46 87 21 45</t>
  </si>
  <si>
    <t>Stéphane DAVID : Chef comptable 07 63 20 83 99</t>
  </si>
  <si>
    <t>17-780020715-3</t>
  </si>
  <si>
    <t>Passage EPRD en 2021</t>
  </si>
  <si>
    <t>ACT PSY GAIA 17</t>
  </si>
  <si>
    <t>15 RUE DE LA TRINQUETTE</t>
  </si>
  <si>
    <t>stephane.david@fondationdiaconesses.org;michel.haffner@fondationdiaconesses.org;corinne.menadier@fondationdiaconesses.org</t>
  </si>
  <si>
    <t>JACQUEY</t>
  </si>
  <si>
    <t>Stanislas</t>
  </si>
  <si>
    <t>Directeur Régional Délégué</t>
  </si>
  <si>
    <t>05 79 22 01 10</t>
  </si>
  <si>
    <t>Mars 2023 : Création établissement rajout FE</t>
  </si>
  <si>
    <t>IME le Manoir Emilie</t>
  </si>
  <si>
    <t>SAEZ</t>
  </si>
  <si>
    <t>EHPAD DARCY BRUN</t>
  </si>
  <si>
    <t>bruno.acclement@fondationdiaconesses.org;michel.haffner@fondationdiaconesses.org;stephane.david@fondationdiaconesses.org;accueil.darcy@fondationdiaconesses.org;bruno.acclement@fondaitondiaconesses.org</t>
  </si>
  <si>
    <t>JOEL</t>
  </si>
  <si>
    <t>ESAT FOND DES DIACONESSES DE REUILLY</t>
  </si>
  <si>
    <t>6 R DES GABELOUS</t>
  </si>
  <si>
    <t>michel.haffner@fondationdiaconesses.org;stephane.david@fondationdiaconesses.org;esat.gaia17@fondationdiaconesses.org</t>
  </si>
  <si>
    <t>EHPAD FONDATION DUBOIS</t>
  </si>
  <si>
    <t>FONDATION DUBOIS</t>
  </si>
  <si>
    <t>2 AV DU 8 MAI 1945</t>
  </si>
  <si>
    <t>BRANNE</t>
  </si>
  <si>
    <t xml:space="preserve">direction@fondationdubois.fr
</t>
  </si>
  <si>
    <t>05 57 84 63 98</t>
  </si>
  <si>
    <t>David ROMAIN</t>
  </si>
  <si>
    <t>EHPAD LOUISE MICHEL</t>
  </si>
  <si>
    <t>Fondation Erik et Odette BOCKE</t>
  </si>
  <si>
    <t>FONDATION ERIC ET ODETTE BOCKE</t>
  </si>
  <si>
    <t>4 R LOUIS MASSINA</t>
  </si>
  <si>
    <t>louisemichel@fbocke.fr;pramon@fbocke.fr;compta@fbocke.fr;</t>
  </si>
  <si>
    <t>YVON</t>
  </si>
  <si>
    <t>Directrice administrative</t>
  </si>
  <si>
    <t>05 56 33 37 66</t>
  </si>
  <si>
    <t>116 AV DU TRUC</t>
  </si>
  <si>
    <t>MERIGNAC CEDEX</t>
  </si>
  <si>
    <t>05 57 22 28 80</t>
  </si>
  <si>
    <t>33-330006339-1</t>
  </si>
  <si>
    <t>330026618-EHPAD LES PILETS</t>
  </si>
  <si>
    <t>Marie-Laure DAUGER à titre provisoire 050624</t>
  </si>
  <si>
    <t>EHPAD LES PILETS</t>
  </si>
  <si>
    <t>ALL DES PIGNOTS</t>
  </si>
  <si>
    <t>lespilets@fbocke.fr;eenet@fbocke.fr;compta@fbocke.fr;</t>
  </si>
  <si>
    <t>05 56 03 00 10</t>
  </si>
  <si>
    <t>EHPAD LE BOIS DES PALOMBES</t>
  </si>
  <si>
    <t>CHE DE BEL AIR</t>
  </si>
  <si>
    <t>LEOGNAN</t>
  </si>
  <si>
    <t>leboisdespalombes@fbocke.fr;compta@fbocke.fr;</t>
  </si>
  <si>
    <t>EHPAD LES FLEURS DE GAMBETTA</t>
  </si>
  <si>
    <t>19 R GAMBETTA</t>
  </si>
  <si>
    <t>gambetta@fbocke.fr;compta@fbocke.fr;</t>
  </si>
  <si>
    <t>05 56 08 14 70</t>
  </si>
  <si>
    <t>EHPAD RESIDENCE D'AQUITAINE</t>
  </si>
  <si>
    <t>50 AV DES FRERES ROBINSON</t>
  </si>
  <si>
    <t>residenceaquitaine@fbocke.fr;abaunez@fbocke.fr;compta@fbocke.fr;</t>
  </si>
  <si>
    <t>05 56 34 30 40</t>
  </si>
  <si>
    <t>EHPAD  MIRAMBEAU</t>
  </si>
  <si>
    <t>11 R MIRAMBEAU</t>
  </si>
  <si>
    <t>SAINT VIVIEN DU MEDOC</t>
  </si>
  <si>
    <t>mirambeau@fbocke.fr;compta@fbocke.fr;tguerout@fbocke.fr;</t>
  </si>
  <si>
    <t>05 56 09 44 51</t>
  </si>
  <si>
    <t>EHPAD PAGNEAU</t>
  </si>
  <si>
    <t>8 CHE PAGNEAU</t>
  </si>
  <si>
    <t>pagneau@fbocke.fr;n.yvon@fbocke.fr;compta@fbocke.fr</t>
  </si>
  <si>
    <t>05 56 34 81 09</t>
  </si>
  <si>
    <t>EHPAD LE VERGER DU COTEAU</t>
  </si>
  <si>
    <t>7 R DE MALAGENNE</t>
  </si>
  <si>
    <t>vergerducoteau@fbocke.fr;compta@fbocke.fr;direction.blanquefort@fbocke.fr</t>
  </si>
  <si>
    <t>05 56 95 01 04</t>
  </si>
  <si>
    <t>31/05//18 MAJ EJ 330006339 au lieu de 33079003 enregistré</t>
  </si>
  <si>
    <t>EHPAD TROPAYSE</t>
  </si>
  <si>
    <t>13 R PIERRE MENDES-FRANCE</t>
  </si>
  <si>
    <t>tropayse@fbocke.fr;jdourthe@fbocke.fr;compta@fbocke.fr;</t>
  </si>
  <si>
    <t>05 56 31 53 22</t>
  </si>
  <si>
    <t>EHPAD PUTILLENEA</t>
  </si>
  <si>
    <t>61 R DE SOCOA</t>
  </si>
  <si>
    <t>URRUGNE</t>
  </si>
  <si>
    <t>putillenea@fbocke.fr;vetcheverria@fbocke.fr;compta@fbocke.fr;</t>
  </si>
  <si>
    <t>05 59 22 60 60</t>
  </si>
  <si>
    <t>EHPAD LUTXIBERRI</t>
  </si>
  <si>
    <t>SAINT JEAN LE VIEUX</t>
  </si>
  <si>
    <t>madzierzanowski@fbocke.fr;lutxiberri@fbocke.fr;compta@fbocke.fr;</t>
  </si>
  <si>
    <t>05 59 37 07 78</t>
  </si>
  <si>
    <t>EHPAD D'AMBES</t>
  </si>
  <si>
    <t>FONDATION ESCARRAGUEL</t>
  </si>
  <si>
    <t>4 R GENERAL DE GAULLE</t>
  </si>
  <si>
    <t>AMBES</t>
  </si>
  <si>
    <t>administration@ehpad-ambes.fr;gestionsite@ehpad-ambes.fr;lalliotbironneau@ch-perrens.fr;adjoint@ehpad-ambes.fr</t>
  </si>
  <si>
    <t>05 56 77 12 57</t>
  </si>
  <si>
    <t>05 56 20 12 57</t>
  </si>
  <si>
    <t>17/03/23 Changement identification de l'établissement : Auparavant EHPAD PUBLIC FONDATION ESCARRAGUEL devient EHPAD D'AMBES (Finess ET inchangé)</t>
  </si>
  <si>
    <t>IME Fraineau</t>
  </si>
  <si>
    <t>FONDATION FRAINEAU</t>
  </si>
  <si>
    <t>62 AV PAUL FIRINO MARTELL</t>
  </si>
  <si>
    <t>cbasso@fraineau.fr;mpatte@fraineau.fr;secretariatime@fraineau.fr</t>
  </si>
  <si>
    <t>05 45 36 63 20</t>
  </si>
  <si>
    <t>AV PAUL FIRINO MARTELL</t>
  </si>
  <si>
    <t>16-160000147-1</t>
  </si>
  <si>
    <t>CPOM précédent 2018/2023</t>
  </si>
  <si>
    <t>160000014-IME FRAINEAU</t>
  </si>
  <si>
    <t>SESSAD DI FRAINEAU</t>
  </si>
  <si>
    <t>5 AV CLAUDE BOUCHER</t>
  </si>
  <si>
    <t>secretariatsessad@fraineau.fr;cbasso@fraineau.fr;mpatte@fraineau.fr;</t>
  </si>
  <si>
    <t>BASSO</t>
  </si>
  <si>
    <t>Cyril</t>
  </si>
  <si>
    <t>05 45 83 06 05</t>
  </si>
  <si>
    <t>ITEP FRAINEAU</t>
  </si>
  <si>
    <t>Intégration au CPOM 2018/2023 en 2021</t>
  </si>
  <si>
    <t>Autorisation du 02/05/2019-Ouverture le 01/09/2020 6 places</t>
  </si>
  <si>
    <t>Arrêté  de regroupement le 25/03/24 LE SESSAD TCC FRAINEAU devient un site secondaire, l'ITEP 160016465 est le site principal</t>
  </si>
  <si>
    <t>ESAT Les Ateliers du Vallon</t>
  </si>
  <si>
    <t>FONDATION JACQUES CHIRAC</t>
  </si>
  <si>
    <t>15 RTE DE LA COURTINE</t>
  </si>
  <si>
    <t>siege.ussel@fondationjacqueschirac.fr;</t>
  </si>
  <si>
    <t>05 55 46 17 00</t>
  </si>
  <si>
    <t>16 BD DE LA SARSONNE</t>
  </si>
  <si>
    <t>05 55 46 32 00</t>
  </si>
  <si>
    <t>BEZIAT
VERGNE</t>
  </si>
  <si>
    <t>Françoise
Michel</t>
  </si>
  <si>
    <t>Présidente
Directeur général</t>
  </si>
  <si>
    <t>siege.ussel@fondationjacqueschirac.fr</t>
  </si>
  <si>
    <t>19-190011304-1</t>
  </si>
  <si>
    <t>Prorogation CPOM initial par avenant du 15/02/2024 jusqu'au 31/12/2024</t>
  </si>
  <si>
    <t>190002220-CENTRE D ACCUEIL PEYRELEVADOIS-FJC</t>
  </si>
  <si>
    <t>CENTRE D'ACCUEIL PEYRELEVADOIS (FJC)</t>
  </si>
  <si>
    <t>PEYRELEVADE</t>
  </si>
  <si>
    <t>05 55 94 72 66</t>
  </si>
  <si>
    <t>ESAT Ateliers la Source</t>
  </si>
  <si>
    <t>2 RTE DE BEAUNE</t>
  </si>
  <si>
    <t>05 55 94 61 20</t>
  </si>
  <si>
    <t>MAS LES TILLEULS</t>
  </si>
  <si>
    <t>8 RTE DE BEAUNE</t>
  </si>
  <si>
    <t>05 55 94 60 33</t>
  </si>
  <si>
    <t xml:space="preserve">ESAT Ateliers la Saule </t>
  </si>
  <si>
    <t>1620 RTE DU SAUT DE LA SAULE</t>
  </si>
  <si>
    <t>05 55 46 18 98</t>
  </si>
  <si>
    <t>MAS BORT LES ORGUES</t>
  </si>
  <si>
    <t>898 AV DE L'AIGLE</t>
  </si>
  <si>
    <t>BP 71</t>
  </si>
  <si>
    <t>05 55 46 01 50</t>
  </si>
  <si>
    <t>MAS de PEYRELEVADE</t>
  </si>
  <si>
    <t>MAS LA MAISON D'HESTIA</t>
  </si>
  <si>
    <t>SAINT SETIERS</t>
  </si>
  <si>
    <t>05 55 96 93 30</t>
  </si>
  <si>
    <t>SAMSAH FONDATION JACQUES CHIRAC</t>
  </si>
  <si>
    <t>3 BD DE LA PRADE</t>
  </si>
  <si>
    <t>05 55 72 36 91</t>
  </si>
  <si>
    <t>FAM de SORNAC (FJC)</t>
  </si>
  <si>
    <t>1 RTE DE BEAUNE</t>
  </si>
  <si>
    <t>SESSAD RIPI - ESI (FJC)</t>
  </si>
  <si>
    <t>2 Ter Avenue Pré Pascal</t>
  </si>
  <si>
    <t>05 44 40 64 00</t>
  </si>
  <si>
    <t>5 rue de Verdun</t>
  </si>
  <si>
    <t>siege.ussel@fondationjacqueschirac.fr;mas.saintsetiers@fondationjacqueschirac.fr;</t>
  </si>
  <si>
    <t>La prorogation du CPOM n’inclus pas le SAMSAH du 23 dans le périmètre du CPOM Fondation Jacques Chirac et la structure présente bien un CA 2023</t>
  </si>
  <si>
    <t>EAM BOURG D ABREN</t>
  </si>
  <si>
    <t>FONDATION JOHN BOST</t>
  </si>
  <si>
    <t>17 R DU PASTEUR ALARD</t>
  </si>
  <si>
    <t>SAINT PIERRE d'EYRAUD</t>
  </si>
  <si>
    <t xml:space="preserve">mariebernadette.philippe@johnbost.fr;veronique.masante@johnbost.fr;compta@johnbost.fr;isabelle.aimar@johnbost.fr;aurore.gatineau@johnbost.fr;
</t>
  </si>
  <si>
    <t>05 53 58 01 03</t>
  </si>
  <si>
    <t>6 R JOHN BOST</t>
  </si>
  <si>
    <t>LA FORCE</t>
  </si>
  <si>
    <t>24-240000265-1</t>
  </si>
  <si>
    <t>240006726-MAS JOHN BOST</t>
  </si>
  <si>
    <t>Changement categorie arrêté du 020320,FAM devient EAM et changement raison sociale ET FAM BETHEL ET SILOE devient EAM BOURG D'ABREN</t>
  </si>
  <si>
    <t>MAS JOHN BOST</t>
  </si>
  <si>
    <t xml:space="preserve">mariebernadette.philippe@johnbost.fr;veronique.masante@johnbost.fr;compta@johnbost.fr;isabelle.aimar@johnbost.fr;aurore.gatineau@johnbost.fr
</t>
  </si>
  <si>
    <t>EHPAD TIBERIADE</t>
  </si>
  <si>
    <t>53 R COMMANDANT PINSON</t>
  </si>
  <si>
    <t xml:space="preserve">mariebernadette.philippe@johnbost.fr;veronique.masante@johnbost.fr;compta@johnbost.fr;isabelle.aimar@johnbost.fr;aurore.gatineau@johnbost.fr
</t>
  </si>
  <si>
    <t>MAS HANDICAP RARE</t>
  </si>
  <si>
    <t>17 R PASTEUR ALARD</t>
  </si>
  <si>
    <t>EAM JOHN BOST</t>
  </si>
  <si>
    <t>17 R PASTEUR ALARD BOURG</t>
  </si>
  <si>
    <t>FAM LA FAMILLE</t>
  </si>
  <si>
    <t>mariebernadette.philippe@johnbost.fr;veronique.masante@johnbost.fr;compta@johnbost.fr;isabelle.aimar@johnbost.fr;aurore.gatineau@johnbost.fr</t>
  </si>
  <si>
    <t>FAM de l'AGAPE</t>
  </si>
  <si>
    <t>5 AV FOCH</t>
  </si>
  <si>
    <t>PINEUILH</t>
  </si>
  <si>
    <t xml:space="preserve">veronique.masante@johnbost.fr;compta@johnbost.fr;isabelle.aimar@johnbost.fr;aurore.gatineau@johnbost.fr;mariebernadette.philippe@johnbost.fr
</t>
  </si>
  <si>
    <t>05 57 48 72 68</t>
  </si>
  <si>
    <t>33-240000265-1</t>
  </si>
  <si>
    <t>20/10/21 Info Signature CPOM en attente d'où passage EPRD 2022</t>
  </si>
  <si>
    <t>Marie-Laure Dauger</t>
  </si>
  <si>
    <t>MAS LA RENCONTRE</t>
  </si>
  <si>
    <t>291 R FREDERIC SEVENE</t>
  </si>
  <si>
    <t xml:space="preserve">frederic.laurent@johnbost.fr;sandrine.vantourout@johnbost.fr;veronique.masante@johnbost.fr;lynda.bourgeoisat@johnbost.fr
</t>
  </si>
  <si>
    <t>Marc</t>
  </si>
  <si>
    <t>05 57 97 49 80</t>
  </si>
  <si>
    <t>Création (rajout FE 10/05/2022)</t>
  </si>
  <si>
    <t>FAM ETXEA</t>
  </si>
  <si>
    <t>107 R DE JOUANETOTE</t>
  </si>
  <si>
    <t xml:space="preserve">isabelle.aimar@johnbost.fr;fjb@johnbost.fr;veronique.masante@johnbost.fr;valerie.destremau@johnbost.fr;olivier.legall@johnbost.fr;erik.renaudin@johnbost.fr;valerie.destremau@johnbost.fr;
</t>
  </si>
  <si>
    <t>AIMAR</t>
  </si>
  <si>
    <t>05 53 58 01 03
Directrice :
06 13 17 52 64</t>
  </si>
  <si>
    <t>64-240000265-1</t>
  </si>
  <si>
    <t>EHPAD LES FOYERS</t>
  </si>
  <si>
    <t>10 CHE DU TAEL</t>
  </si>
  <si>
    <t xml:space="preserve">ehpad.lesfoyers@johnbost.fr;laurent.peret@johnbost.fr;nathalie.roger@johnbost.fr;veronique.masante@johnbost.fr;fr;olivier.legall@johnbost.fr;isabelle.aimar@johnbost.fr
</t>
  </si>
  <si>
    <t>05 59 80 59 80</t>
  </si>
  <si>
    <t>64-240000265-2</t>
  </si>
  <si>
    <t>MAS VILLAGE LES GATINES DE BELLAC</t>
  </si>
  <si>
    <t>R VINCENT AURIOL</t>
  </si>
  <si>
    <t>BELLAC</t>
  </si>
  <si>
    <t xml:space="preserve">ludovic.dubois@johnbost.fr;veronique.lacombe@johnbost.fr;sandrine.fevre@johnbost.fr;veronique.masante@johnbost.fr;jeanmarc.rogala@johnbost.fr;olivier.legall@johnbost.fr;villagedesgatines@johnbost.fr
</t>
  </si>
  <si>
    <t>05 55 60 93 60</t>
  </si>
  <si>
    <t xml:space="preserve">Jean Marc ROGALA : Responsable Administratif et Financier </t>
  </si>
  <si>
    <t>87-240000265-1</t>
  </si>
  <si>
    <t xml:space="preserve">Prorogation CPOM 2019-2023 au 31/12/2024 par avenant du 05 03 24 avenant qui intègre au CPOM la MAS VILLAGE LES GATINES : il est précisé que la MAS est intégrée à l'EPRD 2023.
</t>
  </si>
  <si>
    <t>870017753-EAM ANNE DOMINIQUE</t>
  </si>
  <si>
    <t>EAM ANNE DOMINIQUE</t>
  </si>
  <si>
    <t>LA PETITE BOUEINE</t>
  </si>
  <si>
    <t xml:space="preserve">jeanmarc.rogala@johnbost.fr;veronique.masante@johnbost.fr;olivier.legall@johnbost.fr;pierre.lefebvre@johnbost.fr;
</t>
  </si>
  <si>
    <t>05 55 58 11 60</t>
  </si>
  <si>
    <t>6 RUE JOHN BOST</t>
  </si>
  <si>
    <t>Prorogation CPOM 2019-2023 au 31/12/2024 par avenant du 05 03 24 avenant qui intègre au CPOM la MAS VILLAGE LES GATINES : il est précisé que la MAS 870005675 est intégrée à l'EPRD 2023</t>
  </si>
  <si>
    <t>Arrêté du 26/02/2021 : changement de catégorie de FAM en EAM</t>
  </si>
  <si>
    <t>EHPAD ANNA HAMILTON</t>
  </si>
  <si>
    <t>FONDATION MAISON DE SANTE PROTESTANTE - DE BORDEAUX BAGATELLE</t>
  </si>
  <si>
    <t>3 R DU 19 MARS 1962</t>
  </si>
  <si>
    <t>TARGON</t>
  </si>
  <si>
    <t>m.renier@mspb.com;secretariat.dg@mspb.com;e.pereira@mspb.com;n.ressiot@mspb.com;n.vaal@mspb.com;a.mercier@mspb.com</t>
  </si>
  <si>
    <t>05 57 12 40 79</t>
  </si>
  <si>
    <t>Contrôleur de gestion Pierre FUMEUX</t>
  </si>
  <si>
    <t xml:space="preserve"> 201 RUE ROBESPIERRE </t>
  </si>
  <si>
    <t>BP 48</t>
  </si>
  <si>
    <t>SSIAD MAISON DE SANTE PROTESTANTE - DE BORDEAUX BAGATELLE</t>
  </si>
  <si>
    <t xml:space="preserve"> 203 ROUTE DE TOULOUSE </t>
  </si>
  <si>
    <t>BP 50048</t>
  </si>
  <si>
    <t>m.renier@mspb.com;secretariat.dg@mspb.com;n.ressiot@mspb.com;e.pereira@mspb.com;n.vaal@mspb.com;a.mercier@mspb.com</t>
  </si>
  <si>
    <t>05 57 12 40 07</t>
  </si>
  <si>
    <t>EHPAD L'ŒILLET DES PINS</t>
  </si>
  <si>
    <t>27 AV DE SUZAC</t>
  </si>
  <si>
    <t>karima.BENKIRAT@fondationpartageetvie.org;carsudouest@fondationpartageetvie.org;david.brittmann@fondationpartageetvie.org;Gael.de-freslon@fondationpartageetvie.org;Alain.Pinaudeau@fondationpartageetvie.org;loeilletdespins@fondationpartageetvie.org</t>
  </si>
  <si>
    <t>05 46 06 98 00</t>
  </si>
  <si>
    <t>17-920028560-1</t>
  </si>
  <si>
    <t>EHPAD VARETZ</t>
  </si>
  <si>
    <t>ALL DOCTEUR CHARCOT</t>
  </si>
  <si>
    <t>RESIDENCE NOVEL</t>
  </si>
  <si>
    <t>carsudouest@fondationpartageetvie.org;Gael.de-freslon@fondationpartageetvie.org;Alain.Pinaudeau@fondationpartageetvie.org;novel@fondationpartageetvie.org;sophie.dumas@fondationpartageetvie.org</t>
  </si>
  <si>
    <t>DUMAS</t>
  </si>
  <si>
    <t>05 55 84 59 40</t>
  </si>
  <si>
    <t>EHPAD NAVES</t>
  </si>
  <si>
    <t>6 R PIERRE PRADOUX</t>
  </si>
  <si>
    <t>RESIDENCE LES JARDINS DE L ETANG</t>
  </si>
  <si>
    <t>NAVES</t>
  </si>
  <si>
    <t>Mathieu.Duthin@fondationpartageetvie.org;carsudouest@fondationpartageetvie.org;Gael.de-freslon@fondationpartageetvie.org;Alain.Pinaudeau@fondationpartageetvie.org;lesjardinsdeletang@fondationpartageetvie.org</t>
  </si>
  <si>
    <t>DUTHIN</t>
  </si>
  <si>
    <t>Directdeur multisite</t>
  </si>
  <si>
    <t>05 55 27 44 20</t>
  </si>
  <si>
    <t>Portable direction : 06 37 51 46 77</t>
  </si>
  <si>
    <t>EHPA-MAISON DE RETRAITE A DOMICILE</t>
  </si>
  <si>
    <t>Mathieu.Duthin@fondationpartageetvie.org;carsudouest@fondationpartageetvie.org;Anthony.VEILLAUX@fondationpartageetvie.org;Stephane.DOMINO@fondationpartageetvie.org;Gael.de-freslon@fondationpartageetvie.org;Alain.Pinaudeau@fondationpartageetvie.org;</t>
  </si>
  <si>
    <t>Directeur multisite</t>
  </si>
  <si>
    <t>11 RUE DE LA VANNE</t>
  </si>
  <si>
    <t>MAS LA ROSE DES VENTS</t>
  </si>
  <si>
    <t>2 RUE ALFRED DREYFUS</t>
  </si>
  <si>
    <t>carsudouest@fondationpartageetvie.org;Eddy.Bouhier@fondationpartageetvie.org;Gael.de-freslon@fondationpartageetvie.org;Alain.Pinaudeau@fondationpartageetvie.org;larosedesvents@fondationpartageetvie.org</t>
  </si>
  <si>
    <t>05 55 52 49 21</t>
  </si>
  <si>
    <t>23-920028560-1</t>
  </si>
  <si>
    <t>CPAM 23</t>
  </si>
  <si>
    <t>EHPAD RESIDENCE CLAIREFONTAINE</t>
  </si>
  <si>
    <t>5 R DU 8 MAI</t>
  </si>
  <si>
    <t>LE MONTEIL AU VICOMTE</t>
  </si>
  <si>
    <t>carsudouest@fondationpartageetvie.org;cecile.moutaud@fondationpartageetvie.org;Gael.de-freslon@fondationpartageetvie.org;Alain.Pinaudeau@fondationpartageetvie.org;clairefontaine@fondationpartageetvie.org</t>
  </si>
  <si>
    <t>NAUCODIE</t>
  </si>
  <si>
    <t>Murielle</t>
  </si>
  <si>
    <t>Responsable de site</t>
  </si>
  <si>
    <t>05 55 64 90 61</t>
  </si>
  <si>
    <t>EHPAD LE MAS FAURE</t>
  </si>
  <si>
    <t>FONDATION CAISSE D EPARGNE LE MAS</t>
  </si>
  <si>
    <t>LE MAS</t>
  </si>
  <si>
    <t>AHUN</t>
  </si>
  <si>
    <t>Cecile.Moutaud@fondationpartageetvie.org;carsudouest@fondationpartageetvie.org;Gael.de-freslon@fondationpartageetvie.org;Alain.Pinaudeau@fondationpartageetvie.org;lemasfaure@fondationpartageetvie.org</t>
  </si>
  <si>
    <t>05 55 81 24 91</t>
  </si>
  <si>
    <t>EHPAD RESIDENCE JEAN MAZET</t>
  </si>
  <si>
    <t>46 RTE D'AUBUSSON</t>
  </si>
  <si>
    <t>carsudouest@fondationpartageetvie.org;cecile.moutaud@fondationpartageetvie.org;Gael.de-freslon@fondationpartageetvie.org;Alain.Pinaudeau@fondationpartageetvie.org;jeanmazet@fondationpartageetvie.org</t>
  </si>
  <si>
    <t>05 55 66 50 88</t>
  </si>
  <si>
    <t>EHPAD LA MAISON DE GOUT</t>
  </si>
  <si>
    <t>GOUT ROSSIGNOL</t>
  </si>
  <si>
    <t>karima.BENKIRAT@fondationpartageetvie.org;carsudouest@fondationpartageetvie.org;anais.masse@fondationpartageetvie.org;emilie.maury@fondationpartageetvie.org;Gael.de-freslon@fondationpartageetvie.org;Alain.Pinaudeau@fondationpartageetvie.org;lamaisondegouts@fondationpartageetvie.org</t>
  </si>
  <si>
    <t>05 53 91 03 76</t>
  </si>
  <si>
    <t>24-920028560-1</t>
  </si>
  <si>
    <t>Prorogaton du CPOM 2019 d'un an</t>
  </si>
  <si>
    <t>240004184-MAISON DE GOUT</t>
  </si>
  <si>
    <t>EHPAD RESIDENCE SAINTE-MARTHE</t>
  </si>
  <si>
    <t>3 R STE MARTHE</t>
  </si>
  <si>
    <t>LA TOUR BLANCHE CERCLES</t>
  </si>
  <si>
    <t>karima.BENKIRAT@fondationpartageetvie.org;carsudouest@fondationpartageetvie.org;emmanuelle.thomasson@fondationpartageetvie.org;emilie.maury@fondationpartageetvie.org;Gael.de-freslon@fondationpartageetvie.org;Alain.Pinaudeau@fondationpartageetvie.org;saintemarthe@fondationpartageetvie.org</t>
  </si>
  <si>
    <t>05 53 92 51 00</t>
  </si>
  <si>
    <t>EHPAD L'AROUSINEY</t>
  </si>
  <si>
    <t>ALL L'AROUSINEY</t>
  </si>
  <si>
    <t>karima.BENKIRAT@fondationpartageetvie.org;carsudouest@fondationpartageetvie.org;dalila.el-halafi@fondationpartageetvie.org;Gael.de-freslon@fondationpartageetvie.org;Alain.Pinaudeau@fondationpartageetvie.org;larousiney@fondationpartageetvie.org</t>
  </si>
  <si>
    <t>05 57 15 56 00</t>
  </si>
  <si>
    <t>EHPAD RAYMOND</t>
  </si>
  <si>
    <t>36 CRS WASHINGTON</t>
  </si>
  <si>
    <t>karima.BENKIRAT@fondationpartageetvie.org;carsudouest@fondationpartageetvie.org;Gael.de-freslon@fondationpartageetvie.org;Alain.Pinaudeau@fondationpartageetvie.org;residencederaymond@fondationpartageetvie.org;Tsveti.Chague@fondationpartageetvie.org</t>
  </si>
  <si>
    <t>05 53 47 02 98</t>
  </si>
  <si>
    <t>EHPAD RESIDENCE PRE SAINT GERMAIN NAVARRENX</t>
  </si>
  <si>
    <t>13 R DU FAUBOURG</t>
  </si>
  <si>
    <t>NAVARRENX</t>
  </si>
  <si>
    <t>direction.residence-lepresaintgermain@fondationpartageetvie.org;Henry.Moret@fondationpartageetvie.org;Sabine.Roy@fondationpartageetvie.org</t>
  </si>
  <si>
    <t>05 59 66 00 07</t>
  </si>
  <si>
    <t>PYRENEES ATLANTIQUES PAU</t>
  </si>
  <si>
    <t>Suite arrêté du 27/12/2024 : Au 01/01/2025 Cession de l'OG ASSOCIATION FOYERS DES AINES 330797408 à l'ASSOCIATION PARTAGE ET VIE 920028560=&gt;Changement de portefeuille</t>
  </si>
  <si>
    <t>Claudia BARANGER 31/12/2024</t>
  </si>
  <si>
    <t>Christophe BOIVIN 31/12/2024</t>
  </si>
  <si>
    <t>EHPAD LES TROIS ROIX</t>
  </si>
  <si>
    <t>150 RTE DE BRIOUX</t>
  </si>
  <si>
    <t>FRONTENAY ROHAN ROHAN</t>
  </si>
  <si>
    <t>carsudouest@fondationpartageetvie.org;carline.lemoyne@fondationpartageetvie.org;oriande.ango@fondationpartageetvie.org;Gael.de-freslon@fondationpartageetvie.org;Alain.Pinaudeau@fondationpartageetvie.org;lestroisroix@fondationpartageetvie.org</t>
  </si>
  <si>
    <t>ANGO</t>
  </si>
  <si>
    <t>Oriande</t>
  </si>
  <si>
    <t>05 49 04 54 78</t>
  </si>
  <si>
    <t>79-920028560-1</t>
  </si>
  <si>
    <t>790003578-EHPAD LES TROIS ROIX</t>
  </si>
  <si>
    <t>Août 2018 : Mme PETITEAU nous informe ne plus être directrice de l'EHPAD</t>
  </si>
  <si>
    <t>EHPAD FONDATION CLODOMIR ARNAUD</t>
  </si>
  <si>
    <t>2 IMP LE SUPEROT</t>
  </si>
  <si>
    <t>LA ROCHENARD</t>
  </si>
  <si>
    <t>carsudouest@fondationpartageetvie.org;oriande.ango@fondationpartageetvie.org;Gael.de-freslon@fondationpartageetvie.org;Alain.Pinaudeau@fondationpartageetvie.org</t>
  </si>
  <si>
    <t>05 49 04 80 61</t>
  </si>
  <si>
    <t>LF : Mise à jour adresse mail suite à conversation téléphonique et echange de mail du 29 novembre 2016</t>
  </si>
  <si>
    <t>EHPAD RESIDENCE RICHELOT-LASSE</t>
  </si>
  <si>
    <t>PRE DE LA MAISON</t>
  </si>
  <si>
    <t>LUCHAPT</t>
  </si>
  <si>
    <t>carsudouest@fondationpartageetvie.org;gaelle.goumri@fondationpartageetvie.org;Gael.de-freslon@fondationpartageetvie.org;Alain.Pinaudeau@fondationpartageetvie.org;richelotlasse@fondationpartageetvie.org;carso@fondationpartageetvie.org</t>
  </si>
  <si>
    <t>GOUMRI</t>
  </si>
  <si>
    <t>05 49 84 37 30</t>
  </si>
  <si>
    <t>EHPAD LE CLOS DES CHENES</t>
  </si>
  <si>
    <t>2 ALL DES LUMAS</t>
  </si>
  <si>
    <t>SMARVES</t>
  </si>
  <si>
    <t>carsudouest@fondationpartageetvie.org;bernadine.eugene@fondationpartageetvie.org;Gael.de-freslon@fondationpartageetvie.org;Alain.Pinaudeau@fondationpartageetvie.org;leclosdeschenes@fondationpartageetvie.org</t>
  </si>
  <si>
    <t>KAREMAN</t>
  </si>
  <si>
    <t>05 49 00 80 00</t>
  </si>
  <si>
    <t>EHPAD LA GRAND MAISON DES SACRES CŒURS</t>
  </si>
  <si>
    <t>36 R THEOPHRASTE RENAUDOT</t>
  </si>
  <si>
    <t>carsudouest@fondationpartageetvie.org;dorothee.lecharpentier@fondationpartageetvie.org;Gael.de-freslon@fondationpartageetvie.org;Alain.Pinaudeau@fondationpartageetvie.org;lagrandmaisondessacrescoeurs@fondationpartageetvie.org</t>
  </si>
  <si>
    <t>05 49 41 10 90</t>
  </si>
  <si>
    <t>EHPAD RESIDENCE LA NOUGERAIE</t>
  </si>
  <si>
    <t>10 ALL LA NOUGERAIE</t>
  </si>
  <si>
    <t>USSON DU POITOU</t>
  </si>
  <si>
    <t>carsudouest@fondationpartageetvie.org;Gael.de-freslon@fondationpartageetvie.org;Alain.Pinaudeau@fondationpartageetvie.org;gaelle.goumri@fondationpartageetvie.org;lanougeraie@fondationpartageetvie.org;margaux.beneytout@fondationpartageetvie.org</t>
  </si>
  <si>
    <t>05 49 59 57 40</t>
  </si>
  <si>
    <t>EAM MAISON PERCE NEIGE</t>
  </si>
  <si>
    <t>FONDATION PERCE NEIGE</t>
  </si>
  <si>
    <t>RTE DE BELLEVUE</t>
  </si>
  <si>
    <t>sabrina.demars@perce-neige.org;sylvie.laroye@perce-neige.org;fabrice.dejean@perce-neige.org;Direction.FINANCES-SIEGE@perce-neige.org</t>
  </si>
  <si>
    <t>LAROYE</t>
  </si>
  <si>
    <t>05 55 44 43 13</t>
  </si>
  <si>
    <t>7 bis rue de la gare</t>
  </si>
  <si>
    <t>CS 20171</t>
  </si>
  <si>
    <t>LEVALLOIS PERRET CEDEX</t>
  </si>
  <si>
    <t>01 47 17 19 30</t>
  </si>
  <si>
    <t>87-920809829-1</t>
  </si>
  <si>
    <t>EHPAD PAUL LAVERNY</t>
  </si>
  <si>
    <t>FONDATION ROUX</t>
  </si>
  <si>
    <t>4 R ARMAND ROUX</t>
  </si>
  <si>
    <t>VERTHEUIL</t>
  </si>
  <si>
    <t>direction@fondation-roux.org;adjointedirection@fondation-roux.org;comptabilite@fondation-roux.org;secretariat@fondation-roux.org</t>
  </si>
  <si>
    <t>05 56 41 98 06</t>
  </si>
  <si>
    <t>4 R ARMAND ROUX  LUGAGNAC</t>
  </si>
  <si>
    <t>Maj Finess 20/01/25 : Modif raison sociale ET EHPAD FONDATION ROUX devient EHPAD PAUL LAVERNY</t>
  </si>
  <si>
    <t>EHPAD RESIDENCE LE SACRE CŒUR</t>
  </si>
  <si>
    <t>FONDATION ST JEAN DE DIEU</t>
  </si>
  <si>
    <t>16 R DES TROIS COIGNEAUX</t>
  </si>
  <si>
    <t>direction@sacrecoeur79.fr;infos@sacrecoeur79.fr;a.perrot@sacrecoeur79.fr</t>
  </si>
  <si>
    <t>05 49 77 13 40</t>
  </si>
  <si>
    <t>Directrice adjointe ; Mme DEVANNE 
c.devanne@sacrecoeur.fr</t>
  </si>
  <si>
    <t>173 Rue de la croix Nivert</t>
  </si>
  <si>
    <t>79-750052037-1</t>
  </si>
  <si>
    <r>
      <t xml:space="preserve">04/10/22 Arrêté de cession changement d'EJ (avant 790003214 ASSOCIATION DU SACRE-CŒUR devient 750052037 FONDATION ST JEAN DE DIEU
Modif raison sociale ET : Rajout residence
</t>
    </r>
    <r>
      <rPr>
        <sz val="8"/>
        <color theme="1"/>
        <rFont val="Arial"/>
        <family val="2"/>
      </rPr>
      <t>Le 20/06/2022 info départ Mr BACLE le Directeur</t>
    </r>
  </si>
  <si>
    <t>EHPAD CAPA</t>
  </si>
  <si>
    <t>FOYER LOGEMENT DU CAPA</t>
  </si>
  <si>
    <t>R DE LA PISTOLE</t>
  </si>
  <si>
    <t xml:space="preserve">edouard.baloche@capa-oloron.fr;marion.maleig@capa-oloron.fr;association.capa@orange.fr
 </t>
  </si>
  <si>
    <t>BALOCHE</t>
  </si>
  <si>
    <t>Edouard</t>
  </si>
  <si>
    <t>Dircteur par intérim</t>
  </si>
  <si>
    <t>05 59 39 44 64</t>
  </si>
  <si>
    <t>R DE L'UNION</t>
  </si>
  <si>
    <t>La raison sociale de l'EHPAD est EHPAD CAPA LACLAU mais vu avec le chargé de mission le 07/11/2024 il faut laisser EHPAD CAPA car l'EHPAD CAPA est sur 3 sites (LACLAU site principal et 2 sites secondaires)</t>
  </si>
  <si>
    <t>SAMSAH ASSOCIATION EMMANUELLE</t>
  </si>
  <si>
    <t>GCMS EMMANUELLE - ATASH</t>
  </si>
  <si>
    <t>Impase Georges Clemenceau</t>
  </si>
  <si>
    <t xml:space="preserve">jean-christophe.janny@atash.fr; tboscariol@emmanuelle.asso.fr </t>
  </si>
  <si>
    <t>1 BD DU DOCTEUR PINEAU</t>
  </si>
  <si>
    <t>Création ouverture 17/10/2022
Site principal : 170026744 et deux sites secondaires : ET 170026751 et 170026769</t>
  </si>
  <si>
    <t xml:space="preserve">S.A.A.A.I.S. DEF. VISUELS </t>
  </si>
  <si>
    <t>GCS HANDICAP SENSORIEL DU POITOU-CH.</t>
  </si>
  <si>
    <t>12 R DU PRE MEDARD</t>
  </si>
  <si>
    <t>direction@handicapsensoriel.fr;herve.dauge@mutualite-vienne.fr;raf@mutualite86.fr;secretariat@handicapsensoriel.fr</t>
  </si>
  <si>
    <t>05 49 55 17 35</t>
  </si>
  <si>
    <t>68 R CARNOT</t>
  </si>
  <si>
    <t>05 49 50 02 75</t>
  </si>
  <si>
    <t>86-860012913-1</t>
  </si>
  <si>
    <t>ACT UCSD PAU BEARN</t>
  </si>
  <si>
    <t>GCSMS UN CHEZ SOI D'ABORD PAU BEARN</t>
  </si>
  <si>
    <t>GCSMS ACT UCSD PAU BEARN</t>
  </si>
  <si>
    <t>7 Rue Carrère</t>
  </si>
  <si>
    <t xml:space="preserve">claire.combalbert@ogfa.net;cyril.bazalgette@ogfa.net;partenaires.financeurs@ogfa.net;laurent.viot@ogfa.net
</t>
  </si>
  <si>
    <t>BAZALGETTE</t>
  </si>
  <si>
    <t>Directeur opérationnel</t>
  </si>
  <si>
    <t>07 56 37 11 87</t>
  </si>
  <si>
    <t>34 AV HENRI  IV</t>
  </si>
  <si>
    <t>05 59 06 15 32</t>
  </si>
  <si>
    <t>cyril.bazalgette@ogfa.net</t>
  </si>
  <si>
    <t>ACT UCSD 86</t>
  </si>
  <si>
    <t>GCSMS ACT UN CHEZ SOI D ABORD 86</t>
  </si>
  <si>
    <t>claude.hugonnaud@audacia-asso.fr;delphine.haguenin@audacia-asso.fr;aurelien.calonne@audacia-asso.fr;xavier.etcheverry@ch-poitiers.fr;</t>
  </si>
  <si>
    <t>HUGONNAUD</t>
  </si>
  <si>
    <t>Claude</t>
  </si>
  <si>
    <t>Responsable pôle personne isolée</t>
  </si>
  <si>
    <t xml:space="preserve">Mr Gilles FRANCOIS-BOUGAULT, administrateur du GCSMS
Mr Christophe VERDUZIER, administrateur adjoint du GCSMS
</t>
  </si>
  <si>
    <t>direction@audacia-asso.fr</t>
  </si>
  <si>
    <t xml:space="preserve">26/04/24 : Précision du gestionnaire de dossier :Sur l’arrêté de création, il est bien noté que l’EJ est le GCSMS ACT UN CHEZ SOI D’ABORD 86. Les professionnels de l’UCSD sont mis à disposition par une structure de soin (CH Henri Laborit) et par une structure sociale (AUDACIA). Pour les documents budgétaires, nous échangeons avec AUDACIA. </t>
  </si>
  <si>
    <t xml:space="preserve">CENTRE D'ACCUEIL DE JOUR GELDI ALDI </t>
  </si>
  <si>
    <t>GCSMS AIDES / AIDANTS BASSE NAVARRE</t>
  </si>
  <si>
    <t>aj.geldialdi@gmail.com;comptabilite@aapava.fr;direction@aapava.fr</t>
  </si>
  <si>
    <t>06 73 68 18 20</t>
  </si>
  <si>
    <t>6 AVENUE THEODORE D'ARTHEZ</t>
  </si>
  <si>
    <t>F.A.M. LE CAAP - VOUNEUIL SS BIARD</t>
  </si>
  <si>
    <t>GCSMS AUTISME FRANCE</t>
  </si>
  <si>
    <t>8 ALL JACQUARD</t>
  </si>
  <si>
    <t>VOUNEUIL SOUS BIARD</t>
  </si>
  <si>
    <t>gcsmsaf@gmail.com;direction@lecaap.org;cadre.administratif.comptable@lecaap.org;secretariat.de.direction@lecaap.org;secretariat@lecaap.org</t>
  </si>
  <si>
    <t>05 49 52 63 67</t>
  </si>
  <si>
    <t>04 93 46 01 77</t>
  </si>
  <si>
    <t>86-860011865-1</t>
  </si>
  <si>
    <t>SESSAD TSA 87</t>
  </si>
  <si>
    <t>41 R FERDINAND BUISSON</t>
  </si>
  <si>
    <t>direction@sessadtsa87.fr;accueil.serfa@serfalim.fr</t>
  </si>
  <si>
    <t>05 55 01 72 19</t>
  </si>
  <si>
    <t>14/02/24 Maj Finess Modif catégorie (antérieurement 377 Ets Exp pour enfance handicapée) devienbt SESSAD catégorie 182</t>
  </si>
  <si>
    <t>SSIAD CASTEL SANTE</t>
  </si>
  <si>
    <t xml:space="preserve">GCSMS MOYENNE GARONNE </t>
  </si>
  <si>
    <t>GCSMS MOYENNE GARONNE</t>
  </si>
  <si>
    <t xml:space="preserve">14 RUE DES ABEILLES </t>
  </si>
  <si>
    <t>vleberon@castelsante.fr;direction@castelsante.fr;compta@castelsante.fr</t>
  </si>
  <si>
    <t>05 53 89 33 27</t>
  </si>
  <si>
    <t xml:space="preserve"> 3 RUE DES ADOUBERIES </t>
  </si>
  <si>
    <t>Le 18/01/21 : Information gest DFIN (SF) d'une fusion du SSIAD ASSID MARMANDE ET 470008665, avec le SSIAD CASTEL SANTE ET 470011248</t>
  </si>
  <si>
    <t>SSIAD DU GCSMS PORTE DU MEDOC</t>
  </si>
  <si>
    <t xml:space="preserve"> GCSMS PORTE DU MEDOC </t>
  </si>
  <si>
    <t xml:space="preserve">GCSMS PORTE DU MEDOC </t>
  </si>
  <si>
    <t xml:space="preserve">DOMAINE DU GRAND DARNAL </t>
  </si>
  <si>
    <t xml:space="preserve">54 RUE LOUIS FLEURANCEAU </t>
  </si>
  <si>
    <t>BRUGES</t>
  </si>
  <si>
    <t>mvideau@mairie-bruges.fr;nbaleix-mathe@mairie-bruges.fr;e-ssiad@mairie-bruges.fr;n.baleixmathe@mairie-bruges.fr;m.videau@mairie-bruges.fr</t>
  </si>
  <si>
    <t>05 56 16 49 30</t>
  </si>
  <si>
    <t>54 RUE LOUIS FLEURANCEAU</t>
  </si>
  <si>
    <t>DOMAINE DU GRAND DARNAL</t>
  </si>
  <si>
    <t>FAM de Matha</t>
  </si>
  <si>
    <t>M.R. PUBLIQUE DEPART. DE MATHA</t>
  </si>
  <si>
    <t>GH SAINTES_SAINT JEAN D'ANGELY</t>
  </si>
  <si>
    <t>2 R DE SAINT HERIE</t>
  </si>
  <si>
    <t>MATHA</t>
  </si>
  <si>
    <t xml:space="preserve">secretariat@epd-matha.fr;chantal.lovati@gh-saintesangely.fr </t>
  </si>
  <si>
    <t>05 46 58 50 03</t>
  </si>
  <si>
    <t>17-170000384-2</t>
  </si>
  <si>
    <t>EHPAD SPECIALISE</t>
  </si>
  <si>
    <t>LEBURGUE</t>
  </si>
  <si>
    <t>17-170000384-1</t>
  </si>
  <si>
    <t>170781140-EHPAD VAL D'ANTENNE</t>
  </si>
  <si>
    <t>EHPAD VAL D'ANTENNE</t>
  </si>
  <si>
    <t>EHPAD LES COULEURS TEMPS</t>
  </si>
  <si>
    <t>EPA DE SAINT SAVINIEN</t>
  </si>
  <si>
    <t>CHE DE LA LONGEE</t>
  </si>
  <si>
    <t xml:space="preserve">ehpadstsavinien@ch-angely.fr;daf-esms@ch-saintonge.fr;annaig.orven@gh-saintesangely.fr;stephanie.bretagne@gh-saintesangely.fr;sophie.taunay@gh-saintesangely.fr;aurelie.simonnet-gueguen@gh-saintesangely.fr;chantal.lovati@gh-saintesangely.fr </t>
  </si>
  <si>
    <t>05 46 90 21 13</t>
  </si>
  <si>
    <t>PL DE L'EGLISE</t>
  </si>
  <si>
    <t>ST SAVINIEN</t>
  </si>
  <si>
    <t>17-170000731-1</t>
  </si>
  <si>
    <t>170783526-EHPAD LES COULEURS DU TEMPS</t>
  </si>
  <si>
    <t>MAJ EJ (info gestionnaire DFIN le 29/01/21 suite CPOM) changement de Libellé = EPA (non usuel) (ne correspond pas à FINESS vu CM DFIN)</t>
  </si>
  <si>
    <t>SSIAD- Maison de Retraite  ROC BELLEVUE</t>
  </si>
  <si>
    <t>MAISON DE RETRAITE PUBLIQUE PLACE DE L'EGLISE</t>
  </si>
  <si>
    <t xml:space="preserve">a.orven@ch-saintonge.fr;direction@ch-saintonge.fr;ehpadstsavinien@ch-angely.fr;stephanie.bretagne@gh-saintesangely.fr;sophie.taunay@gh-saintesangely.fr;aurelie.simonnet-gueguen@gh-saintesangely.fr;chantal.lovati@gh-saintesangely.fr </t>
  </si>
  <si>
    <t>ORVEN</t>
  </si>
  <si>
    <t>Annaïg</t>
  </si>
  <si>
    <t>PLACE DE L'EGLISE</t>
  </si>
  <si>
    <t>CAMSP Saintes</t>
  </si>
  <si>
    <t>GROUPE HOSPITALIER SAINTES_SAINT JEAN D'ANGELY</t>
  </si>
  <si>
    <t>40 COURS PAUL DOUMER</t>
  </si>
  <si>
    <t>BP 326</t>
  </si>
  <si>
    <t xml:space="preserve">direction@ch-saintonge.fr;daf-esms@ch-saintonge.fr;camsp-stes@ch-saintonge.fr;t.lavaud@ch-saintonge.fr;chantal.lovati@gh-saintesangely.fr </t>
  </si>
  <si>
    <t>05 46 95 16 52</t>
  </si>
  <si>
    <t>11 BD AMBROISE PARE</t>
  </si>
  <si>
    <t>BP 10326</t>
  </si>
  <si>
    <t>05 46 95 15 15</t>
  </si>
  <si>
    <t>17-170780175-1</t>
  </si>
  <si>
    <t>170009773-FAM LA CHAPELLE DES POTS</t>
  </si>
  <si>
    <t>Contact CD 17 secteur enfance =agnes.charrier@charente-maritime.fr tel 05/46/31/73/41 et copie à Michel DELORD 'michel.delord@charente-maritime.fr'</t>
  </si>
  <si>
    <t>FAM La Chapelle des pots</t>
  </si>
  <si>
    <t>80 RTE DE LA TURPAUDIERE</t>
  </si>
  <si>
    <t>LA CHAPELLE POTS</t>
  </si>
  <si>
    <t xml:space="preserve">direction@ch-saintonge.fr;daf-esms@ch-saintonge.fr;maison-accueil@ch-saintonge.fr;a.klein-feillens@ch-saintonge.fr;chs-daf-esms@ch-saintonge.fr;t.lavaud@ch-saintonge.fr;chantal.lovati@gh-saintesangely.fr </t>
  </si>
  <si>
    <t>05 46 95 16 00</t>
  </si>
  <si>
    <t>Thomas LAVAUD = Directeur adjoint</t>
  </si>
  <si>
    <t>EHPAD SAINT LOUIS</t>
  </si>
  <si>
    <t>18 AV DU PORT</t>
  </si>
  <si>
    <t xml:space="preserve">annaig.orven@gh-saintesangely.fr;secretariat.ehpad@ch-angely.fr;daf-esms@ch-saintonge.fr;chantal.lovati@gh-saintesangely.fr </t>
  </si>
  <si>
    <r>
      <t xml:space="preserve">05 46 59 50 62
</t>
    </r>
    <r>
      <rPr>
        <b/>
        <u/>
        <sz val="8"/>
        <color theme="1"/>
        <rFont val="Arial"/>
        <family val="2"/>
      </rPr>
      <t>Roulement type entre les sites :</t>
    </r>
    <r>
      <rPr>
        <sz val="8"/>
        <color theme="1"/>
        <rFont val="Arial"/>
        <family val="2"/>
      </rPr>
      <t xml:space="preserve">
Lundi par alternance sur les deux sites
-Mardi et Jeudi - CH de Saintonge - Services Financiers -
Tel : 05 46 95 14 72
-Mercredi et Vendredi - CH de St Jean d'Angély - Services Financiers &amp; Admissions 
Tel : 05 46 59 52 89</t>
    </r>
  </si>
  <si>
    <t xml:space="preserve">Ludwig RAYNARD
Attaché d'Administration - Secteur Médico-social
Direction des Affaires Financières
</t>
  </si>
  <si>
    <t>18 R DU PORT</t>
  </si>
  <si>
    <t>BP 93</t>
  </si>
  <si>
    <t>ST JEAN D ANGELY CEDEX</t>
  </si>
  <si>
    <t>05 46 59 50 50</t>
  </si>
  <si>
    <t>17-170780175-3</t>
  </si>
  <si>
    <t>09/10/24 suite fusion modif num CPOM
 17-170780167-1 devient 17-170780175-3 (avenant non daté faisant suite délibération du 23/06/2023)</t>
  </si>
  <si>
    <t>daf-esms@ch-saintonge.fr comprend : l.raynard@ch-saintonge.fr et Mme Couloudou</t>
  </si>
  <si>
    <t xml:space="preserve">09/10824 Modif Finess EJ et raison sociale EJ (anciennement 170780167 et CH ST JEAN D ANGELY et modif libellé raison social EHPAD DU CH ST JEAN D ANGELY devient EHPAD SAINT LOUIS qui devient un site secondaire présent exceptionnement dans le FE
D’après les règles Finess : pour une entité juridique publique, il ne peut y avoir qu’un seul établissement principal de catégorie 500 – EHPAD. Les établissements secondaires prennent automatiquement le mode de tarification que l’établissement principal.
L’établissement principal du GH SAINTES-SJ ANGELY est  l’EHPAD AQUITANIA (ET 170784326)=&gt;CAS PARTICULIER l’EHPAD ST Louis qui depuis la fusion est un site secondaire,  est conservé à titre exceptionnel sur le fichier et la maquette afin de conserver sa dotation globale commune CPOM,   (cf avenant 1 CPOM)
</t>
  </si>
  <si>
    <t>EHPAD SPECIALISE BRUMENARD</t>
  </si>
  <si>
    <t>80 Rue de la Turpaudiere</t>
  </si>
  <si>
    <t>05 46 95 16 02</t>
  </si>
  <si>
    <t>05/46/95/15/15</t>
  </si>
  <si>
    <t>17-170780175-2</t>
  </si>
  <si>
    <t>170784326_EHPAD AQUITANIA</t>
  </si>
  <si>
    <t>Etablissement secondaire dans Finess présent à titre exceptionnel dans le FE car porteur d'une dotation</t>
  </si>
  <si>
    <t>EHPAD AQUITANIA du CH (E1)</t>
  </si>
  <si>
    <t xml:space="preserve">direction@ch-saintonge.fr;daf-esms@ch-saintonge.fr;ehpad-usld@ch-saintonge.fr;CHS-DAF-ESMS@ch-saintonge.fr;chantal.lovati@gh-saintesangely.fr </t>
  </si>
  <si>
    <t>05 46 95 15 35</t>
  </si>
  <si>
    <t>CSAPA - CH STJEAND'ANGELY</t>
  </si>
  <si>
    <t>25 AV DU PORT</t>
  </si>
  <si>
    <t xml:space="preserve">direction@ch-angely.fr;daf-esms@ch-saintonge.fr;secretariat.addictologie@ch-angely.fr;CHY-SECRETARIAT-ADDICTOLOGIE@ch-angely.fr;CHS-DAF-ESMS@ch-saintonge.fr;chantal.lovati@gh-saintesangely.fr </t>
  </si>
  <si>
    <t>05 46 59 50 57</t>
  </si>
  <si>
    <t>18  RUE DU PORT</t>
  </si>
  <si>
    <t>09/10824 Modif Finess EJ et raison sociale EJ (anciennement 170780167 et CH ST JEAN D ANGELY</t>
  </si>
  <si>
    <t>SSIAD DU GRAND PERIGUEUX</t>
  </si>
  <si>
    <t>CIAS DU GRAND PERIGUEUX</t>
  </si>
  <si>
    <t>255 R Martha DESMURAUX</t>
  </si>
  <si>
    <t>ESPACE ALIENOR</t>
  </si>
  <si>
    <t xml:space="preserve">direction.cias@grandperigueux.fr
</t>
  </si>
  <si>
    <t>05 53 54 94 70</t>
  </si>
  <si>
    <t>Sébastien PAGES Expert comptable</t>
  </si>
  <si>
    <t>Suite transfert d'autorisation dde du 08/04/2025 = changement d'EJ antérieurement 240002469 GIE DOMICILE SERVICE =&gt;Nouvelle EJ 240016402 CIAS DU GRAND PERIGUEUX =&gt;Changement de statut de privé non lucratif à Public territorial</t>
  </si>
  <si>
    <t>SAMSAH GIHP SAD et SAT</t>
  </si>
  <si>
    <t>GIHP AQUITAINE</t>
  </si>
  <si>
    <t>436 AV DE VERDUN</t>
  </si>
  <si>
    <t>LE GRAPHITE</t>
  </si>
  <si>
    <t>bmasse@gihp-aquitaine.org;accueil@gihp-aquitaine.org;hparra@gihp-aquitaine.org</t>
  </si>
  <si>
    <t>05 56 12 39 39</t>
  </si>
  <si>
    <t>Directeur administratif et financier : Benoît MASSE
bmasse@gihp-aquitaine.org ;</t>
  </si>
  <si>
    <t>33-330004920-1</t>
  </si>
  <si>
    <t>Suite arrêté du 28/02/2025 le SAMSAH GIHP SAD 330018839 devient le SAMSAH GIHP SAD et SAT (suite regroupement des 2 SAMSAH) le SAMSAH GIHP SAT (330018789 ferme à la date de l'arrêté)</t>
  </si>
  <si>
    <t>CAMSP La Rochelle</t>
  </si>
  <si>
    <t>CH GRPE HOSP DE LA ROCHELLE RE-AUNIS</t>
  </si>
  <si>
    <t>GROUPE HOSPITALIER DE LA ROCHELLE-RE-AUNIS</t>
  </si>
  <si>
    <t>R DU DOCTEUR SCHWEITZER</t>
  </si>
  <si>
    <t>BP 505</t>
  </si>
  <si>
    <t>direction@ght-atlantique17.fr;secretariat.dfcg@ght-atlantique17.fr;secretariat.dfap@ght-atlantique17.fr</t>
  </si>
  <si>
    <t>05 46 45 69 72</t>
  </si>
  <si>
    <t>06 46 45 50 50</t>
  </si>
  <si>
    <t>17-170024194-2</t>
  </si>
  <si>
    <t>170019301-MAS LA FONTAINE DU ROC</t>
  </si>
  <si>
    <t>MAS La Fontaine du roc</t>
  </si>
  <si>
    <t>208 AV MARIUS LACROIX</t>
  </si>
  <si>
    <t>BP 519</t>
  </si>
  <si>
    <t>05 16 49 40 74</t>
  </si>
  <si>
    <t>LONQUETY Catherine : Directrice Adjointe DAF
05 46 45 50 49 
Catherine.LONQUETY@ch-larochelle.fr</t>
  </si>
  <si>
    <t>EHPAD LA MAISON DE BAILLAC</t>
  </si>
  <si>
    <t>R DU DR SCHWEITZER</t>
  </si>
  <si>
    <t>SITE SAINT LOUIS</t>
  </si>
  <si>
    <t>direction@ght-atlantique17.fr;secretariat.dfcg@ght-atlantique17.fr;direction.dpp.geriatrie@ght-atlantique17.fr;secretariat.dfap@ght-atlantique17.fr</t>
  </si>
  <si>
    <t>MICHEL</t>
  </si>
  <si>
    <t>Alain</t>
  </si>
  <si>
    <t>05 46 45 61 41</t>
  </si>
  <si>
    <t>17-170024194-1</t>
  </si>
  <si>
    <t>170783625-EHPAD DE SAINT MARTIN</t>
  </si>
  <si>
    <r>
      <rPr>
        <sz val="8"/>
        <color rgb="FFFF0000"/>
        <rFont val="Arial"/>
        <family val="2"/>
      </rPr>
      <t>Fermeture EHPAD LE PLESSIS 170786370</t>
    </r>
    <r>
      <rPr>
        <sz val="8"/>
        <rFont val="Arial"/>
        <family val="2"/>
      </rPr>
      <t xml:space="preserve"> à compter du 5 juin 2018 tous les lits de l'EHPAD sont regroupés sur un même site, celui du site secondaire (Fief de la Mare) qui devient site principal ET 170022834 RS EHPAD LA MAISON DE BAILLAC</t>
    </r>
  </si>
  <si>
    <t>EHPAD DE SAINT MARTIN</t>
  </si>
  <si>
    <t>53 Rue de l'Hopital</t>
  </si>
  <si>
    <t>SAINT MARTIN DE RE</t>
  </si>
  <si>
    <t>05 46 09 20 01</t>
  </si>
  <si>
    <t>Rue du Docteur Schweitzer</t>
  </si>
  <si>
    <t>LA ROCELLE CEDEX 1</t>
  </si>
  <si>
    <t>ESAT  LE TREUIL MOULINIER - PUILBOREAU</t>
  </si>
  <si>
    <t>R MOULIN DES JUSTICES</t>
  </si>
  <si>
    <t>BP 519 - PUILBOREAU</t>
  </si>
  <si>
    <t>05 46 45 61 61</t>
  </si>
  <si>
    <t>CSAPA - CH LA ROCHELLE</t>
  </si>
  <si>
    <t>RUE DU DOCTEUR SCHWEITZER</t>
  </si>
  <si>
    <t xml:space="preserve"> LA ROCHELLE CEDEX 1</t>
  </si>
  <si>
    <t>05 46 41 51 49</t>
  </si>
  <si>
    <t>EHPAD LE LOGIS DE CANDE</t>
  </si>
  <si>
    <t>S.A.R.L. MAISON RETRAITE CANDE</t>
  </si>
  <si>
    <t>GROUPE MIEUX VIVRE</t>
  </si>
  <si>
    <t>DOM LE LOGIS DE CANDE</t>
  </si>
  <si>
    <t>LD CANDE</t>
  </si>
  <si>
    <t>CABARIOT</t>
  </si>
  <si>
    <t>mr-cande@wanadoo.fr;residence.decande@groupe-mieuxvivre.fr;e.chataigne@groupe-mieuxvivre.fr;c.dutil@groupe-mieuxvivre.fr</t>
  </si>
  <si>
    <t>CHATEIGNE</t>
  </si>
  <si>
    <t>05 46 83 73 03</t>
  </si>
  <si>
    <t>17-GROUPE MIEUX VIVRE-1</t>
  </si>
  <si>
    <t>170782932-EHPAD LE LOGIS DE CANDE</t>
  </si>
  <si>
    <t>EHPAD MA RESIDENCE</t>
  </si>
  <si>
    <t>SAS EHPAD MA RESIDENCE</t>
  </si>
  <si>
    <t>185 AV DU PERIGORD</t>
  </si>
  <si>
    <t>maresidence.adjdir@groupe-mieuxvivre.fr;maresidence.direction@groupe-mieuxvivre.fr</t>
  </si>
  <si>
    <t>05 57 34 11 25</t>
  </si>
  <si>
    <t>13/08/24 Info : Ehpad rattaché au groupe mieux vivre, changement de gestionnaire PFA acté le 06/09/24</t>
  </si>
  <si>
    <t>EHPAD LES JARDINS DE L'OMBRIERE</t>
  </si>
  <si>
    <t>SARL L'OMBRIERE</t>
  </si>
  <si>
    <t>5 R OLIVIER DE SERRES</t>
  </si>
  <si>
    <t>residence.jardinsombriere@groupe-mieuxvivre.fr;s.bouvier@groupe-mieuxvivre.fr;c.dutil@groupe-mieuxvivre.fr;direction@ombriere33.fr</t>
  </si>
  <si>
    <t>05 56 01 19 19</t>
  </si>
  <si>
    <t>05 56 72 08 02</t>
  </si>
  <si>
    <t xml:space="preserve">Mail 20/12/21 : dde de mise à jour de courriels pour l’EHPAD les jardins de l’Ombrière (33) suite au rachat par le groupe mieux vivre.
Ce rachat a été  réalisé le 01/11/2021. Personne sait à quel moment l’arrêté conjoint (ARS/CD33) actera le changement de gestionnaire.
Donc dans l’immédiat, on modifie uniquement les courriels.  
</t>
  </si>
  <si>
    <t>EHPAD LA CHARTREUSE</t>
  </si>
  <si>
    <t>SAS LA CHARTREUSE</t>
  </si>
  <si>
    <t>residence.lachartreuse@groupe-mieuxvivre.fr;a.marchandise@groupe-mieuxvivre.fr;lachartreuse.direction2@groupe-mieuxvivre.fr;c.dutil@groupe-mieuxvivre.fr</t>
  </si>
  <si>
    <t>05 57 49 15 32</t>
  </si>
  <si>
    <t>EHPAD RESIDENCE DE CHAMBERY</t>
  </si>
  <si>
    <t>RESIDENCE DE CHAMBERY</t>
  </si>
  <si>
    <t>9 RTE DU BOIS DE SAVIS</t>
  </si>
  <si>
    <t>CASTRES</t>
  </si>
  <si>
    <t>residence.chambery@groupe-mieuxvivre.fr;p.durand@groupe-mieuxvivre.fr;c.dutil@groupe-mieuxvivre.fr</t>
  </si>
  <si>
    <t>05 56 68 57 00</t>
  </si>
  <si>
    <t>Avant = EHPAD RES AGORA</t>
  </si>
  <si>
    <t>EHPAD LES JARDINS DE LUCILE</t>
  </si>
  <si>
    <t>RESIDENCE LES JARDINS DE LUCILE</t>
  </si>
  <si>
    <t>26 R DES ERONNELLES</t>
  </si>
  <si>
    <t>ECHILLAIS</t>
  </si>
  <si>
    <t>e.chataigne@groupe-mieuxvivre.fr;residence.lesjardinsdelucile@groupe-mieuxvivre.fr;c.dutil@groupe-mieuxvivre.fr</t>
  </si>
  <si>
    <t>CHATAIGNE</t>
  </si>
  <si>
    <t>05 46 84 78 78</t>
  </si>
  <si>
    <t>12 B AV ANTOINE BECQUEREL</t>
  </si>
  <si>
    <t>DEPREY</t>
  </si>
  <si>
    <t>Florent</t>
  </si>
  <si>
    <t>Directeur de région</t>
  </si>
  <si>
    <t>f.deprey@groupe-mieuxvivre.fr</t>
  </si>
  <si>
    <r>
      <rPr>
        <b/>
        <sz val="8"/>
        <rFont val="Arial"/>
        <family val="2"/>
      </rPr>
      <t>Etablissement repris par le Groupe Mieux Vivre le 1er avril 2018 -
Arrêté de transfert d'autorisation au 1er février 2018 _EPRD cf EJ 17000000707</t>
    </r>
    <r>
      <rPr>
        <sz val="8"/>
        <rFont val="Arial"/>
        <family val="2"/>
      </rPr>
      <t xml:space="preserve">
Suite tel groupe ORPEA 01/47/75/78/07 le 24/08/16 le siège social a déménagé à PUTEAUX 92 mais pour le moment dans Finess deux EJ demeurent (les Kbis n'ayant pas été modifiés pour le moment pour les filiales, à terme seul l'EJ 920030152 demeurera)
14/05/2018 Maj EJ pour l'EHPAD Jardins de Lucile passe de 920030152 à 330059866</t>
    </r>
  </si>
  <si>
    <t>EHPAD RESIDENCE BELLEVUE</t>
  </si>
  <si>
    <t>SAS LES JARDINS DE BELLEVUE</t>
  </si>
  <si>
    <t>602 R CAP D'AULAN</t>
  </si>
  <si>
    <t>CAMBES</t>
  </si>
  <si>
    <t>bellevue.direction@groupe-mieuxvivre.fr;residence.lesjardinsbellevue@groupe-mieuxvivre.fr;c.larrere@groupe-mieuxvivre.fr;bellevue.direction2@groupe-mieuxvivre.fr;c.dutil@groupe-mieuxvivre.fr</t>
  </si>
  <si>
    <t>05 56 78 78 56</t>
  </si>
  <si>
    <t>113 R DE LA SANTE</t>
  </si>
  <si>
    <t>EHPAD RESIDENCE ABELIA</t>
  </si>
  <si>
    <t>SAS FAVOLS SANTE</t>
  </si>
  <si>
    <t>18 R J RAYMOND GUYON</t>
  </si>
  <si>
    <t>residence.abelia@groupe-mieuxvivre.fr;b.donatella@groupe-mieuxvivre.fr;c.dutil@groupe-mieuxvivre.fr;c.bernard@patrimoineetparticipations.group</t>
  </si>
  <si>
    <t>05 56 33 44 44</t>
  </si>
  <si>
    <t>18 R JEAN RAYMOND GUYON</t>
  </si>
  <si>
    <t xml:space="preserve">ACT - APPT DE COORDINATION THERAPEUTIQUE </t>
  </si>
  <si>
    <t>GROUPE SOS SOLIDARITES - SIEGE SOCIAL</t>
  </si>
  <si>
    <t xml:space="preserve">GROUPE SOS SOLIDARITES - SIEGE SOCIAL </t>
  </si>
  <si>
    <t xml:space="preserve"> 386 BOULEVARD JEAN JACQUES BOSC </t>
  </si>
  <si>
    <t>BP 109</t>
  </si>
  <si>
    <t>BEGLES Cedex</t>
  </si>
  <si>
    <t>myriam.auptel@groupe-sos.org;soshetS33@groupe-sos.org;pierre-emmanuel.nicolau@groupe-sos.org;</t>
  </si>
  <si>
    <t>05 57 87 32 89</t>
  </si>
  <si>
    <t>102 RUE AMELOT</t>
  </si>
  <si>
    <t>01 53 72 67 11</t>
  </si>
  <si>
    <t>SAMSAH SOS HABITAT ET SOINS</t>
  </si>
  <si>
    <t>8 R DU PROFESSEUR A LAVIGNOLE</t>
  </si>
  <si>
    <t>IMMEUBLE 2</t>
  </si>
  <si>
    <t>myriam.auptel@groupe-sos.org;samsah.hs33@groupe-sos.org;quentin.fleuriot@groupe-sos.org</t>
  </si>
  <si>
    <t>05 57 99 38 11</t>
  </si>
  <si>
    <t>102C R AMELOT</t>
  </si>
  <si>
    <t>01 58 30 55 55</t>
  </si>
  <si>
    <t>MAS LES JONQUILLES DE BIRE</t>
  </si>
  <si>
    <t>HAPOGYS</t>
  </si>
  <si>
    <t>60 AV DE MELAC</t>
  </si>
  <si>
    <t>BP 57</t>
  </si>
  <si>
    <t>julien.bernet@hapogys.fr;celine.dessienne@hapogys.fr ;contact@hapogys.fr</t>
  </si>
  <si>
    <t>05 56 33 42 04</t>
  </si>
  <si>
    <t>BOM BIRE</t>
  </si>
  <si>
    <t xml:space="preserve">BP 58 </t>
  </si>
  <si>
    <t>05 57 97 89 10</t>
  </si>
  <si>
    <t xml:space="preserve">Comptable : Samia SOUDANI
samia.soudani@agimc.fr ;
05.56.33.28.26
florence.fourteau@agimc.fr ;
mo.franck@agimc.fr ;
dg@agimc.fr ;
asso@agimc.fr ; </t>
  </si>
  <si>
    <t>33-330001108-1</t>
  </si>
  <si>
    <t>CPOM précédent 2017_2021</t>
  </si>
  <si>
    <t>330780891-IEM DOMAINE DE BIRE</t>
  </si>
  <si>
    <t>19/09/17 Changement RS auparavant = MAS DE TRESSES</t>
  </si>
  <si>
    <t>EAM LES LILAS</t>
  </si>
  <si>
    <t>6 R JEAN ZAY</t>
  </si>
  <si>
    <t>BP 103</t>
  </si>
  <si>
    <t>05 57 30 65 00</t>
  </si>
  <si>
    <t xml:space="preserve">Comptable : Samia SOUDANI
samia.soudani@agimc.fr ;
05.56.33.28.26
josette.zitzmann@agimc.fr ;
florence.fourteau@agimc.fr ;
mo.franck@agimc.fr ;
dg@agimc.fr ;
asso@agimc.fr ; </t>
  </si>
  <si>
    <t>IEM DOMAINE DE BIRE</t>
  </si>
  <si>
    <t>12 R DU MARECHAL GALLIENI</t>
  </si>
  <si>
    <t>05 56 38 55 90</t>
  </si>
  <si>
    <t>EAM ALICE GIROU</t>
  </si>
  <si>
    <t>6 ALLEE DES CHANTERELLES</t>
  </si>
  <si>
    <t>A intégré le CPOM en 2021 (avenant)</t>
  </si>
  <si>
    <t>Le foyer de vie de 46 places « FOYER ALICE GIROU – AGIMC » a transformé 14 places en Foyer d’accueil médicalisé (EAM) ouverture au 01/05/2021</t>
  </si>
  <si>
    <t>SESSAD DE CENON</t>
  </si>
  <si>
    <t>1 R SALVADOR ALLENDE</t>
  </si>
  <si>
    <t>05 56 86 90 51</t>
  </si>
  <si>
    <t>ESAT  LE COURRIA</t>
  </si>
  <si>
    <t>HECIA SUD AQUITAINE</t>
  </si>
  <si>
    <t>ZONE INDUSTRIELLE</t>
  </si>
  <si>
    <t>MOUSTEY</t>
  </si>
  <si>
    <t xml:space="preserve">l.lacarce@aass-sudaquitaine.fr;p.stebernjak@aass-sudaquitaine.fr;comptabilite.esat@aass-sudaquitaine.fr;secretariat.esat@aass-sudaquitaine.fr;
</t>
  </si>
  <si>
    <t>05 58 07 71 01</t>
  </si>
  <si>
    <t>LE COTTAGE</t>
  </si>
  <si>
    <t>262 RTE DE BELHADE</t>
  </si>
  <si>
    <r>
      <rPr>
        <sz val="8"/>
        <color rgb="FFFF0000"/>
        <rFont val="Arial"/>
        <family val="2"/>
      </rPr>
      <t>02/09/24 Modif libellé raison sociale EJ</t>
    </r>
    <r>
      <rPr>
        <sz val="8"/>
        <color theme="1"/>
        <rFont val="Arial"/>
        <family val="2"/>
      </rPr>
      <t xml:space="preserve"> ANCIENNEMENT ASSOCIATION ACTION SANT ET SOC DE MOUSTEY </t>
    </r>
    <r>
      <rPr>
        <sz val="8"/>
        <color rgb="FFFF0000"/>
        <rFont val="Arial"/>
        <family val="2"/>
      </rPr>
      <t>DEVIENT HECIA SUD AQUITAINE_ok Finess</t>
    </r>
  </si>
  <si>
    <t>NON CAR 4 ETS</t>
  </si>
  <si>
    <t>EHPAD DE LEMBEYE</t>
  </si>
  <si>
    <t>2 Chemin des Arribous</t>
  </si>
  <si>
    <t>LEMBEYE</t>
  </si>
  <si>
    <t>ehpad.lembeye@gmail.com;direction.ehpadlembeye@gmail.com</t>
  </si>
  <si>
    <t>DE BELMONT</t>
  </si>
  <si>
    <t>Création dans le fichier le 07/11/2022 ouverture au 21/11/22, PV conformité reçu</t>
  </si>
  <si>
    <r>
      <rPr>
        <sz val="8"/>
        <color rgb="FFFF0000"/>
        <rFont val="Arial"/>
        <family val="2"/>
      </rPr>
      <t>6/8/24 Arrêté de cession d'autorisation changement d'EJ</t>
    </r>
    <r>
      <rPr>
        <sz val="8"/>
        <color theme="1"/>
        <rFont val="Arial"/>
        <family val="2"/>
      </rPr>
      <t xml:space="preserve"> : Ancien EJ 640019170 ASSO GESTION MEDICO SOCIALE, nouvelle EJ 400780607 HECIA SUD AQUITAINE</t>
    </r>
  </si>
  <si>
    <t>EHPAD DES ETS DE COULOMME</t>
  </si>
  <si>
    <t>coulcms@wanadoo.fr;directeur.coulomme@gmail.com;delphine.othax@coulomme.fr;jdebelmont@gmail.com</t>
  </si>
  <si>
    <t>05 59 38 79 80</t>
  </si>
  <si>
    <r>
      <rPr>
        <sz val="8"/>
        <color rgb="FFFF0000"/>
        <rFont val="Arial"/>
        <family val="2"/>
      </rPr>
      <t>02/09/24 Modif libellé raison sociale</t>
    </r>
    <r>
      <rPr>
        <sz val="8"/>
        <color theme="1"/>
        <rFont val="Arial"/>
        <family val="2"/>
      </rPr>
      <t xml:space="preserve"> </t>
    </r>
    <r>
      <rPr>
        <sz val="8"/>
        <color rgb="FFFF0000"/>
        <rFont val="Arial"/>
        <family val="2"/>
      </rPr>
      <t>EJ</t>
    </r>
    <r>
      <rPr>
        <sz val="8"/>
        <color theme="1"/>
        <rFont val="Arial"/>
        <family val="2"/>
      </rPr>
      <t xml:space="preserve"> ANCIENNEMENT ASSOCIATION ACTION SANT ET SOC DE MOUSTEY DEVIENT HECIA SUD AQUITAINE
Le 29/01/21 Changement d' EJ de 640016614 Association COULOMME devient 400780607 ASSO ACTION SAN ET SOC DE MOUSTEY</t>
    </r>
  </si>
  <si>
    <t>SSIAD DE LEMBEYE</t>
  </si>
  <si>
    <t>28 PLACE MARCADIEU</t>
  </si>
  <si>
    <t>s.m.a.d@wanadoo.fr</t>
  </si>
  <si>
    <t>05 59 68 26 18</t>
  </si>
  <si>
    <r>
      <rPr>
        <sz val="8"/>
        <color rgb="FFFF0000"/>
        <rFont val="Arial"/>
        <family val="2"/>
      </rPr>
      <t>6/8/24 Arrêté de cession d'autorisation changement d'EJ</t>
    </r>
    <r>
      <rPr>
        <sz val="8"/>
        <color theme="1"/>
        <rFont val="Arial"/>
        <family val="2"/>
      </rPr>
      <t xml:space="preserve"> : Ancien EJ 640005252 SERVICE MAINTIEN DOM PA, nouvelle EJ 400780607 HECIA SUD AQUITAINE</t>
    </r>
  </si>
  <si>
    <t>EHPAD RESIDENCE DES BUDDLEIAS</t>
  </si>
  <si>
    <t>SAS LES BUDDLEIAS</t>
  </si>
  <si>
    <t>LD LES QUATRE ROUTES</t>
  </si>
  <si>
    <t>LE CHAMP DE LA BORDE</t>
  </si>
  <si>
    <t>BRIGUEIL LE CHANTRE</t>
  </si>
  <si>
    <t>direction@residence-buddleias.fr;j.thereau@vivaltovie.com;b.verdoni@vivaltovie.com;</t>
  </si>
  <si>
    <t>DEFONTAINE</t>
  </si>
  <si>
    <t>05 49 91 70 73</t>
  </si>
  <si>
    <t>Lieu-Dit Le Champ de la Borde</t>
  </si>
  <si>
    <t>Les 4 Routes</t>
  </si>
  <si>
    <r>
      <t xml:space="preserve">26/05/25 : Info changement EJ 750068884 HOLDCO 2 remplacé par 860017664 SAS LES BUDDLEIAS_Associé Unique =Société VIVALTO VIE INVESTISSEMENT, représentée par VIVALTO VIE HOLDING, représentée par M. Sébastien HERMET
</t>
    </r>
    <r>
      <rPr>
        <sz val="8"/>
        <color theme="1"/>
        <rFont val="Arial"/>
        <family val="2"/>
      </rPr>
      <t>04/01/22 : Changement d'EJ 750056335 SAS MEDICA France KORIAN remplacé par 750068884 HOLDCO 2 -VIVALTO VIE (ces deux EHPAD ont été cédés à HOLDCO 2 il est annoncé ensuite une cession à VIVALTO VIE; Ce n'est que lorsque qu'il y aura cession de ces 2 ETS qu'il pourra y avoir un avenant au CPOM, pour le moment le CPOM reste au nom de KORIAN)</t>
    </r>
  </si>
  <si>
    <t>EHPAD LES ALBIZIAS</t>
  </si>
  <si>
    <t>SAS LES ALBIZIAS</t>
  </si>
  <si>
    <t>15 RTE DE JOURNET</t>
  </si>
  <si>
    <t>LA TRIMOUILLE</t>
  </si>
  <si>
    <t>direction@residence-buddleias.fr;j.thereau@vivaltovie.com;b.verdoni@vivaltovie.com</t>
  </si>
  <si>
    <t>05 49 91 80 15</t>
  </si>
  <si>
    <t>20/05/2025 : arrêté de cession comporte une erreur sur le finess juridique =&gt;Modif EJ et groupe (anciennement 750074494 SAS LES ALBIZZIAS Groupe HOLDCO 2 =&gt;Devient 860017649 SAS LES ALBIZIAS (mais nouvel EJ non mentionné dans l'arrêté juste sur la maj finess vu demande de la structure Finess juridique doit être dans le 86 et ALBIZIAS avec un seul "Z")
04/11/24 Dde maj EJ (anciennement 750068884 HOLDCO 2) suite arrêté du 07/10/2024</t>
  </si>
  <si>
    <t>EHPAD HIHL LE DORAT MAGNAC BELLAC</t>
  </si>
  <si>
    <t>HOPITAL INTERCOMMUNAL DU HAUT LIMOUSIN</t>
  </si>
  <si>
    <t>4 AV CHARLES DE GAULLE</t>
  </si>
  <si>
    <t>dg@hihl.fr;finances@hihl.fr;direction.dma@hihl.fr</t>
  </si>
  <si>
    <t>05 55 47 20 20</t>
  </si>
  <si>
    <t>SERVICE SOINS A DOMICILE HIHL</t>
  </si>
  <si>
    <t>8 AVENUE GEORGE SAND</t>
  </si>
  <si>
    <t>MAGNAC LAVAL</t>
  </si>
  <si>
    <t>ssiad.magnac@hihl.fr;ssiad@hihl.fr;finances@hihl.fr;dg@hihl.fr;direction.dma@hihl.fr</t>
  </si>
  <si>
    <t>05 55 60 52 60</t>
  </si>
  <si>
    <t>4 AVENUE CHARLES DE GAULLE</t>
  </si>
  <si>
    <t>EHPAD DE L'HOPITAL LOCAL</t>
  </si>
  <si>
    <t>HOPITAL LOCAL BORT-LES-ORGUES</t>
  </si>
  <si>
    <t>190 R GUSTAVE PARRE</t>
  </si>
  <si>
    <t>secretariat.direction@ch-bort.fr;qualite@ch-bort.fr;</t>
  </si>
  <si>
    <t>05 55 46 33 33</t>
  </si>
  <si>
    <t>Michel POUGEOLLES : Chargé des finances
05 55 46 33 58</t>
  </si>
  <si>
    <t>15/10/18 maj statut enregistré par erreur en public autonome</t>
  </si>
  <si>
    <t>EHPAD HL DE CASTELJALOUX</t>
  </si>
  <si>
    <t>HOPITAL LOCAL DE CASTELJALOUX</t>
  </si>
  <si>
    <t>R SAINT-VINCENT DE PAUL</t>
  </si>
  <si>
    <t>catherine.daries@ch-casteljaloux.fr;accueil@ch-casteljaloux.fr;direction@ch-casteljaloux.fr</t>
  </si>
  <si>
    <t>05 53 20 34 50</t>
  </si>
  <si>
    <t>R DES ABEILLES</t>
  </si>
  <si>
    <t>EHPAD HIMB ST LEONARD DE NOBLAT</t>
  </si>
  <si>
    <t>HOPITAL LOCAL INTERCOMMUNAL MONTS ET BARRAGES</t>
  </si>
  <si>
    <t>Chemin du Panaud</t>
  </si>
  <si>
    <t>SAINT LEONARD DE NOBLAT</t>
  </si>
  <si>
    <t>direction@chimb.fr;achatsght@chimb.fr;accueil@chimb.fr;aurore.diverrez@chimb.fr</t>
  </si>
  <si>
    <t>05 55 56 43 00</t>
  </si>
  <si>
    <t>6 BD CARNOT</t>
  </si>
  <si>
    <t>ST LEONARD DE NOBLAT</t>
  </si>
  <si>
    <t>87-870014248-1</t>
  </si>
  <si>
    <t>EHPAD HL PENNE D'AGENAIS</t>
  </si>
  <si>
    <t>HOPITAL LOCAL PENNE D' AGENAIS</t>
  </si>
  <si>
    <t>1 R DE LA MYRE MORY</t>
  </si>
  <si>
    <t>PENNE D'AGENAIS</t>
  </si>
  <si>
    <t>sandrine.bernard@poledesanteduvilleneuvois.fr;secretariat.dg@hopital-de-penne.com;carole.pages@poledesanteduvilleneuvois.fr;gerard.costes@poledesanteduvilleneuvois.fr</t>
  </si>
  <si>
    <t>05 53 41 54 15</t>
  </si>
  <si>
    <t>1 AV DE LA MYRE MORY</t>
  </si>
  <si>
    <t>PENNE D AGENAIS</t>
  </si>
  <si>
    <t>SSIAD HL PENNE D'AGENAIS</t>
  </si>
  <si>
    <t>HOPITAL LOCAL</t>
  </si>
  <si>
    <t>1 AVENUE DE LA MYRE MORY</t>
  </si>
  <si>
    <t>carole.pages@poledesanteduvilleneuvois.fr;sandrine.bernard@poledesanteduvilleneuvois.fr;gerard.costes@poledesanteduvilleneuvois.fr</t>
  </si>
  <si>
    <t>05 53 41 54 03</t>
  </si>
  <si>
    <t xml:space="preserve"> 1 AVENUE DE LA MYRE MORY </t>
  </si>
  <si>
    <t>EHPAD DU CHIP SITE PRINCIPAL COGNAC</t>
  </si>
  <si>
    <t>HOPITAUX DE GRAND COGNAC</t>
  </si>
  <si>
    <t>R DE BELLEFOND</t>
  </si>
  <si>
    <t>direction.secretariat@ch-cognac.fr;jm.voyer@ch-cognac.fr;c.martin@ch-cognac.fr;s.granet-coiteau@ch-cognac.fr</t>
  </si>
  <si>
    <t>05 45 66 21 89 ou
05 45 80 15 04 ou 
06 48 20 13 91</t>
  </si>
  <si>
    <t>65 AV D ANGOULEME</t>
  </si>
  <si>
    <t>CS 50264 - CHATEAUBERNARD</t>
  </si>
  <si>
    <t>05 45 80 15 15</t>
  </si>
  <si>
    <t>EHPAD RMS JARNAC</t>
  </si>
  <si>
    <t>AVENUE DE L'EUROPE</t>
  </si>
  <si>
    <t xml:space="preserve">direction.secretariat@ch-cognac.fr;jm.voyer@ch-cognac.fr;c.martin@ch-cognac.fr;s.granet-coiteau@ch-cognac.fr
</t>
  </si>
  <si>
    <t>Maj 27/10/23 Modification de la raison sociale EHPAD DU CHIPP SITE SECONDAIRE JARNAC devient EHPAD RMS JARNAC</t>
  </si>
  <si>
    <t>EHPAD DOMAINE DE BARQUEVILLE</t>
  </si>
  <si>
    <t>PL DE L EGLISE</t>
  </si>
  <si>
    <t>CHATEAUNEUF SUR CHARENTE</t>
  </si>
  <si>
    <t>05 45 66 21 89</t>
  </si>
  <si>
    <t>20/04/20 Info chgt EJ était 160000519 CH CHATEAUNEUF est désormais rattaché au CHIPC
SharePoint antérieur = 1620
=Site secondaire</t>
  </si>
  <si>
    <t>MAS CH COGNAC</t>
  </si>
  <si>
    <t>05 45 80 16 00</t>
  </si>
  <si>
    <t>IME (EMSP) de ST-JUNIEN</t>
  </si>
  <si>
    <t>I M E  DE SAINT-JUNIEN</t>
  </si>
  <si>
    <t>IME DE SAINT-JUNIEN</t>
  </si>
  <si>
    <t>R FRANCOISE DOLTO</t>
  </si>
  <si>
    <t>05 55 02 20 40</t>
  </si>
  <si>
    <t>ST JUNIEN</t>
  </si>
  <si>
    <t>87-870006947-1</t>
  </si>
  <si>
    <t>870003605-IME ST JUNIEN</t>
  </si>
  <si>
    <t>Changement de portefeuille le 30/09/2019 (antérieurement Virginie JOUSSELIN)</t>
  </si>
  <si>
    <t>SESSAD (EMSP) de ST-JUNIEN</t>
  </si>
  <si>
    <t>05 55 02 17 84</t>
  </si>
  <si>
    <t>IME Le Logis de Villaine</t>
  </si>
  <si>
    <t>IME VILLAINES</t>
  </si>
  <si>
    <t>CHT DE VILLAINE</t>
  </si>
  <si>
    <t>a.camara@imevillaine.fr;direction@imevillaine.fr;e.roullet@imevillaine.fr;i.metais@imevillaine.fr;g.geay@imevillaine.fr</t>
  </si>
  <si>
    <t>CAMARA</t>
  </si>
  <si>
    <t>Amadou</t>
  </si>
  <si>
    <t>05 49 76 13 34</t>
  </si>
  <si>
    <t>Secretariat direction 
05 49 76 19 03
Mme GEAY Géraldine :Reponsable RH OG</t>
  </si>
  <si>
    <t>CHT DE VILLAINES</t>
  </si>
  <si>
    <t>79-790000434-1</t>
  </si>
  <si>
    <t>790000244-IME LOGIS DE VILLAINE</t>
  </si>
  <si>
    <r>
      <t xml:space="preserve">Le 28/08/2017 DDE mise en adéquation raison sociale ETS entre maquette et Finess : maquette = IME Val de Sèvres - Finess = </t>
    </r>
    <r>
      <rPr>
        <b/>
        <sz val="8"/>
        <color rgb="FFFF0000"/>
        <rFont val="Arial"/>
        <family val="2"/>
      </rPr>
      <t xml:space="preserve">IME le Logis de Villaine </t>
    </r>
    <r>
      <rPr>
        <sz val="8"/>
        <color rgb="FFFF0000"/>
        <rFont val="Arial"/>
        <family val="2"/>
      </rPr>
      <t>(libellé à retenir)</t>
    </r>
  </si>
  <si>
    <t>SESSAD du Val de Sèvres</t>
  </si>
  <si>
    <t>8 R de la Plaine de Nisson</t>
  </si>
  <si>
    <t>05 49 73 98 12</t>
  </si>
  <si>
    <t>Mme GEAY Géraldine :Reponsable RH OG</t>
  </si>
  <si>
    <t>SSIAD CANTON MERCOEUR</t>
  </si>
  <si>
    <t>INST COORD GERONTO CANTON DE MERCOEUR</t>
  </si>
  <si>
    <t>1 AVENUE XAINTRIE BLANCHE</t>
  </si>
  <si>
    <t>GOULLES</t>
  </si>
  <si>
    <t>ssiadpa-mercoeur@wanadoo.fr</t>
  </si>
  <si>
    <t>05 55 28 18 54</t>
  </si>
  <si>
    <t>REYGADE</t>
  </si>
  <si>
    <t>05 55 28 50 19</t>
  </si>
  <si>
    <t>SSIAD TULLE CAMPAGNE NORD</t>
  </si>
  <si>
    <t>INST COORD GERONTO TULLE CAMPAGNE NORD</t>
  </si>
  <si>
    <t>PLACE RENE MAURY</t>
  </si>
  <si>
    <t>SAINT HILAIRE PEYROUX</t>
  </si>
  <si>
    <t>ssiad.tulle.campagne.nord@orange.fr;sh.idec@orange.fr</t>
  </si>
  <si>
    <t>05 55 22 14 04</t>
  </si>
  <si>
    <t>ST MEXANT</t>
  </si>
  <si>
    <t>05 55 29 30 03</t>
  </si>
  <si>
    <t>SSIAD LAPLEAU  NEUVIC</t>
  </si>
  <si>
    <t>INSTANCE COORDINATION GERONTO LAPLEAU</t>
  </si>
  <si>
    <t>IMMEUBLE MUTUALITE AGRICOLE</t>
  </si>
  <si>
    <t>LAPLEAU</t>
  </si>
  <si>
    <t>ssiad.lapleau@orange.fr</t>
  </si>
  <si>
    <t>05 55 27 53 02</t>
  </si>
  <si>
    <t>IMMEUBLE MUTUALITE SOCIALE AGRICOLE</t>
  </si>
  <si>
    <t>05 55 27 57 36</t>
  </si>
  <si>
    <t>SADPAH SEILHAC</t>
  </si>
  <si>
    <t>INSTANCE COORDINATION POUR L'AUTONOMIE DU CANTON DE SEILHAC</t>
  </si>
  <si>
    <t>8 AVENUE JEAN VINATIER</t>
  </si>
  <si>
    <t>sadpah.seilhac@orange.fr;jean-jacques.lauga@orange.fr</t>
  </si>
  <si>
    <t>05 55 27 00 08</t>
  </si>
  <si>
    <t>05 55 27 07 41</t>
  </si>
  <si>
    <t>SSIAD ST GERMAIN LES BELLES</t>
  </si>
  <si>
    <t>INSTANCE DE COORDINATION DU CANTON DE ST GERMAIN DES BELLES</t>
  </si>
  <si>
    <t>siadstg@wanadoo.fr</t>
  </si>
  <si>
    <t>05 55 71 83 64</t>
  </si>
  <si>
    <t>05 55 71 83 18</t>
  </si>
  <si>
    <t>87-870007085-1</t>
  </si>
  <si>
    <t>Nathalie QUANTE 2024</t>
  </si>
  <si>
    <t>ITEP AILHAUD CASTELET</t>
  </si>
  <si>
    <t>INSTITUT AILHAUD CASTELET</t>
  </si>
  <si>
    <t>R DES ALSACIENS</t>
  </si>
  <si>
    <t>BP 135</t>
  </si>
  <si>
    <t>BOULAZAC</t>
  </si>
  <si>
    <t>itep@cac24.fr;direction@cac24.fr;h.leveque@cac24.fr</t>
  </si>
  <si>
    <t>05 53 07 90 50</t>
  </si>
  <si>
    <t>24-240000497-1</t>
  </si>
  <si>
    <t>Cpom initial 2018-2022</t>
  </si>
  <si>
    <t>240004044-ITEP AILHAUD CASTELET</t>
  </si>
  <si>
    <t>SESSAD AILHAUD CASTELET</t>
  </si>
  <si>
    <t>sessad@cac24.fr;itep@cac24.fr;direction@cac24.fr;h.leveque@cac24.fr</t>
  </si>
  <si>
    <t>05 53 07 90 55</t>
  </si>
  <si>
    <t>ITEP "Suzanne Léger" à ORADOUR-ST-GENEST</t>
  </si>
  <si>
    <t>INSTITUT SUZANNE LEGER</t>
  </si>
  <si>
    <t>LE PRAT</t>
  </si>
  <si>
    <t>ORADOUR ST GENEST</t>
  </si>
  <si>
    <t>direction@dimep87.fr;dominique.boucher@dimep87.fr;attache@dimep87.fr;stephane.chatton@dimep87.fr</t>
  </si>
  <si>
    <t>BOUCHER</t>
  </si>
  <si>
    <t>05 55 47 61 00</t>
  </si>
  <si>
    <t>Stéphane CHATTON : Responsable administratif et financier</t>
  </si>
  <si>
    <t>87-870000890-1</t>
  </si>
  <si>
    <t>870000197-ITEP Suzanne leger</t>
  </si>
  <si>
    <t>SESSAD "Suzanne Léger" à LIMOGES</t>
  </si>
  <si>
    <t>BEAUBREUIL</t>
  </si>
  <si>
    <t>05 55 47 61 00
05 55 42 39 09</t>
  </si>
  <si>
    <t>FAM La Guyarderie  -  IRSA</t>
  </si>
  <si>
    <t>INST REGIONALE SOURDS ET AVEUGLES</t>
  </si>
  <si>
    <t>IRSA</t>
  </si>
  <si>
    <t>ALL DE LA GUYARDERIE</t>
  </si>
  <si>
    <t>c.pereira@irsa.fr;contact@irsa.fr;laguyarderie@irsa.fr;s.saez@irsa.fr</t>
  </si>
  <si>
    <t>05 46 74 18 71</t>
  </si>
  <si>
    <t>156 BD PRESIDENT WILSON</t>
  </si>
  <si>
    <t>05 56 44 29 51</t>
  </si>
  <si>
    <t>17-330790866-3</t>
  </si>
  <si>
    <t>Florence BRISSON 050624</t>
  </si>
  <si>
    <t>EHPAD SPECIALISE LA GUYARDERIE</t>
  </si>
  <si>
    <t>BALAGI</t>
  </si>
  <si>
    <t>Eddie</t>
  </si>
  <si>
    <t>17-330790866-2</t>
  </si>
  <si>
    <t>FAM  IRSA</t>
  </si>
  <si>
    <t xml:space="preserve">21 AVENUE DE KAOLACK </t>
  </si>
  <si>
    <t>contact@irsa.fr;c.pereira@irsa.fr;luisdaney@irsa.fr;c.brion@irsa.fr</t>
  </si>
  <si>
    <t xml:space="preserve"> 156 BOULEVARD PRESIDENT WILSON </t>
  </si>
  <si>
    <t>SSEFIS DU CESDA RICHARD CHAPON</t>
  </si>
  <si>
    <t>61 R DE MARSEILLE</t>
  </si>
  <si>
    <t>contact@irsa.fr;c.pereira@irsa.fr;cesda.chapon@irsa.fr;jp.jarrin@irsa.fr</t>
  </si>
  <si>
    <t>05 56 90 82 22</t>
  </si>
  <si>
    <t>33-330790866-1</t>
  </si>
  <si>
    <t>330780842-CESDA RICHARD CHAPON</t>
  </si>
  <si>
    <t>CESDA RICHARD CHAPON</t>
  </si>
  <si>
    <t>Institut pour déficients visuels</t>
  </si>
  <si>
    <t>CSES ALFRED PEYRELONGUE  DEF. VISUELS</t>
  </si>
  <si>
    <t>12 R ALFRED DE MUSSET</t>
  </si>
  <si>
    <t>contact@irsa.fr;c.pereira@irsa.fr;cses.peyrelongue@irsa.fr;t.rey@irsa.fr</t>
  </si>
  <si>
    <t>05 56 38 85 85</t>
  </si>
  <si>
    <t>SESSAD DU CSES PEYRELONGUE</t>
  </si>
  <si>
    <t>Prorogation 1 an par avenant du 17/10/23</t>
  </si>
  <si>
    <t>ESAT LES EYQUEMS_MERIGNAC</t>
  </si>
  <si>
    <t>302 AV ARISTIDE BRIAND</t>
  </si>
  <si>
    <t>contact@irsa.fr;esat.eyquems@irsa.fr;s.cartier@irsa.fr;c.pereira@irsa.fr</t>
  </si>
  <si>
    <t>05 56 12 36 87</t>
  </si>
  <si>
    <t>SESSAD SAAAS ET SSEFS</t>
  </si>
  <si>
    <t>902 avenue Eloi Ducom</t>
  </si>
  <si>
    <t>saaas.polesensoriel@irsa.fr;c.pereira@irsa.fr;contact@irsa.fr;s.aribaud@irsa.fr</t>
  </si>
  <si>
    <t>05 58 06 93 31</t>
  </si>
  <si>
    <t>SAMSAH IRSA</t>
  </si>
  <si>
    <t>samsah.polesensoriel@irsa.fr;c.pereira@irsa.fr;s.aribaud@irsa.fr</t>
  </si>
  <si>
    <t>SECTION ETABLISSEMENT AIME LABREGERE</t>
  </si>
  <si>
    <t>1 R HENRI BARBUSSE</t>
  </si>
  <si>
    <t>contact@irsa.fr;c.pereira@irsa.fr;aimelabregere@irsa.fr;s.vincent@irsa.fr</t>
  </si>
  <si>
    <t>05 55 01 42 56</t>
  </si>
  <si>
    <t>Prorogation 1 an par avenant du 17/10/23
Rattachement au CPOM SUPRA PH par avenant du 30/04/21</t>
  </si>
  <si>
    <t>Cession IRSA arrêté du 17/02/21 et modif raison sociale ET, ancien EJ : ARES 870006129, ancien libellé RS = IRES PA AIME LABREGERE LIMOGES</t>
  </si>
  <si>
    <t>Juliette BOUD'HORS</t>
  </si>
  <si>
    <t>SESSAD AIME LABREGERE</t>
  </si>
  <si>
    <t>Arreté du 17/02/21 Les deux ESMS ex-ARES restant après la cession/regroupement (870015765 et 870015773 sur un seul FINESS 870015765) changent de dénomination et sont intégrés au CPOM IRSA 33-330790866-1 par avenant. Les ESMS ex-ARES passent dans le portefeuille OG SUPRA IRSA de Guy/Christophe</t>
  </si>
  <si>
    <t>ITEP La Roussille Niort</t>
  </si>
  <si>
    <t>ITEP DE LA ROUSSILLE</t>
  </si>
  <si>
    <t>201 R DE LA ROUSSILLE</t>
  </si>
  <si>
    <t>BP 4003</t>
  </si>
  <si>
    <t xml:space="preserve">direction@imevillaine.fr;itep@itepdelaroussille.fr;m.voyer@itepdelaroussille.fr;a.rup@itepdelaroussille.fr;m.rousseau@itepdelaroussille.fr
</t>
  </si>
  <si>
    <t>Mme RUP Directrice adjointe</t>
  </si>
  <si>
    <t>B.P. 4003</t>
  </si>
  <si>
    <t>79-790000806-1</t>
  </si>
  <si>
    <t>790003784-ITEP LA ROUSSILLE</t>
  </si>
  <si>
    <t>Changement de portefeuille au 01 01 17 passe de Claudia BARANGER à Isabelle JIOLLENT</t>
  </si>
  <si>
    <t>SESSAD de l'ITEP de La Roussille</t>
  </si>
  <si>
    <t xml:space="preserve">direction@imevillaine.fr;a.camara@imevillaine.fr;itep@itepdelaroussille.fr;m.voyer@itepdelaroussille.fr;a.rup@itepdelaroussille.fr
</t>
  </si>
  <si>
    <t>ESAT - L'ARCHE A COGNAC</t>
  </si>
  <si>
    <t>L'ARCHE EN CHARENTE</t>
  </si>
  <si>
    <t>L ARCHE EN CHARENTE</t>
  </si>
  <si>
    <t>7 R DE L ANISSERIE</t>
  </si>
  <si>
    <t xml:space="preserve">concorde@arche-charente.org;harold.seyrig@arche-charente.org;accueil@arche-cognac.org;isabelle.rosello@arche-charente.org
</t>
  </si>
  <si>
    <t>05 45 36 15 00</t>
  </si>
  <si>
    <t>Contact : Nicolas THOMAS secrétaire général Arche en Charente _ Portable :06 03 53 47 58
Direction : concorde@arche-charente.org
Directeur administratif et délégué général : harold.seyrig@arche-charente.org</t>
  </si>
  <si>
    <t>05 45 32 39 69</t>
  </si>
  <si>
    <t>16-160015004-1</t>
  </si>
  <si>
    <t>Avenant</t>
  </si>
  <si>
    <t>160003984-ESAT L ARCHE COGNAC</t>
  </si>
  <si>
    <t>Ancienne date de signature 25/09/2020
Prolongation du 01/01/2025 au 31/12/2025</t>
  </si>
  <si>
    <t>LHSS LA MAISON DU LOGEMENT</t>
  </si>
  <si>
    <t>LA MAISON DU LOGEMENT</t>
  </si>
  <si>
    <t>112 B RUE DE LA CROIX BLANCHE</t>
  </si>
  <si>
    <t>jerome.gory@mdl40.org;contact@mdl40.org</t>
  </si>
  <si>
    <t>GORY</t>
  </si>
  <si>
    <t>Jérome</t>
  </si>
  <si>
    <t>05 58 58 97 58</t>
  </si>
  <si>
    <t>112 RUE DE LA CROIX BLANCHE</t>
  </si>
  <si>
    <t>40_Landes</t>
  </si>
  <si>
    <t>Christophe BEY 050624</t>
  </si>
  <si>
    <t xml:space="preserve">ITEP DE PRIGONRIEUX </t>
  </si>
  <si>
    <t>LA SAUVEGARDE ADSEA 24</t>
  </si>
  <si>
    <t>17 RTE DES JUNIES</t>
  </si>
  <si>
    <t xml:space="preserve">direction.itepsessad@orange.fr;administratif.itepsessad@orange.fr;finances.adsea24@orange.fr;a.masson@adsea24.fr;l.bonnefond@adsea24.fr
</t>
  </si>
  <si>
    <t>05 53 73 45 60</t>
  </si>
  <si>
    <t>13 R DE TURENNE</t>
  </si>
  <si>
    <t>05 53 45 60 80</t>
  </si>
  <si>
    <t>24-240006478-1</t>
  </si>
  <si>
    <t>240011619-ITEP PRIGONRIEUX</t>
  </si>
  <si>
    <t>DITEP</t>
  </si>
  <si>
    <t>Fonctionnement en DITEP (au 25/04/22 le SESSAD 240012138 devient un site secondaire)</t>
  </si>
  <si>
    <t>SAMSAH ANOUSTE</t>
  </si>
  <si>
    <t>L'AUTRE REGARD</t>
  </si>
  <si>
    <t>8 RUE GAMBETTA</t>
  </si>
  <si>
    <t>direction@majouraou.fr;comptabilite@majouraou.fr</t>
  </si>
  <si>
    <t>MUSSI</t>
  </si>
  <si>
    <t>05 58 85 85 70</t>
  </si>
  <si>
    <t>475 BD DU CHEMIN VERT</t>
  </si>
  <si>
    <t>40-400000543-1</t>
  </si>
  <si>
    <t>400009148-SAMSAH MAJOURAOU</t>
  </si>
  <si>
    <t>EAM FOYER MAJOURAOU</t>
  </si>
  <si>
    <t>BP 239</t>
  </si>
  <si>
    <t>EHPAD LE HAMEAU DE LA PELOU</t>
  </si>
  <si>
    <t>LE HAMEAU DE LA PELOU</t>
  </si>
  <si>
    <t>8 BD DE VERDUN</t>
  </si>
  <si>
    <t>direction@ehpad-creon.fr;maryse.pichon@ehpad-creon.fr;lehameaudelapelou@ehpad-creon.fr;compta@ehpad-creon.fr</t>
  </si>
  <si>
    <t>05 57 34 53 11</t>
  </si>
  <si>
    <t>EHPAD VILLA D'AMELIE</t>
  </si>
  <si>
    <t>SAS LA VILLA AMELIE</t>
  </si>
  <si>
    <t>LE NOBLE AGE</t>
  </si>
  <si>
    <t>32 R DE NICE</t>
  </si>
  <si>
    <t>SAINT ROGATIEN</t>
  </si>
  <si>
    <t>direction.amelie@lna-sante.com;relations.autorites@lenobleage.fr;relations.autorites@lna-sante.com</t>
  </si>
  <si>
    <t>SIRET</t>
  </si>
  <si>
    <t>Jean-Paul</t>
  </si>
  <si>
    <t>05 17 83 40 40</t>
  </si>
  <si>
    <t>ST ROGATIEN</t>
  </si>
  <si>
    <t>17-170022990-1</t>
  </si>
  <si>
    <t>Changement de portefeuille au 01 01 2017 passe de Isabelle JIOLLENT à Sylvie GORJAO</t>
  </si>
  <si>
    <t>EHPAD LE BOURGAILH</t>
  </si>
  <si>
    <t>SAS RESIDENCE LE BOURGAILH</t>
  </si>
  <si>
    <t>72 AV DU BOURGAILH</t>
  </si>
  <si>
    <t>direction.bfi@lna-sante.com;relations.autorites@lna-sante.com;relations.autorites@lenobleage.fr;direction.talanssa@lna-sante.com</t>
  </si>
  <si>
    <t>05 57 26 07 07</t>
  </si>
  <si>
    <t>46 AV DU BOURGAILH</t>
  </si>
  <si>
    <t>LEBRET-SIMONNEAUX</t>
  </si>
  <si>
    <t xml:space="preserve">Pauline </t>
  </si>
  <si>
    <t>Chargée mission autorités publiques</t>
  </si>
  <si>
    <t>pauline.lebret-simonneaux@lna-sante.com ;
relations.autorites@lna-sante.com ;
relations.autorites@lenobleage.fr ;</t>
  </si>
  <si>
    <t>33-LE-NOBLE-AGE-1</t>
  </si>
  <si>
    <t>330783580-EHPAD LE BOURGAILH</t>
  </si>
  <si>
    <t>EHPAD VILLA DE VALROSE</t>
  </si>
  <si>
    <t>SAS RIVE DE GARONNE</t>
  </si>
  <si>
    <t>LATRESNE</t>
  </si>
  <si>
    <t>direction.domainedesaugustins@lna-sante.com;relations.autorites@lenobleage.fr;relations.autorites@lna-sante.com;direction.valrose@lna-sante.com</t>
  </si>
  <si>
    <t>MERCIER</t>
  </si>
  <si>
    <t>27 CHE D'ARCINS</t>
  </si>
  <si>
    <t>05 57 97 07 80</t>
  </si>
  <si>
    <t>Intégration au CPOM NOBLE AGEpar avenant du 25/04/2019</t>
  </si>
  <si>
    <t>330786328 EHPAD DOMAINE DES AUGUSTINS et 330799305 EHPAD L AMARYLLIS Fermeture le 10/10/2018 et ouverture EHPAD VILLA DE VALROSE même date EJ inchangé 330005265</t>
  </si>
  <si>
    <t>EHPAD RESIDENCE TALANSSA</t>
  </si>
  <si>
    <t>SAS LES JARDINS DE LAURENZANNE</t>
  </si>
  <si>
    <t>62 CRS DU MARECHAL GALLIENI</t>
  </si>
  <si>
    <t>direction.bfi@lna-sante.com;relations.autorites@lna-sante.com;relations.autorites@lenobleage.fr</t>
  </si>
  <si>
    <t>4 ALL DU CHAT QUI DANSE</t>
  </si>
  <si>
    <t>05 56 75 70 40</t>
  </si>
  <si>
    <t>EHPAD LES JARDINS DE LEYSOTTE</t>
  </si>
  <si>
    <t>CHÂTEAU LAMOTHE</t>
  </si>
  <si>
    <t>126 CHE DE LEYSOTTE</t>
  </si>
  <si>
    <t>contact.leysotte@lna-sante.com;relations.autorites@lenobleage.fr;delphine.massart@lenobleage.fr;direction.leysotte@lna-sante.com</t>
  </si>
  <si>
    <t>05 64 12 08 00</t>
  </si>
  <si>
    <t>Samuel BARBEZAT, Directeur Adjoint</t>
  </si>
  <si>
    <t>10 AV CANTERANE</t>
  </si>
  <si>
    <t>ST MEDARD D EYRANS</t>
  </si>
  <si>
    <t>05 56 72 62 31</t>
  </si>
  <si>
    <t>EHPAD LES JARDINS D'IROISE DE LIBOURNE</t>
  </si>
  <si>
    <t>LES JARDINS D IROISE DE LIBOURNE</t>
  </si>
  <si>
    <t>26 chemin du casse</t>
  </si>
  <si>
    <t>direction.libourne@sgmr-ouest.com;iroise.libourne@sgmr-ouest.com;direction.libourne@iroisebellevie.com;a.oblin@iroisebellevie.com;g.cohen@iroisebellevie.com;c.millot@iroisebellevie.com</t>
  </si>
  <si>
    <t>05/57/69/10/36</t>
  </si>
  <si>
    <t>EHPAD LES JARDINS D'IROISE D'ARTIX</t>
  </si>
  <si>
    <t>LES JARDINS D'IROISE D'ARTIX</t>
  </si>
  <si>
    <t>342 BD DE LA 2 EME D B</t>
  </si>
  <si>
    <t>ARTIX</t>
  </si>
  <si>
    <t>direction.artix@sgmr-ouest.com;direction.artix@iroisebellevie.com;a.oblin@iroisebellevie.com</t>
  </si>
  <si>
    <t>05 59 60 31 05</t>
  </si>
  <si>
    <t>342 AV DE LA 2E D.B</t>
  </si>
  <si>
    <t>64-640001137-1</t>
  </si>
  <si>
    <t>ScharePoint = 64 PAU</t>
  </si>
  <si>
    <t xml:space="preserve">EHPAD LES JARDINS D'IROISE </t>
  </si>
  <si>
    <t>LES JARDINS D'IROISE DE LAMOTHE</t>
  </si>
  <si>
    <t>26 R TOUR</t>
  </si>
  <si>
    <t>LAMOTHE MONTRAVEL</t>
  </si>
  <si>
    <t>direction.lamothe@sgmr-ouest.com;iroise.lamothe@sgmr-ouest.com;direction.lamothe@iroisebellevie.com;g.cohen@iroisebellevie.com</t>
  </si>
  <si>
    <t>05 53 63 55 00</t>
  </si>
  <si>
    <t>R CHATEAU DE LA MOTTE</t>
  </si>
  <si>
    <t>24-240013847-1</t>
  </si>
  <si>
    <t>EHPAD LES JARDINS D'IROISE D'UZOS</t>
  </si>
  <si>
    <t>LES JARDINS D'IROISE D'UZOS</t>
  </si>
  <si>
    <t>9 RTE DE PIETAT</t>
  </si>
  <si>
    <t>UZOS</t>
  </si>
  <si>
    <t>direction.uzos@sgmr-ouest.com;direction.uzos@iroisebellevie.com</t>
  </si>
  <si>
    <t>05 59 11 12 13</t>
  </si>
  <si>
    <t>9 RTE PIETAT</t>
  </si>
  <si>
    <t>64-640004081-1</t>
  </si>
  <si>
    <t>EHPAD RESIDENCE DU VAL D OR</t>
  </si>
  <si>
    <t>LES RESIDENCES DU THOUET</t>
  </si>
  <si>
    <t>8 R PIERRE LAILLE</t>
  </si>
  <si>
    <t>BP 17</t>
  </si>
  <si>
    <t>AIRVAULT</t>
  </si>
  <si>
    <t>direction@ehpad-thouet.fr;ehpad.airvault@ehpad-thouet.fr;finances.airvault@ehpad-thouet.fr</t>
  </si>
  <si>
    <t>VIVIEN</t>
  </si>
  <si>
    <t>05 49 64 70 68</t>
  </si>
  <si>
    <t>Tél. 05.49.24.20.88</t>
  </si>
  <si>
    <t>8B R PIERRE LAILLE</t>
  </si>
  <si>
    <t>Lydie</t>
  </si>
  <si>
    <t>Directrice Résidences du Thouet</t>
  </si>
  <si>
    <t>direction@ehpad-thouet.fr</t>
  </si>
  <si>
    <t>79-790018725-1</t>
  </si>
  <si>
    <t>Mr Joachim OLIVIER ne fait plus parti de l'établissement depuis le 2/4/24 Mme VIVIEN est la nouvelle directrice</t>
  </si>
  <si>
    <t>EHPAD LA VILLA TCHANQUEE</t>
  </si>
  <si>
    <t>ASSOCIATION LOGEA</t>
  </si>
  <si>
    <t>LOGEA</t>
  </si>
  <si>
    <t>28 CRS TARTAS</t>
  </si>
  <si>
    <t xml:space="preserve">arenom@logea.asso.fr;edermit@logea.asso.fr;ldelafourniere@logea.asso.fr;amardon@logea.asso.fr;jcardona@logea.asso.fr;fduboz@logea.asso.fr;ameslier@logea.asso.fr;mcastet@logea.asso.fr
</t>
  </si>
  <si>
    <t>CAMBIS</t>
  </si>
  <si>
    <t>Gael</t>
  </si>
  <si>
    <t>05 57 72 44 90</t>
  </si>
  <si>
    <t>2 Place Ravezies</t>
  </si>
  <si>
    <t>Entrée A _ 1er etage</t>
  </si>
  <si>
    <t>05 57 83 38 33</t>
  </si>
  <si>
    <t>EHPAD LA VILLA DES ACACIAS</t>
  </si>
  <si>
    <t>4 Rue Bossuet</t>
  </si>
  <si>
    <t xml:space="preserve">arenom@logea.asso.fr;lesacacias@logea.asso.fr;edermit@logea.asso.fr;mcastet@logea.asso.fr;vbidouze@logea.asso.fr;ldelafourniere@logea.asso.fr;amardon@logea.asso.fr;jcardona@logea.asso.fr;fduboz@logea.asso.fr;ameslier@logea.asso.fr
</t>
  </si>
  <si>
    <t>05 56 59 09 42</t>
  </si>
  <si>
    <t>Info maj du 17/11/2022 EHPAD RES LES ACACIAS DEVIENT EHPAD LA VILLA DES ACACIAS</t>
  </si>
  <si>
    <t>EHPAD VILLA DES CINQ SENTES</t>
  </si>
  <si>
    <t>35 SENTE DES COMPAGNONS</t>
  </si>
  <si>
    <t xml:space="preserve">arenom@logea.asso.fr;edermit@logea.asso.fr;egrimonpont@logea.asso.fr;ldelafourniere@logea.asso.fr;amardon@logea.asso.fr;jcardona@logea.asso.fr;fduboz@logea.asso.fr;ameslier@logea.asso.fr;mcastet@logea.asso.fr
</t>
  </si>
  <si>
    <t>CEZERAC</t>
  </si>
  <si>
    <t>05 57 87 33 66</t>
  </si>
  <si>
    <t>EHPAD VILLA DE L'ERMITAGE</t>
  </si>
  <si>
    <t>52 BD SYLVAIN DUMON</t>
  </si>
  <si>
    <t xml:space="preserve">mcastet@logea.asso.fr;edermit@logea.asso.fr;amardon@logea.asso.fr;amassip@logea.asso.fr;jcardona@logea.asso.fr;ldelafourniere@logea.asso.fr;arenom@logea.asso.fr;fduboz@logea.asso.fr;ameslier@logea.asso.fr
</t>
  </si>
  <si>
    <t>05 53 95 44 70</t>
  </si>
  <si>
    <t>3 R RAVEZ</t>
  </si>
  <si>
    <t>EHPAD LE PETIT TRIANON</t>
  </si>
  <si>
    <t>6 R JEAN ARTUS</t>
  </si>
  <si>
    <t xml:space="preserve">arenom@logea.asso.fr;edermit@logea.asso.fr;esaintpau@logea.asso.fr;epanes@logea.asso.fr;ldelafourniere@logea.asso.fr;amardon@logea.asso.fr;rkretz@logea.asso.fr;jcardona@logea.asso.fr
</t>
  </si>
  <si>
    <t xml:space="preserve">TOUYA </t>
  </si>
  <si>
    <t>Anne-Sophie</t>
  </si>
  <si>
    <t>05 56 10 16 34</t>
  </si>
  <si>
    <t>EHPAD  BEL AIR</t>
  </si>
  <si>
    <t>M DE RETRAITE "BEL AIR"</t>
  </si>
  <si>
    <t>MAISON DE RETRAITE "BEL AIR"</t>
  </si>
  <si>
    <t>RTE DE FUMEL</t>
  </si>
  <si>
    <t>direction@ehpadbelair.fr;direction-fumel@psv47.fr;secretariat@ehpadbelair.fr</t>
  </si>
  <si>
    <t>KIREMIDJIAN</t>
  </si>
  <si>
    <t>05 53 40 73 22</t>
  </si>
  <si>
    <t>TOURNON D AGENAIS</t>
  </si>
  <si>
    <t>EHPAD LOU COQ HARDIT</t>
  </si>
  <si>
    <t>MAISON DE RETRAITE  "LOU COQ HARDIT"</t>
  </si>
  <si>
    <t>MAISON DE RETRAITE "LOU COQ HARDIT"</t>
  </si>
  <si>
    <t>69 RTE DE LESGAU</t>
  </si>
  <si>
    <t>brissieuxph@yahoo.fr;gourdou.laurence@orange.fr;loucoqhardit@orange.fr</t>
  </si>
  <si>
    <t>05 59 56 21 09</t>
  </si>
  <si>
    <t>69 R LESGAU</t>
  </si>
  <si>
    <t xml:space="preserve">EHPAD RESIDENCE DU LAC </t>
  </si>
  <si>
    <t>MAIS. RETRAITE ARGENTON-CHATEAU</t>
  </si>
  <si>
    <t>MAISON DE RETRAITE ARGENTON-CHATEAU</t>
  </si>
  <si>
    <t>14 AV CAMILLE JOUFFRAULT</t>
  </si>
  <si>
    <t>ARGENTON LES VALLEES</t>
  </si>
  <si>
    <t>direction@lelac79.fr;finances@lelac79.fr;accueil@lelac79.fr</t>
  </si>
  <si>
    <t>05 49 65 70 29</t>
  </si>
  <si>
    <t>Nathalie COLIN : Responsable de la direction Commune LE LAC BETHANIE</t>
  </si>
  <si>
    <t>79-790000285-1</t>
  </si>
  <si>
    <t>CPOM a effet date de signature pour 5 ans</t>
  </si>
  <si>
    <t>Direction commune EHPAD LE LAC et EHPAD BETHANIE (EJ 790000780)</t>
  </si>
  <si>
    <t>Direction commune avec EHPAD BETHANIE 790003768</t>
  </si>
  <si>
    <t>EHPAD RESIDENCE BETHANIE</t>
  </si>
  <si>
    <t>MAISON DE RETRAITE BETHANIE</t>
  </si>
  <si>
    <t>13 R EDMOND SORIN</t>
  </si>
  <si>
    <t>direction@ehpad-bethanie-nla.fr;finances@lelac79.fr;secretariat@ehpad-bethanie-nla.fr</t>
  </si>
  <si>
    <t>05 49 65 61 07</t>
  </si>
  <si>
    <t>79-790000780-1</t>
  </si>
  <si>
    <t>CPOM initial 2019_2023 progé par avenants</t>
  </si>
  <si>
    <t>Direction commune EHPAD BETHANIE et EHPAD le LAC (EJ 790000509)</t>
  </si>
  <si>
    <t>Direction commune avec EHPAD RES DU LAC 790000285</t>
  </si>
  <si>
    <t>EHPAD CAPURAN</t>
  </si>
  <si>
    <t>MAISON DE RETRAITE  CAPURAN</t>
  </si>
  <si>
    <t>MAISON DE RETRAITE CAPURAN</t>
  </si>
  <si>
    <t>LES PROMENADES</t>
  </si>
  <si>
    <t>DAMAZAN</t>
  </si>
  <si>
    <t>mrdamazan@wanadoo.fr</t>
  </si>
  <si>
    <t>05 53 79 80 00</t>
  </si>
  <si>
    <t>EHPAD RESIDENCE MEDICALISEE JOHN TALBOT</t>
  </si>
  <si>
    <t>MAISON DE RETRAITE CASTILLON LA BATAILLE</t>
  </si>
  <si>
    <t>4 R DU 19 MARS 1962</t>
  </si>
  <si>
    <t>BP 115</t>
  </si>
  <si>
    <t>CASTILLON LA BATAILLE</t>
  </si>
  <si>
    <t>direction@residence-johntalbot.fr;sophie.gava@ch-stefoy.fr;retraitecastillon@orange.fr;finance@residence-johntalbot.fr</t>
  </si>
  <si>
    <t>05 57 40 03 42</t>
  </si>
  <si>
    <t>05 56 40 03 42</t>
  </si>
  <si>
    <t>33-330000878-1</t>
  </si>
  <si>
    <t>MAISON DE RETRAITE CASTILLONNES</t>
  </si>
  <si>
    <t>26 AV DES PYRENEES</t>
  </si>
  <si>
    <t>mrcasti47@wanadoo.fr;scoste.mrcasti47@orange.fr;direction.mrcasti47@orange.fr;frieu.mrcasti47@orange.fr</t>
  </si>
  <si>
    <t>05 53 36 12 30</t>
  </si>
  <si>
    <t>SSIAD DE CASTILLONNES</t>
  </si>
  <si>
    <t>AVENUE DES PYRENEES</t>
  </si>
  <si>
    <t>mrcasti47@wanadoo.fr;direction.mrcasti47@orange.fr;scoste.mrcasti47@orange.fr</t>
  </si>
  <si>
    <t xml:space="preserve">26 AVENUE DES PYRENEES </t>
  </si>
  <si>
    <t>EHPAD CHATEAU GARDERES</t>
  </si>
  <si>
    <t>MAIS RETRAITE  CHATEAU GARDERES</t>
  </si>
  <si>
    <t>MAISON DE RETRAITE CHATEAU GARDERES</t>
  </si>
  <si>
    <t>24 AV DU LYCEE</t>
  </si>
  <si>
    <t xml:space="preserve">accueil@chateaugarderes.fr;direction@chateaugarderes.fr;comptabilite@chateaugarderes.fr
</t>
  </si>
  <si>
    <t>ZIMMER</t>
  </si>
  <si>
    <t>Aude</t>
  </si>
  <si>
    <t>05 56 04 04 58</t>
  </si>
  <si>
    <t>EHPAD PRIMEROSE</t>
  </si>
  <si>
    <t>MAISON DE RETRAITE COUTRAS</t>
  </si>
  <si>
    <t>10 R EDOUARD VAILLANT</t>
  </si>
  <si>
    <t>hassanat.marchand@ch-libourne.fr;primerose.coutras@wanadoo.fr;ehpadcoutras.compta@ch-libourne.fr</t>
  </si>
  <si>
    <t>05 57 49 11 65</t>
  </si>
  <si>
    <t>R EDOUARD VAILLANT</t>
  </si>
  <si>
    <t>EHPAD ANCIEN COUVENT DES MINIMES</t>
  </si>
  <si>
    <t>MAISON DE RETRAITE D'AUBETERRE</t>
  </si>
  <si>
    <t>MAISON DE RETRAITE D AUBETERRE</t>
  </si>
  <si>
    <t>1 R PIERRE VERY</t>
  </si>
  <si>
    <t>AUBETERRE SUR DRONNE</t>
  </si>
  <si>
    <t>maison-de-retraite-aubeterre@wanadoo.fr;directeur-ehpad-aubeterre@orange.fr;administration@ehpad-aubeterre.fr;a-biziere@ehpad-aubeterre.fr</t>
  </si>
  <si>
    <t>05 45 98 50 27</t>
  </si>
  <si>
    <t>1 R DU MINAGE</t>
  </si>
  <si>
    <t>EHPAD D'AIGUILLON</t>
  </si>
  <si>
    <t>MAISON DE RETRAITE D'AIGUILLON</t>
  </si>
  <si>
    <t>ALL CHARLES-DE-GAULLE</t>
  </si>
  <si>
    <t>BP 67</t>
  </si>
  <si>
    <t>ehpad@ehpadaiguillon.fr;direction.feugarolles@orange.fr</t>
  </si>
  <si>
    <t>05 53 84 14 00</t>
  </si>
  <si>
    <t>SSIAD D'AIGUILLON</t>
  </si>
  <si>
    <t xml:space="preserve"> HÔTEL DE VILLE </t>
  </si>
  <si>
    <t xml:space="preserve">ALLEE CHARLES DE GAULLE </t>
  </si>
  <si>
    <t xml:space="preserve">BP 67 </t>
  </si>
  <si>
    <t>ehpad@ehpadaiguillon.fr</t>
  </si>
  <si>
    <t xml:space="preserve"> ALLEE CHARLES-DE-GAULLE </t>
  </si>
  <si>
    <t>EHPAD LA BASTIDE</t>
  </si>
  <si>
    <t>MAISON DE RETRAITE  DE BEAUMONT</t>
  </si>
  <si>
    <t>MAISON DE RETRAITE DE BEAUMONT</t>
  </si>
  <si>
    <t>66 BD DE LA RESISTANCE</t>
  </si>
  <si>
    <t>BEAUMONT DU PERIGORD</t>
  </si>
  <si>
    <t>direction-ehpad24440@orange.fr;ehpad24440@orange.fr</t>
  </si>
  <si>
    <t>05 53 22 30 36</t>
  </si>
  <si>
    <t>24-240000752-1</t>
  </si>
  <si>
    <t>EHPAD DE CADOUIN</t>
  </si>
  <si>
    <t>MAISON DE RETRAITE  DE CADOUIN</t>
  </si>
  <si>
    <t>MAISON DE RETRAITE DE CADOUIN</t>
  </si>
  <si>
    <t>3 R ST BERNARD</t>
  </si>
  <si>
    <t>LE BUISSON DE CADOUIN</t>
  </si>
  <si>
    <t>direction@dircomehpad.fr;direction.cadouin@orange.fr;accueil@ehpad-cadouin.fr;atadm@ehpad-cadouin.fr</t>
  </si>
  <si>
    <t>05 53 63 32 90</t>
  </si>
  <si>
    <t>05 53 22 03 42</t>
  </si>
  <si>
    <t>24-240000786-1</t>
  </si>
  <si>
    <t>EHPAD DE CANCON</t>
  </si>
  <si>
    <t>MAISON DE RETRAITE DE CANCON</t>
  </si>
  <si>
    <t>2 AV DES ANCIENS COMBATTANTS</t>
  </si>
  <si>
    <t>CANCON</t>
  </si>
  <si>
    <t xml:space="preserve">direction@ehpadcancon.fr;ach.mrcancon@ehpadpcancon.fr
</t>
  </si>
  <si>
    <t>DUPRAT</t>
  </si>
  <si>
    <t>05 53 40 48 40</t>
  </si>
  <si>
    <t>EHPAD GASTON CARRERE</t>
  </si>
  <si>
    <t>MAISON DE RETRAITE DE CASSENEUIL</t>
  </si>
  <si>
    <t>ehpad@mrcasseneuil.fr;ehpad@ehpad-casseneuil.fr;h.sorina@me.com;finances@ehpad-casseneuil.fr</t>
  </si>
  <si>
    <t>05 53 40 41 42</t>
  </si>
  <si>
    <t>EHPAD TALLEYRAND</t>
  </si>
  <si>
    <t>MAISON DE RETRAITE DE CHALAIS</t>
  </si>
  <si>
    <t>CHALAIS</t>
  </si>
  <si>
    <t>direction@ehpadtalleyrand.fr;</t>
  </si>
  <si>
    <t>VENANT</t>
  </si>
  <si>
    <t>Margaux</t>
  </si>
  <si>
    <t>05 45 98 12 65</t>
  </si>
  <si>
    <t>EHPAD LES CAPUCINS</t>
  </si>
  <si>
    <t>MAISON DE RETRAITE DE CLAIRAC</t>
  </si>
  <si>
    <t>1 R DE LA PLAGE</t>
  </si>
  <si>
    <t>accueil@residencelescapucins.fr;direction@residencelescapucins.fr</t>
  </si>
  <si>
    <t>05 53 84 20 06</t>
  </si>
  <si>
    <t>EHPAD RESIDENCE RIVIERE ESPERANCE</t>
  </si>
  <si>
    <t>MAISON DE RETRAITE DE LALINDE</t>
  </si>
  <si>
    <t>LALINDE</t>
  </si>
  <si>
    <t>ehpad.lalinde@orange.fr</t>
  </si>
  <si>
    <t>05 53 61 02 83</t>
  </si>
  <si>
    <t>24-240000885-1</t>
  </si>
  <si>
    <t>EHPAD L'OREE DES BOIS</t>
  </si>
  <si>
    <t>MAISON DE RETRAITE DE MEZIN</t>
  </si>
  <si>
    <t>2 R BARRAU</t>
  </si>
  <si>
    <t>administratif@ehpad-mezin.fr;a.maille@ehpad-mezin.fr</t>
  </si>
  <si>
    <t>05 53 65 70 36</t>
  </si>
  <si>
    <t xml:space="preserve">EHPAD RESIDENCE LES MAGNOLIAS </t>
  </si>
  <si>
    <t>MAIS. DE RETRAITE DE MONCOUTANT</t>
  </si>
  <si>
    <t>MAISON DE RETRAITE DE MONCOUTANT</t>
  </si>
  <si>
    <t>1 AV DE PARIS</t>
  </si>
  <si>
    <t>direction@ehpad-magnolias-moncoutant.fr;secretariat@ehpad-magnolias-moncoutant.fr;rhcompta@ehpad-magnolias-moncoutant.fr</t>
  </si>
  <si>
    <t>05 49 72 71 53</t>
  </si>
  <si>
    <t>Mme GUEGAN quitte l'établissement au 31/10/2024</t>
  </si>
  <si>
    <t>79-790000574-1</t>
  </si>
  <si>
    <t>Information 23/02/21 :Changement direction remplacement Mr VICTOR par Mme GUEGAN</t>
  </si>
  <si>
    <t>EHPAD MONTBRON</t>
  </si>
  <si>
    <t>MAISON DE RETRAITE DE MONTBRON</t>
  </si>
  <si>
    <t>LD LE BENETOU</t>
  </si>
  <si>
    <t>MONTBRON</t>
  </si>
  <si>
    <t>alexia.maury@ehpad-montbron.fr;michele.daniel@ehpad-montbron.fr;administration@ehpad-montbron.fr;matthieu.mauferon@ehpad-montbron.fr</t>
  </si>
  <si>
    <t>05 45 70 70 31</t>
  </si>
  <si>
    <t>16-160000386-1</t>
  </si>
  <si>
    <t>EHPAD LES TERRASSES</t>
  </si>
  <si>
    <t>M DE R DE PUYMIROL</t>
  </si>
  <si>
    <t>MAISON DE RETRAITE DE PUYMIROL</t>
  </si>
  <si>
    <t>RUE DES AMOURS</t>
  </si>
  <si>
    <t>PUYMIROL</t>
  </si>
  <si>
    <t xml:space="preserve">direction@ehpad-les-terrasses.fr;rh@ehpad-les-terrasses.fr
</t>
  </si>
  <si>
    <t>05 53 69 23 00</t>
  </si>
  <si>
    <t>EHPAD LES MAISONS DU PART'AGE</t>
  </si>
  <si>
    <t>MAISON DE RETRAITE DE ROQUEFORT</t>
  </si>
  <si>
    <t>128 AV DE L'ARMAGNAC</t>
  </si>
  <si>
    <t>ROQUEFORT</t>
  </si>
  <si>
    <t>direction@ehpad-landes.fr
;contact@ehpad-landes.fr</t>
  </si>
  <si>
    <t>05 58 45 51 08</t>
  </si>
  <si>
    <t>27/11/25 Modfi libellé raison sociale (précédemment EHPAD RESIENCE DES LANDES)</t>
  </si>
  <si>
    <t>SSIAD DE ROQUEFORT</t>
  </si>
  <si>
    <t xml:space="preserve"> EHPAD 128 AVENUE DE L'ARMAGNAC </t>
  </si>
  <si>
    <t>direction@ehpad-landes.fr;contact@ehpad-landes.fr</t>
  </si>
  <si>
    <t xml:space="preserve"> 128 AVENUE DE L'ARMAGNAC </t>
  </si>
  <si>
    <t>EHPAD SAINT MARTIN ET GASTON CARRERE</t>
  </si>
  <si>
    <t>M DE RETRAITE DE STE LIVRADE/LOT</t>
  </si>
  <si>
    <t>MAISON DE RETRAITE DE STE LIVRADE/LOT</t>
  </si>
  <si>
    <t>R MOULIN DULOT</t>
  </si>
  <si>
    <t>SAINT MARTIN</t>
  </si>
  <si>
    <t>fi-rh@ehpad-stelivrade.fr;accueil@mrstelivrade.fr;h.sorina@me.com;n.andre@mrcasseneuil.fr;accueil@ehpad-stelivrade.fr;administration@ehpad-stelivrade.fr</t>
  </si>
  <si>
    <t>05 53 01 01 12</t>
  </si>
  <si>
    <t>STE LIVRADE SUR LOT</t>
  </si>
  <si>
    <t>SSIAD DE SAINTE LIVRADE SUR LOT</t>
  </si>
  <si>
    <t>ALLEE SAINT-MARTIN</t>
  </si>
  <si>
    <t>fi-rh@ehpad-stelivrade.fr;accueil@mrstelivrade.fr;administration@mrstelivrade.fr;n.andre@mrcasseneuil.fr;accueil@ehpad-stelivrade.fr;h.sorina@me.com;administration@ehpad-stelivrade.fr</t>
  </si>
  <si>
    <t xml:space="preserve"> RUE MOULIN DULOT </t>
  </si>
  <si>
    <t>EHPAD LE COLOMBIER </t>
  </si>
  <si>
    <t>MAISON DE RETRAITE DE THIVIERS</t>
  </si>
  <si>
    <t>10 R DES LIMAGNES</t>
  </si>
  <si>
    <t>THIVIERS</t>
  </si>
  <si>
    <t xml:space="preserve">contact@ehpad-thiviers.fr;direction@ehpad-thiviers.fr;compta@ehpad-thiviers.fr
</t>
  </si>
  <si>
    <t>05 53 55 00 71</t>
  </si>
  <si>
    <t>05 53 52 38 69</t>
  </si>
  <si>
    <t>24-240000869-1</t>
  </si>
  <si>
    <t>240002238-EHPAD LE COLOMBIER</t>
  </si>
  <si>
    <t>SSIAD THIVIERS</t>
  </si>
  <si>
    <t xml:space="preserve"> 10 RUE DES LIMAGNES  </t>
  </si>
  <si>
    <t xml:space="preserve"> 10 RUE DES LIMAGNES </t>
  </si>
  <si>
    <t>EHPAD RESIDENCE L'OREE DES BOIS</t>
  </si>
  <si>
    <t>MAISON DE RETRAITE D'OIRON</t>
  </si>
  <si>
    <t>28 R MME DE MONTESPAN</t>
  </si>
  <si>
    <t>OIRON</t>
  </si>
  <si>
    <t>directeur@residence-oiron.fr;daf@residence-oiron.fr;contact@residence-oiron.fr</t>
  </si>
  <si>
    <t>05 49 96 51 12</t>
  </si>
  <si>
    <t>Mr FLOCH Directeur par intérim</t>
  </si>
  <si>
    <t>79-790000590-1</t>
  </si>
  <si>
    <t>CPOM initial 2018-2023 Prorogation par avenant</t>
  </si>
  <si>
    <t>EHPAD LE MAS D'AGENAIS</t>
  </si>
  <si>
    <t>M DE RETRAITE  DU MAS D'AGENAIS</t>
  </si>
  <si>
    <t>MAISON DE RETRAITE DU MAS D'AGENAIS</t>
  </si>
  <si>
    <t>LD VENTEUILH</t>
  </si>
  <si>
    <t>MAS D'AGENAIS</t>
  </si>
  <si>
    <t>accueil@mr-masagenais.fr;direction@mr-masagenais.fr;comptabilite@mr-masagenais.fr</t>
  </si>
  <si>
    <t>05 53 89 57 57</t>
  </si>
  <si>
    <t>LE MAS D AGENAIS</t>
  </si>
  <si>
    <t>EHPAD EULALIE</t>
  </si>
  <si>
    <t>MAISON RETRAITE EULALIE</t>
  </si>
  <si>
    <t>MAISON DE RETRAITE EULALIE</t>
  </si>
  <si>
    <t>VERTEUIL D'AGENAIS</t>
  </si>
  <si>
    <t>directeur@ehpadeulalie.fr;accueil@ehpadeulalie.fr;comptabilite@ehpadeulalie.fr</t>
  </si>
  <si>
    <t>05 53 88 34 00</t>
  </si>
  <si>
    <t>VERTEUIL D AGENAIS</t>
  </si>
  <si>
    <t>05 53 88 80 09</t>
  </si>
  <si>
    <t>EHPAD RESIDENCE BODIN GRANDMAISON</t>
  </si>
  <si>
    <t>MAISON DE RETRAITE FAYE L ABBESSE</t>
  </si>
  <si>
    <t>11 R G GRANDMAISON</t>
  </si>
  <si>
    <t>FAYE L'ABBESSE</t>
  </si>
  <si>
    <t>direction@ehpad-faye-labbesse.fr;accueil@ehpad-faye-labbesse.fr;grh@ehpad-faye-labbesse.fr</t>
  </si>
  <si>
    <t>BONNAIN</t>
  </si>
  <si>
    <t>Bruno</t>
  </si>
  <si>
    <t>05 49 72 42 13
Tel direction : 
05 49 72 57 61</t>
  </si>
  <si>
    <t>11 R G. GRANDMAISON</t>
  </si>
  <si>
    <t>FAYE L ABBESSE</t>
  </si>
  <si>
    <t>05 49 72 42 13</t>
  </si>
  <si>
    <t>79-790000533-1</t>
  </si>
  <si>
    <t>Avenant du 01/04/22 concernant l'ouverture de la place HT</t>
  </si>
  <si>
    <t>Changement de mail 15/05/17</t>
  </si>
  <si>
    <t>EHPAD MERE ADELAIDE D'IMBERT</t>
  </si>
  <si>
    <t>MAISON DE RETRAITE FEUGAROLLES</t>
  </si>
  <si>
    <t>FEUGAROLLES</t>
  </si>
  <si>
    <t>m.ret.feugarolles@wanadoo.fr;direction.feugarolles@wanadoo.fr</t>
  </si>
  <si>
    <t>05 53 95 21 39</t>
  </si>
  <si>
    <t>EHPAD FONDATION SAINT SEVER DE LUXEY</t>
  </si>
  <si>
    <t xml:space="preserve">CIAS COEUR HAUTE LANDE </t>
  </si>
  <si>
    <t>25 R DE LA MAIRIE</t>
  </si>
  <si>
    <t>LUXEY</t>
  </si>
  <si>
    <t>secretariat@ehpadluxey.fr;adch@ehpadluxey.fr;c.deyris@ciascoeurhautelande.fr;denis.kosior@coeurhautelande.fr</t>
  </si>
  <si>
    <t>05 58 08 02 22</t>
  </si>
  <si>
    <t>24 PL GAMBETTA</t>
  </si>
  <si>
    <t>Info : 27/05/25 Changement EJ précédemment 400000436 MAISON RETRAITE FONDATION ST SEVER remplacée par 400014221 CIAS COEUR HAUTE LANDE</t>
  </si>
  <si>
    <t>EHPAD HABRIOUX</t>
  </si>
  <si>
    <t>MAISON DE RETRAITE HABRIOUX</t>
  </si>
  <si>
    <t>9 R PONT BOURSIER</t>
  </si>
  <si>
    <t>BP 26</t>
  </si>
  <si>
    <t>AIGRE</t>
  </si>
  <si>
    <t>habrioux.aigre@wanadoo.fr;k.hebre-habrioux@orange.fr;emilie.pradayrol@ch-ruffec.fr</t>
  </si>
  <si>
    <t>05 45 21 33 09</t>
  </si>
  <si>
    <t>R PONT BOURSIER</t>
  </si>
  <si>
    <t>16-160000428-1</t>
  </si>
  <si>
    <t>EHPAD LA MADELEINE</t>
  </si>
  <si>
    <t>MAISON DE RETRAITE LA MADELEINE</t>
  </si>
  <si>
    <t>40 R MARECHAL JOFFRE</t>
  </si>
  <si>
    <t>BP 704</t>
  </si>
  <si>
    <t>secretariat@ehpadlamadeleine.fr;accueil@ehpadlamadeleine.fr</t>
  </si>
  <si>
    <t>05 53 63 64 00</t>
  </si>
  <si>
    <t>40 R DU MARECHAL JOFFRE</t>
  </si>
  <si>
    <t>24-240006858-1</t>
  </si>
  <si>
    <t>EHPAD LA PORTE D'AQUITAINE</t>
  </si>
  <si>
    <t>MAISON DE RETRAITE LA ROCHE CHALAIS</t>
  </si>
  <si>
    <t>R DES BUIS</t>
  </si>
  <si>
    <t>LA ROCHE CHALAIS</t>
  </si>
  <si>
    <t>ehpad-porte.aquitaine@orange.fr;s.merlo@chicrdd.fr;rh-finances.ehpadLRC@chicrdd.fr</t>
  </si>
  <si>
    <t>05 53 91 41 30</t>
  </si>
  <si>
    <t>AV D AQUITAINE</t>
  </si>
  <si>
    <t>24-240000844-1</t>
  </si>
  <si>
    <t>EHPAD LES DEUX VALLEES</t>
  </si>
  <si>
    <t>MAISON DE RETRAITE  LES 2 VALLEES</t>
  </si>
  <si>
    <t>MAISON DE RETRAITE LES 2 VALLEES</t>
  </si>
  <si>
    <t>PL DU CHÂTEAU</t>
  </si>
  <si>
    <t>SOS</t>
  </si>
  <si>
    <t>ehpad.sos@orange.fr;administratif@ehpad-mezin.fr;a.maille@ehpad-mezin.fr</t>
  </si>
  <si>
    <t>05 53 65 65 65</t>
  </si>
  <si>
    <t>SSIAD DE SOS EN ALBRET</t>
  </si>
  <si>
    <t>LES 2 VALLEES PLACE DU CHÂTEAU</t>
  </si>
  <si>
    <t>ehpad.sos@orange.fr;direction@ehpad-sos.fr;a.garbay@ehpad-mezin.fr;a.maille@ehpad-mezin.fr</t>
  </si>
  <si>
    <t xml:space="preserve"> PLACE DU CHÂTEAU </t>
  </si>
  <si>
    <t>EHPAD RESIDENCE FONDATION BROTHIER</t>
  </si>
  <si>
    <t>MAISON RETRAITE LIMALONGES</t>
  </si>
  <si>
    <t>MAISON DE RETRAITE LIMALONGES</t>
  </si>
  <si>
    <t>LIMALONGES</t>
  </si>
  <si>
    <t>direction@fondationbrothier.fr;administration@fondationbrothier.fr;accueil@fondationbrothier.fr</t>
  </si>
  <si>
    <t>05 49 07 63 10</t>
  </si>
  <si>
    <t>Service comptabilité : Mme Mélanie ROCHAIS Tel 05 49 87 02 91 (EHPAD Capucine sur CIVRAY)
Portable directrice :
06 07 63 52 19</t>
  </si>
  <si>
    <t>79_790000541_1</t>
  </si>
  <si>
    <t>Maryse SAVARIAU Directrice
(souhaite un interlocuteur unique à l'ARS car direction commune 790000327 Fondation Brothier et 860780501 Ehpad les Capucines
Le 22/03/17 : Michelle ALAMICHEL gestionnaire désignée</t>
  </si>
  <si>
    <t>Michelle ALAMICHEL 
michelle.alamichel@ars.sante.fr
05/49/44/83/57</t>
  </si>
  <si>
    <t>EHPAD  MANON CORMIER</t>
  </si>
  <si>
    <t>MAISON DE RETRAITE MANON CORMIER</t>
  </si>
  <si>
    <t>58 AV DE LATTRE DETASSIGNY</t>
  </si>
  <si>
    <t>manon.cormier@wanadoo.fr;direction33130@ehpad-manoncormier.fr;accueil33130@ehpad-manoncormier.fr</t>
  </si>
  <si>
    <t>05 56 85 95 82</t>
  </si>
  <si>
    <t>58 AV DE LATTRE DE TASSIGNY</t>
  </si>
  <si>
    <t>EHPAD RESIDENCE LE VALLOIS</t>
  </si>
  <si>
    <t>MAISON DE RETRAITE MAUZE/MIGNON</t>
  </si>
  <si>
    <t>RTE D USSEAU</t>
  </si>
  <si>
    <t>BP 2</t>
  </si>
  <si>
    <t>MAUZE SUR LE MIGNON</t>
  </si>
  <si>
    <t>direction@residencedevallois.fr;accueil@residencedevallois.fr;administratif@residencedevallois.fr</t>
  </si>
  <si>
    <t>KEMEL</t>
  </si>
  <si>
    <t>Nordine</t>
  </si>
  <si>
    <t>RES LE VALLOIS</t>
  </si>
  <si>
    <t>05 49 26 09 00</t>
  </si>
  <si>
    <t>79-790000640-1</t>
  </si>
  <si>
    <t>Mr KEMEL Nordine (qui vient de la fondation PARTAGE ET VIE) prend ses fonctions de directeur le 09/03/2020 en attendant on peut le joindre: Nordine.KEMEL@fondationpartageetvie.org</t>
  </si>
  <si>
    <t>EHPAD FONDATION SOUSSIAL</t>
  </si>
  <si>
    <t>MAISON RETRAITE  MIRAMONT DE GUYENNE</t>
  </si>
  <si>
    <t>MAISON DE RETRAITE MIRAMONT DE GUYENNE</t>
  </si>
  <si>
    <t>50 Rue Henri Caillavet</t>
  </si>
  <si>
    <t>secretariat@fondation-soussial.fr;directeur@fondation-soussial.fr;accueil@fondation-soussial.fr</t>
  </si>
  <si>
    <t>05 53 64 88 00</t>
  </si>
  <si>
    <t>23 AV SOUSSIAL</t>
  </si>
  <si>
    <t>EHPAD RENE ANDRIEU</t>
  </si>
  <si>
    <t>MAISON DE RETRAITE MONFLANQUIN</t>
  </si>
  <si>
    <t>21 AV MONDESIR</t>
  </si>
  <si>
    <t>MONFLANQUIN</t>
  </si>
  <si>
    <t>direction@ehpad-monflanquin.fr;administration@ehpad-monflanquin.fr;</t>
  </si>
  <si>
    <t>05 53 36 45 84</t>
  </si>
  <si>
    <t>SSIAD DE MONFLANQUIN</t>
  </si>
  <si>
    <t>MAISON DE RETRAITE R. ANDRIEU</t>
  </si>
  <si>
    <t>21 AVENUE MONDESIR</t>
  </si>
  <si>
    <t>direction@ehpad-monflanquin.fr;administration@ehpad-monflanquin.fr</t>
  </si>
  <si>
    <t xml:space="preserve"> 21 AVENUE MONDESIR </t>
  </si>
  <si>
    <t>MONTFLANQUIN</t>
  </si>
  <si>
    <t>EHPAD LA RENAISSANCE</t>
  </si>
  <si>
    <t>MAISON DE RETRAITE MUSSIDAN</t>
  </si>
  <si>
    <t>38 RTE DE SAINTE FOY</t>
  </si>
  <si>
    <t>ehpad@ehpad-mussidan.fr;idecssiad@ehpad-mussidan.fr;direction@ehpad-mussidan.fr;gesteco@ehpad-mussidan.fr</t>
  </si>
  <si>
    <t>05 53 81 83 85</t>
  </si>
  <si>
    <t>RTE DE SAINTE FOY</t>
  </si>
  <si>
    <t>24-240000836-1</t>
  </si>
  <si>
    <t>240002204-EHPAD LA RENAISSANCE</t>
  </si>
  <si>
    <t>SSIAD DE MUSSIDAN</t>
  </si>
  <si>
    <t xml:space="preserve">CASY 38 ROUTE DE SAINTE FOY </t>
  </si>
  <si>
    <t>BP 77</t>
  </si>
  <si>
    <t>05 53 81 841 79</t>
  </si>
  <si>
    <t>ROUTE DE SAINTE FOY</t>
  </si>
  <si>
    <t>MAISON DE RETRAITE NEUVIC</t>
  </si>
  <si>
    <t>RUE YVAN ARNAUD DE LA PORTE</t>
  </si>
  <si>
    <t>direction@ehpad-neuvic.fr;finances@ehpad-neuvic.fr</t>
  </si>
  <si>
    <t>05 53 81 50 59</t>
  </si>
  <si>
    <t>26 AV DE THEORAT</t>
  </si>
  <si>
    <t>24-240001339-1</t>
  </si>
  <si>
    <t>EHPAD SAINTE CATHERINE</t>
  </si>
  <si>
    <t>M DE RETRAITE  PORT SAINTE MARIE</t>
  </si>
  <si>
    <t>MAISON DE RETRAITE PORT SAINTE MARIE</t>
  </si>
  <si>
    <t>22 AV BARBUSSE</t>
  </si>
  <si>
    <t>ehpad@ehpadpsm.fr</t>
  </si>
  <si>
    <t>05 53 87 21 24</t>
  </si>
  <si>
    <t>AV BARBUSSE</t>
  </si>
  <si>
    <t>EHPAD DOMAINE NAUTON TRUQUEZ</t>
  </si>
  <si>
    <t>MAISON DE RETRAITE PUBLIQUE</t>
  </si>
  <si>
    <t>283 R DES CHAPONS</t>
  </si>
  <si>
    <t>PEYREHORADE</t>
  </si>
  <si>
    <t xml:space="preserve">direction@ehpadnauton.fr
</t>
  </si>
  <si>
    <t>05 58 73 03 39</t>
  </si>
  <si>
    <t>EHPAD LEON LAFOURCADE</t>
  </si>
  <si>
    <t>101 IMP GASCOGNE</t>
  </si>
  <si>
    <t xml:space="preserve">direction@ehpadlafourcade.com;secretariat@ehpadlafourcade.com
</t>
  </si>
  <si>
    <t>05 59 56 52 38</t>
  </si>
  <si>
    <t>EHPAD PUBLIC D'HASPARREN</t>
  </si>
  <si>
    <t>12 RTE DES MISSIONNAIRES</t>
  </si>
  <si>
    <t>HASPARREN</t>
  </si>
  <si>
    <t>maison.retraite.hasparren@orange.fr;sbricaud@ch-cotebasque.fr;comptabilite.larrazkena@orange.fr</t>
  </si>
  <si>
    <t>BRICAUD</t>
  </si>
  <si>
    <t>S.</t>
  </si>
  <si>
    <t>05 59 70 28 28</t>
  </si>
  <si>
    <t>12 R DES MISSIONNAIRES</t>
  </si>
  <si>
    <t>EHPAD D'ALIGRE</t>
  </si>
  <si>
    <t>MR PUBLIQUE D'ALIGRE</t>
  </si>
  <si>
    <t>MAISON DE RETRAITE PUBLIQUE D'ALIGRE</t>
  </si>
  <si>
    <t>20 R DES MOULINS</t>
  </si>
  <si>
    <t>LES CLOS</t>
  </si>
  <si>
    <t>MARANS</t>
  </si>
  <si>
    <t>direction@ehpad-marans.fr;abussiere-ehpad-marans@orange.fr;secretariat@ehpad-marans.fr;</t>
  </si>
  <si>
    <t>05 46 69 00 42</t>
  </si>
  <si>
    <t>17-170000145-1</t>
  </si>
  <si>
    <t>EHPAD LE VAL DE GERES</t>
  </si>
  <si>
    <t>M.R. PUBLIQUE DE SURGERES</t>
  </si>
  <si>
    <t>MAISON DE RETRAITE PUBLIQUE DE SURGERES</t>
  </si>
  <si>
    <t>12 AV DU 8 MAI 1945</t>
  </si>
  <si>
    <t>SURGERES</t>
  </si>
  <si>
    <t xml:space="preserve">emmanuelle.sanson@ght-atlantique17.fr;ehpad-valdegeres@ght-atlantique17.fr;romain.faure@ght-atlantique17.fr
</t>
  </si>
  <si>
    <t>BOFFARB</t>
  </si>
  <si>
    <t>05 46 07 03 22</t>
  </si>
  <si>
    <t>B.P. 61</t>
  </si>
  <si>
    <t>17-170000392-1</t>
  </si>
  <si>
    <t>Jeannine DEVERGE : attachée d'administration
Nicolas CATINAT : agent de transmission administratif</t>
  </si>
  <si>
    <t>EHPAD LE BOIS D'HURE</t>
  </si>
  <si>
    <t>M.R. PUBLIQUE DU BOIS D'HURE</t>
  </si>
  <si>
    <t>MAISON DE RETRAITE PUBLIQUE DU BOIS D'HURE</t>
  </si>
  <si>
    <t>R DU BOIS D HURE</t>
  </si>
  <si>
    <t>direction-lagord@orange.fr;ph.lebrun@ehpad-lagord.fr</t>
  </si>
  <si>
    <t>05 46 67 66 38</t>
  </si>
  <si>
    <t>17-170000376-1</t>
  </si>
  <si>
    <t>EHPAD RESIDENCE LES AJONCS</t>
  </si>
  <si>
    <t>MAISON DE RETRAITE PUBLIQUE GABARRET</t>
  </si>
  <si>
    <t>174 AV DE L'HOPITAL</t>
  </si>
  <si>
    <t>GABARRET</t>
  </si>
  <si>
    <t>contact@ehpad-gabarret.fr;direction@ehpad-landes.fr;direction.adjointe@ehpad-gabarret.fr;</t>
  </si>
  <si>
    <t>WARMEZ</t>
  </si>
  <si>
    <t>05 58 44 39 39</t>
  </si>
  <si>
    <t>174 R DE L'HOPITAL</t>
  </si>
  <si>
    <t>SSIAD DE GABARRET</t>
  </si>
  <si>
    <t xml:space="preserve"> EHPAD 174 AVENUE DE L'HÔPITAL  </t>
  </si>
  <si>
    <t>contact@ehpad-gabarret.fr;direction@ehpad-landes.fr;direction.adjointe@ehpad-gabarret.fr;ssiad@ehpad-gabarret.fr;cadre.ssiad@ehpad-gabarret.fr</t>
  </si>
  <si>
    <t xml:space="preserve"> 174 RUE DE L'HOPITAL </t>
  </si>
  <si>
    <t>EHPAD LES BALCONS DE TIVOLI</t>
  </si>
  <si>
    <t>MAISON RETR PUB  LES BALCONS DE TIVOLI</t>
  </si>
  <si>
    <t>MAISON DE RETRAITE PUBLIQUE LES BALCONS DE TIVOLI</t>
  </si>
  <si>
    <t>132 AV VICTOR HUGO</t>
  </si>
  <si>
    <t>direction@lesbalconsdetivoli.com;direction-ehpad@lesbalconsdetivoli.com;spichon@lesbalconsdetivoli.com</t>
  </si>
  <si>
    <t>05 57 81 15 55</t>
  </si>
  <si>
    <t>132 AV VICTOIR HUGO</t>
  </si>
  <si>
    <t>EHPAD LES CLAUDS DE LALY</t>
  </si>
  <si>
    <t>MAISON DE RETRAITE PUBLIQUE LES CLAUDS DE LALY</t>
  </si>
  <si>
    <t>BD CHARLES MAURIAL</t>
  </si>
  <si>
    <t>VILLEFRANCHE DU PERIGORD</t>
  </si>
  <si>
    <t>admission@clauds-laly.fr;comptabilite@clauds-laly.fr</t>
  </si>
  <si>
    <t>05 53 28 69 00</t>
  </si>
  <si>
    <t>05 53 29 97 09</t>
  </si>
  <si>
    <t>24-240013250-1</t>
  </si>
  <si>
    <r>
      <rPr>
        <sz val="7"/>
        <color theme="1"/>
        <rFont val="Arial"/>
        <family val="2"/>
      </rPr>
      <t xml:space="preserve">Renouvellement </t>
    </r>
    <r>
      <rPr>
        <sz val="8"/>
        <color theme="1"/>
        <rFont val="Arial"/>
        <family val="2"/>
      </rPr>
      <t>CPOM en 2023</t>
    </r>
  </si>
  <si>
    <t>EHPAD HESTIADOUR</t>
  </si>
  <si>
    <t>MAISON  RETRAITE ROBERT LABEYRIE</t>
  </si>
  <si>
    <t>MAISON DE RETRAITE ROBERT LABEYRIE</t>
  </si>
  <si>
    <t>175 AV R LABEYRIE</t>
  </si>
  <si>
    <t>PONTONX SUR L'ADOUR</t>
  </si>
  <si>
    <t>mdrlabeyrie.pontonx@wanadoo.fr;Direction.pontonx@orange.fr</t>
  </si>
  <si>
    <t>05 58 57 20 58</t>
  </si>
  <si>
    <t>175 R ROBERT LABEYRIE</t>
  </si>
  <si>
    <t>PONTONX SUR L ADOUR</t>
  </si>
  <si>
    <t>EHPAD ROBERT LABEYRIE devient EHPAD HESTIADOUR maj raison sociale le 01/06/23</t>
  </si>
  <si>
    <t>EHPAD SAINT- ROME</t>
  </si>
  <si>
    <t>MAISON DE RETRAITE  SAINT-ROME</t>
  </si>
  <si>
    <t>MAISON DE RETRAITE SAINT-ROME</t>
  </si>
  <si>
    <t>8 R MARIUS ROSSILLON</t>
  </si>
  <si>
    <t>CARSAC AILHAC</t>
  </si>
  <si>
    <t>direction@ehpad-carsac.fr;administration@ehpad-carsac.fr;accueil@ehpad-carsac.fr</t>
  </si>
  <si>
    <t>05 53 28 10 02</t>
  </si>
  <si>
    <t>CARSAC AILLAC</t>
  </si>
  <si>
    <t>24-240000794-1</t>
  </si>
  <si>
    <t>EHPAD MARCEL CANTELAUBE</t>
  </si>
  <si>
    <t>EHPAD MARCEL CANTELAUBE</t>
  </si>
  <si>
    <t>AV LA CALPRENEDE</t>
  </si>
  <si>
    <t>SALIGNAC EYVIGUES</t>
  </si>
  <si>
    <t>direction2017@ehpad-salignac.fr;grh@ehpad-salignac.fr;comptabilite@ehpad-salignac.fr;accueil@ehpad-salignac.fr</t>
  </si>
  <si>
    <t>05 53 28 80 87</t>
  </si>
  <si>
    <t>24-240000901-1</t>
  </si>
  <si>
    <t>Prorogation du CPOM 2019 par avenants</t>
  </si>
  <si>
    <t>EHPAD ESPACE LATOUR DU PIN</t>
  </si>
  <si>
    <t>MAISON DE RETRAITE DE ST ANDRE DE CUBZAC</t>
  </si>
  <si>
    <t>MAISON DE RETRAITE ST ANDRE DE CUBZAC</t>
  </si>
  <si>
    <t>57 Rue Hubert de l'Isle</t>
  </si>
  <si>
    <t>SAINT ANDRE DE CUBZAC</t>
  </si>
  <si>
    <t>directeur@ehpadlatourdupin.com;c.nanot@ehpadlatourdupin.com;compta-fournisseurs@ehpadlatourdupin.com</t>
  </si>
  <si>
    <t>RANTIEN</t>
  </si>
  <si>
    <t>05 57 94 02 50</t>
  </si>
  <si>
    <t>Tel Direction : 05 57 94 02 51</t>
  </si>
  <si>
    <t>30 R LATOUR DU PIN</t>
  </si>
  <si>
    <t>BP 98</t>
  </si>
  <si>
    <t>ST ANDRE DE CUBZAC</t>
  </si>
  <si>
    <t>05 57 43 00 16</t>
  </si>
  <si>
    <t>EHPAD SAINT DOMINIQUE</t>
  </si>
  <si>
    <t>MAISON DE RETRAITE ST DOMINIQUE</t>
  </si>
  <si>
    <t>80 BD DEGANNE</t>
  </si>
  <si>
    <t>direction@saint-dominique33.org;comptabilite@saint-dominique33.org</t>
  </si>
  <si>
    <t>05 56 83 32 40</t>
  </si>
  <si>
    <t>EHPAD ST JACQUES</t>
  </si>
  <si>
    <t>MAISON DE RETRAITE ST JACQUES</t>
  </si>
  <si>
    <t>7 R JEAN DARCET</t>
  </si>
  <si>
    <t>mdr@maisonderetraitemugron.fr;accueil@ehpadmugron.fr;direction@ehpadmugron.fr</t>
  </si>
  <si>
    <t>05 58 97 69 00</t>
  </si>
  <si>
    <t>SSIAD DE MUGRON</t>
  </si>
  <si>
    <t>EHPAD SAINT-JACQUES 7 RUE JEAN DARCET</t>
  </si>
  <si>
    <t xml:space="preserve"> 7 RUE JEAN DARCET </t>
  </si>
  <si>
    <t>EHPAD ST JACQUES DE COMPOSTELLE</t>
  </si>
  <si>
    <t>M RETRAITE ST JACQUES DE COMPOSTELLE</t>
  </si>
  <si>
    <t>MAISON DE RETRAITE ST JACQUES DE COMPOSTELLE</t>
  </si>
  <si>
    <t>73 RTE DES LACS</t>
  </si>
  <si>
    <t>direction@ehpad-compostelle.org;contact@ehpad-compostelle.org;comptabilite@ehpad-compostelle.org</t>
  </si>
  <si>
    <t>SIMON</t>
  </si>
  <si>
    <t>05 56 73 50 50</t>
  </si>
  <si>
    <t>05 56 09 87 80</t>
  </si>
  <si>
    <t>EHPAD TERRE-NEGRE</t>
  </si>
  <si>
    <t>MAISON DE RETRAITE TERRE NEGRE</t>
  </si>
  <si>
    <t>95 R ERNEST RENAN</t>
  </si>
  <si>
    <t>s.falgon@terre-negre.fr;e.chignon@terre-negre.fr;ehpad@terre-negre.fr;s.audebert@terre-negre.fr</t>
  </si>
  <si>
    <t>05 56 44 04 40</t>
  </si>
  <si>
    <t>33-330000688-1</t>
  </si>
  <si>
    <t>EHPAD DE VILLENEUVE DE MARSAN</t>
  </si>
  <si>
    <t>MAISON DE RETRAITE VILLENEUVE DE MARSAN</t>
  </si>
  <si>
    <t>205 ALL D'HAUSSEZ</t>
  </si>
  <si>
    <t>VILLENEUVE DE MARSAN</t>
  </si>
  <si>
    <t>direction@ehpadvilleneuve.fr</t>
  </si>
  <si>
    <t>05 58 45 89 89</t>
  </si>
  <si>
    <t>40-400000493-1</t>
  </si>
  <si>
    <t>400780839_EHPAD DE VILLENEUVE DE MARSAN</t>
  </si>
  <si>
    <t>SSIAD DE VILLENEUVE DE MARSAN</t>
  </si>
  <si>
    <t xml:space="preserve">EHPAD 205 ALLEE D'HAUSSEZ </t>
  </si>
  <si>
    <t>05 58 45 89 24</t>
  </si>
  <si>
    <t xml:space="preserve"> 205 ALLEE D'HAUSSEZ </t>
  </si>
  <si>
    <t>EHPAD Dr PIERRE GRENIER DE CARDENAL</t>
  </si>
  <si>
    <t>MAISON RETRAITE VILLEREAL</t>
  </si>
  <si>
    <t>MAISON DE RETRAITE VILLEREAL</t>
  </si>
  <si>
    <t>RTE DE DEVILLAC</t>
  </si>
  <si>
    <t>VILLEREAL</t>
  </si>
  <si>
    <t>administration@ehpad-villereal.fr;rh@ehpad-villereal.fr;diradfinances@dircomehpad.fr</t>
  </si>
  <si>
    <t>05 53 36 02 62</t>
  </si>
  <si>
    <t>SSIAD DE VILLEREAL</t>
  </si>
  <si>
    <t>ROUTE DEVILLAC LACAPELLE</t>
  </si>
  <si>
    <t>EHPAD MEDULI</t>
  </si>
  <si>
    <t>MAISON DE RETRAITE-CASTELNAU DE MEDOC</t>
  </si>
  <si>
    <t>64 AV GAMBETTA</t>
  </si>
  <si>
    <t>CASTELNAU</t>
  </si>
  <si>
    <t>direction@meduli.com;accueil@meduli.com;compta@meduli.com</t>
  </si>
  <si>
    <t>05 56 58 16 33</t>
  </si>
  <si>
    <t>CASTELNAU DE MEDOC</t>
  </si>
  <si>
    <t>EHPAD LA MAISON DU PAYS</t>
  </si>
  <si>
    <t>S.A.R.L. "MAISON DU PAYS DE ST ROMAIN"</t>
  </si>
  <si>
    <t>MAISON PAYS</t>
  </si>
  <si>
    <t>17 R DE SAINTONGE</t>
  </si>
  <si>
    <t>SAINT ROMAIN DE BENET</t>
  </si>
  <si>
    <t>rtisserond@gmail.com;maisonpays@club-internet.fr</t>
  </si>
  <si>
    <t>05 46 22 29 50</t>
  </si>
  <si>
    <t>ST ROMAIN DE BENET</t>
  </si>
  <si>
    <t>17-170016224-1</t>
  </si>
  <si>
    <t>EHPAD RESIDENCE MARIE DURAND</t>
  </si>
  <si>
    <t>MAISON PROTESTANTE DE RETRAITE</t>
  </si>
  <si>
    <t>12 R LAGRANGE</t>
  </si>
  <si>
    <t>direction@maisonprotestante.fr;accueil@maisonprotestante.fr;comptabilite@maisonprotestante.fr;</t>
  </si>
  <si>
    <t>05 57 87 02 61</t>
  </si>
  <si>
    <t>EHPAD COMARQUE BEAUMANOIR</t>
  </si>
  <si>
    <t>MAISON RETRAITE DE CASTELMORON</t>
  </si>
  <si>
    <t>36 Impasse Saint Hilaire</t>
  </si>
  <si>
    <t>accueil@residence-comarque-beaumanoir.fr;direction@residence-comarque-beaumanoir.fr;finance@residence-comarque-beaumanoir.fr</t>
  </si>
  <si>
    <t>05 53 84 13 00</t>
  </si>
  <si>
    <t>SSIAD  DE CASTELMORON SUR LOT</t>
  </si>
  <si>
    <t>ehpadcastelmoron@wanadoo.fr;ssiad@residence-comarque-beaumanoir.fr;direction@residence-comarque-Beaumanoir.fr;finance@residence-comarque-beaumanoir.fr</t>
  </si>
  <si>
    <t>MAS Le Fief Joly  Niort</t>
  </si>
  <si>
    <t>MAS PUBLIQUE DE NIORT</t>
  </si>
  <si>
    <t>51 R HENRI POINCARE</t>
  </si>
  <si>
    <t>FIEF JOLY</t>
  </si>
  <si>
    <t>directeur@masdufiefjoly.org;delphine.bodet@masdufiefjoly.org</t>
  </si>
  <si>
    <t>MONGIN</t>
  </si>
  <si>
    <t>05 49 77 13 93</t>
  </si>
  <si>
    <t>79-790006548-1</t>
  </si>
  <si>
    <t>Mme FOURNIER remplace Mme DUCOURET au 01/04/17</t>
  </si>
  <si>
    <t>ESAT psy Les Chemins de Compostelle</t>
  </si>
  <si>
    <t>ASSOCIATION MESSIDOR</t>
  </si>
  <si>
    <t>MESSIDOR 17</t>
  </si>
  <si>
    <t>5 R PIERRE MARIE TOUBOULIC</t>
  </si>
  <si>
    <t xml:space="preserve">m.dacunha@messidor.asso.fr;z.reynaud@messidor.asso.fr;b.boiseau@messidor.asso.fr </t>
  </si>
  <si>
    <t>05 46 82 00 16</t>
  </si>
  <si>
    <t>163 BD DES ÉTATS-UNIS</t>
  </si>
  <si>
    <t>LYON</t>
  </si>
  <si>
    <t>04 78 78 00 78</t>
  </si>
  <si>
    <t>17-690002290-1</t>
  </si>
  <si>
    <t>CPOM initial 2019_2023 progé par avenant</t>
  </si>
  <si>
    <t xml:space="preserve">EHPAD CMN </t>
  </si>
  <si>
    <t>MGEN ACTION SANITAIRE ET SOCIALE</t>
  </si>
  <si>
    <t>4  LES BAINS</t>
  </si>
  <si>
    <t>SAINTE FEYRE</t>
  </si>
  <si>
    <t>pcouery@mgen.fr;ltalarico@mgen.fr;sainte-feyre@mgen.fr</t>
  </si>
  <si>
    <t>TALARICO</t>
  </si>
  <si>
    <t>05 55 51 40 00</t>
  </si>
  <si>
    <t>Estelle FURET : Directrice adjointe
Pascal COUERY : Cadre administratif</t>
  </si>
  <si>
    <t>3 SQ MAX HYMANS</t>
  </si>
  <si>
    <t>01 40 47 20 20</t>
  </si>
  <si>
    <t>EHPAD MGEN ARES</t>
  </si>
  <si>
    <t>2 AV DE LA PLAGE</t>
  </si>
  <si>
    <t>adiouloufet@mgen.fr;adesousa@mgen.fr;froubert@mgen.fr;ehpadares@mgen.fr;</t>
  </si>
  <si>
    <t>05 56 03 85 00</t>
  </si>
  <si>
    <t>MAISON DE RETRAITE LES MIMOSAS</t>
  </si>
  <si>
    <t>MONSIEUR ERIC MANGEOLLE</t>
  </si>
  <si>
    <t xml:space="preserve"> 25 LE CHAI </t>
  </si>
  <si>
    <t>PLASSAC</t>
  </si>
  <si>
    <t>maisonlesmimosas@orange.fr</t>
  </si>
  <si>
    <t>05 57 42 07 09</t>
  </si>
  <si>
    <t xml:space="preserve"> LES MIMOSAS  </t>
  </si>
  <si>
    <t>INSTITUT THERAPEUTIQUE EDUCATIF SCOLAIRE_LIGINIAC</t>
  </si>
  <si>
    <t>MSA SERVICES LIMOUSIN</t>
  </si>
  <si>
    <t>LIGINIAC</t>
  </si>
  <si>
    <t>siege.limousin@msa-services.fr;marleix.david@msa-services.fr;chaix.sabine@msa-services.fr</t>
  </si>
  <si>
    <t>PITOLLAT</t>
  </si>
  <si>
    <t>Solène</t>
  </si>
  <si>
    <t>05 55 46 00 50</t>
  </si>
  <si>
    <t>05 55 93 42 85</t>
  </si>
  <si>
    <t>19-190012336-1</t>
  </si>
  <si>
    <t>190002436-ITEP MSA SERVICES LIMOUSIN</t>
  </si>
  <si>
    <t>SESSAD LIMAREL</t>
  </si>
  <si>
    <t>SSIAD MUTUALITE FRANCAISE ATLANTIQUE</t>
  </si>
  <si>
    <t>MUTUALITE FRANCAISE CENTRE ATLANTIQUE</t>
  </si>
  <si>
    <t>215 AV Denfert Rochereau</t>
  </si>
  <si>
    <t>mvillar@mutualite17.fr;pothaburu@mutualite79.fr;ssiad@mfca.fr;mvillar@mfca.fr</t>
  </si>
  <si>
    <t>05 46 01 02 50</t>
  </si>
  <si>
    <t>110 avenue de limoges</t>
  </si>
  <si>
    <t>05 49 77 36 70</t>
  </si>
  <si>
    <t>Modification de la raison sociale ET SPASAD SERV POLYV A DOM MUT F DEVIENT : SSIAD MUTUALITE FRANCAISE CENTRE ATLANTIQUE (le 19/12/18 Chgt non effectif ds finess)</t>
  </si>
  <si>
    <t>EHPAD RES MUTUALISTE LES CARREAUX</t>
  </si>
  <si>
    <t>MUTUALITE FRANCAISE CHARENTE</t>
  </si>
  <si>
    <t>Rue des Bouvreuils</t>
  </si>
  <si>
    <t>CHAMPNIERS</t>
  </si>
  <si>
    <t>d.pelletier@mutualite16.fr;lescarreaux@residencemutualiste16.fr;c.devis@mutualite16.fr;h.martin@mutualite16.fr;j.fumeron@residencemutualiste16.fr</t>
  </si>
  <si>
    <t>FUMERON</t>
  </si>
  <si>
    <t>Jérôme</t>
  </si>
  <si>
    <t>05 45 68 63 10</t>
  </si>
  <si>
    <t>Directeur Pôle Sanitaire et Médico-Social :Monsieur MARTIN Hervé</t>
  </si>
  <si>
    <t>62 R SAINT ROCH</t>
  </si>
  <si>
    <t>CS 32509</t>
  </si>
  <si>
    <t>05 45 20 51 10</t>
  </si>
  <si>
    <t>16-160009908-1</t>
  </si>
  <si>
    <t>160003760-EHPAD RES MUTUALISTE LES CARREAUX</t>
  </si>
  <si>
    <t>01/02/23 MAJ RAISON SOCIALE ET (anciennement EHPAD LES CARREAUX nouvelle adresse également changement de commune anciennement 16600 RUELLE SUR TOUVRE)</t>
  </si>
  <si>
    <t>EHPAD LES JARDINS DE LA GARENNE</t>
  </si>
  <si>
    <t>R DES JARDINS DE LA GARENNE</t>
  </si>
  <si>
    <t>lagarenne@residencemutualiste16.fr;d.pelletier@mutualite16.fr;c.devis@mutualite16.fr;h.martin@mutualite16.fr;i.delbernet@residencemutualiste16.fr</t>
  </si>
  <si>
    <t>Directeur Pôle Sanitaire et Médico-Social</t>
  </si>
  <si>
    <t>05 45 25 49 90</t>
  </si>
  <si>
    <t>EHPAD RESIDENCE LA SOURCE</t>
  </si>
  <si>
    <t>6 R PAUL LANGEVIN</t>
  </si>
  <si>
    <t xml:space="preserve">c.decock@residencemutualiste16.fr;h.martin@mutualite16.fr;d.pelletier@mutualite16.fr;c.devis@mutualite16.fr;lasource@residencemutualiste16.fr
</t>
  </si>
  <si>
    <t>05 17 20 30 50</t>
  </si>
  <si>
    <t xml:space="preserve">SSIAD MUTUALITE FRANCAISE CHARENTE </t>
  </si>
  <si>
    <t>4 CHEMIN DE FREGENEUIL</t>
  </si>
  <si>
    <t>d.velten@domicilemutualiste16.fr;c.devis@mutualite16.fr;h.martin@mutualite16.fr</t>
  </si>
  <si>
    <t>05 45 20 51 00</t>
  </si>
  <si>
    <t>Mr Hervé MARTIN (directeur pôle PS et MS : 06 75 09 57 95)
Dominique VELTEN : Directrice de la filière domicile HAD/SSIAD</t>
  </si>
  <si>
    <t>05 45 50 51 10</t>
  </si>
  <si>
    <t>Arrêté du 15/01/2020 :Transformation du SPASAD en SSIAD PA PH
EX SSIAD MUTUALITE DE LA CHARENTE 160004545</t>
  </si>
  <si>
    <t>SSIAD MUTUALITE FRANCAISE DE LOT ET GARONNE</t>
  </si>
  <si>
    <t xml:space="preserve">MUTUALITE FRANCAISE DE LOT-ET-GARONNE </t>
  </si>
  <si>
    <t xml:space="preserve"> 13 RUE QUINAUT </t>
  </si>
  <si>
    <t>cecile.abadie@mutualite47.fr;contact.csi@mutualite47.fr;direction@mutualite47.fr;comptabilite@mutualite47.fr</t>
  </si>
  <si>
    <t>05 53 48 13 42</t>
  </si>
  <si>
    <t>70 AVENUE D'Italie</t>
  </si>
  <si>
    <t>CS 20086</t>
  </si>
  <si>
    <t>AGEN CEDEX</t>
  </si>
  <si>
    <t>EHPAD ERNEST COUTAUD</t>
  </si>
  <si>
    <t>MUTUALITE FRANCAISE LIMOUSINE</t>
  </si>
  <si>
    <t xml:space="preserve">emarcellaud@vyv3-cda.fr;ehpadpeyrelevade@mutualitelimousine.fr;apeyramaure@vyv3-cda.fr;adeguillaume@mutualitelimousine.fr;cselle@mutualitelimousine.fr;vduplessy@vyv3-cda.fr;cpillet@vyv3-cda.fr
</t>
  </si>
  <si>
    <t>DEGUILLAUME</t>
  </si>
  <si>
    <t>Aline</t>
  </si>
  <si>
    <t>05 55 94 70 14</t>
  </si>
  <si>
    <t>39 AV GARIBALDI</t>
  </si>
  <si>
    <t>05 55 33 96 30</t>
  </si>
  <si>
    <t>EHPAD RESIDENCE SAINT ANTOINE</t>
  </si>
  <si>
    <t>40 R PRINCIPALE</t>
  </si>
  <si>
    <t>PERPEZAC LE NOIR</t>
  </si>
  <si>
    <t>emarcellaud@vyv3-cda.fr;stantoine@mutualitelimousine.fr;apeyramaure@vyv3-cda.fr;lamejji@mutualitelimousine.fr;vduplessy@vyv3-cda.fr;cpillet@vyv3-cda.fr</t>
  </si>
  <si>
    <t>CODELFY</t>
  </si>
  <si>
    <t>Brice</t>
  </si>
  <si>
    <t>05 55 73 08 51</t>
  </si>
  <si>
    <t>AJ ALZHEIMER - MUTUALITE</t>
  </si>
  <si>
    <t>19 RUE DE ROCHECHOUART</t>
  </si>
  <si>
    <t>emarcellaud@vyv3-cda.fr;accueildejour@mutualitelimousine.fr;apeyramaure@vyv3-cda.fr;vduplessy@vyv3-cda.fr;cpillet@vyv3-cda.fr</t>
  </si>
  <si>
    <t>05 55 32 00 09</t>
  </si>
  <si>
    <t>39 AVENUE GARIBALDI</t>
  </si>
  <si>
    <t>87-870016722-1</t>
  </si>
  <si>
    <t>870016359-EHPAD LES 5 SENS</t>
  </si>
  <si>
    <t>EHPAD RESIDENCE LES CARS</t>
  </si>
  <si>
    <t>13 RUE DE L'ARTILLERIE</t>
  </si>
  <si>
    <t>LES CARS</t>
  </si>
  <si>
    <t>emarcellaud@vyv3-cda.fr;lescars@mutualitelimousine.fr;apeyramaure@vyv3-cda.fr;pmanard@mutualitelimousine.fr;vduplessy@vyv3-cda.fr;cpillet@vyv3-cda.fr</t>
  </si>
  <si>
    <t>05 55 36 90 20</t>
  </si>
  <si>
    <t>EHPAD RESIDENCE DE L'AIXETTE</t>
  </si>
  <si>
    <t>5 R SADI CARNOT</t>
  </si>
  <si>
    <t>emarcellaud@vyv3-cda.fr;aixette@mutualitelimousine.fr;apeyramaure@vyv3-cda.fr;pmanard@mutualitelimousine.fr;cselle@mutualitelimousine.fr;vduplessy@vyv3-cda.fr;cpillet@vyv3-cda.fr</t>
  </si>
  <si>
    <t>05 55 70 10 00</t>
  </si>
  <si>
    <t>EHPAD LE CANTOU</t>
  </si>
  <si>
    <t>R DE LA REPUBLIQUE</t>
  </si>
  <si>
    <t>CONDAT SUR VIENNE</t>
  </si>
  <si>
    <t>emarcellaud@vyv3-cda.fr;apeyramaure@vyv3-cda.fr;lecantou@mutualitelimousine.fr;pquintin@mutualitelimousine.fr;vduplessy@vyv3-cda.fr;cpillet@vyv3-cda.fr</t>
  </si>
  <si>
    <t>05 55 30 43 60</t>
  </si>
  <si>
    <t>SSIAD LIMOGES MUTUALITE HAUTE VIENNE</t>
  </si>
  <si>
    <t>14 RUE ANDRE MESSAGER</t>
  </si>
  <si>
    <t>emarcellaud@vyv3-cda.fr;ssiad@mutualitelimousine.fr;apeyramaure@vyv3-cda.fr;cselle@mutualitelimousine.fr;vduplessy@vyv3-cda.fr;llemeunier@vyv3-cda.fr;cpillet@vyv3-cda.fr</t>
  </si>
  <si>
    <t>05 55 32 83 22</t>
  </si>
  <si>
    <t>EHPAD LES 5 SENS</t>
  </si>
  <si>
    <t>51 R JEAN DE VIENNE</t>
  </si>
  <si>
    <t>LANDOUGE</t>
  </si>
  <si>
    <t>emarcellaud@vyv3-cda.fr;les5sens@mutualitelimousine.fr;apeyramaure@vyv3-cda.fr;fotmani@mutualitelimousine.fr;cselle@mutualitelimousine.fr;vduplessy@vyv3-cda.fr;cpillet@vyv3-cda.fr</t>
  </si>
  <si>
    <t>05 19 99 24 48</t>
  </si>
  <si>
    <t>EHPAD LE HAMEAU DU BUIS</t>
  </si>
  <si>
    <t>LD SAINTE MARIE</t>
  </si>
  <si>
    <t>BOISSEUIL</t>
  </si>
  <si>
    <t>emarcellaud@vyv3-cda.fr;hameaudubuis@mutualitelimousine.fr;apeyramaure@vyv3-cda.fr;vbrun@mutualitelimousine.fr;cselle@mutualitelimousine.fr;vduplessy@vyv3-cda.fr;cpillet@vyv3-cda.fr</t>
  </si>
  <si>
    <t>Vanessa</t>
  </si>
  <si>
    <t>05 55 23 33 77</t>
  </si>
  <si>
    <t>Fax : 05 55 23 33 99</t>
  </si>
  <si>
    <t>OUVERTURE LE 01/10/2020</t>
  </si>
  <si>
    <t>SARL RESIDENCE DU LAC</t>
  </si>
  <si>
    <t>MUTUALITE FRANCAISE VIENNE SSAM</t>
  </si>
  <si>
    <t>3 R DE BEL AIR</t>
  </si>
  <si>
    <t>MONCONTOUR</t>
  </si>
  <si>
    <t>emarcellaud@vyv3-cda.fr;anne.rannou@mutualite86.fr;christelle.pillet@mutualite86.fr;raf@mutualite86.fr;apeyramaure@vyv3-cda.fr;</t>
  </si>
  <si>
    <t>05 49 98 41 00</t>
  </si>
  <si>
    <t>Changement d'EJ vue sur CPOM=&gt; Resp FINESS prévenue le 13/06/19, réponse le 02/09/19 : il n'y a pas de transfert d'autorisation donc pas de changement d'EJ qui reste bien la SARL RES DU LAC, mais l'organisme gestionnaire est la Mutualité Francaise de la Vienne</t>
  </si>
  <si>
    <t>EHPAD LES LUMIERES D'AUTOMNE</t>
  </si>
  <si>
    <t>310 AV DE LA LIBERTE</t>
  </si>
  <si>
    <t>emarcellaud@vyv3-cda.fr;anne.rannou@mutualite86.fr;raf@mutualite86.fr;apeyramaure@vyv3-cda.fr;vduplessy@vyv3-cda.fr;cpillet@vyv3-cda.fr</t>
  </si>
  <si>
    <t>05 49 46 63 51</t>
  </si>
  <si>
    <t>CPOM 2018_2023 PA-PH non renouvelé et devenu  Caduque suite changement d'opérateur en 2025_EPRD complet en 2021 (dérogation accordée par DFIN et DD 86)</t>
  </si>
  <si>
    <t xml:space="preserve">Réponse MA 24/01/25 suite question OG SUPRA :
"Pour le moment, ils sont gardés dans le 86 à part entière.
Après échanges avec l’ancien directeur général MFV, devenu directeur délégué, m’a indiqué qu’il n’y a pas de changement actuellement pour le 86. Ca reste comme ça. 
Il se peut qu’à l’avenir, oui, il y aura des modifications. Mais aujourd’hui, je garde la gestion des ESMS ex MFV.
Il n’est pas nécessaire de se précipiter". </t>
  </si>
  <si>
    <t xml:space="preserve">Par arrêté du 30/12/2024, les ESMS de la Mutualité Française de la Vienne (MFV) 860785492 fusionnée et absorbée par la Mutualité Française Limousine (MFL) 870016722
</t>
  </si>
  <si>
    <t>NON cf commentaire col BA</t>
  </si>
  <si>
    <t>EHPAD LE CLOS DES MYOSOTIS</t>
  </si>
  <si>
    <t>9 ALL DES MYOSOTIS</t>
  </si>
  <si>
    <t>05 49 00 04 04</t>
  </si>
  <si>
    <t>Par arrêté du 30/12/2024, les ESMS de la Mutualité Française de la Vienne (MFV) 860785492 fusionnée et absorbée par la Mutualité Française Limousine (MFL) 870016722</t>
  </si>
  <si>
    <t>S.A.M.S.A.H. DEF. PSY. (MUT 86)</t>
  </si>
  <si>
    <t>60 R CARNOT</t>
  </si>
  <si>
    <t>emarcellaud@vyv3-cda.fr;mathilde.bardeau@mutualite86.fr;apeyramaure@vyv3-cda.fr;raf@mutualite86.fr;vduplessy@vyv3-cda.fr;cpillet@vyv3-cda.fr</t>
  </si>
  <si>
    <t>EHPAD RESIDENCE LE PETIT CLOS</t>
  </si>
  <si>
    <t>ALL DES MYOSOTIS</t>
  </si>
  <si>
    <t>emarcellaud@vyv3-cda.fr;anne.rannou@mutualite86.fr;raf@mutualite86.fr;apeyramaure@vyv3-cda.fr;vduplessy@vyv3-cda.fr;cpillet@vyv3-cda.fr;</t>
  </si>
  <si>
    <t>05 49 03 20 84</t>
  </si>
  <si>
    <t>SSIAD MUTUALITE - POITIERS  86</t>
  </si>
  <si>
    <t>60 RUE CARNOT</t>
  </si>
  <si>
    <t>emarcellaud@vyv3-cda.fr;vduplessy@vyv3-cda.fr;stephanie.saint-marc@mutualite86.fr;apeyramaure@vyv3-cda.fr;raf@mutualite86.fr;cpillet@vyv3-cda.fr</t>
  </si>
  <si>
    <t>05 49 47 79 00</t>
  </si>
  <si>
    <t>EHPAD CLAIRBOIS</t>
  </si>
  <si>
    <t>RTE DE LA BOISSIERE</t>
  </si>
  <si>
    <t>DIRAC</t>
  </si>
  <si>
    <t>clairbois@mutuelle-mbv.fr;direction.clairbois@mutuelle-mbv.fr;direction.clairbois@mutuelle-mbv.fr</t>
  </si>
  <si>
    <t>05 45 66 34 34</t>
  </si>
  <si>
    <t>ST JEAN DE VEDAS CEDEX</t>
  </si>
  <si>
    <t>04 99 52 22 99</t>
  </si>
  <si>
    <t>16-340009349-1</t>
  </si>
  <si>
    <t>29/02/29</t>
  </si>
  <si>
    <t>EHPAD LA TOUR DE VIGENNA</t>
  </si>
  <si>
    <t>2 R DES CLOS</t>
  </si>
  <si>
    <t>SENILLE</t>
  </si>
  <si>
    <t>direction.vigenna@mutuelle-mbv.fr;administration.vigenna@mutuelle-mbv.fr</t>
  </si>
  <si>
    <t>MAHOUKOU</t>
  </si>
  <si>
    <t>05 49 23 66 00</t>
  </si>
  <si>
    <t>86-340009349-1</t>
  </si>
  <si>
    <t>860010974-EHPAD VILLA LES VARENNES</t>
  </si>
  <si>
    <t xml:space="preserve">EHPAD VILLA LES VARENNES </t>
  </si>
  <si>
    <t>10 ALL RENE ALLAMACHERE</t>
  </si>
  <si>
    <t>SAINT GEORGES BAILLARGEAUX</t>
  </si>
  <si>
    <t>direction.varennes@mutuelle-mbv.fr;direction.vigenna@mutuelle-mbv.fr;administration.varennes@mutuelle-mbv.fr</t>
  </si>
  <si>
    <t>05 49 00 88 89</t>
  </si>
  <si>
    <t>EHPAD D'ISLE</t>
  </si>
  <si>
    <t>AV DU STADE</t>
  </si>
  <si>
    <t>direction.bayles@mutuelle-mbv.fr;administration.bayles@mutuelle-mbv.fr</t>
  </si>
  <si>
    <t>87-340009349-1</t>
  </si>
  <si>
    <t>CPAM 87</t>
  </si>
  <si>
    <t>09/12/2025 Info changement raison sociale de l'ET précédemment EHPAD LES BAYLES</t>
  </si>
  <si>
    <t>MAS Saint Jean de Malte</t>
  </si>
  <si>
    <t>OEUVRES HOSP DE L'ORDRE DE MALTE</t>
  </si>
  <si>
    <t>OEUVRES HOSPITALIERES DE L'ORDRE DE MALTE</t>
  </si>
  <si>
    <t>RUE FRANCOIS LHOSTE</t>
  </si>
  <si>
    <t>BP 30182</t>
  </si>
  <si>
    <t>mas.saintjeandemalte-rochefort@ordredemaltefrance.org;c.baranger@ordredemaltefrance.org;f.ducreau-gerardin@ordredemaltefrance.org;c.lelay@ordredemaltefrance.org;compta.saintjeandejerusalem@ordredemaltefrance.org</t>
  </si>
  <si>
    <t>05 46 87 52 38</t>
  </si>
  <si>
    <t>42 RUE DES VOLONTAIRES</t>
  </si>
  <si>
    <t>01 45 20 80 20</t>
  </si>
  <si>
    <t>17-750810590-1</t>
  </si>
  <si>
    <t>Prorogation du CPOM 2019_2023 par avenants</t>
  </si>
  <si>
    <t>170784409-MAS ST JEAN JERUSALEM</t>
  </si>
  <si>
    <t>MAS Saint Jean de Jérusalem</t>
  </si>
  <si>
    <t>R DE LA CHAGRINERIE</t>
  </si>
  <si>
    <t>mas.saintjeandejerusalem@ordredemaltefrance.org;c.baranger@ordredemaltefrance.org;f.ducreau-gerardin@ordredemaltefrance.org;c.lelay@ordredemaltefrance.org;compta.saintjeandejerusalem@ordredemaltefrance.org</t>
  </si>
  <si>
    <t>SPASAD A 2MAINS</t>
  </si>
  <si>
    <t>OFFICE DES AINES DE SURGERES OFAS</t>
  </si>
  <si>
    <t>A2MAINS</t>
  </si>
  <si>
    <t>Square du Château BP 104</t>
  </si>
  <si>
    <t>secretariat@a2mains17.fr;ofas.marina.ains@gmail.com;yverick.bureau@a2mains17.fr;marina.bervoets@a2mains17.fr</t>
  </si>
  <si>
    <t>05 46 07 24 61</t>
  </si>
  <si>
    <t>SQUARE DU CHÂTEAU</t>
  </si>
  <si>
    <t>Cession du SSIAD ADAR 170020176 au SSIAD OFAS 170020192 qui augmente sa capacité-Arrêté du 13 août 18</t>
  </si>
  <si>
    <t>03/11/25 Dde maj Libellé raison sociale ET et OG Antérieurement SPASAD SERV POLYV A DOM OFAS _ OG OFAS
Fevrier 2024 :Code catégorie 209 SPASAD devient SAAS (Service autonomie aide et soins)</t>
  </si>
  <si>
    <t>EHPAD MAISON SAINT MARTIN</t>
  </si>
  <si>
    <t>SAS LASIDOM</t>
  </si>
  <si>
    <t>2 R DOCTEUR CASSIUS</t>
  </si>
  <si>
    <t>korian.maisonsaintmartin@korian.fr;marion.croize@korian.fr;cdg.tarification@korian.fr;controle.gestion-operationnel@korian.fr</t>
  </si>
  <si>
    <t>05 53 48 40 00</t>
  </si>
  <si>
    <t>20/11/25 Info changement d'EJ précédemment 630011153 SAS CLINIDOM et modification du groupe de OMEGA à CLARIANE</t>
  </si>
  <si>
    <t>SESSAD DU CMP LE CHATEAU</t>
  </si>
  <si>
    <t>OEUVRE PROTECTION ENFANCE&amp; ADOLESCENCE</t>
  </si>
  <si>
    <t>OPEA</t>
  </si>
  <si>
    <t>13 R PASTEUR</t>
  </si>
  <si>
    <t>MAZERES LEZONS</t>
  </si>
  <si>
    <t>direction-polemedicosocial@opea64.fr;polemedicosocial@opea64.fr;finances-polemedicosocial@opea64.fr</t>
  </si>
  <si>
    <t>PALLEAU-SENTAGNES</t>
  </si>
  <si>
    <t>Directrice OPEA</t>
  </si>
  <si>
    <t>05 59 06 61 25</t>
  </si>
  <si>
    <t>Carole LAFFITE = Secrétaire
Marion COMBLE = Responsable financière</t>
  </si>
  <si>
    <t>25 R LOUIS BARTHOU</t>
  </si>
  <si>
    <t>05 59 30 56 99</t>
  </si>
  <si>
    <t>direction-polemedicosocial@opea64.fr</t>
  </si>
  <si>
    <t>64-640000956-1</t>
  </si>
  <si>
    <t>640781589-IME DU CMP LE CHÂTEAU</t>
  </si>
  <si>
    <t>IME DU CMP LE CHATEAU</t>
  </si>
  <si>
    <t>SESSAD OREAG RIVE GAUCHE</t>
  </si>
  <si>
    <t>OREAG</t>
  </si>
  <si>
    <t>239 R SAINT GENES</t>
  </si>
  <si>
    <t>sabrina.lenepvou@oreag.org;nathalie.dornon@oreag.org;christophe.leux@oreag.org;</t>
  </si>
  <si>
    <t>05 56 98 78 14</t>
  </si>
  <si>
    <t>85 R DE SEGUR</t>
  </si>
  <si>
    <t>05 56 96 30 21</t>
  </si>
  <si>
    <t>direction.generale@oreag.org ;
dajf@oreag.org ;</t>
  </si>
  <si>
    <t>33-330785064-1</t>
  </si>
  <si>
    <t>330782095-ITEP MACANAN</t>
  </si>
  <si>
    <t>SESSAD MACANAN</t>
  </si>
  <si>
    <t>5 Chemin de la Croix d'Ardit</t>
  </si>
  <si>
    <t>sabrina.lenepvou@oreag.org;nathalie.dornon@oreag.org;arlindo.peixoto@oreag.org;</t>
  </si>
  <si>
    <t>SESSAD LECOCQ</t>
  </si>
  <si>
    <t>2 ALL DU PORT</t>
  </si>
  <si>
    <t>sabrina.lenepvou@oreag.org;nathalie.dornon@oreag.org;nathalie.brunier@orag.org;</t>
  </si>
  <si>
    <t>05 56 64 75 42</t>
  </si>
  <si>
    <t>ITEP OREAG BORDEAUX CENTRE</t>
  </si>
  <si>
    <t>239 R SAINT- GENES</t>
  </si>
  <si>
    <t>05 56 96 18 06</t>
  </si>
  <si>
    <t>Du fait de l'arrêté de fusion de l'ITEP ST NICOLAS (330780867) et l'ITEP LOUISE LIARD LE PORZ (330781675) nouvelle dénomination  = ITEP OREAG BORDEAUX CENTRE (finess 330781675 conservé)</t>
  </si>
  <si>
    <t>ITEP ALFRED LECOCQ</t>
  </si>
  <si>
    <t>30 CRS GAMBETTA</t>
  </si>
  <si>
    <t>ITEP MACANAN</t>
  </si>
  <si>
    <t>5 CHE DE LA CROIX D'ARDIT</t>
  </si>
  <si>
    <t>05 56 20 51 53</t>
  </si>
  <si>
    <t>LHSS OGFA PAU</t>
  </si>
  <si>
    <t>ORG DE GESTION DES FOYERS AMITIE</t>
  </si>
  <si>
    <t xml:space="preserve"> 25 AVENUE GASTON PHOEBUS </t>
  </si>
  <si>
    <t>partenaires.financeurs@ogfa.net</t>
  </si>
  <si>
    <t>34 AVENUE HENRI IV</t>
  </si>
  <si>
    <r>
      <t>! CAS PARTICULIER :Il s'agit d'un Finess secondaire le financement devrait être porté par l'</t>
    </r>
    <r>
      <rPr>
        <b/>
        <sz val="8"/>
        <color theme="1"/>
        <rFont val="Arial"/>
        <family val="2"/>
      </rPr>
      <t>ET principal de rattachement : 640780128 RS CHRS FOYERS AMITIE _mais cat 214 Centre d'hébergement et réinsertion sociale</t>
    </r>
  </si>
  <si>
    <t>SAMSAH LES ROSES</t>
  </si>
  <si>
    <t>2 AV HENRI IV</t>
  </si>
  <si>
    <t>05 59 00 04 17</t>
  </si>
  <si>
    <t>34 AV HENRI IV</t>
  </si>
  <si>
    <t>64-640000048-1</t>
  </si>
  <si>
    <t>LAM OGFA</t>
  </si>
  <si>
    <t>21 BD ALSACE LORRAINE</t>
  </si>
  <si>
    <t>Création arrêté du 23/03/23</t>
  </si>
  <si>
    <t>CENTRE D'A.J. AUTONOME LES TOURNESOLS</t>
  </si>
  <si>
    <t>PAP 15</t>
  </si>
  <si>
    <t>CHE DES GRABES</t>
  </si>
  <si>
    <t>SEVIGNACQ MEYRACQ</t>
  </si>
  <si>
    <t>p.a.p15@orange.fr</t>
  </si>
  <si>
    <t>05 59 77 95 91</t>
  </si>
  <si>
    <t>THEZE</t>
  </si>
  <si>
    <t>05 59 04 86 06</t>
  </si>
  <si>
    <t>SSIAD DE THEZE</t>
  </si>
  <si>
    <t xml:space="preserve">MAISON DE PAYS RUE DES PYRENEES </t>
  </si>
  <si>
    <t>pap15@wanadoo.fr;ssiadtheze@orange.fr;muriel.se@orange.fr</t>
  </si>
  <si>
    <t>05 59 04 30 40</t>
  </si>
  <si>
    <t>MAISON DU PAYS</t>
  </si>
  <si>
    <t>IME ROSETTE-REGAIN</t>
  </si>
  <si>
    <t>ASSOCIATION PAPILLONS BLANCS</t>
  </si>
  <si>
    <t>PAPILLONS BLANCS 24</t>
  </si>
  <si>
    <t>ALL FRANCOISE DOLTO</t>
  </si>
  <si>
    <t xml:space="preserve">rosette@pb24.fr;mickael.jaud@pb24.fr;siege@pb24.fr;dominique.eichorn@pb24.fr;arnaud.delair@pb24.fr;eric.van-de-zande-lucas@pb24.fr;sandrine.lemaire@pb24.fr;Nadia.lanxade@pb24.fr; Nathalie.fazilleau@pb24.fr; Nathalie.carbon@pb24.fr 
</t>
  </si>
  <si>
    <t>LANXADE-MOHLER</t>
  </si>
  <si>
    <t>Nadia</t>
  </si>
  <si>
    <t>05 53 74 53 00</t>
  </si>
  <si>
    <t>6 AV PAUL PAINLEVÉ</t>
  </si>
  <si>
    <t>05 53 74 49 49</t>
  </si>
  <si>
    <t>JAUD</t>
  </si>
  <si>
    <t>Mickael</t>
  </si>
  <si>
    <t>Directeur du siège</t>
  </si>
  <si>
    <t>mickael.jaud@pb24.fr</t>
  </si>
  <si>
    <t>24-240006403-1</t>
  </si>
  <si>
    <t>Précédent CPOM 2016/2020</t>
  </si>
  <si>
    <t>240000356-IME ROSETTE REGAIN</t>
  </si>
  <si>
    <t>ESAT DE GAMMAREIX</t>
  </si>
  <si>
    <t>BELEYMAS</t>
  </si>
  <si>
    <t xml:space="preserve">esatgammareix@pb24.fr;mickael.jaud@pb24.fr;michel.goyer@pb24.fr;siege@pb24.fr;dominique.eichorn@pb24.fr;arnaud.delair@pb24.fr;eric.van-de-zande-lucas@pb24.fr;sandrine.lemaire@pb24.fr
</t>
  </si>
  <si>
    <t>05 53 80 83 10</t>
  </si>
  <si>
    <t>SESSAD PAPILLONS BLANCS BERGERAC</t>
  </si>
  <si>
    <t>98 RTE DE ROSETTE</t>
  </si>
  <si>
    <t xml:space="preserve">sessad@pb24.fr;mickael.jaud@pb24.fr;siege@pb24.fr;dominique.eichorn@pb24.fr;arnaud.delair@pb24.fr;eric.van-de-zande-lucas@pb24.fr;sandrine.lemaire@pb24.fr;Nadia.lanxade@pb24.fr; Nathalie.fazilleau@pb24.fr; Nathalie.carbon@pb24.fr </t>
  </si>
  <si>
    <t>05 53 61 37 51</t>
  </si>
  <si>
    <t>ESAT LES ATELIERS BROUSSE</t>
  </si>
  <si>
    <t>ROCADE SUD</t>
  </si>
  <si>
    <t>siege@pb24.fr;mickael.jaud@pb24.fr;esatbsc@pb24.fr;marielle.couderc@pb24.fr;dominique.eichorn@pb24.fr;arnaud.delair@pb24.fr;eric.van-de-zande-lucas@pb24.fr;sandrine.lemaire@pb24.fr</t>
  </si>
  <si>
    <t>05 53 74 45 80</t>
  </si>
  <si>
    <t>LE PONT</t>
  </si>
  <si>
    <t>100 RTE DE ROSETTE</t>
  </si>
  <si>
    <t xml:space="preserve">lepont@pb24.fr;mickael.jaud@pb24.fr;siege@pb24.fr;dominique.eichorn@pb24.fr;arnaud.delair@pb24.fr;eric.van-de-zande-lucas@pb24.fr;sandrine.lemaire@pb24.fr;Nadia.lanxade@pb24.fr; Nathalie.fazilleau@pb24.fr; Nathalie.carbon@pb24.fr </t>
  </si>
  <si>
    <t>05 53 74 55 65</t>
  </si>
  <si>
    <t>FAM BERGERAC MUSCADELLES</t>
  </si>
  <si>
    <t>RTE DE LA CATTE</t>
  </si>
  <si>
    <t>siege@pb24.fr;mickael.jaud@pb24.fr;Sandrine.chavagnac@pb24.fr;dominique.eichorn@pb24.fr;arnaud.delair@pb24.fr;eric.van-de-zande-lucas@pb24.fr;sandrine.lemaire@pb24.fr</t>
  </si>
  <si>
    <t>05 53 61 59 04</t>
  </si>
  <si>
    <t>FOYER EXPERIMENTAL POUR PHV</t>
  </si>
  <si>
    <t>R JEAN GALMOT</t>
  </si>
  <si>
    <t>foyer.jdelprat@pb24.fr;mickael.jaud@pb24.fr;siege@pb24.fr;dominique.eichorn@pb24.fr;arnaud.delair@pb24.fr;eric.van-de-zande-lucas@pb24.fr;sandrine.lemaire@pb24.fr</t>
  </si>
  <si>
    <t>05 53 27 18 24</t>
  </si>
  <si>
    <t xml:space="preserve"> 20 RUE POZZI </t>
  </si>
  <si>
    <t>mickael.jaud@pb24.fr;brunetiere@pb24.fr;dominique.eichorn@pb24.fr;arnaud.delair@pb24.fr;eric.van-de-zande-lucas@pb24.fr;sandrine.lemaire@pb24.fr</t>
  </si>
  <si>
    <t xml:space="preserve"> 6 AVENUE PAUL PAINLEVÉ </t>
  </si>
  <si>
    <t>SSIAD LES GRAVES</t>
  </si>
  <si>
    <t>PAVILLON DE LA MUTUALITE</t>
  </si>
  <si>
    <t xml:space="preserve">MUTUALITE SANTE SERVICE </t>
  </si>
  <si>
    <t>27 Ter avenue du Reys</t>
  </si>
  <si>
    <t>LA BREDE</t>
  </si>
  <si>
    <t>mss.lg.cadre@pavillon-mutualite.fr;adelbos@pavillon-mutualite.fr</t>
  </si>
  <si>
    <t>05 56 64 04 71</t>
  </si>
  <si>
    <t xml:space="preserve"> 45 COURS DU MARECHAL GALLIENI </t>
  </si>
  <si>
    <t>05 57 81 24 24</t>
  </si>
  <si>
    <t>SSIAD ENTRE DEUX MERS</t>
  </si>
  <si>
    <t>MUTUALITE SANTE SERVICE</t>
  </si>
  <si>
    <t xml:space="preserve"> 13 ROUTE DE CREON</t>
  </si>
  <si>
    <t>LOUPES</t>
  </si>
  <si>
    <t>mss.e2m.cadre@pavillon-mutualite.fr;adelbos@pavillon-mutualite.fr</t>
  </si>
  <si>
    <t>05 56 23 30 02</t>
  </si>
  <si>
    <t>45 COURS DU MARECHAL GALLIENI</t>
  </si>
  <si>
    <t>SSIAD MUTUALITE SANTE SERVICE MEDOC</t>
  </si>
  <si>
    <t>MUTUALITE SANTE SERVICE MEDOC</t>
  </si>
  <si>
    <t>66 RUE DES ANCIENS COMBATTANTS</t>
  </si>
  <si>
    <t>SAINTE HELENE</t>
  </si>
  <si>
    <t>mss.medoc.cadre@pavillon-mutualite.fr;adelbos@pavillon-mutualite.fr</t>
  </si>
  <si>
    <t>05 56 58 73 90</t>
  </si>
  <si>
    <t xml:space="preserve">45 COURS DU MARECHAL GALLIENI </t>
  </si>
  <si>
    <t>EHPAD MUTUALISTE DE PESSAC</t>
  </si>
  <si>
    <t>46 AV DR A SCHWEITZER</t>
  </si>
  <si>
    <t>amapad@pavillon-mutualite.fr;adelbos@pavillon-mutualite.fr</t>
  </si>
  <si>
    <t>05 56 46 55 00</t>
  </si>
  <si>
    <t>45 CRS DU MARECHAL GALLIENI</t>
  </si>
  <si>
    <t>18/11/22 MAJ Raison sociale EHPAD MAPAD PESSAC devient EHPAD MUTUALISTE DE PESSAC</t>
  </si>
  <si>
    <t>SSIAD NORD BASSIN</t>
  </si>
  <si>
    <t xml:space="preserve">15 RUE GUTENBERG </t>
  </si>
  <si>
    <t>mss.nb.cadre@pavillon-mutualite.fr;adelbos@pavillon-mutualite.fr</t>
  </si>
  <si>
    <t>05 56 26 96 17</t>
  </si>
  <si>
    <t xml:space="preserve"> 45 COURS DU MARECHAL GALLIENI  </t>
  </si>
  <si>
    <t>SESSAD LANDES SUD OCEAN</t>
  </si>
  <si>
    <t>PEP 64</t>
  </si>
  <si>
    <t>10 R GELLIBERT</t>
  </si>
  <si>
    <t>BP 145</t>
  </si>
  <si>
    <t>secretariatsessadlso@pep64.org;svergnollebezineau@pep64.org;association@pep64.org;gberrouet@pep64.org
;sgracia@pep64.org</t>
  </si>
  <si>
    <t>05 58 77 17 20</t>
  </si>
  <si>
    <t>9 R DE L'ABBÉ GRÉGOIRE</t>
  </si>
  <si>
    <t>BILLERE CEDEX</t>
  </si>
  <si>
    <t>05 59 83 83 04</t>
  </si>
  <si>
    <t>64-640790374-1</t>
  </si>
  <si>
    <t>Integre le CPOM PEP 64 par avenant (non daté) transmis en 09/2022</t>
  </si>
  <si>
    <t>Transmis en 2022 non daté</t>
  </si>
  <si>
    <t>640781563-IME CASTEL DE NAVARRE</t>
  </si>
  <si>
    <t>10/05/21 info changement d' EJ de PEP 40 (400009379) à PEP 64
Modification num CPOM</t>
  </si>
  <si>
    <t>SESSAD DE L'IEM HAMEAU DE BELLEVUE</t>
  </si>
  <si>
    <t>AV DE LA GARE</t>
  </si>
  <si>
    <t>association@pep64.org;hameau.bellevue@pep64.org;gberrouet@pep64.org;jguillemot@pep64.org</t>
  </si>
  <si>
    <t>05 59 38 05 97</t>
  </si>
  <si>
    <t>SERVICE D'ACCUEIL DE JOUR ARLEQUIN</t>
  </si>
  <si>
    <t>CMPP DE L' ADPEP BAYONNE</t>
  </si>
  <si>
    <t>55B AV DR LEON MOYNAC</t>
  </si>
  <si>
    <t>BP 403</t>
  </si>
  <si>
    <t>association@pep64.org;cmpp.bayonne@pep64.org;gberrouet@pep64.org;ggoarre@pep64.org</t>
  </si>
  <si>
    <t>05 59 63 53 58</t>
  </si>
  <si>
    <t>Arrêté du 15/11/23 :l’établissement 640784146 (CMPP DE ST JEAN DE LUZ) est bien devenu un établissement secondaire par regroupement des CMPP de la côte Basque (site principal = CMPP DE L'ADPEP BAYONNE 640780359)</t>
  </si>
  <si>
    <t>IME PLAN COUSUT</t>
  </si>
  <si>
    <t>5  ROUTE D'ARCANGUES</t>
  </si>
  <si>
    <t>association@pep64.org;gberrouet@pep64.org;ggoarre@pep64.org</t>
  </si>
  <si>
    <t>05 59 23 15 74</t>
  </si>
  <si>
    <t>ITEP GERARD FORGUES</t>
  </si>
  <si>
    <t>4 AV DU PIC DU MIDI</t>
  </si>
  <si>
    <t>IGON</t>
  </si>
  <si>
    <t>association@pep64.org;lguenard@pep64.org;gberrouet@pep64.org;cbousquet@pep64.org</t>
  </si>
  <si>
    <t>05 59 61 10 01</t>
  </si>
  <si>
    <t>IEMFP LE HAMEAU  BELLEVUE</t>
  </si>
  <si>
    <t>CMPP DE PAU</t>
  </si>
  <si>
    <t>22 R CASTETNAU</t>
  </si>
  <si>
    <t>association@pep64.org;gberrouet@pep64.org
;cbousquet@pep64.org</t>
  </si>
  <si>
    <t>05 59 83 84 06</t>
  </si>
  <si>
    <t>IME CASTEL DE NAVARRE</t>
  </si>
  <si>
    <t>1 IMP D' OLY</t>
  </si>
  <si>
    <t>association@pep64.org;ime.casteldenavarre@pep64.org;gberrouet@pep64.org;sgracia@pep64.org</t>
  </si>
  <si>
    <t>05 59 06 09 44</t>
  </si>
  <si>
    <t>SESSAD PLATEFORME INCLUSIVE BEARN SOULE</t>
  </si>
  <si>
    <t>5 Rue de l'Enfant Jésus</t>
  </si>
  <si>
    <t>association@pep64.org;gberrouet@pep64.org
;sgracia@pep64.org</t>
  </si>
  <si>
    <t>05 59 02 29 05</t>
  </si>
  <si>
    <t xml:space="preserve">Le SESSAD DEFICIENTS AUDITIFS PAU devient le SESSAD PLATEFORME INCLUSIVE BEARN SOULE au 01/06/2021
=&gt;  Fermetures des 3 autres établissements : SESSAD DE L'ITEP GERARD FORGUES, SESSAD CASTEL DE NAVARRE et SESSAD DEFICIENTS VISUELS au 22/02/2022
</t>
  </si>
  <si>
    <t>ESAT RECUR_PlATEFORME INCLUSIVE ESAT</t>
  </si>
  <si>
    <t>43 AV DUVERGIER DE HAURANNE</t>
  </si>
  <si>
    <t>05 59 59 43 39</t>
  </si>
  <si>
    <t>Arrêté du 15/02/2022 Création d'une plateforme inclusive ESAT site principal ESAT RECUR les autres ESAT sont des sites secondaires (640014593-640019923-640791836-640794897-Un second site sur PAU est en cours de création</t>
  </si>
  <si>
    <t>PLATEFORME INCLUSIVE SESSAD PAYS BASQUE</t>
  </si>
  <si>
    <t>Fusion SESSAD 640795738 avec les SESSAD 640012639 ST JEAN LUZ et 640015301 SESSAD IME PLAN COUSUT au 01//1/23 le SESSAD porteur devient la PLATEFORME INCLUSIVE SESSAD PAYS BASQUE
Arrêté 30/03/2023</t>
  </si>
  <si>
    <t>CTRE ENFANTS POLYHAND. "L'OASIS"</t>
  </si>
  <si>
    <t>PUPILLES ENS. PUBLIC VIENNE - PEP 86</t>
  </si>
  <si>
    <t>PEP 86</t>
  </si>
  <si>
    <t>R DES AUGUSTINS</t>
  </si>
  <si>
    <t>olivier.taule@pep86.fr;assistdirection@pep86.fr;isabelle.engeammes@pep86.fr</t>
  </si>
  <si>
    <t>05 49 30 31 10</t>
  </si>
  <si>
    <t>05 49 30 03 03</t>
  </si>
  <si>
    <t>86-860785237-1</t>
  </si>
  <si>
    <t>Signature CPOM  nouvelle génération en attente, prorogation CPOM 2016/2020 avenant n°3 jusqu'au 31/12/2022 (EPRD NON cpom ancienne génération)</t>
  </si>
  <si>
    <t>860780220-IME BIARD</t>
  </si>
  <si>
    <t>SESSAD MONTMORILLON</t>
  </si>
  <si>
    <t>9 R DES JAUMES</t>
  </si>
  <si>
    <t>BP 25</t>
  </si>
  <si>
    <t>05 49 84 08 08</t>
  </si>
  <si>
    <t>Signature CPOM  nouvelle génération en attente, prorogation CPOM 2016/2020  avenant n°3 jusqu'au 31/12/2022(EPRD NON cpom ancienne génération)</t>
  </si>
  <si>
    <t>M.A.S. "TERRA NOVA" - APEP</t>
  </si>
  <si>
    <t>05 49 30 31 13</t>
  </si>
  <si>
    <t>Signature CPOM  nouvelle génération en attente, prorogation prorogation CPOM 2016/2020 avenant n°3   jusqu'au 31/12/2022(EPRD NON cpom ancienne génération)</t>
  </si>
  <si>
    <t>EAM ELDORADO</t>
  </si>
  <si>
    <t>ZA DE LA CROIX CADOUE</t>
  </si>
  <si>
    <t>05 49 88 58 89</t>
  </si>
  <si>
    <t>Signature CPOM  nouvelle génération en attente, prorogation  prorogation CPOM 2016/2020 avenant n°3  jusqu'au 31/12/2022(EPRD NON cpom ancienne génération)</t>
  </si>
  <si>
    <t>SESSAD IV - APEP</t>
  </si>
  <si>
    <t>05 49 59 69 80</t>
  </si>
  <si>
    <t>Signature CPOM  nouvelle génération en attente, prorogation prorogation CPOM 2016/2020  avenant n°3  jusqu'au 31/12/2022(EPRD NON cpom ancienne génération)</t>
  </si>
  <si>
    <t>EAM L'ODYSSEE</t>
  </si>
  <si>
    <t>32 R DES VOLLIBOEUFS</t>
  </si>
  <si>
    <t>05 49 91 76 46</t>
  </si>
  <si>
    <t>C.M.P.P. - APEP</t>
  </si>
  <si>
    <t>INST D'EDUCAT. MOTRICE BIARD</t>
  </si>
  <si>
    <t>05 49 55 00 55</t>
  </si>
  <si>
    <t>I.M.E. MONTMORILLON</t>
  </si>
  <si>
    <t>ESAT  André Rideau ADRIERS</t>
  </si>
  <si>
    <t>R GARESTIER-LAPIERRE</t>
  </si>
  <si>
    <t>BP 6</t>
  </si>
  <si>
    <t>ADRIERS</t>
  </si>
  <si>
    <t>05 49 48 73 29</t>
  </si>
  <si>
    <t>Intégration au CPOM dans l'avenant de prorogation à l'échéance du CPOM 2016/2020 avenant n°3  (non daté) (EPRD NON cpom ancienne génération)</t>
  </si>
  <si>
    <t>CAMSP APEP</t>
  </si>
  <si>
    <t>05 49 59 69 89</t>
  </si>
  <si>
    <t>ESAT  Les Flotteurs poitevins - SMARVES</t>
  </si>
  <si>
    <t>Intégration au CPOM dans l'avenant de prorogation à l'échéance du CPOM 2016/2020  avenant n°3 (non daté)(EPRD NON cpom ancienne génération)</t>
  </si>
  <si>
    <t>EHPAD LA MAISON DES PENSEES DE JEANNE</t>
  </si>
  <si>
    <t>ADEF RESIDENCE NOUVELLE AQUITAINE</t>
  </si>
  <si>
    <t>29 R ALBIN DELAGE</t>
  </si>
  <si>
    <t xml:space="preserve">dir.saintes@adefresidences.com </t>
  </si>
  <si>
    <t>05 46 74 16 30</t>
  </si>
  <si>
    <t>17-940032576-1</t>
  </si>
  <si>
    <t>Suite changement EJ (maj finess du 25/03/25=&gt;modif num CPOM</t>
  </si>
  <si>
    <t>20/06/25 Info modif EJ précédemment 170019889 Petites sœur des pauvres =&gt;devient ADEF RESIDENCES NA (9400325776) et changement raison sociale ET EHPAD MA MAISON devient EHPAD LA MAISON DES PENSEES DE JEANNE</t>
  </si>
  <si>
    <t>EHPAD MA MAISON - PETITES SOEURS DES PAUVRES</t>
  </si>
  <si>
    <t>PETITES SOEURS DES PAUVRES</t>
  </si>
  <si>
    <t>181 R JUDAIQUE</t>
  </si>
  <si>
    <t>Mathieu.carmet@psdp.fr;ms.bordeaux@psdp.fr</t>
  </si>
  <si>
    <t>05 56 90 12 20</t>
  </si>
  <si>
    <t>05 56 90 12 30</t>
  </si>
  <si>
    <t>EHPAD MA MAISON</t>
  </si>
  <si>
    <t>102 AV GEORGES DELPECH</t>
  </si>
  <si>
    <t>ms.agen.psdp47@orange.fr;mathieu.carmet@psdp.fr;ms.agen@psdp.fr</t>
  </si>
  <si>
    <t>05 53 47 08 52</t>
  </si>
  <si>
    <t>102 AV AVENUE GEORGES DELPECH</t>
  </si>
  <si>
    <t>47-470001686-1</t>
  </si>
  <si>
    <t>EHPAD MA MAISON PETITES SŒURS DES PAUVRES</t>
  </si>
  <si>
    <t>9 AV BEZIOU</t>
  </si>
  <si>
    <t>ms.billere@psdp.fr;gestpers.billere@psdp.fr;mathieu.carmet@psdp.fr</t>
  </si>
  <si>
    <t>05 59 13 01 20</t>
  </si>
  <si>
    <t>64-640014924-1</t>
  </si>
  <si>
    <t>SSIAD DE MONSEGUR</t>
  </si>
  <si>
    <t>POLE PUBLIC MEDICO-SOCIAL MONSEGUR - ETAB. MED.SOCIAL PUBLIC AUTONOME</t>
  </si>
  <si>
    <t xml:space="preserve">POLE PUBLIC MEDICO-SOCIAL MONSEGUR - ETAB. MED.SOCIAL PUBLIC AUTONOME </t>
  </si>
  <si>
    <t>53 RUE SAINT JEAN</t>
  </si>
  <si>
    <t>POLE PUBLIC MEDICO-SOCIAL</t>
  </si>
  <si>
    <t>direction@ppms-monsegur.fr; melanie.jousseaume@ppms-monsegur.fr; julien.cognard@ppms-monsegur.fr</t>
  </si>
  <si>
    <t>05 56 61 45 45</t>
  </si>
  <si>
    <t xml:space="preserve"> 53 RUE SAINT-JEAN </t>
  </si>
  <si>
    <t>05 56 61 60 50</t>
  </si>
  <si>
    <t>EAM NEUJON</t>
  </si>
  <si>
    <t>1  BOIS ROBIN</t>
  </si>
  <si>
    <t>direction@ppms-monsegur.fr;melanie.jousseaume@ppms-monsegur.fr;julien.cognard@ppms-monsegur.fr</t>
  </si>
  <si>
    <t>05 56 61 51 42</t>
  </si>
  <si>
    <t>53 R SAINT-JEAN</t>
  </si>
  <si>
    <t>33-330058397-1</t>
  </si>
  <si>
    <t>330792615-EHPAD MONSEGUR</t>
  </si>
  <si>
    <t>Arrêté du 01/03/21 changement de catégorie de FAM en EAM</t>
  </si>
  <si>
    <t>EHPAD DE MONSEGUR</t>
  </si>
  <si>
    <t>53 R SAINT JEAN</t>
  </si>
  <si>
    <t>ESAT Les Seilles</t>
  </si>
  <si>
    <t>PREVENTION REINSERTION INFORMATION EN SANTE MENTALE</t>
  </si>
  <si>
    <t>PRISM</t>
  </si>
  <si>
    <t>CHE DES SEILLES</t>
  </si>
  <si>
    <t>esat.lesseilles.direction@asaph.fr;esat.lesseilles@asaph.fr;comptabilite@asaph.fr;raf@prism87.fr</t>
  </si>
  <si>
    <t>05 55 43 83 40</t>
  </si>
  <si>
    <t>59 AV DU GENERAL MARTIAL VALIN</t>
  </si>
  <si>
    <t>05 55 43 10 85</t>
  </si>
  <si>
    <t>ragemdirection@prism87.fr</t>
  </si>
  <si>
    <t>87-870006145-1</t>
  </si>
  <si>
    <t>Cpom ASAPH 2018_2022 prorogé de 3ans le 20/11/2023 jusqu'au 31/12/2025 dans l'attente de l'intégration de l'ESAT Seilles au nouveau CPOM PRISM</t>
  </si>
  <si>
    <t>OUII</t>
  </si>
  <si>
    <r>
      <t xml:space="preserve">17/09/24 : Précisions du gestionnaire DFAP : Les 2 CPOM sont conservés (ASAPH et PRISM) jusqu'au CPOM commun prévu en janvier 2026
</t>
    </r>
    <r>
      <rPr>
        <sz val="8"/>
        <color theme="1"/>
        <rFont val="Arial"/>
        <family val="2"/>
      </rPr>
      <t>Remarque : DGC ARS ESAT 870002995 et DGC Departement 870008513 SCE ACCOMP ET AIDE INSERTION SOCIALE</t>
    </r>
  </si>
  <si>
    <t>Arrêté du 27/12/20223= Changement d'EJ par fusion absorption (antiérieurement ASAPH  870006145)</t>
  </si>
  <si>
    <t xml:space="preserve">ESAT L'Envol </t>
  </si>
  <si>
    <t>16 R HUBERT CURIEN</t>
  </si>
  <si>
    <t>ZI ROMANET</t>
  </si>
  <si>
    <t>esatcomptabilite@prism87.fr;esatdirection@prism87.fr;raf@prism87.fr</t>
  </si>
  <si>
    <t>05 55 32 06 15</t>
  </si>
  <si>
    <t>87-870007721-1</t>
  </si>
  <si>
    <t>En attendant l'échéance 2026 (nouveau CPOM) le CPOM PRISM 2020-2024 est prolongé jusqu'au 31/12/2025</t>
  </si>
  <si>
    <t>870007739-ESAT L ENVOL</t>
  </si>
  <si>
    <t>17/09/24 : Précisions du gestionnaire DFAP : Les 2 CPOM sont conservés (ASAPH et PRISM) jusqu'au CPOM commun prévu en janvier 2026</t>
  </si>
  <si>
    <t>SAMSAH PRISM à LIMOGES</t>
  </si>
  <si>
    <t>9 R GABRIEL FAURÉ</t>
  </si>
  <si>
    <t>samsah@prism87.fr;samsahdirection@prism87.fr;raf@prism87.fr</t>
  </si>
  <si>
    <t>05 55 77 12 92</t>
  </si>
  <si>
    <t>FOYER OCCUPATIONNEL ACCUEIL MEDICALISE</t>
  </si>
  <si>
    <t>ASS. PROGECAT</t>
  </si>
  <si>
    <t>PROGECAT</t>
  </si>
  <si>
    <t>2 TER RUE DU PETIT CROUAILLES</t>
  </si>
  <si>
    <t>jregueme@progecat.fr;accueil@progecat.fr;fmusset@progecat.fr;atalbot@progecat.fr;</t>
  </si>
  <si>
    <t>LOTTET</t>
  </si>
  <si>
    <t>05 49 22 40 21</t>
  </si>
  <si>
    <t>45 AV DE OUAGADOUGOU</t>
  </si>
  <si>
    <t>05 49 98 09 09</t>
  </si>
  <si>
    <t>elottet@progecat.fr</t>
  </si>
  <si>
    <t>86-860793108-1</t>
  </si>
  <si>
    <t>Taux national EPRD</t>
  </si>
  <si>
    <t>860789775-ESAT LES ATELIERS DU LOUDUNAIS</t>
  </si>
  <si>
    <t>09/12/2025 Info changement raison socale ET précédemment FAM MONTS SUR GUESNES</t>
  </si>
  <si>
    <t>ESAT  LES ATELIERS DU LOUDUNAIS</t>
  </si>
  <si>
    <t>45 BIS AV DE OUAGADOUGOU</t>
  </si>
  <si>
    <t>09/12/25 Info modif raison sociale de l'ET précédemment : ESAT LES CHEVAUX BLANCS - LOUDUN</t>
  </si>
  <si>
    <t>EHPAD LE TEMPS DE VIVRE</t>
  </si>
  <si>
    <t>NOUVELLE LES CAMELIAS - RESIDENCE LE TEMPS DE VIVRE</t>
  </si>
  <si>
    <t>RESIDALYA</t>
  </si>
  <si>
    <t>16 CHE DE LA RONDE</t>
  </si>
  <si>
    <t>mlarramendy@residalya.fr;mjleroy@residalya.fr;mrivier@tempsdevivre-grignols.fr</t>
  </si>
  <si>
    <t>05 56 25 55 63</t>
  </si>
  <si>
    <t>15 CRS DU QUATORZE JUILLET</t>
  </si>
  <si>
    <t>05 56 62 20 92</t>
  </si>
  <si>
    <t>33-RESIDALYA-1</t>
  </si>
  <si>
    <t>Regroupe 3 EJ différentes</t>
  </si>
  <si>
    <t>Suppression du CPOM ALLAIGE CARE par avenant du 16/07/2021 nvel OG RESIDALYA</t>
  </si>
  <si>
    <t>EHPAD DES GRAVES</t>
  </si>
  <si>
    <t>SARL MAISON RETRAITE DES GRAVES</t>
  </si>
  <si>
    <t>111 Route des ACACIERES</t>
  </si>
  <si>
    <t>ILLATS</t>
  </si>
  <si>
    <t xml:space="preserve">mlarramendy@residalya.fr;mjleroy@residalya.fr;mrivier@lesgraves-illats.fr
</t>
  </si>
  <si>
    <t>05 56 62 49 28</t>
  </si>
  <si>
    <t>05 56 62 91 44</t>
  </si>
  <si>
    <t>EHPAD DU BOURG</t>
  </si>
  <si>
    <t>SAS GEMOVIE</t>
  </si>
  <si>
    <t>5 R LOUIS PASTEUR</t>
  </si>
  <si>
    <t xml:space="preserve">direction@residencedubourg.fr;contact@residencedubourg.fr </t>
  </si>
  <si>
    <t>05 56 21 47 06</t>
  </si>
  <si>
    <t>189 AV DU MAINE</t>
  </si>
  <si>
    <t>Erreur EJ dans Finess 330005810 GEMOVIE EHPAD DU BOURG remplacé par 750072852 SAS GEMOVIE</t>
  </si>
  <si>
    <t>EHPAD VIGEOIS</t>
  </si>
  <si>
    <t>RESIDENCE COMMAIGNAC VIGEOIS</t>
  </si>
  <si>
    <t>25 RTE DE BRIVE</t>
  </si>
  <si>
    <t>directeur@ehpad-vigeois.fr;secretariat-direction@ehpad-vigeois.fr;comptabilite@ehpad-vigeois.fr</t>
  </si>
  <si>
    <t>05 55 73 86 00</t>
  </si>
  <si>
    <t>19-190002527-1</t>
  </si>
  <si>
    <t>EHPAD RESIDENCE DE LA BELLE</t>
  </si>
  <si>
    <t>RESIDENCE DE LA BELLE</t>
  </si>
  <si>
    <t>1 R RAYMOND BOUCHAREL</t>
  </si>
  <si>
    <t>MAREUIL SUR BELLE</t>
  </si>
  <si>
    <t>economat@ehpadmareuil.fr;contact@ehpadmareuil.fr;direction@ehpadmareuil.fr</t>
  </si>
  <si>
    <t>05 53 60 62 00</t>
  </si>
  <si>
    <t>MAREUIL</t>
  </si>
  <si>
    <t>24-240000802-1</t>
  </si>
  <si>
    <t>240002170-EHPAD RESIDENCE DE LA BELLE</t>
  </si>
  <si>
    <t>SSIAD DE MAREUIL SUR BELLE</t>
  </si>
  <si>
    <t xml:space="preserve"> RESIDENCE DE LA BELLE 1 RUE RAYMOND BOUCHAREL </t>
  </si>
  <si>
    <t>MAREUIL EN PERIGORD</t>
  </si>
  <si>
    <t>mr.mareuil@sil.fr;economat.mareuil@sil.fr;ssiad@ehpadmareuil.fr;direction@ehpadmareuil.fr;economat@ehpadmareuil.fr</t>
  </si>
  <si>
    <t>EHPAD RESIDENCE CASTELBOURDINOISE</t>
  </si>
  <si>
    <t>RESIDENCE LES DEUX CHATEAUX</t>
  </si>
  <si>
    <t>15 R DU CHEMIN DES CHAUSSEES</t>
  </si>
  <si>
    <t>SAINT PARDOUX</t>
  </si>
  <si>
    <t>direction@ehpadles2chateaux.fr;</t>
  </si>
  <si>
    <t>MOTTIER</t>
  </si>
  <si>
    <t>05 49 63 41 82</t>
  </si>
  <si>
    <t>15 CHEMIN DES CHAUSSEES</t>
  </si>
  <si>
    <t>CHATEAU BOURDIN</t>
  </si>
  <si>
    <t>ST PARDOUX</t>
  </si>
  <si>
    <t>79-790016745-1</t>
  </si>
  <si>
    <t>790000392-RESIDENCE CASTELBOURDINOISE</t>
  </si>
  <si>
    <r>
      <rPr>
        <b/>
        <u/>
        <sz val="8"/>
        <color rgb="FFFF0000"/>
        <rFont val="Arial"/>
        <family val="2"/>
      </rPr>
      <t>Residence les Deux Chateaux = raison sociale de l'EJ dans Finess :</t>
    </r>
    <r>
      <rPr>
        <b/>
        <sz val="8"/>
        <color rgb="FFFF0000"/>
        <rFont val="Arial"/>
        <family val="2"/>
      </rPr>
      <t xml:space="preserve"> </t>
    </r>
    <r>
      <rPr>
        <sz val="8"/>
        <color rgb="FFFF0000"/>
        <rFont val="Arial"/>
        <family val="2"/>
      </rPr>
      <t xml:space="preserve">
</t>
    </r>
    <r>
      <rPr>
        <sz val="8"/>
        <color theme="1"/>
        <rFont val="Arial"/>
        <family val="2"/>
      </rPr>
      <t>Deux ET EHPAD dans Finess :
-790000392 :EHPAD RESIDENCE CASTELBOURDINOISE (Ehpad principale)
-790000335 :EHPAD RESIDENCE LA MENARDIERE (Ehpad secondaire)</t>
    </r>
  </si>
  <si>
    <r>
      <t xml:space="preserve">Le 10/05/22 : </t>
    </r>
    <r>
      <rPr>
        <sz val="8"/>
        <color rgb="FFFF0000"/>
        <rFont val="Arial"/>
        <family val="2"/>
      </rPr>
      <t>il faut conserver l'adresse mail : direction@ehpadles2chateaux.fr</t>
    </r>
    <r>
      <rPr>
        <sz val="8"/>
        <rFont val="Arial"/>
        <family val="2"/>
      </rPr>
      <t xml:space="preserve"> malgré le message de Mme RENAUD Sonia en retour indiquant sont départ le 18/12/2020 et qu'en attente d'un directeur titulaire c'est Mme Patricia VARENNES qui dirige l'établissement</t>
    </r>
  </si>
  <si>
    <t>SSIAD DE MAZIERES-ST PARDOUX</t>
  </si>
  <si>
    <t>15 RUE DU CHEMIN DES CHAUSSEES</t>
  </si>
  <si>
    <t>CHÂTEAU BOURDIN</t>
  </si>
  <si>
    <t>05 49 63 49 16</t>
  </si>
  <si>
    <t>EHPAD RESIDENCE D'AUDENGE</t>
  </si>
  <si>
    <t>S.A.LA RESIDENCE D'AUDENGE</t>
  </si>
  <si>
    <t>VIVALTO VIE</t>
  </si>
  <si>
    <t>2 ALL ERNEST DE BOISSIERE</t>
  </si>
  <si>
    <t>BP 9</t>
  </si>
  <si>
    <t>residenceaudenge@gmail.com;j.thereau@vivaltovie.com;s.bideau@vivaltovie.com</t>
  </si>
  <si>
    <t>05 56 03 81 00</t>
  </si>
  <si>
    <t>2 ALL DE BOISSIERE</t>
  </si>
  <si>
    <t>33-330005331-1</t>
  </si>
  <si>
    <t>CPOM intitulé 2021-2025</t>
  </si>
  <si>
    <t>18/09/2025 : Information =&gt;Changement d'OG (antérieurement = SA LA RESIDENCE D'AUDENGE)=&gt;OG 2025 = VIVALTO VIE</t>
  </si>
  <si>
    <t>EHPAD LES TERRASSES DE BEAUSEJOUR</t>
  </si>
  <si>
    <t>S.A LES TERASSES DE BEAUSEJOUR</t>
  </si>
  <si>
    <t>SA LES TERASSES DE BEAUSEJOUR</t>
  </si>
  <si>
    <t>92 AV ENTRE DEUX MERS</t>
  </si>
  <si>
    <t>jbamouroux@terrassesdebeausejour.com;contact@terrassesdebeausejour.com</t>
  </si>
  <si>
    <t>05 56 78 33 34</t>
  </si>
  <si>
    <t>EHPAD RESIDENCE BEAULIEU</t>
  </si>
  <si>
    <t>S.A. RESIDENCE DE BEAULIEU</t>
  </si>
  <si>
    <t>SA RESIDENCE DE BEAULIEU</t>
  </si>
  <si>
    <t>15 R EUGENE DELACROIX</t>
  </si>
  <si>
    <t>BP 136</t>
  </si>
  <si>
    <t>PUILBOREAU</t>
  </si>
  <si>
    <t>stephane.lepland@gmail.com;jenny.cuit@gmail.com;s.lepland@ehpad-beaulieu.com;j.cuit@ehpad-beaulieu.com</t>
  </si>
  <si>
    <t xml:space="preserve"> LEPLAND</t>
  </si>
  <si>
    <t>05 46 01 76 76</t>
  </si>
  <si>
    <t>Mme Jennifer CUIT :Comptable</t>
  </si>
  <si>
    <t>17-170006662-1</t>
  </si>
  <si>
    <t>Prorogation du CPOM initial 2019_2023 par avenant</t>
  </si>
  <si>
    <t xml:space="preserve">si budget, mettre en copie la comptable : jenny.cuit@gmail.com; </t>
  </si>
  <si>
    <t>SSIAD SANTE SERVICE BAYONNE</t>
  </si>
  <si>
    <t>SANTE SERVICE BAYONNE</t>
  </si>
  <si>
    <t>20 AV DE PLANTOUN</t>
  </si>
  <si>
    <t>ssbr@wanadoo.fr;accueil@santeservicebayonne.fr;b.glemet@santeservicebayonne.fr;a.etchenique@santeservicebayonne.fr</t>
  </si>
  <si>
    <t>05 59 50 31 10</t>
  </si>
  <si>
    <t>AVENUE DE PLANTOUN</t>
  </si>
  <si>
    <t>SSIAD SANTE SERVICE DAX</t>
  </si>
  <si>
    <t xml:space="preserve">SANTE SERVICE DAX </t>
  </si>
  <si>
    <t>22 ROUTE DES PYRENEES</t>
  </si>
  <si>
    <t>NARROSSE</t>
  </si>
  <si>
    <t>direction@santeservicedax.org;directionadjointe@santeservicedax.org</t>
  </si>
  <si>
    <t>05 58 58 11 02</t>
  </si>
  <si>
    <t xml:space="preserve"> 22 ROUTE DES PYRENEES </t>
  </si>
  <si>
    <t>EHPAD EGOA</t>
  </si>
  <si>
    <t>ETCHE  ONA (SAS)</t>
  </si>
  <si>
    <t>BASSUSSARY</t>
  </si>
  <si>
    <t>direction@ehpad-egoa.fr</t>
  </si>
  <si>
    <t>05 59 43 06 76</t>
  </si>
  <si>
    <t>BASSUSSARRY</t>
  </si>
  <si>
    <t>64-640794616-1</t>
  </si>
  <si>
    <t>Maj finess 03/02/25 Modification raison sociale EJ SARL ETCHE ONA devient ETCHE ONA</t>
  </si>
  <si>
    <t>EHPAD CLUB HORIZONS ANGLET</t>
  </si>
  <si>
    <t>SARL "HOTEL CLUB HORIZON"</t>
  </si>
  <si>
    <t>51 R DE HAUSQUETTE</t>
  </si>
  <si>
    <t>hotel.club.horizons@orange.fr;</t>
  </si>
  <si>
    <t>PICAU</t>
  </si>
  <si>
    <t>05 59 58 87 50
06 75 54 51 38</t>
  </si>
  <si>
    <r>
      <t>Expert-comptable Laurent GUEGAN</t>
    </r>
    <r>
      <rPr>
        <sz val="11"/>
        <color theme="1"/>
        <rFont val="Aptos"/>
        <family val="2"/>
      </rPr>
      <t xml:space="preserve">  </t>
    </r>
  </si>
  <si>
    <t>Accueil de l’EHPAD : 05 59 58 87 50
EHPAD D° : 09 60 50 62 65</t>
  </si>
  <si>
    <t>64-640004099-1</t>
  </si>
  <si>
    <t>EHPAD CHÂTEAU DE CRESSE</t>
  </si>
  <si>
    <t>SARL CHATEAU DE CRESSE</t>
  </si>
  <si>
    <t>RTE DE JARNAC</t>
  </si>
  <si>
    <t>LOGIS DE CRESSE</t>
  </si>
  <si>
    <t>BOURG CHARENTE</t>
  </si>
  <si>
    <t xml:space="preserve">direction@chateaudecresse.fr;accueil@chateaudecresse.fr;f.bureau@chateaudecresse.fr
</t>
  </si>
  <si>
    <t>05 45 83 77 77</t>
  </si>
  <si>
    <t>LD LE LOGIS DE CRESSE</t>
  </si>
  <si>
    <t>16-160001566-1</t>
  </si>
  <si>
    <t>160009007-EHPAD CHÂTEAU DE CRESSE</t>
  </si>
  <si>
    <t>EHPAD_PUV_GMPS</t>
  </si>
  <si>
    <t>PUV RESIDENCE LE PARC</t>
  </si>
  <si>
    <t>DOMAINE DU LOGIS DE CRESSE</t>
  </si>
  <si>
    <t>direction@chateaudecresse.fr;accueil@chateaudecresse.fr</t>
  </si>
  <si>
    <t>LIEU DIT LE LOGIS DE CRESSE</t>
  </si>
  <si>
    <t>EHPAD CHATEAU LA CURE</t>
  </si>
  <si>
    <t>S.A.R.L. CHATEAU LA CURE</t>
  </si>
  <si>
    <t>SARL CHATEAU LA CURE</t>
  </si>
  <si>
    <t>1 RTE DU STADE</t>
  </si>
  <si>
    <t>SAINT CAPRAIS DE BORDEAUX</t>
  </si>
  <si>
    <t>m.ruis@free.fr</t>
  </si>
  <si>
    <t>05 56 78 71 48</t>
  </si>
  <si>
    <t>DOM DE  LA CURE</t>
  </si>
  <si>
    <t>ST CAPRAIS DE BORDEAUX</t>
  </si>
  <si>
    <t>EHPAD CLAIREFONTAINE</t>
  </si>
  <si>
    <t>SARL CLAIREFONTAINE</t>
  </si>
  <si>
    <t>163 Avenue du Général de Gaulle</t>
  </si>
  <si>
    <t>direction-clairefontaine@orange.fr;clairefontaine2@wanadoo.fr;compta-nical@orange.fr</t>
  </si>
  <si>
    <t>163 av du Général de Gaulle</t>
  </si>
  <si>
    <t>Rattaché à "FAMILLE GODARD" (mais pas en tant qu'OG) deux EPRD distinct par SARL CLAIREFONTAINE ET CAMBO ENIA</t>
  </si>
  <si>
    <t>Arrêté du 30/11/2020 : 
-changement d'adresse (St MEDARD EN JALLES au lieu de MARTIGNAS SUR JALLES (site qui est fermé)
-cession d'autorisation 30 lits HP en provenance de l'EHPAD BARDON LAGRANGE ET 330798398 qui est désormais fermé</t>
  </si>
  <si>
    <t>EHPAD LES CEDRES</t>
  </si>
  <si>
    <t>SARL RESIDENCE LES CEDRES</t>
  </si>
  <si>
    <t>SARL COQUILEAU</t>
  </si>
  <si>
    <t>8 PL DU GENERAL DE GAULLE</t>
  </si>
  <si>
    <t>PAYROUX</t>
  </si>
  <si>
    <t xml:space="preserve">direction@residence-lescedres.com;accueil@residence-lescedres.com </t>
  </si>
  <si>
    <t>05 49 87 82 18</t>
  </si>
  <si>
    <t>86-860001791-1</t>
  </si>
  <si>
    <t>EHPAD MUSDEHALSUENIA</t>
  </si>
  <si>
    <t>S.A.R.L. DIEUDONNE</t>
  </si>
  <si>
    <t>SARL DIEUDONNE</t>
  </si>
  <si>
    <t>32 R DES BASQUES</t>
  </si>
  <si>
    <t>direction@ehpadmus.com</t>
  </si>
  <si>
    <t>DERGUY</t>
  </si>
  <si>
    <t>05 59 93 72 72</t>
  </si>
  <si>
    <t>64-640014692-1</t>
  </si>
  <si>
    <t>EHPAD LE MOULIN DE JEANNE</t>
  </si>
  <si>
    <t>SARL DU MOULIN DE SAINT LOUBES</t>
  </si>
  <si>
    <t>29 R DU MOULIN ROUGE</t>
  </si>
  <si>
    <t>contact@lemoulindejeanne.fr;c.bonneron@pmconsult.fr;mongis.baptiste@gmail.com</t>
  </si>
  <si>
    <t>05 56 78 99 20</t>
  </si>
  <si>
    <t>33-330020769-1</t>
  </si>
  <si>
    <t>EHPAD RESIDENCE DU DUC DE LORGE</t>
  </si>
  <si>
    <t>SARL DUC DE L ORGE</t>
  </si>
  <si>
    <t>437 AV DU DUC DE LORGE</t>
  </si>
  <si>
    <t>SAINT JEAN D'ILLAC</t>
  </si>
  <si>
    <t>clairefontaine2@wanadoo.fr;compta-nical@orange.fr;duc-de-lorge@wanadoo.fr</t>
  </si>
  <si>
    <t>05 56 21 67 05</t>
  </si>
  <si>
    <t>ST JEAN D ILLAC</t>
  </si>
  <si>
    <t xml:space="preserve">Arrêté 09/03/23 : La maison de retraite les BOULEAUX (330802588) cède 6 places à l’EHPAD DUC de l’Orge, cette cession entrainant la fermeture de l’établissement, sauf erreur de ma part
L’EHPAD DUC de L’ORGE (330799081)voit sa capacité portée à 79 lits HP (dont 12 lits Alzheimer ou apparentés)
</t>
  </si>
  <si>
    <t>EHPAD RESIDENCE DU VAL DE BOIVRE</t>
  </si>
  <si>
    <t>SARL DU VAL DE BOIVRE</t>
  </si>
  <si>
    <t>SARL HOGEPI</t>
  </si>
  <si>
    <t>2 R GRATTELOUP</t>
  </si>
  <si>
    <t>olivier.piroelle@logisvaldeboivre.fr;</t>
  </si>
  <si>
    <t xml:space="preserve">05 49 36 02 15
06 60 92 47 40 </t>
  </si>
  <si>
    <t>2 R DE GRATTELOUP</t>
  </si>
  <si>
    <t>05 49 36 02 15</t>
  </si>
  <si>
    <t>86-HOGEPI-1</t>
  </si>
  <si>
    <t>860008549-EHPAD RESIDENCE DU VAL DE BOIVRE</t>
  </si>
  <si>
    <t>EHPAD "Le Logis des Cours"</t>
  </si>
  <si>
    <t>SAS LE LOGIS DES COURS</t>
  </si>
  <si>
    <t>BERUGES</t>
  </si>
  <si>
    <t>olivier.piroelle@logisdescours.fr;</t>
  </si>
  <si>
    <t>06 60 92 47 40</t>
  </si>
  <si>
    <t>24 RTE DES COURS</t>
  </si>
  <si>
    <t>Ouverture 10 avril 2017</t>
  </si>
  <si>
    <t>EHPAD LE CLOS SAINT MARTIN</t>
  </si>
  <si>
    <t>SARL LE CLOS ST MARTIN</t>
  </si>
  <si>
    <t>80  LE VIEUX BOURG</t>
  </si>
  <si>
    <t>PEUJARD</t>
  </si>
  <si>
    <t>clos.saint.martin@orange.fr</t>
  </si>
  <si>
    <t>05 57 43 06 22</t>
  </si>
  <si>
    <t>LE VIEUX BOURG</t>
  </si>
  <si>
    <t>33-330006362-1</t>
  </si>
  <si>
    <t>EHPAD LE LAC DE CALOT</t>
  </si>
  <si>
    <t>SARL LE LAC DE CALOT</t>
  </si>
  <si>
    <t>240 CHE DU PORT D'HOURTIN</t>
  </si>
  <si>
    <t>direction@ehpadlacdecalot.fr;adjointe-direction@ehpadlacdecalot.fr;g.lebatteux@i-g-h.fr</t>
  </si>
  <si>
    <t>05 57 83 84 00</t>
  </si>
  <si>
    <t>CHE DU PORT D'HOURTIN</t>
  </si>
  <si>
    <t>05 56 68 84 00</t>
  </si>
  <si>
    <t>EHPAD LE LOGIS DE MONTIGNAC</t>
  </si>
  <si>
    <t>S.A.R.L. LE LOGIS DE MONTIGNAC</t>
  </si>
  <si>
    <t>SARL LE LOGIS DE MONTIGNAC</t>
  </si>
  <si>
    <t>20 RTE DE MONTIGNAC</t>
  </si>
  <si>
    <t>FONTCOUVERTE</t>
  </si>
  <si>
    <t>direction@logisdemontignac.fr;camille.jacqueton@lelogisdemontignac.fr;paula.jacqueton@lelogisdemontignac.fr</t>
  </si>
  <si>
    <t>05 46 92 01 19</t>
  </si>
  <si>
    <t>17-170009534-1</t>
  </si>
  <si>
    <t>EHPAD LE VERGER DES BALANS</t>
  </si>
  <si>
    <t>SARL LE VERGER DES BALANS</t>
  </si>
  <si>
    <t>9 RTE DES BALANS</t>
  </si>
  <si>
    <t>LES GRANGES</t>
  </si>
  <si>
    <t>ANNESSE ET BEAULIEU</t>
  </si>
  <si>
    <t xml:space="preserve">direction.vdb@gbna-sante.fr;l.lassagne@gbna-sante.fr;levergerdesbalans@gbna-sante.fr
</t>
  </si>
  <si>
    <t>05 53 02 66 00</t>
  </si>
  <si>
    <t>24-240002428-1</t>
  </si>
  <si>
    <t>1er CPOM 2019-2023
Renouv en 2024</t>
  </si>
  <si>
    <t>EHPAD LES JARDINS D'EDEN</t>
  </si>
  <si>
    <t>S.A.R.L. LES JARDINS D'EDEN</t>
  </si>
  <si>
    <t>SARL LES JARDINS D'EDEN</t>
  </si>
  <si>
    <t>13 R DUBOISERIE</t>
  </si>
  <si>
    <t>QUINCAY</t>
  </si>
  <si>
    <t xml:space="preserve">lesjardinsdeden86190@gmail.com
</t>
  </si>
  <si>
    <t>05 49 39 06 78</t>
  </si>
  <si>
    <t>13 R DE LA DEBOISERIE</t>
  </si>
  <si>
    <t>PUV LE PRIEURE</t>
  </si>
  <si>
    <t>SARL LES JARDINS D'IROISE D'AIGRE</t>
  </si>
  <si>
    <t>14 AVENUE DU 8 MAI 1945</t>
  </si>
  <si>
    <t>direction.aigre@sgmr-ouest.com</t>
  </si>
  <si>
    <t>44 R DES PONTS</t>
  </si>
  <si>
    <t>05 45 21 30 24</t>
  </si>
  <si>
    <t>16-160015384-1</t>
  </si>
  <si>
    <t>160004396-EHPAD LES JARDINS D'IROISE-MANSLE</t>
  </si>
  <si>
    <t>EPRD en 2024 (médicalisation arrêté en attente le 16/04/24) rattaché aux Jardins d'Iroise pour l'EPRD et pour lequel un CPOM va être signé</t>
  </si>
  <si>
    <t>EHPAD LES JARDINS D'IROISE</t>
  </si>
  <si>
    <t xml:space="preserve">direction.aigre@iroisebellevie.com;
</t>
  </si>
  <si>
    <t>DENIS</t>
  </si>
  <si>
    <t>Marlène</t>
  </si>
  <si>
    <t>Portable direction : 06 62 03 09 22</t>
  </si>
  <si>
    <t>AV PAUL MAIRAT</t>
  </si>
  <si>
    <t>LES CHINTRES</t>
  </si>
  <si>
    <t xml:space="preserve">direction.mansle@iroisebellevie.com;iroise.mansle@iroisebellevie.com
</t>
  </si>
  <si>
    <t>05 45 22 20 52</t>
  </si>
  <si>
    <t>PUV STE FORTUNADE</t>
  </si>
  <si>
    <t>SARL LES LAURIER</t>
  </si>
  <si>
    <t>RESIDENCE LES LAURIERS</t>
  </si>
  <si>
    <t>lauriers.direction@gmail.com;lauriers.contact@gmail.com</t>
  </si>
  <si>
    <t>05 55 27 39 00</t>
  </si>
  <si>
    <t>LA VERGNE</t>
  </si>
  <si>
    <t>STE FORTUNADE</t>
  </si>
  <si>
    <t>maj catégorie 23 10 18 passe de EHPA à EHPAD</t>
  </si>
  <si>
    <t>EHPAD LES PRES DU MOULIN</t>
  </si>
  <si>
    <t>SARL LES PRES DU MOULIN</t>
  </si>
  <si>
    <t>BENISE</t>
  </si>
  <si>
    <t>FRANCESCAS</t>
  </si>
  <si>
    <t>presdumoulin@gmail.com</t>
  </si>
  <si>
    <t>05 53 97 67 00</t>
  </si>
  <si>
    <t>EHPAD LA DRYADE</t>
  </si>
  <si>
    <t>SARL MAIS DE RETRAITE LA DRYADE</t>
  </si>
  <si>
    <t>28 R DE LA LIBERTE</t>
  </si>
  <si>
    <t>SAINT MEDARD DE MUSSIDAN</t>
  </si>
  <si>
    <t>ehpad@ladryade.fr;la-dryade@wanadoo.fr;franck.docteur.ladryade@gmail.com</t>
  </si>
  <si>
    <t>05 53 82 09 26</t>
  </si>
  <si>
    <t>RTE DE LA LIBERTE</t>
  </si>
  <si>
    <t>ST MEDARD DE MUSSIDAN</t>
  </si>
  <si>
    <t>24-240001966-1</t>
  </si>
  <si>
    <t>EHPAD LA VALLEE DU BANDIAT</t>
  </si>
  <si>
    <t>SARL MR VALLEE DU BANDIAT</t>
  </si>
  <si>
    <t>SAS GROUPE PAVONIS SANTE</t>
  </si>
  <si>
    <t>LD GD PLANTIER-GARENNE</t>
  </si>
  <si>
    <t>MARTHON</t>
  </si>
  <si>
    <t>annick.casas-martinez@pavonis.fr;natacha.lebihen@pavonis.fr;</t>
  </si>
  <si>
    <t>CASAS-MARTINEZ</t>
  </si>
  <si>
    <t>Annick</t>
  </si>
  <si>
    <t>05 45 70 22 23</t>
  </si>
  <si>
    <t>26 RUE DE MONTEVIDEO</t>
  </si>
  <si>
    <t>01  53 92 05 05</t>
  </si>
  <si>
    <t>16-750065401-1</t>
  </si>
  <si>
    <t>08/08/25 Maj EJ =&gt;Anciennement  EJ160001640 SARL MR VALLEE DU BANDIAT=&gt;Devient 750065401 SAS GROUPE PAVONIS SANTE</t>
  </si>
  <si>
    <t>EHPAD RESIDENCE N. SEVILEANO</t>
  </si>
  <si>
    <t>S.A.R.L. NICOLAS SEVILEANO</t>
  </si>
  <si>
    <t>SARL N. SEVILEANO CERIZAY</t>
  </si>
  <si>
    <t>66 AV DU VINGT CINQ AOUT 1944</t>
  </si>
  <si>
    <t>residence.sevileano@fede79.admr.org</t>
  </si>
  <si>
    <t>05 49 80 56 98</t>
  </si>
  <si>
    <t>66 AV DU 25 AOUT 1944</t>
  </si>
  <si>
    <t>79-790003289-1</t>
  </si>
  <si>
    <t>CPOM mono établissement signé le 22/12/2017</t>
  </si>
  <si>
    <t>EHPAD RESIDENCE DE LA HE</t>
  </si>
  <si>
    <t>S.A.R.L. RESIDENCE DE LA HE</t>
  </si>
  <si>
    <t>4 R JEAN BONNARDEL</t>
  </si>
  <si>
    <t xml:space="preserve">residence.delahe@groupe-mieuxvivre.com </t>
  </si>
  <si>
    <t>05 56 87 70 00</t>
  </si>
  <si>
    <t>R JEAN BONNARDEL</t>
  </si>
  <si>
    <t>21/08/2025 Rattachement de l'EHPAD au GROUPE MIEUX VIVRE=&gt;Changement de gestionnaire et chargé de mission PFA</t>
  </si>
  <si>
    <t>EHPAD HESPERIE BIARRITZ</t>
  </si>
  <si>
    <t>SAS AMBROISIE HOLDING</t>
  </si>
  <si>
    <t>102 AV KENNEDY</t>
  </si>
  <si>
    <t>contact@hesperie-sas.com;direction@hesperie-sas.com;direction@holding-ambroisie.com;compta@acanthe-sas.com;diradjoint@acanthe-sas.com</t>
  </si>
  <si>
    <t>05 59 23 13 90</t>
  </si>
  <si>
    <t>3  RUE F.JAMMES</t>
  </si>
  <si>
    <t>64-640794624-1</t>
  </si>
  <si>
    <t>640796082-EHPAD ACANTHE</t>
  </si>
  <si>
    <t>31/12/2019 changement d'EJ</t>
  </si>
  <si>
    <t>EHPAD L'AMBROISIE</t>
  </si>
  <si>
    <t>8 R DE HAUTIN</t>
  </si>
  <si>
    <t>contact@ambroisie-sas.com;direction@ambroisie-sas.com;direction@holding-ambroisie.com;compta@acanthe-sas.com;diradjoint@acanthe-sas.com</t>
  </si>
  <si>
    <t>05 59 41 20 61</t>
  </si>
  <si>
    <t>EHPAD ACANTHE</t>
  </si>
  <si>
    <t>3 R F JAMMES</t>
  </si>
  <si>
    <t>direction@acanthe-sas.com;direction@holding-ambroisie.com;compta@acanthe-sas.com;diradjoint@acanthe-sas.com</t>
  </si>
  <si>
    <t>05 59 41 21 21</t>
  </si>
  <si>
    <t>EHPAD LE PARC DU BEQUET</t>
  </si>
  <si>
    <t>SAS EHPAD DU BEQUET</t>
  </si>
  <si>
    <t>344 RTE DE TOULOUSE</t>
  </si>
  <si>
    <t>sec.bequet@bordeauxnord.com;ehpb.accueil@bordeauxnord.com;g.boucher@bordeauxnord.com</t>
  </si>
  <si>
    <t>05 56 49 26 06</t>
  </si>
  <si>
    <t>05 56 85 50 11</t>
  </si>
  <si>
    <t>EHPAD LES JARDINS DU MEDOC</t>
  </si>
  <si>
    <t>7 IMP DE LA TOUR</t>
  </si>
  <si>
    <t>GAILLAN EN MEDOC</t>
  </si>
  <si>
    <t>tdommanget@jipg.fr;jardinsdumedoc@pavonis.fr;jeanpaul.dasilva@pavonis.fr;mjacot@jestia.fr</t>
  </si>
  <si>
    <t>05 56 41 87 31</t>
  </si>
  <si>
    <t>26 R DE MONTEVIDEO</t>
  </si>
  <si>
    <t>EHPAD L'AUBE</t>
  </si>
  <si>
    <t>SAS L'AUBE</t>
  </si>
  <si>
    <t>6 RTE DE FONTENAY LE COMTE</t>
  </si>
  <si>
    <t>MARGOT</t>
  </si>
  <si>
    <t>SAINT CYR DU DORET</t>
  </si>
  <si>
    <t>direction.aube@gmail.com;adjointe-direction@ehpadlaube.fr;alerteaube@gmail.com;direction@ehpadlaube.fr;g.lebatteux@i-g-h.fr</t>
  </si>
  <si>
    <t>05 46 00 76 70</t>
  </si>
  <si>
    <t>ST CYR DU DORET</t>
  </si>
  <si>
    <t>05 46 27 82 37</t>
  </si>
  <si>
    <t>17-170005359-1</t>
  </si>
  <si>
    <t>EHPAD LES JARDINS D'IROISE DE BLAYE</t>
  </si>
  <si>
    <t>SAS LES JARDINS D'IROISE DE BLAYE</t>
  </si>
  <si>
    <t>36 R ANDRE LAFON</t>
  </si>
  <si>
    <t>direction.blaye@sgmr-ouest.com;iroise.blaye@sgmr-ouest.com;direction.blaye@iroisebellevie.com;a.oblin@iroisebellevie.com;g.cohen@iroisebellevie.com</t>
  </si>
  <si>
    <t>05 57 42 04 54</t>
  </si>
  <si>
    <t>1 R DU DOCTEUR BOUTIN</t>
  </si>
  <si>
    <t>SAS LES JARDINS D'IROISE DE COZES</t>
  </si>
  <si>
    <t>19 BD DE LA CITADELLE</t>
  </si>
  <si>
    <t>BP 22</t>
  </si>
  <si>
    <t>COZES</t>
  </si>
  <si>
    <t>direction.cozes@sgmr-ouest.com;direction.cozes@iroisebellevie.com;g.cohen@iroisebellevie.com</t>
  </si>
  <si>
    <t>05 46 90 90 96</t>
  </si>
  <si>
    <t>Directeur régional région centre : SGMR Ouest Jardins d'iroise : Mr Jean  Christophe LAURENCON
06 73 68 46 43</t>
  </si>
  <si>
    <t>BP22</t>
  </si>
  <si>
    <t>POTTIER</t>
  </si>
  <si>
    <t>17-JARDINS-D-IROISE-1</t>
  </si>
  <si>
    <t>SAS LES JARDINS D'IROISE DE ROCHEFORT</t>
  </si>
  <si>
    <t>67 BD EDOUARD POUZET</t>
  </si>
  <si>
    <t>direction.rochefort@sgmr-ouest.com;iroise.rochefort@sgmr-ouest.com;direction.rochefort@iroisebellevie.com;a.oblin@iroisebellevie.com</t>
  </si>
  <si>
    <t>05 46 99 29 01</t>
  </si>
  <si>
    <t>170024046-SAS JARDINS D'IROISE DE COZES</t>
  </si>
  <si>
    <t>EHPAD LES PETITES VIGNES</t>
  </si>
  <si>
    <t>SAS LES PETITES VIGNES</t>
  </si>
  <si>
    <t>R FIEF CLUZEAU</t>
  </si>
  <si>
    <t>LA JARNE</t>
  </si>
  <si>
    <t xml:space="preserve">direction@lespetitesvignes.fr;compta@lespetitesvignes.fr  </t>
  </si>
  <si>
    <t>05 46 56 53 00</t>
  </si>
  <si>
    <t>17-170015408-1</t>
  </si>
  <si>
    <t>EHPAD RESIDENCE LES PINS  ST PIERRE D IRUBE</t>
  </si>
  <si>
    <t>SAS LES PINS</t>
  </si>
  <si>
    <t>9 RUE D'AMETZONDO</t>
  </si>
  <si>
    <t>eric.luye@les-pins.fr;direction@les-pins.fr</t>
  </si>
  <si>
    <t>05 59 44 73 00</t>
  </si>
  <si>
    <t>ST PIERRE D IRUBE</t>
  </si>
  <si>
    <t>DE KERHOR</t>
  </si>
  <si>
    <t>EHPAD LES TAMARIS</t>
  </si>
  <si>
    <t>S.A.S LES TAMARIS</t>
  </si>
  <si>
    <t>SAS LES TAMARIS</t>
  </si>
  <si>
    <t>63 AV EDMOND GRASSET</t>
  </si>
  <si>
    <t>assistantedirection@tamaris.pro;leilaamara@tamaris.pro;lucchilaud@tamaris.pro;accueil@tamaris.pro</t>
  </si>
  <si>
    <t>AMARA</t>
  </si>
  <si>
    <t>Leila</t>
  </si>
  <si>
    <t>05 46 45 42 50</t>
  </si>
  <si>
    <t>17-170005474-1</t>
  </si>
  <si>
    <t>EHPAD LES TREMOLADES</t>
  </si>
  <si>
    <t>SAS LES TREMOLADES</t>
  </si>
  <si>
    <t>7 RTE DE RIBERAC</t>
  </si>
  <si>
    <t>TOCANE SAINT APRE</t>
  </si>
  <si>
    <t>direction@ehpad-tremolades.fr;radministratif@ehpad-tremolades.fr;scomptable@ehpad-tremolades.fr</t>
  </si>
  <si>
    <t>05 53 92 42 50</t>
  </si>
  <si>
    <t>TOCANE ST APRE</t>
  </si>
  <si>
    <t>24-240002436-1</t>
  </si>
  <si>
    <t>Precedent CPOM 2020_2024 Renouvellement en 2025</t>
  </si>
  <si>
    <t>EHPAD VILLA DU MANOIRE</t>
  </si>
  <si>
    <t>SAS LOGEA SUR MANOIRE</t>
  </si>
  <si>
    <t>SAINT PIERRE DE CHIGNAC</t>
  </si>
  <si>
    <t xml:space="preserve">cdelalande@villadumanoire.fr;mcastet@logea.asso.fr;jcardona@logea.asso.fr;ldelafourniere@logea.asso.fr;amardon@logea.asso.fr;edermit@logea.asso.fr </t>
  </si>
  <si>
    <t>05 53 07 55 42</t>
  </si>
  <si>
    <t>M. DERMIT Erik Directeur Général</t>
  </si>
  <si>
    <t>ENTREE A 2 PL RAVEZIES</t>
  </si>
  <si>
    <t>24-330063884-1</t>
  </si>
  <si>
    <t xml:space="preserve">25/04/25 : Modification du numéro de CPOM du fait du changement d'EJ :24-240001297-1 devient 24-330063884-1
Précédent CPOM 2020/2024
</t>
  </si>
  <si>
    <t>25/04/25 : Actualisation RS EHPAD : antérieurement EHPAD LA RETRAITE DU MANOIRE et Modification num CPOM du fait du changement d'EJ :24-240001297-1 devient 24-330063884-1_Caisse pivot = CPAM Dordogne
01/08/23 :Changement d'EJ antérieurement 240001297 SAS LOGEA SUR MANOIRE modif par EJ 330063884</t>
  </si>
  <si>
    <t>EHPAD RESIDENCE DU PARC D'HIVER</t>
  </si>
  <si>
    <t>SAS MAISON DE RETRAITE DU PARC D'HIVER</t>
  </si>
  <si>
    <t>6 AV DE LATTRE DE TASSIGNY</t>
  </si>
  <si>
    <t>direction@leparcdhiver.com;secretariat@leparcdhiver.com</t>
  </si>
  <si>
    <t>05 59 41 52 00</t>
  </si>
  <si>
    <t>6 AV DE LATTRE TASSIGNY</t>
  </si>
  <si>
    <t>EHPAD RESIDENCE DU CHATEAU</t>
  </si>
  <si>
    <t>SAS Résidence du Château</t>
  </si>
  <si>
    <t>SAS RESIDENCE DU CHÂTEAU</t>
  </si>
  <si>
    <t>23 avenue Georges Clémenceau</t>
  </si>
  <si>
    <t>s.bideau@groupe-mieuxvivre.fr;residence.duchateau@groupe-mieuxvivre.fr;c.sevestre@groupe-mieuxvivre.fr;bideausophie@gmail.com</t>
  </si>
  <si>
    <t>05 53 97 72 00</t>
  </si>
  <si>
    <t>EHPAD RESIDENCE DES 4 SAISONS</t>
  </si>
  <si>
    <t>SAS RESIDENCE QUATRE SAISONS</t>
  </si>
  <si>
    <t>91 R VICTOR HUGO</t>
  </si>
  <si>
    <t>s.bideau@groupe-mieuxvivre.fr;residence.quatresaisons@groupe-mieuxvivre.fr;b.favreau@groupe-mieuxvivre.fr</t>
  </si>
  <si>
    <t>05 53 51 46 46</t>
  </si>
  <si>
    <t>91 AV VICTOR HUGO</t>
  </si>
  <si>
    <t>BIDEAU</t>
  </si>
  <si>
    <t>SOPHIE</t>
  </si>
  <si>
    <t>s.bideau@groupe-mieuxvivre.fr ;</t>
  </si>
  <si>
    <t>24-240016873-1</t>
  </si>
  <si>
    <t>2024_reorg_oct_Virginie JOUSSELIN</t>
  </si>
  <si>
    <t>EHPAD DU PETIT GARDONNE</t>
  </si>
  <si>
    <t>SAS RETRAITE AU PETIT GARDONNE</t>
  </si>
  <si>
    <t>PETIT GARDONNE</t>
  </si>
  <si>
    <t>MONTAGNAC LA CREMPSE</t>
  </si>
  <si>
    <t>contact@petitgardonne.fr;direction@petitgardonne.fr</t>
  </si>
  <si>
    <t>05 53 81 98 18</t>
  </si>
  <si>
    <t>24-240002303-1</t>
  </si>
  <si>
    <t>CENTRE DE GUIDANCE INFANTILE</t>
  </si>
  <si>
    <t>SAUVEGARDE 47</t>
  </si>
  <si>
    <t>8 R DE RAYSSAC</t>
  </si>
  <si>
    <t>vlefebvre@sauve-garde.fr;gkervadec@sauve-garde.fr; cgi@sauve-garde.fr</t>
  </si>
  <si>
    <t>05 53 48 16 41</t>
  </si>
  <si>
    <t xml:space="preserve">2 RUE MACAYRAN </t>
  </si>
  <si>
    <t>05 53 48 16 10</t>
  </si>
  <si>
    <t>CSAPA GENERALISTE SAUVEGARDE</t>
  </si>
  <si>
    <t xml:space="preserve"> 8 RUE DU 4 SEPTEMBRE </t>
  </si>
  <si>
    <t>ygautier@sauve-garde.fr; gkervadec@sauve-garde.fr; cverdier@sauve-garde.fr; csapa@sauve-garde.fr;cverdier@sauve-garde.fr</t>
  </si>
  <si>
    <t>05 53 48 15 80</t>
  </si>
  <si>
    <t xml:space="preserve"> 2 RUE MACAYRAN </t>
  </si>
  <si>
    <t>ESAT  CART' SERVICES</t>
  </si>
  <si>
    <t>CHEM PASSELAYGUES</t>
  </si>
  <si>
    <t>LIEU DIT VARENNES</t>
  </si>
  <si>
    <t>gkervadec@sauve-garde.fr; smerigot@sauve-garde.fr; esat@sauve-garde.fr;</t>
  </si>
  <si>
    <t>MERIGOT</t>
  </si>
  <si>
    <t>05 53 68 32 85</t>
  </si>
  <si>
    <t>Service comptabilité : 05 53 68 41 03
Portable Directrice : 06 32 60 95</t>
  </si>
  <si>
    <t>ACT - SAUVEGARDE</t>
  </si>
  <si>
    <t>8 RUE IV SEPTEMBRE</t>
  </si>
  <si>
    <t>ygautier@sauve-garde.fr; gkervadec@sauve-garde.fr; cverdier@sauve-garde.fr; act@sauve-garde.fr;lpelerin@sauve-garde.fr; 
fabbes@sauve-garde.fr</t>
  </si>
  <si>
    <t>LHSS SAUVEGARDE</t>
  </si>
  <si>
    <t>72 AVENUE GENERAL DE GAULLE</t>
  </si>
  <si>
    <t>mduffrechou@sauve-garde.fr;lhss@sauve-garde.fr;gkervadec@sauve-garde.fr;</t>
  </si>
  <si>
    <t>DUFFRECHOU</t>
  </si>
  <si>
    <t>05 53 48 15 70
Portable : 06 73 68 60 76</t>
  </si>
  <si>
    <t>CAARUD SAUVEGARDE</t>
  </si>
  <si>
    <t>8 RUE DU IV SEPTEMBRE</t>
  </si>
  <si>
    <t>ygautier@sauve-garde.fr; gkervadec@sauve-garde.fr; caarud@sauve-garde.fr;cverdier@sauve-garde.fr</t>
  </si>
  <si>
    <t>SESSAD DE L'ITEP IDEKIA</t>
  </si>
  <si>
    <t>SAUVEGARDE ENFANCE PAYS BASQUE</t>
  </si>
  <si>
    <r>
      <t xml:space="preserve">SAUVEGARDE ENFANCE </t>
    </r>
    <r>
      <rPr>
        <b/>
        <sz val="8"/>
        <color theme="1"/>
        <rFont val="Arial"/>
        <family val="2"/>
      </rPr>
      <t>PAYS BASQUE</t>
    </r>
  </si>
  <si>
    <t>108 R MAUBEC</t>
  </si>
  <si>
    <t>dg@seapb.asso.fr;hperrotgouaux@seapb.asso.fr;idekia.ars@seapb.asso.fr;achaulet@seapb.asso.fr;SHENRIQUES@seapb.asso.fr;vdupuit@seapb.asso.fr</t>
  </si>
  <si>
    <t>05 59 55 72 75</t>
  </si>
  <si>
    <t>68 AV DE BAYONNE</t>
  </si>
  <si>
    <t>Le Busquet 5</t>
  </si>
  <si>
    <t>05 59 52 11 91</t>
  </si>
  <si>
    <t>64-640791844-1</t>
  </si>
  <si>
    <t>640780193-ITEP IDEKIA</t>
  </si>
  <si>
    <r>
      <t xml:space="preserve">Modification de la raison sociale de l'EJ SAUVEGARDE ENFANCE ADULTE PAYS BASQUE </t>
    </r>
    <r>
      <rPr>
        <sz val="8"/>
        <color rgb="FFFF0000"/>
        <rFont val="Arial"/>
        <family val="2"/>
      </rPr>
      <t>avec suppression du mot "ADULTE"</t>
    </r>
  </si>
  <si>
    <t>ITEP IDEKIA</t>
  </si>
  <si>
    <t>CMPP BAYONNE</t>
  </si>
  <si>
    <t>54 AV DE BAYONNE</t>
  </si>
  <si>
    <t>Les Terrasses de l'avenue</t>
  </si>
  <si>
    <t>Bat A</t>
  </si>
  <si>
    <t>dg@seapb.asso.fr;hperrotgouaux@seapb.asso.fr;cmpp.ars@seapb.asso.fr;idekia.ars@seapb.asso.fr;achaulet@seapb.asso.fr;SHENRIQUES@seapb.asso.fr;vdupuit@seapb.asso.fr</t>
  </si>
  <si>
    <t>05 59 25 53 88</t>
  </si>
  <si>
    <r>
      <t xml:space="preserve">Modification de la raison sociale de l'ET CMPP DE LA SEAPB devient CMPP BAYONNE (arrêté du 13/12/18)
Modification de la raison sociale de l'EJ SAUVEGARDE ENFANCE ADULTE PAYS BASQUE </t>
    </r>
    <r>
      <rPr>
        <sz val="8"/>
        <color rgb="FFFF0000"/>
        <rFont val="Arial"/>
        <family val="2"/>
      </rPr>
      <t>avec suppression du mot "ADULTE"</t>
    </r>
    <r>
      <rPr>
        <sz val="8"/>
        <color theme="1"/>
        <rFont val="Arial"/>
        <family val="2"/>
      </rPr>
      <t xml:space="preserve">
</t>
    </r>
  </si>
  <si>
    <t>EHPAD LA CHENERAIE</t>
  </si>
  <si>
    <t>LES SINOPLIES</t>
  </si>
  <si>
    <t>SCIS LES SINOPLIES</t>
  </si>
  <si>
    <t>6 R DU PETIT PRINCE</t>
  </si>
  <si>
    <t>BASSILLAC</t>
  </si>
  <si>
    <t>exploitation@acppa.fr;v.grasset@acppa.fr;contacttutelle@acppa.fr;c.bottex@acppa.fr</t>
  </si>
  <si>
    <t>7 CHE DU GAREIZIN</t>
  </si>
  <si>
    <t>FRANCHEVILLE</t>
  </si>
  <si>
    <t>04 72 16 30 70</t>
  </si>
  <si>
    <t>24-690033899-1</t>
  </si>
  <si>
    <t>EHPAD RESIDENCE LA CANOPEE</t>
  </si>
  <si>
    <t>SAS SEDNA BORDEAUX</t>
  </si>
  <si>
    <t>SEDNA BORDEAUX</t>
  </si>
  <si>
    <t>11 R FURTADO</t>
  </si>
  <si>
    <t>dir-canopee-bordeaux@ehpad-sedna.fr;ptardy@ehpad-sedna.fr</t>
  </si>
  <si>
    <t>CHRIFI</t>
  </si>
  <si>
    <t>05 56 79 65 65</t>
  </si>
  <si>
    <t>1 R MONTGOLFIER</t>
  </si>
  <si>
    <t>SSIAD DE LAROQUE TIMBAUT</t>
  </si>
  <si>
    <t>SERVICE DE SOINS INFIRMIERS A DOMICILE - DE LAROQUE TIMBAUT</t>
  </si>
  <si>
    <t xml:space="preserve">SERVICE DE SOINS INFIRMIERS A DOMICILE - DE LAROQUE TIMBAUT </t>
  </si>
  <si>
    <t xml:space="preserve"> 2 RUE DU MARCHE </t>
  </si>
  <si>
    <t>LAROQUE TIMBAUT</t>
  </si>
  <si>
    <t>ssiad.laroque@fede47.admr.org</t>
  </si>
  <si>
    <t>05 53 95 18 80</t>
  </si>
  <si>
    <t>2 RUE DU MARCHE</t>
  </si>
  <si>
    <t>SSIAD DE SIPAR</t>
  </si>
  <si>
    <t>SI POUR PERSONNES AGEES ET RETRAITEES</t>
  </si>
  <si>
    <t>23 AV DE LA REPUBLIQUE</t>
  </si>
  <si>
    <t>BURIE</t>
  </si>
  <si>
    <t>sipar@sipar17.fr;secretariat@sipar17.fr;saad@sipar17.fr;planning@sipar17.fr;ssiad@sipar17.fr</t>
  </si>
  <si>
    <t>05 46 91 57 11</t>
  </si>
  <si>
    <t>23 AVENUE DE LA REPUBLIQUE</t>
  </si>
  <si>
    <t>SSIAD LALINDE</t>
  </si>
  <si>
    <t xml:space="preserve"> SIAD SOINS SERVICES </t>
  </si>
  <si>
    <t>SIAD SOINS SERVICES</t>
  </si>
  <si>
    <t>12 AVENUE JEAN MOULIN</t>
  </si>
  <si>
    <t>siad.lalinde@wanadoo.fr;a.daws@labregere.fr;emaiola2@wanadoo.fr</t>
  </si>
  <si>
    <t>05 53 27 99 70</t>
  </si>
  <si>
    <t xml:space="preserve"> 12 AVENUE JEAN MOULIN  </t>
  </si>
  <si>
    <t>24-240013474-1</t>
  </si>
  <si>
    <t>EHPAD FONDATION HELOISE DUPOND</t>
  </si>
  <si>
    <t>SIVOM DE BEAUVOIR</t>
  </si>
  <si>
    <t>PL DE L HOTEL DE VILLE</t>
  </si>
  <si>
    <t>BEAUVOIR SUR NIORT</t>
  </si>
  <si>
    <t>fl.beauvoir@wanadoo.fr</t>
  </si>
  <si>
    <t>05 49 09 67 45</t>
  </si>
  <si>
    <t>15 PL DE L'HOTEL DE VILLE</t>
  </si>
  <si>
    <t>FONDATION HELOISE DUPOND</t>
  </si>
  <si>
    <t>79-790002638-1</t>
  </si>
  <si>
    <t>RESIDENCE LES OURNEAUX</t>
  </si>
  <si>
    <t>SIVOM ECHIRE ST GELAIS</t>
  </si>
  <si>
    <t>200 R DES ECOLES</t>
  </si>
  <si>
    <t>accueil@lesourneaux.fr;direction@lesourneaux.fr</t>
  </si>
  <si>
    <t>05 49 25 24 82</t>
  </si>
  <si>
    <t>EHPAD RESIDENCE LES ABIES</t>
  </si>
  <si>
    <t>SIVU "RESTER AU PAYS"</t>
  </si>
  <si>
    <t>6B PL DE L EGLISE</t>
  </si>
  <si>
    <t>L'ABSIE</t>
  </si>
  <si>
    <t>secretariat@abies79.fr;genevieve.bernard@gcsms79.fr;maelle.kowal@moncoutantsursevre.fr;accueil@abies79.fr;julie.deville@gcsms79.fr</t>
  </si>
  <si>
    <t>05 49 95 33 60</t>
  </si>
  <si>
    <t>11 R RAYMOND MIGAUD</t>
  </si>
  <si>
    <t>B. P. 17</t>
  </si>
  <si>
    <t>L ABSIE</t>
  </si>
  <si>
    <t>05 49 95 80 50</t>
  </si>
  <si>
    <t>SSIAD LO BANIU</t>
  </si>
  <si>
    <t>SIVU DU SSIAD LO BANIU</t>
  </si>
  <si>
    <t xml:space="preserve">SIVU DU SSIAD LO BANIU </t>
  </si>
  <si>
    <t>19 RUE D'HIAA</t>
  </si>
  <si>
    <t>secretariat@ssiad-lescar.fr;direction@ssiad-lescar.fr</t>
  </si>
  <si>
    <t>05 59 77 87 07</t>
  </si>
  <si>
    <t>PLACE ROYALE</t>
  </si>
  <si>
    <t>27/08 info changement raison sociale le SSIAD DU CANTON DE LESCAR devient le SIAD LO BANIU</t>
  </si>
  <si>
    <t>SSIAD VERGT</t>
  </si>
  <si>
    <t xml:space="preserve"> SSIAD DE VERGT </t>
  </si>
  <si>
    <t>SSIAD DE VERGT</t>
  </si>
  <si>
    <t>PLACE CHARLES MANGOLD</t>
  </si>
  <si>
    <t>ssiad.de.vergt@wanadoo.fr;a.daws@labregere.fr</t>
  </si>
  <si>
    <t>05 53 08 57 92</t>
  </si>
  <si>
    <t>24-240002519-1</t>
  </si>
  <si>
    <t>SSIAD DU CANTON DE LAVARDAC</t>
  </si>
  <si>
    <t>SSIAD INTERCOMMUNAL LAVARDAC - CTRE MEDICO SOCIAL ROBERT BOUGES</t>
  </si>
  <si>
    <t xml:space="preserve">AVENUE DU GENERAL DE GAULLE </t>
  </si>
  <si>
    <t>LAVARDAC</t>
  </si>
  <si>
    <t>contact@ssiad-lavardac.fr;accueil@ssiadlavardac.fr;j.elhamdaoui@ssiadlavardac.fr;compta@castelsante.fr</t>
  </si>
  <si>
    <t>05 53 65 62 34</t>
  </si>
  <si>
    <t>RUE DU MAQUIS</t>
  </si>
  <si>
    <t>MAJ EJ le 30/09/2019 (antérieurement 470000043 Gie)</t>
  </si>
  <si>
    <t>SSIAD LES DEUX VALLEES</t>
  </si>
  <si>
    <t xml:space="preserve"> SSIAD LES DEUX VALLEES </t>
  </si>
  <si>
    <t>27 B AVENUE DU 11 NOVEMBRE</t>
  </si>
  <si>
    <t xml:space="preserve">ssiad.les2vallees@fede47.admr.org
</t>
  </si>
  <si>
    <t>SSIAD LES TERRASSES DE GARONNE</t>
  </si>
  <si>
    <t xml:space="preserve"> SSIAD LES TERRASSES DE GARONNE </t>
  </si>
  <si>
    <t xml:space="preserve">SSIAD LES TERRASSES DE GARONNE </t>
  </si>
  <si>
    <t>18 Chemin de Venteuilh</t>
  </si>
  <si>
    <t>LE MAS D'AGENAIS</t>
  </si>
  <si>
    <t>ssiad.lesterrasses@fede47.admr.org</t>
  </si>
  <si>
    <t>05 53 20 93 23</t>
  </si>
  <si>
    <t xml:space="preserve"> PLACE DE L'EGLISE </t>
  </si>
  <si>
    <t>SSIAD HAUTS DE GARONNE</t>
  </si>
  <si>
    <t xml:space="preserve"> SYND INTERCOM GESTION ACTIONS SOCIALES  </t>
  </si>
  <si>
    <t>SYNDICAT INTERCOMUNAL GESTION ACTIONS SOCIALES</t>
  </si>
  <si>
    <t>24 COURS GAMBETTA</t>
  </si>
  <si>
    <t>ssiad.f.richard@gmail.com;ssiad.asd@gmail.com;ssiadhts.de.garonne@gmail.com;</t>
  </si>
  <si>
    <t>05 56 40 98 44</t>
  </si>
  <si>
    <t xml:space="preserve">24 COURS GAMBETTA RPA GAMBETTA </t>
  </si>
  <si>
    <t>SSIAD D'ARTHEZ DE BEARN</t>
  </si>
  <si>
    <t>TOUSTEM</t>
  </si>
  <si>
    <t xml:space="preserve"> 44 ROUTE DU BOURDALAT </t>
  </si>
  <si>
    <t>ssiad-arthez@wanadoo.fr;ssiad-arthez@orange.fr;directrice.ssiadarthez@orange.fr</t>
  </si>
  <si>
    <t>05 59 67 76 97</t>
  </si>
  <si>
    <t>44 RTE DU BOURDOULAT</t>
  </si>
  <si>
    <t>08/01/2025 INFO FINESS MODIF RAISON SOCIALE EJ num EJ inchagé : AACVPAPA devient TOUSTEM</t>
  </si>
  <si>
    <t>ESAT TRISOMIE 21</t>
  </si>
  <si>
    <t>TRISOMIE 21 AQUITAINE</t>
  </si>
  <si>
    <t xml:space="preserve">346 AVENUE D'ARES </t>
  </si>
  <si>
    <t>s.prevot@t21aquitaine.fr;b.joyeux@t21aquitaine.fr;president.aquitaine@t21aquitaine.fr;m.labonde@t21aquitaine.fr;m.inacio-almeida@t21aquitaine.fr;p.haristouy@t21aquitaine.fr
;contact33@t21aquitaine.fr;g.dupre@t21aquitaine.fr</t>
  </si>
  <si>
    <t>05 56 68 53 50</t>
  </si>
  <si>
    <t>MME</t>
  </si>
  <si>
    <t>70 AV DES PYRENEES</t>
  </si>
  <si>
    <t>jr.nortier@t21aquitaine.fr ;</t>
  </si>
  <si>
    <t>33-330050048-1</t>
  </si>
  <si>
    <t>10/02/23 Voir si prorogation après 2020?</t>
  </si>
  <si>
    <t>330056771-SESSAD DE TRISOMIE 21 GIRONDE</t>
  </si>
  <si>
    <t>10/02/2023 : Info arrêté de regroupement des 2 ESAT :l'ESAT 870016177 est un site secondaire de l'ESAT 330025529 dossier en attente question Directrice concernant le porteur de la dotation, par ailleurs CPOM prorogé (fin enregistrée FE en 2020?)</t>
  </si>
  <si>
    <t>SESSAD DE TRISOMIE 21 GIRONDE</t>
  </si>
  <si>
    <t>president.aquitaine@t21aquitaine.fr;s.prevot@t21aquitaine.fr;b.joyeux@t21aquitaine.fr;m.labonde@t21aquitaine.fr;m.inacio-almeida@t21aquitaine.fr;contact47@t21aquitaine.fr;p.haristouy@t21aquitaine.fr;g.dupre@t21aquitaine.fr</t>
  </si>
  <si>
    <t>05 57 99 09 81</t>
  </si>
  <si>
    <t>SESSAD TRISOMIE 21</t>
  </si>
  <si>
    <t>13 R DE RIGOULET</t>
  </si>
  <si>
    <t>contact47@t21aquitaine.fr;m.labonde@t21aquitaine.fr;g.dupre@t21aquitaine.fr</t>
  </si>
  <si>
    <t>05 53 48 32 38</t>
  </si>
  <si>
    <t>SESSAD TRISOMIE 21 DES PA</t>
  </si>
  <si>
    <t>127B BD DE LA PAIX</t>
  </si>
  <si>
    <t>m.labonde@t21aquitaine.fr;s.grimault@t21aquitaine.fr;contact64@t21aquitaine.fr;g.dupre@t21aquitaine.fr</t>
  </si>
  <si>
    <t>05 59 84 47 58</t>
  </si>
  <si>
    <t>ACT UDAF 16</t>
  </si>
  <si>
    <t>UDAF DE CHARENTE</t>
  </si>
  <si>
    <t>UDAF 16</t>
  </si>
  <si>
    <t>73 RUE JOSEPH NICEPHORE NIEPCE</t>
  </si>
  <si>
    <t>CS 92417</t>
  </si>
  <si>
    <t>celine.lecollinet@udaf16.org;accueil@udaf16.org;daniel.artis@udaf16.org;compta-institution@udaf16.org;delphine.lebastard@udaf16.org</t>
  </si>
  <si>
    <t>ARTIS</t>
  </si>
  <si>
    <t>Céline LECOLLINET :Directrice Administrative et financier (06 19 60 26 55)
Delphine LEBASTARD : Cheffe service comptable</t>
  </si>
  <si>
    <t>73 RUE NICEPHORE NIEPCE</t>
  </si>
  <si>
    <t>CS92417</t>
  </si>
  <si>
    <t>visite conformite 29/11/2018</t>
  </si>
  <si>
    <t>SAMSAH Psy -  UDAF 79</t>
  </si>
  <si>
    <t>UDAF DES DEUX-SEVRES</t>
  </si>
  <si>
    <t>UDAF 79</t>
  </si>
  <si>
    <t>30 SQ GERMAINE CLOPEAU</t>
  </si>
  <si>
    <t>Sn.marolleau@udaf79.asso.fr;s.brault@udaf79.asso.fr;udaf@udaf79.asso.fr</t>
  </si>
  <si>
    <t>05 16 06 23 40</t>
  </si>
  <si>
    <t>05 49 04 76 76</t>
  </si>
  <si>
    <t>79-790018600-1</t>
  </si>
  <si>
    <t>Un établissement géré par le CD 79 fait également partie du CPOM</t>
  </si>
  <si>
    <t>UEROS Les Terrasses</t>
  </si>
  <si>
    <t>UGECAM AUVERGNE LIMOUSIN POITOU-CHARENTES</t>
  </si>
  <si>
    <t xml:space="preserve">UGECAM AUVERGNE LIMOUSIN POITOU- - CHARENTES
</t>
  </si>
  <si>
    <t>22 R DU VIVIER</t>
  </si>
  <si>
    <t>BP 260</t>
  </si>
  <si>
    <t xml:space="preserve">aurelien.germanaud@ugecam.assurance-maladie.fr;servicefinancier.lesterrasses.ug-alpc@ugecam.assurance-maladie.fr
</t>
  </si>
  <si>
    <t>05 49 24 71 45</t>
  </si>
  <si>
    <t>8 RTE DE LIMOGES</t>
  </si>
  <si>
    <t>VERNEUIL SUR VIENNE</t>
  </si>
  <si>
    <t>05 55 11 04 00</t>
  </si>
  <si>
    <t>79-870015336-1</t>
  </si>
  <si>
    <t>790007280-UEROS LES TERRASSES</t>
  </si>
  <si>
    <t>CPO Les Terrasses</t>
  </si>
  <si>
    <t>37 R DU VIVIER</t>
  </si>
  <si>
    <t>BP 50260</t>
  </si>
  <si>
    <t>05 49 24 57 54</t>
  </si>
  <si>
    <t>SAMSAH Les Terrasses - UGECAM</t>
  </si>
  <si>
    <t>05 49 24 69 78</t>
  </si>
  <si>
    <t>ESRP LES TERRASSES - NIORT</t>
  </si>
  <si>
    <t>mathieu.morin@ugecam.assurance-maladie.fr;aurelien.germanaud@ugecam.assurance-maladie.fr;servicefinancier.lesterrasses.ug-alpc@ugecam.assurance-maladie.fr</t>
  </si>
  <si>
    <t>Matthieu</t>
  </si>
  <si>
    <t>Intègre le CPOM 2022/2026 à la date d'ouverture 12/08/2025</t>
  </si>
  <si>
    <t>8 R DE LIMOGES</t>
  </si>
  <si>
    <t xml:space="preserve">sophie.gancel@ugecam.assurance-maladie.fr;jeremy.philippe@ugecam.assurance-maladie.fr;aurelien.germanaud@ugecam.assurance-maladie.fr;AYMERIC.BUISSON@ugecam.assurance-maladie.fr
</t>
  </si>
  <si>
    <t>BUISSON</t>
  </si>
  <si>
    <t>Aymeric</t>
  </si>
  <si>
    <t>05 55 43 33 00</t>
  </si>
  <si>
    <t>87-870015336-1</t>
  </si>
  <si>
    <t>2024 : M. BUISSON remplace Mme GANCEL à la direction de l'EHPAD</t>
  </si>
  <si>
    <t>IME BAYOT-SARRAZI</t>
  </si>
  <si>
    <t>UGECAM D'AQUITAINE</t>
  </si>
  <si>
    <t>ALL DES CHENES</t>
  </si>
  <si>
    <t>mathieu.gros@ugecam.assurance-maladie.fr;bayot.contact@ugecam.assurance-maladie.fr;cecile.le-meur@ugecam.assurance-maladie.fr;natalia.dumitras@ugecam.assurance-maladie.fr;herve.ruiz-duplantier@ugecam.assurance-maladie.fr</t>
  </si>
  <si>
    <t>GROS</t>
  </si>
  <si>
    <t>Directeur CMS AYOT-SARRAZI</t>
  </si>
  <si>
    <t>04/03/24 : Information Direction : Départ de Mr.LAGARDE intérim assuré par Mme VAJDA Florence</t>
  </si>
  <si>
    <t>RUE DE LA TOUR DE GASSIES</t>
  </si>
  <si>
    <t>CS10003</t>
  </si>
  <si>
    <t>BRUGES CEDEX</t>
  </si>
  <si>
    <t>05 57 19 65 10</t>
  </si>
  <si>
    <t>33-330056540-1</t>
  </si>
  <si>
    <t>240000364-IME BAYOT-SARRAZI</t>
  </si>
  <si>
    <t>ITEP BAYOT-SARRAZI</t>
  </si>
  <si>
    <t>ALL DES CHÊNES</t>
  </si>
  <si>
    <t>05 53 35 66 66</t>
  </si>
  <si>
    <t>Au 01/01/2022 le SESSAD BAYOT SARAZI (240013862) devient un centre secondaire, ETS principal = L'ITEP COULOUNIEIX 240012609</t>
  </si>
  <si>
    <t>R DE LA TOUR DE GASSIES</t>
  </si>
  <si>
    <t>sophie.veerse@ugecam.assurance-maladie.fr;AMINE.OTSMANE@ugecam.assurance-maladie.fr;cecile.le-meur@ugecam.assurance-maladie.fr;natalia.dumitras@ugecam.assurance-maladie.fr</t>
  </si>
  <si>
    <t>VEERSE</t>
  </si>
  <si>
    <t>Mme Sophie VEERSE , directrice de l’ESRP/ESPO et de l’UEROS de la Tour de Gassies 
M.Amine OTSMANE, responsable budgétaire des ESMS Tour de Gassies et Beterette</t>
  </si>
  <si>
    <t>Responsable Budgétaire : DUPRAT ISABELLE ISABELLE.DUPRAT@ugecam-aquitaine.cnamts.fr ;
05 57 19 65 42
CECILE.LE-MEUR@ugecam-aquitaine.cnamts.fr ;</t>
  </si>
  <si>
    <t>EHPAD LES COTEAUX</t>
  </si>
  <si>
    <t>2 bis avenue de la Resistance</t>
  </si>
  <si>
    <t>valerie.bourboin@ugecam.assurance-maladie.fr;coteaux.contact@ugecam.assurance-maladie.fr;cecile.le-meur@ugecam.assurance-maladie.fr;natalia.dumitras@ugecam.assurance-maladie.fr;sylvie.martin@ugecam.assurance-maladie.fr;karine.pecreaux@ugecam.assurance-maladie.fr</t>
  </si>
  <si>
    <t>LOUIS</t>
  </si>
  <si>
    <t>05 57 77 68 40</t>
  </si>
  <si>
    <t>CRP DE LA TOUR DE GASSIES</t>
  </si>
  <si>
    <t>R LA TOUR DE GASSIES</t>
  </si>
  <si>
    <t>05 56 16 36 00</t>
  </si>
  <si>
    <t>IME LAPEYRE</t>
  </si>
  <si>
    <t>cecile.le-meur@ugecam.assurance-maladie.fr;natalia.dumitras@ugecam.assurance-maladie.fr;FRANCOIS.COTS@ugecam.assurance-maladie.fr</t>
  </si>
  <si>
    <t>05 53 77 01 90</t>
  </si>
  <si>
    <t>CS 10003</t>
  </si>
  <si>
    <t>MAS LAPEYRE</t>
  </si>
  <si>
    <t>ESRP DE BETERETTE</t>
  </si>
  <si>
    <t>1 AV NICOLAS COPERNIC</t>
  </si>
  <si>
    <t>florent.geminet@ugecam.assurance-maladie.fr;AMINE.OTSMANE@ugecam.assurance-maladie.fr;cecile.le-meur@ugecam.assurance-maladie.fr;natalia.dumitras@ugecam.assurance-maladie.fr;jeanbernard.toniatti@ugecam.assurance-maladie.fr;</t>
  </si>
  <si>
    <t>05 59 06 10 33</t>
  </si>
  <si>
    <t>M.Amine OTSMANE, responsable budgétaire des ESMS Tour de Gassies et Beterette</t>
  </si>
  <si>
    <r>
      <t xml:space="preserve">Info maj : 07/01/26 il s'ajoute 3 sites secondaires : 
</t>
    </r>
    <r>
      <rPr>
        <b/>
        <sz val="8"/>
        <color theme="1"/>
        <rFont val="Arial"/>
        <family val="2"/>
      </rPr>
      <t>-ESPO BETERETTE – 640023446</t>
    </r>
    <r>
      <rPr>
        <sz val="8"/>
        <color theme="1"/>
        <rFont val="Arial"/>
        <family val="2"/>
      </rPr>
      <t xml:space="preserve"> : date de création 23/12/2025 (capacité 8 places)
</t>
    </r>
    <r>
      <rPr>
        <b/>
        <sz val="8"/>
        <color theme="1"/>
        <rFont val="Arial"/>
        <family val="2"/>
      </rPr>
      <t>-ESPO BETERETTE ANTENNE DES LANDE</t>
    </r>
    <r>
      <rPr>
        <sz val="8"/>
        <color theme="1"/>
        <rFont val="Arial"/>
        <family val="2"/>
      </rPr>
      <t xml:space="preserve">S </t>
    </r>
    <r>
      <rPr>
        <b/>
        <sz val="8"/>
        <color theme="1"/>
        <rFont val="Arial"/>
        <family val="2"/>
      </rPr>
      <t xml:space="preserve">– 400016820 : </t>
    </r>
    <r>
      <rPr>
        <sz val="8"/>
        <color theme="1"/>
        <rFont val="Arial"/>
        <family val="2"/>
      </rPr>
      <t xml:space="preserve">date de création 23/12/2025 
</t>
    </r>
    <r>
      <rPr>
        <b/>
        <sz val="8"/>
        <color theme="1"/>
        <rFont val="Arial"/>
        <family val="2"/>
      </rPr>
      <t>-ESRP BETERETTE ANTENNE DES LANDES – 400016838</t>
    </r>
    <r>
      <rPr>
        <sz val="8"/>
        <color theme="1"/>
        <rFont val="Arial"/>
        <family val="2"/>
      </rPr>
      <t xml:space="preserve"> : date de création 23/12/2025 
Création 13/4/23 </t>
    </r>
    <r>
      <rPr>
        <b/>
        <sz val="8"/>
        <color theme="1"/>
        <rFont val="Arial"/>
        <family val="2"/>
      </rPr>
      <t>site secondaire UEROS DE BETERETTE</t>
    </r>
    <r>
      <rPr>
        <sz val="8"/>
        <color theme="1"/>
        <rFont val="Arial"/>
        <family val="2"/>
      </rPr>
      <t xml:space="preserve"> capacité 12 places</t>
    </r>
    <r>
      <rPr>
        <b/>
        <sz val="8"/>
        <color theme="1"/>
        <rFont val="Arial"/>
        <family val="2"/>
      </rPr>
      <t xml:space="preserve"> ET 640022067</t>
    </r>
  </si>
  <si>
    <t>Maj 07/01/2026 du libellé raison sociale de la structure : précédemment = CRP DE BETERETTE devient ESRP DE BETERETTE
Maj 25/04/25 :Le code catégorie 249 CRP devient ESRP  (Etablissements et Service de Réadaptation Professionnelle)</t>
  </si>
  <si>
    <t>IEM HERAURITZ</t>
  </si>
  <si>
    <t>cecile.le-meur@ugecam.assurance-maladie.fr;natalia.dumitras@ugecam.assurance-maladie.fr;herauritz.contact@ugecam.assurance-maladie.fr;</t>
  </si>
  <si>
    <t>05 59 93 00 54</t>
  </si>
  <si>
    <t>10/06/24 : Information le SESSAD IEM HERAURITZ devient un site secondaire de l'IEM 640780771 suite arrêté de regroupement du 05/05/2022</t>
  </si>
  <si>
    <t>MAS HERAURITZ</t>
  </si>
  <si>
    <t>MAT DE SEYCHES</t>
  </si>
  <si>
    <t>UNA GYENNE 47</t>
  </si>
  <si>
    <t>RUE FRÉDÉRIC MISTRAL</t>
  </si>
  <si>
    <t>SEYCHES</t>
  </si>
  <si>
    <t>mat@unaguyenne47.fr</t>
  </si>
  <si>
    <t>05 53 88 86 56</t>
  </si>
  <si>
    <t xml:space="preserve"> MAIRIE </t>
  </si>
  <si>
    <t xml:space="preserve">ALLEMANS DU DROPT </t>
  </si>
  <si>
    <t>05 53 76 06 30</t>
  </si>
  <si>
    <t>FAM de Bouhet</t>
  </si>
  <si>
    <t>UNAPEI 17</t>
  </si>
  <si>
    <t>CHE DE LA MOUCHENIERE</t>
  </si>
  <si>
    <t>CHATEAU DE BOUHET</t>
  </si>
  <si>
    <t>BOUHET</t>
  </si>
  <si>
    <t xml:space="preserve">aurelie.boursiquot@unapei17.org;alix.meyer@unapei17.org;emilie.jacquot@unapei17.org
</t>
  </si>
  <si>
    <t>05 46 68 20 00</t>
  </si>
  <si>
    <t>11 AV PAUL LANGEVIN</t>
  </si>
  <si>
    <t>05 46 27 13 60</t>
  </si>
  <si>
    <t>17-170788640-2</t>
  </si>
  <si>
    <t>52 R MESCHINET DE RICHEMOND</t>
  </si>
  <si>
    <t>05 46 67 81 08</t>
  </si>
  <si>
    <t>MEYER</t>
  </si>
  <si>
    <t>Alix</t>
  </si>
  <si>
    <t>alix.meyer@adapei17.fr</t>
  </si>
  <si>
    <t>17-170788640-1</t>
  </si>
  <si>
    <t>170780878-IME Le Breuil</t>
  </si>
  <si>
    <t>DOSA : CPOM signature prev 31/12/2019 pour effet au 01/01/2020</t>
  </si>
  <si>
    <t>ESAT DE L'UNAPEI 17</t>
  </si>
  <si>
    <t>6 Avenue Eric Tabarly</t>
  </si>
  <si>
    <t>ZI des 4 chevaliers</t>
  </si>
  <si>
    <t>05 46 37 07 50</t>
  </si>
  <si>
    <t>Esat intégrés au CPOM par avenant du 16/05/2017</t>
  </si>
  <si>
    <t>Avenant CPOM signé le 16/05/17 pour intégration ESAT
DOSA : CPOM signature prev 31/12/2019 pour effet au 01/01/2020</t>
  </si>
  <si>
    <t>17/02/2022 Arrêté de regroupement des ESAT 170012710;170021398;170782353;170783591 qui deviennent des sites secondaires =&gt;site principal = ESAT de Périgny 170026538
(L'ESAT du site Perigny qui devient le site principal des ESAT auparavant était un site secondaire de l'ESAT du Breuil)</t>
  </si>
  <si>
    <t>IME Le Breuil</t>
  </si>
  <si>
    <t>R BICHONNE</t>
  </si>
  <si>
    <t>SAINT OUEN D' AUNIS</t>
  </si>
  <si>
    <t>05 46 37 04 13</t>
  </si>
  <si>
    <t>16/03/22 Arrêté de regroupement le site de la Rochelle devient site secondaire, l'IME Breuil = site principal</t>
  </si>
  <si>
    <t>EHPAD LOUIS BRAILLE</t>
  </si>
  <si>
    <t>UNION DES AVEUGLES DU SUD OUEST UNADEV</t>
  </si>
  <si>
    <t>2 AV D'IZON</t>
  </si>
  <si>
    <t>VAYRES</t>
  </si>
  <si>
    <t>comptabilite@ehpad-louisbraille.fr;nathalie.diakite@ehpad-louisbraille.fr;contact@ehpad-louisbraille.fr</t>
  </si>
  <si>
    <t>05 57 74 81 44</t>
  </si>
  <si>
    <t>12 R DE CURSOL</t>
  </si>
  <si>
    <t>05 56 33 85 85</t>
  </si>
  <si>
    <t>33-330789918-1</t>
  </si>
  <si>
    <t>CENTRE D'ACCUEILdeJOUR ALZHEIMER LE TEMPS DES CERISES</t>
  </si>
  <si>
    <t>ASS. LE TEMPS DES CERISES</t>
  </si>
  <si>
    <t>UNION MUTUALISTE</t>
  </si>
  <si>
    <t>9 AVENUE GAMBETTA</t>
  </si>
  <si>
    <t>aj.letempsdescerises@orange.fr;claire.dupuy@roseraie17.fr</t>
  </si>
  <si>
    <t>05 46 99 92 05</t>
  </si>
  <si>
    <t>17-170023212-1</t>
  </si>
  <si>
    <t>EHPAD CHATEAU POMEROL</t>
  </si>
  <si>
    <t>UNION MUTUALISTE RES. CHATEAU POMEROL</t>
  </si>
  <si>
    <t>21 AV DES GRIFFONS</t>
  </si>
  <si>
    <t xml:space="preserve">laurence.trouillard@umrcp.fr;christophe.leymarie@umrcp.fr;chateau.pomerol@umrcp.fr;sandrine.lafon@umrcp.fr;secretaire.comptable@umrcp.fr
</t>
  </si>
  <si>
    <t>LEYMARIE</t>
  </si>
  <si>
    <t>05 57 77 50 00
06 09 50 86 61</t>
  </si>
  <si>
    <t>8 TSSE FRONT DU MEDOC</t>
  </si>
  <si>
    <t>05 56 01 58 58</t>
  </si>
  <si>
    <t>SSIAD VIE A DOMICILE-MAISON SANTE AIDANTS</t>
  </si>
  <si>
    <t>VIE A DOMICILE - MAISON SANTE AIDANTS</t>
  </si>
  <si>
    <t>8 Rue Pierre Georges Latécoère</t>
  </si>
  <si>
    <t>administration@lavieadomicile33.fr;direction@lavieadomicile33.fr;soin.domicile@lavieadomicile33.fr;</t>
  </si>
  <si>
    <t>05 56 55 04 38</t>
  </si>
  <si>
    <t>412 AVENUE DE VERDUN</t>
  </si>
  <si>
    <t>Anciennement SSIAD VIE SANTE</t>
  </si>
  <si>
    <t xml:space="preserve">EHPAD LA ROSERAIE </t>
  </si>
  <si>
    <t>SARL LA ROSERAIE</t>
  </si>
  <si>
    <t>141 RTE DE BONNEVILLE</t>
  </si>
  <si>
    <t>direction@residence-laroseraie.fr;j.thereau@vivaltovie.com;accueil@residence-laroseraie.fr</t>
  </si>
  <si>
    <t>05 45 21 73 35</t>
  </si>
  <si>
    <t>16-VIVALTO-VIE-1</t>
  </si>
  <si>
    <r>
      <rPr>
        <sz val="8"/>
        <color rgb="FFFF0000"/>
        <rFont val="Arial"/>
        <family val="2"/>
      </rPr>
      <t>Pas de DGC</t>
    </r>
    <r>
      <rPr>
        <sz val="8"/>
        <rFont val="Arial"/>
        <family val="2"/>
      </rPr>
      <t xml:space="preserve">, </t>
    </r>
    <r>
      <rPr>
        <sz val="8"/>
        <color rgb="FFFF0000"/>
        <rFont val="Arial"/>
        <family val="2"/>
      </rPr>
      <t>3 CPOM pour les 3 EHPAD VIVALTO VIE (EJ différentes)sur Sidoba</t>
    </r>
    <r>
      <rPr>
        <sz val="8"/>
        <rFont val="Arial"/>
        <family val="2"/>
      </rPr>
      <t>,CPOM initial 2020_2024, renouvellement en 2025</t>
    </r>
  </si>
  <si>
    <t>160004461-EHPAD LA ROSERAIE</t>
  </si>
  <si>
    <t xml:space="preserve">15 05 19 MAJ ASSO = VIVALTO VIE </t>
  </si>
  <si>
    <t>PUV LE GRAND PARC</t>
  </si>
  <si>
    <t>S. A. S. LA PICAUDRIE</t>
  </si>
  <si>
    <t>34 RUE DU STADE</t>
  </si>
  <si>
    <t>HERSAC</t>
  </si>
  <si>
    <t>picaudrie@orange.fr</t>
  </si>
  <si>
    <t>05 45 83 14 91</t>
  </si>
  <si>
    <t>1 R LA PICAUDRIE</t>
  </si>
  <si>
    <t>HIERSAC</t>
  </si>
  <si>
    <t>05 45 90 82 40</t>
  </si>
  <si>
    <t>EHPAD LA PICAUDRIE</t>
  </si>
  <si>
    <t>34 R DU STADE</t>
  </si>
  <si>
    <t>direction@ehpad-lapicaudrie.fr;j.thereau@vivaltovie.com</t>
  </si>
  <si>
    <t>EHPAD LES HYADES</t>
  </si>
  <si>
    <t>SARL LES HYADES</t>
  </si>
  <si>
    <t>RTE DU BREUIL</t>
  </si>
  <si>
    <t>LE FIEF</t>
  </si>
  <si>
    <t>direction@leshyades.fr;accueil@leshyades.fr</t>
  </si>
  <si>
    <t>05 45 96 41 74</t>
  </si>
  <si>
    <t>EHPAD LES 4 SAISONS</t>
  </si>
  <si>
    <t>SARL KEOPS</t>
  </si>
  <si>
    <t>9 R DU CLOS</t>
  </si>
  <si>
    <t>LES TOUCHES DE PERIGNY</t>
  </si>
  <si>
    <t>direction@residence-lesquatresaisons.fr;j.thereau@vivaltovie.com;</t>
  </si>
  <si>
    <t>05 46 58 52 33</t>
  </si>
  <si>
    <t>17-VIVALTO-VIE-1</t>
  </si>
  <si>
    <t>170802185_EHPAD LA ROSE DES VENTS</t>
  </si>
  <si>
    <t>Changement de portefeuille au 01 01 2017 : passe de Isabelle JIOLLENT à Sylvie N'GUYEN</t>
  </si>
  <si>
    <t>EHPAD LES BOUCHOLEURS</t>
  </si>
  <si>
    <t>SARL DES SAGES</t>
  </si>
  <si>
    <t>ALL DU COMTE DE DUNOIS</t>
  </si>
  <si>
    <t>directionlessages@orange.fr;ehpadlessages@wanadoo.fr;j.thereau@vivaltovie.com</t>
  </si>
  <si>
    <t>HUNAULT</t>
  </si>
  <si>
    <t>05 46 42 72 36</t>
  </si>
  <si>
    <t>EHPAD LA ROSE DES VENTS</t>
  </si>
  <si>
    <t>SAS BIEN VIVRE</t>
  </si>
  <si>
    <t>2 R DE LA REPUBLIQUE</t>
  </si>
  <si>
    <t>L'HOUMEAU</t>
  </si>
  <si>
    <t>direction@ehpad-larosedesvents.fr;j.thereau@vivaltovie.com</t>
  </si>
  <si>
    <t>POMMIES</t>
  </si>
  <si>
    <t>05 46 50 93 92</t>
  </si>
  <si>
    <t>L HOUMEAU</t>
  </si>
  <si>
    <t>02 08 17 MAJ de l'entité juridique (precedemment =170005730)</t>
  </si>
  <si>
    <t>EHPAD LES FEUILLANTS</t>
  </si>
  <si>
    <t>SARL LES FEUILLANTS</t>
  </si>
  <si>
    <t>1 VOI MALRAUX</t>
  </si>
  <si>
    <t>direction.feuillants@orange.fr;roseraie.feuillants@wanadoo.fr;j.thereau@vivaltovie.com</t>
  </si>
  <si>
    <t>05 49 55 32 56</t>
  </si>
  <si>
    <t>86-VIVALTO-VIE-1</t>
  </si>
  <si>
    <t>860789858-EHPAD LES FEUILLANTS</t>
  </si>
  <si>
    <t>EHPAD LA REVERIE</t>
  </si>
  <si>
    <t>S.A.S "LA REVERIE"</t>
  </si>
  <si>
    <t>2 PL DE L'EGLISE</t>
  </si>
  <si>
    <t>CHATEAU GARNIER</t>
  </si>
  <si>
    <t>direction@ehpadlareverie.fr;info@ehpad-lareverie.fr;j.thereau@vivaltovie.com</t>
  </si>
  <si>
    <t>05 49 87 88 81</t>
  </si>
  <si>
    <t>EHPAD LA ROSE D'ALIENOR</t>
  </si>
  <si>
    <t>S.A.R.L. LA ROSE DE LA GIBAUDERIE</t>
  </si>
  <si>
    <t>18 ALL DE LA PROVIDENCE</t>
  </si>
  <si>
    <t>direction@larosedalienor86.fr;j.thereau@vivaltovie.com;j.pradel@vivaltovie.com</t>
  </si>
  <si>
    <t>05 49 47 07 21</t>
  </si>
  <si>
    <t>EHPAD LES JARDINS DE MONTPLAISIR</t>
  </si>
  <si>
    <t>SARL LES JARDINS DE MONTPLAISIR</t>
  </si>
  <si>
    <t>1 IMP COLETTE BESSON</t>
  </si>
  <si>
    <t>LIGUGE</t>
  </si>
  <si>
    <t>direction@ehpad-lesjardinsdemontplaisir.fr;j.thereau@vivaltovie.com</t>
  </si>
  <si>
    <t>05 49 41 36 86</t>
  </si>
  <si>
    <t>3 CHE DE LA BOUTAUDERIE</t>
  </si>
  <si>
    <t>EHPAD LES TAMISIERS</t>
  </si>
  <si>
    <t>SARL LES TAMISIERS</t>
  </si>
  <si>
    <t>R DES TAMISIERS</t>
  </si>
  <si>
    <t>MONTAMISE</t>
  </si>
  <si>
    <t>direction@ehpad-lestamisiers.fr;j.thereau@vivaltovie.com</t>
  </si>
  <si>
    <t>05 49 42 31 00</t>
  </si>
  <si>
    <t>SARL BELLEVUE</t>
  </si>
  <si>
    <t>8 R ANCIEN CHEMIN IMPERIAL</t>
  </si>
  <si>
    <t>LUSSAC LES CHATEAUX</t>
  </si>
  <si>
    <t>direction@ehpad-residencebellevue.fr;secretariat@ehpad-residencebellevue.fr;j.thereau@vivaltovie.com</t>
  </si>
  <si>
    <t>SAUVAGE</t>
  </si>
  <si>
    <t>05 49 84 90 80</t>
  </si>
  <si>
    <t>8 CHE IMPERIAL</t>
  </si>
  <si>
    <t>2026-2030</t>
  </si>
  <si>
    <t>FINESS géographique</t>
  </si>
  <si>
    <t>(A compléter)</t>
  </si>
  <si>
    <t>Nom ESMS</t>
  </si>
  <si>
    <t xml:space="preserve">FINESS juridique </t>
  </si>
  <si>
    <t>Nom Gestionnaire</t>
  </si>
  <si>
    <t xml:space="preserve">Statut </t>
  </si>
  <si>
    <t>Contacts Personnes ESMS</t>
  </si>
  <si>
    <t>Contact PPI</t>
  </si>
  <si>
    <t xml:space="preserve">Directeur Général Association </t>
  </si>
  <si>
    <t>Directeur ESMS</t>
  </si>
  <si>
    <t>NOM-Prénom à compléter s'il n'apparait pas ci-coté (pour MAJ ARS)</t>
  </si>
  <si>
    <t>Président CA</t>
  </si>
  <si>
    <r>
      <t>Travaux liés à l'AMI « Fonds de lutte contre la sinistralité »</t>
    </r>
    <r>
      <rPr>
        <i/>
        <sz val="8"/>
        <rFont val="Arial"/>
        <family val="2"/>
      </rPr>
      <t xml:space="preserve"> (A remplir uniquement par les ESMS concernés)</t>
    </r>
  </si>
  <si>
    <r>
      <t xml:space="preserve">Autofinancement ou/et apport divers (ext, siège, …) et/ou </t>
    </r>
    <r>
      <rPr>
        <b/>
        <sz val="10"/>
        <rFont val="Arial"/>
        <family val="2"/>
      </rPr>
      <t>CNR, …</t>
    </r>
  </si>
  <si>
    <t>Immobilisations incorporelles brutes</t>
  </si>
  <si>
    <t>- Terrains</t>
  </si>
  <si>
    <t>- Agencements de terrain</t>
  </si>
  <si>
    <t>- Constructions</t>
  </si>
  <si>
    <t>- Installations techniques, matériel et outillage</t>
  </si>
  <si>
    <t>- Autres immobilisations corporelles</t>
  </si>
  <si>
    <t>Immobilisations corporelles et incorporelles en cours</t>
  </si>
  <si>
    <t>Immobilisations en cours - Part investissement PPP (1)</t>
  </si>
  <si>
    <t>Compte de liaison investissement (2)</t>
  </si>
  <si>
    <t>Biens</t>
  </si>
  <si>
    <t>Financements stables</t>
  </si>
  <si>
    <t>Apports, dotations, réserves et fonds propres</t>
  </si>
  <si>
    <t>Subventions d'investissement</t>
  </si>
  <si>
    <t>Fonds dédiés à l'investisement (2)</t>
  </si>
  <si>
    <t>Provisions réglementées des plus-values nettes d'actif</t>
  </si>
  <si>
    <t>Emprunts et dettes assimilées (à plus d'un an à l'origine)</t>
  </si>
  <si>
    <t>Amortissements des immobilisations corporelles</t>
  </si>
  <si>
    <t>Amortissement des immobilisations incorporelles</t>
  </si>
  <si>
    <t xml:space="preserve">Dépenses refusées par l'autorité de tarification (2) (5) </t>
  </si>
  <si>
    <t>Dépréciation des immobilisations</t>
  </si>
  <si>
    <t>Autres (6)</t>
  </si>
  <si>
    <t>Compte de liaison investissement (2) (7)</t>
  </si>
  <si>
    <t>Total II</t>
  </si>
  <si>
    <t>Total I</t>
  </si>
  <si>
    <t>Fonds de roulement d'investissement négatif (I-II)</t>
  </si>
  <si>
    <t>Fonds de roulement d'investissement positif (I-II)</t>
  </si>
  <si>
    <t>Report à nouveau déficitaire (3)</t>
  </si>
  <si>
    <t>Réserves et provisions affectées à la couverture du BFR</t>
  </si>
  <si>
    <t>Résultat déficitaire (3)</t>
  </si>
  <si>
    <t>Créances glissantes</t>
  </si>
  <si>
    <t>Résultat excédentaire (3)</t>
  </si>
  <si>
    <t>Droits acquis par les salariés, non provisionnés (2)</t>
  </si>
  <si>
    <t>Report à nouveau excédentaire en attente d'affectation (3)</t>
  </si>
  <si>
    <t>Fonds dédiés à l'exploitation (2)</t>
  </si>
  <si>
    <t>Dépréciation des stocks, créances et éléments financiers</t>
  </si>
  <si>
    <t>Compte de liaison trésorerie (stable) (2)</t>
  </si>
  <si>
    <t>Total IV</t>
  </si>
  <si>
    <t>Total III</t>
  </si>
  <si>
    <t>Fonds de roulement d'exploitation négatif (III-IV)</t>
  </si>
  <si>
    <t>Fonds de roulement d'exploitation positif (III-IV)</t>
  </si>
  <si>
    <t>Fonds de roulement net global négatif</t>
  </si>
  <si>
    <t>Fonds de roulement net global positif</t>
  </si>
  <si>
    <t>Fournisseurs</t>
  </si>
  <si>
    <t>Créances sur organismes payeurs, usagers et clients</t>
  </si>
  <si>
    <t>Dettes sociales et fiscales</t>
  </si>
  <si>
    <t>Créances irrécouvrables admises en non valeur (4)</t>
  </si>
  <si>
    <t>Dépenses pour congés payés</t>
  </si>
  <si>
    <t>Compte de liaison d'exploitation (2)</t>
  </si>
  <si>
    <t>Total VI</t>
  </si>
  <si>
    <t>Total V</t>
  </si>
  <si>
    <t>Besoin en fonds de roulement (VI-V)</t>
  </si>
  <si>
    <t>Excédent de financement d'exploitation (VI-V)</t>
  </si>
  <si>
    <t>Autres (dont emprunts à un an au plus)</t>
  </si>
  <si>
    <t>Compte de liaison trésorerie (2)</t>
  </si>
  <si>
    <t>Total VIII</t>
  </si>
  <si>
    <t>Total VII</t>
  </si>
  <si>
    <t>Trésorerie positive (VIII-VII)</t>
  </si>
  <si>
    <t>Trésorerie négative (VIII-VII)</t>
  </si>
  <si>
    <t>TOTAL DES BIENS (II+IV+VI+VIII)</t>
  </si>
  <si>
    <t>(1) : PPP = partenariat public privé</t>
  </si>
  <si>
    <t>(4) : ESSMS publics seulement</t>
  </si>
  <si>
    <t>(2) : ESSMS privés seulement</t>
  </si>
  <si>
    <t>(5) : Montant précédé du signe "-"</t>
  </si>
  <si>
    <t>(3) : Sous contrôle de tiers financeurs</t>
  </si>
  <si>
    <t>(6) : Dont résultats non contrôlés par des tiers financeurs</t>
  </si>
  <si>
    <t>(7) : Pour les ESSMS publics, ESSMS rattachés à une collectivité territoriale, un CCAS ou un CIAS seulement</t>
  </si>
  <si>
    <t>Contrôle entre TOTAL BIENS et TOTAL FINANCEMENTS</t>
  </si>
  <si>
    <t xml:space="preserve">Bilan financier d'un établissement ou service médico-social </t>
  </si>
  <si>
    <t>Provisions réglementées pour renouvellement des immobilisations</t>
  </si>
  <si>
    <t>Reprise sur fonds dédiés d'exploitation</t>
  </si>
  <si>
    <t xml:space="preserve">Subventions d'investissement </t>
  </si>
  <si>
    <t xml:space="preserve">Autres : </t>
  </si>
  <si>
    <t>Montant total des charges décaissables</t>
  </si>
  <si>
    <t xml:space="preserve">Total des charges </t>
  </si>
  <si>
    <t>Doivent être exclus des charges les comptes suivants :</t>
  </si>
  <si>
    <t>- Assurance à Maitrise d'Ouvrage (AMO)</t>
  </si>
  <si>
    <t>- Prestations intellectuelles</t>
  </si>
  <si>
    <t>Ratios d'analyse financière</t>
  </si>
  <si>
    <t>Données complémentaires au tableau "FDR" nécessaires au calcul des ratios</t>
  </si>
  <si>
    <t>Montant cumulé des emprunts en fin d'année (comptes 16 hors c/165, c/1688 et c/169) (1)</t>
  </si>
  <si>
    <t>Montant cumulé des financements stables du FRI en fin d'année (hors amortissements)</t>
  </si>
  <si>
    <t>Marge brute d'exploitation (comptes 70 à 75 - comptes 60 à 65)</t>
  </si>
  <si>
    <t>Capacité d'autofinancement (ou insuffisance d'autofinancement)</t>
  </si>
  <si>
    <t>Total des charges</t>
  </si>
  <si>
    <t>Dont achats stockés et variation des stocks</t>
  </si>
  <si>
    <t>Dont charges des comptes 60 à 62</t>
  </si>
  <si>
    <t>Dont charges des comptes 63 et 645 à 647</t>
  </si>
  <si>
    <t>Dont charges non décaissables (2)</t>
  </si>
  <si>
    <t>Produits de la tarification</t>
  </si>
  <si>
    <t>Produits du compte 70</t>
  </si>
  <si>
    <t>Produits courants d'exploitation (comptes 70 à 75 - c/ 709 et c/713)</t>
  </si>
  <si>
    <t>Produits d'exploitation (total classe 7 sauf c/76, c/77, c/786 et c/787 - c/709 et c/713)</t>
  </si>
  <si>
    <t>Produits classe 7 (sauf c/775, c/777, c/7781 et c/78) - c/709 et c/713</t>
  </si>
  <si>
    <t>Solde débiteur comptes 41</t>
  </si>
  <si>
    <t xml:space="preserve">(1) : Montant et calcul des ratios afférents à affiner si nécessaire dans le rapport financier.  </t>
  </si>
  <si>
    <t>(2) : Par défaut comptes 673, 675 et 68, à compléter le cas échéant.</t>
  </si>
  <si>
    <t>Thèmes &amp; intitulés
(valeurs indicatives)</t>
  </si>
  <si>
    <t>Mode de calcul</t>
  </si>
  <si>
    <t>1. Endettement à moyen et long terme</t>
  </si>
  <si>
    <r>
      <rPr>
        <u/>
        <sz val="8"/>
        <rFont val="Arial"/>
        <family val="2"/>
      </rPr>
      <t>Emprunts (comptes 16 hors c/165, c/1688 et c/169) x 100</t>
    </r>
    <r>
      <rPr>
        <sz val="8"/>
        <rFont val="Arial"/>
        <family val="2"/>
      </rPr>
      <t xml:space="preserve">
Financements stables du FRI (hors amortissements cumulés)</t>
    </r>
  </si>
  <si>
    <t>1.2. Apurement de la dette (&gt;2)</t>
  </si>
  <si>
    <r>
      <rPr>
        <u/>
        <sz val="8"/>
        <rFont val="Arial"/>
        <family val="2"/>
      </rPr>
      <t>Immobilisations nettes amortissables</t>
    </r>
    <r>
      <rPr>
        <sz val="8"/>
        <rFont val="Arial"/>
        <family val="2"/>
      </rPr>
      <t xml:space="preserve">
Dettes financières à moyen et long terme</t>
    </r>
  </si>
  <si>
    <t>1.3. Durée apparente de la dette</t>
  </si>
  <si>
    <r>
      <rPr>
        <u/>
        <sz val="8"/>
        <rFont val="Arial"/>
        <family val="2"/>
      </rPr>
      <t>Emprunts (comptes 16 hors c/165, c/1688 et c/169)</t>
    </r>
    <r>
      <rPr>
        <sz val="8"/>
        <rFont val="Arial"/>
        <family val="2"/>
      </rPr>
      <t xml:space="preserve">
CAF</t>
    </r>
  </si>
  <si>
    <t>3. Equilibres du bilan</t>
  </si>
  <si>
    <t>3.1.a. Fonds de roulement en jours d'exploitation</t>
  </si>
  <si>
    <t>Fonds de roulement d'investissement (FRI)</t>
  </si>
  <si>
    <r>
      <rPr>
        <u/>
        <sz val="8"/>
        <rFont val="Arial"/>
        <family val="2"/>
      </rPr>
      <t>FRI ou FRE ou FRNG x 365 j.</t>
    </r>
    <r>
      <rPr>
        <sz val="8"/>
        <rFont val="Arial"/>
        <family val="2"/>
      </rPr>
      <t xml:space="preserve">
Total classe 6 (charges décaissables uniquement)</t>
    </r>
  </si>
  <si>
    <t>Fonds de roulement d'exploitation (FRE)</t>
  </si>
  <si>
    <t>Fonds de roulement net global (FRNG)</t>
  </si>
  <si>
    <t>3.1.b. Besoin en fonds de roulement en jours d'exploitation</t>
  </si>
  <si>
    <r>
      <rPr>
        <u/>
        <sz val="8"/>
        <rFont val="Arial"/>
        <family val="2"/>
      </rPr>
      <t>BFR x 365 j.</t>
    </r>
    <r>
      <rPr>
        <sz val="8"/>
        <rFont val="Arial"/>
        <family val="2"/>
      </rPr>
      <t xml:space="preserve">
Total classe 6 (charges décaissables uniquement)</t>
    </r>
  </si>
  <si>
    <t>3.1.c. Trésorerie en jours d'exploitation</t>
  </si>
  <si>
    <r>
      <rPr>
        <u/>
        <sz val="8"/>
        <rFont val="Arial"/>
        <family val="2"/>
      </rPr>
      <t>Trésorerie x 365 j.</t>
    </r>
    <r>
      <rPr>
        <sz val="8"/>
        <rFont val="Arial"/>
        <family val="2"/>
      </rPr>
      <t xml:space="preserve">
Total classe 6 (charges décaissables uniquement)</t>
    </r>
  </si>
  <si>
    <t>3.2. Réserve de couverture du BFR en jours d'exploitation</t>
  </si>
  <si>
    <r>
      <rPr>
        <u/>
        <sz val="8"/>
        <rFont val="Arial"/>
        <family val="2"/>
      </rPr>
      <t>Solde des comptes 141 et 10685 x 365 j.</t>
    </r>
    <r>
      <rPr>
        <sz val="8"/>
        <rFont val="Arial"/>
        <family val="2"/>
      </rPr>
      <t xml:space="preserve">
Total classe 6 (charges décaissables uniquement)</t>
    </r>
  </si>
  <si>
    <t>4. Rotation des postes d'exploitation en jours</t>
  </si>
  <si>
    <r>
      <rPr>
        <u/>
        <sz val="8"/>
        <rFont val="Arial"/>
        <family val="2"/>
      </rPr>
      <t>[Stocks (solde débiteur classe 3)] x 365 j.</t>
    </r>
    <r>
      <rPr>
        <sz val="8"/>
        <rFont val="Arial"/>
        <family val="2"/>
      </rPr>
      <t xml:space="preserve">
Total des consommations (comptes 601 à 603)</t>
    </r>
  </si>
  <si>
    <r>
      <rPr>
        <u/>
        <sz val="8"/>
        <rFont val="Arial"/>
        <family val="2"/>
      </rPr>
      <t>(Solde débiteur comptes 41) x 365 j.</t>
    </r>
    <r>
      <rPr>
        <sz val="8"/>
        <rFont val="Arial"/>
        <family val="2"/>
      </rPr>
      <t xml:space="preserve">
Total des produits (comptes 70 et 73)</t>
    </r>
  </si>
  <si>
    <r>
      <rPr>
        <u/>
        <sz val="8"/>
        <rFont val="Arial"/>
        <family val="2"/>
      </rPr>
      <t>(Solde créditeur comptes 401) x 365 j.</t>
    </r>
    <r>
      <rPr>
        <sz val="8"/>
        <rFont val="Arial"/>
        <family val="2"/>
      </rPr>
      <t xml:space="preserve">
Total des charges (comptes 60 à 62) (2)</t>
    </r>
  </si>
  <si>
    <t>4.4. Dettes sociales et dettes fiscales</t>
  </si>
  <si>
    <r>
      <rPr>
        <u/>
        <sz val="8"/>
        <rFont val="Arial"/>
        <family val="2"/>
      </rPr>
      <t>(Solde créditeur comptes 43 et 44) x 365 j.</t>
    </r>
    <r>
      <rPr>
        <sz val="8"/>
        <rFont val="Arial"/>
        <family val="2"/>
      </rPr>
      <t xml:space="preserve">
Total des charges (comptes 63 et 645 à 647)</t>
    </r>
  </si>
  <si>
    <t>5. Autres</t>
  </si>
  <si>
    <r>
      <rPr>
        <u/>
        <sz val="8"/>
        <rFont val="Arial"/>
        <family val="2"/>
      </rPr>
      <t>CAF x100</t>
    </r>
    <r>
      <rPr>
        <sz val="8"/>
        <rFont val="Arial"/>
        <family val="2"/>
      </rPr>
      <t xml:space="preserve">
Total classe 7 (sauf c/775, c/777, c/7781 et c/78) - c/709 et c/713</t>
    </r>
  </si>
  <si>
    <t>5.2 Taux de réserve de compensation des déficits</t>
  </si>
  <si>
    <r>
      <t xml:space="preserve">Réserve de compensation des déficits (c/10686 ou c/106856) x100
</t>
    </r>
    <r>
      <rPr>
        <sz val="8"/>
        <rFont val="Arial"/>
        <family val="2"/>
      </rPr>
      <t>Total classe 7 (sauf c/76, c/77, c/786 et c/787) - c/709 et c/713</t>
    </r>
  </si>
  <si>
    <t>5.3 Taux de marge brute</t>
  </si>
  <si>
    <r>
      <rPr>
        <u/>
        <sz val="8"/>
        <rFont val="Arial"/>
        <family val="2"/>
      </rPr>
      <t>(Comptes 70 à 75 - comptes 60 à 65) x 100</t>
    </r>
    <r>
      <rPr>
        <sz val="8"/>
        <rFont val="Arial"/>
        <family val="2"/>
      </rPr>
      <t xml:space="preserve">
Comptes 70 à 75 - c/ 709 et c/713</t>
    </r>
  </si>
  <si>
    <t>(1) Hors comptes 23</t>
  </si>
  <si>
    <t>(2) Hors comptes 709 et 713 inscrits dans les charges du groupe I</t>
  </si>
  <si>
    <t>&lt; 50%</t>
  </si>
  <si>
    <t>&gt; 2</t>
  </si>
  <si>
    <t>&lt; 10 ans</t>
  </si>
  <si>
    <t>10-20 jours</t>
  </si>
  <si>
    <t>&lt; 30 jours</t>
  </si>
  <si>
    <t>&lt; 45 jours</t>
  </si>
  <si>
    <t>(5-10%)</t>
  </si>
  <si>
    <t xml:space="preserve">5.1 Taux de CAF </t>
  </si>
  <si>
    <t>4.1. Stocks</t>
  </si>
  <si>
    <t>4.2. Créances</t>
  </si>
  <si>
    <t>4.3. Dettes fournisseurs</t>
  </si>
  <si>
    <t>2. Patrimoine immobilier : vétusté des immobilisations</t>
  </si>
  <si>
    <t>2.1. Vétusté de la Construction</t>
  </si>
  <si>
    <t>2.2. Vétusté des installations techniques, matériel et outillage</t>
  </si>
  <si>
    <t>2.3. Vétusté des autres immobilisations corporelles</t>
  </si>
  <si>
    <t>1.1. Endettement général (&lt;50%)</t>
  </si>
  <si>
    <t>v.2026.01</t>
  </si>
  <si>
    <r>
      <t xml:space="preserve">Reprise de provisions pour renouvellement des immobilisations (78742) ou Reprise des fonds dédiés "investissement (78921) </t>
    </r>
    <r>
      <rPr>
        <b/>
        <sz val="10"/>
        <rFont val="Arial"/>
        <family val="2"/>
      </rPr>
      <t>acquises avant plan</t>
    </r>
  </si>
  <si>
    <r>
      <t xml:space="preserve">Reprise de provisions pour renouvellement des immobilisations (78742) ou Reprise des fonds dédiés "investissement (78921) </t>
    </r>
    <r>
      <rPr>
        <b/>
        <sz val="10"/>
        <rFont val="Arial"/>
        <family val="2"/>
      </rPr>
      <t>acquises au plan</t>
    </r>
  </si>
  <si>
    <t>Provisions réglementées pour renouvellement des immobilisations (Cpte 142) ou Fonds dédiés "investissement" (cpte 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</si>
</sst>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7" formatCode="#,##0.00\ &quot;€&quot;;\-#,##0.00\ &quot;€&quot;"/>
    <numFmt numFmtId="42" formatCode="_-* #,##0\ &quot;€&quot;_-;\-* #,##0\ &quot;€&quot;_-;_-* &quot;-&quot;\ &quot;€&quot;_-;_-@_-"/>
    <numFmt numFmtId="44" formatCode="_-* #,##0.00\ &quot;€&quot;_-;\-* #,##0.00\ &quot;€&quot;_-;_-* &quot;-&quot;??\ &quot;€&quot;_-;_-@_-"/>
    <numFmt numFmtId="164" formatCode="_-* #,##0.00\ &quot;F&quot;_-;\-* #,##0.00\ &quot;F&quot;_-;_-* &quot;-&quot;??\ &quot;F&quot;_-;_-@_-"/>
    <numFmt numFmtId="165" formatCode="_-* #,##0.00\ [$€-1]_-;\-* #,##0.00\ [$€-1]_-;_-* &quot;-&quot;??\ [$€-1]_-"/>
    <numFmt numFmtId="166" formatCode="0.00_ ;[Red]\-0.00\ "/>
    <numFmt numFmtId="167" formatCode="_-* #,##0.00_ _F_-;\-* #,##0.00_ _F_-;_-* &quot;-&quot;??_ _F_-;_-@_-"/>
    <numFmt numFmtId="168" formatCode="@*."/>
    <numFmt numFmtId="169" formatCode="dd/mm/yy;@"/>
    <numFmt numFmtId="170" formatCode="000"/>
    <numFmt numFmtId="171" formatCode="#,##0\ _€"/>
    <numFmt numFmtId="172" formatCode="_(&quot;$&quot;* #,##0.00_);_(&quot;$&quot;* \(#,##0.00\);_(&quot;$&quot;* &quot;-&quot;??_);_(@_)"/>
    <numFmt numFmtId="173" formatCode="0_)"/>
    <numFmt numFmtId="174" formatCode="0.00?%_)"/>
    <numFmt numFmtId="175" formatCode="#,##0.00\ \€;\-\ #,##0.00\ \€"/>
    <numFmt numFmtId="176" formatCode="_-* #,##0\ [$€-40C]_-;\-* #,##0\ [$€-40C]_-;_-* &quot;-&quot;??\ [$€-40C]_-;_-@_-"/>
    <numFmt numFmtId="177" formatCode="_-* #,##0.00\ [$€-40C]_-;\-* #,##0.00\ [$€-40C]_-;_-* &quot;-&quot;??\ [$€-40C]_-;_-@_-"/>
    <numFmt numFmtId="178" formatCode="&quot;&quot;"/>
    <numFmt numFmtId="179" formatCode="#,##0.00\ &quot;€&quot;"/>
    <numFmt numFmtId="180" formatCode="_-* #,##0.000\ [$€-40C]_-;\-* #,##0.000\ [$€-40C]_-;_-* &quot;-&quot;??\ [$€-40C]_-;_-@_-"/>
    <numFmt numFmtId="181" formatCode="#,##0\ \€;\-\ #,##0\ \€"/>
    <numFmt numFmtId="182" formatCode="0.0%"/>
    <numFmt numFmtId="183" formatCode="#,##0\ &quot;€&quot;"/>
    <numFmt numFmtId="184" formatCode="0#&quot; &quot;##&quot; &quot;##&quot; &quot;##&quot; &quot;##"/>
    <numFmt numFmtId="185" formatCode="000000000"/>
    <numFmt numFmtId="186" formatCode="00000"/>
    <numFmt numFmtId="187" formatCode="_-* #,##0\ &quot;€&quot;_-;\-* #,##0\ &quot;€&quot;_-;_-* &quot;-&quot;??\ &quot;€&quot;_-;_-@_-"/>
    <numFmt numFmtId="188" formatCode="0_ ;\-0\ "/>
  </numFmts>
  <fonts count="194">
    <font>
      <sz val="10"/>
      <name val="Arial"/>
    </font>
    <font>
      <sz val="11"/>
      <color theme="1"/>
      <name val="Calibri"/>
      <family val="2"/>
      <scheme val="minor"/>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sz val="10"/>
      <color indexed="8"/>
      <name val="Arial"/>
      <family val="2"/>
    </font>
    <font>
      <b/>
      <sz val="11"/>
      <color indexed="8"/>
      <name val="Arial"/>
      <family val="2"/>
    </font>
    <font>
      <sz val="9"/>
      <color indexed="8"/>
      <name val="Arial"/>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18"/>
      <name val="Tahoma"/>
      <family val="2"/>
    </font>
    <font>
      <b/>
      <sz val="14"/>
      <name val="Tahoma"/>
      <family val="2"/>
    </font>
    <font>
      <b/>
      <sz val="12"/>
      <name val="Tahoma"/>
      <family val="2"/>
    </font>
    <font>
      <b/>
      <sz val="12"/>
      <color indexed="9"/>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
      <i/>
      <sz val="8"/>
      <name val="Verdana"/>
      <family val="2"/>
    </font>
    <font>
      <b/>
      <sz val="16"/>
      <name val="Tw Cen MT"/>
      <family val="2"/>
    </font>
    <font>
      <sz val="10"/>
      <color rgb="FF000000"/>
      <name val="Tw Cen MT"/>
      <family val="2"/>
    </font>
    <font>
      <sz val="10"/>
      <name val="Tw Cen MT"/>
      <family val="2"/>
    </font>
    <font>
      <sz val="10"/>
      <color rgb="FFFF0000"/>
      <name val="Tw Cen MT"/>
      <family val="2"/>
    </font>
    <font>
      <b/>
      <sz val="10"/>
      <color rgb="FF000000"/>
      <name val="Tw Cen MT"/>
      <family val="2"/>
    </font>
    <font>
      <b/>
      <sz val="10"/>
      <color rgb="FF000000"/>
      <name val="Arial Black"/>
      <family val="2"/>
    </font>
    <font>
      <b/>
      <sz val="16"/>
      <color rgb="FF000000"/>
      <name val="Tw Cen MT"/>
      <family val="2"/>
    </font>
    <font>
      <b/>
      <sz val="14"/>
      <color rgb="FF000000"/>
      <name val="Tw Cen MT"/>
      <family val="2"/>
    </font>
    <font>
      <sz val="8"/>
      <name val="Tw Cen MT"/>
      <family val="2"/>
    </font>
    <font>
      <b/>
      <sz val="12"/>
      <name val="Tw Cen MT"/>
      <family val="2"/>
    </font>
    <font>
      <sz val="8"/>
      <color rgb="FF000000"/>
      <name val="Tw Cen MT"/>
      <family val="2"/>
    </font>
    <font>
      <b/>
      <sz val="15"/>
      <name val="Tw Cen MT"/>
      <family val="2"/>
    </font>
    <font>
      <b/>
      <sz val="15"/>
      <color rgb="FFFFFFFF"/>
      <name val="Tw Cen MT"/>
      <family val="2"/>
    </font>
    <font>
      <b/>
      <sz val="6.5"/>
      <name val="Tw Cen MT"/>
      <family val="2"/>
    </font>
    <font>
      <sz val="6.5"/>
      <name val="Tw Cen MT"/>
      <family val="2"/>
    </font>
    <font>
      <b/>
      <sz val="7"/>
      <name val="Trebuchet MS"/>
      <family val="2"/>
    </font>
    <font>
      <b/>
      <sz val="7"/>
      <color rgb="FF000000"/>
      <name val="Trebuchet MS"/>
      <family val="2"/>
    </font>
    <font>
      <b/>
      <sz val="7"/>
      <color rgb="FFFF0000"/>
      <name val="Trebuchet MS"/>
      <family val="2"/>
    </font>
    <font>
      <sz val="5.5"/>
      <name val="Tw Cen MT"/>
      <family val="2"/>
    </font>
    <font>
      <b/>
      <sz val="7"/>
      <color rgb="FF00B050"/>
      <name val="Trebuchet MS"/>
      <family val="2"/>
    </font>
    <font>
      <sz val="5"/>
      <name val="Tw Cen MT"/>
      <family val="2"/>
    </font>
    <font>
      <sz val="7"/>
      <color rgb="FF000000"/>
      <name val="Trebuchet MS"/>
      <family val="2"/>
    </font>
    <font>
      <b/>
      <sz val="6.5"/>
      <name val="Trebuchet MS"/>
      <family val="2"/>
    </font>
    <font>
      <sz val="6.5"/>
      <name val="Microsoft Sans Serif"/>
      <family val="2"/>
    </font>
    <font>
      <b/>
      <sz val="7"/>
      <color rgb="FF000000"/>
      <name val="Times New Roman"/>
      <family val="1"/>
    </font>
    <font>
      <b/>
      <sz val="7"/>
      <color rgb="FF00B050"/>
      <name val="Tw Cen MT"/>
      <family val="2"/>
    </font>
    <font>
      <b/>
      <sz val="7"/>
      <color rgb="FFFF0000"/>
      <name val="Tw Cen MT"/>
      <family val="2"/>
    </font>
    <font>
      <sz val="7"/>
      <color rgb="FF000000"/>
      <name val="Times New Roman"/>
      <family val="1"/>
    </font>
    <font>
      <b/>
      <sz val="7"/>
      <color rgb="FF00B050"/>
      <name val="Times New Roman"/>
      <family val="1"/>
    </font>
    <font>
      <sz val="10"/>
      <color rgb="FF000000"/>
      <name val="Trebuchet MS"/>
      <family val="2"/>
    </font>
    <font>
      <b/>
      <u/>
      <sz val="10"/>
      <name val="Arial"/>
      <family val="2"/>
    </font>
    <font>
      <i/>
      <sz val="8"/>
      <name val="Arial"/>
      <family val="2"/>
    </font>
    <font>
      <i/>
      <sz val="7"/>
      <name val="Arial"/>
      <family val="2"/>
    </font>
    <font>
      <sz val="10"/>
      <color rgb="FFFFFF00"/>
      <name val="Verdana"/>
      <family val="2"/>
    </font>
    <font>
      <sz val="10"/>
      <color theme="1"/>
      <name val="Arial"/>
      <family val="2"/>
    </font>
    <font>
      <i/>
      <sz val="8"/>
      <name val="Tw Cen MT"/>
      <family val="2"/>
    </font>
    <font>
      <b/>
      <sz val="18"/>
      <color rgb="FFFFFF00"/>
      <name val="Arial"/>
      <family val="2"/>
    </font>
    <font>
      <i/>
      <sz val="8"/>
      <color rgb="FFFF0000"/>
      <name val="Verdana"/>
      <family val="2"/>
    </font>
    <font>
      <b/>
      <sz val="8"/>
      <color theme="1"/>
      <name val="Arial"/>
      <family val="2"/>
    </font>
    <font>
      <sz val="8"/>
      <color theme="1"/>
      <name val="Arial"/>
      <family val="2"/>
    </font>
    <font>
      <b/>
      <sz val="7"/>
      <color theme="1"/>
      <name val="Arial"/>
      <family val="2"/>
    </font>
    <font>
      <b/>
      <sz val="6"/>
      <color rgb="FFFF0000"/>
      <name val="Arial"/>
      <family val="2"/>
    </font>
    <font>
      <b/>
      <sz val="8"/>
      <color theme="9" tint="-0.249977111117893"/>
      <name val="Arial"/>
      <family val="2"/>
    </font>
    <font>
      <b/>
      <sz val="8"/>
      <color theme="0"/>
      <name val="Arial"/>
      <family val="2"/>
    </font>
    <font>
      <b/>
      <sz val="8"/>
      <color rgb="FFFF0000"/>
      <name val="Arial"/>
      <family val="2"/>
    </font>
    <font>
      <b/>
      <sz val="8"/>
      <color rgb="FF00B050"/>
      <name val="Arial"/>
      <family val="2"/>
    </font>
    <font>
      <b/>
      <sz val="8"/>
      <color rgb="FF0070C0"/>
      <name val="Arial"/>
      <family val="2"/>
    </font>
    <font>
      <sz val="8"/>
      <color rgb="FFFF0000"/>
      <name val="Arial"/>
      <family val="2"/>
    </font>
    <font>
      <b/>
      <sz val="8"/>
      <color theme="8" tint="-0.249977111117893"/>
      <name val="Arial"/>
      <family val="2"/>
    </font>
    <font>
      <b/>
      <sz val="8"/>
      <color theme="0" tint="-4.9989318521683403E-2"/>
      <name val="Arial"/>
      <family val="2"/>
    </font>
    <font>
      <sz val="8"/>
      <color rgb="FF00B0F0"/>
      <name val="Arial"/>
      <family val="2"/>
    </font>
    <font>
      <sz val="8"/>
      <color theme="0"/>
      <name val="Arial"/>
      <family val="2"/>
    </font>
    <font>
      <b/>
      <sz val="8"/>
      <color indexed="8"/>
      <name val="Arial"/>
      <family val="2"/>
    </font>
    <font>
      <sz val="8"/>
      <color indexed="8"/>
      <name val="Arial"/>
      <family val="2"/>
    </font>
    <font>
      <sz val="7"/>
      <color theme="1"/>
      <name val="Arial"/>
      <family val="2"/>
    </font>
    <font>
      <i/>
      <sz val="8"/>
      <color rgb="FFFF0000"/>
      <name val="Arial"/>
      <family val="2"/>
    </font>
    <font>
      <sz val="9"/>
      <color theme="1"/>
      <name val="Arial"/>
      <family val="2"/>
    </font>
    <font>
      <sz val="8"/>
      <color theme="1"/>
      <name val="Calibri"/>
      <family val="2"/>
      <scheme val="minor"/>
    </font>
    <font>
      <sz val="8"/>
      <color rgb="FFFF0000"/>
      <name val="Calibri"/>
      <family val="2"/>
      <scheme val="minor"/>
    </font>
    <font>
      <i/>
      <sz val="8"/>
      <color theme="1"/>
      <name val="Arial"/>
      <family val="2"/>
    </font>
    <font>
      <u/>
      <sz val="7"/>
      <color theme="1"/>
      <name val="Calibri"/>
      <family val="2"/>
      <scheme val="minor"/>
    </font>
    <font>
      <sz val="7"/>
      <color theme="1"/>
      <name val="Calibri"/>
      <family val="2"/>
      <scheme val="minor"/>
    </font>
    <font>
      <sz val="8"/>
      <color rgb="FF0070C0"/>
      <name val="Arial"/>
      <family val="2"/>
    </font>
    <font>
      <strike/>
      <sz val="8"/>
      <color theme="1"/>
      <name val="Arial"/>
      <family val="2"/>
    </font>
    <font>
      <b/>
      <sz val="8"/>
      <color rgb="FF00B0F0"/>
      <name val="Arial"/>
      <family val="2"/>
    </font>
    <font>
      <u/>
      <sz val="9"/>
      <color theme="10"/>
      <name val="Calibri"/>
      <family val="2"/>
      <scheme val="minor"/>
    </font>
    <font>
      <u/>
      <sz val="8"/>
      <color theme="10"/>
      <name val="Arial"/>
      <family val="2"/>
    </font>
    <font>
      <b/>
      <i/>
      <sz val="8"/>
      <color indexed="8"/>
      <name val="Arial"/>
      <family val="2"/>
    </font>
    <font>
      <sz val="7"/>
      <color rgb="FFFF0000"/>
      <name val="Arial"/>
      <family val="2"/>
    </font>
    <font>
      <b/>
      <sz val="7"/>
      <color rgb="FFFF0000"/>
      <name val="Arial"/>
      <family val="2"/>
    </font>
    <font>
      <u/>
      <sz val="9"/>
      <color theme="1"/>
      <name val="Calibri"/>
      <family val="2"/>
      <scheme val="minor"/>
    </font>
    <font>
      <b/>
      <sz val="9"/>
      <color rgb="FF00B0F0"/>
      <name val="Arial"/>
      <family val="2"/>
    </font>
    <font>
      <b/>
      <sz val="8"/>
      <color indexed="10"/>
      <name val="Arial"/>
      <family val="2"/>
    </font>
    <font>
      <sz val="8"/>
      <color indexed="10"/>
      <name val="Arial"/>
      <family val="2"/>
    </font>
    <font>
      <sz val="7"/>
      <color rgb="FF000000"/>
      <name val="Arial"/>
      <family val="2"/>
    </font>
    <font>
      <sz val="8"/>
      <color rgb="FF000000"/>
      <name val="Arial"/>
      <family val="2"/>
    </font>
    <font>
      <u/>
      <sz val="11"/>
      <color theme="1"/>
      <name val="Calibri"/>
      <family val="2"/>
      <scheme val="minor"/>
    </font>
    <font>
      <sz val="8"/>
      <color indexed="63"/>
      <name val="Arial"/>
      <family val="2"/>
    </font>
    <font>
      <sz val="7"/>
      <name val="Arial"/>
      <family val="2"/>
    </font>
    <font>
      <i/>
      <sz val="8"/>
      <color rgb="FF00B0F0"/>
      <name val="Arial"/>
      <family val="2"/>
    </font>
    <font>
      <sz val="11"/>
      <color rgb="FFFF0000"/>
      <name val="Calibri"/>
      <family val="2"/>
      <scheme val="minor"/>
    </font>
    <font>
      <b/>
      <sz val="7"/>
      <name val="Arial"/>
      <family val="2"/>
    </font>
    <font>
      <b/>
      <sz val="10"/>
      <color theme="1"/>
      <name val="Arial"/>
      <family val="2"/>
    </font>
    <font>
      <sz val="8"/>
      <color rgb="FF00B050"/>
      <name val="Arial"/>
      <family val="2"/>
    </font>
    <font>
      <u/>
      <sz val="11"/>
      <color rgb="FFFF0000"/>
      <name val="Calibri"/>
      <family val="2"/>
      <scheme val="minor"/>
    </font>
    <font>
      <sz val="9"/>
      <color rgb="FFFF0000"/>
      <name val="Arial"/>
      <family val="2"/>
    </font>
    <font>
      <b/>
      <sz val="8"/>
      <color rgb="FFFF0000"/>
      <name val="Calibri"/>
      <family val="2"/>
      <scheme val="minor"/>
    </font>
    <font>
      <b/>
      <sz val="9"/>
      <color theme="1"/>
      <name val="Arial"/>
      <family val="2"/>
    </font>
    <font>
      <b/>
      <u/>
      <sz val="8"/>
      <color theme="1"/>
      <name val="Arial"/>
      <family val="2"/>
    </font>
    <font>
      <sz val="12"/>
      <name val="Arial"/>
      <family val="2"/>
    </font>
    <font>
      <sz val="8"/>
      <color rgb="FF1F497D"/>
      <name val="Arial"/>
      <family val="2"/>
    </font>
    <font>
      <b/>
      <u/>
      <sz val="8"/>
      <color rgb="FFFF0000"/>
      <name val="Arial"/>
      <family val="2"/>
    </font>
    <font>
      <sz val="12"/>
      <color rgb="FF000000"/>
      <name val="Candara"/>
      <family val="2"/>
    </font>
    <font>
      <sz val="11"/>
      <color theme="1"/>
      <name val="Aptos"/>
      <family val="2"/>
    </font>
    <font>
      <sz val="12"/>
      <color theme="1"/>
      <name val="Arial"/>
      <family val="2"/>
    </font>
    <font>
      <b/>
      <sz val="10"/>
      <color rgb="FF000000"/>
      <name val="Arial"/>
      <family val="2"/>
    </font>
    <font>
      <sz val="11"/>
      <name val="Calibri"/>
      <family val="2"/>
      <scheme val="minor"/>
    </font>
    <font>
      <sz val="11"/>
      <color rgb="FF1F497D"/>
      <name val="Calibri"/>
      <family val="2"/>
      <scheme val="minor"/>
    </font>
    <font>
      <sz val="12"/>
      <color theme="1"/>
      <name val="Times New Roman"/>
      <family val="1"/>
    </font>
    <font>
      <i/>
      <sz val="8"/>
      <color rgb="FFFF0000"/>
      <name val="Tahoma"/>
      <family val="2"/>
    </font>
    <font>
      <sz val="10"/>
      <name val="Arial"/>
      <family val="2"/>
    </font>
    <font>
      <i/>
      <sz val="9"/>
      <name val="Arial"/>
      <family val="2"/>
    </font>
    <font>
      <b/>
      <u/>
      <sz val="9"/>
      <name val="Arial"/>
      <family val="2"/>
    </font>
    <font>
      <b/>
      <sz val="14"/>
      <color theme="0"/>
      <name val="Arial"/>
      <family val="2"/>
    </font>
    <font>
      <sz val="12"/>
      <name val="Calibri"/>
      <family val="2"/>
      <scheme val="minor"/>
    </font>
    <font>
      <b/>
      <sz val="11"/>
      <color theme="0"/>
      <name val="Arial"/>
      <family val="2"/>
    </font>
    <font>
      <u/>
      <sz val="8"/>
      <name val="Arial"/>
      <family val="2"/>
    </font>
    <font>
      <b/>
      <sz val="16"/>
      <color theme="0"/>
      <name val="Arial"/>
      <family val="2"/>
    </font>
    <font>
      <i/>
      <sz val="7"/>
      <color rgb="FFFF0000"/>
      <name val="Arial"/>
      <family val="2"/>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15"/>
        <bgColor indexed="64"/>
      </patternFill>
    </fill>
    <fill>
      <patternFill patternType="solid">
        <fgColor indexed="42"/>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CCFFFF"/>
        <bgColor indexed="64"/>
      </patternFill>
    </fill>
    <fill>
      <patternFill patternType="solid">
        <fgColor theme="2" tint="-0.249977111117893"/>
        <bgColor indexed="64"/>
      </patternFill>
    </fill>
    <fill>
      <patternFill patternType="solid">
        <fgColor rgb="FF8DB4E1"/>
      </patternFill>
    </fill>
    <fill>
      <patternFill patternType="solid">
        <fgColor rgb="FFC5D9F0"/>
      </patternFill>
    </fill>
    <fill>
      <patternFill patternType="solid">
        <fgColor rgb="FFB8CCE3"/>
      </patternFill>
    </fill>
    <fill>
      <patternFill patternType="solid">
        <fgColor theme="7" tint="0.59999389629810485"/>
        <bgColor indexed="64"/>
      </patternFill>
    </fill>
    <fill>
      <patternFill patternType="solid">
        <fgColor rgb="FF99FF9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bgColor indexed="64"/>
      </patternFill>
    </fill>
    <fill>
      <patternFill patternType="solid">
        <fgColor rgb="FF00B050"/>
        <bgColor indexed="64"/>
      </patternFill>
    </fill>
    <fill>
      <patternFill patternType="solid">
        <fgColor theme="8" tint="0.79998168889431442"/>
        <bgColor indexed="64"/>
      </patternFill>
    </fill>
    <fill>
      <patternFill patternType="solid">
        <fgColor rgb="FFFF99CC"/>
        <bgColor indexed="64"/>
      </patternFill>
    </fill>
    <fill>
      <patternFill patternType="solid">
        <fgColor theme="7" tint="0.79998168889431442"/>
        <bgColor indexed="64"/>
      </patternFill>
    </fill>
    <fill>
      <patternFill patternType="solid">
        <fgColor rgb="FFFFC000"/>
        <bgColor indexed="64"/>
      </patternFill>
    </fill>
    <fill>
      <patternFill patternType="solid">
        <fgColor theme="8"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99"/>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4" tint="0.39997558519241921"/>
        <bgColor indexed="64"/>
      </patternFill>
    </fill>
  </fills>
  <borders count="20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style="medium">
        <color indexed="64"/>
      </top>
      <bottom style="medium">
        <color indexed="64"/>
      </bottom>
      <diagonal/>
    </border>
    <border>
      <left style="hair">
        <color indexed="16"/>
      </left>
      <right style="medium">
        <color indexed="64"/>
      </right>
      <top/>
      <bottom style="hair">
        <color indexed="16"/>
      </bottom>
      <diagonal/>
    </border>
    <border>
      <left style="hair">
        <color indexed="16"/>
      </left>
      <right style="medium">
        <color indexed="64"/>
      </right>
      <top style="hair">
        <color indexed="16"/>
      </top>
      <bottom style="hair">
        <color indexed="16"/>
      </bottom>
      <diagonal/>
    </border>
    <border>
      <left style="hair">
        <color indexed="16"/>
      </left>
      <right style="medium">
        <color indexed="64"/>
      </right>
      <top style="hair">
        <color indexed="16"/>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16365C"/>
      </right>
      <top style="thin">
        <color rgb="FF000000"/>
      </top>
      <bottom style="thin">
        <color rgb="FF000000"/>
      </bottom>
      <diagonal/>
    </border>
    <border>
      <left style="thin">
        <color rgb="FF16365C"/>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16365C"/>
      </bottom>
      <diagonal/>
    </border>
    <border>
      <left/>
      <right/>
      <top style="thin">
        <color rgb="FF000000"/>
      </top>
      <bottom style="thin">
        <color rgb="FF16365C"/>
      </bottom>
      <diagonal/>
    </border>
    <border>
      <left/>
      <right style="thin">
        <color rgb="FF000000"/>
      </right>
      <top style="thin">
        <color rgb="FF000000"/>
      </top>
      <bottom style="thin">
        <color rgb="FF16365C"/>
      </bottom>
      <diagonal/>
    </border>
    <border>
      <left style="hair">
        <color indexed="16"/>
      </left>
      <right style="medium">
        <color indexed="64"/>
      </right>
      <top style="hair">
        <color indexed="16"/>
      </top>
      <bottom/>
      <diagonal/>
    </border>
    <border>
      <left/>
      <right style="medium">
        <color indexed="64"/>
      </right>
      <top style="thin">
        <color indexed="64"/>
      </top>
      <bottom/>
      <diagonal/>
    </border>
    <border>
      <left style="hair">
        <color indexed="16"/>
      </left>
      <right style="medium">
        <color indexed="64"/>
      </right>
      <top style="medium">
        <color indexed="64"/>
      </top>
      <bottom style="hair">
        <color indexed="16"/>
      </bottom>
      <diagonal/>
    </border>
    <border>
      <left/>
      <right style="medium">
        <color indexed="64"/>
      </right>
      <top style="medium">
        <color indexed="64"/>
      </top>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style="thin">
        <color indexed="64"/>
      </left>
      <right/>
      <top/>
      <bottom style="medium">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medium">
        <color indexed="64"/>
      </left>
      <right style="thin">
        <color indexed="64"/>
      </right>
      <top style="hair">
        <color indexed="64"/>
      </top>
      <bottom style="dotted">
        <color indexed="64"/>
      </bottom>
      <diagonal/>
    </border>
    <border>
      <left/>
      <right style="thin">
        <color indexed="64"/>
      </right>
      <top style="hair">
        <color indexed="64"/>
      </top>
      <bottom style="dotted">
        <color indexed="64"/>
      </bottom>
      <diagonal/>
    </border>
    <border>
      <left style="medium">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dott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medium">
        <color indexed="64"/>
      </bottom>
      <diagonal/>
    </border>
    <border>
      <left style="thin">
        <color indexed="64"/>
      </left>
      <right/>
      <top style="hair">
        <color indexed="64"/>
      </top>
      <bottom/>
      <diagonal/>
    </border>
    <border>
      <left style="thin">
        <color indexed="64"/>
      </left>
      <right style="thin">
        <color indexed="64"/>
      </right>
      <top style="hair">
        <color indexed="64"/>
      </top>
      <bottom style="dott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dashed">
        <color indexed="64"/>
      </bottom>
      <diagonal/>
    </border>
    <border>
      <left/>
      <right style="medium">
        <color indexed="64"/>
      </right>
      <top style="hair">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ashed">
        <color indexed="64"/>
      </top>
      <bottom style="dashed">
        <color indexed="64"/>
      </bottom>
      <diagonal/>
    </border>
  </borders>
  <cellStyleXfs count="62">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0" borderId="0" applyNumberFormat="0" applyFill="0" applyBorder="0" applyAlignment="0" applyProtection="0"/>
    <xf numFmtId="0" fontId="55" fillId="20" borderId="1" applyNumberFormat="0" applyAlignment="0" applyProtection="0"/>
    <xf numFmtId="0" fontId="56" fillId="0" borderId="2" applyNumberFormat="0" applyFill="0" applyAlignment="0" applyProtection="0"/>
    <xf numFmtId="0" fontId="2" fillId="21" borderId="3" applyNumberFormat="0" applyFont="0" applyAlignment="0" applyProtection="0"/>
    <xf numFmtId="0" fontId="57" fillId="7" borderId="1" applyNumberFormat="0" applyAlignment="0" applyProtection="0"/>
    <xf numFmtId="165" fontId="2" fillId="0" borderId="0" applyFont="0" applyFill="0" applyBorder="0" applyAlignment="0" applyProtection="0"/>
    <xf numFmtId="165" fontId="8" fillId="0" borderId="0" applyFont="0" applyFill="0" applyBorder="0" applyAlignment="0" applyProtection="0"/>
    <xf numFmtId="0" fontId="58" fillId="3" borderId="0" applyNumberFormat="0" applyBorder="0" applyAlignment="0" applyProtection="0"/>
    <xf numFmtId="0" fontId="3" fillId="0" borderId="0" applyNumberFormat="0" applyFill="0" applyBorder="0" applyAlignment="0" applyProtection="0">
      <alignment vertical="top"/>
      <protection locked="0"/>
    </xf>
    <xf numFmtId="0" fontId="33" fillId="0" borderId="0" applyNumberFormat="0" applyFill="0" applyBorder="0" applyProtection="0">
      <alignment horizontal="left" vertical="center" indent="1"/>
      <protection locked="0"/>
    </xf>
    <xf numFmtId="167" fontId="2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 fillId="0" borderId="0" applyFont="0" applyFill="0" applyBorder="0" applyAlignment="0" applyProtection="0"/>
    <xf numFmtId="0" fontId="59" fillId="22" borderId="0" applyNumberFormat="0" applyBorder="0" applyAlignment="0" applyProtection="0"/>
    <xf numFmtId="0" fontId="28" fillId="0" borderId="0"/>
    <xf numFmtId="0" fontId="8" fillId="0" borderId="0"/>
    <xf numFmtId="0" fontId="8" fillId="0" borderId="0"/>
    <xf numFmtId="0" fontId="2" fillId="0" borderId="0"/>
    <xf numFmtId="0" fontId="28" fillId="0" borderId="0"/>
    <xf numFmtId="0" fontId="28" fillId="0" borderId="0"/>
    <xf numFmtId="9" fontId="2" fillId="0" borderId="0" applyFont="0" applyFill="0" applyBorder="0" applyAlignment="0" applyProtection="0"/>
    <xf numFmtId="0" fontId="60" fillId="4" borderId="0" applyNumberFormat="0" applyBorder="0" applyAlignment="0" applyProtection="0"/>
    <xf numFmtId="0" fontId="61" fillId="20" borderId="4"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5" applyNumberFormat="0" applyFill="0" applyAlignment="0" applyProtection="0"/>
    <xf numFmtId="0" fontId="65" fillId="0" borderId="6" applyNumberFormat="0" applyFill="0" applyAlignment="0" applyProtection="0"/>
    <xf numFmtId="0" fontId="66" fillId="0" borderId="7" applyNumberFormat="0" applyFill="0" applyAlignment="0" applyProtection="0"/>
    <xf numFmtId="0" fontId="66" fillId="0" borderId="0" applyNumberFormat="0" applyFill="0" applyBorder="0" applyAlignment="0" applyProtection="0"/>
    <xf numFmtId="0" fontId="67" fillId="0" borderId="8" applyNumberFormat="0" applyFill="0" applyAlignment="0" applyProtection="0"/>
    <xf numFmtId="0" fontId="68" fillId="23" borderId="9" applyNumberFormat="0" applyAlignment="0" applyProtection="0"/>
    <xf numFmtId="172" fontId="2" fillId="0" borderId="0" applyFont="0" applyFill="0" applyBorder="0" applyAlignment="0" applyProtection="0"/>
    <xf numFmtId="0" fontId="16" fillId="0" borderId="0"/>
    <xf numFmtId="0" fontId="2" fillId="0" borderId="0"/>
    <xf numFmtId="0" fontId="2" fillId="0" borderId="0"/>
    <xf numFmtId="44" fontId="185" fillId="0" borderId="0" applyFont="0" applyFill="0" applyBorder="0" applyAlignment="0" applyProtection="0"/>
  </cellStyleXfs>
  <cellXfs count="1764">
    <xf numFmtId="0" fontId="0" fillId="0" borderId="0" xfId="0"/>
    <xf numFmtId="0" fontId="4" fillId="0" borderId="0" xfId="43" applyFont="1"/>
    <xf numFmtId="0" fontId="2" fillId="0" borderId="0" xfId="43"/>
    <xf numFmtId="0" fontId="4" fillId="0" borderId="0" xfId="43" applyFont="1" applyAlignment="1">
      <alignment horizontal="right"/>
    </xf>
    <xf numFmtId="0" fontId="2" fillId="0" borderId="0" xfId="43" applyAlignment="1">
      <alignment horizontal="center" vertical="center"/>
    </xf>
    <xf numFmtId="0" fontId="6" fillId="0" borderId="0" xfId="0" applyFont="1" applyFill="1" applyBorder="1" applyAlignment="1" applyProtection="1">
      <alignment horizontal="center" vertical="center"/>
      <protection hidden="1"/>
    </xf>
    <xf numFmtId="0" fontId="7" fillId="0" borderId="10" xfId="43" applyFont="1" applyBorder="1" applyAlignment="1">
      <alignment horizontal="center" vertical="center"/>
    </xf>
    <xf numFmtId="0" fontId="2" fillId="0" borderId="11" xfId="43" applyBorder="1" applyAlignment="1">
      <alignment horizontal="center" vertical="center"/>
    </xf>
    <xf numFmtId="14" fontId="4" fillId="0" borderId="12" xfId="43" applyNumberFormat="1" applyFont="1" applyBorder="1" applyAlignment="1">
      <alignment horizontal="center" vertical="center"/>
    </xf>
    <xf numFmtId="0" fontId="2" fillId="0" borderId="13" xfId="43" applyBorder="1" applyAlignment="1">
      <alignment horizontal="center" vertical="center"/>
    </xf>
    <xf numFmtId="14" fontId="4" fillId="0" borderId="10" xfId="43" applyNumberFormat="1" applyFont="1" applyBorder="1" applyAlignment="1">
      <alignment horizontal="center" vertical="center"/>
    </xf>
    <xf numFmtId="0" fontId="2" fillId="0" borderId="14" xfId="43" applyBorder="1"/>
    <xf numFmtId="0" fontId="2" fillId="0" borderId="13" xfId="43" applyBorder="1" applyAlignment="1">
      <alignment horizontal="center" vertical="center" wrapText="1"/>
    </xf>
    <xf numFmtId="0" fontId="2" fillId="0" borderId="10" xfId="43" applyFont="1" applyBorder="1" applyAlignment="1">
      <alignment horizontal="center" vertical="center" wrapText="1"/>
    </xf>
    <xf numFmtId="0" fontId="2" fillId="0" borderId="10" xfId="43" applyBorder="1" applyAlignment="1">
      <alignment horizontal="center" vertical="center" wrapText="1"/>
    </xf>
    <xf numFmtId="0" fontId="5" fillId="0" borderId="14" xfId="43" applyFont="1" applyBorder="1" applyAlignment="1">
      <alignment horizontal="center"/>
    </xf>
    <xf numFmtId="0" fontId="9" fillId="0" borderId="14" xfId="43" applyFont="1" applyBorder="1" applyAlignment="1">
      <alignment horizontal="center"/>
    </xf>
    <xf numFmtId="0" fontId="2" fillId="0" borderId="16" xfId="43" applyBorder="1" applyAlignment="1">
      <alignment horizontal="left" indent="2"/>
    </xf>
    <xf numFmtId="0" fontId="2" fillId="0" borderId="16" xfId="43" applyBorder="1" applyAlignment="1">
      <alignment horizontal="left" vertical="center" indent="2"/>
    </xf>
    <xf numFmtId="0" fontId="2" fillId="0" borderId="16" xfId="43" applyFill="1" applyBorder="1" applyAlignment="1">
      <alignment horizontal="left" indent="2"/>
    </xf>
    <xf numFmtId="0" fontId="2" fillId="0" borderId="14" xfId="43" applyBorder="1" applyAlignment="1">
      <alignment horizontal="left" indent="2"/>
    </xf>
    <xf numFmtId="0" fontId="2" fillId="0" borderId="10" xfId="43" applyBorder="1" applyAlignment="1">
      <alignment horizontal="right" vertical="center"/>
    </xf>
    <xf numFmtId="0" fontId="2" fillId="0" borderId="16" xfId="43" applyFont="1" applyBorder="1" applyAlignment="1">
      <alignment horizontal="left" indent="2"/>
    </xf>
    <xf numFmtId="0" fontId="9" fillId="0" borderId="17" xfId="43" applyFont="1" applyBorder="1" applyAlignment="1">
      <alignment horizontal="center"/>
    </xf>
    <xf numFmtId="0" fontId="9" fillId="0" borderId="10" xfId="43" applyFont="1" applyBorder="1" applyAlignment="1">
      <alignment horizontal="left" vertical="center" indent="1"/>
    </xf>
    <xf numFmtId="0" fontId="2" fillId="0" borderId="0" xfId="43" applyAlignment="1">
      <alignment vertical="center"/>
    </xf>
    <xf numFmtId="0" fontId="9" fillId="0" borderId="14" xfId="43" applyFont="1" applyBorder="1" applyAlignment="1">
      <alignment horizontal="left" vertical="center" indent="1"/>
    </xf>
    <xf numFmtId="44" fontId="9" fillId="0" borderId="10" xfId="38" applyFont="1" applyBorder="1" applyAlignment="1">
      <alignment horizontal="left" vertical="center" indent="1"/>
    </xf>
    <xf numFmtId="0" fontId="4" fillId="0" borderId="10" xfId="43" applyFont="1" applyBorder="1" applyAlignment="1">
      <alignment horizontal="right" vertical="center"/>
    </xf>
    <xf numFmtId="0" fontId="13" fillId="0" borderId="0" xfId="43" applyFont="1" applyAlignment="1" applyProtection="1">
      <alignment horizontal="left"/>
      <protection locked="0"/>
    </xf>
    <xf numFmtId="0" fontId="13" fillId="0" borderId="0" xfId="43" applyFont="1" applyProtection="1">
      <protection locked="0"/>
    </xf>
    <xf numFmtId="0" fontId="13" fillId="0" borderId="0" xfId="43" applyFont="1" applyAlignment="1" applyProtection="1">
      <protection locked="0"/>
    </xf>
    <xf numFmtId="14" fontId="4" fillId="0" borderId="10" xfId="43" applyNumberFormat="1" applyFont="1" applyBorder="1" applyAlignment="1">
      <alignment horizontal="center" vertical="center" wrapText="1"/>
    </xf>
    <xf numFmtId="0" fontId="2" fillId="0" borderId="10" xfId="43" applyBorder="1" applyAlignment="1">
      <alignment horizontal="left" indent="2"/>
    </xf>
    <xf numFmtId="0" fontId="2" fillId="0" borderId="10" xfId="43" applyFont="1" applyBorder="1" applyAlignment="1">
      <alignment horizontal="left" indent="2"/>
    </xf>
    <xf numFmtId="0" fontId="9" fillId="0" borderId="10" xfId="43" applyFont="1" applyBorder="1" applyAlignment="1">
      <alignment horizontal="center"/>
    </xf>
    <xf numFmtId="0" fontId="2" fillId="0" borderId="10" xfId="43" applyBorder="1" applyAlignment="1">
      <alignment horizontal="left" vertical="center" indent="2"/>
    </xf>
    <xf numFmtId="0" fontId="2" fillId="0" borderId="10" xfId="43" applyFont="1" applyBorder="1" applyAlignment="1">
      <alignment horizontal="left" wrapText="1" indent="2"/>
    </xf>
    <xf numFmtId="0" fontId="2" fillId="0" borderId="10" xfId="43" applyFill="1" applyBorder="1" applyAlignment="1">
      <alignment horizontal="left" indent="2"/>
    </xf>
    <xf numFmtId="0" fontId="2" fillId="0" borderId="10" xfId="43" applyFont="1" applyBorder="1" applyAlignment="1">
      <alignment horizontal="left" vertical="center" indent="2"/>
    </xf>
    <xf numFmtId="0" fontId="2" fillId="0" borderId="10" xfId="43" applyFont="1" applyBorder="1" applyAlignment="1">
      <alignment horizontal="right" vertical="center"/>
    </xf>
    <xf numFmtId="0" fontId="10" fillId="0" borderId="0" xfId="43" applyFont="1" applyAlignment="1">
      <alignment horizontal="left"/>
    </xf>
    <xf numFmtId="0" fontId="13" fillId="0" borderId="0" xfId="43" applyFont="1" applyAlignment="1">
      <alignment horizontal="left"/>
    </xf>
    <xf numFmtId="0" fontId="2" fillId="0" borderId="14" xfId="43" applyBorder="1" applyProtection="1">
      <protection locked="0"/>
    </xf>
    <xf numFmtId="0" fontId="4" fillId="0" borderId="0" xfId="43" applyFont="1" applyAlignment="1">
      <alignment vertical="center"/>
    </xf>
    <xf numFmtId="0" fontId="2" fillId="0" borderId="0" xfId="43" applyAlignment="1" applyProtection="1">
      <alignment vertical="center"/>
      <protection locked="0"/>
    </xf>
    <xf numFmtId="0" fontId="4" fillId="0" borderId="0" xfId="43" applyFont="1" applyAlignment="1" applyProtection="1">
      <alignment horizontal="right" vertical="center"/>
      <protection locked="0"/>
    </xf>
    <xf numFmtId="0" fontId="7" fillId="0" borderId="18" xfId="43" applyFont="1" applyBorder="1" applyAlignment="1" applyProtection="1">
      <alignment horizontal="center" vertical="center"/>
    </xf>
    <xf numFmtId="0" fontId="5" fillId="26" borderId="10" xfId="43" applyFont="1" applyFill="1" applyBorder="1" applyAlignment="1">
      <alignment horizontal="center" vertical="center"/>
    </xf>
    <xf numFmtId="0" fontId="5" fillId="0" borderId="14" xfId="43" applyFont="1" applyBorder="1" applyAlignment="1">
      <alignment vertical="center"/>
    </xf>
    <xf numFmtId="0" fontId="2" fillId="0" borderId="0" xfId="43" applyProtection="1">
      <protection locked="0"/>
    </xf>
    <xf numFmtId="0" fontId="19" fillId="0" borderId="14" xfId="43" applyFont="1" applyBorder="1" applyProtection="1">
      <protection locked="0"/>
    </xf>
    <xf numFmtId="0" fontId="5" fillId="25" borderId="21" xfId="43" applyFont="1" applyFill="1" applyBorder="1" applyAlignment="1">
      <alignment horizontal="center" vertical="center"/>
    </xf>
    <xf numFmtId="0" fontId="23" fillId="26" borderId="22" xfId="43" applyFont="1" applyFill="1" applyBorder="1" applyAlignment="1">
      <alignment horizontal="right" vertical="center"/>
    </xf>
    <xf numFmtId="0" fontId="5" fillId="26" borderId="23" xfId="43" applyFont="1" applyFill="1" applyBorder="1" applyAlignment="1">
      <alignment horizontal="right" vertical="center"/>
    </xf>
    <xf numFmtId="0" fontId="5" fillId="29" borderId="10" xfId="43" applyFont="1" applyFill="1" applyBorder="1" applyAlignment="1">
      <alignment horizontal="center" vertical="center"/>
    </xf>
    <xf numFmtId="0" fontId="5" fillId="26" borderId="22" xfId="43" applyFont="1" applyFill="1" applyBorder="1" applyAlignment="1">
      <alignment horizontal="right" vertical="center"/>
    </xf>
    <xf numFmtId="0" fontId="26" fillId="0" borderId="0" xfId="0" applyFont="1" applyAlignment="1">
      <alignment horizontal="centerContinuous"/>
    </xf>
    <xf numFmtId="0" fontId="27" fillId="0" borderId="0" xfId="0" applyFont="1"/>
    <xf numFmtId="0" fontId="8" fillId="0" borderId="0" xfId="43" applyFont="1"/>
    <xf numFmtId="0" fontId="8" fillId="0" borderId="0" xfId="45" applyFont="1"/>
    <xf numFmtId="0" fontId="25" fillId="0" borderId="0" xfId="45" applyFont="1"/>
    <xf numFmtId="0" fontId="4" fillId="0" borderId="0" xfId="45" applyFont="1" applyBorder="1" applyAlignment="1">
      <alignment horizontal="center" vertical="center" wrapText="1"/>
    </xf>
    <xf numFmtId="0" fontId="4" fillId="0" borderId="0" xfId="45" applyFont="1" applyAlignment="1">
      <alignment horizontal="center" vertical="center" wrapText="1"/>
    </xf>
    <xf numFmtId="0" fontId="8" fillId="0" borderId="0" xfId="45" applyFont="1" applyAlignment="1">
      <alignment vertical="center"/>
    </xf>
    <xf numFmtId="0" fontId="8" fillId="0" borderId="26" xfId="45" applyFont="1" applyBorder="1" applyAlignment="1" applyProtection="1">
      <alignment horizontal="center" vertical="center"/>
      <protection locked="0"/>
    </xf>
    <xf numFmtId="0" fontId="8" fillId="0" borderId="26" xfId="45" applyFont="1" applyBorder="1" applyAlignment="1" applyProtection="1">
      <alignment vertical="center"/>
      <protection locked="0"/>
    </xf>
    <xf numFmtId="3" fontId="8" fillId="0" borderId="0" xfId="43" applyNumberFormat="1" applyFont="1"/>
    <xf numFmtId="0" fontId="8" fillId="0" borderId="0" xfId="44" applyFont="1"/>
    <xf numFmtId="0" fontId="25" fillId="0" borderId="0" xfId="44" applyFont="1"/>
    <xf numFmtId="3" fontId="8" fillId="0" borderId="0" xfId="44" applyNumberFormat="1" applyFont="1"/>
    <xf numFmtId="0" fontId="4" fillId="0" borderId="0" xfId="44" applyFont="1" applyBorder="1" applyAlignment="1">
      <alignment horizontal="center" vertical="center" wrapText="1"/>
    </xf>
    <xf numFmtId="0" fontId="4" fillId="0" borderId="0" xfId="44" applyFont="1" applyFill="1" applyBorder="1" applyAlignment="1">
      <alignment horizontal="center" vertical="center" wrapText="1"/>
    </xf>
    <xf numFmtId="3" fontId="4" fillId="0" borderId="0" xfId="44" applyNumberFormat="1" applyFont="1" applyFill="1" applyBorder="1" applyAlignment="1">
      <alignment horizontal="center" vertical="center" wrapText="1"/>
    </xf>
    <xf numFmtId="0" fontId="29" fillId="0" borderId="10" xfId="44" applyFont="1" applyFill="1" applyBorder="1" applyAlignment="1">
      <alignment horizontal="center" vertical="center" wrapText="1"/>
    </xf>
    <xf numFmtId="3" fontId="29" fillId="0" borderId="10" xfId="44" applyNumberFormat="1" applyFont="1" applyFill="1" applyBorder="1" applyAlignment="1">
      <alignment horizontal="center" vertical="center" wrapText="1"/>
    </xf>
    <xf numFmtId="0" fontId="4" fillId="0" borderId="0" xfId="44" applyFont="1" applyBorder="1" applyAlignment="1">
      <alignment horizontal="left" vertical="center"/>
    </xf>
    <xf numFmtId="0" fontId="8" fillId="0" borderId="0" xfId="44" applyFont="1" applyBorder="1" applyAlignment="1">
      <alignment vertical="center"/>
    </xf>
    <xf numFmtId="3" fontId="8" fillId="0" borderId="0" xfId="44" applyNumberFormat="1" applyFont="1" applyBorder="1" applyAlignment="1">
      <alignment vertical="center"/>
    </xf>
    <xf numFmtId="0" fontId="8" fillId="30" borderId="15" xfId="44" applyFont="1" applyFill="1" applyBorder="1" applyAlignment="1" applyProtection="1">
      <alignment vertical="center"/>
      <protection locked="0"/>
    </xf>
    <xf numFmtId="4" fontId="8" fillId="30" borderId="15" xfId="44" applyNumberFormat="1" applyFont="1" applyFill="1" applyBorder="1" applyAlignment="1" applyProtection="1">
      <alignment vertical="center"/>
      <protection locked="0"/>
    </xf>
    <xf numFmtId="0" fontId="8" fillId="30" borderId="14" xfId="44" applyFont="1" applyFill="1" applyBorder="1" applyAlignment="1" applyProtection="1">
      <alignment vertical="center"/>
      <protection locked="0"/>
    </xf>
    <xf numFmtId="0" fontId="4" fillId="30" borderId="27" xfId="44" applyFont="1" applyFill="1" applyBorder="1" applyAlignment="1">
      <alignment vertical="center"/>
    </xf>
    <xf numFmtId="0" fontId="4" fillId="27" borderId="28" xfId="44" applyFont="1" applyFill="1" applyBorder="1" applyAlignment="1">
      <alignment vertical="center"/>
    </xf>
    <xf numFmtId="0" fontId="4" fillId="0" borderId="0" xfId="43" applyFont="1" applyProtection="1"/>
    <xf numFmtId="0" fontId="8" fillId="0" borderId="0" xfId="43" applyFont="1" applyProtection="1"/>
    <xf numFmtId="0" fontId="2" fillId="0" borderId="0" xfId="43" applyProtection="1"/>
    <xf numFmtId="0" fontId="4" fillId="0" borderId="0" xfId="43" applyFont="1" applyAlignment="1" applyProtection="1">
      <alignment horizontal="right"/>
    </xf>
    <xf numFmtId="0" fontId="2" fillId="0" borderId="0" xfId="43" applyFill="1" applyProtection="1"/>
    <xf numFmtId="0" fontId="32" fillId="0" borderId="31" xfId="43" applyFont="1" applyBorder="1" applyAlignment="1" applyProtection="1">
      <alignment horizontal="right" vertical="center"/>
      <protection hidden="1"/>
    </xf>
    <xf numFmtId="0" fontId="33" fillId="0" borderId="32" xfId="43" applyFont="1" applyBorder="1" applyAlignment="1" applyProtection="1">
      <alignment vertical="center"/>
      <protection hidden="1"/>
    </xf>
    <xf numFmtId="0" fontId="33" fillId="0" borderId="33" xfId="43" applyNumberFormat="1" applyFont="1" applyBorder="1" applyAlignment="1" applyProtection="1">
      <alignment horizontal="center" vertical="center"/>
      <protection hidden="1"/>
    </xf>
    <xf numFmtId="0" fontId="33" fillId="0" borderId="34" xfId="43" applyNumberFormat="1" applyFont="1" applyBorder="1" applyAlignment="1" applyProtection="1">
      <alignment horizontal="center" vertical="center"/>
      <protection hidden="1"/>
    </xf>
    <xf numFmtId="0" fontId="35" fillId="27" borderId="35" xfId="43" applyFont="1" applyFill="1" applyBorder="1" applyAlignment="1" applyProtection="1">
      <alignment horizontal="centerContinuous" vertical="center" wrapText="1"/>
      <protection hidden="1"/>
    </xf>
    <xf numFmtId="0" fontId="35" fillId="27" borderId="36" xfId="43" applyFont="1" applyFill="1" applyBorder="1" applyAlignment="1" applyProtection="1">
      <alignment horizontal="centerContinuous" vertical="center"/>
      <protection hidden="1"/>
    </xf>
    <xf numFmtId="3" fontId="33" fillId="0" borderId="36" xfId="43" applyNumberFormat="1" applyFont="1" applyBorder="1" applyAlignment="1" applyProtection="1">
      <alignment vertical="center"/>
      <protection hidden="1"/>
    </xf>
    <xf numFmtId="3" fontId="33" fillId="0" borderId="37" xfId="43" applyNumberFormat="1" applyFont="1" applyBorder="1" applyAlignment="1" applyProtection="1">
      <alignment vertical="center"/>
      <protection hidden="1"/>
    </xf>
    <xf numFmtId="3" fontId="33" fillId="0" borderId="38" xfId="43" applyNumberFormat="1" applyFont="1" applyBorder="1" applyAlignment="1" applyProtection="1">
      <alignment vertical="center"/>
      <protection hidden="1"/>
    </xf>
    <xf numFmtId="168" fontId="36" fillId="0" borderId="39" xfId="43" applyNumberFormat="1" applyFont="1" applyBorder="1" applyAlignment="1" applyProtection="1">
      <alignment vertical="center"/>
      <protection hidden="1"/>
    </xf>
    <xf numFmtId="0" fontId="33" fillId="0" borderId="0" xfId="0" applyFont="1" applyProtection="1"/>
    <xf numFmtId="168" fontId="33" fillId="0" borderId="39" xfId="43" applyNumberFormat="1" applyFont="1" applyBorder="1" applyAlignment="1" applyProtection="1">
      <alignment vertical="center"/>
      <protection hidden="1"/>
    </xf>
    <xf numFmtId="0" fontId="33" fillId="32" borderId="40" xfId="43" applyFont="1" applyFill="1" applyBorder="1" applyAlignment="1" applyProtection="1">
      <alignment vertical="center"/>
      <protection hidden="1"/>
    </xf>
    <xf numFmtId="0" fontId="33" fillId="32" borderId="40" xfId="43" applyFont="1" applyFill="1" applyBorder="1" applyAlignment="1" applyProtection="1">
      <alignment horizontal="center" vertical="center"/>
      <protection hidden="1"/>
    </xf>
    <xf numFmtId="168" fontId="33" fillId="0" borderId="41" xfId="43" applyNumberFormat="1" applyFont="1" applyBorder="1" applyAlignment="1" applyProtection="1">
      <alignment vertical="center"/>
      <protection hidden="1"/>
    </xf>
    <xf numFmtId="0" fontId="33" fillId="32" borderId="42" xfId="43" applyFont="1" applyFill="1" applyBorder="1" applyAlignment="1" applyProtection="1">
      <alignment vertical="center"/>
      <protection hidden="1"/>
    </xf>
    <xf numFmtId="3" fontId="33" fillId="0" borderId="43" xfId="43" applyNumberFormat="1" applyFont="1" applyFill="1" applyBorder="1" applyAlignment="1" applyProtection="1">
      <alignment vertical="center"/>
      <protection hidden="1"/>
    </xf>
    <xf numFmtId="0" fontId="35" fillId="25" borderId="44" xfId="43" applyFont="1" applyFill="1" applyBorder="1" applyAlignment="1" applyProtection="1">
      <alignment horizontal="centerContinuous" vertical="center"/>
      <protection hidden="1"/>
    </xf>
    <xf numFmtId="0" fontId="35" fillId="25" borderId="45" xfId="43" applyFont="1" applyFill="1" applyBorder="1" applyAlignment="1" applyProtection="1">
      <alignment horizontal="centerContinuous" vertical="center"/>
      <protection hidden="1"/>
    </xf>
    <xf numFmtId="168" fontId="36" fillId="0" borderId="44" xfId="43" applyNumberFormat="1" applyFont="1" applyBorder="1" applyAlignment="1" applyProtection="1">
      <alignment vertical="center"/>
      <protection hidden="1"/>
    </xf>
    <xf numFmtId="0" fontId="35" fillId="25" borderId="47" xfId="43" applyFont="1" applyFill="1" applyBorder="1" applyAlignment="1" applyProtection="1">
      <alignment horizontal="centerContinuous" vertical="center"/>
      <protection hidden="1"/>
    </xf>
    <xf numFmtId="0" fontId="35" fillId="25" borderId="48" xfId="43" applyFont="1" applyFill="1" applyBorder="1" applyAlignment="1" applyProtection="1">
      <alignment horizontal="centerContinuous" vertical="center"/>
      <protection hidden="1"/>
    </xf>
    <xf numFmtId="0" fontId="33" fillId="0" borderId="39" xfId="43" applyFont="1" applyBorder="1" applyAlignment="1" applyProtection="1">
      <alignment vertical="center"/>
      <protection hidden="1"/>
    </xf>
    <xf numFmtId="0" fontId="33" fillId="0" borderId="0" xfId="43" applyFont="1" applyBorder="1" applyAlignment="1" applyProtection="1">
      <alignment vertical="center"/>
      <protection hidden="1"/>
    </xf>
    <xf numFmtId="3" fontId="33" fillId="0" borderId="0" xfId="43" applyNumberFormat="1" applyFont="1" applyFill="1" applyBorder="1" applyAlignment="1" applyProtection="1">
      <alignment vertical="center"/>
      <protection hidden="1"/>
    </xf>
    <xf numFmtId="0" fontId="35" fillId="27" borderId="50" xfId="43" applyFont="1" applyFill="1" applyBorder="1" applyAlignment="1" applyProtection="1">
      <alignment horizontal="centerContinuous" vertical="center"/>
      <protection hidden="1"/>
    </xf>
    <xf numFmtId="3" fontId="33" fillId="0" borderId="37" xfId="43" applyNumberFormat="1" applyFont="1" applyFill="1" applyBorder="1" applyAlignment="1" applyProtection="1">
      <alignment vertical="center"/>
      <protection hidden="1"/>
    </xf>
    <xf numFmtId="3" fontId="33" fillId="0" borderId="38" xfId="43" applyNumberFormat="1" applyFont="1" applyFill="1" applyBorder="1" applyAlignment="1" applyProtection="1">
      <alignment vertical="center"/>
      <protection hidden="1"/>
    </xf>
    <xf numFmtId="0" fontId="35" fillId="0" borderId="0" xfId="43" applyFont="1" applyBorder="1" applyAlignment="1" applyProtection="1">
      <alignment horizontal="centerContinuous" vertical="center"/>
      <protection hidden="1"/>
    </xf>
    <xf numFmtId="3" fontId="33" fillId="0" borderId="14" xfId="43" applyNumberFormat="1" applyFont="1" applyFill="1" applyBorder="1" applyAlignment="1" applyProtection="1">
      <alignment vertical="center"/>
      <protection hidden="1"/>
    </xf>
    <xf numFmtId="168" fontId="33" fillId="0" borderId="39" xfId="43" applyNumberFormat="1" applyFont="1" applyBorder="1" applyAlignment="1" applyProtection="1">
      <alignment vertical="center"/>
      <protection locked="0"/>
    </xf>
    <xf numFmtId="0" fontId="35" fillId="0" borderId="0" xfId="43" applyFont="1" applyBorder="1" applyAlignment="1" applyProtection="1">
      <alignment horizontal="left" vertical="center"/>
      <protection locked="0"/>
    </xf>
    <xf numFmtId="0" fontId="35" fillId="27" borderId="48" xfId="43" applyFont="1" applyFill="1" applyBorder="1" applyAlignment="1" applyProtection="1">
      <alignment horizontal="centerContinuous" vertical="center" wrapText="1"/>
      <protection hidden="1"/>
    </xf>
    <xf numFmtId="0" fontId="8" fillId="0" borderId="0" xfId="43" applyFont="1" applyFill="1" applyProtection="1"/>
    <xf numFmtId="0" fontId="40" fillId="32" borderId="57" xfId="33" applyFont="1" applyFill="1" applyBorder="1" applyAlignment="1" applyProtection="1"/>
    <xf numFmtId="0" fontId="33" fillId="32" borderId="45" xfId="0" applyFont="1" applyFill="1" applyBorder="1"/>
    <xf numFmtId="0" fontId="33" fillId="32" borderId="46" xfId="0" applyFont="1" applyFill="1" applyBorder="1"/>
    <xf numFmtId="0" fontId="40" fillId="32" borderId="19" xfId="33" applyFont="1" applyFill="1" applyBorder="1" applyAlignment="1" applyProtection="1"/>
    <xf numFmtId="0" fontId="33" fillId="32" borderId="0" xfId="0" applyFont="1" applyFill="1" applyBorder="1"/>
    <xf numFmtId="0" fontId="33" fillId="32" borderId="40" xfId="0" applyFont="1" applyFill="1" applyBorder="1"/>
    <xf numFmtId="0" fontId="40" fillId="32" borderId="30" xfId="33" applyFont="1" applyFill="1" applyBorder="1" applyAlignment="1" applyProtection="1"/>
    <xf numFmtId="0" fontId="33" fillId="32" borderId="58" xfId="0" applyFont="1" applyFill="1" applyBorder="1"/>
    <xf numFmtId="0" fontId="33" fillId="32" borderId="42" xfId="0" applyFont="1" applyFill="1" applyBorder="1"/>
    <xf numFmtId="4" fontId="8" fillId="30" borderId="14" xfId="44" applyNumberFormat="1" applyFont="1" applyFill="1" applyBorder="1" applyAlignment="1" applyProtection="1">
      <alignment vertical="center"/>
      <protection locked="0"/>
    </xf>
    <xf numFmtId="0" fontId="20" fillId="0" borderId="0" xfId="0" applyFont="1"/>
    <xf numFmtId="0" fontId="20" fillId="0" borderId="0" xfId="0" applyFont="1" applyProtection="1">
      <protection locked="0"/>
    </xf>
    <xf numFmtId="0" fontId="21" fillId="0" borderId="0" xfId="0" applyFont="1" applyAlignment="1">
      <alignment vertical="center"/>
    </xf>
    <xf numFmtId="0" fontId="47" fillId="0" borderId="0" xfId="0" applyFont="1"/>
    <xf numFmtId="0" fontId="21" fillId="0" borderId="0" xfId="0" applyFont="1" applyProtection="1">
      <protection locked="0"/>
    </xf>
    <xf numFmtId="0" fontId="10" fillId="0" borderId="10" xfId="43" applyFont="1" applyBorder="1" applyAlignment="1">
      <alignment horizontal="left" vertical="center" indent="2"/>
    </xf>
    <xf numFmtId="0" fontId="5" fillId="29" borderId="59" xfId="43" applyFont="1" applyFill="1" applyBorder="1" applyAlignment="1">
      <alignment horizontal="centerContinuous" vertical="center"/>
    </xf>
    <xf numFmtId="0" fontId="4" fillId="29" borderId="31" xfId="43" applyFont="1" applyFill="1" applyBorder="1" applyAlignment="1">
      <alignment horizontal="centerContinuous" vertical="center" wrapText="1"/>
    </xf>
    <xf numFmtId="0" fontId="2" fillId="29" borderId="32" xfId="43" applyFill="1" applyBorder="1" applyAlignment="1">
      <alignment horizontal="centerContinuous" vertical="center" wrapText="1"/>
    </xf>
    <xf numFmtId="0" fontId="5" fillId="29" borderId="32" xfId="43" applyFont="1" applyFill="1" applyBorder="1" applyAlignment="1">
      <alignment horizontal="centerContinuous" vertical="center"/>
    </xf>
    <xf numFmtId="0" fontId="4" fillId="29" borderId="59" xfId="43" applyFont="1" applyFill="1" applyBorder="1" applyAlignment="1">
      <alignment horizontal="centerContinuous" vertical="center" wrapText="1"/>
    </xf>
    <xf numFmtId="0" fontId="22" fillId="29" borderId="12" xfId="43" applyFont="1" applyFill="1" applyBorder="1" applyAlignment="1" applyProtection="1">
      <alignment horizontal="centerContinuous" vertical="center"/>
      <protection locked="0"/>
    </xf>
    <xf numFmtId="0" fontId="22" fillId="29" borderId="13" xfId="43" applyFont="1" applyFill="1" applyBorder="1" applyAlignment="1" applyProtection="1">
      <alignment horizontal="centerContinuous" vertical="center"/>
      <protection locked="0"/>
    </xf>
    <xf numFmtId="0" fontId="26" fillId="0" borderId="0" xfId="0" applyFont="1" applyAlignment="1">
      <alignment horizontal="left"/>
    </xf>
    <xf numFmtId="0" fontId="31" fillId="29" borderId="32" xfId="43" applyFont="1" applyFill="1" applyBorder="1" applyAlignment="1" applyProtection="1">
      <alignment horizontal="centerContinuous" vertical="center"/>
      <protection hidden="1"/>
    </xf>
    <xf numFmtId="4" fontId="8" fillId="0" borderId="14" xfId="43" applyNumberFormat="1" applyFont="1" applyBorder="1" applyAlignment="1" applyProtection="1">
      <protection locked="0"/>
    </xf>
    <xf numFmtId="0" fontId="30" fillId="29" borderId="32" xfId="43" applyFont="1" applyFill="1" applyBorder="1" applyAlignment="1" applyProtection="1">
      <alignment horizontal="centerContinuous" vertical="center"/>
      <protection hidden="1"/>
    </xf>
    <xf numFmtId="0" fontId="16" fillId="0" borderId="14" xfId="43" applyFont="1" applyBorder="1" applyProtection="1">
      <protection locked="0"/>
    </xf>
    <xf numFmtId="0" fontId="49" fillId="0" borderId="14" xfId="43" applyFont="1" applyBorder="1" applyProtection="1">
      <protection locked="0"/>
    </xf>
    <xf numFmtId="0" fontId="2" fillId="0" borderId="0" xfId="43" applyAlignment="1"/>
    <xf numFmtId="0" fontId="4" fillId="0" borderId="10" xfId="43" applyFont="1" applyBorder="1" applyAlignment="1">
      <alignment horizontal="center"/>
    </xf>
    <xf numFmtId="0" fontId="51" fillId="0" borderId="0" xfId="33" applyFont="1" applyAlignment="1" applyProtection="1"/>
    <xf numFmtId="0" fontId="7" fillId="29" borderId="31" xfId="45" applyFont="1" applyFill="1" applyBorder="1" applyAlignment="1">
      <alignment horizontal="centerContinuous"/>
    </xf>
    <xf numFmtId="0" fontId="7" fillId="29" borderId="32" xfId="45" applyFont="1" applyFill="1" applyBorder="1" applyAlignment="1">
      <alignment horizontal="centerContinuous"/>
    </xf>
    <xf numFmtId="0" fontId="7" fillId="29" borderId="59" xfId="45" applyFont="1" applyFill="1" applyBorder="1" applyAlignment="1">
      <alignment horizontal="centerContinuous"/>
    </xf>
    <xf numFmtId="0" fontId="39" fillId="28" borderId="10" xfId="0" applyFont="1" applyFill="1" applyBorder="1" applyAlignment="1" applyProtection="1">
      <alignment horizontal="center"/>
      <protection hidden="1"/>
    </xf>
    <xf numFmtId="1" fontId="39" fillId="28" borderId="10" xfId="0" applyNumberFormat="1" applyFont="1" applyFill="1" applyBorder="1" applyAlignment="1" applyProtection="1">
      <alignment horizontal="center"/>
      <protection hidden="1"/>
    </xf>
    <xf numFmtId="14" fontId="39" fillId="28" borderId="10" xfId="0" applyNumberFormat="1" applyFont="1" applyFill="1" applyBorder="1" applyAlignment="1" applyProtection="1">
      <alignment horizontal="center"/>
      <protection hidden="1"/>
    </xf>
    <xf numFmtId="0" fontId="69" fillId="28" borderId="10" xfId="34" applyFont="1" applyFill="1" applyBorder="1" applyAlignment="1" applyProtection="1">
      <alignment horizontal="center"/>
      <protection hidden="1"/>
    </xf>
    <xf numFmtId="1" fontId="39" fillId="31" borderId="10" xfId="0" applyNumberFormat="1" applyFont="1" applyFill="1" applyBorder="1" applyAlignment="1" applyProtection="1">
      <alignment horizontal="center"/>
      <protection hidden="1"/>
    </xf>
    <xf numFmtId="0" fontId="39" fillId="30" borderId="10" xfId="0" applyFont="1" applyFill="1" applyBorder="1" applyAlignment="1" applyProtection="1">
      <alignment horizontal="left" vertical="center"/>
      <protection locked="0"/>
    </xf>
    <xf numFmtId="0" fontId="39" fillId="0" borderId="10" xfId="0" applyFont="1" applyFill="1" applyBorder="1" applyAlignment="1" applyProtection="1">
      <alignment vertical="center"/>
      <protection locked="0"/>
    </xf>
    <xf numFmtId="170" fontId="39" fillId="0" borderId="10" xfId="0" applyNumberFormat="1" applyFont="1" applyBorder="1" applyAlignment="1" applyProtection="1">
      <alignment vertical="center"/>
      <protection locked="0"/>
    </xf>
    <xf numFmtId="1" fontId="39" fillId="0" borderId="10" xfId="0" applyNumberFormat="1" applyFont="1" applyBorder="1" applyAlignment="1" applyProtection="1">
      <alignment horizontal="center" vertical="center"/>
      <protection locked="0"/>
    </xf>
    <xf numFmtId="14" fontId="39" fillId="0" borderId="10" xfId="0" applyNumberFormat="1" applyFont="1" applyFill="1" applyBorder="1" applyAlignment="1" applyProtection="1">
      <alignment vertical="center"/>
      <protection locked="0"/>
    </xf>
    <xf numFmtId="4" fontId="39" fillId="0" borderId="10" xfId="0" applyNumberFormat="1" applyFont="1" applyFill="1" applyBorder="1" applyAlignment="1" applyProtection="1">
      <alignment vertical="center"/>
      <protection locked="0"/>
    </xf>
    <xf numFmtId="171" fontId="39" fillId="0" borderId="10" xfId="0" applyNumberFormat="1" applyFont="1" applyFill="1" applyBorder="1" applyAlignment="1" applyProtection="1">
      <alignment vertical="center"/>
      <protection locked="0"/>
    </xf>
    <xf numFmtId="14" fontId="39" fillId="28" borderId="10" xfId="0" applyNumberFormat="1" applyFont="1" applyFill="1" applyBorder="1" applyAlignment="1" applyProtection="1">
      <alignment vertical="center"/>
      <protection hidden="1"/>
    </xf>
    <xf numFmtId="4" fontId="39" fillId="28" borderId="10" xfId="0" applyNumberFormat="1" applyFont="1" applyFill="1" applyBorder="1" applyAlignment="1" applyProtection="1">
      <alignment vertical="center"/>
      <protection hidden="1"/>
    </xf>
    <xf numFmtId="0" fontId="39" fillId="28" borderId="10" xfId="0" applyNumberFormat="1" applyFont="1" applyFill="1" applyBorder="1" applyAlignment="1" applyProtection="1">
      <alignment vertical="center"/>
      <protection hidden="1"/>
    </xf>
    <xf numFmtId="4" fontId="70" fillId="0" borderId="10" xfId="0" applyNumberFormat="1" applyFont="1" applyFill="1" applyBorder="1" applyAlignment="1" applyProtection="1">
      <alignment vertical="center"/>
      <protection hidden="1"/>
    </xf>
    <xf numFmtId="4" fontId="71" fillId="36" borderId="10" xfId="0" applyNumberFormat="1" applyFont="1" applyFill="1" applyBorder="1" applyAlignment="1" applyProtection="1">
      <alignment vertical="center"/>
      <protection locked="0"/>
    </xf>
    <xf numFmtId="0" fontId="33" fillId="0" borderId="57" xfId="0" quotePrefix="1" applyFont="1" applyBorder="1" applyAlignment="1">
      <alignment horizontal="left"/>
    </xf>
    <xf numFmtId="0" fontId="33" fillId="0" borderId="45" xfId="0" applyFont="1" applyBorder="1" applyAlignment="1">
      <alignment horizontal="left"/>
    </xf>
    <xf numFmtId="0" fontId="33" fillId="0" borderId="45" xfId="0" applyFont="1" applyBorder="1" applyProtection="1"/>
    <xf numFmtId="0" fontId="33" fillId="0" borderId="46" xfId="0" applyFont="1" applyBorder="1" applyProtection="1"/>
    <xf numFmtId="0" fontId="33" fillId="0" borderId="19" xfId="0" quotePrefix="1" applyFont="1" applyBorder="1" applyAlignment="1">
      <alignment horizontal="left"/>
    </xf>
    <xf numFmtId="0" fontId="33" fillId="0" borderId="0" xfId="0" applyFont="1" applyBorder="1" applyAlignment="1">
      <alignment horizontal="left"/>
    </xf>
    <xf numFmtId="0" fontId="33" fillId="0" borderId="0" xfId="0" applyFont="1" applyBorder="1" applyProtection="1"/>
    <xf numFmtId="0" fontId="33" fillId="0" borderId="40" xfId="0" applyFont="1" applyBorder="1" applyProtection="1"/>
    <xf numFmtId="0" fontId="33" fillId="0" borderId="30" xfId="0" quotePrefix="1" applyFont="1" applyBorder="1" applyAlignment="1">
      <alignment horizontal="left"/>
    </xf>
    <xf numFmtId="0" fontId="33" fillId="0" borderId="58" xfId="0" applyFont="1" applyBorder="1" applyAlignment="1">
      <alignment horizontal="left"/>
    </xf>
    <xf numFmtId="0" fontId="33" fillId="0" borderId="58" xfId="0" applyFont="1" applyBorder="1" applyProtection="1"/>
    <xf numFmtId="0" fontId="33" fillId="0" borderId="42" xfId="0" applyFont="1" applyBorder="1" applyProtection="1"/>
    <xf numFmtId="0" fontId="33" fillId="0" borderId="19" xfId="0" quotePrefix="1" applyFont="1" applyFill="1" applyBorder="1" applyAlignment="1">
      <alignment horizontal="left"/>
    </xf>
    <xf numFmtId="0" fontId="33" fillId="0" borderId="0" xfId="0" applyFont="1" applyFill="1" applyBorder="1" applyAlignment="1">
      <alignment horizontal="left"/>
    </xf>
    <xf numFmtId="0" fontId="33" fillId="0" borderId="30" xfId="0" quotePrefix="1" applyFont="1" applyFill="1" applyBorder="1" applyAlignment="1">
      <alignment horizontal="left"/>
    </xf>
    <xf numFmtId="0" fontId="33" fillId="0" borderId="58" xfId="0" applyFont="1" applyFill="1" applyBorder="1" applyAlignment="1">
      <alignment horizontal="left"/>
    </xf>
    <xf numFmtId="0" fontId="0" fillId="0" borderId="45" xfId="0" applyBorder="1"/>
    <xf numFmtId="0" fontId="0" fillId="0" borderId="46" xfId="0" applyBorder="1"/>
    <xf numFmtId="0" fontId="0" fillId="0" borderId="0" xfId="0" applyBorder="1"/>
    <xf numFmtId="0" fontId="0" fillId="0" borderId="40" xfId="0" applyBorder="1"/>
    <xf numFmtId="0" fontId="0" fillId="0" borderId="58" xfId="0" applyBorder="1"/>
    <xf numFmtId="0" fontId="0" fillId="0" borderId="42" xfId="0" applyBorder="1"/>
    <xf numFmtId="0" fontId="72" fillId="25" borderId="0" xfId="0" applyFont="1" applyFill="1" applyBorder="1" applyAlignment="1">
      <alignment horizontal="left"/>
    </xf>
    <xf numFmtId="0" fontId="8" fillId="25" borderId="0" xfId="0" applyFont="1" applyFill="1" applyBorder="1" applyAlignment="1">
      <alignment horizontal="left"/>
    </xf>
    <xf numFmtId="0" fontId="8" fillId="0" borderId="0" xfId="0" applyFont="1" applyBorder="1" applyAlignment="1">
      <alignment horizontal="center"/>
    </xf>
    <xf numFmtId="0" fontId="8" fillId="0" borderId="0" xfId="0" applyFont="1" applyBorder="1"/>
    <xf numFmtId="0" fontId="2" fillId="25" borderId="0" xfId="0" applyFont="1" applyFill="1" applyBorder="1"/>
    <xf numFmtId="0" fontId="0" fillId="25" borderId="64" xfId="0" applyFill="1" applyBorder="1"/>
    <xf numFmtId="0" fontId="0" fillId="25" borderId="0" xfId="0" applyFill="1" applyBorder="1"/>
    <xf numFmtId="0" fontId="8" fillId="0" borderId="0" xfId="0" applyNumberFormat="1" applyFont="1" applyBorder="1" applyAlignment="1">
      <alignment horizontal="left"/>
    </xf>
    <xf numFmtId="0" fontId="8" fillId="25" borderId="0" xfId="0" applyFont="1" applyFill="1" applyBorder="1" applyAlignment="1">
      <alignment horizontal="center"/>
    </xf>
    <xf numFmtId="0" fontId="8" fillId="25" borderId="65" xfId="0" applyFont="1" applyFill="1" applyBorder="1" applyAlignment="1">
      <alignment horizontal="left"/>
    </xf>
    <xf numFmtId="0" fontId="8" fillId="25" borderId="0" xfId="0" applyFont="1" applyFill="1" applyBorder="1" applyAlignment="1">
      <alignment horizontal="right"/>
    </xf>
    <xf numFmtId="175" fontId="8" fillId="24" borderId="66" xfId="57" applyNumberFormat="1" applyFont="1" applyFill="1" applyBorder="1" applyAlignment="1">
      <alignment horizontal="right"/>
    </xf>
    <xf numFmtId="174" fontId="8" fillId="25" borderId="67" xfId="0" applyNumberFormat="1" applyFont="1" applyFill="1" applyBorder="1" applyAlignment="1" applyProtection="1">
      <alignment horizontal="right"/>
      <protection locked="0"/>
    </xf>
    <xf numFmtId="173" fontId="8" fillId="24" borderId="67" xfId="0" applyNumberFormat="1" applyFont="1" applyFill="1" applyBorder="1" applyAlignment="1">
      <alignment horizontal="right"/>
    </xf>
    <xf numFmtId="0" fontId="8" fillId="25" borderId="0" xfId="0" applyNumberFormat="1" applyFont="1" applyFill="1" applyBorder="1" applyAlignment="1">
      <alignment horizontal="left"/>
    </xf>
    <xf numFmtId="173" fontId="8" fillId="25" borderId="67" xfId="0" applyNumberFormat="1" applyFont="1" applyFill="1" applyBorder="1" applyAlignment="1" applyProtection="1">
      <alignment horizontal="right"/>
      <protection locked="0"/>
    </xf>
    <xf numFmtId="169" fontId="8" fillId="25" borderId="67" xfId="0" applyNumberFormat="1" applyFont="1" applyFill="1" applyBorder="1" applyAlignment="1" applyProtection="1">
      <alignment horizontal="right"/>
      <protection locked="0"/>
    </xf>
    <xf numFmtId="0" fontId="8" fillId="25" borderId="68" xfId="0" applyFont="1" applyFill="1" applyBorder="1" applyAlignment="1">
      <alignment horizontal="left"/>
    </xf>
    <xf numFmtId="0" fontId="8" fillId="25" borderId="69" xfId="0" applyFont="1" applyFill="1" applyBorder="1" applyAlignment="1">
      <alignment horizontal="right"/>
    </xf>
    <xf numFmtId="175" fontId="8" fillId="25" borderId="67" xfId="57" applyNumberFormat="1" applyFont="1" applyFill="1" applyBorder="1" applyAlignment="1" applyProtection="1">
      <alignment horizontal="right"/>
      <protection locked="0"/>
    </xf>
    <xf numFmtId="0" fontId="4" fillId="25" borderId="0" xfId="0" applyFont="1" applyFill="1" applyBorder="1" applyAlignment="1">
      <alignment horizontal="right"/>
    </xf>
    <xf numFmtId="0" fontId="0" fillId="0" borderId="0" xfId="0" applyNumberFormat="1" applyFont="1" applyFill="1" applyBorder="1" applyAlignment="1" applyProtection="1"/>
    <xf numFmtId="0" fontId="8" fillId="0" borderId="0" xfId="0" applyFont="1" applyBorder="1" applyAlignment="1">
      <alignment horizontal="centerContinuous" wrapText="1"/>
    </xf>
    <xf numFmtId="0" fontId="4" fillId="25" borderId="0" xfId="0" applyFont="1" applyFill="1" applyBorder="1" applyAlignment="1" applyProtection="1">
      <alignment horizontal="left" wrapText="1"/>
    </xf>
    <xf numFmtId="0" fontId="4" fillId="25" borderId="70" xfId="0" applyFont="1" applyFill="1" applyBorder="1" applyAlignment="1" applyProtection="1">
      <alignment horizontal="left" wrapText="1" indent="2"/>
    </xf>
    <xf numFmtId="0" fontId="4" fillId="25" borderId="70" xfId="0" applyFont="1" applyFill="1" applyBorder="1" applyAlignment="1" applyProtection="1">
      <alignment horizontal="left" wrapText="1" indent="3"/>
    </xf>
    <xf numFmtId="0" fontId="8" fillId="0" borderId="0" xfId="0" applyNumberFormat="1" applyFont="1" applyBorder="1" applyAlignment="1">
      <alignment wrapText="1"/>
    </xf>
    <xf numFmtId="0" fontId="8" fillId="0" borderId="0" xfId="0" applyFont="1" applyBorder="1" applyAlignment="1">
      <alignment horizontal="center" wrapText="1"/>
    </xf>
    <xf numFmtId="0" fontId="8" fillId="0" borderId="0" xfId="0" applyFont="1" applyBorder="1" applyAlignment="1">
      <alignment wrapText="1"/>
    </xf>
    <xf numFmtId="0" fontId="4" fillId="25" borderId="64" xfId="0" applyFont="1" applyFill="1" applyBorder="1" applyAlignment="1" applyProtection="1">
      <alignment horizontal="left" wrapText="1" indent="2"/>
    </xf>
    <xf numFmtId="0" fontId="4" fillId="25" borderId="64" xfId="0" applyFont="1" applyFill="1" applyBorder="1" applyAlignment="1" applyProtection="1">
      <alignment horizontal="left" wrapText="1" indent="3"/>
    </xf>
    <xf numFmtId="0" fontId="73" fillId="25" borderId="0" xfId="0" applyFont="1" applyFill="1" applyBorder="1" applyAlignment="1">
      <alignment horizontal="right"/>
    </xf>
    <xf numFmtId="169" fontId="73" fillId="25" borderId="0" xfId="0" applyNumberFormat="1" applyFont="1" applyFill="1" applyBorder="1" applyAlignment="1">
      <alignment horizontal="right"/>
    </xf>
    <xf numFmtId="175" fontId="73" fillId="25" borderId="0" xfId="57" applyNumberFormat="1" applyFont="1" applyFill="1" applyBorder="1" applyAlignment="1">
      <alignment horizontal="right"/>
    </xf>
    <xf numFmtId="2" fontId="8" fillId="0" borderId="0" xfId="0" applyNumberFormat="1" applyFont="1" applyBorder="1" applyAlignment="1">
      <alignment wrapText="1"/>
    </xf>
    <xf numFmtId="175" fontId="8" fillId="0" borderId="0" xfId="0" applyNumberFormat="1" applyFont="1" applyBorder="1" applyAlignment="1">
      <alignment wrapText="1"/>
    </xf>
    <xf numFmtId="0" fontId="73" fillId="0" borderId="0" xfId="0" applyFont="1" applyFill="1" applyBorder="1" applyAlignment="1">
      <alignment horizontal="right"/>
    </xf>
    <xf numFmtId="169" fontId="73" fillId="0" borderId="0" xfId="0" applyNumberFormat="1" applyFont="1" applyFill="1" applyBorder="1" applyAlignment="1">
      <alignment horizontal="right"/>
    </xf>
    <xf numFmtId="0" fontId="8" fillId="0" borderId="0" xfId="0" applyFont="1" applyFill="1" applyBorder="1" applyAlignment="1">
      <alignment wrapText="1"/>
    </xf>
    <xf numFmtId="175" fontId="8" fillId="0" borderId="0" xfId="0" applyNumberFormat="1" applyFont="1" applyFill="1" applyBorder="1" applyAlignment="1">
      <alignment wrapText="1"/>
    </xf>
    <xf numFmtId="0" fontId="8" fillId="0" borderId="0" xfId="0" applyNumberFormat="1" applyFont="1" applyBorder="1" applyAlignment="1">
      <alignment horizontal="center"/>
    </xf>
    <xf numFmtId="0" fontId="35" fillId="27" borderId="71" xfId="43" applyFont="1" applyFill="1" applyBorder="1" applyAlignment="1" applyProtection="1">
      <alignment horizontal="centerContinuous" vertical="center" wrapText="1"/>
      <protection hidden="1"/>
    </xf>
    <xf numFmtId="176" fontId="39" fillId="0" borderId="10" xfId="0" applyNumberFormat="1" applyFont="1" applyFill="1" applyBorder="1" applyAlignment="1" applyProtection="1">
      <alignment vertical="center"/>
      <protection locked="0"/>
    </xf>
    <xf numFmtId="14" fontId="8" fillId="0" borderId="0" xfId="43" applyNumberFormat="1" applyFont="1"/>
    <xf numFmtId="175" fontId="74" fillId="24" borderId="66" xfId="57" applyNumberFormat="1" applyFont="1" applyFill="1" applyBorder="1" applyAlignment="1">
      <alignment horizontal="right"/>
    </xf>
    <xf numFmtId="0" fontId="30" fillId="29" borderId="31" xfId="43" applyFont="1" applyFill="1" applyBorder="1" applyAlignment="1" applyProtection="1">
      <alignment horizontal="left" vertical="center"/>
      <protection hidden="1"/>
    </xf>
    <xf numFmtId="0" fontId="33" fillId="0" borderId="72" xfId="43" applyNumberFormat="1" applyFont="1" applyBorder="1" applyAlignment="1" applyProtection="1">
      <alignment horizontal="center" vertical="center"/>
      <protection hidden="1"/>
    </xf>
    <xf numFmtId="3" fontId="33" fillId="0" borderId="73" xfId="43" applyNumberFormat="1" applyFont="1" applyBorder="1" applyAlignment="1" applyProtection="1">
      <alignment vertical="center"/>
      <protection hidden="1"/>
    </xf>
    <xf numFmtId="3" fontId="33" fillId="0" borderId="73" xfId="43" applyNumberFormat="1" applyFont="1" applyFill="1" applyBorder="1" applyAlignment="1" applyProtection="1">
      <alignment vertical="center"/>
      <protection hidden="1"/>
    </xf>
    <xf numFmtId="3" fontId="33" fillId="0" borderId="19" xfId="43" applyNumberFormat="1" applyFont="1" applyFill="1" applyBorder="1" applyAlignment="1" applyProtection="1">
      <alignment vertical="center"/>
      <protection hidden="1"/>
    </xf>
    <xf numFmtId="0" fontId="31" fillId="29" borderId="33" xfId="43" applyFont="1" applyFill="1" applyBorder="1" applyAlignment="1" applyProtection="1">
      <alignment horizontal="centerContinuous" vertical="center"/>
      <protection hidden="1"/>
    </xf>
    <xf numFmtId="0" fontId="31" fillId="29" borderId="34" xfId="43" applyFont="1" applyFill="1" applyBorder="1" applyAlignment="1" applyProtection="1">
      <alignment horizontal="centerContinuous" vertical="center"/>
      <protection hidden="1"/>
    </xf>
    <xf numFmtId="0" fontId="7" fillId="37" borderId="10" xfId="43" applyFont="1" applyFill="1" applyBorder="1" applyAlignment="1" applyProtection="1">
      <alignment horizontal="center" vertical="center"/>
    </xf>
    <xf numFmtId="0" fontId="8" fillId="0" borderId="0" xfId="45" applyFont="1" applyProtection="1"/>
    <xf numFmtId="0" fontId="8" fillId="37" borderId="0" xfId="43" applyFont="1" applyFill="1" applyProtection="1"/>
    <xf numFmtId="0" fontId="7" fillId="29" borderId="0" xfId="45" applyFont="1" applyFill="1" applyBorder="1" applyAlignment="1" applyProtection="1">
      <alignment horizontal="center"/>
    </xf>
    <xf numFmtId="176" fontId="8" fillId="37" borderId="0" xfId="45" applyNumberFormat="1" applyFont="1" applyFill="1" applyProtection="1"/>
    <xf numFmtId="0" fontId="8" fillId="37" borderId="0" xfId="45" applyFont="1" applyFill="1" applyProtection="1"/>
    <xf numFmtId="0" fontId="4" fillId="37" borderId="0" xfId="45" applyFont="1" applyFill="1" applyBorder="1" applyAlignment="1" applyProtection="1">
      <alignment vertical="center"/>
    </xf>
    <xf numFmtId="0" fontId="8" fillId="0" borderId="0" xfId="45" applyFont="1" applyFill="1" applyBorder="1" applyAlignment="1" applyProtection="1">
      <alignment horizontal="center" vertical="center" wrapText="1"/>
    </xf>
    <xf numFmtId="0" fontId="4" fillId="0" borderId="0" xfId="45" applyFont="1" applyBorder="1" applyAlignment="1" applyProtection="1">
      <alignment horizontal="center" vertical="center" wrapText="1"/>
    </xf>
    <xf numFmtId="0" fontId="4" fillId="0" borderId="0" xfId="45" applyFont="1" applyBorder="1" applyAlignment="1" applyProtection="1">
      <alignment vertical="center" wrapText="1"/>
    </xf>
    <xf numFmtId="176" fontId="4" fillId="37" borderId="10" xfId="45" applyNumberFormat="1" applyFont="1" applyFill="1" applyBorder="1" applyAlignment="1" applyProtection="1">
      <alignment horizontal="center" vertical="center" wrapText="1"/>
    </xf>
    <xf numFmtId="0" fontId="4" fillId="37" borderId="0" xfId="45" applyFont="1" applyFill="1" applyBorder="1" applyAlignment="1" applyProtection="1">
      <alignment horizontal="center" vertical="center" wrapText="1"/>
    </xf>
    <xf numFmtId="0" fontId="4" fillId="0" borderId="0" xfId="45" applyFont="1" applyAlignment="1" applyProtection="1">
      <alignment horizontal="center" vertical="center" wrapText="1"/>
    </xf>
    <xf numFmtId="0" fontId="8" fillId="0" borderId="0" xfId="45" applyFont="1" applyBorder="1" applyAlignment="1" applyProtection="1">
      <alignment vertical="center"/>
    </xf>
    <xf numFmtId="0" fontId="8" fillId="37" borderId="0" xfId="45" applyFont="1" applyFill="1" applyAlignment="1" applyProtection="1">
      <alignment vertical="center"/>
    </xf>
    <xf numFmtId="14" fontId="8" fillId="0" borderId="0" xfId="45" applyNumberFormat="1" applyFont="1" applyBorder="1" applyAlignment="1" applyProtection="1">
      <alignment vertical="center"/>
    </xf>
    <xf numFmtId="176" fontId="8" fillId="0" borderId="0" xfId="45" applyNumberFormat="1" applyFont="1" applyBorder="1" applyAlignment="1" applyProtection="1">
      <alignment vertical="center"/>
    </xf>
    <xf numFmtId="4" fontId="70" fillId="37" borderId="10" xfId="0" applyNumberFormat="1" applyFont="1" applyFill="1" applyBorder="1" applyAlignment="1" applyProtection="1">
      <alignment vertical="center"/>
    </xf>
    <xf numFmtId="0" fontId="76" fillId="0" borderId="0" xfId="43" applyFont="1" applyAlignment="1" applyProtection="1">
      <alignment vertical="center"/>
      <protection locked="0"/>
    </xf>
    <xf numFmtId="1" fontId="8" fillId="0" borderId="0" xfId="45" applyNumberFormat="1" applyFont="1" applyBorder="1" applyAlignment="1" applyProtection="1">
      <alignment vertical="center"/>
    </xf>
    <xf numFmtId="176" fontId="2" fillId="0" borderId="0" xfId="43" applyNumberFormat="1" applyProtection="1">
      <protection locked="0"/>
    </xf>
    <xf numFmtId="2" fontId="2" fillId="0" borderId="0" xfId="43" applyNumberFormat="1" applyProtection="1">
      <protection locked="0"/>
    </xf>
    <xf numFmtId="0" fontId="33" fillId="0" borderId="0" xfId="0" applyFont="1" applyFill="1" applyBorder="1"/>
    <xf numFmtId="176" fontId="33" fillId="25" borderId="10" xfId="43" applyNumberFormat="1" applyFont="1" applyFill="1" applyBorder="1" applyAlignment="1" applyProtection="1">
      <alignment vertical="center"/>
      <protection hidden="1"/>
    </xf>
    <xf numFmtId="176" fontId="33" fillId="25" borderId="11" xfId="43" applyNumberFormat="1" applyFont="1" applyFill="1" applyBorder="1" applyAlignment="1" applyProtection="1">
      <alignment vertical="center"/>
      <protection hidden="1"/>
    </xf>
    <xf numFmtId="176" fontId="33" fillId="25" borderId="87" xfId="43" applyNumberFormat="1" applyFont="1" applyFill="1" applyBorder="1" applyAlignment="1" applyProtection="1">
      <alignment vertical="center"/>
      <protection hidden="1"/>
    </xf>
    <xf numFmtId="176" fontId="33" fillId="0" borderId="48" xfId="43" applyNumberFormat="1" applyFont="1" applyFill="1" applyBorder="1" applyAlignment="1" applyProtection="1">
      <alignment vertical="center"/>
      <protection hidden="1"/>
    </xf>
    <xf numFmtId="176" fontId="33" fillId="0" borderId="24" xfId="43" applyNumberFormat="1" applyFont="1" applyFill="1" applyBorder="1" applyAlignment="1" applyProtection="1">
      <alignment vertical="center"/>
      <protection hidden="1"/>
    </xf>
    <xf numFmtId="176" fontId="33" fillId="0" borderId="88" xfId="43" applyNumberFormat="1" applyFont="1" applyFill="1" applyBorder="1" applyAlignment="1" applyProtection="1">
      <alignment vertical="center"/>
      <protection hidden="1"/>
    </xf>
    <xf numFmtId="176" fontId="33" fillId="0" borderId="89" xfId="43" applyNumberFormat="1" applyFont="1" applyFill="1" applyBorder="1" applyAlignment="1" applyProtection="1">
      <alignment vertical="center"/>
      <protection hidden="1"/>
    </xf>
    <xf numFmtId="176" fontId="33" fillId="37" borderId="40" xfId="43" applyNumberFormat="1" applyFont="1" applyFill="1" applyBorder="1" applyAlignment="1" applyProtection="1">
      <alignment vertical="center"/>
    </xf>
    <xf numFmtId="176" fontId="33" fillId="37" borderId="0" xfId="43" applyNumberFormat="1" applyFont="1" applyFill="1" applyBorder="1" applyAlignment="1" applyProtection="1">
      <alignment vertical="center"/>
    </xf>
    <xf numFmtId="176" fontId="33" fillId="37" borderId="14" xfId="43" applyNumberFormat="1" applyFont="1" applyFill="1" applyBorder="1" applyAlignment="1" applyProtection="1">
      <alignment vertical="center"/>
    </xf>
    <xf numFmtId="176" fontId="33" fillId="37" borderId="30" xfId="43" applyNumberFormat="1" applyFont="1" applyFill="1" applyBorder="1" applyAlignment="1" applyProtection="1">
      <alignment vertical="center"/>
    </xf>
    <xf numFmtId="176" fontId="33" fillId="37" borderId="18" xfId="43" applyNumberFormat="1" applyFont="1" applyFill="1" applyBorder="1" applyAlignment="1" applyProtection="1">
      <alignment vertical="center"/>
    </xf>
    <xf numFmtId="176" fontId="33" fillId="37" borderId="90" xfId="43" applyNumberFormat="1" applyFont="1" applyFill="1" applyBorder="1" applyAlignment="1" applyProtection="1">
      <alignment vertical="center"/>
    </xf>
    <xf numFmtId="176" fontId="33" fillId="37" borderId="19" xfId="43" applyNumberFormat="1" applyFont="1" applyFill="1" applyBorder="1" applyAlignment="1" applyProtection="1">
      <alignment vertical="center"/>
    </xf>
    <xf numFmtId="176" fontId="33" fillId="37" borderId="43" xfId="43" applyNumberFormat="1" applyFont="1" applyFill="1" applyBorder="1" applyAlignment="1" applyProtection="1">
      <alignment vertical="center"/>
    </xf>
    <xf numFmtId="0" fontId="0" fillId="0" borderId="0" xfId="0" applyAlignment="1">
      <alignment horizontal="center" vertical="center"/>
    </xf>
    <xf numFmtId="14" fontId="8" fillId="25" borderId="67" xfId="0" applyNumberFormat="1" applyFont="1" applyFill="1" applyBorder="1" applyAlignment="1" applyProtection="1">
      <alignment horizontal="right"/>
      <protection locked="0"/>
    </xf>
    <xf numFmtId="0" fontId="7" fillId="0" borderId="18" xfId="43" applyFont="1" applyBorder="1" applyAlignment="1" applyProtection="1">
      <alignment horizontal="center" vertical="center"/>
      <protection hidden="1"/>
    </xf>
    <xf numFmtId="0" fontId="31" fillId="29" borderId="72" xfId="43" applyFont="1" applyFill="1" applyBorder="1" applyAlignment="1" applyProtection="1">
      <alignment horizontal="centerContinuous" vertical="center"/>
      <protection hidden="1"/>
    </xf>
    <xf numFmtId="0" fontId="35" fillId="25" borderId="13" xfId="43" applyFont="1" applyFill="1" applyBorder="1" applyAlignment="1" applyProtection="1">
      <alignment horizontal="centerContinuous" vertical="center"/>
      <protection hidden="1"/>
    </xf>
    <xf numFmtId="176" fontId="33" fillId="0" borderId="14" xfId="43" applyNumberFormat="1" applyFont="1" applyFill="1" applyBorder="1" applyAlignment="1" applyProtection="1">
      <alignment vertical="center"/>
      <protection locked="0"/>
    </xf>
    <xf numFmtId="168" fontId="36" fillId="0" borderId="49" xfId="43" applyNumberFormat="1" applyFont="1" applyBorder="1" applyAlignment="1" applyProtection="1">
      <alignment vertical="center"/>
      <protection hidden="1"/>
    </xf>
    <xf numFmtId="0" fontId="35" fillId="27" borderId="49" xfId="43" applyFont="1" applyFill="1" applyBorder="1" applyAlignment="1" applyProtection="1">
      <alignment horizontal="centerContinuous" vertical="center" wrapText="1"/>
      <protection hidden="1"/>
    </xf>
    <xf numFmtId="176" fontId="33" fillId="38" borderId="14" xfId="43" applyNumberFormat="1" applyFont="1" applyFill="1" applyBorder="1" applyAlignment="1" applyProtection="1">
      <alignment vertical="center"/>
      <protection hidden="1"/>
    </xf>
    <xf numFmtId="176" fontId="33" fillId="38" borderId="40" xfId="43" applyNumberFormat="1" applyFont="1" applyFill="1" applyBorder="1" applyAlignment="1" applyProtection="1">
      <alignment vertical="center"/>
      <protection hidden="1"/>
    </xf>
    <xf numFmtId="0" fontId="35" fillId="25" borderId="96" xfId="43" applyFont="1" applyFill="1" applyBorder="1" applyAlignment="1" applyProtection="1">
      <alignment horizontal="right" vertical="center"/>
      <protection hidden="1"/>
    </xf>
    <xf numFmtId="0" fontId="35" fillId="25" borderId="97" xfId="43" applyFont="1" applyFill="1" applyBorder="1" applyAlignment="1" applyProtection="1">
      <alignment horizontal="centerContinuous" vertical="center"/>
      <protection hidden="1"/>
    </xf>
    <xf numFmtId="176" fontId="33" fillId="25" borderId="24" xfId="43" applyNumberFormat="1" applyFont="1" applyFill="1" applyBorder="1" applyAlignment="1" applyProtection="1">
      <alignment vertical="center"/>
      <protection hidden="1"/>
    </xf>
    <xf numFmtId="176" fontId="33" fillId="38" borderId="37" xfId="43" applyNumberFormat="1" applyFont="1" applyFill="1" applyBorder="1" applyAlignment="1" applyProtection="1">
      <alignment vertical="center"/>
      <protection hidden="1"/>
    </xf>
    <xf numFmtId="176" fontId="33" fillId="0" borderId="37" xfId="43" applyNumberFormat="1" applyFont="1" applyFill="1" applyBorder="1" applyAlignment="1" applyProtection="1">
      <alignment vertical="center"/>
      <protection hidden="1"/>
    </xf>
    <xf numFmtId="176" fontId="33" fillId="0" borderId="73" xfId="43" applyNumberFormat="1" applyFont="1" applyFill="1" applyBorder="1" applyAlignment="1" applyProtection="1">
      <alignment vertical="center"/>
      <protection hidden="1"/>
    </xf>
    <xf numFmtId="176" fontId="33" fillId="0" borderId="38" xfId="43" applyNumberFormat="1" applyFont="1" applyFill="1" applyBorder="1" applyAlignment="1" applyProtection="1">
      <alignment vertical="center"/>
      <protection hidden="1"/>
    </xf>
    <xf numFmtId="176" fontId="33" fillId="0" borderId="14" xfId="43" applyNumberFormat="1" applyFont="1" applyFill="1" applyBorder="1" applyAlignment="1" applyProtection="1">
      <alignment vertical="center"/>
      <protection hidden="1"/>
    </xf>
    <xf numFmtId="176" fontId="33" fillId="0" borderId="19" xfId="43" applyNumberFormat="1" applyFont="1" applyFill="1" applyBorder="1" applyAlignment="1" applyProtection="1">
      <alignment vertical="center"/>
      <protection hidden="1"/>
    </xf>
    <xf numFmtId="176" fontId="33" fillId="0" borderId="43" xfId="43" applyNumberFormat="1" applyFont="1" applyFill="1" applyBorder="1" applyAlignment="1" applyProtection="1">
      <alignment vertical="center"/>
      <protection hidden="1"/>
    </xf>
    <xf numFmtId="176" fontId="33" fillId="0" borderId="19" xfId="43" applyNumberFormat="1" applyFont="1" applyFill="1" applyBorder="1" applyAlignment="1" applyProtection="1">
      <alignment vertical="center"/>
      <protection locked="0"/>
    </xf>
    <xf numFmtId="176" fontId="33" fillId="0" borderId="43" xfId="43" applyNumberFormat="1" applyFont="1" applyFill="1" applyBorder="1" applyAlignment="1" applyProtection="1">
      <alignment vertical="center"/>
      <protection locked="0"/>
    </xf>
    <xf numFmtId="176" fontId="8" fillId="25" borderId="66" xfId="57" applyNumberFormat="1" applyFont="1" applyFill="1" applyBorder="1" applyAlignment="1" applyProtection="1">
      <alignment horizontal="right"/>
      <protection locked="0"/>
    </xf>
    <xf numFmtId="176" fontId="73" fillId="25" borderId="0" xfId="57" applyNumberFormat="1" applyFont="1" applyFill="1" applyBorder="1" applyAlignment="1">
      <alignment horizontal="right"/>
    </xf>
    <xf numFmtId="176" fontId="73" fillId="25" borderId="0" xfId="57" applyNumberFormat="1" applyFont="1" applyFill="1" applyBorder="1" applyAlignment="1" applyProtection="1">
      <alignment horizontal="right"/>
      <protection locked="0"/>
    </xf>
    <xf numFmtId="176" fontId="73" fillId="0" borderId="0" xfId="57" applyNumberFormat="1" applyFont="1" applyFill="1" applyBorder="1" applyAlignment="1">
      <alignment horizontal="right"/>
    </xf>
    <xf numFmtId="176" fontId="73" fillId="0" borderId="0" xfId="57" applyNumberFormat="1" applyFont="1" applyFill="1" applyBorder="1" applyAlignment="1" applyProtection="1">
      <alignment horizontal="right"/>
      <protection locked="0"/>
    </xf>
    <xf numFmtId="176" fontId="8" fillId="25" borderId="66" xfId="46" applyNumberFormat="1" applyFont="1" applyFill="1" applyBorder="1" applyAlignment="1" applyProtection="1">
      <alignment horizontal="right"/>
      <protection locked="0"/>
    </xf>
    <xf numFmtId="176" fontId="73" fillId="25" borderId="0" xfId="46" applyNumberFormat="1" applyFont="1" applyFill="1" applyBorder="1" applyAlignment="1">
      <alignment horizontal="right"/>
    </xf>
    <xf numFmtId="176" fontId="73" fillId="25" borderId="0" xfId="46" applyNumberFormat="1" applyFont="1" applyFill="1" applyBorder="1" applyAlignment="1" applyProtection="1">
      <alignment horizontal="right"/>
      <protection locked="0"/>
    </xf>
    <xf numFmtId="176" fontId="73" fillId="0" borderId="0" xfId="46" applyNumberFormat="1" applyFont="1" applyFill="1" applyBorder="1" applyAlignment="1">
      <alignment horizontal="right"/>
    </xf>
    <xf numFmtId="176" fontId="73" fillId="0" borderId="0" xfId="46" applyNumberFormat="1" applyFont="1" applyFill="1" applyBorder="1" applyAlignment="1" applyProtection="1">
      <alignment horizontal="right"/>
      <protection locked="0"/>
    </xf>
    <xf numFmtId="176" fontId="4" fillId="39" borderId="28" xfId="44" applyNumberFormat="1" applyFont="1" applyFill="1" applyBorder="1" applyAlignment="1" applyProtection="1">
      <alignment vertical="center"/>
    </xf>
    <xf numFmtId="176" fontId="4" fillId="39" borderId="29" xfId="44" applyNumberFormat="1" applyFont="1" applyFill="1" applyBorder="1" applyAlignment="1" applyProtection="1">
      <alignment vertical="center"/>
    </xf>
    <xf numFmtId="176" fontId="4" fillId="39" borderId="28" xfId="44" applyNumberFormat="1" applyFont="1" applyFill="1" applyBorder="1" applyAlignment="1">
      <alignment vertical="center"/>
    </xf>
    <xf numFmtId="176" fontId="8" fillId="0" borderId="16" xfId="43" applyNumberFormat="1" applyFont="1" applyBorder="1" applyAlignment="1" applyProtection="1">
      <protection locked="0"/>
    </xf>
    <xf numFmtId="176" fontId="8" fillId="0" borderId="16" xfId="43" applyNumberFormat="1" applyFont="1" applyBorder="1" applyAlignment="1" applyProtection="1">
      <alignment vertical="center" wrapText="1"/>
      <protection locked="0"/>
    </xf>
    <xf numFmtId="176" fontId="8" fillId="0" borderId="14" xfId="43" applyNumberFormat="1" applyFont="1" applyBorder="1" applyAlignment="1" applyProtection="1">
      <protection locked="0"/>
    </xf>
    <xf numFmtId="176" fontId="8" fillId="0" borderId="10" xfId="43" applyNumberFormat="1" applyFont="1" applyBorder="1" applyAlignment="1">
      <alignment vertical="center"/>
    </xf>
    <xf numFmtId="176" fontId="8" fillId="0" borderId="10" xfId="43" applyNumberFormat="1" applyFont="1" applyBorder="1" applyAlignment="1" applyProtection="1">
      <alignment vertical="center"/>
      <protection locked="0"/>
    </xf>
    <xf numFmtId="176" fontId="8" fillId="0" borderId="14" xfId="43" applyNumberFormat="1" applyFont="1" applyBorder="1" applyAlignment="1" applyProtection="1">
      <alignment vertical="center"/>
      <protection locked="0"/>
    </xf>
    <xf numFmtId="176" fontId="4" fillId="0" borderId="10" xfId="43" applyNumberFormat="1" applyFont="1" applyBorder="1" applyAlignment="1">
      <alignment vertical="center"/>
    </xf>
    <xf numFmtId="176" fontId="8" fillId="0" borderId="10" xfId="43" applyNumberFormat="1" applyFont="1" applyFill="1" applyBorder="1" applyAlignment="1" applyProtection="1">
      <protection locked="0"/>
    </xf>
    <xf numFmtId="176" fontId="8" fillId="0" borderId="10" xfId="43" applyNumberFormat="1" applyFont="1" applyBorder="1" applyAlignment="1" applyProtection="1">
      <protection locked="0"/>
    </xf>
    <xf numFmtId="177" fontId="4" fillId="0" borderId="10" xfId="43" applyNumberFormat="1" applyFont="1" applyBorder="1" applyAlignment="1">
      <alignment horizontal="center"/>
    </xf>
    <xf numFmtId="0" fontId="8" fillId="0" borderId="24" xfId="45" applyFont="1" applyFill="1" applyBorder="1" applyAlignment="1">
      <alignment horizontal="center" vertical="center" wrapText="1"/>
    </xf>
    <xf numFmtId="176" fontId="4" fillId="39" borderId="71" xfId="45" applyNumberFormat="1" applyFont="1" applyFill="1" applyBorder="1" applyAlignment="1">
      <alignment vertical="center"/>
    </xf>
    <xf numFmtId="0" fontId="8" fillId="27" borderId="33" xfId="45" applyFont="1" applyFill="1" applyBorder="1" applyAlignment="1">
      <alignment vertical="center"/>
    </xf>
    <xf numFmtId="0" fontId="8" fillId="27" borderId="34" xfId="45" applyFont="1" applyFill="1" applyBorder="1" applyAlignment="1">
      <alignment vertical="center"/>
    </xf>
    <xf numFmtId="176" fontId="8" fillId="0" borderId="62" xfId="45" applyNumberFormat="1" applyFont="1" applyBorder="1" applyAlignment="1" applyProtection="1">
      <alignment vertical="center"/>
      <protection locked="0"/>
    </xf>
    <xf numFmtId="14" fontId="8" fillId="0" borderId="14" xfId="45" applyNumberFormat="1" applyFont="1" applyBorder="1" applyAlignment="1" applyProtection="1">
      <alignment horizontal="center" vertical="center"/>
      <protection locked="0"/>
    </xf>
    <xf numFmtId="0" fontId="8" fillId="0" borderId="14" xfId="45" applyNumberFormat="1" applyFont="1" applyBorder="1" applyAlignment="1" applyProtection="1">
      <alignment horizontal="center" vertical="center"/>
      <protection locked="0"/>
    </xf>
    <xf numFmtId="0" fontId="8" fillId="0" borderId="43" xfId="45" applyFont="1" applyBorder="1" applyAlignment="1" applyProtection="1">
      <alignment vertical="center"/>
    </xf>
    <xf numFmtId="0" fontId="8" fillId="0" borderId="53" xfId="45" applyFont="1" applyBorder="1" applyAlignment="1" applyProtection="1">
      <alignment vertical="center"/>
    </xf>
    <xf numFmtId="176" fontId="8" fillId="27" borderId="33" xfId="45" applyNumberFormat="1" applyFont="1" applyFill="1" applyBorder="1" applyAlignment="1">
      <alignment vertical="center"/>
    </xf>
    <xf numFmtId="176" fontId="8" fillId="27" borderId="34" xfId="45" applyNumberFormat="1" applyFont="1" applyFill="1" applyBorder="1" applyAlignment="1">
      <alignment vertical="center"/>
    </xf>
    <xf numFmtId="176" fontId="4" fillId="39" borderId="33" xfId="45" applyNumberFormat="1" applyFont="1" applyFill="1" applyBorder="1" applyAlignment="1">
      <alignment vertical="center"/>
    </xf>
    <xf numFmtId="176" fontId="4" fillId="39" borderId="34" xfId="45" applyNumberFormat="1" applyFont="1" applyFill="1" applyBorder="1" applyAlignment="1">
      <alignment vertical="center"/>
    </xf>
    <xf numFmtId="0" fontId="8" fillId="0" borderId="14" xfId="45" applyFont="1" applyBorder="1" applyAlignment="1" applyProtection="1">
      <alignment horizontal="center" vertical="center"/>
      <protection locked="0"/>
    </xf>
    <xf numFmtId="176" fontId="8" fillId="0" borderId="14" xfId="45" applyNumberFormat="1" applyFont="1" applyBorder="1" applyAlignment="1" applyProtection="1">
      <alignment vertical="center"/>
      <protection locked="0"/>
    </xf>
    <xf numFmtId="0" fontId="8" fillId="0" borderId="52" xfId="45" applyFont="1" applyBorder="1" applyAlignment="1" applyProtection="1">
      <alignment horizontal="center" vertical="center"/>
      <protection locked="0"/>
    </xf>
    <xf numFmtId="176" fontId="8" fillId="27" borderId="52" xfId="45" applyNumberFormat="1" applyFont="1" applyFill="1" applyBorder="1" applyAlignment="1">
      <alignment vertical="center"/>
    </xf>
    <xf numFmtId="4" fontId="8" fillId="0" borderId="16" xfId="43" applyNumberFormat="1" applyFont="1" applyBorder="1" applyAlignment="1" applyProtection="1">
      <protection locked="0"/>
    </xf>
    <xf numFmtId="4" fontId="8" fillId="0" borderId="17" xfId="43" applyNumberFormat="1" applyFont="1" applyBorder="1" applyAlignment="1" applyProtection="1">
      <protection locked="0"/>
    </xf>
    <xf numFmtId="4" fontId="8" fillId="0" borderId="16" xfId="43" applyNumberFormat="1" applyFont="1" applyBorder="1" applyAlignment="1" applyProtection="1">
      <alignment vertical="center" wrapText="1"/>
      <protection locked="0"/>
    </xf>
    <xf numFmtId="4" fontId="8" fillId="0" borderId="60" xfId="43" applyNumberFormat="1" applyFont="1" applyBorder="1" applyAlignment="1" applyProtection="1">
      <protection locked="0"/>
    </xf>
    <xf numFmtId="0" fontId="2" fillId="0" borderId="26" xfId="45" applyFont="1" applyFill="1" applyBorder="1" applyAlignment="1" applyProtection="1">
      <alignment vertical="center"/>
      <protection locked="0"/>
    </xf>
    <xf numFmtId="0" fontId="2" fillId="0" borderId="26" xfId="45" applyFont="1" applyBorder="1" applyAlignment="1" applyProtection="1">
      <alignment vertical="center"/>
      <protection locked="0"/>
    </xf>
    <xf numFmtId="0" fontId="4" fillId="0" borderId="0" xfId="43" applyFont="1" applyFill="1" applyProtection="1"/>
    <xf numFmtId="176" fontId="8" fillId="40" borderId="15" xfId="44" applyNumberFormat="1" applyFont="1" applyFill="1" applyBorder="1" applyAlignment="1" applyProtection="1">
      <alignment vertical="center"/>
      <protection locked="0"/>
    </xf>
    <xf numFmtId="176" fontId="8" fillId="40" borderId="14" xfId="44" applyNumberFormat="1" applyFont="1" applyFill="1" applyBorder="1" applyAlignment="1" applyProtection="1">
      <alignment vertical="center"/>
      <protection locked="0"/>
    </xf>
    <xf numFmtId="0" fontId="8" fillId="40" borderId="15" xfId="44" applyFont="1" applyFill="1" applyBorder="1" applyAlignment="1" applyProtection="1">
      <alignment vertical="center"/>
      <protection locked="0"/>
    </xf>
    <xf numFmtId="14" fontId="8" fillId="40" borderId="15" xfId="44" applyNumberFormat="1" applyFont="1" applyFill="1" applyBorder="1" applyAlignment="1" applyProtection="1">
      <alignment horizontal="center" vertical="center"/>
      <protection locked="0"/>
    </xf>
    <xf numFmtId="0" fontId="8" fillId="40" borderId="15" xfId="44" applyFont="1" applyFill="1" applyBorder="1" applyAlignment="1" applyProtection="1">
      <alignment horizontal="center" vertical="center"/>
      <protection locked="0"/>
    </xf>
    <xf numFmtId="10" fontId="8" fillId="40" borderId="15" xfId="44" applyNumberFormat="1" applyFont="1" applyFill="1" applyBorder="1" applyAlignment="1" applyProtection="1">
      <alignment horizontal="center" vertical="center"/>
      <protection locked="0"/>
    </xf>
    <xf numFmtId="0" fontId="8" fillId="40" borderId="14" xfId="44" applyFont="1" applyFill="1" applyBorder="1" applyAlignment="1" applyProtection="1">
      <alignment vertical="center"/>
      <protection locked="0"/>
    </xf>
    <xf numFmtId="14" fontId="8" fillId="40" borderId="14" xfId="44" applyNumberFormat="1" applyFont="1" applyFill="1" applyBorder="1" applyAlignment="1" applyProtection="1">
      <alignment horizontal="center" vertical="center"/>
      <protection locked="0"/>
    </xf>
    <xf numFmtId="0" fontId="8" fillId="40" borderId="14" xfId="44" applyFont="1" applyFill="1" applyBorder="1" applyAlignment="1" applyProtection="1">
      <alignment horizontal="center" vertical="center"/>
      <protection locked="0"/>
    </xf>
    <xf numFmtId="10" fontId="8" fillId="40" borderId="14" xfId="44" applyNumberFormat="1" applyFont="1" applyFill="1" applyBorder="1" applyAlignment="1" applyProtection="1">
      <alignment horizontal="center" vertical="center"/>
      <protection locked="0"/>
    </xf>
    <xf numFmtId="10" fontId="0" fillId="0" borderId="0" xfId="0" applyNumberFormat="1"/>
    <xf numFmtId="0" fontId="8" fillId="40" borderId="0" xfId="0" applyFont="1" applyFill="1" applyBorder="1" applyAlignment="1">
      <alignment horizontal="center"/>
    </xf>
    <xf numFmtId="0" fontId="8" fillId="40" borderId="0" xfId="0" applyFont="1" applyFill="1" applyBorder="1"/>
    <xf numFmtId="0" fontId="8" fillId="40" borderId="0" xfId="0" applyNumberFormat="1" applyFont="1" applyFill="1" applyBorder="1" applyAlignment="1">
      <alignment horizontal="left"/>
    </xf>
    <xf numFmtId="0" fontId="8" fillId="40" borderId="0" xfId="0" applyFont="1" applyFill="1" applyBorder="1" applyAlignment="1">
      <alignment wrapText="1"/>
    </xf>
    <xf numFmtId="0" fontId="8" fillId="40" borderId="0" xfId="0" applyNumberFormat="1" applyFont="1" applyFill="1" applyBorder="1" applyAlignment="1">
      <alignment horizontal="center"/>
    </xf>
    <xf numFmtId="1" fontId="8" fillId="40" borderId="14" xfId="44" applyNumberFormat="1" applyFont="1" applyFill="1" applyBorder="1" applyAlignment="1" applyProtection="1">
      <alignment horizontal="center" vertical="center"/>
      <protection locked="0"/>
    </xf>
    <xf numFmtId="1" fontId="8" fillId="40" borderId="15" xfId="44" applyNumberFormat="1" applyFont="1" applyFill="1" applyBorder="1" applyAlignment="1" applyProtection="1">
      <alignment horizontal="center" vertical="center"/>
      <protection locked="0"/>
    </xf>
    <xf numFmtId="176" fontId="8" fillId="0" borderId="0" xfId="0" applyNumberFormat="1" applyFont="1" applyBorder="1" applyAlignment="1">
      <alignment wrapText="1"/>
    </xf>
    <xf numFmtId="1" fontId="8" fillId="0" borderId="0" xfId="0" applyNumberFormat="1" applyFont="1" applyBorder="1" applyAlignment="1">
      <alignment wrapText="1"/>
    </xf>
    <xf numFmtId="178" fontId="2" fillId="0" borderId="0" xfId="45" applyNumberFormat="1" applyFont="1" applyAlignment="1">
      <alignment vertical="center"/>
    </xf>
    <xf numFmtId="10" fontId="8" fillId="0" borderId="0" xfId="45" applyNumberFormat="1" applyFont="1" applyAlignment="1">
      <alignment vertical="center"/>
    </xf>
    <xf numFmtId="176" fontId="8" fillId="0" borderId="23" xfId="45" applyNumberFormat="1" applyFont="1" applyBorder="1" applyAlignment="1" applyProtection="1">
      <alignment vertical="center"/>
      <protection locked="0"/>
    </xf>
    <xf numFmtId="14" fontId="8" fillId="0" borderId="52" xfId="45" applyNumberFormat="1" applyFont="1" applyBorder="1" applyAlignment="1" applyProtection="1">
      <alignment horizontal="center" vertical="center"/>
      <protection locked="0"/>
    </xf>
    <xf numFmtId="0" fontId="8" fillId="0" borderId="52" xfId="45" applyNumberFormat="1" applyFont="1" applyBorder="1" applyAlignment="1" applyProtection="1">
      <alignment horizontal="center" vertical="center"/>
      <protection locked="0"/>
    </xf>
    <xf numFmtId="176" fontId="8" fillId="0" borderId="52" xfId="45" applyNumberFormat="1" applyFont="1" applyBorder="1" applyAlignment="1" applyProtection="1">
      <alignment vertical="center"/>
      <protection locked="0"/>
    </xf>
    <xf numFmtId="176" fontId="8" fillId="39" borderId="15" xfId="44" applyNumberFormat="1" applyFont="1" applyFill="1" applyBorder="1" applyAlignment="1" applyProtection="1">
      <alignment vertical="center"/>
      <protection locked="0"/>
    </xf>
    <xf numFmtId="176" fontId="8" fillId="39" borderId="14" xfId="44" applyNumberFormat="1" applyFont="1" applyFill="1" applyBorder="1" applyAlignment="1" applyProtection="1">
      <alignment vertical="center"/>
      <protection locked="0"/>
    </xf>
    <xf numFmtId="176" fontId="4" fillId="39" borderId="29" xfId="44" applyNumberFormat="1" applyFont="1" applyFill="1" applyBorder="1" applyAlignment="1">
      <alignment vertical="center"/>
    </xf>
    <xf numFmtId="179" fontId="25" fillId="0" borderId="0" xfId="44" applyNumberFormat="1" applyFont="1" applyAlignment="1" applyProtection="1">
      <alignment vertical="center"/>
      <protection hidden="1"/>
    </xf>
    <xf numFmtId="176" fontId="8" fillId="0" borderId="0" xfId="43" applyNumberFormat="1" applyFont="1"/>
    <xf numFmtId="180" fontId="8" fillId="0" borderId="0" xfId="43" applyNumberFormat="1" applyFont="1"/>
    <xf numFmtId="14" fontId="8" fillId="0" borderId="0" xfId="0" applyNumberFormat="1" applyFont="1" applyBorder="1" applyAlignment="1">
      <alignment wrapText="1"/>
    </xf>
    <xf numFmtId="14" fontId="4" fillId="25" borderId="64" xfId="0" applyNumberFormat="1" applyFont="1" applyFill="1" applyBorder="1" applyAlignment="1" applyProtection="1">
      <alignment horizontal="left" wrapText="1" indent="2"/>
    </xf>
    <xf numFmtId="0" fontId="2" fillId="0" borderId="0" xfId="0" applyFont="1" applyBorder="1" applyAlignment="1">
      <alignment horizontal="center" vertical="center" wrapText="1"/>
    </xf>
    <xf numFmtId="176" fontId="8" fillId="0" borderId="0" xfId="0" applyNumberFormat="1" applyFont="1" applyBorder="1"/>
    <xf numFmtId="176" fontId="8" fillId="39" borderId="38" xfId="45" applyNumberFormat="1" applyFont="1" applyFill="1" applyBorder="1" applyAlignment="1">
      <alignment vertical="center"/>
    </xf>
    <xf numFmtId="176" fontId="8" fillId="39" borderId="43" xfId="45" applyNumberFormat="1" applyFont="1" applyFill="1" applyBorder="1" applyAlignment="1">
      <alignment vertical="center"/>
    </xf>
    <xf numFmtId="176" fontId="8" fillId="39" borderId="53" xfId="45" applyNumberFormat="1" applyFont="1" applyFill="1" applyBorder="1" applyAlignment="1">
      <alignment vertical="center"/>
    </xf>
    <xf numFmtId="0" fontId="72" fillId="25" borderId="0" xfId="0" applyFont="1" applyFill="1" applyBorder="1" applyAlignment="1" applyProtection="1">
      <alignment horizontal="left"/>
    </xf>
    <xf numFmtId="0" fontId="8" fillId="25" borderId="0" xfId="0" applyFont="1" applyFill="1" applyBorder="1" applyAlignment="1" applyProtection="1">
      <alignment horizontal="left"/>
    </xf>
    <xf numFmtId="0" fontId="8" fillId="0" borderId="0" xfId="0" applyFont="1" applyBorder="1" applyAlignment="1" applyProtection="1">
      <alignment horizontal="center"/>
    </xf>
    <xf numFmtId="0" fontId="8" fillId="0" borderId="0" xfId="0" applyFont="1" applyBorder="1" applyProtection="1"/>
    <xf numFmtId="0" fontId="2" fillId="25" borderId="0" xfId="0" applyFont="1" applyFill="1" applyBorder="1" applyProtection="1"/>
    <xf numFmtId="0" fontId="0" fillId="25" borderId="64" xfId="0" applyFill="1" applyBorder="1" applyProtection="1"/>
    <xf numFmtId="0" fontId="0" fillId="25" borderId="0" xfId="0" applyFill="1" applyBorder="1" applyProtection="1"/>
    <xf numFmtId="0" fontId="8" fillId="0" borderId="0" xfId="0" applyNumberFormat="1" applyFont="1" applyBorder="1" applyAlignment="1" applyProtection="1">
      <alignment horizontal="left"/>
    </xf>
    <xf numFmtId="0" fontId="8" fillId="25" borderId="0" xfId="0" applyFont="1" applyFill="1" applyBorder="1" applyAlignment="1" applyProtection="1">
      <alignment horizontal="center"/>
    </xf>
    <xf numFmtId="0" fontId="8" fillId="25" borderId="65" xfId="0" applyFont="1" applyFill="1" applyBorder="1" applyAlignment="1" applyProtection="1">
      <alignment horizontal="left"/>
    </xf>
    <xf numFmtId="0" fontId="8" fillId="25" borderId="0" xfId="0" applyFont="1" applyFill="1" applyBorder="1" applyAlignment="1" applyProtection="1">
      <alignment horizontal="right"/>
    </xf>
    <xf numFmtId="176" fontId="8" fillId="25" borderId="66" xfId="57" applyNumberFormat="1" applyFont="1" applyFill="1" applyBorder="1" applyAlignment="1" applyProtection="1">
      <alignment horizontal="right"/>
    </xf>
    <xf numFmtId="175" fontId="74" fillId="24" borderId="66" xfId="57" applyNumberFormat="1" applyFont="1" applyFill="1" applyBorder="1" applyAlignment="1" applyProtection="1">
      <alignment horizontal="right"/>
    </xf>
    <xf numFmtId="174" fontId="8" fillId="25" borderId="67" xfId="0" applyNumberFormat="1" applyFont="1" applyFill="1" applyBorder="1" applyAlignment="1" applyProtection="1">
      <alignment horizontal="right"/>
    </xf>
    <xf numFmtId="173" fontId="8" fillId="24" borderId="67" xfId="0" applyNumberFormat="1" applyFont="1" applyFill="1" applyBorder="1" applyAlignment="1" applyProtection="1">
      <alignment horizontal="right"/>
    </xf>
    <xf numFmtId="0" fontId="8" fillId="25" borderId="0" xfId="0" applyNumberFormat="1" applyFont="1" applyFill="1" applyBorder="1" applyAlignment="1" applyProtection="1">
      <alignment horizontal="left"/>
    </xf>
    <xf numFmtId="173" fontId="8" fillId="25" borderId="67" xfId="0" applyNumberFormat="1" applyFont="1" applyFill="1" applyBorder="1" applyAlignment="1" applyProtection="1">
      <alignment horizontal="right"/>
    </xf>
    <xf numFmtId="175" fontId="8" fillId="24" borderId="66" xfId="57" applyNumberFormat="1" applyFont="1" applyFill="1" applyBorder="1" applyAlignment="1" applyProtection="1">
      <alignment horizontal="right"/>
    </xf>
    <xf numFmtId="169" fontId="8" fillId="25" borderId="67" xfId="0" applyNumberFormat="1" applyFont="1" applyFill="1" applyBorder="1" applyAlignment="1" applyProtection="1">
      <alignment horizontal="right"/>
    </xf>
    <xf numFmtId="0" fontId="8" fillId="25" borderId="68" xfId="0" applyFont="1" applyFill="1" applyBorder="1" applyAlignment="1" applyProtection="1">
      <alignment horizontal="left"/>
    </xf>
    <xf numFmtId="0" fontId="8" fillId="25" borderId="69" xfId="0" applyFont="1" applyFill="1" applyBorder="1" applyAlignment="1" applyProtection="1">
      <alignment horizontal="right"/>
    </xf>
    <xf numFmtId="175" fontId="8" fillId="25" borderId="67" xfId="57" applyNumberFormat="1" applyFont="1" applyFill="1" applyBorder="1" applyAlignment="1" applyProtection="1">
      <alignment horizontal="right"/>
    </xf>
    <xf numFmtId="0" fontId="4" fillId="25" borderId="0" xfId="0" applyFont="1" applyFill="1" applyBorder="1" applyAlignment="1" applyProtection="1">
      <alignment horizontal="right"/>
    </xf>
    <xf numFmtId="0" fontId="8" fillId="0" borderId="0" xfId="0" applyFont="1" applyBorder="1" applyAlignment="1" applyProtection="1">
      <alignment horizontal="centerContinuous" wrapText="1"/>
    </xf>
    <xf numFmtId="0" fontId="8" fillId="0" borderId="0" xfId="0" applyNumberFormat="1" applyFont="1" applyBorder="1" applyAlignment="1" applyProtection="1">
      <alignment wrapText="1"/>
    </xf>
    <xf numFmtId="0" fontId="8" fillId="0" borderId="0" xfId="0" applyFont="1" applyBorder="1" applyAlignment="1" applyProtection="1">
      <alignment horizontal="center" wrapText="1"/>
    </xf>
    <xf numFmtId="0" fontId="8" fillId="0" borderId="0" xfId="0" applyFont="1" applyBorder="1" applyAlignment="1" applyProtection="1">
      <alignment wrapText="1"/>
    </xf>
    <xf numFmtId="176" fontId="8" fillId="0" borderId="0" xfId="0" applyNumberFormat="1" applyFont="1" applyBorder="1" applyAlignment="1" applyProtection="1">
      <alignment wrapText="1"/>
    </xf>
    <xf numFmtId="0" fontId="73" fillId="25" borderId="0" xfId="0" applyFont="1" applyFill="1" applyBorder="1" applyAlignment="1" applyProtection="1">
      <alignment horizontal="right"/>
    </xf>
    <xf numFmtId="169" fontId="73" fillId="25" borderId="0" xfId="0" applyNumberFormat="1" applyFont="1" applyFill="1" applyBorder="1" applyAlignment="1" applyProtection="1">
      <alignment horizontal="right"/>
    </xf>
    <xf numFmtId="176" fontId="73" fillId="25" borderId="0" xfId="57" applyNumberFormat="1" applyFont="1" applyFill="1" applyBorder="1" applyAlignment="1" applyProtection="1">
      <alignment horizontal="right"/>
    </xf>
    <xf numFmtId="14" fontId="8" fillId="0" borderId="0" xfId="0" applyNumberFormat="1" applyFont="1" applyBorder="1" applyAlignment="1" applyProtection="1">
      <alignment wrapText="1"/>
    </xf>
    <xf numFmtId="0" fontId="73" fillId="0" borderId="0" xfId="0" applyFont="1" applyFill="1" applyBorder="1" applyAlignment="1" applyProtection="1">
      <alignment horizontal="right"/>
    </xf>
    <xf numFmtId="0" fontId="8" fillId="0" borderId="0" xfId="0" applyFont="1" applyFill="1" applyBorder="1" applyAlignment="1" applyProtection="1">
      <alignment wrapText="1"/>
    </xf>
    <xf numFmtId="175" fontId="73" fillId="25" borderId="0" xfId="57" applyNumberFormat="1" applyFont="1" applyFill="1" applyBorder="1" applyAlignment="1" applyProtection="1">
      <alignment horizontal="right"/>
    </xf>
    <xf numFmtId="0" fontId="8" fillId="0" borderId="0" xfId="0" applyNumberFormat="1" applyFont="1" applyBorder="1" applyAlignment="1" applyProtection="1">
      <alignment horizontal="center"/>
    </xf>
    <xf numFmtId="0" fontId="73" fillId="40" borderId="0" xfId="0" applyFont="1" applyFill="1" applyBorder="1" applyAlignment="1" applyProtection="1">
      <alignment horizontal="right"/>
    </xf>
    <xf numFmtId="169" fontId="73" fillId="40" borderId="0" xfId="0" applyNumberFormat="1" applyFont="1" applyFill="1" applyBorder="1" applyAlignment="1" applyProtection="1">
      <alignment horizontal="right"/>
    </xf>
    <xf numFmtId="176" fontId="73" fillId="40" borderId="0" xfId="57" applyNumberFormat="1" applyFont="1" applyFill="1" applyBorder="1" applyAlignment="1" applyProtection="1">
      <alignment horizontal="right"/>
    </xf>
    <xf numFmtId="0" fontId="4" fillId="40" borderId="0" xfId="43" applyFont="1" applyFill="1" applyAlignment="1">
      <alignment horizontal="right"/>
    </xf>
    <xf numFmtId="0" fontId="7" fillId="40" borderId="0" xfId="45" applyFont="1" applyFill="1" applyBorder="1" applyAlignment="1">
      <alignment horizontal="center"/>
    </xf>
    <xf numFmtId="0" fontId="8" fillId="40" borderId="0" xfId="45" applyFont="1" applyFill="1" applyProtection="1"/>
    <xf numFmtId="0" fontId="8" fillId="40" borderId="0" xfId="45" applyFont="1" applyFill="1" applyBorder="1" applyAlignment="1">
      <alignment horizontal="center" vertical="center" wrapText="1"/>
    </xf>
    <xf numFmtId="176" fontId="4" fillId="40" borderId="0" xfId="45" applyNumberFormat="1" applyFont="1" applyFill="1" applyBorder="1" applyAlignment="1">
      <alignment vertical="center"/>
    </xf>
    <xf numFmtId="176" fontId="8" fillId="40" borderId="0" xfId="45" applyNumberFormat="1" applyFont="1" applyFill="1" applyBorder="1" applyAlignment="1">
      <alignment vertical="center"/>
    </xf>
    <xf numFmtId="0" fontId="8" fillId="40" borderId="0" xfId="43" applyFont="1" applyFill="1"/>
    <xf numFmtId="0" fontId="4" fillId="40" borderId="0" xfId="43" applyFont="1" applyFill="1" applyAlignment="1" applyProtection="1">
      <alignment horizontal="right"/>
      <protection hidden="1"/>
    </xf>
    <xf numFmtId="0" fontId="7" fillId="40" borderId="0" xfId="45" applyFont="1" applyFill="1" applyBorder="1" applyAlignment="1" applyProtection="1">
      <alignment horizontal="center"/>
      <protection hidden="1"/>
    </xf>
    <xf numFmtId="0" fontId="8" fillId="40" borderId="0" xfId="45" applyFont="1" applyFill="1" applyProtection="1">
      <protection hidden="1"/>
    </xf>
    <xf numFmtId="0" fontId="8" fillId="40" borderId="0" xfId="45" applyFont="1" applyFill="1" applyBorder="1" applyAlignment="1" applyProtection="1">
      <alignment horizontal="center" vertical="center" wrapText="1"/>
      <protection hidden="1"/>
    </xf>
    <xf numFmtId="0" fontId="8" fillId="40" borderId="0" xfId="45" applyFont="1" applyFill="1" applyBorder="1" applyAlignment="1" applyProtection="1">
      <alignment vertical="center"/>
      <protection hidden="1"/>
    </xf>
    <xf numFmtId="3" fontId="75" fillId="40" borderId="0" xfId="45" applyNumberFormat="1" applyFont="1" applyFill="1" applyBorder="1" applyAlignment="1" applyProtection="1">
      <alignment vertical="center"/>
      <protection hidden="1"/>
    </xf>
    <xf numFmtId="0" fontId="8" fillId="40" borderId="0" xfId="43" applyFont="1" applyFill="1" applyProtection="1">
      <protection hidden="1"/>
    </xf>
    <xf numFmtId="0" fontId="75" fillId="40" borderId="0" xfId="43" applyFont="1" applyFill="1" applyAlignment="1">
      <alignment horizontal="right"/>
    </xf>
    <xf numFmtId="0" fontId="76" fillId="40" borderId="0" xfId="45" applyFont="1" applyFill="1" applyBorder="1" applyAlignment="1">
      <alignment horizontal="center"/>
    </xf>
    <xf numFmtId="0" fontId="81" fillId="40" borderId="0" xfId="45" applyFont="1" applyFill="1" applyProtection="1"/>
    <xf numFmtId="0" fontId="81" fillId="40" borderId="0" xfId="45" applyFont="1" applyFill="1" applyBorder="1" applyAlignment="1">
      <alignment horizontal="center" vertical="center" wrapText="1"/>
    </xf>
    <xf numFmtId="176" fontId="75" fillId="40" borderId="0" xfId="45" applyNumberFormat="1" applyFont="1" applyFill="1" applyBorder="1" applyAlignment="1">
      <alignment vertical="center"/>
    </xf>
    <xf numFmtId="176" fontId="81" fillId="40" borderId="0" xfId="45" applyNumberFormat="1" applyFont="1" applyFill="1" applyBorder="1" applyAlignment="1">
      <alignment vertical="center"/>
    </xf>
    <xf numFmtId="0" fontId="81" fillId="40" borderId="0" xfId="43" applyFont="1" applyFill="1"/>
    <xf numFmtId="0" fontId="4" fillId="40" borderId="0" xfId="43" applyFont="1" applyFill="1"/>
    <xf numFmtId="0" fontId="75" fillId="40" borderId="0" xfId="45" applyFont="1" applyFill="1" applyProtection="1"/>
    <xf numFmtId="0" fontId="25" fillId="40" borderId="0" xfId="45" applyFont="1" applyFill="1" applyProtection="1"/>
    <xf numFmtId="176" fontId="83" fillId="25" borderId="64" xfId="0" applyNumberFormat="1" applyFont="1" applyFill="1" applyBorder="1" applyAlignment="1" applyProtection="1">
      <alignment horizontal="right" indent="3"/>
    </xf>
    <xf numFmtId="0" fontId="41" fillId="25" borderId="70" xfId="0" applyNumberFormat="1" applyFont="1" applyFill="1" applyBorder="1" applyAlignment="1" applyProtection="1">
      <alignment horizontal="center" vertical="center" wrapText="1"/>
    </xf>
    <xf numFmtId="176" fontId="2" fillId="25" borderId="0" xfId="0" applyNumberFormat="1" applyFont="1" applyFill="1" applyBorder="1" applyProtection="1"/>
    <xf numFmtId="14" fontId="82" fillId="25" borderId="64" xfId="0" applyNumberFormat="1" applyFont="1" applyFill="1" applyBorder="1" applyAlignment="1" applyProtection="1">
      <alignment horizontal="right" wrapText="1"/>
    </xf>
    <xf numFmtId="0" fontId="0" fillId="0" borderId="0" xfId="0" applyProtection="1"/>
    <xf numFmtId="176" fontId="0" fillId="0" borderId="0" xfId="0" applyNumberFormat="1" applyProtection="1"/>
    <xf numFmtId="0" fontId="0" fillId="0" borderId="49" xfId="0" applyBorder="1" applyProtection="1"/>
    <xf numFmtId="0" fontId="0" fillId="0" borderId="50" xfId="0" applyBorder="1" applyProtection="1"/>
    <xf numFmtId="0" fontId="0" fillId="0" borderId="0" xfId="0" applyBorder="1" applyProtection="1"/>
    <xf numFmtId="0" fontId="0" fillId="0" borderId="85" xfId="0" applyBorder="1" applyProtection="1"/>
    <xf numFmtId="0" fontId="0" fillId="0" borderId="39" xfId="0" applyBorder="1" applyAlignment="1" applyProtection="1">
      <alignment horizontal="right" vertical="center"/>
    </xf>
    <xf numFmtId="176" fontId="0" fillId="0" borderId="0" xfId="0" applyNumberFormat="1" applyBorder="1" applyAlignment="1" applyProtection="1">
      <alignment vertical="center"/>
    </xf>
    <xf numFmtId="176" fontId="0" fillId="0" borderId="85" xfId="0" applyNumberFormat="1" applyBorder="1" applyAlignment="1" applyProtection="1">
      <alignment vertical="center"/>
    </xf>
    <xf numFmtId="176" fontId="0" fillId="0" borderId="47" xfId="0" applyNumberFormat="1" applyBorder="1" applyProtection="1"/>
    <xf numFmtId="176" fontId="0" fillId="0" borderId="51" xfId="0" applyNumberFormat="1" applyBorder="1" applyAlignment="1" applyProtection="1">
      <alignment vertical="center"/>
    </xf>
    <xf numFmtId="181" fontId="73" fillId="25" borderId="0" xfId="57" quotePrefix="1" applyNumberFormat="1" applyFont="1" applyFill="1" applyBorder="1" applyAlignment="1" applyProtection="1">
      <alignment horizontal="right"/>
    </xf>
    <xf numFmtId="1" fontId="8" fillId="0" borderId="0" xfId="0" applyNumberFormat="1" applyFont="1" applyBorder="1" applyAlignment="1" applyProtection="1">
      <alignment wrapText="1"/>
    </xf>
    <xf numFmtId="175" fontId="0" fillId="0" borderId="0" xfId="0" applyNumberFormat="1" applyFill="1" applyProtection="1"/>
    <xf numFmtId="0" fontId="0" fillId="0" borderId="0" xfId="0" applyFill="1" applyProtection="1"/>
    <xf numFmtId="175" fontId="73" fillId="0" borderId="0" xfId="57" quotePrefix="1" applyNumberFormat="1" applyFont="1" applyFill="1" applyBorder="1" applyAlignment="1" applyProtection="1">
      <alignment horizontal="right"/>
    </xf>
    <xf numFmtId="175" fontId="0" fillId="0" borderId="0" xfId="0" applyNumberFormat="1" applyProtection="1"/>
    <xf numFmtId="176" fontId="4" fillId="41" borderId="28" xfId="44" applyNumberFormat="1" applyFont="1" applyFill="1" applyBorder="1" applyAlignment="1" applyProtection="1">
      <alignment vertical="center"/>
    </xf>
    <xf numFmtId="0" fontId="4" fillId="25" borderId="70" xfId="0" applyFont="1" applyFill="1" applyBorder="1" applyAlignment="1" applyProtection="1">
      <alignment horizontal="center" wrapText="1"/>
    </xf>
    <xf numFmtId="175" fontId="4" fillId="25" borderId="70" xfId="0" applyNumberFormat="1" applyFont="1" applyFill="1" applyBorder="1" applyAlignment="1" applyProtection="1">
      <alignment horizontal="center" vertical="center" wrapText="1"/>
    </xf>
    <xf numFmtId="0" fontId="4" fillId="0" borderId="0" xfId="0" applyFont="1"/>
    <xf numFmtId="0" fontId="2" fillId="0" borderId="0" xfId="0" applyFont="1"/>
    <xf numFmtId="1" fontId="8" fillId="0" borderId="0" xfId="45" applyNumberFormat="1" applyFont="1" applyAlignment="1">
      <alignment vertical="center"/>
    </xf>
    <xf numFmtId="3" fontId="4" fillId="0" borderId="0" xfId="44" applyNumberFormat="1" applyFont="1" applyFill="1" applyBorder="1" applyAlignment="1">
      <alignment vertical="center"/>
    </xf>
    <xf numFmtId="0" fontId="4" fillId="0" borderId="0" xfId="0" applyFont="1" applyBorder="1"/>
    <xf numFmtId="0" fontId="4" fillId="0" borderId="19" xfId="0" applyFont="1" applyBorder="1"/>
    <xf numFmtId="0" fontId="4" fillId="0" borderId="51" xfId="0" applyFont="1" applyBorder="1"/>
    <xf numFmtId="0" fontId="16" fillId="37" borderId="14" xfId="43" applyFont="1" applyFill="1" applyBorder="1" applyProtection="1">
      <protection locked="0"/>
    </xf>
    <xf numFmtId="0" fontId="33" fillId="0" borderId="39" xfId="43" applyNumberFormat="1" applyFont="1" applyBorder="1" applyAlignment="1" applyProtection="1">
      <alignment vertical="center"/>
    </xf>
    <xf numFmtId="0" fontId="35" fillId="0" borderId="51" xfId="43" applyFont="1" applyBorder="1" applyAlignment="1" applyProtection="1">
      <alignment horizontal="left" vertical="center"/>
    </xf>
    <xf numFmtId="176" fontId="33" fillId="0" borderId="52" xfId="43" applyNumberFormat="1" applyFont="1" applyFill="1" applyBorder="1" applyAlignment="1" applyProtection="1">
      <alignment vertical="center"/>
    </xf>
    <xf numFmtId="3" fontId="2" fillId="0" borderId="15" xfId="43" applyNumberFormat="1" applyBorder="1" applyAlignment="1" applyProtection="1">
      <alignment horizontal="center" vertical="center" wrapText="1"/>
      <protection locked="0"/>
    </xf>
    <xf numFmtId="176" fontId="33" fillId="40" borderId="40" xfId="43" applyNumberFormat="1" applyFont="1" applyFill="1" applyBorder="1" applyAlignment="1" applyProtection="1">
      <alignment vertical="center"/>
      <protection locked="0"/>
    </xf>
    <xf numFmtId="176" fontId="33" fillId="40" borderId="0" xfId="43" applyNumberFormat="1" applyFont="1" applyFill="1" applyBorder="1" applyAlignment="1" applyProtection="1">
      <alignment vertical="center"/>
      <protection locked="0"/>
    </xf>
    <xf numFmtId="176" fontId="33" fillId="40" borderId="14" xfId="43" applyNumberFormat="1" applyFont="1" applyFill="1" applyBorder="1" applyAlignment="1" applyProtection="1">
      <alignment vertical="center"/>
      <protection locked="0"/>
    </xf>
    <xf numFmtId="176" fontId="33" fillId="40" borderId="43" xfId="43" applyNumberFormat="1" applyFont="1" applyFill="1" applyBorder="1" applyAlignment="1" applyProtection="1">
      <alignment vertical="center"/>
      <protection locked="0"/>
    </xf>
    <xf numFmtId="3" fontId="8" fillId="0" borderId="15" xfId="43" applyNumberFormat="1" applyFont="1" applyBorder="1" applyAlignment="1" applyProtection="1"/>
    <xf numFmtId="176" fontId="8" fillId="0" borderId="14" xfId="43" applyNumberFormat="1" applyFont="1" applyBorder="1" applyAlignment="1" applyProtection="1"/>
    <xf numFmtId="176" fontId="8" fillId="0" borderId="16" xfId="43" applyNumberFormat="1" applyFont="1" applyBorder="1" applyAlignment="1" applyProtection="1"/>
    <xf numFmtId="176" fontId="8" fillId="0" borderId="10" xfId="43" applyNumberFormat="1" applyFont="1" applyBorder="1" applyAlignment="1" applyProtection="1">
      <alignment vertical="center"/>
    </xf>
    <xf numFmtId="176" fontId="8" fillId="0" borderId="14" xfId="43" applyNumberFormat="1" applyFont="1" applyBorder="1" applyAlignment="1" applyProtection="1">
      <alignment vertical="center"/>
    </xf>
    <xf numFmtId="176" fontId="4" fillId="0" borderId="10" xfId="43" applyNumberFormat="1" applyFont="1" applyBorder="1" applyAlignment="1" applyProtection="1">
      <alignment vertical="center"/>
    </xf>
    <xf numFmtId="3" fontId="8" fillId="0" borderId="15" xfId="43" applyNumberFormat="1" applyFont="1" applyBorder="1" applyAlignment="1" applyProtection="1">
      <protection locked="0"/>
    </xf>
    <xf numFmtId="0" fontId="2" fillId="0" borderId="0" xfId="43" applyFill="1" applyProtection="1">
      <protection locked="0"/>
    </xf>
    <xf numFmtId="0" fontId="8" fillId="0" borderId="0" xfId="43" applyFont="1" applyFill="1" applyProtection="1">
      <protection locked="0"/>
    </xf>
    <xf numFmtId="182" fontId="0" fillId="0" borderId="0" xfId="0" applyNumberFormat="1"/>
    <xf numFmtId="10" fontId="8" fillId="0" borderId="14" xfId="45" applyNumberFormat="1" applyFont="1" applyBorder="1" applyAlignment="1" applyProtection="1">
      <alignment vertical="center"/>
      <protection locked="0"/>
    </xf>
    <xf numFmtId="10" fontId="8" fillId="0" borderId="52" xfId="45" applyNumberFormat="1" applyFont="1" applyBorder="1" applyAlignment="1" applyProtection="1">
      <alignment vertical="center"/>
      <protection locked="0"/>
    </xf>
    <xf numFmtId="10" fontId="8" fillId="40" borderId="15" xfId="44" applyNumberFormat="1" applyFont="1" applyFill="1" applyBorder="1" applyAlignment="1" applyProtection="1">
      <alignment vertical="center"/>
      <protection locked="0"/>
    </xf>
    <xf numFmtId="10" fontId="8" fillId="40" borderId="14" xfId="44" applyNumberFormat="1" applyFont="1" applyFill="1" applyBorder="1" applyAlignment="1" applyProtection="1">
      <alignment vertical="center"/>
      <protection locked="0"/>
    </xf>
    <xf numFmtId="176" fontId="4" fillId="25" borderId="78" xfId="43" applyNumberFormat="1" applyFont="1" applyFill="1" applyBorder="1" applyAlignment="1" applyProtection="1">
      <alignment horizontal="right" vertical="center"/>
      <protection locked="0"/>
    </xf>
    <xf numFmtId="0" fontId="84" fillId="0" borderId="39" xfId="43" applyFont="1" applyBorder="1" applyAlignment="1" applyProtection="1">
      <alignment horizontal="center" vertical="center"/>
      <protection hidden="1"/>
    </xf>
    <xf numFmtId="0" fontId="0" fillId="0" borderId="0" xfId="0" applyAlignment="1">
      <alignment horizontal="left" vertical="top"/>
    </xf>
    <xf numFmtId="0" fontId="86" fillId="0" borderId="111" xfId="0" applyFont="1" applyBorder="1" applyAlignment="1">
      <alignment vertical="top" wrapText="1"/>
    </xf>
    <xf numFmtId="0" fontId="86" fillId="0" borderId="111" xfId="0" applyFont="1" applyBorder="1" applyAlignment="1">
      <alignment horizontal="center" vertical="center" wrapText="1"/>
    </xf>
    <xf numFmtId="0" fontId="87" fillId="0" borderId="116" xfId="0" applyFont="1" applyBorder="1" applyAlignment="1">
      <alignment vertical="center" wrapText="1"/>
    </xf>
    <xf numFmtId="42" fontId="88" fillId="0" borderId="118" xfId="0" applyNumberFormat="1" applyFont="1" applyBorder="1" applyAlignment="1">
      <alignment horizontal="center" vertical="center" wrapText="1"/>
    </xf>
    <xf numFmtId="42" fontId="87" fillId="0" borderId="118" xfId="0" applyNumberFormat="1" applyFont="1" applyBorder="1" applyAlignment="1">
      <alignment horizontal="center" vertical="center" wrapText="1"/>
    </xf>
    <xf numFmtId="0" fontId="87" fillId="43" borderId="116" xfId="0" applyFont="1" applyFill="1" applyBorder="1" applyAlignment="1">
      <alignment vertical="center" wrapText="1"/>
    </xf>
    <xf numFmtId="42" fontId="88" fillId="43" borderId="118" xfId="0" applyNumberFormat="1" applyFont="1" applyFill="1" applyBorder="1" applyAlignment="1">
      <alignment horizontal="center" vertical="center" wrapText="1"/>
    </xf>
    <xf numFmtId="42" fontId="87" fillId="43" borderId="118" xfId="0" applyNumberFormat="1" applyFont="1" applyFill="1" applyBorder="1" applyAlignment="1">
      <alignment horizontal="center" vertical="center" wrapText="1"/>
    </xf>
    <xf numFmtId="179" fontId="89" fillId="44" borderId="120" xfId="0" applyNumberFormat="1" applyFont="1" applyFill="1" applyBorder="1" applyAlignment="1">
      <alignment horizontal="center" vertical="center"/>
    </xf>
    <xf numFmtId="0" fontId="90" fillId="0" borderId="0" xfId="0" applyFont="1" applyAlignment="1">
      <alignment horizontal="center" vertical="center"/>
    </xf>
    <xf numFmtId="0" fontId="2" fillId="25" borderId="39" xfId="0" applyFont="1" applyFill="1" applyBorder="1" applyAlignment="1">
      <alignment horizontal="left"/>
    </xf>
    <xf numFmtId="0" fontId="2" fillId="25" borderId="0" xfId="0" applyFont="1" applyFill="1" applyBorder="1" applyAlignment="1">
      <alignment horizontal="right"/>
    </xf>
    <xf numFmtId="0" fontId="35" fillId="25" borderId="39" xfId="43" applyFont="1" applyFill="1" applyBorder="1" applyAlignment="1" applyProtection="1">
      <alignment horizontal="centerContinuous" vertical="center"/>
      <protection hidden="1"/>
    </xf>
    <xf numFmtId="0" fontId="35" fillId="25" borderId="0" xfId="43" applyFont="1" applyFill="1" applyBorder="1" applyAlignment="1" applyProtection="1">
      <alignment horizontal="centerContinuous" vertical="center"/>
      <protection hidden="1"/>
    </xf>
    <xf numFmtId="176" fontId="33" fillId="0" borderId="0" xfId="43" applyNumberFormat="1" applyFont="1" applyFill="1" applyBorder="1" applyAlignment="1" applyProtection="1">
      <alignment vertical="center"/>
      <protection hidden="1"/>
    </xf>
    <xf numFmtId="176" fontId="37" fillId="46" borderId="46" xfId="43" applyNumberFormat="1" applyFont="1" applyFill="1" applyBorder="1" applyAlignment="1" applyProtection="1">
      <alignment vertical="center"/>
      <protection locked="0"/>
    </xf>
    <xf numFmtId="0" fontId="33" fillId="46" borderId="46" xfId="43" applyFont="1" applyFill="1" applyBorder="1" applyAlignment="1" applyProtection="1">
      <alignment horizontal="center" vertical="center"/>
      <protection hidden="1"/>
    </xf>
    <xf numFmtId="0" fontId="33" fillId="46" borderId="40" xfId="43" applyFont="1" applyFill="1" applyBorder="1" applyAlignment="1" applyProtection="1">
      <alignment horizontal="center" vertical="center"/>
      <protection hidden="1"/>
    </xf>
    <xf numFmtId="176" fontId="37" fillId="46" borderId="40" xfId="43" applyNumberFormat="1" applyFont="1" applyFill="1" applyBorder="1" applyAlignment="1" applyProtection="1">
      <alignment vertical="center"/>
      <protection locked="0"/>
    </xf>
    <xf numFmtId="0" fontId="33" fillId="46" borderId="36" xfId="43" applyFont="1" applyFill="1" applyBorder="1" applyAlignment="1" applyProtection="1">
      <alignment horizontal="center" vertical="center"/>
      <protection hidden="1"/>
    </xf>
    <xf numFmtId="176" fontId="37" fillId="46" borderId="36" xfId="43" applyNumberFormat="1" applyFont="1" applyFill="1" applyBorder="1" applyAlignment="1" applyProtection="1">
      <alignment vertical="center"/>
      <protection locked="0"/>
    </xf>
    <xf numFmtId="0" fontId="33" fillId="46" borderId="40" xfId="43" applyFont="1" applyFill="1" applyBorder="1" applyAlignment="1" applyProtection="1">
      <alignment horizontal="centerContinuous" vertical="center"/>
      <protection hidden="1"/>
    </xf>
    <xf numFmtId="176" fontId="2" fillId="25" borderId="121" xfId="57" applyNumberFormat="1" applyFont="1" applyFill="1" applyBorder="1" applyAlignment="1" applyProtection="1">
      <alignment horizontal="center" vertical="center"/>
    </xf>
    <xf numFmtId="174" fontId="2" fillId="25" borderId="122" xfId="0" applyNumberFormat="1" applyFont="1" applyFill="1" applyBorder="1" applyAlignment="1">
      <alignment horizontal="center" vertical="center"/>
    </xf>
    <xf numFmtId="173" fontId="2" fillId="25" borderId="122" xfId="0" applyNumberFormat="1" applyFont="1" applyFill="1" applyBorder="1" applyAlignment="1">
      <alignment horizontal="center" vertical="center"/>
    </xf>
    <xf numFmtId="169" fontId="2" fillId="25" borderId="122" xfId="0" applyNumberFormat="1" applyFont="1" applyFill="1" applyBorder="1" applyAlignment="1">
      <alignment horizontal="center" vertical="center"/>
    </xf>
    <xf numFmtId="176" fontId="33" fillId="37" borderId="85" xfId="43" applyNumberFormat="1" applyFont="1" applyFill="1" applyBorder="1" applyAlignment="1" applyProtection="1">
      <alignment vertical="center"/>
      <protection hidden="1"/>
    </xf>
    <xf numFmtId="176" fontId="33" fillId="0" borderId="85" xfId="43" applyNumberFormat="1" applyFont="1" applyFill="1" applyBorder="1" applyAlignment="1" applyProtection="1">
      <alignment vertical="center"/>
      <protection locked="0" hidden="1"/>
    </xf>
    <xf numFmtId="0" fontId="2" fillId="0" borderId="0" xfId="0" applyFont="1" applyAlignment="1">
      <alignment horizontal="left" vertical="top"/>
    </xf>
    <xf numFmtId="0" fontId="87" fillId="45" borderId="114" xfId="0" applyFont="1" applyFill="1" applyBorder="1" applyAlignment="1">
      <alignment vertical="center" wrapText="1"/>
    </xf>
    <xf numFmtId="42" fontId="88" fillId="45" borderId="115" xfId="0" applyNumberFormat="1" applyFont="1" applyFill="1" applyBorder="1" applyAlignment="1">
      <alignment horizontal="center" vertical="center" wrapText="1"/>
    </xf>
    <xf numFmtId="42" fontId="87" fillId="45" borderId="115" xfId="0" applyNumberFormat="1" applyFont="1" applyFill="1" applyBorder="1" applyAlignment="1">
      <alignment horizontal="center" vertical="center" wrapText="1"/>
    </xf>
    <xf numFmtId="0" fontId="95" fillId="0" borderId="129" xfId="0" applyFont="1" applyBorder="1" applyAlignment="1">
      <alignment horizontal="center" vertical="center" wrapText="1"/>
    </xf>
    <xf numFmtId="0" fontId="95" fillId="0" borderId="117" xfId="0" applyFont="1" applyBorder="1" applyAlignment="1">
      <alignment horizontal="center" vertical="center" wrapText="1"/>
    </xf>
    <xf numFmtId="0" fontId="95" fillId="0" borderId="125" xfId="0" applyFont="1" applyBorder="1" applyAlignment="1">
      <alignment horizontal="center" vertical="center" wrapText="1"/>
    </xf>
    <xf numFmtId="0" fontId="98" fillId="49" borderId="132" xfId="0" applyFont="1" applyFill="1" applyBorder="1" applyAlignment="1">
      <alignment horizontal="left" vertical="top" wrapText="1"/>
    </xf>
    <xf numFmtId="0" fontId="100" fillId="50" borderId="134" xfId="0" applyFont="1" applyFill="1" applyBorder="1" applyAlignment="1">
      <alignment horizontal="center" wrapText="1"/>
    </xf>
    <xf numFmtId="0" fontId="101" fillId="50" borderId="134" xfId="0" applyFont="1" applyFill="1" applyBorder="1" applyAlignment="1">
      <alignment horizontal="center" wrapText="1"/>
    </xf>
    <xf numFmtId="0" fontId="102" fillId="50" borderId="134" xfId="0" applyFont="1" applyFill="1" applyBorder="1" applyAlignment="1">
      <alignment horizontal="center" wrapText="1"/>
    </xf>
    <xf numFmtId="0" fontId="100" fillId="50" borderId="128" xfId="0" applyFont="1" applyFill="1" applyBorder="1" applyAlignment="1">
      <alignment horizontal="center" wrapText="1"/>
    </xf>
    <xf numFmtId="0" fontId="101" fillId="50" borderId="128" xfId="0" applyFont="1" applyFill="1" applyBorder="1" applyAlignment="1">
      <alignment horizontal="center" wrapText="1"/>
    </xf>
    <xf numFmtId="0" fontId="102" fillId="50" borderId="128" xfId="0" applyFont="1" applyFill="1" applyBorder="1" applyAlignment="1">
      <alignment horizontal="center" wrapText="1"/>
    </xf>
    <xf numFmtId="0" fontId="86" fillId="0" borderId="128" xfId="0" applyFont="1" applyBorder="1" applyAlignment="1">
      <alignment horizontal="left" wrapText="1"/>
    </xf>
    <xf numFmtId="0" fontId="101" fillId="0" borderId="128" xfId="0" applyFont="1" applyBorder="1" applyAlignment="1">
      <alignment horizontal="center" wrapText="1"/>
    </xf>
    <xf numFmtId="0" fontId="102" fillId="0" borderId="128" xfId="0" applyFont="1" applyBorder="1" applyAlignment="1">
      <alignment horizontal="center" wrapText="1"/>
    </xf>
    <xf numFmtId="0" fontId="86" fillId="51" borderId="128" xfId="0" applyFont="1" applyFill="1" applyBorder="1" applyAlignment="1">
      <alignment horizontal="left" wrapText="1"/>
    </xf>
    <xf numFmtId="0" fontId="99" fillId="51" borderId="128" xfId="0" applyFont="1" applyFill="1" applyBorder="1" applyAlignment="1">
      <alignment horizontal="left" vertical="top" wrapText="1"/>
    </xf>
    <xf numFmtId="0" fontId="101" fillId="51" borderId="128" xfId="0" applyFont="1" applyFill="1" applyBorder="1" applyAlignment="1">
      <alignment horizontal="center" wrapText="1"/>
    </xf>
    <xf numFmtId="0" fontId="102" fillId="51" borderId="128" xfId="0" applyFont="1" applyFill="1" applyBorder="1" applyAlignment="1">
      <alignment horizontal="center" wrapText="1"/>
    </xf>
    <xf numFmtId="0" fontId="87" fillId="51" borderId="128" xfId="0" applyFont="1" applyFill="1" applyBorder="1" applyAlignment="1">
      <alignment horizontal="left" vertical="top" wrapText="1"/>
    </xf>
    <xf numFmtId="0" fontId="86" fillId="51" borderId="131" xfId="0" applyFont="1" applyFill="1" applyBorder="1" applyAlignment="1">
      <alignment horizontal="left" wrapText="1"/>
    </xf>
    <xf numFmtId="0" fontId="87" fillId="51" borderId="131" xfId="0" applyFont="1" applyFill="1" applyBorder="1" applyAlignment="1">
      <alignment horizontal="left" vertical="top" wrapText="1"/>
    </xf>
    <xf numFmtId="0" fontId="99" fillId="51" borderId="131" xfId="0" applyFont="1" applyFill="1" applyBorder="1" applyAlignment="1">
      <alignment horizontal="left" vertical="top" wrapText="1"/>
    </xf>
    <xf numFmtId="0" fontId="101" fillId="51" borderId="131" xfId="0" applyFont="1" applyFill="1" applyBorder="1" applyAlignment="1">
      <alignment horizontal="center" wrapText="1"/>
    </xf>
    <xf numFmtId="0" fontId="102" fillId="51" borderId="131" xfId="0" applyFont="1" applyFill="1" applyBorder="1" applyAlignment="1">
      <alignment horizontal="center" wrapText="1"/>
    </xf>
    <xf numFmtId="0" fontId="98" fillId="49" borderId="129" xfId="0" applyFont="1" applyFill="1" applyBorder="1" applyAlignment="1">
      <alignment horizontal="left" vertical="top" wrapText="1"/>
    </xf>
    <xf numFmtId="0" fontId="86" fillId="50" borderId="128" xfId="0" applyFont="1" applyFill="1" applyBorder="1" applyAlignment="1">
      <alignment horizontal="left" wrapText="1"/>
    </xf>
    <xf numFmtId="0" fontId="107" fillId="49" borderId="129" xfId="0" applyFont="1" applyFill="1" applyBorder="1" applyAlignment="1">
      <alignment horizontal="left" vertical="top" wrapText="1"/>
    </xf>
    <xf numFmtId="0" fontId="0" fillId="0" borderId="131" xfId="0" applyBorder="1" applyAlignment="1">
      <alignment horizontal="left" wrapText="1"/>
    </xf>
    <xf numFmtId="0" fontId="108" fillId="0" borderId="134" xfId="0" applyFont="1" applyBorder="1" applyAlignment="1">
      <alignment horizontal="left" vertical="top" wrapText="1"/>
    </xf>
    <xf numFmtId="0" fontId="0" fillId="50" borderId="134" xfId="0" applyFill="1" applyBorder="1" applyAlignment="1">
      <alignment horizontal="left" wrapText="1"/>
    </xf>
    <xf numFmtId="10" fontId="2" fillId="25" borderId="122" xfId="46" applyNumberFormat="1" applyFont="1" applyFill="1" applyBorder="1" applyAlignment="1">
      <alignment horizontal="center" vertical="center"/>
    </xf>
    <xf numFmtId="173" fontId="2" fillId="25" borderId="138" xfId="0" applyNumberFormat="1" applyFont="1" applyFill="1" applyBorder="1" applyAlignment="1">
      <alignment horizontal="center" vertical="center"/>
    </xf>
    <xf numFmtId="0" fontId="2" fillId="25" borderId="45" xfId="0" applyFont="1" applyFill="1" applyBorder="1" applyAlignment="1">
      <alignment horizontal="right"/>
    </xf>
    <xf numFmtId="0" fontId="2" fillId="25" borderId="139" xfId="0" applyFont="1" applyFill="1" applyBorder="1" applyAlignment="1">
      <alignment horizontal="right"/>
    </xf>
    <xf numFmtId="0" fontId="115" fillId="25" borderId="44" xfId="0" applyFont="1" applyFill="1" applyBorder="1" applyAlignment="1">
      <alignment horizontal="left"/>
    </xf>
    <xf numFmtId="0" fontId="87" fillId="52" borderId="116" xfId="0" applyFont="1" applyFill="1" applyBorder="1" applyAlignment="1">
      <alignment vertical="center" wrapText="1"/>
    </xf>
    <xf numFmtId="42" fontId="88" fillId="52" borderId="118" xfId="0" applyNumberFormat="1" applyFont="1" applyFill="1" applyBorder="1" applyAlignment="1">
      <alignment horizontal="center" vertical="center" wrapText="1"/>
    </xf>
    <xf numFmtId="42" fontId="87" fillId="52" borderId="118" xfId="0" applyNumberFormat="1" applyFont="1" applyFill="1" applyBorder="1" applyAlignment="1">
      <alignment horizontal="center" vertical="center" wrapText="1"/>
    </xf>
    <xf numFmtId="0" fontId="0" fillId="0" borderId="128" xfId="0" applyBorder="1" applyAlignment="1">
      <alignment horizontal="left" vertical="top" wrapText="1"/>
    </xf>
    <xf numFmtId="0" fontId="108" fillId="50" borderId="128" xfId="0" applyFont="1" applyFill="1" applyBorder="1" applyAlignment="1">
      <alignment horizontal="left" vertical="top" wrapText="1"/>
    </xf>
    <xf numFmtId="0" fontId="108" fillId="0" borderId="128" xfId="0" applyFont="1" applyBorder="1" applyAlignment="1">
      <alignment horizontal="left" vertical="top" wrapText="1"/>
    </xf>
    <xf numFmtId="0" fontId="108" fillId="0" borderId="131" xfId="0" applyFont="1" applyBorder="1" applyAlignment="1">
      <alignment horizontal="left" vertical="top" wrapText="1"/>
    </xf>
    <xf numFmtId="0" fontId="108" fillId="50" borderId="134" xfId="0" applyFont="1" applyFill="1" applyBorder="1" applyAlignment="1">
      <alignment horizontal="left" vertical="top" wrapText="1"/>
    </xf>
    <xf numFmtId="0" fontId="108" fillId="50" borderId="131" xfId="0" applyFont="1" applyFill="1" applyBorder="1" applyAlignment="1">
      <alignment horizontal="left" vertical="top" wrapText="1"/>
    </xf>
    <xf numFmtId="0" fontId="86" fillId="50" borderId="128" xfId="0" applyFont="1" applyFill="1" applyBorder="1" applyAlignment="1">
      <alignment horizontal="left" vertical="top" wrapText="1"/>
    </xf>
    <xf numFmtId="0" fontId="86" fillId="0" borderId="128" xfId="0" applyFont="1" applyBorder="1" applyAlignment="1">
      <alignment horizontal="left" vertical="top" wrapText="1"/>
    </xf>
    <xf numFmtId="0" fontId="99" fillId="0" borderId="128" xfId="0" applyFont="1" applyBorder="1" applyAlignment="1">
      <alignment horizontal="left" vertical="top" wrapText="1"/>
    </xf>
    <xf numFmtId="0" fontId="99" fillId="50" borderId="128" xfId="0" applyFont="1" applyFill="1" applyBorder="1" applyAlignment="1">
      <alignment horizontal="left" vertical="top" wrapText="1"/>
    </xf>
    <xf numFmtId="0" fontId="99" fillId="50" borderId="131" xfId="0" applyFont="1" applyFill="1" applyBorder="1" applyAlignment="1">
      <alignment horizontal="left" vertical="top" wrapText="1"/>
    </xf>
    <xf numFmtId="0" fontId="99" fillId="50" borderId="134" xfId="0" applyFont="1" applyFill="1" applyBorder="1" applyAlignment="1">
      <alignment horizontal="left" vertical="top" wrapText="1"/>
    </xf>
    <xf numFmtId="0" fontId="99" fillId="0" borderId="131" xfId="0" applyFont="1" applyBorder="1" applyAlignment="1">
      <alignment horizontal="left" vertical="top" wrapText="1"/>
    </xf>
    <xf numFmtId="0" fontId="4" fillId="48" borderId="55" xfId="0" applyFont="1" applyFill="1" applyBorder="1" applyAlignment="1">
      <alignment horizontal="right" vertical="center"/>
    </xf>
    <xf numFmtId="0" fontId="116" fillId="48" borderId="39" xfId="0" applyFont="1" applyFill="1" applyBorder="1" applyAlignment="1">
      <alignment horizontal="right" vertical="center"/>
    </xf>
    <xf numFmtId="0" fontId="116" fillId="48" borderId="47" xfId="0" applyFont="1" applyFill="1" applyBorder="1" applyAlignment="1">
      <alignment horizontal="right" vertical="center"/>
    </xf>
    <xf numFmtId="183" fontId="0" fillId="0" borderId="91" xfId="0" applyNumberFormat="1" applyBorder="1" applyAlignment="1">
      <alignment horizontal="center" vertical="center"/>
    </xf>
    <xf numFmtId="0" fontId="0" fillId="0" borderId="89" xfId="0" applyBorder="1" applyAlignment="1">
      <alignment horizontal="center" vertical="center"/>
    </xf>
    <xf numFmtId="183" fontId="0" fillId="0" borderId="43" xfId="0" applyNumberFormat="1" applyBorder="1" applyAlignment="1">
      <alignment horizontal="center" vertical="center"/>
    </xf>
    <xf numFmtId="0" fontId="4" fillId="53" borderId="71" xfId="0" applyFont="1" applyFill="1" applyBorder="1" applyAlignment="1">
      <alignment horizontal="center" vertical="center"/>
    </xf>
    <xf numFmtId="0" fontId="116" fillId="0" borderId="0" xfId="0" applyFont="1" applyAlignment="1">
      <alignment horizontal="center" vertical="center"/>
    </xf>
    <xf numFmtId="179" fontId="4" fillId="53" borderId="33" xfId="0" applyNumberFormat="1" applyFont="1" applyFill="1" applyBorder="1" applyAlignment="1">
      <alignment horizontal="center" vertical="center"/>
    </xf>
    <xf numFmtId="175" fontId="2" fillId="25" borderId="138" xfId="57" applyNumberFormat="1" applyFont="1" applyFill="1" applyBorder="1" applyAlignment="1" applyProtection="1">
      <alignment horizontal="center" vertical="center"/>
    </xf>
    <xf numFmtId="0" fontId="2" fillId="25" borderId="49" xfId="0" applyFont="1" applyFill="1" applyBorder="1" applyAlignment="1">
      <alignment horizontal="left"/>
    </xf>
    <xf numFmtId="0" fontId="2" fillId="25" borderId="50" xfId="0" applyFont="1" applyFill="1" applyBorder="1" applyAlignment="1">
      <alignment horizontal="right"/>
    </xf>
    <xf numFmtId="176" fontId="2" fillId="25" borderId="140" xfId="57" applyNumberFormat="1" applyFont="1" applyFill="1" applyBorder="1" applyAlignment="1" applyProtection="1">
      <alignment horizontal="center" vertical="center"/>
    </xf>
    <xf numFmtId="0" fontId="0" fillId="0" borderId="47" xfId="0" applyBorder="1" applyAlignment="1">
      <alignment horizontal="left" vertical="top"/>
    </xf>
    <xf numFmtId="0" fontId="2" fillId="0" borderId="51" xfId="0" applyFont="1" applyBorder="1" applyAlignment="1">
      <alignment horizontal="right" vertical="top"/>
    </xf>
    <xf numFmtId="0" fontId="0" fillId="54" borderId="10" xfId="0" applyNumberFormat="1" applyFill="1" applyBorder="1" applyAlignment="1">
      <alignment horizontal="center" vertical="center"/>
    </xf>
    <xf numFmtId="0" fontId="4" fillId="53" borderId="56" xfId="0" applyFont="1" applyFill="1" applyBorder="1" applyAlignment="1">
      <alignment horizontal="center" vertical="center" wrapText="1"/>
    </xf>
    <xf numFmtId="0" fontId="117" fillId="53" borderId="92" xfId="0" applyFont="1" applyFill="1" applyBorder="1" applyAlignment="1">
      <alignment horizontal="right" vertical="center" wrapText="1"/>
    </xf>
    <xf numFmtId="10" fontId="117" fillId="54" borderId="24" xfId="0" applyNumberFormat="1" applyFont="1" applyFill="1" applyBorder="1" applyAlignment="1">
      <alignment horizontal="center" vertical="center"/>
    </xf>
    <xf numFmtId="0" fontId="94" fillId="37" borderId="112" xfId="0" applyFont="1" applyFill="1" applyBorder="1" applyAlignment="1">
      <alignment horizontal="center" vertical="center" wrapText="1"/>
    </xf>
    <xf numFmtId="0" fontId="94" fillId="37" borderId="113" xfId="0" applyFont="1" applyFill="1" applyBorder="1" applyAlignment="1">
      <alignment horizontal="center" vertical="center" wrapText="1"/>
    </xf>
    <xf numFmtId="176" fontId="33" fillId="46" borderId="14" xfId="43" applyNumberFormat="1" applyFont="1" applyFill="1" applyBorder="1" applyAlignment="1" applyProtection="1">
      <alignment vertical="center"/>
      <protection locked="0" hidden="1"/>
    </xf>
    <xf numFmtId="176" fontId="33" fillId="0" borderId="14" xfId="43" applyNumberFormat="1" applyFont="1" applyFill="1" applyBorder="1" applyAlignment="1" applyProtection="1">
      <alignment vertical="center"/>
      <protection locked="0" hidden="1"/>
    </xf>
    <xf numFmtId="176" fontId="33" fillId="37" borderId="14" xfId="43" applyNumberFormat="1" applyFont="1" applyFill="1" applyBorder="1" applyAlignment="1" applyProtection="1">
      <alignment vertical="center"/>
      <protection hidden="1"/>
    </xf>
    <xf numFmtId="176" fontId="33" fillId="0" borderId="33" xfId="43" applyNumberFormat="1" applyFont="1" applyFill="1" applyBorder="1" applyAlignment="1" applyProtection="1">
      <alignment vertical="center"/>
      <protection hidden="1"/>
    </xf>
    <xf numFmtId="176" fontId="33" fillId="0" borderId="141" xfId="43" applyNumberFormat="1" applyFont="1" applyFill="1" applyBorder="1" applyAlignment="1" applyProtection="1">
      <alignment vertical="center"/>
      <protection hidden="1"/>
    </xf>
    <xf numFmtId="42" fontId="88" fillId="0" borderId="119" xfId="0" applyNumberFormat="1" applyFont="1" applyBorder="1" applyAlignment="1">
      <alignment horizontal="center" vertical="center" wrapText="1"/>
    </xf>
    <xf numFmtId="42" fontId="87" fillId="0" borderId="119" xfId="0" applyNumberFormat="1" applyFont="1" applyBorder="1" applyAlignment="1">
      <alignment horizontal="center" vertical="center" wrapText="1"/>
    </xf>
    <xf numFmtId="0" fontId="115" fillId="25" borderId="49" xfId="0" applyFont="1" applyFill="1" applyBorder="1" applyAlignment="1">
      <alignment horizontal="left"/>
    </xf>
    <xf numFmtId="0" fontId="2" fillId="25" borderId="141" xfId="0" applyFont="1" applyFill="1" applyBorder="1" applyAlignment="1">
      <alignment horizontal="right"/>
    </xf>
    <xf numFmtId="0" fontId="87" fillId="40" borderId="142" xfId="0" applyFont="1" applyFill="1" applyBorder="1" applyAlignment="1">
      <alignment vertical="center" wrapText="1"/>
    </xf>
    <xf numFmtId="0" fontId="87" fillId="55" borderId="24" xfId="0" applyFont="1" applyFill="1" applyBorder="1" applyAlignment="1">
      <alignment vertical="center" wrapText="1"/>
    </xf>
    <xf numFmtId="42" fontId="88" fillId="55" borderId="143" xfId="0" applyNumberFormat="1" applyFont="1" applyFill="1" applyBorder="1" applyAlignment="1">
      <alignment horizontal="center" vertical="center" wrapText="1"/>
    </xf>
    <xf numFmtId="42" fontId="87" fillId="55" borderId="119" xfId="0" applyNumberFormat="1" applyFont="1" applyFill="1" applyBorder="1" applyAlignment="1">
      <alignment horizontal="center" vertical="center" wrapText="1"/>
    </xf>
    <xf numFmtId="173" fontId="2" fillId="25" borderId="123" xfId="0" applyNumberFormat="1" applyFont="1" applyFill="1" applyBorder="1" applyAlignment="1">
      <alignment horizontal="center" vertical="center"/>
    </xf>
    <xf numFmtId="3" fontId="2" fillId="0" borderId="0" xfId="44" applyNumberFormat="1" applyFont="1" applyFill="1" applyBorder="1" applyAlignment="1" applyProtection="1">
      <alignment horizontal="center" vertical="center"/>
      <protection hidden="1"/>
    </xf>
    <xf numFmtId="3" fontId="2" fillId="0" borderId="0" xfId="44" applyNumberFormat="1" applyFont="1" applyFill="1" applyBorder="1" applyAlignment="1" applyProtection="1">
      <alignment vertical="center"/>
      <protection hidden="1"/>
    </xf>
    <xf numFmtId="0" fontId="2" fillId="40" borderId="0" xfId="0" applyFont="1" applyFill="1" applyAlignment="1" applyProtection="1">
      <alignment horizontal="center" vertic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2" fillId="0" borderId="0" xfId="0" applyFont="1" applyAlignment="1" applyProtection="1">
      <alignment horizontal="center" vertical="center"/>
      <protection hidden="1"/>
    </xf>
    <xf numFmtId="0" fontId="0" fillId="0" borderId="85" xfId="0" applyBorder="1" applyProtection="1">
      <protection hidden="1"/>
    </xf>
    <xf numFmtId="0" fontId="0" fillId="0" borderId="39" xfId="0" applyBorder="1" applyProtection="1">
      <protection hidden="1"/>
    </xf>
    <xf numFmtId="0" fontId="0" fillId="0" borderId="0" xfId="0" applyBorder="1" applyProtection="1">
      <protection hidden="1"/>
    </xf>
    <xf numFmtId="0" fontId="7" fillId="0" borderId="39" xfId="0" applyFont="1" applyBorder="1" applyProtection="1">
      <protection hidden="1"/>
    </xf>
    <xf numFmtId="0" fontId="5" fillId="42" borderId="107" xfId="0" applyFont="1" applyFill="1" applyBorder="1" applyProtection="1">
      <protection hidden="1"/>
    </xf>
    <xf numFmtId="0" fontId="0" fillId="42" borderId="103" xfId="0" applyFill="1" applyBorder="1" applyProtection="1">
      <protection hidden="1"/>
    </xf>
    <xf numFmtId="0" fontId="0" fillId="42" borderId="105" xfId="0" applyFill="1" applyBorder="1" applyProtection="1">
      <protection hidden="1"/>
    </xf>
    <xf numFmtId="0" fontId="4" fillId="0" borderId="39" xfId="0" applyFont="1" applyBorder="1" applyProtection="1">
      <protection hidden="1"/>
    </xf>
    <xf numFmtId="0" fontId="2" fillId="0" borderId="0" xfId="0" applyFont="1" applyBorder="1" applyProtection="1">
      <protection hidden="1"/>
    </xf>
    <xf numFmtId="0" fontId="2" fillId="0" borderId="39" xfId="0" applyFont="1" applyBorder="1" applyProtection="1">
      <protection hidden="1"/>
    </xf>
    <xf numFmtId="0" fontId="7" fillId="0" borderId="108" xfId="0" applyFont="1" applyBorder="1" applyProtection="1">
      <protection hidden="1"/>
    </xf>
    <xf numFmtId="0" fontId="0" fillId="0" borderId="104" xfId="0" applyBorder="1" applyProtection="1">
      <protection hidden="1"/>
    </xf>
    <xf numFmtId="0" fontId="0" fillId="0" borderId="106" xfId="0" applyBorder="1" applyProtection="1">
      <protection hidden="1"/>
    </xf>
    <xf numFmtId="0" fontId="4" fillId="42" borderId="103" xfId="0" applyFont="1" applyFill="1" applyBorder="1" applyProtection="1">
      <protection hidden="1"/>
    </xf>
    <xf numFmtId="0" fontId="2" fillId="0" borderId="0" xfId="0" applyFont="1" applyBorder="1" applyAlignment="1" applyProtection="1">
      <alignment horizontal="center"/>
      <protection hidden="1"/>
    </xf>
    <xf numFmtId="0" fontId="0" fillId="0" borderId="108" xfId="0" applyBorder="1" applyProtection="1">
      <protection hidden="1"/>
    </xf>
    <xf numFmtId="0" fontId="2" fillId="0" borderId="104" xfId="0" applyFont="1" applyBorder="1" applyAlignment="1" applyProtection="1">
      <alignment horizontal="center"/>
      <protection hidden="1"/>
    </xf>
    <xf numFmtId="0" fontId="4" fillId="42" borderId="105" xfId="0" applyFont="1" applyFill="1" applyBorder="1" applyProtection="1">
      <protection hidden="1"/>
    </xf>
    <xf numFmtId="0" fontId="4" fillId="0" borderId="0" xfId="0" applyFont="1" applyBorder="1" applyProtection="1">
      <protection hidden="1"/>
    </xf>
    <xf numFmtId="0" fontId="4" fillId="0" borderId="85" xfId="0" applyFont="1" applyBorder="1" applyProtection="1">
      <protection hidden="1"/>
    </xf>
    <xf numFmtId="0" fontId="4" fillId="0" borderId="108" xfId="0" applyFont="1" applyBorder="1" applyProtection="1">
      <protection hidden="1"/>
    </xf>
    <xf numFmtId="0" fontId="2" fillId="0" borderId="85" xfId="0" applyFont="1" applyBorder="1" applyProtection="1">
      <protection hidden="1"/>
    </xf>
    <xf numFmtId="0" fontId="2" fillId="0" borderId="39" xfId="0" applyFont="1" applyFill="1" applyBorder="1" applyProtection="1">
      <protection hidden="1"/>
    </xf>
    <xf numFmtId="0" fontId="4" fillId="0" borderId="0" xfId="0" applyFont="1" applyFill="1" applyBorder="1" applyProtection="1">
      <protection hidden="1"/>
    </xf>
    <xf numFmtId="0" fontId="4" fillId="0" borderId="85" xfId="0" applyFont="1" applyFill="1" applyBorder="1" applyProtection="1">
      <protection hidden="1"/>
    </xf>
    <xf numFmtId="0" fontId="2" fillId="0" borderId="85" xfId="0" quotePrefix="1" applyFont="1" applyBorder="1" applyProtection="1">
      <protection hidden="1"/>
    </xf>
    <xf numFmtId="0" fontId="4" fillId="0" borderId="104" xfId="0" applyFont="1" applyBorder="1" applyProtection="1">
      <protection hidden="1"/>
    </xf>
    <xf numFmtId="0" fontId="2" fillId="0" borderId="106" xfId="0" applyFont="1" applyBorder="1" applyProtection="1">
      <protection hidden="1"/>
    </xf>
    <xf numFmtId="0" fontId="8" fillId="0" borderId="0" xfId="43" applyFont="1" applyFill="1" applyAlignment="1" applyProtection="1">
      <alignment horizontal="center" vertical="center"/>
    </xf>
    <xf numFmtId="176" fontId="35" fillId="27" borderId="52" xfId="43" applyNumberFormat="1" applyFont="1" applyFill="1" applyBorder="1" applyAlignment="1" applyProtection="1">
      <alignment horizontal="center" vertical="center"/>
    </xf>
    <xf numFmtId="176" fontId="33" fillId="37" borderId="18" xfId="43" applyNumberFormat="1" applyFont="1" applyFill="1" applyBorder="1" applyAlignment="1" applyProtection="1">
      <alignment horizontal="center" vertical="center"/>
      <protection hidden="1"/>
    </xf>
    <xf numFmtId="176" fontId="33" fillId="37" borderId="14" xfId="43" applyNumberFormat="1" applyFont="1" applyFill="1" applyBorder="1" applyAlignment="1" applyProtection="1">
      <alignment horizontal="center" vertical="center"/>
      <protection hidden="1"/>
    </xf>
    <xf numFmtId="176" fontId="33" fillId="37" borderId="85" xfId="43" applyNumberFormat="1" applyFont="1" applyFill="1" applyBorder="1" applyAlignment="1" applyProtection="1">
      <alignment horizontal="center" vertical="center"/>
      <protection hidden="1"/>
    </xf>
    <xf numFmtId="176" fontId="33" fillId="0" borderId="24" xfId="43" applyNumberFormat="1" applyFont="1" applyFill="1" applyBorder="1" applyAlignment="1" applyProtection="1">
      <alignment horizontal="center" vertical="center"/>
      <protection hidden="1"/>
    </xf>
    <xf numFmtId="0" fontId="8" fillId="0" borderId="0" xfId="43" applyFont="1" applyFill="1" applyAlignment="1" applyProtection="1">
      <alignment vertical="center"/>
      <protection locked="0"/>
    </xf>
    <xf numFmtId="176" fontId="35" fillId="27" borderId="52" xfId="43" applyNumberFormat="1" applyFont="1" applyFill="1" applyBorder="1" applyAlignment="1" applyProtection="1">
      <alignment horizontal="center" vertical="center"/>
      <protection hidden="1"/>
    </xf>
    <xf numFmtId="0" fontId="8" fillId="55" borderId="25" xfId="45" applyFont="1" applyFill="1" applyBorder="1" applyAlignment="1" applyProtection="1">
      <alignment horizontal="center" vertical="center"/>
      <protection locked="0"/>
    </xf>
    <xf numFmtId="176" fontId="8" fillId="55" borderId="35" xfId="45" applyNumberFormat="1" applyFont="1" applyFill="1" applyBorder="1" applyAlignment="1" applyProtection="1">
      <alignment vertical="center"/>
      <protection locked="0"/>
    </xf>
    <xf numFmtId="14" fontId="8" fillId="55" borderId="37" xfId="45" applyNumberFormat="1" applyFont="1" applyFill="1" applyBorder="1" applyAlignment="1" applyProtection="1">
      <alignment horizontal="center" vertical="center"/>
      <protection locked="0"/>
    </xf>
    <xf numFmtId="0" fontId="8" fillId="55" borderId="37" xfId="45" applyNumberFormat="1" applyFont="1" applyFill="1" applyBorder="1" applyAlignment="1" applyProtection="1">
      <alignment horizontal="center" vertical="center"/>
      <protection locked="0"/>
    </xf>
    <xf numFmtId="0" fontId="8" fillId="55" borderId="38" xfId="45" applyFont="1" applyFill="1" applyBorder="1" applyAlignment="1" applyProtection="1">
      <alignment vertical="center"/>
    </xf>
    <xf numFmtId="176" fontId="8" fillId="55" borderId="37" xfId="45" applyNumberFormat="1" applyFont="1" applyFill="1" applyBorder="1" applyAlignment="1" applyProtection="1">
      <alignment vertical="center"/>
      <protection locked="0"/>
    </xf>
    <xf numFmtId="0" fontId="8" fillId="55" borderId="14" xfId="45" applyFont="1" applyFill="1" applyBorder="1" applyAlignment="1" applyProtection="1">
      <alignment horizontal="center" vertical="center"/>
      <protection locked="0"/>
    </xf>
    <xf numFmtId="10" fontId="8" fillId="55" borderId="37" xfId="45" applyNumberFormat="1" applyFont="1" applyFill="1" applyBorder="1" applyAlignment="1" applyProtection="1">
      <alignment vertical="center"/>
      <protection locked="0"/>
    </xf>
    <xf numFmtId="0" fontId="2" fillId="55" borderId="25" xfId="45" applyFont="1" applyFill="1" applyBorder="1" applyAlignment="1" applyProtection="1">
      <alignment horizontal="left" vertical="center" wrapText="1"/>
      <protection hidden="1"/>
    </xf>
    <xf numFmtId="0" fontId="33" fillId="0" borderId="10" xfId="0" applyFont="1" applyBorder="1" applyAlignment="1" applyProtection="1">
      <alignment horizontal="center" vertical="center"/>
    </xf>
    <xf numFmtId="0" fontId="33" fillId="0" borderId="0" xfId="0" applyFont="1" applyAlignment="1" applyProtection="1">
      <alignment horizontal="center" vertical="center"/>
    </xf>
    <xf numFmtId="0" fontId="13" fillId="0" borderId="10" xfId="43" applyFont="1" applyBorder="1" applyAlignment="1">
      <alignment horizontal="center" vertical="center"/>
    </xf>
    <xf numFmtId="0" fontId="122" fillId="0" borderId="19" xfId="0" applyFont="1" applyBorder="1"/>
    <xf numFmtId="0" fontId="33" fillId="0" borderId="19" xfId="0" applyFont="1" applyBorder="1"/>
    <xf numFmtId="1" fontId="123" fillId="56" borderId="10" xfId="0" applyNumberFormat="1" applyFont="1" applyFill="1" applyBorder="1" applyAlignment="1">
      <alignment horizontal="center" vertical="center" wrapText="1"/>
    </xf>
    <xf numFmtId="49" fontId="123" fillId="56" borderId="10" xfId="0" applyNumberFormat="1" applyFont="1" applyFill="1" applyBorder="1" applyAlignment="1">
      <alignment horizontal="center" vertical="center" wrapText="1"/>
    </xf>
    <xf numFmtId="49" fontId="123" fillId="37" borderId="10" xfId="0" applyNumberFormat="1" applyFont="1" applyFill="1" applyBorder="1" applyAlignment="1">
      <alignment horizontal="center" vertical="center" wrapText="1"/>
    </xf>
    <xf numFmtId="0" fontId="124" fillId="0" borderId="10" xfId="0" applyFont="1" applyBorder="1" applyAlignment="1">
      <alignment horizontal="center" vertical="center" wrapText="1"/>
    </xf>
    <xf numFmtId="49" fontId="123" fillId="44" borderId="10" xfId="0" applyNumberFormat="1" applyFont="1" applyFill="1" applyBorder="1" applyAlignment="1">
      <alignment horizontal="center" vertical="center" wrapText="1"/>
    </xf>
    <xf numFmtId="0" fontId="125" fillId="56" borderId="10" xfId="0" applyFont="1" applyFill="1" applyBorder="1" applyAlignment="1">
      <alignment horizontal="left" vertical="center" wrapText="1"/>
    </xf>
    <xf numFmtId="0" fontId="125" fillId="56" borderId="10" xfId="0" applyFont="1" applyFill="1" applyBorder="1" applyAlignment="1">
      <alignment horizontal="center" vertical="center" wrapText="1"/>
    </xf>
    <xf numFmtId="0" fontId="126" fillId="56" borderId="10" xfId="0" applyFont="1" applyFill="1" applyBorder="1" applyAlignment="1">
      <alignment horizontal="center" vertical="center" wrapText="1"/>
    </xf>
    <xf numFmtId="11" fontId="123" fillId="56" borderId="10" xfId="0" applyNumberFormat="1" applyFont="1" applyFill="1" applyBorder="1" applyAlignment="1">
      <alignment horizontal="center" vertical="center" wrapText="1"/>
    </xf>
    <xf numFmtId="1" fontId="125" fillId="57" borderId="10" xfId="0" applyNumberFormat="1" applyFont="1" applyFill="1" applyBorder="1" applyAlignment="1">
      <alignment horizontal="center" vertical="center" wrapText="1"/>
    </xf>
    <xf numFmtId="49" fontId="125" fillId="57" borderId="10" xfId="0" applyNumberFormat="1" applyFont="1" applyFill="1" applyBorder="1" applyAlignment="1">
      <alignment horizontal="center" vertical="center" wrapText="1"/>
    </xf>
    <xf numFmtId="0" fontId="123" fillId="58" borderId="10" xfId="0" applyFont="1" applyFill="1" applyBorder="1" applyAlignment="1">
      <alignment horizontal="center" vertical="center" wrapText="1"/>
    </xf>
    <xf numFmtId="0" fontId="123" fillId="56" borderId="10" xfId="0" applyFont="1" applyFill="1" applyBorder="1" applyAlignment="1">
      <alignment horizontal="center" vertical="center" wrapText="1"/>
    </xf>
    <xf numFmtId="0" fontId="41" fillId="59" borderId="10" xfId="0" applyFont="1" applyFill="1" applyBorder="1" applyAlignment="1">
      <alignment horizontal="center" vertical="center" wrapText="1"/>
    </xf>
    <xf numFmtId="0" fontId="13" fillId="59" borderId="10" xfId="0" applyFont="1" applyFill="1" applyBorder="1" applyAlignment="1">
      <alignment horizontal="center" vertical="center" wrapText="1"/>
    </xf>
    <xf numFmtId="0" fontId="13" fillId="59" borderId="10" xfId="0" applyFont="1" applyFill="1" applyBorder="1" applyAlignment="1">
      <alignment horizontal="center" vertical="top" wrapText="1"/>
    </xf>
    <xf numFmtId="49" fontId="123" fillId="57" borderId="10" xfId="0" applyNumberFormat="1" applyFont="1" applyFill="1" applyBorder="1" applyAlignment="1">
      <alignment horizontal="center" vertical="center" wrapText="1"/>
    </xf>
    <xf numFmtId="0" fontId="29" fillId="58" borderId="10" xfId="0" applyFont="1" applyFill="1" applyBorder="1" applyAlignment="1">
      <alignment horizontal="center" vertical="center" wrapText="1"/>
    </xf>
    <xf numFmtId="0" fontId="41" fillId="58" borderId="10" xfId="0" applyFont="1" applyFill="1" applyBorder="1" applyAlignment="1">
      <alignment horizontal="center" vertical="center" wrapText="1"/>
    </xf>
    <xf numFmtId="14" fontId="129" fillId="60" borderId="10" xfId="0" applyNumberFormat="1" applyFont="1" applyFill="1" applyBorder="1" applyAlignment="1">
      <alignment horizontal="center" vertical="center" wrapText="1"/>
    </xf>
    <xf numFmtId="14" fontId="129" fillId="0" borderId="10" xfId="0" applyNumberFormat="1" applyFont="1" applyBorder="1" applyAlignment="1">
      <alignment horizontal="center" vertical="center" wrapText="1"/>
    </xf>
    <xf numFmtId="14" fontId="130" fillId="0" borderId="10" xfId="0" applyNumberFormat="1" applyFont="1" applyBorder="1" applyAlignment="1">
      <alignment horizontal="center" vertical="center" wrapText="1"/>
    </xf>
    <xf numFmtId="49" fontId="29" fillId="61" borderId="10" xfId="0" applyNumberFormat="1" applyFont="1" applyFill="1" applyBorder="1" applyAlignment="1">
      <alignment horizontal="left" vertical="center" wrapText="1"/>
    </xf>
    <xf numFmtId="0" fontId="29" fillId="62" borderId="10" xfId="0" applyFont="1" applyFill="1" applyBorder="1" applyAlignment="1">
      <alignment horizontal="center" vertical="center" wrapText="1"/>
    </xf>
    <xf numFmtId="0" fontId="13" fillId="62" borderId="10" xfId="0" applyFont="1" applyFill="1" applyBorder="1" applyAlignment="1">
      <alignment horizontal="center" vertical="center" wrapText="1"/>
    </xf>
    <xf numFmtId="0" fontId="125" fillId="62" borderId="10" xfId="0" applyFont="1" applyFill="1" applyBorder="1" applyAlignment="1">
      <alignment horizontal="center" vertical="center" wrapText="1"/>
    </xf>
    <xf numFmtId="14" fontId="29" fillId="62" borderId="10" xfId="0" applyNumberFormat="1" applyFont="1" applyFill="1" applyBorder="1" applyAlignment="1">
      <alignment horizontal="center" vertical="center" wrapText="1"/>
    </xf>
    <xf numFmtId="1" fontId="123" fillId="62" borderId="10" xfId="0" applyNumberFormat="1" applyFont="1" applyFill="1" applyBorder="1" applyAlignment="1">
      <alignment horizontal="center" vertical="center" wrapText="1"/>
    </xf>
    <xf numFmtId="49" fontId="29" fillId="62" borderId="10" xfId="0" applyNumberFormat="1" applyFont="1" applyFill="1" applyBorder="1" applyAlignment="1">
      <alignment horizontal="center" vertical="center" wrapText="1"/>
    </xf>
    <xf numFmtId="0" fontId="129"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3" fillId="60" borderId="10" xfId="0" applyFont="1" applyFill="1" applyBorder="1" applyAlignment="1">
      <alignment horizontal="center" vertical="center" wrapText="1"/>
    </xf>
    <xf numFmtId="0" fontId="13" fillId="39" borderId="10" xfId="0" applyFont="1" applyFill="1" applyBorder="1" applyAlignment="1">
      <alignment horizontal="center" vertical="center" wrapText="1"/>
    </xf>
    <xf numFmtId="0" fontId="134" fillId="63" borderId="10" xfId="0" applyFont="1" applyFill="1" applyBorder="1" applyAlignment="1">
      <alignment horizontal="center" vertical="center" wrapText="1"/>
    </xf>
    <xf numFmtId="0" fontId="135" fillId="0" borderId="10" xfId="0" applyFont="1" applyBorder="1" applyAlignment="1">
      <alignment horizontal="center" vertical="center" wrapText="1"/>
    </xf>
    <xf numFmtId="0" fontId="132" fillId="0" borderId="10" xfId="0" applyFont="1" applyBorder="1" applyAlignment="1">
      <alignment vertical="center" wrapText="1"/>
    </xf>
    <xf numFmtId="0" fontId="13" fillId="0" borderId="0" xfId="0" applyFont="1" applyAlignment="1">
      <alignment vertical="center"/>
    </xf>
    <xf numFmtId="1" fontId="137" fillId="40" borderId="10" xfId="41" applyNumberFormat="1" applyFont="1" applyFill="1" applyBorder="1" applyAlignment="1">
      <alignment horizontal="left" vertical="center" wrapText="1"/>
    </xf>
    <xf numFmtId="0" fontId="138" fillId="64" borderId="10" xfId="41" applyFont="1" applyFill="1" applyBorder="1" applyAlignment="1">
      <alignment horizontal="center" vertical="center" wrapText="1"/>
    </xf>
    <xf numFmtId="0" fontId="124" fillId="0" borderId="10" xfId="41" applyFont="1" applyBorder="1" applyAlignment="1">
      <alignment horizontal="left" vertical="center" wrapText="1"/>
    </xf>
    <xf numFmtId="0" fontId="124" fillId="0" borderId="10" xfId="0" applyFont="1" applyBorder="1" applyAlignment="1">
      <alignment vertical="center" wrapText="1"/>
    </xf>
    <xf numFmtId="0" fontId="138" fillId="40" borderId="10" xfId="41" applyFont="1" applyFill="1" applyBorder="1" applyAlignment="1">
      <alignment horizontal="left" vertical="center" wrapText="1"/>
    </xf>
    <xf numFmtId="0" fontId="132" fillId="0" borderId="10" xfId="41" applyFont="1" applyBorder="1" applyAlignment="1">
      <alignment horizontal="left" vertical="center" wrapText="1"/>
    </xf>
    <xf numFmtId="0" fontId="137" fillId="0" borderId="10" xfId="41" applyFont="1" applyBorder="1" applyAlignment="1">
      <alignment horizontal="left" vertical="center" wrapText="1"/>
    </xf>
    <xf numFmtId="1" fontId="138" fillId="0" borderId="10" xfId="41" applyNumberFormat="1" applyFont="1" applyBorder="1" applyAlignment="1">
      <alignment horizontal="left" vertical="center" wrapText="1"/>
    </xf>
    <xf numFmtId="0" fontId="139" fillId="0" borderId="10" xfId="0" applyFont="1" applyBorder="1" applyAlignment="1">
      <alignment horizontal="left" vertical="center" wrapText="1"/>
    </xf>
    <xf numFmtId="0" fontId="124" fillId="0" borderId="10" xfId="0" applyFont="1" applyBorder="1" applyAlignment="1">
      <alignment horizontal="left" vertical="center" wrapText="1"/>
    </xf>
    <xf numFmtId="0" fontId="138" fillId="0" borderId="10" xfId="41" applyFont="1" applyBorder="1" applyAlignment="1">
      <alignment horizontal="left" vertical="center" wrapText="1"/>
    </xf>
    <xf numFmtId="0" fontId="124" fillId="0" borderId="10" xfId="0" applyFont="1" applyBorder="1" applyAlignment="1">
      <alignment horizontal="left" vertical="center"/>
    </xf>
    <xf numFmtId="0" fontId="3" fillId="0" borderId="10" xfId="33" applyBorder="1" applyAlignment="1" applyProtection="1">
      <alignment vertical="top" wrapText="1"/>
    </xf>
    <xf numFmtId="14" fontId="124" fillId="0" borderId="10" xfId="0" applyNumberFormat="1" applyFont="1" applyBorder="1" applyAlignment="1">
      <alignment horizontal="left" vertical="center" wrapText="1"/>
    </xf>
    <xf numFmtId="14" fontId="124" fillId="0" borderId="10" xfId="0" applyNumberFormat="1" applyFont="1" applyBorder="1" applyAlignment="1">
      <alignment horizontal="center" vertical="center" wrapText="1"/>
    </xf>
    <xf numFmtId="0" fontId="13" fillId="0" borderId="10" xfId="41" applyFont="1" applyBorder="1" applyAlignment="1">
      <alignment horizontal="center" vertical="center" wrapText="1"/>
    </xf>
    <xf numFmtId="0" fontId="138" fillId="62" borderId="10" xfId="41" applyFont="1" applyFill="1" applyBorder="1" applyAlignment="1">
      <alignment horizontal="center" vertical="center" wrapText="1"/>
    </xf>
    <xf numFmtId="0" fontId="124" fillId="62" borderId="10" xfId="0" applyFont="1" applyFill="1" applyBorder="1" applyAlignment="1">
      <alignment horizontal="center" vertical="center" wrapText="1"/>
    </xf>
    <xf numFmtId="14" fontId="124" fillId="62" borderId="10" xfId="0" applyNumberFormat="1" applyFont="1" applyFill="1" applyBorder="1" applyAlignment="1">
      <alignment horizontal="center" vertical="center"/>
    </xf>
    <xf numFmtId="1" fontId="124" fillId="62" borderId="10" xfId="0" applyNumberFormat="1" applyFont="1" applyFill="1" applyBorder="1" applyAlignment="1">
      <alignment horizontal="center" vertical="center"/>
    </xf>
    <xf numFmtId="14" fontId="138" fillId="62" borderId="10" xfId="41" applyNumberFormat="1" applyFont="1" applyFill="1" applyBorder="1" applyAlignment="1">
      <alignment horizontal="center" vertical="center" wrapText="1"/>
    </xf>
    <xf numFmtId="0" fontId="13" fillId="0" borderId="10" xfId="0" applyFont="1" applyBorder="1" applyAlignment="1">
      <alignment horizontal="center" vertical="center"/>
    </xf>
    <xf numFmtId="0" fontId="13" fillId="0" borderId="10" xfId="0" applyFont="1" applyBorder="1" applyAlignment="1">
      <alignment vertical="center"/>
    </xf>
    <xf numFmtId="0" fontId="132" fillId="0" borderId="11" xfId="0" applyFont="1" applyBorder="1" applyAlignment="1">
      <alignment vertical="center" wrapText="1"/>
    </xf>
    <xf numFmtId="1" fontId="29" fillId="0" borderId="10" xfId="42" applyNumberFormat="1" applyFont="1" applyBorder="1" applyAlignment="1">
      <alignment horizontal="left" vertical="center"/>
    </xf>
    <xf numFmtId="49" fontId="13" fillId="63" borderId="10" xfId="41" applyNumberFormat="1" applyFont="1" applyFill="1" applyBorder="1" applyAlignment="1">
      <alignment horizontal="center" vertical="center"/>
    </xf>
    <xf numFmtId="0" fontId="124" fillId="0" borderId="10" xfId="0" applyFont="1" applyBorder="1" applyAlignment="1" applyProtection="1">
      <alignment horizontal="left" vertical="center" wrapText="1"/>
      <protection locked="0"/>
    </xf>
    <xf numFmtId="0" fontId="124" fillId="0" borderId="10" xfId="0" applyFont="1" applyBorder="1" applyAlignment="1">
      <alignment horizontal="center" vertical="center"/>
    </xf>
    <xf numFmtId="0" fontId="124" fillId="0" borderId="10" xfId="0" applyFont="1" applyBorder="1" applyAlignment="1" applyProtection="1">
      <alignment vertical="center" wrapText="1"/>
      <protection locked="0"/>
    </xf>
    <xf numFmtId="49" fontId="13" fillId="0" borderId="10" xfId="41" applyNumberFormat="1" applyFont="1" applyBorder="1" applyAlignment="1">
      <alignment horizontal="left" vertical="center"/>
    </xf>
    <xf numFmtId="49" fontId="132" fillId="0" borderId="10" xfId="41" applyNumberFormat="1" applyFont="1" applyBorder="1" applyAlignment="1">
      <alignment horizontal="left" vertical="center" wrapText="1"/>
    </xf>
    <xf numFmtId="49" fontId="124" fillId="0" borderId="10" xfId="41" applyNumberFormat="1" applyFont="1" applyBorder="1" applyAlignment="1">
      <alignment horizontal="left" vertical="center" wrapText="1"/>
    </xf>
    <xf numFmtId="49" fontId="29" fillId="0" borderId="10" xfId="42" applyNumberFormat="1" applyFont="1" applyBorder="1" applyAlignment="1">
      <alignment horizontal="left" vertical="center" wrapText="1"/>
    </xf>
    <xf numFmtId="1" fontId="13" fillId="0" borderId="10" xfId="42" applyNumberFormat="1" applyFont="1" applyBorder="1" applyAlignment="1">
      <alignment horizontal="left" vertical="center"/>
    </xf>
    <xf numFmtId="0" fontId="123" fillId="0" borderId="13" xfId="0" applyFont="1" applyBorder="1" applyAlignment="1">
      <alignment horizontal="left" vertical="center" wrapText="1"/>
    </xf>
    <xf numFmtId="49" fontId="13" fillId="0" borderId="10" xfId="41" applyNumberFormat="1" applyFont="1" applyBorder="1" applyAlignment="1">
      <alignment horizontal="left" vertical="center" wrapText="1"/>
    </xf>
    <xf numFmtId="49" fontId="13" fillId="0" borderId="10" xfId="42" applyNumberFormat="1" applyFont="1" applyBorder="1" applyAlignment="1">
      <alignment horizontal="left" vertical="center" wrapText="1"/>
    </xf>
    <xf numFmtId="0" fontId="3" fillId="0" borderId="10" xfId="33" applyFill="1" applyBorder="1" applyAlignment="1" applyProtection="1">
      <alignment horizontal="left" vertical="center"/>
    </xf>
    <xf numFmtId="14" fontId="124" fillId="0" borderId="10" xfId="0" applyNumberFormat="1" applyFont="1" applyBorder="1" applyAlignment="1">
      <alignment horizontal="left" vertical="center"/>
    </xf>
    <xf numFmtId="14" fontId="138" fillId="0" borderId="10" xfId="41" applyNumberFormat="1" applyFont="1" applyBorder="1" applyAlignment="1">
      <alignment horizontal="center" vertical="center"/>
    </xf>
    <xf numFmtId="14" fontId="124" fillId="0" borderId="10" xfId="0" applyNumberFormat="1" applyFont="1" applyBorder="1" applyAlignment="1">
      <alignment horizontal="center" vertical="center"/>
    </xf>
    <xf numFmtId="1" fontId="124" fillId="0" borderId="10" xfId="0" applyNumberFormat="1" applyFont="1" applyBorder="1" applyAlignment="1">
      <alignment horizontal="center" vertical="center"/>
    </xf>
    <xf numFmtId="0" fontId="13" fillId="0" borderId="10" xfId="0" applyFont="1" applyBorder="1" applyAlignment="1" applyProtection="1">
      <alignment horizontal="left" vertical="center" wrapText="1"/>
      <protection locked="0"/>
    </xf>
    <xf numFmtId="0" fontId="13" fillId="0" borderId="11" xfId="0" applyFont="1" applyBorder="1" applyAlignment="1" applyProtection="1">
      <alignment vertical="center"/>
      <protection locked="0"/>
    </xf>
    <xf numFmtId="0" fontId="123" fillId="0" borderId="10" xfId="0" applyFont="1" applyBorder="1" applyAlignment="1">
      <alignment horizontal="left" vertical="center" wrapText="1"/>
    </xf>
    <xf numFmtId="0" fontId="132" fillId="40" borderId="10" xfId="0" applyFont="1" applyFill="1" applyBorder="1" applyAlignment="1">
      <alignment horizontal="left" vertical="center"/>
    </xf>
    <xf numFmtId="0" fontId="124" fillId="40" borderId="10" xfId="0" applyFont="1" applyFill="1" applyBorder="1" applyAlignment="1">
      <alignment horizontal="left" vertical="center"/>
    </xf>
    <xf numFmtId="14" fontId="13" fillId="0" borderId="10" xfId="41" applyNumberFormat="1" applyFont="1" applyBorder="1" applyAlignment="1">
      <alignment horizontal="center" vertical="center" wrapText="1"/>
    </xf>
    <xf numFmtId="0" fontId="132" fillId="0" borderId="10" xfId="0" applyFont="1" applyBorder="1" applyAlignment="1">
      <alignment horizontal="left" vertical="center" wrapText="1"/>
    </xf>
    <xf numFmtId="0" fontId="140" fillId="0" borderId="10" xfId="0" applyFont="1" applyBorder="1" applyAlignment="1" applyProtection="1">
      <alignment horizontal="left" vertical="center" wrapText="1"/>
      <protection locked="0"/>
    </xf>
    <xf numFmtId="0" fontId="124" fillId="62" borderId="10" xfId="0" applyFont="1" applyFill="1" applyBorder="1" applyAlignment="1">
      <alignment horizontal="center" vertical="center"/>
    </xf>
    <xf numFmtId="0" fontId="135" fillId="0" borderId="10" xfId="0" applyFont="1" applyBorder="1" applyAlignment="1" applyProtection="1">
      <alignment horizontal="left" vertical="center" wrapText="1"/>
      <protection locked="0"/>
    </xf>
    <xf numFmtId="0" fontId="135" fillId="0" borderId="11" xfId="0" applyFont="1" applyBorder="1" applyAlignment="1" applyProtection="1">
      <alignment vertical="center"/>
      <protection locked="0"/>
    </xf>
    <xf numFmtId="49" fontId="29" fillId="62" borderId="10" xfId="42" applyNumberFormat="1" applyFont="1" applyFill="1" applyBorder="1" applyAlignment="1">
      <alignment horizontal="left" vertical="center" wrapText="1"/>
    </xf>
    <xf numFmtId="0" fontId="135" fillId="0" borderId="10" xfId="0" applyFont="1" applyBorder="1" applyAlignment="1" applyProtection="1">
      <alignment vertical="center"/>
      <protection locked="0"/>
    </xf>
    <xf numFmtId="0" fontId="138" fillId="40" borderId="18" xfId="41" applyFont="1" applyFill="1" applyBorder="1" applyAlignment="1">
      <alignment horizontal="left" vertical="center" wrapText="1"/>
    </xf>
    <xf numFmtId="0" fontId="124" fillId="62" borderId="10" xfId="41" applyFont="1" applyFill="1" applyBorder="1" applyAlignment="1">
      <alignment horizontal="center" vertical="center" wrapText="1"/>
    </xf>
    <xf numFmtId="0" fontId="137" fillId="62" borderId="10" xfId="41" applyFont="1" applyFill="1" applyBorder="1" applyAlignment="1">
      <alignment horizontal="left" vertical="center" wrapText="1"/>
    </xf>
    <xf numFmtId="1" fontId="123" fillId="40" borderId="10" xfId="0" applyNumberFormat="1" applyFont="1" applyFill="1" applyBorder="1" applyAlignment="1">
      <alignment horizontal="left" vertical="center"/>
    </xf>
    <xf numFmtId="0" fontId="13" fillId="65" borderId="10" xfId="41" applyFont="1" applyFill="1" applyBorder="1" applyAlignment="1">
      <alignment horizontal="center" vertical="center"/>
    </xf>
    <xf numFmtId="0" fontId="13" fillId="0" borderId="10" xfId="0" applyFont="1" applyBorder="1" applyAlignment="1" applyProtection="1">
      <alignment vertical="center" wrapText="1"/>
      <protection locked="0"/>
    </xf>
    <xf numFmtId="1" fontId="124" fillId="0" borderId="10" xfId="0" applyNumberFormat="1" applyFont="1" applyBorder="1" applyAlignment="1">
      <alignment horizontal="left" vertical="center"/>
    </xf>
    <xf numFmtId="0" fontId="124" fillId="40" borderId="10" xfId="0" applyFont="1" applyFill="1" applyBorder="1" applyAlignment="1">
      <alignment horizontal="left" vertical="center" wrapText="1"/>
    </xf>
    <xf numFmtId="0" fontId="3" fillId="0" borderId="10" xfId="33" applyBorder="1" applyAlignment="1" applyProtection="1">
      <alignment horizontal="left" vertical="center" wrapText="1"/>
    </xf>
    <xf numFmtId="0" fontId="124" fillId="0" borderId="10" xfId="41" applyFont="1" applyBorder="1" applyAlignment="1">
      <alignment horizontal="center" vertical="center" wrapText="1"/>
    </xf>
    <xf numFmtId="0" fontId="132" fillId="0" borderId="10" xfId="0" applyFont="1" applyBorder="1" applyAlignment="1">
      <alignment horizontal="center" vertical="center" wrapText="1"/>
    </xf>
    <xf numFmtId="0" fontId="13" fillId="0" borderId="10" xfId="0" applyFont="1" applyBorder="1" applyAlignment="1">
      <alignment horizontal="left" vertical="center" wrapText="1"/>
    </xf>
    <xf numFmtId="0" fontId="124" fillId="0" borderId="10" xfId="0" applyFont="1" applyBorder="1" applyAlignment="1">
      <alignment horizontal="left" vertical="top" wrapText="1"/>
    </xf>
    <xf numFmtId="0" fontId="13" fillId="0" borderId="10" xfId="0" applyFont="1" applyBorder="1" applyAlignment="1">
      <alignment horizontal="left" vertical="center"/>
    </xf>
    <xf numFmtId="0" fontId="13" fillId="0" borderId="10" xfId="0" applyFont="1" applyBorder="1" applyAlignment="1" applyProtection="1">
      <alignment vertical="center"/>
      <protection locked="0"/>
    </xf>
    <xf numFmtId="1" fontId="123" fillId="0" borderId="10" xfId="0" applyNumberFormat="1" applyFont="1" applyBorder="1" applyAlignment="1">
      <alignment horizontal="left" vertical="center" wrapText="1"/>
    </xf>
    <xf numFmtId="0" fontId="124" fillId="52" borderId="10" xfId="0" applyFont="1" applyFill="1" applyBorder="1" applyAlignment="1">
      <alignment horizontal="center" vertical="center" wrapText="1"/>
    </xf>
    <xf numFmtId="0" fontId="124" fillId="0" borderId="10" xfId="41" applyFont="1" applyBorder="1" applyAlignment="1">
      <alignment vertical="center" wrapText="1"/>
    </xf>
    <xf numFmtId="0" fontId="13" fillId="0" borderId="10" xfId="41" applyFont="1" applyBorder="1" applyAlignment="1">
      <alignment horizontal="left" vertical="center" wrapText="1"/>
    </xf>
    <xf numFmtId="0" fontId="123" fillId="62" borderId="10" xfId="0" applyFont="1" applyFill="1" applyBorder="1" applyAlignment="1">
      <alignment horizontal="left" vertical="center" wrapText="1"/>
    </xf>
    <xf numFmtId="1" fontId="124" fillId="0" borderId="10" xfId="0" applyNumberFormat="1" applyFont="1" applyBorder="1" applyAlignment="1">
      <alignment horizontal="left" vertical="center" wrapText="1"/>
    </xf>
    <xf numFmtId="184" fontId="124" fillId="0" borderId="10" xfId="0" applyNumberFormat="1" applyFont="1" applyBorder="1" applyAlignment="1">
      <alignment horizontal="left" vertical="center" wrapText="1"/>
    </xf>
    <xf numFmtId="14" fontId="13" fillId="0" borderId="10" xfId="41" applyNumberFormat="1" applyFont="1" applyBorder="1" applyAlignment="1">
      <alignment horizontal="left" vertical="center" wrapText="1"/>
    </xf>
    <xf numFmtId="14" fontId="124" fillId="62" borderId="10" xfId="0" applyNumberFormat="1" applyFont="1" applyFill="1" applyBorder="1" applyAlignment="1">
      <alignment horizontal="center" vertical="center" wrapText="1"/>
    </xf>
    <xf numFmtId="0" fontId="13" fillId="0" borderId="10" xfId="41" applyFont="1" applyBorder="1" applyAlignment="1">
      <alignment vertical="center" wrapText="1"/>
    </xf>
    <xf numFmtId="1" fontId="29" fillId="0" borderId="10" xfId="41" applyNumberFormat="1" applyFont="1" applyBorder="1" applyAlignment="1">
      <alignment horizontal="left" vertical="center" wrapText="1"/>
    </xf>
    <xf numFmtId="0" fontId="29" fillId="62" borderId="10" xfId="0" applyFont="1" applyFill="1" applyBorder="1" applyAlignment="1">
      <alignment horizontal="left" vertical="center" wrapText="1"/>
    </xf>
    <xf numFmtId="0" fontId="29" fillId="0" borderId="10" xfId="41" applyFont="1" applyBorder="1" applyAlignment="1">
      <alignment horizontal="left" vertical="center" wrapText="1"/>
    </xf>
    <xf numFmtId="184" fontId="13" fillId="0" borderId="10" xfId="41" applyNumberFormat="1" applyFont="1" applyBorder="1" applyAlignment="1">
      <alignment horizontal="left" vertical="center" wrapText="1"/>
    </xf>
    <xf numFmtId="14" fontId="13" fillId="0" borderId="10" xfId="0" applyNumberFormat="1" applyFont="1" applyBorder="1" applyAlignment="1">
      <alignment horizontal="center" vertical="center" wrapText="1"/>
    </xf>
    <xf numFmtId="0" fontId="13" fillId="62" borderId="10" xfId="41" applyFont="1" applyFill="1" applyBorder="1" applyAlignment="1">
      <alignment horizontal="center" vertical="center" wrapText="1"/>
    </xf>
    <xf numFmtId="14" fontId="13" fillId="62" borderId="10" xfId="41" applyNumberFormat="1" applyFont="1" applyFill="1" applyBorder="1" applyAlignment="1">
      <alignment horizontal="center" vertical="center" wrapText="1"/>
    </xf>
    <xf numFmtId="0" fontId="29" fillId="0" borderId="10" xfId="0" applyFont="1" applyBorder="1" applyAlignment="1">
      <alignment horizontal="left" vertical="center" wrapText="1"/>
    </xf>
    <xf numFmtId="0" fontId="132" fillId="0" borderId="10" xfId="41" applyFont="1" applyBorder="1" applyAlignment="1" applyProtection="1">
      <alignment horizontal="left" vertical="center" wrapText="1"/>
      <protection locked="0"/>
    </xf>
    <xf numFmtId="0" fontId="124" fillId="0" borderId="10" xfId="41" applyFont="1" applyBorder="1" applyAlignment="1" applyProtection="1">
      <alignment horizontal="left" vertical="center" wrapText="1"/>
      <protection locked="0"/>
    </xf>
    <xf numFmtId="0" fontId="141" fillId="0" borderId="10" xfId="0" applyFont="1" applyBorder="1" applyAlignment="1">
      <alignment vertical="center" wrapText="1"/>
    </xf>
    <xf numFmtId="0" fontId="139" fillId="0" borderId="10" xfId="41" applyFont="1" applyBorder="1" applyAlignment="1">
      <alignment horizontal="left" vertical="center" wrapText="1"/>
    </xf>
    <xf numFmtId="0" fontId="138" fillId="48" borderId="10" xfId="41" applyFont="1" applyFill="1" applyBorder="1" applyAlignment="1">
      <alignment horizontal="center" vertical="center" wrapText="1"/>
    </xf>
    <xf numFmtId="0" fontId="132" fillId="62" borderId="10" xfId="41" applyFont="1" applyFill="1" applyBorder="1" applyAlignment="1">
      <alignment horizontal="center" vertical="center" wrapText="1"/>
    </xf>
    <xf numFmtId="1" fontId="29" fillId="0" borderId="10" xfId="0" applyNumberFormat="1" applyFont="1" applyBorder="1" applyAlignment="1">
      <alignment horizontal="left" vertical="center"/>
    </xf>
    <xf numFmtId="0" fontId="13" fillId="66" borderId="10" xfId="41" applyFont="1" applyFill="1" applyBorder="1" applyAlignment="1">
      <alignment horizontal="center" vertical="center"/>
    </xf>
    <xf numFmtId="0" fontId="132" fillId="0" borderId="10" xfId="0" applyFont="1" applyBorder="1" applyAlignment="1">
      <alignment horizontal="left" vertical="center"/>
    </xf>
    <xf numFmtId="0" fontId="142" fillId="62" borderId="10" xfId="0" applyFont="1" applyFill="1" applyBorder="1" applyAlignment="1">
      <alignment horizontal="center" vertical="center" wrapText="1"/>
    </xf>
    <xf numFmtId="0" fontId="143" fillId="62" borderId="10" xfId="0" applyFont="1" applyFill="1" applyBorder="1" applyAlignment="1">
      <alignment horizontal="center" vertical="center" wrapText="1"/>
    </xf>
    <xf numFmtId="0" fontId="138" fillId="62" borderId="10" xfId="58" applyFont="1" applyFill="1" applyBorder="1" applyAlignment="1">
      <alignment horizontal="center" vertical="center" wrapText="1"/>
    </xf>
    <xf numFmtId="49" fontId="13" fillId="43" borderId="10" xfId="41" applyNumberFormat="1" applyFont="1" applyFill="1" applyBorder="1" applyAlignment="1">
      <alignment horizontal="center" vertical="center"/>
    </xf>
    <xf numFmtId="0" fontId="144" fillId="0" borderId="10" xfId="0" applyFont="1" applyBorder="1" applyAlignment="1" applyProtection="1">
      <alignment vertical="center" wrapText="1"/>
      <protection locked="0"/>
    </xf>
    <xf numFmtId="49" fontId="13" fillId="67" borderId="10" xfId="41" applyNumberFormat="1" applyFont="1" applyFill="1" applyBorder="1" applyAlignment="1">
      <alignment horizontal="center" vertical="center"/>
    </xf>
    <xf numFmtId="1" fontId="123" fillId="0" borderId="10" xfId="0" applyNumberFormat="1" applyFont="1" applyBorder="1" applyAlignment="1">
      <alignment horizontal="left" vertical="center"/>
    </xf>
    <xf numFmtId="0" fontId="3" fillId="0" borderId="10" xfId="33" applyBorder="1" applyAlignment="1" applyProtection="1">
      <alignment vertical="top"/>
    </xf>
    <xf numFmtId="0" fontId="145" fillId="0" borderId="10" xfId="33" applyFont="1" applyBorder="1" applyAlignment="1" applyProtection="1">
      <alignment horizontal="left" vertical="center" wrapText="1"/>
    </xf>
    <xf numFmtId="14" fontId="139" fillId="0" borderId="10" xfId="0" applyNumberFormat="1" applyFont="1" applyBorder="1" applyAlignment="1">
      <alignment horizontal="left" vertical="center"/>
    </xf>
    <xf numFmtId="0" fontId="146" fillId="0" borderId="10" xfId="33" applyFont="1" applyBorder="1" applyAlignment="1" applyProtection="1">
      <alignment horizontal="left" vertical="center" wrapText="1"/>
    </xf>
    <xf numFmtId="0" fontId="132" fillId="0" borderId="10" xfId="0" applyFont="1" applyBorder="1" applyAlignment="1" applyProtection="1">
      <alignment horizontal="left" vertical="center" wrapText="1"/>
      <protection locked="0"/>
    </xf>
    <xf numFmtId="0" fontId="13" fillId="68" borderId="10" xfId="41" applyFont="1" applyFill="1" applyBorder="1" applyAlignment="1">
      <alignment horizontal="center" vertical="center"/>
    </xf>
    <xf numFmtId="0" fontId="139" fillId="62" borderId="10" xfId="0" applyFont="1" applyFill="1" applyBorder="1" applyAlignment="1">
      <alignment horizontal="center" vertical="center" wrapText="1"/>
    </xf>
    <xf numFmtId="0" fontId="138" fillId="0" borderId="10" xfId="58" applyFont="1" applyBorder="1" applyAlignment="1">
      <alignment horizontal="left" vertical="center" wrapText="1"/>
    </xf>
    <xf numFmtId="0" fontId="132" fillId="0" borderId="10" xfId="0" applyFont="1" applyBorder="1" applyAlignment="1">
      <alignment horizontal="center" vertical="center"/>
    </xf>
    <xf numFmtId="0" fontId="132" fillId="0" borderId="10" xfId="0" applyFont="1" applyBorder="1" applyAlignment="1" applyProtection="1">
      <alignment vertical="center" wrapText="1"/>
      <protection locked="0"/>
    </xf>
    <xf numFmtId="0" fontId="132" fillId="0" borderId="10" xfId="41" applyFont="1" applyBorder="1" applyAlignment="1">
      <alignment horizontal="center" vertical="center" wrapText="1"/>
    </xf>
    <xf numFmtId="49" fontId="13" fillId="69" borderId="10" xfId="41" applyNumberFormat="1" applyFont="1" applyFill="1" applyBorder="1" applyAlignment="1">
      <alignment horizontal="center" vertical="center"/>
    </xf>
    <xf numFmtId="0" fontId="13" fillId="0" borderId="10" xfId="0" applyFont="1" applyBorder="1" applyAlignment="1" applyProtection="1">
      <alignment horizontal="center" vertical="center" wrapText="1"/>
      <protection locked="0"/>
    </xf>
    <xf numFmtId="49" fontId="124" fillId="63" borderId="10" xfId="41" applyNumberFormat="1" applyFont="1" applyFill="1" applyBorder="1" applyAlignment="1">
      <alignment horizontal="center" vertical="center"/>
    </xf>
    <xf numFmtId="49" fontId="124" fillId="0" borderId="10" xfId="41" applyNumberFormat="1" applyFont="1" applyBorder="1" applyAlignment="1">
      <alignment horizontal="left" vertical="center"/>
    </xf>
    <xf numFmtId="0" fontId="13" fillId="43" borderId="10" xfId="41" applyFont="1" applyFill="1" applyBorder="1" applyAlignment="1">
      <alignment horizontal="center" vertical="center"/>
    </xf>
    <xf numFmtId="0" fontId="135" fillId="0" borderId="10" xfId="41" applyFont="1" applyBorder="1" applyAlignment="1">
      <alignment horizontal="left" vertical="center" wrapText="1"/>
    </xf>
    <xf numFmtId="1" fontId="29" fillId="0" borderId="10" xfId="41" applyNumberFormat="1" applyFont="1" applyBorder="1" applyAlignment="1">
      <alignment horizontal="left" vertical="center"/>
    </xf>
    <xf numFmtId="49" fontId="132" fillId="0" borderId="10" xfId="41" applyNumberFormat="1" applyFont="1" applyBorder="1" applyAlignment="1">
      <alignment horizontal="left" vertical="center"/>
    </xf>
    <xf numFmtId="49" fontId="29" fillId="62" borderId="10" xfId="41" applyNumberFormat="1" applyFont="1" applyFill="1" applyBorder="1" applyAlignment="1">
      <alignment horizontal="left" vertical="center" wrapText="1"/>
    </xf>
    <xf numFmtId="49" fontId="13" fillId="70" borderId="10" xfId="41" applyNumberFormat="1" applyFont="1" applyFill="1" applyBorder="1" applyAlignment="1">
      <alignment horizontal="center" vertical="center"/>
    </xf>
    <xf numFmtId="49" fontId="123" fillId="0" borderId="10" xfId="41" applyNumberFormat="1" applyFont="1" applyBorder="1" applyAlignment="1">
      <alignment horizontal="left" vertical="center" wrapText="1"/>
    </xf>
    <xf numFmtId="1" fontId="124" fillId="0" borderId="10" xfId="0" applyNumberFormat="1" applyFont="1" applyBorder="1" applyAlignment="1" applyProtection="1">
      <alignment horizontal="left" vertical="center"/>
      <protection locked="0"/>
    </xf>
    <xf numFmtId="1" fontId="139" fillId="40" borderId="10" xfId="0" applyNumberFormat="1" applyFont="1" applyFill="1" applyBorder="1" applyAlignment="1">
      <alignment horizontal="left" vertical="center" wrapText="1"/>
    </xf>
    <xf numFmtId="0" fontId="147" fillId="0" borderId="10" xfId="0" applyFont="1" applyBorder="1" applyAlignment="1">
      <alignment horizontal="left" vertical="center" wrapText="1"/>
    </xf>
    <xf numFmtId="14" fontId="148" fillId="0" borderId="10" xfId="0" applyNumberFormat="1" applyFont="1" applyBorder="1" applyAlignment="1">
      <alignment horizontal="left" vertical="center"/>
    </xf>
    <xf numFmtId="14" fontId="148" fillId="0" borderId="10" xfId="0" applyNumberFormat="1" applyFont="1" applyBorder="1" applyAlignment="1">
      <alignment horizontal="left" vertical="center" wrapText="1"/>
    </xf>
    <xf numFmtId="49" fontId="29" fillId="0" borderId="10" xfId="41" applyNumberFormat="1" applyFont="1" applyBorder="1" applyAlignment="1">
      <alignment horizontal="left" vertical="center" wrapText="1"/>
    </xf>
    <xf numFmtId="1" fontId="13" fillId="0" borderId="10" xfId="0" applyNumberFormat="1" applyFont="1" applyBorder="1" applyAlignment="1" applyProtection="1">
      <alignment horizontal="left" vertical="center"/>
      <protection locked="0"/>
    </xf>
    <xf numFmtId="14" fontId="13" fillId="0" borderId="10" xfId="41" quotePrefix="1" applyNumberFormat="1" applyFont="1" applyBorder="1" applyAlignment="1">
      <alignment horizontal="center" vertical="center"/>
    </xf>
    <xf numFmtId="0" fontId="142" fillId="0" borderId="10" xfId="0" applyFont="1" applyBorder="1" applyAlignment="1">
      <alignment horizontal="center" vertical="center" wrapText="1"/>
    </xf>
    <xf numFmtId="1" fontId="124" fillId="0" borderId="10" xfId="0" applyNumberFormat="1" applyFont="1" applyBorder="1" applyAlignment="1" applyProtection="1">
      <alignment horizontal="left" vertical="center" wrapText="1"/>
      <protection locked="0"/>
    </xf>
    <xf numFmtId="0" fontId="138" fillId="0" borderId="10" xfId="41" applyFont="1" applyBorder="1" applyAlignment="1">
      <alignment horizontal="left" vertical="center" wrapText="1" indent="1"/>
    </xf>
    <xf numFmtId="0" fontId="138" fillId="0" borderId="10" xfId="41" applyFont="1" applyBorder="1" applyAlignment="1">
      <alignment horizontal="center" vertical="center" wrapText="1"/>
    </xf>
    <xf numFmtId="14" fontId="138" fillId="0" borderId="10" xfId="41" applyNumberFormat="1" applyFont="1" applyBorder="1" applyAlignment="1">
      <alignment horizontal="center" vertical="center" wrapText="1"/>
    </xf>
    <xf numFmtId="0" fontId="135" fillId="0" borderId="10" xfId="0" applyFont="1" applyBorder="1" applyAlignment="1">
      <alignment horizontal="left" vertical="center" wrapText="1"/>
    </xf>
    <xf numFmtId="0" fontId="138" fillId="40" borderId="10" xfId="41" applyFont="1" applyFill="1" applyBorder="1" applyAlignment="1">
      <alignment horizontal="center" vertical="center" wrapText="1"/>
    </xf>
    <xf numFmtId="49" fontId="123" fillId="62" borderId="10" xfId="42" applyNumberFormat="1" applyFont="1" applyFill="1" applyBorder="1" applyAlignment="1">
      <alignment horizontal="left" vertical="center" wrapText="1"/>
    </xf>
    <xf numFmtId="0" fontId="129" fillId="62" borderId="10" xfId="0" applyFont="1" applyFill="1" applyBorder="1" applyAlignment="1">
      <alignment horizontal="left" vertical="top" wrapText="1"/>
    </xf>
    <xf numFmtId="1" fontId="149" fillId="0" borderId="10" xfId="42" applyNumberFormat="1" applyFont="1" applyBorder="1" applyAlignment="1">
      <alignment horizontal="left" vertical="center"/>
    </xf>
    <xf numFmtId="49" fontId="123" fillId="0" borderId="10" xfId="42" applyNumberFormat="1" applyFont="1" applyBorder="1" applyAlignment="1">
      <alignment horizontal="left" vertical="center" wrapText="1"/>
    </xf>
    <xf numFmtId="1" fontId="124" fillId="0" borderId="10" xfId="42" applyNumberFormat="1" applyFont="1" applyBorder="1" applyAlignment="1">
      <alignment horizontal="left" vertical="center"/>
    </xf>
    <xf numFmtId="49" fontId="124" fillId="0" borderId="10" xfId="42" applyNumberFormat="1" applyFont="1" applyBorder="1" applyAlignment="1">
      <alignment horizontal="left" vertical="center" wrapText="1"/>
    </xf>
    <xf numFmtId="1" fontId="3" fillId="0" borderId="10" xfId="33" applyNumberFormat="1" applyBorder="1" applyAlignment="1" applyProtection="1">
      <alignment horizontal="left" vertical="top" wrapText="1"/>
    </xf>
    <xf numFmtId="0" fontId="129" fillId="0" borderId="10" xfId="0" applyFont="1" applyBorder="1" applyAlignment="1">
      <alignment horizontal="left" vertical="center" wrapText="1"/>
    </xf>
    <xf numFmtId="0" fontId="3" fillId="0" borderId="10" xfId="33" applyNumberFormat="1" applyFill="1" applyBorder="1" applyAlignment="1" applyProtection="1">
      <alignment horizontal="left" vertical="center" wrapText="1"/>
    </xf>
    <xf numFmtId="1" fontId="29" fillId="40" borderId="10" xfId="41" applyNumberFormat="1" applyFont="1" applyFill="1" applyBorder="1" applyAlignment="1">
      <alignment horizontal="left" vertical="center" wrapText="1"/>
    </xf>
    <xf numFmtId="0" fontId="13" fillId="64" borderId="10" xfId="41" applyFont="1" applyFill="1" applyBorder="1" applyAlignment="1">
      <alignment horizontal="center" vertical="center" wrapText="1"/>
    </xf>
    <xf numFmtId="1" fontId="13" fillId="0" borderId="10" xfId="41" applyNumberFormat="1" applyFont="1" applyBorder="1" applyAlignment="1">
      <alignment horizontal="left" vertical="center" wrapText="1"/>
    </xf>
    <xf numFmtId="0" fontId="29" fillId="62" borderId="10" xfId="41" applyFont="1" applyFill="1" applyBorder="1" applyAlignment="1">
      <alignment horizontal="left" vertical="center" wrapText="1"/>
    </xf>
    <xf numFmtId="1" fontId="123" fillId="40" borderId="10" xfId="41" applyNumberFormat="1" applyFont="1" applyFill="1" applyBorder="1" applyAlignment="1">
      <alignment horizontal="left" vertical="center" wrapText="1"/>
    </xf>
    <xf numFmtId="0" fontId="124" fillId="64" borderId="10" xfId="41" applyFont="1" applyFill="1" applyBorder="1" applyAlignment="1">
      <alignment horizontal="center" vertical="center" wrapText="1"/>
    </xf>
    <xf numFmtId="0" fontId="123" fillId="0" borderId="10" xfId="41" applyFont="1" applyBorder="1" applyAlignment="1">
      <alignment horizontal="left" vertical="center" wrapText="1"/>
    </xf>
    <xf numFmtId="0" fontId="132" fillId="62" borderId="10" xfId="0" applyFont="1" applyFill="1" applyBorder="1" applyAlignment="1">
      <alignment horizontal="center" vertical="center"/>
    </xf>
    <xf numFmtId="0" fontId="3" fillId="0" borderId="10" xfId="33" applyBorder="1" applyAlignment="1" applyProtection="1">
      <alignment horizontal="left" vertical="top" wrapText="1"/>
    </xf>
    <xf numFmtId="1" fontId="123" fillId="40" borderId="10" xfId="0" applyNumberFormat="1" applyFont="1" applyFill="1" applyBorder="1" applyAlignment="1">
      <alignment horizontal="left" vertical="center" wrapText="1" shrinkToFit="1"/>
    </xf>
    <xf numFmtId="0" fontId="124" fillId="62" borderId="10" xfId="0" applyFont="1" applyFill="1" applyBorder="1" applyAlignment="1">
      <alignment horizontal="center" vertical="center" wrapText="1" shrinkToFit="1"/>
    </xf>
    <xf numFmtId="0" fontId="124" fillId="40" borderId="10" xfId="0" applyFont="1" applyFill="1" applyBorder="1" applyAlignment="1">
      <alignment horizontal="left" vertical="center" wrapText="1" shrinkToFit="1"/>
    </xf>
    <xf numFmtId="0" fontId="132" fillId="40" borderId="10" xfId="0" applyFont="1" applyFill="1" applyBorder="1" applyAlignment="1">
      <alignment horizontal="left" vertical="center" wrapText="1" shrinkToFit="1"/>
    </xf>
    <xf numFmtId="0" fontId="123" fillId="40" borderId="10" xfId="0" applyFont="1" applyFill="1" applyBorder="1" applyAlignment="1">
      <alignment horizontal="left" vertical="center" wrapText="1" shrinkToFit="1"/>
    </xf>
    <xf numFmtId="1" fontId="124" fillId="40" borderId="10" xfId="0" applyNumberFormat="1" applyFont="1" applyFill="1" applyBorder="1" applyAlignment="1">
      <alignment horizontal="left" vertical="center" wrapText="1" shrinkToFit="1"/>
    </xf>
    <xf numFmtId="0" fontId="139" fillId="40" borderId="10" xfId="0" applyFont="1" applyFill="1" applyBorder="1" applyAlignment="1">
      <alignment horizontal="left" vertical="center" wrapText="1" shrinkToFit="1"/>
    </xf>
    <xf numFmtId="0" fontId="124" fillId="0" borderId="10" xfId="0" applyFont="1" applyBorder="1" applyAlignment="1">
      <alignment horizontal="left" wrapText="1"/>
    </xf>
    <xf numFmtId="0" fontId="13" fillId="0" borderId="11" xfId="41" applyFont="1" applyBorder="1" applyAlignment="1">
      <alignment vertical="center" wrapText="1"/>
    </xf>
    <xf numFmtId="0" fontId="124" fillId="0" borderId="10" xfId="0" applyFont="1" applyBorder="1" applyAlignment="1">
      <alignment horizontal="left" vertical="top"/>
    </xf>
    <xf numFmtId="184" fontId="124" fillId="0" borderId="10" xfId="0" applyNumberFormat="1" applyFont="1" applyBorder="1" applyAlignment="1">
      <alignment horizontal="left" vertical="center"/>
    </xf>
    <xf numFmtId="14" fontId="132" fillId="0" borderId="10" xfId="0" applyNumberFormat="1" applyFont="1" applyBorder="1" applyAlignment="1">
      <alignment horizontal="center" vertical="center"/>
    </xf>
    <xf numFmtId="1" fontId="132" fillId="0" borderId="10" xfId="0" applyNumberFormat="1" applyFont="1" applyBorder="1" applyAlignment="1">
      <alignment horizontal="center" vertical="center"/>
    </xf>
    <xf numFmtId="0" fontId="132" fillId="62" borderId="10" xfId="0" applyFont="1" applyFill="1" applyBorder="1" applyAlignment="1">
      <alignment horizontal="center" vertical="center" wrapText="1"/>
    </xf>
    <xf numFmtId="0" fontId="1" fillId="0" borderId="10" xfId="33" applyFont="1" applyFill="1" applyBorder="1" applyAlignment="1" applyProtection="1">
      <alignment horizontal="left" vertical="center"/>
    </xf>
    <xf numFmtId="0" fontId="124" fillId="0" borderId="10" xfId="0" applyFont="1" applyBorder="1" applyAlignment="1" applyProtection="1">
      <alignment vertical="center"/>
      <protection locked="0"/>
    </xf>
    <xf numFmtId="14" fontId="123" fillId="0" borderId="10" xfId="0" applyNumberFormat="1" applyFont="1" applyBorder="1" applyAlignment="1">
      <alignment horizontal="left" vertical="center"/>
    </xf>
    <xf numFmtId="0" fontId="13" fillId="52" borderId="10" xfId="0" applyFont="1" applyFill="1" applyBorder="1" applyAlignment="1">
      <alignment horizontal="center" vertical="center" wrapText="1"/>
    </xf>
    <xf numFmtId="0" fontId="3" fillId="0" borderId="10" xfId="33" applyNumberFormat="1" applyBorder="1" applyAlignment="1" applyProtection="1">
      <alignment horizontal="left" vertical="center"/>
    </xf>
    <xf numFmtId="1" fontId="124" fillId="0" borderId="10" xfId="0" applyNumberFormat="1" applyFont="1" applyBorder="1" applyAlignment="1">
      <alignment horizontal="center" vertical="center" wrapText="1"/>
    </xf>
    <xf numFmtId="1" fontId="13" fillId="0" borderId="10" xfId="41" quotePrefix="1" applyNumberFormat="1" applyFont="1" applyBorder="1" applyAlignment="1">
      <alignment horizontal="center" vertical="center"/>
    </xf>
    <xf numFmtId="1" fontId="124" fillId="62" borderId="10" xfId="0" applyNumberFormat="1" applyFont="1" applyFill="1" applyBorder="1" applyAlignment="1">
      <alignment horizontal="center" vertical="center" wrapText="1"/>
    </xf>
    <xf numFmtId="1" fontId="123" fillId="0" borderId="10" xfId="59" applyNumberFormat="1" applyFont="1" applyBorder="1" applyAlignment="1">
      <alignment horizontal="left" vertical="center"/>
    </xf>
    <xf numFmtId="0" fontId="124" fillId="48" borderId="10" xfId="59" applyFont="1" applyFill="1" applyBorder="1" applyAlignment="1">
      <alignment horizontal="center" vertical="center"/>
    </xf>
    <xf numFmtId="0" fontId="132" fillId="0" borderId="10" xfId="59" applyFont="1" applyBorder="1" applyAlignment="1">
      <alignment horizontal="left" vertical="center" wrapText="1" shrinkToFit="1"/>
    </xf>
    <xf numFmtId="0" fontId="124" fillId="0" borderId="10" xfId="59" applyFont="1" applyBorder="1" applyAlignment="1">
      <alignment horizontal="left" vertical="center" wrapText="1" shrinkToFit="1"/>
    </xf>
    <xf numFmtId="0" fontId="123" fillId="0" borderId="10" xfId="59" applyFont="1" applyBorder="1" applyAlignment="1">
      <alignment horizontal="left" vertical="center" wrapText="1"/>
    </xf>
    <xf numFmtId="1" fontId="124" fillId="0" borderId="10" xfId="59" applyNumberFormat="1" applyFont="1" applyBorder="1" applyAlignment="1">
      <alignment horizontal="left" vertical="center"/>
    </xf>
    <xf numFmtId="0" fontId="124" fillId="0" borderId="10" xfId="59" applyFont="1" applyBorder="1" applyAlignment="1">
      <alignment horizontal="left" vertical="center" wrapText="1"/>
    </xf>
    <xf numFmtId="0" fontId="124" fillId="0" borderId="10" xfId="59" applyFont="1" applyBorder="1" applyAlignment="1">
      <alignment horizontal="left" vertical="center"/>
    </xf>
    <xf numFmtId="0" fontId="124" fillId="0" borderId="87" xfId="0" applyFont="1" applyBorder="1" applyAlignment="1">
      <alignment horizontal="left" vertical="center"/>
    </xf>
    <xf numFmtId="0" fontId="124" fillId="0" borderId="15" xfId="0" applyFont="1" applyBorder="1" applyAlignment="1">
      <alignment horizontal="left" vertical="center"/>
    </xf>
    <xf numFmtId="0" fontId="124" fillId="52" borderId="10" xfId="0" applyFont="1" applyFill="1" applyBorder="1" applyAlignment="1">
      <alignment horizontal="center" vertical="center"/>
    </xf>
    <xf numFmtId="0" fontId="124" fillId="0" borderId="24" xfId="0" applyFont="1" applyBorder="1" applyAlignment="1">
      <alignment horizontal="left" vertical="center"/>
    </xf>
    <xf numFmtId="0" fontId="124" fillId="0" borderId="18" xfId="0" applyFont="1" applyBorder="1" applyAlignment="1">
      <alignment horizontal="left" vertical="center"/>
    </xf>
    <xf numFmtId="0" fontId="124" fillId="0" borderId="18" xfId="0" applyFont="1" applyBorder="1" applyAlignment="1">
      <alignment horizontal="left" vertical="center" wrapText="1"/>
    </xf>
    <xf numFmtId="0" fontId="140" fillId="0" borderId="10" xfId="0" applyFont="1" applyBorder="1" applyAlignment="1">
      <alignment horizontal="left" vertical="center" wrapText="1"/>
    </xf>
    <xf numFmtId="0" fontId="150" fillId="0" borderId="10" xfId="33" applyFont="1" applyFill="1" applyBorder="1" applyAlignment="1" applyProtection="1">
      <alignment horizontal="left" vertical="center" wrapText="1"/>
    </xf>
    <xf numFmtId="0" fontId="151" fillId="0" borderId="10" xfId="33" applyFont="1" applyBorder="1" applyAlignment="1" applyProtection="1">
      <alignment horizontal="left" vertical="center" wrapText="1"/>
    </xf>
    <xf numFmtId="14" fontId="138" fillId="62" borderId="10" xfId="58" applyNumberFormat="1" applyFont="1" applyFill="1" applyBorder="1" applyAlignment="1">
      <alignment horizontal="center" vertical="center" wrapText="1"/>
    </xf>
    <xf numFmtId="0" fontId="123" fillId="0" borderId="10" xfId="0" applyFont="1" applyBorder="1" applyAlignment="1">
      <alignment horizontal="left" vertical="center"/>
    </xf>
    <xf numFmtId="49" fontId="139" fillId="0" borderId="10" xfId="41" applyNumberFormat="1" applyFont="1" applyBorder="1" applyAlignment="1">
      <alignment horizontal="left" vertical="center" wrapText="1"/>
    </xf>
    <xf numFmtId="14" fontId="132" fillId="0" borderId="10" xfId="41" applyNumberFormat="1" applyFont="1" applyBorder="1" applyAlignment="1">
      <alignment horizontal="center" vertical="center"/>
    </xf>
    <xf numFmtId="0" fontId="153" fillId="62" borderId="10" xfId="0" applyFont="1" applyFill="1" applyBorder="1" applyAlignment="1">
      <alignment horizontal="left" vertical="top" wrapText="1"/>
    </xf>
    <xf numFmtId="0" fontId="124" fillId="0" borderId="0" xfId="0" applyFont="1" applyAlignment="1">
      <alignment horizontal="left" vertical="center"/>
    </xf>
    <xf numFmtId="0" fontId="3" fillId="0" borderId="10" xfId="33" applyBorder="1" applyAlignment="1" applyProtection="1">
      <alignment vertical="center"/>
    </xf>
    <xf numFmtId="0" fontId="142" fillId="0" borderId="0" xfId="0" applyFont="1" applyAlignment="1">
      <alignment wrapText="1"/>
    </xf>
    <xf numFmtId="0" fontId="3" fillId="0" borderId="10" xfId="33" applyFill="1" applyBorder="1" applyAlignment="1" applyProtection="1">
      <alignment horizontal="left" vertical="center" wrapText="1"/>
    </xf>
    <xf numFmtId="0" fontId="141" fillId="0" borderId="10" xfId="0" applyFont="1" applyBorder="1" applyAlignment="1">
      <alignment horizontal="left" vertical="center"/>
    </xf>
    <xf numFmtId="0" fontId="13" fillId="52" borderId="10" xfId="41" applyFont="1" applyFill="1" applyBorder="1" applyAlignment="1">
      <alignment horizontal="center" vertical="center" wrapText="1"/>
    </xf>
    <xf numFmtId="0" fontId="13" fillId="52" borderId="10" xfId="41" applyFont="1" applyFill="1" applyBorder="1" applyAlignment="1">
      <alignment horizontal="center" vertical="center"/>
    </xf>
    <xf numFmtId="0" fontId="132" fillId="62" borderId="10" xfId="0" applyFont="1" applyFill="1" applyBorder="1" applyAlignment="1">
      <alignment horizontal="left" vertical="top" wrapText="1"/>
    </xf>
    <xf numFmtId="3" fontId="138" fillId="0" borderId="10" xfId="41" applyNumberFormat="1" applyFont="1" applyBorder="1" applyAlignment="1">
      <alignment horizontal="center" vertical="center"/>
    </xf>
    <xf numFmtId="3" fontId="124" fillId="0" borderId="10" xfId="41" applyNumberFormat="1" applyFont="1" applyBorder="1" applyAlignment="1">
      <alignment horizontal="center" vertical="center"/>
    </xf>
    <xf numFmtId="14" fontId="132" fillId="62" borderId="10" xfId="0" applyNumberFormat="1" applyFont="1" applyFill="1" applyBorder="1" applyAlignment="1">
      <alignment horizontal="center" vertical="center"/>
    </xf>
    <xf numFmtId="0" fontId="123" fillId="62" borderId="10" xfId="41" applyFont="1" applyFill="1" applyBorder="1" applyAlignment="1">
      <alignment horizontal="left" vertical="center" wrapText="1"/>
    </xf>
    <xf numFmtId="14" fontId="124" fillId="62" borderId="10" xfId="41" applyNumberFormat="1" applyFont="1" applyFill="1" applyBorder="1" applyAlignment="1">
      <alignment horizontal="center" vertical="center" wrapText="1"/>
    </xf>
    <xf numFmtId="14" fontId="124" fillId="0" borderId="10" xfId="41" applyNumberFormat="1" applyFont="1" applyBorder="1" applyAlignment="1">
      <alignment horizontal="center" vertical="center" wrapText="1"/>
    </xf>
    <xf numFmtId="0" fontId="124" fillId="0" borderId="10" xfId="41" applyFont="1" applyBorder="1" applyAlignment="1">
      <alignment horizontal="left" vertical="center"/>
    </xf>
    <xf numFmtId="0" fontId="13" fillId="0" borderId="0" xfId="0" applyFont="1" applyAlignment="1">
      <alignment horizontal="left" vertical="center"/>
    </xf>
    <xf numFmtId="0" fontId="13" fillId="0" borderId="11" xfId="0" applyFont="1" applyBorder="1" applyAlignment="1" applyProtection="1">
      <alignment vertical="center" wrapText="1"/>
      <protection locked="0"/>
    </xf>
    <xf numFmtId="1" fontId="124" fillId="0" borderId="10" xfId="41" applyNumberFormat="1" applyFont="1" applyBorder="1" applyAlignment="1">
      <alignment horizontal="left" vertical="center" wrapText="1"/>
    </xf>
    <xf numFmtId="185" fontId="124" fillId="0" borderId="10" xfId="41" quotePrefix="1" applyNumberFormat="1" applyFont="1" applyBorder="1" applyAlignment="1">
      <alignment horizontal="left" vertical="center" wrapText="1"/>
    </xf>
    <xf numFmtId="186" fontId="124" fillId="0" borderId="10" xfId="0" applyNumberFormat="1" applyFont="1" applyBorder="1" applyAlignment="1">
      <alignment horizontal="left" vertical="center" wrapText="1"/>
    </xf>
    <xf numFmtId="0" fontId="132" fillId="62" borderId="10" xfId="41" applyFont="1" applyFill="1" applyBorder="1" applyAlignment="1">
      <alignment horizontal="center" vertical="top" wrapText="1"/>
    </xf>
    <xf numFmtId="0" fontId="13" fillId="0" borderId="10" xfId="41" applyFont="1" applyBorder="1" applyAlignment="1">
      <alignment horizontal="left" vertical="center"/>
    </xf>
    <xf numFmtId="184" fontId="124" fillId="0" borderId="0" xfId="0" applyNumberFormat="1" applyFont="1" applyAlignment="1">
      <alignment horizontal="left" vertical="center" wrapText="1"/>
    </xf>
    <xf numFmtId="0" fontId="150" fillId="0" borderId="10" xfId="33" applyNumberFormat="1" applyFont="1" applyBorder="1" applyAlignment="1" applyProtection="1">
      <alignment horizontal="left" vertical="center"/>
    </xf>
    <xf numFmtId="0" fontId="13" fillId="0" borderId="10" xfId="41" applyFont="1" applyBorder="1" applyAlignment="1">
      <alignment vertical="center"/>
    </xf>
    <xf numFmtId="0" fontId="155" fillId="0" borderId="10" xfId="33" applyFont="1" applyFill="1" applyBorder="1" applyAlignment="1" applyProtection="1">
      <alignment horizontal="left" vertical="center"/>
    </xf>
    <xf numFmtId="0" fontId="156" fillId="0" borderId="10" xfId="0" applyFont="1" applyBorder="1" applyAlignment="1">
      <alignment vertical="center"/>
    </xf>
    <xf numFmtId="1" fontId="123" fillId="0" borderId="10" xfId="59" applyNumberFormat="1" applyFont="1" applyBorder="1" applyAlignment="1">
      <alignment horizontal="left" vertical="center" wrapText="1" shrinkToFit="1"/>
    </xf>
    <xf numFmtId="0" fontId="124" fillId="65" borderId="10" xfId="59" applyFont="1" applyFill="1" applyBorder="1" applyAlignment="1">
      <alignment horizontal="center" vertical="center" wrapText="1" shrinkToFit="1"/>
    </xf>
    <xf numFmtId="0" fontId="124" fillId="0" borderId="10" xfId="0" applyFont="1" applyBorder="1" applyAlignment="1">
      <alignment vertical="center"/>
    </xf>
    <xf numFmtId="0" fontId="123" fillId="0" borderId="10" xfId="59" applyFont="1" applyBorder="1" applyAlignment="1">
      <alignment horizontal="left" vertical="center" wrapText="1" shrinkToFit="1"/>
    </xf>
    <xf numFmtId="0" fontId="141" fillId="0" borderId="10" xfId="59" applyFont="1" applyBorder="1" applyAlignment="1">
      <alignment horizontal="left" vertical="center" wrapText="1" shrinkToFit="1"/>
    </xf>
    <xf numFmtId="0" fontId="124" fillId="64" borderId="10" xfId="59" applyFont="1" applyFill="1" applyBorder="1" applyAlignment="1">
      <alignment horizontal="center" vertical="center" wrapText="1" shrinkToFit="1"/>
    </xf>
    <xf numFmtId="1" fontId="149" fillId="0" borderId="10" xfId="0" applyNumberFormat="1" applyFont="1" applyBorder="1" applyAlignment="1">
      <alignment horizontal="left" vertical="center"/>
    </xf>
    <xf numFmtId="0" fontId="124" fillId="62" borderId="10" xfId="58" applyFont="1" applyFill="1" applyBorder="1" applyAlignment="1">
      <alignment horizontal="center" vertical="center" wrapText="1"/>
    </xf>
    <xf numFmtId="0" fontId="149" fillId="0" borderId="10" xfId="0" applyFont="1" applyBorder="1" applyAlignment="1">
      <alignment horizontal="center" vertical="center"/>
    </xf>
    <xf numFmtId="1" fontId="123" fillId="40" borderId="10" xfId="0" applyNumberFormat="1" applyFont="1" applyFill="1" applyBorder="1" applyAlignment="1">
      <alignment horizontal="left" vertical="center" wrapText="1"/>
    </xf>
    <xf numFmtId="0" fontId="132" fillId="40" borderId="10" xfId="0" applyFont="1" applyFill="1" applyBorder="1" applyAlignment="1">
      <alignment horizontal="left" vertical="center" wrapText="1"/>
    </xf>
    <xf numFmtId="0" fontId="123" fillId="40" borderId="10" xfId="0" applyFont="1" applyFill="1" applyBorder="1" applyAlignment="1">
      <alignment horizontal="left" vertical="center" wrapText="1"/>
    </xf>
    <xf numFmtId="14" fontId="124" fillId="40" borderId="10" xfId="0" applyNumberFormat="1" applyFont="1" applyFill="1" applyBorder="1" applyAlignment="1">
      <alignment horizontal="left" vertical="center" wrapText="1"/>
    </xf>
    <xf numFmtId="0" fontId="138" fillId="0" borderId="10" xfId="58" applyFont="1" applyBorder="1" applyAlignment="1">
      <alignment horizontal="center" vertical="center" wrapText="1"/>
    </xf>
    <xf numFmtId="0" fontId="129" fillId="0" borderId="10" xfId="41" applyFont="1" applyBorder="1" applyAlignment="1">
      <alignment horizontal="left" vertical="top" wrapText="1"/>
    </xf>
    <xf numFmtId="14" fontId="132" fillId="0" borderId="10" xfId="0" applyNumberFormat="1" applyFont="1" applyBorder="1" applyAlignment="1">
      <alignment horizontal="center" vertical="center" wrapText="1"/>
    </xf>
    <xf numFmtId="0" fontId="135" fillId="0" borderId="10" xfId="0" applyFont="1" applyBorder="1" applyAlignment="1">
      <alignment vertical="center"/>
    </xf>
    <xf numFmtId="1" fontId="124" fillId="0" borderId="10" xfId="59" applyNumberFormat="1" applyFont="1" applyBorder="1" applyAlignment="1">
      <alignment horizontal="left" vertical="center" wrapText="1"/>
    </xf>
    <xf numFmtId="0" fontId="159" fillId="0" borderId="10" xfId="0" applyFont="1" applyBorder="1" applyAlignment="1">
      <alignment horizontal="left" vertical="center" wrapText="1"/>
    </xf>
    <xf numFmtId="0" fontId="160" fillId="0" borderId="10" xfId="0" applyFont="1" applyBorder="1" applyAlignment="1">
      <alignment horizontal="left" vertical="center" wrapText="1"/>
    </xf>
    <xf numFmtId="0" fontId="160" fillId="0" borderId="10" xfId="0" applyFont="1" applyBorder="1" applyAlignment="1">
      <alignment horizontal="left" vertical="center"/>
    </xf>
    <xf numFmtId="0" fontId="124" fillId="64" borderId="10" xfId="59" applyFont="1" applyFill="1" applyBorder="1" applyAlignment="1">
      <alignment horizontal="center" vertical="center"/>
    </xf>
    <xf numFmtId="1" fontId="123" fillId="0" borderId="10" xfId="42" applyNumberFormat="1" applyFont="1" applyBorder="1" applyAlignment="1">
      <alignment horizontal="left" vertical="center"/>
    </xf>
    <xf numFmtId="49" fontId="124" fillId="0" borderId="10" xfId="0" applyNumberFormat="1" applyFont="1" applyBorder="1" applyAlignment="1">
      <alignment horizontal="left" vertical="center"/>
    </xf>
    <xf numFmtId="0" fontId="124" fillId="0" borderId="11" xfId="0" applyFont="1" applyBorder="1" applyAlignment="1" applyProtection="1">
      <alignment vertical="center" wrapText="1"/>
      <protection locked="0"/>
    </xf>
    <xf numFmtId="0" fontId="151" fillId="0" borderId="10" xfId="33" applyNumberFormat="1" applyFont="1" applyBorder="1" applyAlignment="1" applyProtection="1">
      <alignment horizontal="left" vertical="center"/>
    </xf>
    <xf numFmtId="0" fontId="13" fillId="0" borderId="11" xfId="41" applyFont="1" applyBorder="1" applyAlignment="1">
      <alignment vertical="center"/>
    </xf>
    <xf numFmtId="0" fontId="13" fillId="69" borderId="10" xfId="41" applyFont="1" applyFill="1" applyBorder="1" applyAlignment="1">
      <alignment horizontal="center" vertical="center"/>
    </xf>
    <xf numFmtId="0" fontId="161" fillId="0" borderId="10" xfId="33" applyFont="1" applyFill="1" applyBorder="1" applyAlignment="1" applyProtection="1">
      <alignment horizontal="left" vertical="center" wrapText="1"/>
    </xf>
    <xf numFmtId="0" fontId="124" fillId="0" borderId="10" xfId="0" applyFont="1" applyBorder="1" applyAlignment="1" applyProtection="1">
      <alignment horizontal="center" vertical="center" wrapText="1"/>
      <protection locked="0"/>
    </xf>
    <xf numFmtId="0" fontId="149" fillId="0" borderId="10" xfId="0" applyFont="1" applyBorder="1" applyAlignment="1">
      <alignment vertical="center"/>
    </xf>
    <xf numFmtId="14" fontId="13" fillId="62" borderId="10" xfId="0" applyNumberFormat="1" applyFont="1" applyFill="1" applyBorder="1" applyAlignment="1">
      <alignment horizontal="center" vertical="center" wrapText="1"/>
    </xf>
    <xf numFmtId="0" fontId="13" fillId="48" borderId="10" xfId="41" applyFont="1" applyFill="1" applyBorder="1" applyAlignment="1">
      <alignment horizontal="center" vertical="center" wrapText="1"/>
    </xf>
    <xf numFmtId="0" fontId="124" fillId="0" borderId="10" xfId="41" applyFont="1" applyBorder="1" applyAlignment="1">
      <alignment horizontal="left" vertical="center" wrapText="1" indent="1"/>
    </xf>
    <xf numFmtId="0" fontId="3" fillId="0" borderId="10" xfId="33" applyNumberFormat="1" applyBorder="1" applyAlignment="1" applyProtection="1">
      <alignment horizontal="left" vertical="center" wrapText="1"/>
    </xf>
    <xf numFmtId="0" fontId="124" fillId="0" borderId="10" xfId="33" applyFont="1" applyBorder="1" applyAlignment="1" applyProtection="1">
      <alignment horizontal="left" vertical="center" wrapText="1"/>
    </xf>
    <xf numFmtId="14" fontId="13" fillId="0" borderId="10" xfId="0" applyNumberFormat="1" applyFont="1" applyBorder="1" applyAlignment="1">
      <alignment horizontal="left" vertical="center"/>
    </xf>
    <xf numFmtId="14" fontId="13" fillId="0" borderId="10" xfId="0" applyNumberFormat="1" applyFont="1" applyBorder="1" applyAlignment="1">
      <alignment horizontal="left" vertical="center" wrapText="1"/>
    </xf>
    <xf numFmtId="14" fontId="13" fillId="0" borderId="10" xfId="0" applyNumberFormat="1" applyFont="1" applyBorder="1" applyAlignment="1">
      <alignment horizontal="center" vertical="center"/>
    </xf>
    <xf numFmtId="0" fontId="132" fillId="0" borderId="10" xfId="0" applyFont="1" applyBorder="1" applyAlignment="1">
      <alignment horizontal="left" vertical="top" wrapText="1"/>
    </xf>
    <xf numFmtId="0" fontId="141" fillId="0" borderId="10" xfId="0" applyFont="1" applyBorder="1" applyAlignment="1">
      <alignment horizontal="left" vertical="center" wrapText="1"/>
    </xf>
    <xf numFmtId="0" fontId="3" fillId="0" borderId="10" xfId="33" applyFill="1" applyBorder="1" applyAlignment="1" applyProtection="1">
      <alignment horizontal="left" vertical="top"/>
    </xf>
    <xf numFmtId="0" fontId="16" fillId="0" borderId="10" xfId="41" applyFont="1" applyBorder="1" applyAlignment="1">
      <alignment horizontal="left" vertical="center" wrapText="1"/>
    </xf>
    <xf numFmtId="0" fontId="2" fillId="0" borderId="10" xfId="41" applyFont="1" applyBorder="1" applyAlignment="1">
      <alignment horizontal="left" vertical="center" wrapText="1"/>
    </xf>
    <xf numFmtId="1" fontId="149" fillId="0" borderId="10" xfId="59" applyNumberFormat="1" applyFont="1" applyBorder="1" applyAlignment="1">
      <alignment horizontal="left" vertical="center"/>
    </xf>
    <xf numFmtId="184" fontId="124" fillId="40" borderId="10" xfId="0" applyNumberFormat="1" applyFont="1" applyFill="1" applyBorder="1" applyAlignment="1">
      <alignment horizontal="left" vertical="center" wrapText="1" shrinkToFit="1"/>
    </xf>
    <xf numFmtId="14" fontId="135" fillId="0" borderId="10" xfId="0" applyNumberFormat="1" applyFont="1" applyBorder="1" applyAlignment="1">
      <alignment horizontal="center" vertical="center"/>
    </xf>
    <xf numFmtId="14" fontId="13" fillId="0" borderId="10" xfId="41" applyNumberFormat="1" applyFont="1" applyBorder="1" applyAlignment="1">
      <alignment horizontal="center" vertical="center"/>
    </xf>
    <xf numFmtId="1" fontId="132" fillId="62" borderId="10" xfId="0" applyNumberFormat="1" applyFont="1" applyFill="1" applyBorder="1" applyAlignment="1">
      <alignment horizontal="center" vertical="center"/>
    </xf>
    <xf numFmtId="0" fontId="138" fillId="0" borderId="10" xfId="41" applyFont="1" applyBorder="1" applyAlignment="1">
      <alignment horizontal="center" vertical="center"/>
    </xf>
    <xf numFmtId="0" fontId="135" fillId="0" borderId="0" xfId="0" applyFont="1" applyAlignment="1">
      <alignment vertical="center"/>
    </xf>
    <xf numFmtId="0" fontId="132" fillId="0" borderId="10" xfId="0" applyFont="1" applyBorder="1" applyAlignment="1" applyProtection="1">
      <alignment vertical="center"/>
      <protection locked="0"/>
    </xf>
    <xf numFmtId="1" fontId="29" fillId="40" borderId="10" xfId="60" applyNumberFormat="1" applyFont="1" applyFill="1" applyBorder="1" applyAlignment="1">
      <alignment horizontal="left" vertical="center" wrapText="1"/>
    </xf>
    <xf numFmtId="49" fontId="138" fillId="40" borderId="10" xfId="41" applyNumberFormat="1" applyFont="1" applyFill="1" applyBorder="1" applyAlignment="1">
      <alignment horizontal="left" vertical="center"/>
    </xf>
    <xf numFmtId="0" fontId="29" fillId="0" borderId="10" xfId="60" applyFont="1" applyBorder="1" applyAlignment="1" applyProtection="1">
      <alignment horizontal="left" vertical="center" wrapText="1"/>
      <protection locked="0"/>
    </xf>
    <xf numFmtId="1" fontId="162" fillId="0" borderId="10" xfId="0" applyNumberFormat="1" applyFont="1" applyBorder="1" applyAlignment="1">
      <alignment horizontal="left" vertical="center"/>
    </xf>
    <xf numFmtId="0" fontId="143" fillId="0" borderId="10" xfId="0" applyFont="1" applyBorder="1" applyAlignment="1">
      <alignment horizontal="center" vertical="center" wrapText="1"/>
    </xf>
    <xf numFmtId="0" fontId="143" fillId="62" borderId="10" xfId="0" applyFont="1" applyFill="1" applyBorder="1" applyAlignment="1">
      <alignment horizontal="left" vertical="center" wrapText="1"/>
    </xf>
    <xf numFmtId="0" fontId="119" fillId="0" borderId="10" xfId="0" applyFont="1" applyBorder="1" applyAlignment="1">
      <alignment horizontal="left" vertical="center" wrapText="1"/>
    </xf>
    <xf numFmtId="0" fontId="3" fillId="0" borderId="0" xfId="33" applyBorder="1" applyAlignment="1" applyProtection="1">
      <alignment vertical="top" wrapText="1"/>
    </xf>
    <xf numFmtId="49" fontId="163" fillId="0" borderId="10" xfId="0" applyNumberFormat="1" applyFont="1" applyBorder="1" applyAlignment="1" applyProtection="1">
      <alignment horizontal="left" vertical="center" wrapText="1"/>
      <protection locked="0"/>
    </xf>
    <xf numFmtId="0" fontId="13" fillId="0" borderId="10" xfId="42" applyFont="1" applyBorder="1" applyAlignment="1">
      <alignment horizontal="left" vertical="center"/>
    </xf>
    <xf numFmtId="0" fontId="13" fillId="0" borderId="10" xfId="0" applyFont="1" applyBorder="1" applyAlignment="1">
      <alignment horizontal="left" vertical="top" wrapText="1"/>
    </xf>
    <xf numFmtId="0" fontId="13" fillId="67" borderId="10" xfId="41" applyFont="1" applyFill="1" applyBorder="1" applyAlignment="1">
      <alignment horizontal="center" vertical="center"/>
    </xf>
    <xf numFmtId="0" fontId="125" fillId="0" borderId="10" xfId="0" applyFont="1" applyBorder="1" applyAlignment="1">
      <alignment horizontal="left" vertical="center" wrapText="1"/>
    </xf>
    <xf numFmtId="0" fontId="0" fillId="0" borderId="10" xfId="0" applyBorder="1" applyAlignment="1">
      <alignment vertical="center"/>
    </xf>
    <xf numFmtId="0" fontId="1" fillId="0" borderId="10" xfId="0" applyFont="1" applyBorder="1" applyAlignment="1">
      <alignment vertical="center"/>
    </xf>
    <xf numFmtId="1" fontId="149" fillId="0" borderId="10" xfId="41" applyNumberFormat="1" applyFont="1" applyBorder="1" applyAlignment="1">
      <alignment horizontal="left" vertical="center"/>
    </xf>
    <xf numFmtId="49" fontId="139" fillId="0" borderId="10" xfId="0" applyNumberFormat="1" applyFont="1" applyBorder="1" applyAlignment="1" applyProtection="1">
      <alignment horizontal="left" vertical="center" wrapText="1"/>
      <protection locked="0"/>
    </xf>
    <xf numFmtId="1" fontId="124" fillId="0" borderId="10" xfId="41" quotePrefix="1" applyNumberFormat="1" applyFont="1" applyBorder="1" applyAlignment="1">
      <alignment horizontal="center" vertical="center"/>
    </xf>
    <xf numFmtId="0" fontId="141" fillId="0" borderId="10" xfId="0" applyFont="1" applyBorder="1" applyAlignment="1">
      <alignment vertical="center"/>
    </xf>
    <xf numFmtId="0" fontId="124" fillId="0" borderId="10" xfId="41" applyFont="1" applyBorder="1" applyAlignment="1">
      <alignment vertical="center"/>
    </xf>
    <xf numFmtId="0" fontId="132" fillId="0" borderId="10" xfId="41" quotePrefix="1" applyFont="1" applyBorder="1" applyAlignment="1">
      <alignment horizontal="left" vertical="center" wrapText="1"/>
    </xf>
    <xf numFmtId="0" fontId="13" fillId="0" borderId="0" xfId="41" applyFont="1" applyAlignment="1">
      <alignment horizontal="left" vertical="center" wrapText="1"/>
    </xf>
    <xf numFmtId="1" fontId="149" fillId="40" borderId="10" xfId="41" applyNumberFormat="1" applyFont="1" applyFill="1" applyBorder="1" applyAlignment="1">
      <alignment horizontal="left" vertical="center" wrapText="1"/>
    </xf>
    <xf numFmtId="0" fontId="119" fillId="0" borderId="10" xfId="41" applyFont="1" applyBorder="1" applyAlignment="1">
      <alignment horizontal="left" vertical="center" wrapText="1"/>
    </xf>
    <xf numFmtId="0" fontId="144" fillId="0" borderId="10" xfId="0" applyFont="1" applyBorder="1" applyAlignment="1" applyProtection="1">
      <alignment horizontal="left" vertical="center" wrapText="1"/>
      <protection locked="0"/>
    </xf>
    <xf numFmtId="1" fontId="149" fillId="0" borderId="10" xfId="41" applyNumberFormat="1" applyFont="1" applyBorder="1" applyAlignment="1">
      <alignment horizontal="left" vertical="center" wrapText="1"/>
    </xf>
    <xf numFmtId="184" fontId="124" fillId="0" borderId="10" xfId="41" applyNumberFormat="1" applyFont="1" applyBorder="1" applyAlignment="1">
      <alignment horizontal="left" vertical="center" wrapText="1"/>
    </xf>
    <xf numFmtId="14" fontId="124" fillId="0" borderId="10" xfId="41" applyNumberFormat="1" applyFont="1" applyBorder="1" applyAlignment="1">
      <alignment horizontal="left" vertical="center" wrapText="1"/>
    </xf>
    <xf numFmtId="0" fontId="124" fillId="0" borderId="11" xfId="0" applyFont="1" applyBorder="1" applyAlignment="1" applyProtection="1">
      <alignment vertical="center"/>
      <protection locked="0"/>
    </xf>
    <xf numFmtId="49" fontId="124" fillId="67" borderId="10" xfId="41" applyNumberFormat="1" applyFont="1" applyFill="1" applyBorder="1" applyAlignment="1">
      <alignment horizontal="center" vertical="center"/>
    </xf>
    <xf numFmtId="14" fontId="124" fillId="0" borderId="10" xfId="41" applyNumberFormat="1" applyFont="1" applyBorder="1" applyAlignment="1">
      <alignment horizontal="center" vertical="center"/>
    </xf>
    <xf numFmtId="49" fontId="124" fillId="0" borderId="10" xfId="41" applyNumberFormat="1" applyFont="1" applyBorder="1" applyAlignment="1">
      <alignment horizontal="center" vertical="center"/>
    </xf>
    <xf numFmtId="49" fontId="29" fillId="0" borderId="10" xfId="0" applyNumberFormat="1" applyFont="1" applyBorder="1" applyAlignment="1" applyProtection="1">
      <alignment horizontal="left" vertical="center" wrapText="1"/>
      <protection locked="0"/>
    </xf>
    <xf numFmtId="49" fontId="13" fillId="0" borderId="10" xfId="0" applyNumberFormat="1" applyFont="1" applyBorder="1" applyAlignment="1" applyProtection="1">
      <alignment horizontal="left" vertical="center" wrapText="1"/>
      <protection locked="0"/>
    </xf>
    <xf numFmtId="0" fontId="151" fillId="0" borderId="10" xfId="33" applyFont="1" applyFill="1" applyBorder="1" applyAlignment="1" applyProtection="1">
      <alignment horizontal="left" vertical="center" wrapText="1"/>
    </xf>
    <xf numFmtId="0" fontId="155" fillId="0" borderId="10" xfId="33" applyFont="1" applyFill="1" applyBorder="1" applyAlignment="1" applyProtection="1">
      <alignment horizontal="left" vertical="center" wrapText="1"/>
    </xf>
    <xf numFmtId="14" fontId="124" fillId="0" borderId="10" xfId="0" applyNumberFormat="1" applyFont="1" applyBorder="1" applyAlignment="1">
      <alignment horizontal="center"/>
    </xf>
    <xf numFmtId="0" fontId="124" fillId="0" borderId="10" xfId="0" applyFont="1" applyBorder="1" applyAlignment="1">
      <alignment horizontal="center" wrapText="1"/>
    </xf>
    <xf numFmtId="0" fontId="124" fillId="0" borderId="10" xfId="0" applyFont="1" applyBorder="1" applyAlignment="1">
      <alignment horizontal="left"/>
    </xf>
    <xf numFmtId="0" fontId="29" fillId="0" borderId="10" xfId="0" applyFont="1" applyBorder="1" applyAlignment="1" applyProtection="1">
      <alignment horizontal="left" vertical="center" wrapText="1"/>
      <protection locked="0"/>
    </xf>
    <xf numFmtId="0" fontId="124" fillId="40" borderId="10" xfId="41" applyFont="1" applyFill="1" applyBorder="1" applyAlignment="1">
      <alignment horizontal="center" vertical="center" wrapText="1"/>
    </xf>
    <xf numFmtId="0" fontId="29" fillId="0" borderId="10" xfId="42" applyFont="1" applyBorder="1" applyAlignment="1">
      <alignment horizontal="left" vertical="center"/>
    </xf>
    <xf numFmtId="49" fontId="123" fillId="0" borderId="10" xfId="0" applyNumberFormat="1" applyFont="1" applyBorder="1" applyAlignment="1" applyProtection="1">
      <alignment horizontal="left" vertical="center" wrapText="1"/>
      <protection locked="0"/>
    </xf>
    <xf numFmtId="49" fontId="124" fillId="0" borderId="10" xfId="0" applyNumberFormat="1" applyFont="1" applyBorder="1" applyAlignment="1" applyProtection="1">
      <alignment horizontal="left" vertical="center" wrapText="1"/>
      <protection locked="0"/>
    </xf>
    <xf numFmtId="0" fontId="132" fillId="0" borderId="10" xfId="41" applyFont="1" applyBorder="1" applyAlignment="1">
      <alignment horizontal="left" vertical="top" wrapText="1"/>
    </xf>
    <xf numFmtId="0" fontId="119" fillId="0" borderId="10" xfId="0" applyFont="1" applyBorder="1" applyAlignment="1">
      <alignment horizontal="left" vertical="center"/>
    </xf>
    <xf numFmtId="49" fontId="135" fillId="43" borderId="10" xfId="41" applyNumberFormat="1" applyFont="1" applyFill="1" applyBorder="1" applyAlignment="1">
      <alignment horizontal="center" vertical="center"/>
    </xf>
    <xf numFmtId="0" fontId="163" fillId="0" borderId="10" xfId="0" applyFont="1" applyBorder="1" applyAlignment="1">
      <alignment horizontal="left" vertical="center" wrapText="1"/>
    </xf>
    <xf numFmtId="0" fontId="13" fillId="0" borderId="10" xfId="0" applyFont="1" applyBorder="1" applyAlignment="1">
      <alignment vertical="center" wrapText="1"/>
    </xf>
    <xf numFmtId="1" fontId="13" fillId="0" borderId="10" xfId="0" applyNumberFormat="1" applyFont="1" applyBorder="1" applyAlignment="1">
      <alignment horizontal="center" vertical="center"/>
    </xf>
    <xf numFmtId="0" fontId="124" fillId="0" borderId="11" xfId="0" applyFont="1" applyBorder="1" applyAlignment="1">
      <alignment horizontal="center" vertical="center" wrapText="1"/>
    </xf>
    <xf numFmtId="49" fontId="123" fillId="62" borderId="10" xfId="41" applyNumberFormat="1" applyFont="1" applyFill="1" applyBorder="1" applyAlignment="1">
      <alignment horizontal="left" vertical="center" wrapText="1"/>
    </xf>
    <xf numFmtId="0" fontId="124" fillId="62" borderId="10" xfId="0" applyFont="1" applyFill="1" applyBorder="1" applyAlignment="1">
      <alignment horizontal="left" vertical="center" wrapText="1"/>
    </xf>
    <xf numFmtId="49" fontId="124" fillId="43" borderId="10" xfId="41" applyNumberFormat="1" applyFont="1" applyFill="1" applyBorder="1" applyAlignment="1">
      <alignment horizontal="center" vertical="center"/>
    </xf>
    <xf numFmtId="0" fontId="18" fillId="0" borderId="10" xfId="41" applyFont="1" applyBorder="1" applyAlignment="1">
      <alignment horizontal="left" vertical="center" wrapText="1"/>
    </xf>
    <xf numFmtId="0" fontId="13" fillId="62" borderId="10" xfId="0" applyFont="1" applyFill="1" applyBorder="1" applyAlignment="1">
      <alignment horizontal="center" vertical="center"/>
    </xf>
    <xf numFmtId="0" fontId="164" fillId="0" borderId="11" xfId="41" applyFont="1" applyBorder="1" applyAlignment="1">
      <alignment vertical="center" wrapText="1"/>
    </xf>
    <xf numFmtId="0" fontId="164" fillId="0" borderId="10" xfId="41" applyFont="1" applyBorder="1" applyAlignment="1">
      <alignment vertical="center" wrapText="1"/>
    </xf>
    <xf numFmtId="0" fontId="165" fillId="0" borderId="10" xfId="0" applyFont="1" applyBorder="1" applyAlignment="1">
      <alignment vertical="center" wrapText="1"/>
    </xf>
    <xf numFmtId="0" fontId="124" fillId="0" borderId="10" xfId="41" applyFont="1" applyBorder="1" applyAlignment="1">
      <alignment horizontal="left" vertical="top" wrapText="1"/>
    </xf>
    <xf numFmtId="14" fontId="13" fillId="0" borderId="10" xfId="41" quotePrefix="1" applyNumberFormat="1" applyFont="1" applyBorder="1" applyAlignment="1">
      <alignment horizontal="center" vertical="center" wrapText="1"/>
    </xf>
    <xf numFmtId="1" fontId="13" fillId="0" borderId="10" xfId="60" applyNumberFormat="1" applyFont="1" applyBorder="1" applyAlignment="1">
      <alignment horizontal="left" vertical="center" wrapText="1"/>
    </xf>
    <xf numFmtId="49" fontId="166" fillId="0" borderId="10" xfId="42" applyNumberFormat="1" applyFont="1" applyBorder="1" applyAlignment="1">
      <alignment horizontal="left" vertical="center" wrapText="1"/>
    </xf>
    <xf numFmtId="184" fontId="13" fillId="0" borderId="10" xfId="0" applyNumberFormat="1" applyFont="1" applyBorder="1" applyAlignment="1">
      <alignment horizontal="left" vertical="center" wrapText="1" indent="1"/>
    </xf>
    <xf numFmtId="49" fontId="163" fillId="0" borderId="10" xfId="42" applyNumberFormat="1" applyFont="1" applyBorder="1" applyAlignment="1">
      <alignment horizontal="left" vertical="center" wrapText="1"/>
    </xf>
    <xf numFmtId="0" fontId="167" fillId="0" borderId="10" xfId="0" applyFont="1" applyBorder="1" applyAlignment="1">
      <alignment horizontal="left" vertical="center" wrapText="1"/>
    </xf>
    <xf numFmtId="1" fontId="123" fillId="0" borderId="10" xfId="41" applyNumberFormat="1" applyFont="1" applyBorder="1" applyAlignment="1">
      <alignment horizontal="left" vertical="center" wrapText="1"/>
    </xf>
    <xf numFmtId="0" fontId="168" fillId="0" borderId="10" xfId="0" applyFont="1" applyBorder="1" applyAlignment="1">
      <alignment horizontal="left" vertical="center" wrapText="1"/>
    </xf>
    <xf numFmtId="185" fontId="13" fillId="0" borderId="10" xfId="42" quotePrefix="1" applyNumberFormat="1" applyFont="1" applyBorder="1" applyAlignment="1">
      <alignment horizontal="left" vertical="center"/>
    </xf>
    <xf numFmtId="0" fontId="124" fillId="0" borderId="10" xfId="0" quotePrefix="1" applyFont="1" applyBorder="1" applyAlignment="1">
      <alignment horizontal="left" vertical="center"/>
    </xf>
    <xf numFmtId="185" fontId="13" fillId="0" borderId="10" xfId="42" applyNumberFormat="1" applyFont="1" applyBorder="1" applyAlignment="1">
      <alignment horizontal="left" vertical="center"/>
    </xf>
    <xf numFmtId="1" fontId="123" fillId="0" borderId="10" xfId="41" applyNumberFormat="1" applyFont="1" applyBorder="1" applyAlignment="1">
      <alignment horizontal="left" vertical="center"/>
    </xf>
    <xf numFmtId="0" fontId="124" fillId="65" borderId="10" xfId="41" applyFont="1" applyFill="1" applyBorder="1" applyAlignment="1">
      <alignment horizontal="center" vertical="center"/>
    </xf>
    <xf numFmtId="0" fontId="129" fillId="0" borderId="10" xfId="0" applyFont="1" applyBorder="1" applyAlignment="1">
      <alignment horizontal="left" vertical="top" wrapText="1"/>
    </xf>
    <xf numFmtId="0" fontId="13" fillId="62" borderId="10" xfId="41" applyFont="1" applyFill="1" applyBorder="1" applyAlignment="1">
      <alignment horizontal="center" vertical="center"/>
    </xf>
    <xf numFmtId="49" fontId="3" fillId="0" borderId="10" xfId="33" applyNumberFormat="1" applyFill="1" applyBorder="1" applyAlignment="1" applyProtection="1">
      <alignment horizontal="left" vertical="center" wrapText="1"/>
      <protection locked="0"/>
    </xf>
    <xf numFmtId="49" fontId="151" fillId="0" borderId="10" xfId="33" applyNumberFormat="1" applyFont="1" applyFill="1" applyBorder="1" applyAlignment="1" applyProtection="1">
      <alignment horizontal="left" vertical="center" wrapText="1"/>
      <protection locked="0"/>
    </xf>
    <xf numFmtId="49" fontId="124" fillId="0" borderId="10" xfId="33" applyNumberFormat="1" applyFont="1" applyFill="1" applyBorder="1" applyAlignment="1" applyProtection="1">
      <alignment horizontal="left" vertical="center" wrapText="1"/>
      <protection locked="0"/>
    </xf>
    <xf numFmtId="0" fontId="10" fillId="0" borderId="10" xfId="41" applyFont="1" applyBorder="1" applyAlignment="1">
      <alignment horizontal="left" vertical="center" wrapText="1"/>
    </xf>
    <xf numFmtId="1" fontId="129" fillId="0" borderId="10" xfId="41" applyNumberFormat="1" applyFont="1" applyBorder="1" applyAlignment="1">
      <alignment horizontal="left" vertical="center" wrapText="1"/>
    </xf>
    <xf numFmtId="0" fontId="132" fillId="0" borderId="10" xfId="41" applyFont="1" applyBorder="1" applyAlignment="1">
      <alignment vertical="center" wrapText="1"/>
    </xf>
    <xf numFmtId="1" fontId="132" fillId="0" borderId="10" xfId="0" applyNumberFormat="1" applyFont="1" applyBorder="1" applyAlignment="1">
      <alignment horizontal="left" vertical="center" wrapText="1"/>
    </xf>
    <xf numFmtId="0" fontId="153" fillId="0" borderId="10" xfId="0" applyFont="1" applyBorder="1" applyAlignment="1">
      <alignment horizontal="left" vertical="center" wrapText="1"/>
    </xf>
    <xf numFmtId="0" fontId="129" fillId="0" borderId="10" xfId="41" applyFont="1" applyBorder="1" applyAlignment="1">
      <alignment horizontal="left" vertical="center" wrapText="1"/>
    </xf>
    <xf numFmtId="0" fontId="169" fillId="0" borderId="10" xfId="33" applyFont="1" applyBorder="1" applyAlignment="1" applyProtection="1">
      <alignment vertical="top" wrapText="1"/>
    </xf>
    <xf numFmtId="0" fontId="170" fillId="0" borderId="10" xfId="41" applyFont="1" applyBorder="1" applyAlignment="1">
      <alignment horizontal="left" vertical="center" wrapText="1"/>
    </xf>
    <xf numFmtId="14" fontId="132" fillId="0" borderId="10" xfId="41" applyNumberFormat="1" applyFont="1" applyBorder="1" applyAlignment="1">
      <alignment horizontal="left" vertical="center" wrapText="1"/>
    </xf>
    <xf numFmtId="14" fontId="132" fillId="0" borderId="10" xfId="41" applyNumberFormat="1" applyFont="1" applyBorder="1" applyAlignment="1">
      <alignment horizontal="center" vertical="center" wrapText="1"/>
    </xf>
    <xf numFmtId="14" fontId="140" fillId="62" borderId="10" xfId="0" applyNumberFormat="1" applyFont="1" applyFill="1" applyBorder="1" applyAlignment="1">
      <alignment horizontal="center" vertical="center"/>
    </xf>
    <xf numFmtId="0" fontId="132" fillId="0" borderId="10" xfId="0" applyFont="1" applyBorder="1" applyAlignment="1">
      <alignment vertical="center"/>
    </xf>
    <xf numFmtId="0" fontId="171" fillId="62" borderId="10" xfId="0" applyFont="1" applyFill="1" applyBorder="1" applyAlignment="1">
      <alignment horizontal="left" vertical="top" wrapText="1"/>
    </xf>
    <xf numFmtId="0" fontId="172" fillId="0" borderId="10" xfId="0" applyFont="1" applyBorder="1" applyAlignment="1">
      <alignment horizontal="left" vertical="center" wrapText="1"/>
    </xf>
    <xf numFmtId="0" fontId="124" fillId="40" borderId="10" xfId="41" applyFont="1" applyFill="1" applyBorder="1" applyAlignment="1">
      <alignment horizontal="left" vertical="center" wrapText="1"/>
    </xf>
    <xf numFmtId="0" fontId="124" fillId="0" borderId="10" xfId="0" quotePrefix="1" applyFont="1" applyBorder="1" applyAlignment="1">
      <alignment horizontal="left" vertical="center" wrapText="1"/>
    </xf>
    <xf numFmtId="0" fontId="3" fillId="0" borderId="10" xfId="33" quotePrefix="1" applyFill="1" applyBorder="1" applyAlignment="1" applyProtection="1">
      <alignment vertical="top" wrapText="1"/>
    </xf>
    <xf numFmtId="0" fontId="13" fillId="62" borderId="10" xfId="0" applyFont="1" applyFill="1" applyBorder="1" applyAlignment="1">
      <alignment horizontal="left" vertical="center" wrapText="1"/>
    </xf>
    <xf numFmtId="0" fontId="123" fillId="62" borderId="10" xfId="0" applyFont="1" applyFill="1" applyBorder="1" applyAlignment="1">
      <alignment vertical="center" wrapText="1"/>
    </xf>
    <xf numFmtId="184" fontId="141" fillId="0" borderId="10" xfId="0" applyNumberFormat="1" applyFont="1" applyBorder="1" applyAlignment="1">
      <alignment horizontal="left" vertical="center" wrapText="1"/>
    </xf>
    <xf numFmtId="184" fontId="10" fillId="0" borderId="10" xfId="41" applyNumberFormat="1" applyFont="1" applyBorder="1" applyAlignment="1">
      <alignment horizontal="left" vertical="center" wrapText="1"/>
    </xf>
    <xf numFmtId="0" fontId="174" fillId="0" borderId="10" xfId="0" applyFont="1" applyBorder="1" applyAlignment="1">
      <alignment horizontal="center" vertical="center"/>
    </xf>
    <xf numFmtId="0" fontId="139" fillId="0" borderId="10" xfId="0" applyFont="1" applyBorder="1" applyAlignment="1">
      <alignment horizontal="center" vertical="center" wrapText="1"/>
    </xf>
    <xf numFmtId="0" fontId="175" fillId="0" borderId="10" xfId="0" applyFont="1" applyBorder="1" applyAlignment="1">
      <alignment horizontal="left" vertical="center"/>
    </xf>
    <xf numFmtId="0" fontId="161" fillId="0" borderId="10" xfId="33" applyFont="1" applyBorder="1" applyAlignment="1" applyProtection="1">
      <alignment horizontal="left" vertical="center" wrapText="1"/>
    </xf>
    <xf numFmtId="1" fontId="132" fillId="0" borderId="10" xfId="42" applyNumberFormat="1" applyFont="1" applyBorder="1" applyAlignment="1">
      <alignment horizontal="left" vertical="center"/>
    </xf>
    <xf numFmtId="0" fontId="0" fillId="0" borderId="10" xfId="0" applyBorder="1" applyAlignment="1">
      <alignment vertical="center" wrapText="1"/>
    </xf>
    <xf numFmtId="49" fontId="123" fillId="0" borderId="10" xfId="0" applyNumberFormat="1" applyFont="1" applyBorder="1" applyAlignment="1">
      <alignment horizontal="left" vertical="center" wrapText="1"/>
    </xf>
    <xf numFmtId="0" fontId="163" fillId="0" borderId="10" xfId="41" applyFont="1" applyBorder="1" applyAlignment="1">
      <alignment horizontal="left" vertical="center" wrapText="1"/>
    </xf>
    <xf numFmtId="14" fontId="124" fillId="0" borderId="10" xfId="0" applyNumberFormat="1" applyFont="1" applyBorder="1" applyAlignment="1">
      <alignment horizontal="left" wrapText="1"/>
    </xf>
    <xf numFmtId="0" fontId="166" fillId="0" borderId="10" xfId="41" applyFont="1" applyBorder="1" applyAlignment="1">
      <alignment horizontal="left" vertical="center" wrapText="1"/>
    </xf>
    <xf numFmtId="49" fontId="124" fillId="0" borderId="10" xfId="42" applyNumberFormat="1" applyFont="1" applyBorder="1" applyAlignment="1">
      <alignment horizontal="left" vertical="center"/>
    </xf>
    <xf numFmtId="0" fontId="124" fillId="0" borderId="10" xfId="42" applyFont="1" applyBorder="1" applyAlignment="1">
      <alignment horizontal="left" vertical="center" wrapText="1"/>
    </xf>
    <xf numFmtId="14" fontId="124" fillId="0" borderId="10" xfId="42" applyNumberFormat="1" applyFont="1" applyBorder="1" applyAlignment="1">
      <alignment horizontal="center" vertical="center"/>
    </xf>
    <xf numFmtId="0" fontId="13" fillId="0" borderId="10" xfId="42" applyFont="1" applyBorder="1" applyAlignment="1">
      <alignment horizontal="center" vertical="center" wrapText="1"/>
    </xf>
    <xf numFmtId="0" fontId="132" fillId="0" borderId="0" xfId="0" applyFont="1" applyAlignment="1">
      <alignment vertical="center"/>
    </xf>
    <xf numFmtId="0" fontId="3" fillId="0" borderId="10" xfId="33" applyBorder="1" applyAlignment="1" applyProtection="1"/>
    <xf numFmtId="0" fontId="141" fillId="62" borderId="10" xfId="0" applyFont="1" applyFill="1" applyBorder="1" applyAlignment="1">
      <alignment horizontal="center" vertical="center" wrapText="1"/>
    </xf>
    <xf numFmtId="0" fontId="160" fillId="0" borderId="10" xfId="0" applyFont="1" applyBorder="1" applyAlignment="1">
      <alignment vertical="center" wrapText="1"/>
    </xf>
    <xf numFmtId="0" fontId="177" fillId="0" borderId="10" xfId="0" applyFont="1" applyBorder="1" applyAlignment="1">
      <alignment vertical="center"/>
    </xf>
    <xf numFmtId="0" fontId="124" fillId="0" borderId="10" xfId="0" applyFont="1" applyBorder="1" applyAlignment="1">
      <alignment vertical="top" wrapText="1"/>
    </xf>
    <xf numFmtId="0" fontId="151" fillId="0" borderId="10" xfId="33" applyFont="1" applyFill="1" applyBorder="1" applyAlignment="1" applyProtection="1">
      <alignment horizontal="left" vertical="center"/>
    </xf>
    <xf numFmtId="0" fontId="124" fillId="62" borderId="10" xfId="0" applyFont="1" applyFill="1" applyBorder="1" applyAlignment="1">
      <alignment horizontal="left" vertical="center"/>
    </xf>
    <xf numFmtId="1" fontId="13" fillId="62" borderId="10" xfId="0" applyNumberFormat="1" applyFont="1" applyFill="1" applyBorder="1" applyAlignment="1">
      <alignment horizontal="center" vertical="center"/>
    </xf>
    <xf numFmtId="0" fontId="139" fillId="0" borderId="10" xfId="0" applyFont="1" applyBorder="1" applyAlignment="1">
      <alignment vertical="center"/>
    </xf>
    <xf numFmtId="0" fontId="123" fillId="62" borderId="10" xfId="0" applyFont="1" applyFill="1" applyBorder="1" applyAlignment="1">
      <alignment horizontal="center" vertical="center" wrapText="1"/>
    </xf>
    <xf numFmtId="0" fontId="123" fillId="0" borderId="10" xfId="0" applyFont="1" applyBorder="1" applyAlignment="1">
      <alignment horizontal="center" vertical="center" wrapText="1"/>
    </xf>
    <xf numFmtId="14" fontId="132" fillId="0" borderId="10" xfId="0" applyNumberFormat="1" applyFont="1" applyBorder="1" applyAlignment="1">
      <alignment horizontal="left" vertical="center" wrapText="1"/>
    </xf>
    <xf numFmtId="0" fontId="124" fillId="68" borderId="10" xfId="41" applyFont="1" applyFill="1" applyBorder="1" applyAlignment="1">
      <alignment horizontal="center" vertical="center"/>
    </xf>
    <xf numFmtId="0" fontId="179" fillId="0" borderId="10" xfId="0" applyFont="1" applyBorder="1" applyAlignment="1">
      <alignment horizontal="center" vertical="center"/>
    </xf>
    <xf numFmtId="1" fontId="180" fillId="0" borderId="0" xfId="0" applyNumberFormat="1"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wrapText="1"/>
    </xf>
    <xf numFmtId="0" fontId="13" fillId="0" borderId="0" xfId="0" applyFont="1" applyAlignment="1">
      <alignment vertical="center" wrapText="1"/>
    </xf>
    <xf numFmtId="0" fontId="124" fillId="0" borderId="0" xfId="0" applyFont="1" applyAlignment="1">
      <alignment vertical="center" wrapText="1"/>
    </xf>
    <xf numFmtId="0" fontId="116" fillId="0" borderId="0" xfId="0" applyFont="1" applyAlignment="1">
      <alignment vertical="center" wrapText="1"/>
    </xf>
    <xf numFmtId="0" fontId="132" fillId="0" borderId="0" xfId="0" applyFont="1" applyAlignment="1">
      <alignment horizontal="left" vertical="center"/>
    </xf>
    <xf numFmtId="0" fontId="163" fillId="0" borderId="0" xfId="0" applyFont="1" applyAlignment="1">
      <alignment horizontal="left" vertical="center" wrapText="1"/>
    </xf>
    <xf numFmtId="0" fontId="29" fillId="0" borderId="0" xfId="0" applyFont="1" applyAlignment="1">
      <alignment horizontal="left" vertical="center" wrapText="1"/>
    </xf>
    <xf numFmtId="1" fontId="13" fillId="0" borderId="0" xfId="0" applyNumberFormat="1" applyFont="1" applyAlignment="1">
      <alignment horizontal="left" vertical="center"/>
    </xf>
    <xf numFmtId="0" fontId="181" fillId="0" borderId="0" xfId="0" applyFont="1" applyAlignment="1">
      <alignment horizontal="left" vertical="top" wrapText="1"/>
    </xf>
    <xf numFmtId="0" fontId="13" fillId="0" borderId="0" xfId="0" applyFont="1" applyAlignment="1">
      <alignment horizontal="left" vertical="top" wrapText="1"/>
    </xf>
    <xf numFmtId="0" fontId="10" fillId="0" borderId="0" xfId="0" applyFont="1" applyAlignment="1">
      <alignment horizontal="left" vertical="center" wrapText="1"/>
    </xf>
    <xf numFmtId="14" fontId="13" fillId="0" borderId="0" xfId="0" applyNumberFormat="1" applyFont="1" applyAlignment="1">
      <alignment horizontal="left" vertical="center" wrapText="1"/>
    </xf>
    <xf numFmtId="14" fontId="13" fillId="0" borderId="0" xfId="0" applyNumberFormat="1" applyFont="1" applyAlignment="1">
      <alignment horizontal="center" vertical="center" wrapText="1"/>
    </xf>
    <xf numFmtId="0" fontId="13" fillId="0" borderId="0" xfId="0" applyFont="1" applyAlignment="1">
      <alignment horizontal="center" vertical="center" wrapText="1"/>
    </xf>
    <xf numFmtId="1" fontId="124" fillId="0" borderId="0" xfId="0" applyNumberFormat="1" applyFont="1" applyAlignment="1">
      <alignment horizontal="center" vertical="center" wrapText="1"/>
    </xf>
    <xf numFmtId="0" fontId="3" fillId="0" borderId="0" xfId="33" applyFill="1" applyBorder="1" applyAlignment="1" applyProtection="1">
      <alignment horizontal="left" vertical="top" wrapText="1"/>
    </xf>
    <xf numFmtId="1" fontId="29" fillId="0" borderId="0" xfId="0" applyNumberFormat="1" applyFont="1" applyAlignment="1">
      <alignment horizontal="left" vertical="center"/>
    </xf>
    <xf numFmtId="0" fontId="182" fillId="0" borderId="0" xfId="0" applyFont="1"/>
    <xf numFmtId="0" fontId="183" fillId="0" borderId="0" xfId="0" applyFont="1"/>
    <xf numFmtId="14" fontId="29" fillId="0" borderId="0" xfId="0" applyNumberFormat="1" applyFont="1" applyAlignment="1">
      <alignment horizontal="center" vertical="center" wrapText="1"/>
    </xf>
    <xf numFmtId="1" fontId="119" fillId="0" borderId="0" xfId="0" applyNumberFormat="1" applyFont="1"/>
    <xf numFmtId="2" fontId="29" fillId="0" borderId="0" xfId="0" applyNumberFormat="1" applyFont="1" applyAlignment="1">
      <alignment horizontal="left" vertical="center" wrapText="1"/>
    </xf>
    <xf numFmtId="0" fontId="124" fillId="0" borderId="0" xfId="0" applyFont="1" applyAlignment="1">
      <alignment horizontal="left" vertical="center" wrapText="1"/>
    </xf>
    <xf numFmtId="0" fontId="42" fillId="29" borderId="0" xfId="0" applyFont="1" applyFill="1" applyAlignment="1" applyProtection="1">
      <alignment horizontal="center" vertical="center"/>
      <protection hidden="1"/>
    </xf>
    <xf numFmtId="0" fontId="43" fillId="69" borderId="0" xfId="0" applyFont="1" applyFill="1" applyAlignment="1" applyProtection="1">
      <alignment horizontal="center" vertical="center"/>
      <protection hidden="1"/>
    </xf>
    <xf numFmtId="0" fontId="43" fillId="71" borderId="0" xfId="0" applyFont="1" applyFill="1" applyAlignment="1">
      <alignment horizontal="left" vertical="center"/>
    </xf>
    <xf numFmtId="0" fontId="44" fillId="71" borderId="0" xfId="0" applyFont="1" applyFill="1"/>
    <xf numFmtId="0" fontId="44" fillId="43" borderId="0" xfId="0" applyFont="1" applyFill="1" applyAlignment="1" applyProtection="1">
      <alignment vertical="center"/>
      <protection hidden="1"/>
    </xf>
    <xf numFmtId="0" fontId="184" fillId="0" borderId="0" xfId="0" applyFont="1" applyAlignment="1" applyProtection="1">
      <alignment horizontal="left" vertical="center"/>
      <protection locked="0"/>
    </xf>
    <xf numFmtId="0" fontId="20" fillId="72" borderId="0" xfId="0" applyFont="1" applyFill="1" applyAlignment="1" applyProtection="1">
      <alignment horizontal="center" vertical="center"/>
      <protection hidden="1"/>
    </xf>
    <xf numFmtId="0" fontId="43" fillId="71" borderId="0" xfId="0" applyFont="1" applyFill="1" applyAlignment="1" applyProtection="1">
      <alignment horizontal="left" vertical="center"/>
      <protection hidden="1"/>
    </xf>
    <xf numFmtId="0" fontId="44" fillId="71" borderId="0" xfId="0" applyFont="1" applyFill="1" applyProtection="1">
      <protection hidden="1"/>
    </xf>
    <xf numFmtId="0" fontId="20" fillId="55" borderId="0" xfId="0" applyFont="1" applyFill="1" applyAlignment="1" applyProtection="1">
      <alignment horizontal="center" vertical="center"/>
      <protection locked="0"/>
    </xf>
    <xf numFmtId="0" fontId="184" fillId="0" borderId="0" xfId="0" applyFont="1" applyAlignment="1" applyProtection="1">
      <alignment horizontal="left" vertical="center"/>
      <protection hidden="1"/>
    </xf>
    <xf numFmtId="0" fontId="81" fillId="0" borderId="0" xfId="0" applyFont="1" applyAlignment="1" applyProtection="1">
      <alignment horizontal="center" vertical="center" wrapText="1"/>
      <protection hidden="1"/>
    </xf>
    <xf numFmtId="0" fontId="100" fillId="50" borderId="134" xfId="0" applyFont="1" applyFill="1" applyBorder="1" applyAlignment="1" applyProtection="1">
      <alignment horizontal="center" vertical="top" wrapText="1"/>
      <protection locked="0"/>
    </xf>
    <xf numFmtId="0" fontId="101" fillId="50" borderId="134" xfId="0" applyFont="1" applyFill="1" applyBorder="1" applyAlignment="1" applyProtection="1">
      <alignment horizontal="center" wrapText="1"/>
      <protection locked="0"/>
    </xf>
    <xf numFmtId="0" fontId="100" fillId="50" borderId="134" xfId="0" applyFont="1" applyFill="1" applyBorder="1" applyAlignment="1" applyProtection="1">
      <alignment horizontal="center" vertical="center" wrapText="1"/>
      <protection locked="0"/>
    </xf>
    <xf numFmtId="0" fontId="101" fillId="50" borderId="134" xfId="0" applyFont="1" applyFill="1" applyBorder="1" applyAlignment="1" applyProtection="1">
      <alignment horizontal="center" vertical="top" wrapText="1"/>
      <protection locked="0"/>
    </xf>
    <xf numFmtId="0" fontId="101" fillId="50" borderId="128" xfId="0" applyFont="1" applyFill="1" applyBorder="1" applyAlignment="1" applyProtection="1">
      <alignment horizontal="center" wrapText="1"/>
      <protection locked="0"/>
    </xf>
    <xf numFmtId="0" fontId="100" fillId="50" borderId="128" xfId="0" applyFont="1" applyFill="1" applyBorder="1" applyAlignment="1" applyProtection="1">
      <alignment horizontal="center" vertical="center" wrapText="1"/>
      <protection locked="0"/>
    </xf>
    <xf numFmtId="0" fontId="101" fillId="50" borderId="128" xfId="0" applyFont="1" applyFill="1" applyBorder="1" applyAlignment="1" applyProtection="1">
      <alignment horizontal="center" vertical="top" wrapText="1"/>
      <protection locked="0"/>
    </xf>
    <xf numFmtId="0" fontId="100" fillId="50" borderId="128" xfId="0" applyFont="1" applyFill="1" applyBorder="1" applyAlignment="1" applyProtection="1">
      <alignment horizontal="center" vertical="top" wrapText="1"/>
      <protection locked="0"/>
    </xf>
    <xf numFmtId="0" fontId="100" fillId="0" borderId="128" xfId="0" applyFont="1" applyBorder="1" applyAlignment="1" applyProtection="1">
      <alignment horizontal="center" vertical="top" wrapText="1"/>
      <protection locked="0"/>
    </xf>
    <xf numFmtId="0" fontId="101" fillId="0" borderId="128" xfId="0" applyFont="1" applyBorder="1" applyAlignment="1" applyProtection="1">
      <alignment horizontal="center" wrapText="1"/>
      <protection locked="0"/>
    </xf>
    <xf numFmtId="0" fontId="100" fillId="0" borderId="128" xfId="0" applyFont="1" applyBorder="1" applyAlignment="1" applyProtection="1">
      <alignment horizontal="center" vertical="center" wrapText="1"/>
      <protection locked="0"/>
    </xf>
    <xf numFmtId="0" fontId="101" fillId="0" borderId="128" xfId="0" applyFont="1" applyBorder="1" applyAlignment="1" applyProtection="1">
      <alignment horizontal="center" vertical="top" wrapText="1"/>
      <protection locked="0"/>
    </xf>
    <xf numFmtId="0" fontId="101" fillId="0" borderId="131" xfId="0" applyFont="1" applyBorder="1" applyAlignment="1" applyProtection="1">
      <alignment horizontal="center" wrapText="1"/>
      <protection locked="0"/>
    </xf>
    <xf numFmtId="0" fontId="100" fillId="0" borderId="131" xfId="0" applyFont="1" applyBorder="1" applyAlignment="1" applyProtection="1">
      <alignment horizontal="center" vertical="top" wrapText="1"/>
      <protection locked="0"/>
    </xf>
    <xf numFmtId="0" fontId="100" fillId="0" borderId="131" xfId="0" applyFont="1" applyBorder="1" applyAlignment="1" applyProtection="1">
      <alignment horizontal="center" vertical="center" wrapText="1"/>
      <protection locked="0"/>
    </xf>
    <xf numFmtId="0" fontId="101" fillId="0" borderId="131" xfId="0" applyFont="1" applyBorder="1" applyAlignment="1" applyProtection="1">
      <alignment horizontal="center" vertical="top" wrapText="1"/>
      <protection locked="0"/>
    </xf>
    <xf numFmtId="0" fontId="100" fillId="50" borderId="134" xfId="0" applyFont="1" applyFill="1" applyBorder="1" applyAlignment="1" applyProtection="1">
      <alignment horizontal="center" wrapText="1"/>
      <protection locked="0"/>
    </xf>
    <xf numFmtId="0" fontId="102" fillId="50" borderId="134" xfId="0" applyFont="1" applyFill="1" applyBorder="1" applyAlignment="1" applyProtection="1">
      <alignment horizontal="center" vertical="top" wrapText="1"/>
      <protection locked="0"/>
    </xf>
    <xf numFmtId="0" fontId="100" fillId="50" borderId="128" xfId="0" applyFont="1" applyFill="1" applyBorder="1" applyAlignment="1" applyProtection="1">
      <alignment horizontal="center" wrapText="1"/>
      <protection locked="0"/>
    </xf>
    <xf numFmtId="0" fontId="104" fillId="50" borderId="128" xfId="0" applyFont="1" applyFill="1" applyBorder="1" applyAlignment="1" applyProtection="1">
      <alignment horizontal="center" vertical="center" wrapText="1"/>
      <protection locked="0"/>
    </xf>
    <xf numFmtId="0" fontId="100" fillId="0" borderId="128" xfId="0" applyFont="1" applyBorder="1" applyAlignment="1" applyProtection="1">
      <alignment horizontal="center" wrapText="1"/>
      <protection locked="0"/>
    </xf>
    <xf numFmtId="0" fontId="104" fillId="0" borderId="128" xfId="0" applyFont="1" applyBorder="1" applyAlignment="1" applyProtection="1">
      <alignment horizontal="center" vertical="center" wrapText="1"/>
      <protection locked="0"/>
    </xf>
    <xf numFmtId="0" fontId="102" fillId="0" borderId="128" xfId="0" applyFont="1" applyBorder="1" applyAlignment="1" applyProtection="1">
      <alignment horizontal="center" vertical="top" wrapText="1"/>
      <protection locked="0"/>
    </xf>
    <xf numFmtId="0" fontId="102" fillId="50" borderId="128" xfId="0" applyFont="1" applyFill="1" applyBorder="1" applyAlignment="1" applyProtection="1">
      <alignment horizontal="center" vertical="top" wrapText="1"/>
      <protection locked="0"/>
    </xf>
    <xf numFmtId="0" fontId="104" fillId="50" borderId="128" xfId="0" applyFont="1" applyFill="1" applyBorder="1" applyAlignment="1" applyProtection="1">
      <alignment horizontal="center" vertical="top" wrapText="1"/>
      <protection locked="0"/>
    </xf>
    <xf numFmtId="0" fontId="104" fillId="0" borderId="128" xfId="0" applyFont="1" applyBorder="1" applyAlignment="1" applyProtection="1">
      <alignment horizontal="center" vertical="top" wrapText="1"/>
      <protection locked="0"/>
    </xf>
    <xf numFmtId="0" fontId="101" fillId="50" borderId="128" xfId="0" applyFont="1" applyFill="1" applyBorder="1" applyAlignment="1" applyProtection="1">
      <alignment horizontal="center" vertical="center" wrapText="1"/>
      <protection locked="0"/>
    </xf>
    <xf numFmtId="0" fontId="101" fillId="50" borderId="131" xfId="0" applyFont="1" applyFill="1" applyBorder="1" applyAlignment="1" applyProtection="1">
      <alignment horizontal="center" wrapText="1"/>
      <protection locked="0"/>
    </xf>
    <xf numFmtId="0" fontId="100" fillId="50" borderId="131" xfId="0" applyFont="1" applyFill="1" applyBorder="1" applyAlignment="1" applyProtection="1">
      <alignment horizontal="center" vertical="top" wrapText="1"/>
      <protection locked="0"/>
    </xf>
    <xf numFmtId="0" fontId="101" fillId="50" borderId="131" xfId="0" applyFont="1" applyFill="1" applyBorder="1" applyAlignment="1" applyProtection="1">
      <alignment horizontal="center" vertical="top" wrapText="1"/>
      <protection locked="0"/>
    </xf>
    <xf numFmtId="0" fontId="100" fillId="50" borderId="131" xfId="0" applyFont="1" applyFill="1" applyBorder="1" applyAlignment="1" applyProtection="1">
      <alignment horizontal="center" vertical="center" wrapText="1"/>
      <protection locked="0"/>
    </xf>
    <xf numFmtId="0" fontId="106" fillId="50" borderId="134" xfId="0" applyFont="1" applyFill="1" applyBorder="1" applyAlignment="1" applyProtection="1">
      <alignment horizontal="center" wrapText="1"/>
      <protection locked="0"/>
    </xf>
    <xf numFmtId="0" fontId="106" fillId="50" borderId="128" xfId="0" applyFont="1" applyFill="1" applyBorder="1" applyAlignment="1" applyProtection="1">
      <alignment horizontal="center" wrapText="1"/>
      <protection locked="0"/>
    </xf>
    <xf numFmtId="0" fontId="102" fillId="50" borderId="128" xfId="0" applyFont="1" applyFill="1" applyBorder="1" applyAlignment="1" applyProtection="1">
      <alignment horizontal="center" wrapText="1"/>
      <protection locked="0"/>
    </xf>
    <xf numFmtId="0" fontId="104" fillId="50" borderId="128" xfId="0" applyFont="1" applyFill="1" applyBorder="1" applyAlignment="1" applyProtection="1">
      <alignment horizontal="center" wrapText="1"/>
      <protection locked="0"/>
    </xf>
    <xf numFmtId="0" fontId="106" fillId="0" borderId="128" xfId="0" applyFont="1" applyBorder="1" applyAlignment="1" applyProtection="1">
      <alignment horizontal="center" wrapText="1"/>
      <protection locked="0"/>
    </xf>
    <xf numFmtId="0" fontId="102" fillId="0" borderId="128" xfId="0" applyFont="1" applyBorder="1" applyAlignment="1" applyProtection="1">
      <alignment horizontal="center" wrapText="1"/>
      <protection locked="0"/>
    </xf>
    <xf numFmtId="0" fontId="106" fillId="0" borderId="131" xfId="0" applyFont="1" applyBorder="1" applyAlignment="1" applyProtection="1">
      <alignment horizontal="center" wrapText="1"/>
      <protection locked="0"/>
    </xf>
    <xf numFmtId="0" fontId="100" fillId="0" borderId="131" xfId="0" applyFont="1" applyBorder="1" applyAlignment="1" applyProtection="1">
      <alignment horizontal="center" wrapText="1"/>
      <protection locked="0"/>
    </xf>
    <xf numFmtId="0" fontId="101" fillId="50" borderId="134" xfId="0" applyFont="1" applyFill="1" applyBorder="1" applyAlignment="1" applyProtection="1">
      <alignment horizontal="center" vertical="center" wrapText="1"/>
      <protection locked="0"/>
    </xf>
    <xf numFmtId="0" fontId="102" fillId="50" borderId="134" xfId="0" applyFont="1" applyFill="1" applyBorder="1" applyAlignment="1" applyProtection="1">
      <alignment horizontal="center" vertical="center" wrapText="1"/>
      <protection locked="0"/>
    </xf>
    <xf numFmtId="0" fontId="101" fillId="0" borderId="128" xfId="0" applyFont="1" applyBorder="1" applyAlignment="1" applyProtection="1">
      <alignment horizontal="center" vertical="center" wrapText="1"/>
      <protection locked="0"/>
    </xf>
    <xf numFmtId="0" fontId="102" fillId="0" borderId="128" xfId="0" applyFont="1" applyBorder="1" applyAlignment="1" applyProtection="1">
      <alignment horizontal="center" vertical="center" wrapText="1"/>
      <protection locked="0"/>
    </xf>
    <xf numFmtId="0" fontId="101" fillId="0" borderId="131" xfId="0" applyFont="1" applyBorder="1" applyAlignment="1" applyProtection="1">
      <alignment horizontal="center" vertical="center" wrapText="1"/>
      <protection locked="0"/>
    </xf>
    <xf numFmtId="0" fontId="101" fillId="50" borderId="131" xfId="0" applyFont="1" applyFill="1" applyBorder="1" applyAlignment="1" applyProtection="1">
      <alignment horizontal="center" vertical="center" wrapText="1"/>
      <protection locked="0"/>
    </xf>
    <xf numFmtId="0" fontId="100" fillId="50" borderId="131" xfId="0" applyFont="1" applyFill="1" applyBorder="1" applyAlignment="1" applyProtection="1">
      <alignment horizontal="center" wrapText="1"/>
      <protection locked="0"/>
    </xf>
    <xf numFmtId="0" fontId="104" fillId="50" borderId="134" xfId="0" applyFont="1" applyFill="1" applyBorder="1" applyAlignment="1" applyProtection="1">
      <alignment horizontal="center" vertical="top" wrapText="1"/>
      <protection locked="0"/>
    </xf>
    <xf numFmtId="0" fontId="109" fillId="50" borderId="134" xfId="0" applyFont="1" applyFill="1" applyBorder="1" applyAlignment="1" applyProtection="1">
      <alignment horizontal="center" vertical="center" wrapText="1"/>
      <protection locked="0"/>
    </xf>
    <xf numFmtId="0" fontId="109" fillId="50" borderId="128" xfId="0" applyFont="1" applyFill="1" applyBorder="1" applyAlignment="1" applyProtection="1">
      <alignment horizontal="center" vertical="center" wrapText="1"/>
      <protection locked="0"/>
    </xf>
    <xf numFmtId="0" fontId="109" fillId="0" borderId="128" xfId="0" applyFont="1" applyBorder="1" applyAlignment="1" applyProtection="1">
      <alignment horizontal="center" vertical="center" wrapText="1"/>
      <protection locked="0"/>
    </xf>
    <xf numFmtId="0" fontId="109" fillId="50" borderId="131" xfId="0" applyFont="1" applyFill="1" applyBorder="1" applyAlignment="1" applyProtection="1">
      <alignment horizontal="center" vertical="center" wrapText="1"/>
      <protection locked="0"/>
    </xf>
    <xf numFmtId="0" fontId="100" fillId="0" borderId="134" xfId="0" applyFont="1" applyBorder="1" applyAlignment="1" applyProtection="1">
      <alignment horizontal="center" vertical="center" wrapText="1"/>
      <protection locked="0"/>
    </xf>
    <xf numFmtId="0" fontId="109" fillId="0" borderId="134" xfId="0" applyFont="1" applyBorder="1" applyAlignment="1" applyProtection="1">
      <alignment horizontal="center" vertical="center" wrapText="1"/>
      <protection locked="0"/>
    </xf>
    <xf numFmtId="0" fontId="109" fillId="0" borderId="131" xfId="0" applyFont="1" applyBorder="1" applyAlignment="1" applyProtection="1">
      <alignment horizontal="center" vertical="center" wrapText="1"/>
      <protection locked="0"/>
    </xf>
    <xf numFmtId="0" fontId="110" fillId="50" borderId="128" xfId="0" applyFont="1" applyFill="1" applyBorder="1" applyAlignment="1" applyProtection="1">
      <alignment horizontal="center" wrapText="1"/>
      <protection locked="0"/>
    </xf>
    <xf numFmtId="0" fontId="111" fillId="0" borderId="128" xfId="0" applyFont="1" applyBorder="1" applyAlignment="1" applyProtection="1">
      <alignment horizontal="center" vertical="center" wrapText="1"/>
      <protection locked="0"/>
    </xf>
    <xf numFmtId="0" fontId="110" fillId="0" borderId="128" xfId="0" applyFont="1" applyBorder="1" applyAlignment="1" applyProtection="1">
      <alignment horizontal="center" vertical="center" wrapText="1"/>
      <protection locked="0"/>
    </xf>
    <xf numFmtId="0" fontId="112" fillId="50" borderId="134" xfId="0" applyFont="1" applyFill="1" applyBorder="1" applyAlignment="1" applyProtection="1">
      <alignment horizontal="center" wrapText="1"/>
      <protection locked="0"/>
    </xf>
    <xf numFmtId="0" fontId="112" fillId="0" borderId="131" xfId="0" applyFont="1" applyBorder="1" applyAlignment="1" applyProtection="1">
      <alignment horizontal="center" wrapText="1"/>
      <protection locked="0"/>
    </xf>
    <xf numFmtId="0" fontId="107" fillId="50" borderId="131" xfId="0" applyFont="1" applyFill="1" applyBorder="1" applyAlignment="1" applyProtection="1">
      <alignment horizontal="center" vertical="center" wrapText="1"/>
      <protection locked="0"/>
    </xf>
    <xf numFmtId="0" fontId="107" fillId="50" borderId="128" xfId="0" applyFont="1" applyFill="1" applyBorder="1" applyAlignment="1" applyProtection="1">
      <alignment horizontal="center" vertical="center" wrapText="1"/>
      <protection locked="0"/>
    </xf>
    <xf numFmtId="0" fontId="107" fillId="50" borderId="131" xfId="0" applyFont="1" applyFill="1" applyBorder="1" applyAlignment="1" applyProtection="1">
      <alignment horizontal="center" vertical="top" wrapText="1"/>
      <protection locked="0"/>
    </xf>
    <xf numFmtId="0" fontId="0" fillId="50" borderId="131" xfId="0" applyFill="1" applyBorder="1" applyAlignment="1" applyProtection="1">
      <alignment horizontal="center" vertical="center" wrapText="1"/>
      <protection locked="0"/>
    </xf>
    <xf numFmtId="0" fontId="109" fillId="50" borderId="134" xfId="0" applyFont="1" applyFill="1" applyBorder="1" applyAlignment="1" applyProtection="1">
      <alignment horizontal="center" vertical="top" wrapText="1"/>
      <protection locked="0"/>
    </xf>
    <xf numFmtId="0" fontId="104" fillId="50" borderId="134" xfId="0" applyFont="1" applyFill="1" applyBorder="1" applyAlignment="1" applyProtection="1">
      <alignment horizontal="center" vertical="center" wrapText="1"/>
      <protection locked="0"/>
    </xf>
    <xf numFmtId="0" fontId="109" fillId="50" borderId="128" xfId="0" applyFont="1" applyFill="1" applyBorder="1" applyAlignment="1" applyProtection="1">
      <alignment horizontal="center" vertical="top" wrapText="1"/>
      <protection locked="0"/>
    </xf>
    <xf numFmtId="0" fontId="113" fillId="0" borderId="128" xfId="0" applyFont="1" applyBorder="1" applyAlignment="1" applyProtection="1">
      <alignment horizontal="center" vertical="center" wrapText="1"/>
      <protection locked="0"/>
    </xf>
    <xf numFmtId="0" fontId="113" fillId="50" borderId="128" xfId="0" applyFont="1" applyFill="1" applyBorder="1" applyAlignment="1" applyProtection="1">
      <alignment horizontal="center" vertical="top" wrapText="1"/>
      <protection locked="0"/>
    </xf>
    <xf numFmtId="0" fontId="113" fillId="0" borderId="128" xfId="0" applyFont="1" applyBorder="1" applyAlignment="1" applyProtection="1">
      <alignment horizontal="center" vertical="top" wrapText="1"/>
      <protection locked="0"/>
    </xf>
    <xf numFmtId="0" fontId="109" fillId="0" borderId="128" xfId="0" applyFont="1" applyBorder="1" applyAlignment="1" applyProtection="1">
      <alignment horizontal="center" vertical="top" wrapText="1"/>
      <protection locked="0"/>
    </xf>
    <xf numFmtId="0" fontId="109" fillId="0" borderId="131" xfId="0" applyFont="1" applyBorder="1" applyAlignment="1" applyProtection="1">
      <alignment horizontal="center" vertical="top" wrapText="1"/>
      <protection locked="0"/>
    </xf>
    <xf numFmtId="0" fontId="104" fillId="0" borderId="131" xfId="0" applyFont="1" applyBorder="1" applyAlignment="1" applyProtection="1">
      <alignment horizontal="center" vertical="top" wrapText="1"/>
      <protection locked="0"/>
    </xf>
    <xf numFmtId="0" fontId="113" fillId="0" borderId="131" xfId="0" applyFont="1" applyBorder="1" applyAlignment="1" applyProtection="1">
      <alignment horizontal="center" vertical="top" wrapText="1"/>
      <protection locked="0"/>
    </xf>
    <xf numFmtId="0" fontId="102" fillId="50" borderId="128" xfId="0" applyFont="1" applyFill="1" applyBorder="1" applyAlignment="1" applyProtection="1">
      <alignment horizontal="center" vertical="center" wrapText="1"/>
      <protection locked="0"/>
    </xf>
    <xf numFmtId="0" fontId="114" fillId="50" borderId="134" xfId="0" applyFont="1" applyFill="1" applyBorder="1" applyAlignment="1" applyProtection="1">
      <alignment horizontal="center" wrapText="1"/>
      <protection locked="0"/>
    </xf>
    <xf numFmtId="0" fontId="114" fillId="50" borderId="128" xfId="0" applyFont="1" applyFill="1" applyBorder="1" applyAlignment="1" applyProtection="1">
      <alignment horizontal="center" wrapText="1"/>
      <protection locked="0"/>
    </xf>
    <xf numFmtId="0" fontId="114" fillId="0" borderId="128" xfId="0" applyFont="1" applyBorder="1" applyAlignment="1" applyProtection="1">
      <alignment horizontal="center" wrapText="1"/>
      <protection locked="0"/>
    </xf>
    <xf numFmtId="0" fontId="107" fillId="50" borderId="128" xfId="0" applyFont="1" applyFill="1" applyBorder="1" applyAlignment="1" applyProtection="1">
      <alignment horizontal="center" vertical="top" wrapText="1"/>
      <protection locked="0"/>
    </xf>
    <xf numFmtId="0" fontId="107" fillId="0" borderId="128" xfId="0" applyFont="1" applyBorder="1" applyAlignment="1" applyProtection="1">
      <alignment horizontal="center" vertical="top" wrapText="1"/>
      <protection locked="0"/>
    </xf>
    <xf numFmtId="0" fontId="114" fillId="0" borderId="131" xfId="0" applyFont="1" applyBorder="1" applyAlignment="1" applyProtection="1">
      <alignment horizontal="center" wrapText="1"/>
      <protection locked="0"/>
    </xf>
    <xf numFmtId="0" fontId="33" fillId="34" borderId="10" xfId="0" applyFont="1" applyFill="1" applyBorder="1" applyAlignment="1" applyProtection="1">
      <alignment horizontal="center" vertical="center"/>
      <protection locked="0"/>
    </xf>
    <xf numFmtId="176" fontId="33" fillId="34" borderId="10" xfId="0" applyNumberFormat="1" applyFont="1" applyFill="1" applyBorder="1" applyAlignment="1" applyProtection="1">
      <alignment horizontal="center" vertical="center"/>
      <protection locked="0"/>
    </xf>
    <xf numFmtId="0" fontId="0" fillId="55" borderId="0" xfId="0" applyFill="1" applyAlignment="1" applyProtection="1">
      <alignment horizontal="center" vertical="center"/>
      <protection locked="0"/>
    </xf>
    <xf numFmtId="0" fontId="10" fillId="73" borderId="0" xfId="0" applyFont="1" applyFill="1"/>
    <xf numFmtId="0" fontId="10" fillId="73" borderId="40" xfId="0" applyFont="1" applyFill="1" applyBorder="1"/>
    <xf numFmtId="0" fontId="10" fillId="37" borderId="0" xfId="0" applyFont="1" applyFill="1"/>
    <xf numFmtId="0" fontId="10" fillId="37" borderId="40" xfId="0" applyFont="1" applyFill="1" applyBorder="1"/>
    <xf numFmtId="0" fontId="2" fillId="40" borderId="0" xfId="0" applyFont="1" applyFill="1"/>
    <xf numFmtId="0" fontId="2" fillId="73" borderId="39" xfId="0" applyFont="1" applyFill="1" applyBorder="1"/>
    <xf numFmtId="0" fontId="4" fillId="73" borderId="0" xfId="0" applyFont="1" applyFill="1"/>
    <xf numFmtId="0" fontId="2" fillId="73" borderId="0" xfId="0" applyFont="1" applyFill="1"/>
    <xf numFmtId="187" fontId="2" fillId="73" borderId="0" xfId="61" applyNumberFormat="1" applyFont="1" applyFill="1" applyBorder="1" applyProtection="1"/>
    <xf numFmtId="187" fontId="10" fillId="73" borderId="0" xfId="61" applyNumberFormat="1" applyFont="1" applyFill="1" applyBorder="1" applyProtection="1"/>
    <xf numFmtId="0" fontId="2" fillId="73" borderId="85" xfId="0" applyFont="1" applyFill="1" applyBorder="1"/>
    <xf numFmtId="0" fontId="41" fillId="73" borderId="39" xfId="0" applyFont="1" applyFill="1" applyBorder="1" applyAlignment="1">
      <alignment vertical="center"/>
    </xf>
    <xf numFmtId="0" fontId="41" fillId="73" borderId="85" xfId="0" applyFont="1" applyFill="1" applyBorder="1" applyAlignment="1">
      <alignment vertical="center"/>
    </xf>
    <xf numFmtId="0" fontId="41" fillId="40" borderId="0" xfId="0" applyFont="1" applyFill="1" applyAlignment="1">
      <alignment vertical="center"/>
    </xf>
    <xf numFmtId="0" fontId="41" fillId="0" borderId="0" xfId="0" applyFont="1" applyAlignment="1">
      <alignment vertical="center"/>
    </xf>
    <xf numFmtId="0" fontId="41" fillId="73" borderId="39" xfId="0" applyFont="1" applyFill="1" applyBorder="1" applyAlignment="1">
      <alignment horizontal="center" vertical="center"/>
    </xf>
    <xf numFmtId="0" fontId="41" fillId="73" borderId="85" xfId="0" applyFont="1" applyFill="1" applyBorder="1" applyAlignment="1">
      <alignment horizontal="center" vertical="center"/>
    </xf>
    <xf numFmtId="0" fontId="41" fillId="40" borderId="0" xfId="0" applyFont="1" applyFill="1" applyAlignment="1">
      <alignment horizontal="center" vertical="center"/>
    </xf>
    <xf numFmtId="0" fontId="41" fillId="0" borderId="0" xfId="0" applyFont="1" applyAlignment="1">
      <alignment horizontal="center" vertical="center"/>
    </xf>
    <xf numFmtId="0" fontId="10" fillId="73" borderId="39" xfId="0" applyFont="1" applyFill="1" applyBorder="1"/>
    <xf numFmtId="0" fontId="10" fillId="73" borderId="85" xfId="0" applyFont="1" applyFill="1" applyBorder="1"/>
    <xf numFmtId="0" fontId="10" fillId="40" borderId="0" xfId="0" applyFont="1" applyFill="1"/>
    <xf numFmtId="0" fontId="10" fillId="0" borderId="0" xfId="0" applyFont="1"/>
    <xf numFmtId="0" fontId="116" fillId="40" borderId="0" xfId="0" applyFont="1" applyFill="1" applyAlignment="1">
      <alignment horizontal="right" vertical="center" wrapText="1"/>
    </xf>
    <xf numFmtId="0" fontId="10" fillId="37" borderId="39" xfId="0" applyFont="1" applyFill="1" applyBorder="1"/>
    <xf numFmtId="0" fontId="10" fillId="73" borderId="58" xfId="0" applyFont="1" applyFill="1" applyBorder="1"/>
    <xf numFmtId="0" fontId="10" fillId="73" borderId="42" xfId="0" applyFont="1" applyFill="1" applyBorder="1"/>
    <xf numFmtId="0" fontId="10" fillId="73" borderId="41" xfId="0" applyFont="1" applyFill="1" applyBorder="1"/>
    <xf numFmtId="0" fontId="10" fillId="73" borderId="0" xfId="0" quotePrefix="1" applyFont="1" applyFill="1"/>
    <xf numFmtId="187" fontId="10" fillId="73" borderId="0" xfId="61" applyNumberFormat="1" applyFont="1" applyFill="1" applyBorder="1" applyAlignment="1" applyProtection="1">
      <alignment shrinkToFit="1"/>
    </xf>
    <xf numFmtId="0" fontId="2" fillId="73" borderId="39" xfId="0" applyFont="1" applyFill="1" applyBorder="1" applyAlignment="1">
      <alignment vertical="center"/>
    </xf>
    <xf numFmtId="0" fontId="2" fillId="73" borderId="0" xfId="0" applyFont="1" applyFill="1" applyAlignment="1">
      <alignment vertical="center"/>
    </xf>
    <xf numFmtId="187" fontId="2" fillId="73" borderId="92" xfId="61" applyNumberFormat="1" applyFont="1" applyFill="1" applyBorder="1" applyAlignment="1" applyProtection="1">
      <alignment horizontal="center" vertical="center" wrapText="1"/>
    </xf>
    <xf numFmtId="187" fontId="2" fillId="73" borderId="89" xfId="61" applyNumberFormat="1" applyFont="1" applyFill="1" applyBorder="1" applyAlignment="1" applyProtection="1">
      <alignment horizontal="center" vertical="center" wrapText="1"/>
    </xf>
    <xf numFmtId="187" fontId="10" fillId="73" borderId="0" xfId="61" applyNumberFormat="1" applyFont="1" applyFill="1" applyBorder="1" applyAlignment="1" applyProtection="1">
      <alignment vertical="center"/>
    </xf>
    <xf numFmtId="0" fontId="2" fillId="73" borderId="85" xfId="0" applyFont="1" applyFill="1" applyBorder="1" applyAlignment="1">
      <alignment vertical="center" wrapText="1"/>
    </xf>
    <xf numFmtId="0" fontId="2" fillId="40" borderId="0" xfId="0" applyFont="1" applyFill="1" applyAlignment="1">
      <alignment vertical="center"/>
    </xf>
    <xf numFmtId="0" fontId="2" fillId="73" borderId="85" xfId="0" applyFont="1" applyFill="1" applyBorder="1" applyAlignment="1">
      <alignment wrapText="1"/>
    </xf>
    <xf numFmtId="0" fontId="2" fillId="73" borderId="47" xfId="0" applyFont="1" applyFill="1" applyBorder="1"/>
    <xf numFmtId="0" fontId="2" fillId="73" borderId="51" xfId="0" applyFont="1" applyFill="1" applyBorder="1"/>
    <xf numFmtId="187" fontId="2" fillId="73" borderId="51" xfId="61" applyNumberFormat="1" applyFont="1" applyFill="1" applyBorder="1" applyProtection="1"/>
    <xf numFmtId="187" fontId="10" fillId="73" borderId="51" xfId="61" applyNumberFormat="1" applyFont="1" applyFill="1" applyBorder="1" applyProtection="1"/>
    <xf numFmtId="0" fontId="2" fillId="73" borderId="20" xfId="0" applyFont="1" applyFill="1" applyBorder="1" applyAlignment="1">
      <alignment wrapText="1"/>
    </xf>
    <xf numFmtId="187" fontId="2" fillId="0" borderId="0" xfId="61" applyNumberFormat="1" applyFont="1" applyProtection="1"/>
    <xf numFmtId="187" fontId="10" fillId="0" borderId="0" xfId="61" applyNumberFormat="1" applyFont="1" applyProtection="1"/>
    <xf numFmtId="188" fontId="41" fillId="73" borderId="55" xfId="61" applyNumberFormat="1" applyFont="1" applyFill="1" applyBorder="1" applyAlignment="1" applyProtection="1">
      <alignment horizontal="center" vertical="center" shrinkToFit="1"/>
    </xf>
    <xf numFmtId="188" fontId="41" fillId="73" borderId="78" xfId="61" applyNumberFormat="1" applyFont="1" applyFill="1" applyBorder="1" applyAlignment="1" applyProtection="1">
      <alignment horizontal="center" vertical="center" shrinkToFit="1"/>
    </xf>
    <xf numFmtId="188" fontId="41" fillId="73" borderId="91" xfId="61" applyNumberFormat="1" applyFont="1" applyFill="1" applyBorder="1" applyAlignment="1" applyProtection="1">
      <alignment horizontal="center" vertical="center" shrinkToFit="1"/>
    </xf>
    <xf numFmtId="187" fontId="2" fillId="73" borderId="97" xfId="61" applyNumberFormat="1" applyFont="1" applyFill="1" applyBorder="1" applyAlignment="1" applyProtection="1">
      <alignment horizontal="center" vertical="center" wrapText="1"/>
    </xf>
    <xf numFmtId="0" fontId="7" fillId="29" borderId="11" xfId="43" applyFont="1" applyFill="1" applyBorder="1" applyAlignment="1">
      <alignment horizontal="left" vertical="center"/>
    </xf>
    <xf numFmtId="0" fontId="6" fillId="0" borderId="0" xfId="0" applyFont="1" applyAlignment="1" applyProtection="1">
      <alignment horizontal="center" vertical="center"/>
      <protection hidden="1"/>
    </xf>
    <xf numFmtId="176" fontId="2" fillId="0" borderId="14" xfId="43" applyNumberFormat="1" applyBorder="1" applyAlignment="1" applyProtection="1">
      <alignment horizontal="center" vertical="center"/>
      <protection locked="0"/>
    </xf>
    <xf numFmtId="176" fontId="2" fillId="0" borderId="14" xfId="43" applyNumberFormat="1" applyBorder="1" applyAlignment="1" applyProtection="1">
      <alignment horizontal="right" vertical="center"/>
      <protection locked="0"/>
    </xf>
    <xf numFmtId="0" fontId="2" fillId="37" borderId="14" xfId="43" applyFill="1" applyBorder="1" applyProtection="1">
      <protection locked="0"/>
    </xf>
    <xf numFmtId="176" fontId="2" fillId="37" borderId="14" xfId="43" applyNumberFormat="1" applyFill="1" applyBorder="1" applyAlignment="1">
      <alignment horizontal="right" vertical="center"/>
    </xf>
    <xf numFmtId="0" fontId="2" fillId="0" borderId="14" xfId="43" applyBorder="1" applyAlignment="1" applyProtection="1">
      <alignment wrapText="1"/>
      <protection locked="0"/>
    </xf>
    <xf numFmtId="0" fontId="48" fillId="37" borderId="14" xfId="43" applyFont="1" applyFill="1" applyBorder="1" applyAlignment="1">
      <alignment vertical="center"/>
    </xf>
    <xf numFmtId="0" fontId="48" fillId="37" borderId="14" xfId="43" applyFont="1" applyFill="1" applyBorder="1"/>
    <xf numFmtId="0" fontId="2" fillId="25" borderId="18" xfId="43" applyFill="1" applyBorder="1" applyAlignment="1">
      <alignment horizontal="right"/>
    </xf>
    <xf numFmtId="176" fontId="2" fillId="37" borderId="10" xfId="43" applyNumberFormat="1" applyFill="1" applyBorder="1" applyAlignment="1">
      <alignment horizontal="right" vertical="center"/>
    </xf>
    <xf numFmtId="0" fontId="2" fillId="0" borderId="14" xfId="43" applyBorder="1" applyAlignment="1" applyProtection="1">
      <alignment vertical="center" wrapText="1"/>
      <protection locked="0"/>
    </xf>
    <xf numFmtId="0" fontId="5" fillId="25" borderId="0" xfId="43" applyFont="1" applyFill="1"/>
    <xf numFmtId="176" fontId="2" fillId="25" borderId="0" xfId="43" applyNumberFormat="1" applyFill="1" applyAlignment="1" applyProtection="1">
      <alignment horizontal="right" vertical="center"/>
      <protection locked="0"/>
    </xf>
    <xf numFmtId="176" fontId="2" fillId="25" borderId="74" xfId="43" applyNumberFormat="1" applyFill="1" applyBorder="1" applyAlignment="1" applyProtection="1">
      <alignment horizontal="right" vertical="center"/>
      <protection locked="0"/>
    </xf>
    <xf numFmtId="176" fontId="2" fillId="37" borderId="75" xfId="43" applyNumberFormat="1" applyFill="1" applyBorder="1" applyAlignment="1">
      <alignment horizontal="right" vertical="center"/>
    </xf>
    <xf numFmtId="176" fontId="2" fillId="37" borderId="76" xfId="43" applyNumberFormat="1" applyFill="1" applyBorder="1" applyAlignment="1">
      <alignment horizontal="right" vertical="center"/>
    </xf>
    <xf numFmtId="176" fontId="2" fillId="37" borderId="60" xfId="43" applyNumberFormat="1" applyFill="1" applyBorder="1" applyAlignment="1">
      <alignment horizontal="right" vertical="center"/>
    </xf>
    <xf numFmtId="176" fontId="2" fillId="37" borderId="77" xfId="43" applyNumberFormat="1" applyFill="1" applyBorder="1" applyAlignment="1">
      <alignment horizontal="right" vertical="center"/>
    </xf>
    <xf numFmtId="176" fontId="4" fillId="37" borderId="52" xfId="43" applyNumberFormat="1" applyFont="1" applyFill="1" applyBorder="1" applyAlignment="1">
      <alignment horizontal="right" vertical="center"/>
    </xf>
    <xf numFmtId="176" fontId="4" fillId="37" borderId="48" xfId="43" applyNumberFormat="1" applyFont="1" applyFill="1" applyBorder="1" applyAlignment="1">
      <alignment horizontal="right" vertical="center"/>
    </xf>
    <xf numFmtId="0" fontId="24" fillId="25" borderId="0" xfId="43" applyFont="1" applyFill="1"/>
    <xf numFmtId="176" fontId="4" fillId="25" borderId="0" xfId="43" applyNumberFormat="1" applyFont="1" applyFill="1" applyAlignment="1" applyProtection="1">
      <alignment horizontal="right" vertical="center"/>
      <protection locked="0"/>
    </xf>
    <xf numFmtId="176" fontId="2" fillId="0" borderId="15" xfId="43" applyNumberFormat="1" applyBorder="1" applyAlignment="1" applyProtection="1">
      <alignment horizontal="right" vertical="center"/>
      <protection locked="0"/>
    </xf>
    <xf numFmtId="0" fontId="2" fillId="0" borderId="14" xfId="43" applyBorder="1" applyAlignment="1">
      <alignment vertical="center"/>
    </xf>
    <xf numFmtId="0" fontId="50" fillId="0" borderId="14" xfId="43" applyFont="1" applyBorder="1" applyProtection="1">
      <protection locked="0"/>
    </xf>
    <xf numFmtId="176" fontId="2" fillId="37" borderId="15" xfId="43" applyNumberFormat="1" applyFill="1" applyBorder="1" applyAlignment="1">
      <alignment horizontal="right" vertical="center"/>
    </xf>
    <xf numFmtId="176" fontId="2" fillId="25" borderId="75" xfId="43" applyNumberFormat="1" applyFill="1" applyBorder="1" applyAlignment="1">
      <alignment horizontal="right" vertical="center"/>
    </xf>
    <xf numFmtId="176" fontId="33" fillId="37" borderId="57" xfId="0" applyNumberFormat="1" applyFont="1" applyFill="1" applyBorder="1" applyAlignment="1">
      <alignment vertical="center"/>
    </xf>
    <xf numFmtId="176" fontId="4" fillId="37" borderId="60" xfId="43" applyNumberFormat="1" applyFont="1" applyFill="1" applyBorder="1" applyAlignment="1">
      <alignment horizontal="right" vertical="center"/>
    </xf>
    <xf numFmtId="176" fontId="4" fillId="37" borderId="79" xfId="43" applyNumberFormat="1" applyFont="1" applyFill="1" applyBorder="1" applyAlignment="1">
      <alignment horizontal="right" vertical="center"/>
    </xf>
    <xf numFmtId="176" fontId="2" fillId="0" borderId="0" xfId="43" applyNumberFormat="1" applyAlignment="1" applyProtection="1">
      <alignment vertical="center"/>
      <protection locked="0"/>
    </xf>
    <xf numFmtId="0" fontId="17" fillId="24" borderId="10" xfId="43" applyFont="1" applyFill="1" applyBorder="1" applyAlignment="1">
      <alignment horizontal="center" vertical="center"/>
    </xf>
    <xf numFmtId="176" fontId="2" fillId="0" borderId="15" xfId="43" applyNumberFormat="1" applyBorder="1" applyAlignment="1">
      <alignment horizontal="right" vertical="center"/>
    </xf>
    <xf numFmtId="176" fontId="2" fillId="0" borderId="14" xfId="43" applyNumberFormat="1" applyBorder="1" applyAlignment="1">
      <alignment horizontal="right" vertical="center"/>
    </xf>
    <xf numFmtId="0" fontId="16" fillId="0" borderId="14" xfId="43" applyFont="1" applyBorder="1"/>
    <xf numFmtId="0" fontId="49" fillId="0" borderId="14" xfId="43" applyFont="1" applyBorder="1"/>
    <xf numFmtId="176" fontId="2" fillId="0" borderId="18" xfId="43" applyNumberFormat="1" applyBorder="1" applyAlignment="1" applyProtection="1">
      <alignment horizontal="right" vertical="center"/>
      <protection locked="0"/>
    </xf>
    <xf numFmtId="176" fontId="4" fillId="37" borderId="18" xfId="43" applyNumberFormat="1" applyFont="1" applyFill="1" applyBorder="1" applyAlignment="1">
      <alignment horizontal="right" vertical="center"/>
    </xf>
    <xf numFmtId="0" fontId="5" fillId="25" borderId="54" xfId="43" applyFont="1" applyFill="1" applyBorder="1" applyAlignment="1">
      <alignment horizontal="center" vertical="center"/>
    </xf>
    <xf numFmtId="176" fontId="2" fillId="25" borderId="16" xfId="43" applyNumberFormat="1" applyFill="1" applyBorder="1" applyAlignment="1">
      <alignment horizontal="right" vertical="center"/>
    </xf>
    <xf numFmtId="176" fontId="2" fillId="25" borderId="99" xfId="43" applyNumberFormat="1" applyFill="1" applyBorder="1" applyAlignment="1">
      <alignment horizontal="right" vertical="center"/>
    </xf>
    <xf numFmtId="176" fontId="2" fillId="25" borderId="101" xfId="43" applyNumberFormat="1" applyFill="1" applyBorder="1" applyAlignment="1">
      <alignment horizontal="right" vertical="center"/>
    </xf>
    <xf numFmtId="176" fontId="2" fillId="25" borderId="80" xfId="43" applyNumberFormat="1" applyFill="1" applyBorder="1" applyAlignment="1">
      <alignment horizontal="right" vertical="center"/>
    </xf>
    <xf numFmtId="0" fontId="23" fillId="33" borderId="22" xfId="43" applyFont="1" applyFill="1" applyBorder="1" applyAlignment="1">
      <alignment horizontal="right" vertical="center"/>
    </xf>
    <xf numFmtId="176" fontId="2" fillId="37" borderId="100" xfId="43" applyNumberFormat="1" applyFill="1" applyBorder="1" applyAlignment="1">
      <alignment horizontal="right" vertical="center"/>
    </xf>
    <xf numFmtId="176" fontId="2" fillId="37" borderId="81" xfId="43" applyNumberFormat="1" applyFill="1" applyBorder="1" applyAlignment="1">
      <alignment horizontal="right" vertical="center"/>
    </xf>
    <xf numFmtId="0" fontId="5" fillId="33" borderId="23" xfId="43" applyFont="1" applyFill="1" applyBorder="1" applyAlignment="1">
      <alignment horizontal="right" vertical="center"/>
    </xf>
    <xf numFmtId="176" fontId="4" fillId="37" borderId="51" xfId="43" applyNumberFormat="1" applyFont="1" applyFill="1" applyBorder="1" applyAlignment="1">
      <alignment horizontal="right" vertical="center"/>
    </xf>
    <xf numFmtId="176" fontId="4" fillId="37" borderId="20" xfId="43" applyNumberFormat="1" applyFont="1" applyFill="1" applyBorder="1" applyAlignment="1">
      <alignment horizontal="right" vertical="center"/>
    </xf>
    <xf numFmtId="0" fontId="17" fillId="0" borderId="55" xfId="43" applyFont="1" applyBorder="1" applyAlignment="1">
      <alignment horizontal="centerContinuous" vertical="center"/>
    </xf>
    <xf numFmtId="176" fontId="2" fillId="37" borderId="82" xfId="43" applyNumberFormat="1" applyFill="1" applyBorder="1" applyAlignment="1">
      <alignment horizontal="right" vertical="center"/>
    </xf>
    <xf numFmtId="176" fontId="2" fillId="37" borderId="78" xfId="43" applyNumberFormat="1" applyFill="1" applyBorder="1" applyAlignment="1">
      <alignment horizontal="right" vertical="center"/>
    </xf>
    <xf numFmtId="176" fontId="2" fillId="37" borderId="83" xfId="43" applyNumberFormat="1" applyFill="1" applyBorder="1" applyAlignment="1">
      <alignment horizontal="right" vertical="center"/>
    </xf>
    <xf numFmtId="0" fontId="23" fillId="27" borderId="56" xfId="43" applyFont="1" applyFill="1" applyBorder="1" applyAlignment="1">
      <alignment horizontal="right" vertical="center"/>
    </xf>
    <xf numFmtId="176" fontId="2" fillId="37" borderId="12" xfId="43" applyNumberFormat="1" applyFill="1" applyBorder="1" applyAlignment="1">
      <alignment horizontal="right" vertical="center"/>
    </xf>
    <xf numFmtId="176" fontId="2" fillId="37" borderId="84" xfId="43" applyNumberFormat="1" applyFill="1" applyBorder="1" applyAlignment="1">
      <alignment horizontal="right" vertical="center"/>
    </xf>
    <xf numFmtId="0" fontId="5" fillId="27" borderId="56" xfId="43" applyFont="1" applyFill="1" applyBorder="1" applyAlignment="1">
      <alignment horizontal="center" vertical="center"/>
    </xf>
    <xf numFmtId="176" fontId="4" fillId="37" borderId="10" xfId="43" applyNumberFormat="1" applyFont="1" applyFill="1" applyBorder="1" applyAlignment="1">
      <alignment horizontal="right" vertical="center"/>
    </xf>
    <xf numFmtId="176" fontId="4" fillId="37" borderId="12" xfId="43" applyNumberFormat="1" applyFont="1" applyFill="1" applyBorder="1" applyAlignment="1">
      <alignment horizontal="right" vertical="center"/>
    </xf>
    <xf numFmtId="176" fontId="4" fillId="37" borderId="84" xfId="43" applyNumberFormat="1" applyFont="1" applyFill="1" applyBorder="1" applyAlignment="1">
      <alignment horizontal="right" vertical="center"/>
    </xf>
    <xf numFmtId="0" fontId="50" fillId="0" borderId="61" xfId="43" applyFont="1" applyBorder="1" applyAlignment="1">
      <alignment horizontal="center"/>
    </xf>
    <xf numFmtId="176" fontId="2" fillId="0" borderId="0" xfId="43" applyNumberFormat="1" applyAlignment="1" applyProtection="1">
      <alignment horizontal="right" vertical="center"/>
      <protection locked="0"/>
    </xf>
    <xf numFmtId="176" fontId="2" fillId="0" borderId="85" xfId="43" applyNumberFormat="1" applyBorder="1" applyAlignment="1" applyProtection="1">
      <alignment horizontal="right" vertical="center"/>
      <protection locked="0"/>
    </xf>
    <xf numFmtId="0" fontId="16" fillId="0" borderId="62" xfId="43" applyFont="1" applyBorder="1" applyAlignment="1">
      <alignment vertical="center"/>
    </xf>
    <xf numFmtId="0" fontId="16" fillId="0" borderId="63" xfId="43" applyFont="1" applyBorder="1" applyAlignment="1">
      <alignment vertical="center"/>
    </xf>
    <xf numFmtId="176" fontId="2" fillId="0" borderId="58" xfId="43" applyNumberFormat="1" applyBorder="1" applyAlignment="1" applyProtection="1">
      <alignment horizontal="right" vertical="center"/>
      <protection locked="0"/>
    </xf>
    <xf numFmtId="176" fontId="2" fillId="0" borderId="86" xfId="43" applyNumberFormat="1" applyBorder="1" applyAlignment="1" applyProtection="1">
      <alignment horizontal="right" vertical="center"/>
      <protection locked="0"/>
    </xf>
    <xf numFmtId="166" fontId="5" fillId="27" borderId="62" xfId="43" applyNumberFormat="1" applyFont="1" applyFill="1" applyBorder="1" applyAlignment="1">
      <alignment horizontal="centerContinuous" vertical="center"/>
    </xf>
    <xf numFmtId="176" fontId="4" fillId="37" borderId="24" xfId="43" applyNumberFormat="1" applyFont="1" applyFill="1" applyBorder="1" applyAlignment="1">
      <alignment horizontal="right" vertical="center"/>
    </xf>
    <xf numFmtId="0" fontId="2" fillId="0" borderId="10" xfId="43" applyBorder="1" applyAlignment="1">
      <alignment vertical="center"/>
    </xf>
    <xf numFmtId="0" fontId="2" fillId="0" borderId="18" xfId="43" applyBorder="1" applyAlignment="1" applyProtection="1">
      <alignment horizontal="center" vertical="center"/>
      <protection locked="0"/>
    </xf>
    <xf numFmtId="0" fontId="122" fillId="0" borderId="0" xfId="0" applyFont="1" applyBorder="1"/>
    <xf numFmtId="0" fontId="2" fillId="55" borderId="10" xfId="0" applyFont="1" applyFill="1" applyBorder="1" applyAlignment="1">
      <alignment horizontal="right" vertical="center"/>
    </xf>
    <xf numFmtId="0" fontId="0" fillId="0" borderId="10" xfId="0" applyBorder="1" applyAlignment="1" applyProtection="1">
      <alignment horizontal="center" vertical="center"/>
      <protection locked="0"/>
    </xf>
    <xf numFmtId="0" fontId="0" fillId="73" borderId="10" xfId="0" applyFill="1" applyBorder="1" applyAlignment="1">
      <alignment horizontal="center" vertical="center"/>
    </xf>
    <xf numFmtId="0" fontId="0" fillId="55" borderId="10" xfId="0" applyFill="1" applyBorder="1" applyAlignment="1">
      <alignment horizontal="right" vertical="center"/>
    </xf>
    <xf numFmtId="0" fontId="0" fillId="0" borderId="10" xfId="0" applyBorder="1" applyProtection="1">
      <protection locked="0"/>
    </xf>
    <xf numFmtId="0" fontId="116" fillId="73" borderId="10" xfId="0" applyFont="1" applyFill="1" applyBorder="1" applyAlignment="1">
      <alignment horizontal="center" vertical="center"/>
    </xf>
    <xf numFmtId="0" fontId="10" fillId="73" borderId="39" xfId="0" applyFont="1" applyFill="1" applyBorder="1" applyAlignment="1">
      <alignment vertical="center"/>
    </xf>
    <xf numFmtId="0" fontId="187" fillId="73" borderId="0" xfId="0" applyFont="1" applyFill="1" applyAlignment="1">
      <alignment vertical="center"/>
    </xf>
    <xf numFmtId="0" fontId="10" fillId="73" borderId="0" xfId="0" applyFont="1" applyFill="1" applyAlignment="1">
      <alignment vertical="center"/>
    </xf>
    <xf numFmtId="0" fontId="10" fillId="73" borderId="40" xfId="0" applyFont="1" applyFill="1" applyBorder="1" applyAlignment="1">
      <alignment vertical="center"/>
    </xf>
    <xf numFmtId="0" fontId="7" fillId="73" borderId="33" xfId="61" applyNumberFormat="1" applyFont="1" applyFill="1" applyBorder="1" applyAlignment="1" applyProtection="1">
      <alignment horizontal="center" vertical="center"/>
    </xf>
    <xf numFmtId="0" fontId="7" fillId="73" borderId="72" xfId="61" applyNumberFormat="1" applyFont="1" applyFill="1" applyBorder="1" applyAlignment="1" applyProtection="1">
      <alignment horizontal="center" vertical="center"/>
    </xf>
    <xf numFmtId="0" fontId="7" fillId="73" borderId="34" xfId="61" applyNumberFormat="1" applyFont="1" applyFill="1" applyBorder="1" applyAlignment="1" applyProtection="1">
      <alignment horizontal="center" vertical="center"/>
    </xf>
    <xf numFmtId="0" fontId="10" fillId="73" borderId="96" xfId="0" applyFont="1" applyFill="1" applyBorder="1" applyAlignment="1">
      <alignment vertical="center"/>
    </xf>
    <xf numFmtId="0" fontId="10" fillId="73" borderId="12" xfId="0" applyFont="1" applyFill="1" applyBorder="1" applyAlignment="1">
      <alignment vertical="center"/>
    </xf>
    <xf numFmtId="0" fontId="10" fillId="73" borderId="13" xfId="0" applyFont="1" applyFill="1" applyBorder="1" applyAlignment="1">
      <alignment horizontal="right" vertical="center"/>
    </xf>
    <xf numFmtId="7" fontId="10" fillId="73" borderId="10" xfId="61" applyNumberFormat="1" applyFont="1" applyFill="1" applyBorder="1" applyAlignment="1" applyProtection="1">
      <alignment vertical="center"/>
    </xf>
    <xf numFmtId="7" fontId="10" fillId="73" borderId="87" xfId="61" applyNumberFormat="1" applyFont="1" applyFill="1" applyBorder="1" applyAlignment="1" applyProtection="1">
      <alignment vertical="center"/>
    </xf>
    <xf numFmtId="7" fontId="41" fillId="73" borderId="15" xfId="61" applyNumberFormat="1" applyFont="1" applyFill="1" applyBorder="1" applyAlignment="1" applyProtection="1">
      <alignment vertical="center"/>
    </xf>
    <xf numFmtId="7" fontId="41" fillId="73" borderId="87" xfId="61" applyNumberFormat="1" applyFont="1" applyFill="1" applyBorder="1" applyAlignment="1" applyProtection="1">
      <alignment vertical="center"/>
    </xf>
    <xf numFmtId="7" fontId="10" fillId="73" borderId="11" xfId="61" applyNumberFormat="1" applyFont="1" applyFill="1" applyBorder="1" applyAlignment="1" applyProtection="1">
      <alignment vertical="center"/>
    </xf>
    <xf numFmtId="7" fontId="41" fillId="73" borderId="10" xfId="61" applyNumberFormat="1" applyFont="1" applyFill="1" applyBorder="1" applyAlignment="1" applyProtection="1">
      <alignment vertical="center"/>
    </xf>
    <xf numFmtId="0" fontId="41" fillId="73" borderId="40" xfId="0" applyFont="1" applyFill="1" applyBorder="1" applyAlignment="1">
      <alignment vertical="center"/>
    </xf>
    <xf numFmtId="0" fontId="10" fillId="73" borderId="85" xfId="0" applyFont="1" applyFill="1" applyBorder="1" applyAlignment="1">
      <alignment vertical="center"/>
    </xf>
    <xf numFmtId="0" fontId="10" fillId="40" borderId="0" xfId="0" applyFont="1" applyFill="1" applyAlignment="1">
      <alignment vertical="center"/>
    </xf>
    <xf numFmtId="0" fontId="10" fillId="0" borderId="0" xfId="0" applyFont="1" applyAlignment="1">
      <alignment vertical="center"/>
    </xf>
    <xf numFmtId="7" fontId="10" fillId="73" borderId="14" xfId="61" applyNumberFormat="1" applyFont="1" applyFill="1" applyBorder="1" applyAlignment="1" applyProtection="1">
      <alignment vertical="center"/>
    </xf>
    <xf numFmtId="7" fontId="10" fillId="73" borderId="19" xfId="61" applyNumberFormat="1" applyFont="1" applyFill="1" applyBorder="1" applyAlignment="1" applyProtection="1">
      <alignment vertical="center"/>
    </xf>
    <xf numFmtId="7" fontId="10" fillId="73" borderId="43" xfId="61" applyNumberFormat="1" applyFont="1" applyFill="1" applyBorder="1" applyAlignment="1" applyProtection="1">
      <alignment vertical="center"/>
    </xf>
    <xf numFmtId="0" fontId="186" fillId="73" borderId="39" xfId="0" applyFont="1" applyFill="1" applyBorder="1" applyAlignment="1">
      <alignment vertical="center"/>
    </xf>
    <xf numFmtId="0" fontId="186" fillId="73" borderId="0" xfId="0" applyFont="1" applyFill="1" applyAlignment="1">
      <alignment vertical="center"/>
    </xf>
    <xf numFmtId="0" fontId="186" fillId="73" borderId="0" xfId="0" applyFont="1" applyFill="1" applyAlignment="1">
      <alignment horizontal="right" vertical="center"/>
    </xf>
    <xf numFmtId="0" fontId="186" fillId="73" borderId="40" xfId="0" quotePrefix="1" applyFont="1" applyFill="1" applyBorder="1" applyAlignment="1">
      <alignment horizontal="left" vertical="center"/>
    </xf>
    <xf numFmtId="0" fontId="186" fillId="73" borderId="40" xfId="0" quotePrefix="1" applyFont="1" applyFill="1" applyBorder="1" applyAlignment="1">
      <alignment vertical="center"/>
    </xf>
    <xf numFmtId="0" fontId="10" fillId="37" borderId="39" xfId="0" applyFont="1" applyFill="1" applyBorder="1" applyAlignment="1">
      <alignment vertical="center"/>
    </xf>
    <xf numFmtId="0" fontId="10" fillId="37" borderId="0" xfId="0" applyFont="1" applyFill="1" applyAlignment="1">
      <alignment vertical="center"/>
    </xf>
    <xf numFmtId="0" fontId="186" fillId="37" borderId="40" xfId="0" quotePrefix="1" applyFont="1" applyFill="1" applyBorder="1" applyAlignment="1">
      <alignment vertical="center"/>
    </xf>
    <xf numFmtId="7" fontId="10" fillId="37" borderId="14" xfId="61" applyNumberFormat="1" applyFont="1" applyFill="1" applyBorder="1" applyAlignment="1" applyProtection="1">
      <alignment vertical="center"/>
    </xf>
    <xf numFmtId="7" fontId="10" fillId="37" borderId="19" xfId="61" applyNumberFormat="1" applyFont="1" applyFill="1" applyBorder="1" applyAlignment="1" applyProtection="1">
      <alignment vertical="center"/>
    </xf>
    <xf numFmtId="7" fontId="10" fillId="37" borderId="43" xfId="61" applyNumberFormat="1" applyFont="1" applyFill="1" applyBorder="1" applyAlignment="1" applyProtection="1">
      <alignment vertical="center"/>
    </xf>
    <xf numFmtId="0" fontId="186" fillId="40" borderId="0" xfId="0" quotePrefix="1" applyFont="1" applyFill="1" applyAlignment="1">
      <alignment vertical="center"/>
    </xf>
    <xf numFmtId="0" fontId="10" fillId="37" borderId="40" xfId="0" applyFont="1" applyFill="1" applyBorder="1" applyAlignment="1">
      <alignment vertical="center"/>
    </xf>
    <xf numFmtId="0" fontId="10" fillId="73" borderId="58" xfId="0" applyFont="1" applyFill="1" applyBorder="1" applyAlignment="1">
      <alignment vertical="center"/>
    </xf>
    <xf numFmtId="0" fontId="10" fillId="73" borderId="42" xfId="0" applyFont="1" applyFill="1" applyBorder="1" applyAlignment="1">
      <alignment vertical="center"/>
    </xf>
    <xf numFmtId="7" fontId="10" fillId="75" borderId="18" xfId="61" applyNumberFormat="1" applyFont="1" applyFill="1" applyBorder="1" applyAlignment="1" applyProtection="1">
      <alignment vertical="center"/>
      <protection locked="0"/>
    </xf>
    <xf numFmtId="7" fontId="10" fillId="75" borderId="30" xfId="61" applyNumberFormat="1" applyFont="1" applyFill="1" applyBorder="1" applyAlignment="1" applyProtection="1">
      <alignment vertical="center"/>
      <protection locked="0"/>
    </xf>
    <xf numFmtId="7" fontId="10" fillId="75" borderId="90" xfId="61" applyNumberFormat="1" applyFont="1" applyFill="1" applyBorder="1" applyAlignment="1" applyProtection="1">
      <alignment vertical="center"/>
      <protection locked="0"/>
    </xf>
    <xf numFmtId="0" fontId="10" fillId="73" borderId="44" xfId="0" applyFont="1" applyFill="1" applyBorder="1" applyAlignment="1">
      <alignment vertical="center"/>
    </xf>
    <xf numFmtId="0" fontId="187" fillId="73" borderId="45" xfId="0" applyFont="1" applyFill="1" applyBorder="1" applyAlignment="1">
      <alignment vertical="center"/>
    </xf>
    <xf numFmtId="0" fontId="10" fillId="73" borderId="45" xfId="0" applyFont="1" applyFill="1" applyBorder="1" applyAlignment="1">
      <alignment vertical="center"/>
    </xf>
    <xf numFmtId="7" fontId="10" fillId="73" borderId="15" xfId="61" applyNumberFormat="1" applyFont="1" applyFill="1" applyBorder="1" applyAlignment="1" applyProtection="1">
      <alignment vertical="center"/>
    </xf>
    <xf numFmtId="7" fontId="10" fillId="73" borderId="57" xfId="61" applyNumberFormat="1" applyFont="1" applyFill="1" applyBorder="1" applyAlignment="1" applyProtection="1">
      <alignment vertical="center"/>
    </xf>
    <xf numFmtId="7" fontId="10" fillId="73" borderId="145" xfId="61" applyNumberFormat="1" applyFont="1" applyFill="1" applyBorder="1" applyAlignment="1" applyProtection="1">
      <alignment vertical="center"/>
    </xf>
    <xf numFmtId="0" fontId="10" fillId="73" borderId="46" xfId="0" applyFont="1" applyFill="1" applyBorder="1" applyAlignment="1">
      <alignment vertical="center"/>
    </xf>
    <xf numFmtId="0" fontId="10" fillId="73" borderId="41" xfId="0" applyFont="1" applyFill="1" applyBorder="1" applyAlignment="1">
      <alignment vertical="center"/>
    </xf>
    <xf numFmtId="0" fontId="10" fillId="73" borderId="42" xfId="0" applyFont="1" applyFill="1" applyBorder="1" applyAlignment="1">
      <alignment horizontal="right" vertical="center"/>
    </xf>
    <xf numFmtId="7" fontId="10" fillId="73" borderId="18" xfId="61" applyNumberFormat="1" applyFont="1" applyFill="1" applyBorder="1" applyAlignment="1" applyProtection="1">
      <alignment vertical="center"/>
    </xf>
    <xf numFmtId="7" fontId="41" fillId="73" borderId="145" xfId="61" applyNumberFormat="1" applyFont="1" applyFill="1" applyBorder="1" applyAlignment="1" applyProtection="1">
      <alignment vertical="center"/>
    </xf>
    <xf numFmtId="7" fontId="41" fillId="73" borderId="33" xfId="61" applyNumberFormat="1" applyFont="1" applyFill="1" applyBorder="1" applyAlignment="1" applyProtection="1">
      <alignment vertical="center"/>
    </xf>
    <xf numFmtId="7" fontId="41" fillId="73" borderId="34" xfId="61" applyNumberFormat="1" applyFont="1" applyFill="1" applyBorder="1" applyAlignment="1" applyProtection="1">
      <alignment vertical="center"/>
    </xf>
    <xf numFmtId="0" fontId="41" fillId="73" borderId="0" xfId="0" applyFont="1" applyFill="1" applyBorder="1" applyAlignment="1">
      <alignment horizontal="center" vertical="center"/>
    </xf>
    <xf numFmtId="7" fontId="41" fillId="73" borderId="0" xfId="61" applyNumberFormat="1" applyFont="1" applyFill="1" applyBorder="1" applyAlignment="1" applyProtection="1">
      <alignment vertical="center"/>
    </xf>
    <xf numFmtId="7" fontId="10" fillId="75" borderId="146" xfId="61" applyNumberFormat="1" applyFont="1" applyFill="1" applyBorder="1" applyAlignment="1" applyProtection="1">
      <alignment vertical="center"/>
      <protection locked="0"/>
    </xf>
    <xf numFmtId="7" fontId="10" fillId="75" borderId="147" xfId="61" applyNumberFormat="1" applyFont="1" applyFill="1" applyBorder="1" applyAlignment="1" applyProtection="1">
      <alignment vertical="center"/>
      <protection locked="0"/>
    </xf>
    <xf numFmtId="7" fontId="10" fillId="75" borderId="148" xfId="61" applyNumberFormat="1" applyFont="1" applyFill="1" applyBorder="1" applyAlignment="1" applyProtection="1">
      <alignment vertical="center"/>
      <protection locked="0"/>
    </xf>
    <xf numFmtId="7" fontId="10" fillId="73" borderId="149" xfId="61" applyNumberFormat="1" applyFont="1" applyFill="1" applyBorder="1" applyAlignment="1" applyProtection="1">
      <alignment vertical="center"/>
    </xf>
    <xf numFmtId="7" fontId="10" fillId="73" borderId="150" xfId="61" applyNumberFormat="1" applyFont="1" applyFill="1" applyBorder="1" applyAlignment="1" applyProtection="1">
      <alignment vertical="center"/>
    </xf>
    <xf numFmtId="7" fontId="10" fillId="73" borderId="151" xfId="61" applyNumberFormat="1" applyFont="1" applyFill="1" applyBorder="1" applyAlignment="1" applyProtection="1">
      <alignment vertical="center"/>
    </xf>
    <xf numFmtId="7" fontId="186" fillId="75" borderId="149" xfId="61" applyNumberFormat="1" applyFont="1" applyFill="1" applyBorder="1" applyAlignment="1" applyProtection="1">
      <alignment vertical="center"/>
      <protection locked="0"/>
    </xf>
    <xf numFmtId="7" fontId="186" fillId="75" borderId="150" xfId="61" applyNumberFormat="1" applyFont="1" applyFill="1" applyBorder="1" applyAlignment="1" applyProtection="1">
      <alignment vertical="center"/>
      <protection locked="0"/>
    </xf>
    <xf numFmtId="7" fontId="186" fillId="75" borderId="151" xfId="61" applyNumberFormat="1" applyFont="1" applyFill="1" applyBorder="1" applyAlignment="1" applyProtection="1">
      <alignment vertical="center"/>
      <protection locked="0"/>
    </xf>
    <xf numFmtId="7" fontId="10" fillId="75" borderId="149" xfId="61" applyNumberFormat="1" applyFont="1" applyFill="1" applyBorder="1" applyAlignment="1" applyProtection="1">
      <alignment vertical="center"/>
      <protection locked="0"/>
    </xf>
    <xf numFmtId="7" fontId="10" fillId="75" borderId="150" xfId="61" applyNumberFormat="1" applyFont="1" applyFill="1" applyBorder="1" applyAlignment="1" applyProtection="1">
      <alignment vertical="center"/>
      <protection locked="0"/>
    </xf>
    <xf numFmtId="7" fontId="10" fillId="75" borderId="151" xfId="61" applyNumberFormat="1" applyFont="1" applyFill="1" applyBorder="1" applyAlignment="1" applyProtection="1">
      <alignment vertical="center"/>
      <protection locked="0"/>
    </xf>
    <xf numFmtId="7" fontId="10" fillId="75" borderId="152" xfId="61" applyNumberFormat="1" applyFont="1" applyFill="1" applyBorder="1" applyAlignment="1" applyProtection="1">
      <alignment vertical="center"/>
      <protection locked="0"/>
    </xf>
    <xf numFmtId="7" fontId="10" fillId="75" borderId="153" xfId="61" applyNumberFormat="1" applyFont="1" applyFill="1" applyBorder="1" applyAlignment="1" applyProtection="1">
      <alignment vertical="center"/>
      <protection locked="0"/>
    </xf>
    <xf numFmtId="7" fontId="10" fillId="75" borderId="154" xfId="61" applyNumberFormat="1" applyFont="1" applyFill="1" applyBorder="1" applyAlignment="1" applyProtection="1">
      <alignment vertical="center"/>
      <protection locked="0"/>
    </xf>
    <xf numFmtId="7" fontId="186" fillId="75" borderId="146" xfId="61" applyNumberFormat="1" applyFont="1" applyFill="1" applyBorder="1" applyAlignment="1" applyProtection="1">
      <alignment vertical="center"/>
      <protection locked="0"/>
    </xf>
    <xf numFmtId="7" fontId="186" fillId="75" borderId="147" xfId="61" applyNumberFormat="1" applyFont="1" applyFill="1" applyBorder="1" applyAlignment="1" applyProtection="1">
      <alignment vertical="center"/>
      <protection locked="0"/>
    </xf>
    <xf numFmtId="7" fontId="186" fillId="75" borderId="148" xfId="61" applyNumberFormat="1" applyFont="1" applyFill="1" applyBorder="1" applyAlignment="1" applyProtection="1">
      <alignment vertical="center"/>
      <protection locked="0"/>
    </xf>
    <xf numFmtId="7" fontId="10" fillId="75" borderId="155" xfId="61" applyNumberFormat="1" applyFont="1" applyFill="1" applyBorder="1" applyAlignment="1" applyProtection="1">
      <alignment vertical="center"/>
      <protection locked="0"/>
    </xf>
    <xf numFmtId="7" fontId="10" fillId="75" borderId="156" xfId="61" applyNumberFormat="1" applyFont="1" applyFill="1" applyBorder="1" applyAlignment="1" applyProtection="1">
      <alignment vertical="center"/>
      <protection locked="0"/>
    </xf>
    <xf numFmtId="7" fontId="10" fillId="75" borderId="157" xfId="61" applyNumberFormat="1" applyFont="1" applyFill="1" applyBorder="1" applyAlignment="1" applyProtection="1">
      <alignment vertical="center"/>
      <protection locked="0"/>
    </xf>
    <xf numFmtId="7" fontId="10" fillId="73" borderId="158" xfId="61" applyNumberFormat="1" applyFont="1" applyFill="1" applyBorder="1" applyAlignment="1" applyProtection="1">
      <alignment vertical="center"/>
    </xf>
    <xf numFmtId="0" fontId="35" fillId="69" borderId="0" xfId="43" applyFont="1" applyFill="1" applyBorder="1" applyAlignment="1" applyProtection="1">
      <alignment horizontal="left" vertical="center"/>
      <protection locked="0"/>
    </xf>
    <xf numFmtId="168" fontId="33" fillId="69" borderId="39" xfId="43" applyNumberFormat="1" applyFont="1" applyFill="1" applyBorder="1" applyAlignment="1" applyProtection="1">
      <alignment vertical="center"/>
    </xf>
    <xf numFmtId="0" fontId="35" fillId="69" borderId="0" xfId="43" applyFont="1" applyFill="1" applyBorder="1" applyAlignment="1" applyProtection="1">
      <alignment horizontal="left" vertical="center"/>
    </xf>
    <xf numFmtId="0" fontId="2" fillId="73" borderId="49" xfId="0" applyFont="1" applyFill="1" applyBorder="1"/>
    <xf numFmtId="0" fontId="2" fillId="73" borderId="50" xfId="0" applyFont="1" applyFill="1" applyBorder="1"/>
    <xf numFmtId="0" fontId="2" fillId="73" borderId="141" xfId="0" applyFont="1" applyFill="1" applyBorder="1"/>
    <xf numFmtId="0" fontId="12" fillId="73" borderId="39" xfId="0" applyFont="1" applyFill="1" applyBorder="1"/>
    <xf numFmtId="0" fontId="5" fillId="73" borderId="85" xfId="0" applyFont="1" applyFill="1" applyBorder="1" applyAlignment="1">
      <alignment vertical="center"/>
    </xf>
    <xf numFmtId="0" fontId="12" fillId="40" borderId="0" xfId="0" applyFont="1" applyFill="1"/>
    <xf numFmtId="0" fontId="29" fillId="73" borderId="0" xfId="0" applyFont="1" applyFill="1" applyAlignment="1">
      <alignment vertical="center"/>
    </xf>
    <xf numFmtId="0" fontId="13" fillId="73" borderId="39" xfId="0" applyFont="1" applyFill="1" applyBorder="1"/>
    <xf numFmtId="0" fontId="13" fillId="40" borderId="0" xfId="0" applyFont="1" applyFill="1"/>
    <xf numFmtId="0" fontId="13" fillId="73" borderId="0" xfId="0" applyFont="1" applyFill="1" applyAlignment="1">
      <alignment horizontal="left"/>
    </xf>
    <xf numFmtId="0" fontId="13" fillId="73" borderId="0" xfId="0" applyFont="1" applyFill="1"/>
    <xf numFmtId="0" fontId="2" fillId="73" borderId="0" xfId="0" applyFont="1" applyFill="1" applyAlignment="1">
      <alignment wrapText="1"/>
    </xf>
    <xf numFmtId="0" fontId="13" fillId="73" borderId="163" xfId="0" applyFont="1" applyFill="1" applyBorder="1" applyAlignment="1">
      <alignment vertical="center" wrapText="1"/>
    </xf>
    <xf numFmtId="0" fontId="13" fillId="73" borderId="165" xfId="0" applyFont="1" applyFill="1" applyBorder="1" applyAlignment="1">
      <alignment vertical="center"/>
    </xf>
    <xf numFmtId="0" fontId="13" fillId="73" borderId="164" xfId="0" applyFont="1" applyFill="1" applyBorder="1" applyAlignment="1">
      <alignment vertical="center"/>
    </xf>
    <xf numFmtId="0" fontId="116" fillId="73" borderId="163" xfId="0" applyFont="1" applyFill="1" applyBorder="1" applyAlignment="1">
      <alignment horizontal="right" vertical="center" wrapText="1"/>
    </xf>
    <xf numFmtId="0" fontId="13" fillId="73" borderId="22" xfId="0" applyFont="1" applyFill="1" applyBorder="1" applyAlignment="1">
      <alignment vertical="center" wrapText="1"/>
    </xf>
    <xf numFmtId="0" fontId="13" fillId="73" borderId="166" xfId="0" applyFont="1" applyFill="1" applyBorder="1" applyAlignment="1">
      <alignment vertical="center" wrapText="1"/>
    </xf>
    <xf numFmtId="0" fontId="13" fillId="73" borderId="63" xfId="0" applyFont="1" applyFill="1" applyBorder="1" applyAlignment="1">
      <alignment vertical="center" wrapText="1"/>
    </xf>
    <xf numFmtId="0" fontId="13" fillId="73" borderId="160" xfId="0" applyFont="1" applyFill="1" applyBorder="1" applyAlignment="1">
      <alignment vertical="center" wrapText="1"/>
    </xf>
    <xf numFmtId="0" fontId="13" fillId="73" borderId="168" xfId="0" applyFont="1" applyFill="1" applyBorder="1" applyAlignment="1">
      <alignment vertical="center" wrapText="1"/>
    </xf>
    <xf numFmtId="0" fontId="13" fillId="73" borderId="170" xfId="0" applyFont="1" applyFill="1" applyBorder="1" applyAlignment="1">
      <alignment vertical="center" wrapText="1"/>
    </xf>
    <xf numFmtId="0" fontId="13" fillId="73" borderId="173" xfId="0" applyFont="1" applyFill="1" applyBorder="1" applyAlignment="1">
      <alignment vertical="center" wrapText="1"/>
    </xf>
    <xf numFmtId="0" fontId="13" fillId="73" borderId="0" xfId="0" applyFont="1" applyFill="1" applyAlignment="1">
      <alignment vertical="center"/>
    </xf>
    <xf numFmtId="0" fontId="13" fillId="73" borderId="0" xfId="0" applyFont="1" applyFill="1" applyAlignment="1">
      <alignment horizontal="center" vertical="center" wrapText="1"/>
    </xf>
    <xf numFmtId="10" fontId="13" fillId="73" borderId="0" xfId="46" applyNumberFormat="1" applyFont="1" applyFill="1" applyBorder="1" applyAlignment="1">
      <alignment vertical="center"/>
    </xf>
    <xf numFmtId="0" fontId="2" fillId="73" borderId="20" xfId="0" applyFont="1" applyFill="1" applyBorder="1"/>
    <xf numFmtId="0" fontId="13" fillId="73" borderId="39" xfId="0" applyFont="1" applyFill="1" applyBorder="1" applyAlignment="1">
      <alignment vertical="center"/>
    </xf>
    <xf numFmtId="0" fontId="13" fillId="40" borderId="0" xfId="0" applyFont="1" applyFill="1" applyAlignment="1">
      <alignment vertical="center"/>
    </xf>
    <xf numFmtId="0" fontId="2" fillId="73" borderId="85" xfId="0" applyFont="1" applyFill="1" applyBorder="1" applyAlignment="1">
      <alignment vertical="center"/>
    </xf>
    <xf numFmtId="179" fontId="2" fillId="75" borderId="23" xfId="61" applyNumberFormat="1" applyFont="1" applyFill="1" applyBorder="1" applyAlignment="1" applyProtection="1">
      <alignment horizontal="center" vertical="center"/>
      <protection locked="0"/>
    </xf>
    <xf numFmtId="179" fontId="2" fillId="75" borderId="53" xfId="61" applyNumberFormat="1" applyFont="1" applyFill="1" applyBorder="1" applyAlignment="1" applyProtection="1">
      <alignment horizontal="center" vertical="center"/>
      <protection locked="0"/>
    </xf>
    <xf numFmtId="0" fontId="7" fillId="73" borderId="71" xfId="0" applyFont="1" applyFill="1" applyBorder="1" applyAlignment="1">
      <alignment horizontal="center" vertical="center" wrapText="1"/>
    </xf>
    <xf numFmtId="0" fontId="7" fillId="73" borderId="34" xfId="0" applyFont="1" applyFill="1" applyBorder="1" applyAlignment="1">
      <alignment horizontal="center" vertical="center" wrapText="1"/>
    </xf>
    <xf numFmtId="0" fontId="7" fillId="73" borderId="120" xfId="0" applyFont="1" applyFill="1" applyBorder="1" applyAlignment="1">
      <alignment horizontal="center" vertical="center" wrapText="1"/>
    </xf>
    <xf numFmtId="0" fontId="7" fillId="73" borderId="144" xfId="0" applyFont="1" applyFill="1" applyBorder="1" applyAlignment="1">
      <alignment horizontal="center" vertical="center" wrapText="1"/>
    </xf>
    <xf numFmtId="0" fontId="13" fillId="73" borderId="22" xfId="0" applyFont="1" applyFill="1" applyBorder="1" applyAlignment="1">
      <alignment horizontal="center" vertical="center" wrapText="1"/>
    </xf>
    <xf numFmtId="0" fontId="13" fillId="73" borderId="60" xfId="0" applyFont="1" applyFill="1" applyBorder="1" applyAlignment="1">
      <alignment horizontal="center" vertical="center" wrapText="1"/>
    </xf>
    <xf numFmtId="0" fontId="13" fillId="73" borderId="178" xfId="0" applyFont="1" applyFill="1" applyBorder="1" applyAlignment="1">
      <alignment horizontal="center" vertical="center" wrapText="1"/>
    </xf>
    <xf numFmtId="0" fontId="13" fillId="73" borderId="179" xfId="0" applyFont="1" applyFill="1" applyBorder="1" applyAlignment="1">
      <alignment horizontal="center" vertical="center" wrapText="1"/>
    </xf>
    <xf numFmtId="0" fontId="190" fillId="74" borderId="0" xfId="0" applyFont="1" applyFill="1" applyAlignment="1">
      <alignment horizontal="center" vertical="center"/>
    </xf>
    <xf numFmtId="10" fontId="140" fillId="73" borderId="0" xfId="46" applyNumberFormat="1" applyFont="1" applyFill="1" applyBorder="1" applyAlignment="1">
      <alignment horizontal="center" vertical="center"/>
    </xf>
    <xf numFmtId="2" fontId="140" fillId="73" borderId="0" xfId="0" applyNumberFormat="1" applyFont="1" applyFill="1" applyBorder="1" applyAlignment="1">
      <alignment horizontal="center" vertical="center"/>
    </xf>
    <xf numFmtId="0" fontId="140" fillId="73" borderId="0" xfId="0" applyFont="1" applyFill="1" applyBorder="1" applyAlignment="1">
      <alignment horizontal="center" vertical="center"/>
    </xf>
    <xf numFmtId="10" fontId="193" fillId="73" borderId="0" xfId="46" applyNumberFormat="1" applyFont="1" applyFill="1" applyBorder="1" applyAlignment="1">
      <alignment horizontal="center" vertical="center"/>
    </xf>
    <xf numFmtId="0" fontId="13" fillId="73" borderId="194" xfId="0" applyFont="1" applyFill="1" applyBorder="1" applyAlignment="1">
      <alignment horizontal="center" vertical="center" wrapText="1"/>
    </xf>
    <xf numFmtId="0" fontId="13" fillId="73" borderId="193" xfId="0" applyFont="1" applyFill="1" applyBorder="1" applyAlignment="1">
      <alignment horizontal="center" vertical="center" wrapText="1"/>
    </xf>
    <xf numFmtId="0" fontId="13" fillId="73" borderId="195" xfId="0" applyFont="1" applyFill="1" applyBorder="1" applyAlignment="1">
      <alignment horizontal="center" vertical="center" wrapText="1"/>
    </xf>
    <xf numFmtId="0" fontId="13" fillId="73" borderId="30" xfId="0" applyFont="1" applyFill="1" applyBorder="1" applyAlignment="1">
      <alignment horizontal="center" vertical="center" wrapText="1"/>
    </xf>
    <xf numFmtId="0" fontId="13" fillId="73" borderId="60" xfId="0" applyFont="1" applyFill="1" applyBorder="1" applyAlignment="1">
      <alignment vertical="center"/>
    </xf>
    <xf numFmtId="0" fontId="13" fillId="73" borderId="150" xfId="0" applyFont="1" applyFill="1" applyBorder="1" applyAlignment="1">
      <alignment horizontal="center" vertical="center" wrapText="1"/>
    </xf>
    <xf numFmtId="0" fontId="13" fillId="73" borderId="156" xfId="0" applyFont="1" applyFill="1" applyBorder="1" applyAlignment="1">
      <alignment horizontal="center" vertical="center" wrapText="1"/>
    </xf>
    <xf numFmtId="0" fontId="13" fillId="73" borderId="196" xfId="0" applyFont="1" applyFill="1" applyBorder="1" applyAlignment="1">
      <alignment horizontal="center" vertical="center" wrapText="1"/>
    </xf>
    <xf numFmtId="0" fontId="191" fillId="73" borderId="196" xfId="0" applyFont="1" applyFill="1" applyBorder="1" applyAlignment="1">
      <alignment horizontal="center" vertical="center" wrapText="1"/>
    </xf>
    <xf numFmtId="0" fontId="13" fillId="73" borderId="197" xfId="0" applyFont="1" applyFill="1" applyBorder="1" applyAlignment="1">
      <alignment horizontal="center" vertical="center" wrapText="1"/>
    </xf>
    <xf numFmtId="10" fontId="13" fillId="73" borderId="60" xfId="46" applyNumberFormat="1" applyFont="1" applyFill="1" applyBorder="1" applyAlignment="1">
      <alignment horizontal="center" vertical="center"/>
    </xf>
    <xf numFmtId="10" fontId="13" fillId="73" borderId="162" xfId="46" applyNumberFormat="1" applyFont="1" applyFill="1" applyBorder="1" applyAlignment="1">
      <alignment horizontal="center" vertical="center"/>
    </xf>
    <xf numFmtId="2" fontId="13" fillId="73" borderId="60" xfId="0" applyNumberFormat="1" applyFont="1" applyFill="1" applyBorder="1" applyAlignment="1">
      <alignment horizontal="center" vertical="center"/>
    </xf>
    <xf numFmtId="2" fontId="13" fillId="73" borderId="162" xfId="0" applyNumberFormat="1" applyFont="1" applyFill="1" applyBorder="1" applyAlignment="1">
      <alignment horizontal="center" vertical="center"/>
    </xf>
    <xf numFmtId="2" fontId="13" fillId="73" borderId="179" xfId="0" applyNumberFormat="1" applyFont="1" applyFill="1" applyBorder="1" applyAlignment="1">
      <alignment horizontal="center" vertical="center"/>
    </xf>
    <xf numFmtId="2" fontId="13" fillId="73" borderId="180" xfId="0" applyNumberFormat="1" applyFont="1" applyFill="1" applyBorder="1" applyAlignment="1">
      <alignment horizontal="center" vertical="center"/>
    </xf>
    <xf numFmtId="10" fontId="13" fillId="73" borderId="77" xfId="46" applyNumberFormat="1" applyFont="1" applyFill="1" applyBorder="1" applyAlignment="1">
      <alignment horizontal="center" vertical="center"/>
    </xf>
    <xf numFmtId="10" fontId="13" fillId="73" borderId="81" xfId="46" applyNumberFormat="1" applyFont="1" applyFill="1" applyBorder="1" applyAlignment="1">
      <alignment horizontal="center" vertical="center"/>
    </xf>
    <xf numFmtId="10" fontId="13" fillId="73" borderId="179" xfId="46" applyNumberFormat="1" applyFont="1" applyFill="1" applyBorder="1" applyAlignment="1">
      <alignment horizontal="center" vertical="center"/>
    </xf>
    <xf numFmtId="2" fontId="13" fillId="73" borderId="16" xfId="0" applyNumberFormat="1" applyFont="1" applyFill="1" applyBorder="1" applyAlignment="1">
      <alignment horizontal="center" vertical="center"/>
    </xf>
    <xf numFmtId="2" fontId="13" fillId="73" borderId="165" xfId="0" applyNumberFormat="1" applyFont="1" applyFill="1" applyBorder="1" applyAlignment="1">
      <alignment horizontal="center" vertical="center"/>
    </xf>
    <xf numFmtId="2" fontId="13" fillId="73" borderId="80" xfId="0" applyNumberFormat="1" applyFont="1" applyFill="1" applyBorder="1" applyAlignment="1">
      <alignment horizontal="center" vertical="center"/>
    </xf>
    <xf numFmtId="2" fontId="13" fillId="73" borderId="77" xfId="0" applyNumberFormat="1" applyFont="1" applyFill="1" applyBorder="1" applyAlignment="1">
      <alignment horizontal="center" vertical="center"/>
    </xf>
    <xf numFmtId="2" fontId="13" fillId="73" borderId="81" xfId="0" applyNumberFormat="1" applyFont="1" applyFill="1" applyBorder="1" applyAlignment="1">
      <alignment horizontal="center" vertical="center"/>
    </xf>
    <xf numFmtId="2" fontId="13" fillId="73" borderId="199" xfId="0" applyNumberFormat="1" applyFont="1" applyFill="1" applyBorder="1" applyAlignment="1">
      <alignment horizontal="center" vertical="center"/>
    </xf>
    <xf numFmtId="2" fontId="13" fillId="73" borderId="167" xfId="0" applyNumberFormat="1" applyFont="1" applyFill="1" applyBorder="1" applyAlignment="1">
      <alignment horizontal="center" vertical="center"/>
    </xf>
    <xf numFmtId="2" fontId="13" fillId="73" borderId="202" xfId="0" applyNumberFormat="1" applyFont="1" applyFill="1" applyBorder="1" applyAlignment="1">
      <alignment horizontal="center" vertical="center"/>
    </xf>
    <xf numFmtId="2" fontId="13" fillId="73" borderId="149" xfId="0" applyNumberFormat="1" applyFont="1" applyFill="1" applyBorder="1" applyAlignment="1">
      <alignment horizontal="center" vertical="center"/>
    </xf>
    <xf numFmtId="2" fontId="13" fillId="73" borderId="161" xfId="0" applyNumberFormat="1" applyFont="1" applyFill="1" applyBorder="1" applyAlignment="1">
      <alignment horizontal="center" vertical="center"/>
    </xf>
    <xf numFmtId="2" fontId="13" fillId="73" borderId="158" xfId="0" applyNumberFormat="1" applyFont="1" applyFill="1" applyBorder="1" applyAlignment="1">
      <alignment horizontal="center" vertical="center"/>
    </xf>
    <xf numFmtId="2" fontId="13" fillId="73" borderId="151" xfId="0" applyNumberFormat="1" applyFont="1" applyFill="1" applyBorder="1" applyAlignment="1">
      <alignment horizontal="center" vertical="center"/>
    </xf>
    <xf numFmtId="2" fontId="13" fillId="73" borderId="155" xfId="0" applyNumberFormat="1" applyFont="1" applyFill="1" applyBorder="1" applyAlignment="1">
      <alignment horizontal="center" vertical="center"/>
    </xf>
    <xf numFmtId="2" fontId="13" fillId="73" borderId="169" xfId="0" applyNumberFormat="1" applyFont="1" applyFill="1" applyBorder="1" applyAlignment="1">
      <alignment horizontal="center" vertical="center"/>
    </xf>
    <xf numFmtId="2" fontId="13" fillId="73" borderId="203" xfId="0" applyNumberFormat="1" applyFont="1" applyFill="1" applyBorder="1" applyAlignment="1">
      <alignment horizontal="center" vertical="center"/>
    </xf>
    <xf numFmtId="10" fontId="13" fillId="73" borderId="201" xfId="46" applyNumberFormat="1" applyFont="1" applyFill="1" applyBorder="1" applyAlignment="1">
      <alignment horizontal="center" vertical="center"/>
    </xf>
    <xf numFmtId="10" fontId="13" fillId="73" borderId="172" xfId="46" applyNumberFormat="1" applyFont="1" applyFill="1" applyBorder="1" applyAlignment="1">
      <alignment horizontal="center" vertical="center"/>
    </xf>
    <xf numFmtId="10" fontId="13" fillId="73" borderId="171" xfId="46" applyNumberFormat="1" applyFont="1" applyFill="1" applyBorder="1" applyAlignment="1">
      <alignment horizontal="center" vertical="center"/>
    </xf>
    <xf numFmtId="10" fontId="13" fillId="73" borderId="204" xfId="46" applyNumberFormat="1" applyFont="1" applyFill="1" applyBorder="1" applyAlignment="1">
      <alignment horizontal="center" vertical="center"/>
    </xf>
    <xf numFmtId="10" fontId="13" fillId="73" borderId="200" xfId="46" applyNumberFormat="1" applyFont="1" applyFill="1" applyBorder="1" applyAlignment="1">
      <alignment horizontal="center" vertical="center"/>
    </xf>
    <xf numFmtId="10" fontId="13" fillId="73" borderId="175" xfId="46" applyNumberFormat="1" applyFont="1" applyFill="1" applyBorder="1" applyAlignment="1">
      <alignment horizontal="center" vertical="center"/>
    </xf>
    <xf numFmtId="10" fontId="13" fillId="73" borderId="174" xfId="46" applyNumberFormat="1" applyFont="1" applyFill="1" applyBorder="1" applyAlignment="1">
      <alignment horizontal="center" vertical="center"/>
    </xf>
    <xf numFmtId="0" fontId="7" fillId="73" borderId="120" xfId="0" applyFont="1" applyFill="1" applyBorder="1" applyAlignment="1" applyProtection="1">
      <alignment horizontal="center" vertical="center"/>
    </xf>
    <xf numFmtId="0" fontId="7" fillId="73" borderId="71" xfId="0" applyFont="1" applyFill="1" applyBorder="1" applyAlignment="1" applyProtection="1">
      <alignment horizontal="center" vertical="center"/>
    </xf>
    <xf numFmtId="0" fontId="7" fillId="73" borderId="34" xfId="0" applyFont="1" applyFill="1" applyBorder="1" applyAlignment="1" applyProtection="1">
      <alignment horizontal="center" vertical="center"/>
    </xf>
    <xf numFmtId="0" fontId="13" fillId="73" borderId="0" xfId="0" applyFont="1" applyFill="1" applyProtection="1"/>
    <xf numFmtId="7" fontId="2" fillId="73" borderId="176" xfId="0" applyNumberFormat="1" applyFont="1" applyFill="1" applyBorder="1" applyAlignment="1" applyProtection="1">
      <alignment horizontal="center" vertical="center"/>
    </xf>
    <xf numFmtId="7" fontId="2" fillId="73" borderId="177" xfId="0" applyNumberFormat="1" applyFont="1" applyFill="1" applyBorder="1" applyAlignment="1" applyProtection="1">
      <alignment horizontal="center" vertical="center"/>
    </xf>
    <xf numFmtId="0" fontId="122" fillId="0" borderId="19" xfId="0" applyFont="1" applyBorder="1" applyProtection="1"/>
    <xf numFmtId="0" fontId="2" fillId="77" borderId="177" xfId="0" applyFont="1" applyFill="1" applyBorder="1" applyAlignment="1" applyProtection="1">
      <alignment horizontal="center" vertical="center"/>
      <protection locked="0"/>
    </xf>
    <xf numFmtId="179" fontId="2" fillId="77" borderId="56" xfId="61" applyNumberFormat="1" applyFont="1" applyFill="1" applyBorder="1" applyAlignment="1" applyProtection="1">
      <alignment horizontal="center" vertical="center"/>
      <protection locked="0"/>
    </xf>
    <xf numFmtId="179" fontId="2" fillId="77" borderId="87" xfId="61" applyNumberFormat="1" applyFont="1" applyFill="1" applyBorder="1" applyAlignment="1" applyProtection="1">
      <alignment horizontal="center" vertical="center"/>
      <protection locked="0"/>
    </xf>
    <xf numFmtId="0" fontId="33" fillId="33" borderId="11" xfId="0" applyFont="1" applyFill="1" applyBorder="1" applyAlignment="1">
      <alignment horizontal="center" vertical="center"/>
    </xf>
    <xf numFmtId="0" fontId="33" fillId="33" borderId="12" xfId="0" applyFont="1" applyFill="1" applyBorder="1" applyAlignment="1">
      <alignment horizontal="center" vertical="center"/>
    </xf>
    <xf numFmtId="0" fontId="33" fillId="33" borderId="13" xfId="0" applyFont="1" applyFill="1" applyBorder="1" applyAlignment="1">
      <alignment horizontal="center" vertical="center"/>
    </xf>
    <xf numFmtId="0" fontId="4" fillId="62" borderId="10" xfId="0" applyFont="1" applyFill="1" applyBorder="1" applyAlignment="1">
      <alignment horizontal="center" vertical="center"/>
    </xf>
    <xf numFmtId="0" fontId="45" fillId="35" borderId="0" xfId="0" applyFont="1" applyFill="1" applyAlignment="1" applyProtection="1">
      <alignment horizontal="center" vertical="center"/>
      <protection hidden="1"/>
    </xf>
    <xf numFmtId="0" fontId="46" fillId="35" borderId="0" xfId="0" applyFont="1" applyFill="1" applyAlignment="1" applyProtection="1">
      <alignment horizontal="center" vertical="center"/>
      <protection hidden="1"/>
    </xf>
    <xf numFmtId="0" fontId="13" fillId="0" borderId="45" xfId="43" applyFont="1" applyBorder="1" applyAlignment="1" applyProtection="1">
      <alignment wrapText="1"/>
      <protection locked="0"/>
    </xf>
    <xf numFmtId="0" fontId="41" fillId="73" borderId="61" xfId="0" applyFont="1" applyFill="1" applyBorder="1" applyAlignment="1">
      <alignment horizontal="center" vertical="center"/>
    </xf>
    <xf numFmtId="0" fontId="41" fillId="73" borderId="15" xfId="0" applyFont="1" applyFill="1" applyBorder="1" applyAlignment="1">
      <alignment horizontal="center" vertical="center"/>
    </xf>
    <xf numFmtId="0" fontId="41" fillId="73" borderId="71" xfId="0" applyFont="1" applyFill="1" applyBorder="1" applyAlignment="1">
      <alignment horizontal="center" vertical="center"/>
    </xf>
    <xf numFmtId="0" fontId="41" fillId="73" borderId="33" xfId="0" applyFont="1" applyFill="1" applyBorder="1" applyAlignment="1">
      <alignment horizontal="center" vertical="center"/>
    </xf>
    <xf numFmtId="187" fontId="10" fillId="73" borderId="0" xfId="61" applyNumberFormat="1" applyFont="1" applyFill="1" applyBorder="1" applyAlignment="1" applyProtection="1">
      <alignment horizontal="center" shrinkToFit="1"/>
    </xf>
    <xf numFmtId="0" fontId="188" fillId="74" borderId="0" xfId="0" applyFont="1" applyFill="1" applyAlignment="1">
      <alignment horizontal="center" vertical="center"/>
    </xf>
    <xf numFmtId="0" fontId="4" fillId="74" borderId="0" xfId="0" applyFont="1" applyFill="1" applyAlignment="1">
      <alignment horizontal="center" vertical="center"/>
    </xf>
    <xf numFmtId="0" fontId="41" fillId="73" borderId="56" xfId="0" applyFont="1" applyFill="1" applyBorder="1" applyAlignment="1">
      <alignment horizontal="center" vertical="center"/>
    </xf>
    <xf numFmtId="0" fontId="41" fillId="73" borderId="10" xfId="0" applyFont="1" applyFill="1" applyBorder="1" applyAlignment="1">
      <alignment horizontal="center" vertical="center"/>
    </xf>
    <xf numFmtId="0" fontId="41" fillId="73" borderId="51" xfId="0" applyFont="1" applyFill="1" applyBorder="1" applyAlignment="1">
      <alignment horizontal="center" vertical="center"/>
    </xf>
    <xf numFmtId="0" fontId="7" fillId="73" borderId="71" xfId="0" applyFont="1" applyFill="1" applyBorder="1" applyAlignment="1">
      <alignment horizontal="center" vertical="center"/>
    </xf>
    <xf numFmtId="0" fontId="7" fillId="73" borderId="33" xfId="0" applyFont="1" applyFill="1" applyBorder="1" applyAlignment="1">
      <alignment horizontal="center" vertical="center"/>
    </xf>
    <xf numFmtId="0" fontId="189" fillId="73" borderId="33" xfId="0" applyFont="1" applyFill="1" applyBorder="1" applyAlignment="1">
      <alignment horizontal="center" vertical="center"/>
    </xf>
    <xf numFmtId="0" fontId="7" fillId="73" borderId="31" xfId="0" applyFont="1" applyFill="1" applyBorder="1" applyAlignment="1">
      <alignment horizontal="center" vertical="center"/>
    </xf>
    <xf numFmtId="0" fontId="7" fillId="73" borderId="32" xfId="0" applyFont="1" applyFill="1" applyBorder="1" applyAlignment="1">
      <alignment horizontal="center" vertical="center"/>
    </xf>
    <xf numFmtId="0" fontId="7" fillId="73" borderId="144" xfId="0" applyFont="1" applyFill="1" applyBorder="1" applyAlignment="1">
      <alignment horizontal="center" vertical="center"/>
    </xf>
    <xf numFmtId="0" fontId="115" fillId="76" borderId="181" xfId="0" applyFont="1" applyFill="1" applyBorder="1" applyAlignment="1">
      <alignment horizontal="center" vertical="center" wrapText="1"/>
    </xf>
    <xf numFmtId="0" fontId="115" fillId="76" borderId="182" xfId="0" applyFont="1" applyFill="1" applyBorder="1" applyAlignment="1">
      <alignment horizontal="center" vertical="center" wrapText="1"/>
    </xf>
    <xf numFmtId="0" fontId="115" fillId="76" borderId="183" xfId="0" applyFont="1" applyFill="1" applyBorder="1" applyAlignment="1">
      <alignment horizontal="center" vertical="center" wrapText="1"/>
    </xf>
    <xf numFmtId="0" fontId="115" fillId="76" borderId="184" xfId="0" applyFont="1" applyFill="1" applyBorder="1" applyAlignment="1">
      <alignment horizontal="center" vertical="center" wrapText="1"/>
    </xf>
    <xf numFmtId="0" fontId="115" fillId="76" borderId="185" xfId="0" applyFont="1" applyFill="1" applyBorder="1" applyAlignment="1">
      <alignment horizontal="center" vertical="center" wrapText="1"/>
    </xf>
    <xf numFmtId="0" fontId="115" fillId="76" borderId="186" xfId="0" applyFont="1" applyFill="1" applyBorder="1" applyAlignment="1">
      <alignment horizontal="center" vertical="center" wrapText="1"/>
    </xf>
    <xf numFmtId="0" fontId="115" fillId="76" borderId="187" xfId="0" applyFont="1" applyFill="1" applyBorder="1" applyAlignment="1">
      <alignment horizontal="center" vertical="center" wrapText="1"/>
    </xf>
    <xf numFmtId="0" fontId="115" fillId="76" borderId="188" xfId="0" applyFont="1" applyFill="1" applyBorder="1" applyAlignment="1">
      <alignment horizontal="center" vertical="center" wrapText="1"/>
    </xf>
    <xf numFmtId="0" fontId="115" fillId="76" borderId="189" xfId="0" applyFont="1" applyFill="1" applyBorder="1" applyAlignment="1">
      <alignment horizontal="center" vertical="center" wrapText="1"/>
    </xf>
    <xf numFmtId="0" fontId="115" fillId="76" borderId="190" xfId="0" applyFont="1" applyFill="1" applyBorder="1" applyAlignment="1">
      <alignment horizontal="center" vertical="center" wrapText="1"/>
    </xf>
    <xf numFmtId="0" fontId="115" fillId="76" borderId="191" xfId="0" applyFont="1" applyFill="1" applyBorder="1" applyAlignment="1">
      <alignment horizontal="center" vertical="center" wrapText="1"/>
    </xf>
    <xf numFmtId="0" fontId="115" fillId="76" borderId="192" xfId="0" applyFont="1" applyFill="1" applyBorder="1" applyAlignment="1">
      <alignment horizontal="center" vertical="center" wrapText="1"/>
    </xf>
    <xf numFmtId="0" fontId="13" fillId="73" borderId="198" xfId="0" applyFont="1" applyFill="1" applyBorder="1" applyAlignment="1">
      <alignment horizontal="center" vertical="center" wrapText="1"/>
    </xf>
    <xf numFmtId="0" fontId="13" fillId="73" borderId="19" xfId="0" applyFont="1" applyFill="1" applyBorder="1" applyAlignment="1">
      <alignment horizontal="center" vertical="center" wrapText="1"/>
    </xf>
    <xf numFmtId="0" fontId="13" fillId="73" borderId="194" xfId="0" applyFont="1" applyFill="1" applyBorder="1" applyAlignment="1">
      <alignment horizontal="center" vertical="center" wrapText="1"/>
    </xf>
    <xf numFmtId="0" fontId="2" fillId="73" borderId="96" xfId="0" applyFont="1" applyFill="1" applyBorder="1" applyAlignment="1" applyProtection="1">
      <alignment horizontal="left" vertical="center"/>
    </xf>
    <xf numFmtId="0" fontId="2" fillId="73" borderId="12" xfId="0" applyFont="1" applyFill="1" applyBorder="1" applyAlignment="1" applyProtection="1">
      <alignment horizontal="left" vertical="center"/>
    </xf>
    <xf numFmtId="0" fontId="2" fillId="73" borderId="56" xfId="0" applyFont="1" applyFill="1" applyBorder="1" applyAlignment="1" applyProtection="1">
      <alignment horizontal="left" vertical="center"/>
    </xf>
    <xf numFmtId="0" fontId="2" fillId="73" borderId="11" xfId="0" applyFont="1" applyFill="1" applyBorder="1" applyAlignment="1" applyProtection="1">
      <alignment horizontal="left" vertical="center"/>
    </xf>
    <xf numFmtId="0" fontId="2" fillId="73" borderId="23" xfId="0" applyFont="1" applyFill="1" applyBorder="1" applyAlignment="1" applyProtection="1">
      <alignment horizontal="left" vertical="center"/>
    </xf>
    <xf numFmtId="0" fontId="2" fillId="73" borderId="159" xfId="0" applyFont="1" applyFill="1" applyBorder="1" applyAlignment="1" applyProtection="1">
      <alignment horizontal="left" vertical="center"/>
    </xf>
    <xf numFmtId="0" fontId="192" fillId="74" borderId="0" xfId="0" applyFont="1" applyFill="1" applyAlignment="1">
      <alignment horizontal="center" vertical="center"/>
    </xf>
    <xf numFmtId="0" fontId="190" fillId="74" borderId="0" xfId="0" applyFont="1" applyFill="1" applyAlignment="1">
      <alignment horizontal="center" vertical="center"/>
    </xf>
    <xf numFmtId="0" fontId="2" fillId="73" borderId="63" xfId="0" applyFont="1" applyFill="1" applyBorder="1" applyAlignment="1" applyProtection="1">
      <alignment horizontal="left" vertical="center"/>
    </xf>
    <xf numFmtId="0" fontId="2" fillId="73" borderId="30" xfId="0" applyFont="1" applyFill="1" applyBorder="1" applyAlignment="1" applyProtection="1">
      <alignment horizontal="left" vertical="center"/>
    </xf>
    <xf numFmtId="0" fontId="7" fillId="73" borderId="31" xfId="0" applyFont="1" applyFill="1" applyBorder="1" applyAlignment="1" applyProtection="1">
      <alignment horizontal="center" vertical="center" wrapText="1"/>
    </xf>
    <xf numFmtId="0" fontId="7" fillId="73" borderId="59" xfId="0" applyFont="1" applyFill="1" applyBorder="1" applyAlignment="1" applyProtection="1">
      <alignment horizontal="center" vertical="center" wrapText="1"/>
    </xf>
    <xf numFmtId="0" fontId="116" fillId="73" borderId="56" xfId="0" applyFont="1" applyFill="1" applyBorder="1" applyAlignment="1" applyProtection="1">
      <alignment horizontal="right" vertical="center"/>
    </xf>
    <xf numFmtId="0" fontId="116" fillId="73" borderId="11" xfId="0" applyFont="1" applyFill="1" applyBorder="1" applyAlignment="1" applyProtection="1">
      <alignment horizontal="right" vertical="center"/>
    </xf>
    <xf numFmtId="3" fontId="4" fillId="29" borderId="31" xfId="44" applyNumberFormat="1" applyFont="1" applyFill="1" applyBorder="1" applyAlignment="1">
      <alignment horizontal="center" vertical="center"/>
    </xf>
    <xf numFmtId="3" fontId="4" fillId="29" borderId="32" xfId="44" applyNumberFormat="1" applyFont="1" applyFill="1" applyBorder="1" applyAlignment="1">
      <alignment horizontal="center" vertical="center"/>
    </xf>
    <xf numFmtId="3" fontId="4" fillId="29" borderId="59" xfId="44" applyNumberFormat="1" applyFont="1" applyFill="1" applyBorder="1" applyAlignment="1">
      <alignment horizontal="center" vertical="center"/>
    </xf>
    <xf numFmtId="3" fontId="29" fillId="0" borderId="10" xfId="44" applyNumberFormat="1" applyFont="1" applyFill="1" applyBorder="1" applyAlignment="1">
      <alignment horizontal="center" vertical="center" wrapText="1"/>
    </xf>
    <xf numFmtId="0" fontId="29" fillId="0" borderId="10" xfId="44" applyFont="1" applyFill="1" applyBorder="1" applyAlignment="1">
      <alignment horizontal="center" vertical="center" wrapText="1"/>
    </xf>
    <xf numFmtId="0" fontId="29" fillId="0" borderId="10" xfId="44" applyFont="1" applyBorder="1" applyAlignment="1">
      <alignment horizontal="center" vertical="center" wrapText="1"/>
    </xf>
    <xf numFmtId="0" fontId="4" fillId="0" borderId="31" xfId="45" applyFont="1" applyBorder="1" applyAlignment="1">
      <alignment horizontal="center"/>
    </xf>
    <xf numFmtId="0" fontId="4" fillId="0" borderId="59" xfId="45" applyFont="1" applyBorder="1" applyAlignment="1">
      <alignment horizontal="center"/>
    </xf>
    <xf numFmtId="0" fontId="8" fillId="0" borderId="82" xfId="45" applyFont="1" applyBorder="1" applyAlignment="1">
      <alignment horizontal="center" vertical="center" wrapText="1"/>
    </xf>
    <xf numFmtId="0" fontId="8" fillId="0" borderId="10" xfId="45" applyFont="1" applyBorder="1" applyAlignment="1">
      <alignment horizontal="center" vertical="center" wrapText="1"/>
    </xf>
    <xf numFmtId="0" fontId="8" fillId="0" borderId="24" xfId="45" applyFont="1" applyBorder="1" applyAlignment="1">
      <alignment horizontal="center" vertical="center" wrapText="1"/>
    </xf>
    <xf numFmtId="0" fontId="8" fillId="0" borderId="98" xfId="45" applyFont="1" applyBorder="1" applyAlignment="1">
      <alignment horizontal="center" vertical="center" wrapText="1"/>
    </xf>
    <xf numFmtId="0" fontId="8" fillId="0" borderId="11" xfId="45" applyFont="1" applyBorder="1" applyAlignment="1">
      <alignment horizontal="center" vertical="center" wrapText="1"/>
    </xf>
    <xf numFmtId="0" fontId="8" fillId="0" borderId="88" xfId="45" applyFont="1" applyBorder="1" applyAlignment="1">
      <alignment horizontal="center" vertical="center" wrapText="1"/>
    </xf>
    <xf numFmtId="0" fontId="8" fillId="0" borderId="82" xfId="45" applyFont="1" applyFill="1" applyBorder="1" applyAlignment="1">
      <alignment horizontal="center" vertical="center" wrapText="1"/>
    </xf>
    <xf numFmtId="0" fontId="8" fillId="0" borderId="10" xfId="45" applyFont="1" applyFill="1" applyBorder="1" applyAlignment="1">
      <alignment horizontal="center" vertical="center" wrapText="1"/>
    </xf>
    <xf numFmtId="0" fontId="8" fillId="0" borderId="24" xfId="45" applyFont="1" applyFill="1" applyBorder="1" applyAlignment="1">
      <alignment horizontal="center" vertical="center" wrapText="1"/>
    </xf>
    <xf numFmtId="0" fontId="26" fillId="29" borderId="31" xfId="45" applyFont="1" applyFill="1" applyBorder="1" applyAlignment="1">
      <alignment horizontal="center" vertical="center"/>
    </xf>
    <xf numFmtId="0" fontId="26" fillId="29" borderId="32" xfId="45" applyFont="1" applyFill="1" applyBorder="1" applyAlignment="1">
      <alignment horizontal="center" vertical="center"/>
    </xf>
    <xf numFmtId="0" fontId="26" fillId="29" borderId="59" xfId="45" applyFont="1" applyFill="1" applyBorder="1" applyAlignment="1">
      <alignment horizontal="center" vertical="center"/>
    </xf>
    <xf numFmtId="0" fontId="8" fillId="0" borderId="87" xfId="45" applyFont="1" applyFill="1" applyBorder="1" applyAlignment="1">
      <alignment horizontal="center" vertical="center" wrapText="1"/>
    </xf>
    <xf numFmtId="0" fontId="8" fillId="0" borderId="89" xfId="45" applyFont="1" applyFill="1" applyBorder="1" applyAlignment="1">
      <alignment horizontal="center" vertical="center" wrapText="1"/>
    </xf>
    <xf numFmtId="0" fontId="2" fillId="0" borderId="10" xfId="45" applyFont="1" applyFill="1" applyBorder="1" applyAlignment="1">
      <alignment horizontal="center" vertical="center" wrapText="1"/>
    </xf>
    <xf numFmtId="0" fontId="2" fillId="0" borderId="56" xfId="45" applyFont="1" applyFill="1" applyBorder="1" applyAlignment="1">
      <alignment horizontal="center" vertical="center" wrapText="1"/>
    </xf>
    <xf numFmtId="0" fontId="8" fillId="0" borderId="92" xfId="45" applyFont="1" applyFill="1" applyBorder="1" applyAlignment="1">
      <alignment horizontal="center" vertical="center" wrapText="1"/>
    </xf>
    <xf numFmtId="0" fontId="8" fillId="0" borderId="55" xfId="45" applyFont="1" applyFill="1" applyBorder="1" applyAlignment="1">
      <alignment horizontal="center" vertical="center" wrapText="1"/>
    </xf>
    <xf numFmtId="0" fontId="8" fillId="0" borderId="91" xfId="45" applyFont="1" applyFill="1" applyBorder="1" applyAlignment="1">
      <alignment horizontal="center" vertical="center" wrapText="1"/>
    </xf>
    <xf numFmtId="0" fontId="8" fillId="0" borderId="55" xfId="45" applyFont="1" applyBorder="1" applyAlignment="1">
      <alignment horizontal="center" vertical="center" wrapText="1"/>
    </xf>
    <xf numFmtId="0" fontId="8" fillId="0" borderId="56" xfId="45" applyFont="1" applyBorder="1" applyAlignment="1">
      <alignment horizontal="center" vertical="center" wrapText="1"/>
    </xf>
    <xf numFmtId="0" fontId="8" fillId="0" borderId="92" xfId="45" applyFont="1" applyBorder="1" applyAlignment="1">
      <alignment horizontal="center" vertical="center" wrapText="1"/>
    </xf>
    <xf numFmtId="0" fontId="4" fillId="29" borderId="31" xfId="44" applyFont="1" applyFill="1" applyBorder="1" applyAlignment="1">
      <alignment horizontal="center" vertical="center"/>
    </xf>
    <xf numFmtId="0" fontId="4" fillId="29" borderId="32" xfId="44" applyFont="1" applyFill="1" applyBorder="1" applyAlignment="1">
      <alignment horizontal="center" vertical="center"/>
    </xf>
    <xf numFmtId="0" fontId="4" fillId="29" borderId="59" xfId="44" applyFont="1" applyFill="1" applyBorder="1" applyAlignment="1">
      <alignment horizontal="center" vertical="center"/>
    </xf>
    <xf numFmtId="0" fontId="33" fillId="47" borderId="40" xfId="43" applyFont="1" applyFill="1" applyBorder="1" applyAlignment="1" applyProtection="1">
      <alignment horizontal="center" vertical="center"/>
      <protection hidden="1"/>
    </xf>
    <xf numFmtId="0" fontId="33" fillId="47" borderId="42" xfId="0" applyFont="1" applyFill="1" applyBorder="1" applyAlignment="1" applyProtection="1">
      <alignment horizontal="center" vertical="center"/>
      <protection hidden="1"/>
    </xf>
    <xf numFmtId="0" fontId="33" fillId="32" borderId="40" xfId="43" applyFont="1" applyFill="1" applyBorder="1" applyAlignment="1" applyProtection="1">
      <alignment horizontal="center" vertical="center"/>
      <protection hidden="1"/>
    </xf>
    <xf numFmtId="0" fontId="33" fillId="32" borderId="42" xfId="43" applyFont="1" applyFill="1" applyBorder="1" applyAlignment="1" applyProtection="1">
      <alignment horizontal="center" vertical="center"/>
      <protection hidden="1"/>
    </xf>
    <xf numFmtId="0" fontId="33" fillId="47" borderId="42" xfId="43" applyFont="1" applyFill="1" applyBorder="1" applyAlignment="1" applyProtection="1">
      <alignment horizontal="center" vertical="center"/>
      <protection hidden="1"/>
    </xf>
    <xf numFmtId="3" fontId="7" fillId="29" borderId="31" xfId="44" applyNumberFormat="1" applyFont="1" applyFill="1" applyBorder="1" applyAlignment="1" applyProtection="1">
      <alignment horizontal="center" vertical="center"/>
      <protection hidden="1"/>
    </xf>
    <xf numFmtId="3" fontId="7" fillId="29" borderId="32" xfId="44" applyNumberFormat="1" applyFont="1" applyFill="1" applyBorder="1" applyAlignment="1" applyProtection="1">
      <alignment horizontal="center" vertical="center"/>
      <protection hidden="1"/>
    </xf>
    <xf numFmtId="3" fontId="7" fillId="29" borderId="59" xfId="44" applyNumberFormat="1" applyFont="1" applyFill="1" applyBorder="1" applyAlignment="1" applyProtection="1">
      <alignment horizontal="center" vertical="center"/>
      <protection hidden="1"/>
    </xf>
    <xf numFmtId="0" fontId="4" fillId="55" borderId="31" xfId="0" applyFont="1" applyFill="1" applyBorder="1" applyAlignment="1">
      <alignment horizontal="center" vertical="center"/>
    </xf>
    <xf numFmtId="0" fontId="4" fillId="55" borderId="32" xfId="0" applyFont="1" applyFill="1" applyBorder="1" applyAlignment="1">
      <alignment horizontal="center" vertical="center"/>
    </xf>
    <xf numFmtId="0" fontId="4" fillId="55" borderId="59" xfId="0" applyFont="1" applyFill="1" applyBorder="1" applyAlignment="1">
      <alignment horizontal="center" vertical="center"/>
    </xf>
    <xf numFmtId="0" fontId="2" fillId="25" borderId="39" xfId="0" applyFont="1" applyFill="1" applyBorder="1" applyAlignment="1">
      <alignment horizontal="left" vertical="center"/>
    </xf>
    <xf numFmtId="0" fontId="2" fillId="25" borderId="0" xfId="0" applyFont="1" applyFill="1" applyBorder="1" applyAlignment="1">
      <alignment horizontal="left" vertical="center"/>
    </xf>
    <xf numFmtId="0" fontId="2" fillId="25" borderId="85" xfId="0" applyFont="1" applyFill="1" applyBorder="1" applyAlignment="1">
      <alignment horizontal="left" vertical="center"/>
    </xf>
    <xf numFmtId="0" fontId="2" fillId="25" borderId="47" xfId="0" applyFont="1" applyFill="1" applyBorder="1" applyAlignment="1">
      <alignment horizontal="left" vertical="center"/>
    </xf>
    <xf numFmtId="0" fontId="2" fillId="25" borderId="51" xfId="0" applyFont="1" applyFill="1" applyBorder="1" applyAlignment="1">
      <alignment horizontal="left" vertical="center"/>
    </xf>
    <xf numFmtId="0" fontId="2" fillId="25" borderId="20" xfId="0" applyFont="1" applyFill="1" applyBorder="1" applyAlignment="1">
      <alignment horizontal="left" vertical="center"/>
    </xf>
    <xf numFmtId="49" fontId="85" fillId="39" borderId="109" xfId="0" applyNumberFormat="1" applyFont="1" applyFill="1" applyBorder="1" applyAlignment="1">
      <alignment horizontal="center" vertical="center" wrapText="1"/>
    </xf>
    <xf numFmtId="49" fontId="85" fillId="39" borderId="110" xfId="0" applyNumberFormat="1" applyFont="1" applyFill="1" applyBorder="1" applyAlignment="1">
      <alignment horizontal="center" vertical="center" wrapText="1"/>
    </xf>
    <xf numFmtId="0" fontId="4" fillId="45" borderId="31" xfId="0" applyFont="1" applyFill="1" applyBorder="1" applyAlignment="1">
      <alignment horizontal="center" vertical="center"/>
    </xf>
    <xf numFmtId="0" fontId="4" fillId="45" borderId="32" xfId="0" applyFont="1" applyFill="1" applyBorder="1" applyAlignment="1">
      <alignment horizontal="center" vertical="center"/>
    </xf>
    <xf numFmtId="0" fontId="4" fillId="45" borderId="59" xfId="0" applyFont="1" applyFill="1" applyBorder="1" applyAlignment="1">
      <alignment horizontal="center" vertical="center"/>
    </xf>
    <xf numFmtId="0" fontId="4" fillId="43" borderId="31" xfId="0" applyFont="1" applyFill="1" applyBorder="1" applyAlignment="1">
      <alignment horizontal="center" vertical="center"/>
    </xf>
    <xf numFmtId="0" fontId="4" fillId="43" borderId="32" xfId="0" applyFont="1" applyFill="1" applyBorder="1" applyAlignment="1">
      <alignment horizontal="center" vertical="center"/>
    </xf>
    <xf numFmtId="0" fontId="4" fillId="43" borderId="59" xfId="0" applyFont="1" applyFill="1" applyBorder="1" applyAlignment="1">
      <alignment horizontal="center" vertical="center"/>
    </xf>
    <xf numFmtId="0" fontId="4" fillId="52" borderId="31" xfId="0" applyFont="1" applyFill="1" applyBorder="1" applyAlignment="1">
      <alignment horizontal="center" vertical="center"/>
    </xf>
    <xf numFmtId="0" fontId="4" fillId="52" borderId="32" xfId="0" applyFont="1" applyFill="1" applyBorder="1" applyAlignment="1">
      <alignment horizontal="center" vertical="center"/>
    </xf>
    <xf numFmtId="0" fontId="4" fillId="52" borderId="59" xfId="0" applyFont="1" applyFill="1" applyBorder="1" applyAlignment="1">
      <alignment horizontal="center" vertical="center"/>
    </xf>
    <xf numFmtId="49" fontId="91" fillId="39" borderId="124" xfId="0" applyNumberFormat="1" applyFont="1" applyFill="1" applyBorder="1" applyAlignment="1">
      <alignment horizontal="center" vertical="top" wrapText="1"/>
    </xf>
    <xf numFmtId="49" fontId="92" fillId="39" borderId="117" xfId="0" applyNumberFormat="1" applyFont="1" applyFill="1" applyBorder="1" applyAlignment="1">
      <alignment horizontal="center" vertical="top" wrapText="1"/>
    </xf>
    <xf numFmtId="49" fontId="92" fillId="39" borderId="125" xfId="0" applyNumberFormat="1" applyFont="1" applyFill="1" applyBorder="1" applyAlignment="1">
      <alignment horizontal="center" vertical="top" wrapText="1"/>
    </xf>
    <xf numFmtId="0" fontId="86" fillId="0" borderId="111" xfId="0" applyFont="1" applyBorder="1" applyAlignment="1">
      <alignment horizontal="center" vertical="top" wrapText="1"/>
    </xf>
    <xf numFmtId="0" fontId="86" fillId="0" borderId="126" xfId="0" applyFont="1" applyBorder="1" applyAlignment="1">
      <alignment horizontal="center" vertical="top" wrapText="1"/>
    </xf>
    <xf numFmtId="0" fontId="93" fillId="0" borderId="127" xfId="0" applyFont="1" applyBorder="1" applyAlignment="1">
      <alignment horizontal="center" vertical="center" wrapText="1"/>
    </xf>
    <xf numFmtId="0" fontId="93" fillId="0" borderId="130" xfId="0" applyFont="1" applyBorder="1" applyAlignment="1">
      <alignment horizontal="center" vertical="center" wrapText="1"/>
    </xf>
    <xf numFmtId="0" fontId="93" fillId="0" borderId="109" xfId="0" applyFont="1" applyBorder="1" applyAlignment="1">
      <alignment horizontal="center" vertical="center" wrapText="1"/>
    </xf>
    <xf numFmtId="0" fontId="93" fillId="0" borderId="111" xfId="0" applyFont="1" applyBorder="1" applyAlignment="1">
      <alignment horizontal="center" vertical="center" wrapText="1"/>
    </xf>
    <xf numFmtId="0" fontId="93" fillId="0" borderId="0" xfId="0" applyFont="1" applyAlignment="1">
      <alignment horizontal="center" vertical="center" wrapText="1"/>
    </xf>
    <xf numFmtId="0" fontId="93" fillId="0" borderId="110" xfId="0" applyFont="1" applyBorder="1" applyAlignment="1">
      <alignment horizontal="center" vertical="center" wrapText="1"/>
    </xf>
    <xf numFmtId="0" fontId="86" fillId="0" borderId="128" xfId="0" applyFont="1" applyBorder="1" applyAlignment="1">
      <alignment horizontal="center" vertical="center" wrapText="1"/>
    </xf>
    <xf numFmtId="0" fontId="86" fillId="0" borderId="131" xfId="0" applyFont="1" applyBorder="1" applyAlignment="1">
      <alignment horizontal="center" vertical="center" wrapText="1"/>
    </xf>
    <xf numFmtId="0" fontId="94" fillId="39" borderId="129" xfId="0" applyFont="1" applyFill="1" applyBorder="1" applyAlignment="1">
      <alignment horizontal="center" vertical="center" wrapText="1"/>
    </xf>
    <xf numFmtId="0" fontId="94" fillId="39" borderId="124" xfId="0" applyFont="1" applyFill="1" applyBorder="1" applyAlignment="1">
      <alignment horizontal="center" vertical="center" wrapText="1"/>
    </xf>
    <xf numFmtId="0" fontId="94" fillId="39" borderId="125" xfId="0" applyFont="1" applyFill="1" applyBorder="1" applyAlignment="1">
      <alignment horizontal="center" vertical="center" wrapText="1"/>
    </xf>
    <xf numFmtId="0" fontId="86" fillId="50" borderId="134" xfId="0" applyFont="1" applyFill="1" applyBorder="1" applyAlignment="1">
      <alignment horizontal="left" vertical="top" wrapText="1"/>
    </xf>
    <xf numFmtId="0" fontId="86" fillId="50" borderId="128" xfId="0" applyFont="1" applyFill="1" applyBorder="1" applyAlignment="1">
      <alignment horizontal="left" vertical="top" wrapText="1"/>
    </xf>
    <xf numFmtId="0" fontId="99" fillId="50" borderId="134" xfId="0" applyFont="1" applyFill="1" applyBorder="1" applyAlignment="1">
      <alignment horizontal="left" vertical="center" wrapText="1"/>
    </xf>
    <xf numFmtId="0" fontId="99" fillId="50" borderId="128" xfId="0" applyFont="1" applyFill="1" applyBorder="1" applyAlignment="1">
      <alignment horizontal="left" vertical="center" wrapText="1"/>
    </xf>
    <xf numFmtId="0" fontId="86" fillId="0" borderId="127" xfId="0" applyFont="1" applyBorder="1" applyAlignment="1">
      <alignment horizontal="left" vertical="top" wrapText="1"/>
    </xf>
    <xf numFmtId="0" fontId="86" fillId="0" borderId="130" xfId="0" applyFont="1" applyBorder="1" applyAlignment="1">
      <alignment horizontal="left" vertical="top" wrapText="1"/>
    </xf>
    <xf numFmtId="0" fontId="86" fillId="0" borderId="109" xfId="0" applyFont="1" applyBorder="1" applyAlignment="1">
      <alignment horizontal="left" vertical="top" wrapText="1"/>
    </xf>
    <xf numFmtId="0" fontId="86" fillId="0" borderId="128" xfId="0" applyFont="1" applyBorder="1" applyAlignment="1">
      <alignment horizontal="left" vertical="top" wrapText="1"/>
    </xf>
    <xf numFmtId="0" fontId="86" fillId="0" borderId="131" xfId="0" applyFont="1" applyBorder="1" applyAlignment="1">
      <alignment horizontal="left" vertical="top" wrapText="1"/>
    </xf>
    <xf numFmtId="0" fontId="99" fillId="0" borderId="128" xfId="0" applyFont="1" applyBorder="1" applyAlignment="1">
      <alignment horizontal="left" vertical="center" wrapText="1"/>
    </xf>
    <xf numFmtId="0" fontId="99" fillId="0" borderId="131" xfId="0" applyFont="1" applyBorder="1" applyAlignment="1">
      <alignment horizontal="left" vertical="center" wrapText="1"/>
    </xf>
    <xf numFmtId="0" fontId="98" fillId="49" borderId="124" xfId="0" applyFont="1" applyFill="1" applyBorder="1" applyAlignment="1">
      <alignment horizontal="left" vertical="top" wrapText="1"/>
    </xf>
    <xf numFmtId="0" fontId="98" fillId="49" borderId="117" xfId="0" applyFont="1" applyFill="1" applyBorder="1" applyAlignment="1">
      <alignment horizontal="left" vertical="top" wrapText="1"/>
    </xf>
    <xf numFmtId="0" fontId="98" fillId="49" borderId="125" xfId="0" applyFont="1" applyFill="1" applyBorder="1" applyAlignment="1">
      <alignment horizontal="left" vertical="top" wrapText="1"/>
    </xf>
    <xf numFmtId="0" fontId="96" fillId="38" borderId="124" xfId="0" applyFont="1" applyFill="1" applyBorder="1" applyAlignment="1">
      <alignment horizontal="center" vertical="top" wrapText="1"/>
    </xf>
    <xf numFmtId="0" fontId="96" fillId="38" borderId="117" xfId="0" applyFont="1" applyFill="1" applyBorder="1" applyAlignment="1">
      <alignment horizontal="center" vertical="top" wrapText="1"/>
    </xf>
    <xf numFmtId="0" fontId="96" fillId="38" borderId="125" xfId="0" applyFont="1" applyFill="1" applyBorder="1" applyAlignment="1">
      <alignment horizontal="center" vertical="top" wrapText="1"/>
    </xf>
    <xf numFmtId="0" fontId="98" fillId="49" borderId="133" xfId="0" applyFont="1" applyFill="1" applyBorder="1" applyAlignment="1">
      <alignment horizontal="left" vertical="top" wrapText="1"/>
    </xf>
    <xf numFmtId="0" fontId="86" fillId="50" borderId="134" xfId="0" applyFont="1" applyFill="1" applyBorder="1" applyAlignment="1">
      <alignment horizontal="left" vertical="center" wrapText="1"/>
    </xf>
    <xf numFmtId="0" fontId="86" fillId="50" borderId="128" xfId="0" applyFont="1" applyFill="1" applyBorder="1" applyAlignment="1">
      <alignment horizontal="left" vertical="center" wrapText="1"/>
    </xf>
    <xf numFmtId="0" fontId="99" fillId="50" borderId="134" xfId="0" applyFont="1" applyFill="1" applyBorder="1" applyAlignment="1">
      <alignment horizontal="left" vertical="top" wrapText="1"/>
    </xf>
    <xf numFmtId="0" fontId="99" fillId="50" borderId="128" xfId="0" applyFont="1" applyFill="1" applyBorder="1" applyAlignment="1">
      <alignment horizontal="left" vertical="top" wrapText="1"/>
    </xf>
    <xf numFmtId="0" fontId="99" fillId="0" borderId="128" xfId="0" applyFont="1" applyBorder="1" applyAlignment="1">
      <alignment horizontal="left" vertical="top" wrapText="1"/>
    </xf>
    <xf numFmtId="0" fontId="86" fillId="50" borderId="131" xfId="0" applyFont="1" applyFill="1" applyBorder="1" applyAlignment="1">
      <alignment horizontal="left" vertical="top" wrapText="1"/>
    </xf>
    <xf numFmtId="0" fontId="86" fillId="50" borderId="131" xfId="0" applyFont="1" applyFill="1" applyBorder="1" applyAlignment="1">
      <alignment horizontal="left" vertical="center" wrapText="1"/>
    </xf>
    <xf numFmtId="0" fontId="99" fillId="0" borderId="131" xfId="0" applyFont="1" applyBorder="1" applyAlignment="1">
      <alignment horizontal="left" vertical="top" wrapText="1"/>
    </xf>
    <xf numFmtId="0" fontId="86" fillId="0" borderId="128" xfId="0" applyFont="1" applyBorder="1" applyAlignment="1">
      <alignment horizontal="left" vertical="center" wrapText="1"/>
    </xf>
    <xf numFmtId="0" fontId="99" fillId="50" borderId="131" xfId="0" applyFont="1" applyFill="1" applyBorder="1" applyAlignment="1">
      <alignment horizontal="left" vertical="top" wrapText="1"/>
    </xf>
    <xf numFmtId="0" fontId="99" fillId="50" borderId="131" xfId="0" applyFont="1" applyFill="1" applyBorder="1" applyAlignment="1">
      <alignment horizontal="left" vertical="center" wrapText="1"/>
    </xf>
    <xf numFmtId="0" fontId="97" fillId="38" borderId="124" xfId="0" applyFont="1" applyFill="1" applyBorder="1" applyAlignment="1">
      <alignment horizontal="center" vertical="top" wrapText="1"/>
    </xf>
    <xf numFmtId="0" fontId="107" fillId="49" borderId="124" xfId="0" applyFont="1" applyFill="1" applyBorder="1" applyAlignment="1">
      <alignment horizontal="left" vertical="top" wrapText="1"/>
    </xf>
    <xf numFmtId="0" fontId="107" fillId="49" borderId="117" xfId="0" applyFont="1" applyFill="1" applyBorder="1" applyAlignment="1">
      <alignment horizontal="left" vertical="top" wrapText="1"/>
    </xf>
    <xf numFmtId="0" fontId="107" fillId="49" borderId="125" xfId="0" applyFont="1" applyFill="1" applyBorder="1" applyAlignment="1">
      <alignment horizontal="left" vertical="top" wrapText="1"/>
    </xf>
    <xf numFmtId="0" fontId="0" fillId="50" borderId="134" xfId="0" applyFill="1" applyBorder="1" applyAlignment="1">
      <alignment horizontal="left" vertical="center" wrapText="1"/>
    </xf>
    <xf numFmtId="0" fontId="0" fillId="50" borderId="128" xfId="0" applyFill="1" applyBorder="1" applyAlignment="1">
      <alignment horizontal="left" vertical="center" wrapText="1"/>
    </xf>
    <xf numFmtId="0" fontId="108" fillId="50" borderId="134" xfId="0" applyFont="1" applyFill="1" applyBorder="1" applyAlignment="1">
      <alignment horizontal="left" vertical="top" wrapText="1"/>
    </xf>
    <xf numFmtId="0" fontId="108" fillId="50" borderId="128" xfId="0" applyFont="1" applyFill="1" applyBorder="1" applyAlignment="1">
      <alignment horizontal="left" vertical="top" wrapText="1"/>
    </xf>
    <xf numFmtId="0" fontId="0" fillId="0" borderId="127" xfId="0" applyBorder="1" applyAlignment="1">
      <alignment horizontal="left" vertical="top" wrapText="1"/>
    </xf>
    <xf numFmtId="0" fontId="0" fillId="0" borderId="130" xfId="0" applyBorder="1" applyAlignment="1">
      <alignment horizontal="left" vertical="top" wrapText="1"/>
    </xf>
    <xf numFmtId="0" fontId="0" fillId="0" borderId="109" xfId="0" applyBorder="1" applyAlignment="1">
      <alignment horizontal="left" vertical="top" wrapText="1"/>
    </xf>
    <xf numFmtId="0" fontId="0" fillId="0" borderId="128" xfId="0" applyBorder="1" applyAlignment="1">
      <alignment horizontal="left" vertical="top" wrapText="1"/>
    </xf>
    <xf numFmtId="0" fontId="108" fillId="0" borderId="128" xfId="0" applyFont="1" applyBorder="1" applyAlignment="1">
      <alignment horizontal="left" vertical="top" wrapText="1"/>
    </xf>
    <xf numFmtId="0" fontId="0" fillId="50" borderId="128" xfId="0" applyFill="1" applyBorder="1" applyAlignment="1">
      <alignment horizontal="left" vertical="top" wrapText="1"/>
    </xf>
    <xf numFmtId="0" fontId="108" fillId="50" borderId="128" xfId="0" applyFont="1" applyFill="1" applyBorder="1" applyAlignment="1">
      <alignment horizontal="left" vertical="center" wrapText="1"/>
    </xf>
    <xf numFmtId="0" fontId="108" fillId="0" borderId="128" xfId="0" applyFont="1" applyBorder="1" applyAlignment="1">
      <alignment horizontal="left" vertical="center" wrapText="1"/>
    </xf>
    <xf numFmtId="0" fontId="0" fillId="0" borderId="128" xfId="0" applyBorder="1" applyAlignment="1">
      <alignment horizontal="left" vertical="center" wrapText="1"/>
    </xf>
    <xf numFmtId="0" fontId="0" fillId="50" borderId="131" xfId="0" applyFill="1" applyBorder="1" applyAlignment="1">
      <alignment horizontal="left" vertical="top" wrapText="1"/>
    </xf>
    <xf numFmtId="0" fontId="108" fillId="50" borderId="131" xfId="0" applyFont="1" applyFill="1" applyBorder="1" applyAlignment="1">
      <alignment horizontal="left" vertical="top" wrapText="1"/>
    </xf>
    <xf numFmtId="0" fontId="0" fillId="50" borderId="134" xfId="0" applyFill="1" applyBorder="1" applyAlignment="1">
      <alignment horizontal="left" vertical="top" wrapText="1"/>
    </xf>
    <xf numFmtId="0" fontId="108" fillId="50" borderId="134" xfId="0" applyFont="1" applyFill="1" applyBorder="1" applyAlignment="1">
      <alignment horizontal="left" vertical="center" wrapText="1"/>
    </xf>
    <xf numFmtId="0" fontId="0" fillId="0" borderId="131" xfId="0" applyBorder="1" applyAlignment="1">
      <alignment horizontal="left" vertical="top" wrapText="1"/>
    </xf>
    <xf numFmtId="0" fontId="108" fillId="0" borderId="131" xfId="0" applyFont="1" applyBorder="1" applyAlignment="1">
      <alignment horizontal="left" vertical="top" wrapText="1"/>
    </xf>
    <xf numFmtId="0" fontId="0" fillId="0" borderId="134" xfId="0" applyBorder="1" applyAlignment="1">
      <alignment horizontal="left" vertical="top" wrapText="1"/>
    </xf>
    <xf numFmtId="0" fontId="108" fillId="0" borderId="134" xfId="0" applyFont="1" applyBorder="1" applyAlignment="1">
      <alignment horizontal="left" vertical="center" wrapText="1"/>
    </xf>
    <xf numFmtId="0" fontId="108" fillId="0" borderId="131" xfId="0" applyFont="1" applyBorder="1" applyAlignment="1">
      <alignment horizontal="left" vertical="center" wrapText="1"/>
    </xf>
    <xf numFmtId="0" fontId="0" fillId="0" borderId="127" xfId="0" applyBorder="1" applyAlignment="1">
      <alignment horizontal="left" vertical="center" wrapText="1"/>
    </xf>
    <xf numFmtId="0" fontId="0" fillId="0" borderId="109" xfId="0" applyBorder="1" applyAlignment="1">
      <alignment horizontal="left" vertical="center" wrapText="1"/>
    </xf>
    <xf numFmtId="0" fontId="96" fillId="38" borderId="135" xfId="0" applyFont="1" applyFill="1" applyBorder="1" applyAlignment="1">
      <alignment horizontal="center" vertical="top" wrapText="1"/>
    </xf>
    <xf numFmtId="0" fontId="96" fillId="38" borderId="136" xfId="0" applyFont="1" applyFill="1" applyBorder="1" applyAlignment="1">
      <alignment horizontal="center" vertical="top" wrapText="1"/>
    </xf>
    <xf numFmtId="0" fontId="96" fillId="38" borderId="137" xfId="0" applyFont="1" applyFill="1" applyBorder="1" applyAlignment="1">
      <alignment horizontal="center" vertical="top" wrapText="1"/>
    </xf>
    <xf numFmtId="0" fontId="0" fillId="50" borderId="131" xfId="0" applyFill="1" applyBorder="1" applyAlignment="1">
      <alignment horizontal="left" vertical="center" wrapText="1"/>
    </xf>
    <xf numFmtId="0" fontId="97" fillId="38" borderId="135" xfId="0" applyFont="1" applyFill="1" applyBorder="1" applyAlignment="1">
      <alignment horizontal="center" vertical="top" wrapText="1"/>
    </xf>
    <xf numFmtId="0" fontId="4" fillId="25" borderId="93" xfId="0" applyFont="1" applyFill="1" applyBorder="1" applyAlignment="1" applyProtection="1">
      <alignment horizontal="center"/>
    </xf>
    <xf numFmtId="0" fontId="4" fillId="25" borderId="94" xfId="0" applyFont="1" applyFill="1" applyBorder="1" applyAlignment="1" applyProtection="1">
      <alignment horizontal="center"/>
    </xf>
    <xf numFmtId="0" fontId="4" fillId="25" borderId="95" xfId="0" applyFont="1" applyFill="1" applyBorder="1" applyAlignment="1" applyProtection="1">
      <alignment horizontal="center"/>
    </xf>
    <xf numFmtId="0" fontId="2" fillId="25" borderId="93" xfId="0" applyFont="1" applyFill="1" applyBorder="1" applyAlignment="1" applyProtection="1">
      <alignment horizontal="left"/>
    </xf>
    <xf numFmtId="0" fontId="2" fillId="25" borderId="95" xfId="0" applyFont="1" applyFill="1" applyBorder="1" applyAlignment="1" applyProtection="1">
      <alignment horizontal="left"/>
    </xf>
    <xf numFmtId="0" fontId="50" fillId="25" borderId="0" xfId="0" quotePrefix="1" applyFont="1" applyFill="1" applyBorder="1" applyAlignment="1" applyProtection="1">
      <alignment horizontal="left" vertical="top" wrapText="1"/>
    </xf>
    <xf numFmtId="0" fontId="50" fillId="25" borderId="0" xfId="0" applyFont="1" applyFill="1" applyBorder="1" applyAlignment="1" applyProtection="1">
      <alignment horizontal="left" vertical="top" wrapText="1"/>
    </xf>
    <xf numFmtId="0" fontId="50" fillId="25" borderId="102" xfId="0" applyFont="1" applyFill="1" applyBorder="1" applyAlignment="1" applyProtection="1">
      <alignment horizontal="left" vertical="top" wrapText="1"/>
    </xf>
    <xf numFmtId="0" fontId="4" fillId="25" borderId="93" xfId="0" applyFont="1" applyFill="1" applyBorder="1" applyAlignment="1">
      <alignment horizontal="center"/>
    </xf>
    <xf numFmtId="0" fontId="4" fillId="25" borderId="94" xfId="0" applyFont="1" applyFill="1" applyBorder="1" applyAlignment="1">
      <alignment horizontal="center"/>
    </xf>
    <xf numFmtId="0" fontId="4" fillId="25" borderId="95" xfId="0" applyFont="1" applyFill="1" applyBorder="1" applyAlignment="1">
      <alignment horizontal="center"/>
    </xf>
    <xf numFmtId="0" fontId="2" fillId="25" borderId="93" xfId="0" applyFont="1" applyFill="1" applyBorder="1" applyAlignment="1" applyProtection="1">
      <alignment horizontal="left"/>
      <protection locked="0"/>
    </xf>
    <xf numFmtId="0" fontId="2" fillId="25" borderId="95" xfId="0" applyFont="1" applyFill="1" applyBorder="1" applyAlignment="1" applyProtection="1">
      <alignment horizontal="left"/>
      <protection locked="0"/>
    </xf>
  </cellXfs>
  <cellStyles count="6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xr:uid="{00000000-0005-0000-0000-00001C000000}"/>
    <cellStyle name="Euro 2" xfId="31" xr:uid="{00000000-0005-0000-0000-00001D000000}"/>
    <cellStyle name="Insatisfaisant" xfId="32" builtinId="27" customBuiltin="1"/>
    <cellStyle name="Lien hypertexte" xfId="33" builtinId="8"/>
    <cellStyle name="Lien hypertexte_BP2014_Esms66_V01" xfId="34" xr:uid="{00000000-0005-0000-0000-000020000000}"/>
    <cellStyle name="Milliers 2" xfId="35" xr:uid="{00000000-0005-0000-0000-000021000000}"/>
    <cellStyle name="Monétaire" xfId="61" builtinId="4"/>
    <cellStyle name="Monétaire 2" xfId="36" xr:uid="{00000000-0005-0000-0000-000022000000}"/>
    <cellStyle name="Monétaire 2 2" xfId="37" xr:uid="{00000000-0005-0000-0000-000023000000}"/>
    <cellStyle name="Monétaire_annexe4" xfId="38" xr:uid="{00000000-0005-0000-0000-000024000000}"/>
    <cellStyle name="Neutre" xfId="39" builtinId="28" customBuiltin="1"/>
    <cellStyle name="Normal" xfId="0" builtinId="0"/>
    <cellStyle name="Normal 2" xfId="40" xr:uid="{00000000-0005-0000-0000-000027000000}"/>
    <cellStyle name="Normal 3" xfId="41" xr:uid="{00000000-0005-0000-0000-000028000000}"/>
    <cellStyle name="Normal 3 2" xfId="42" xr:uid="{00000000-0005-0000-0000-000029000000}"/>
    <cellStyle name="Normal 4" xfId="59" xr:uid="{88FBB683-CFE1-4CCE-A093-554751F15512}"/>
    <cellStyle name="Normal_Arrete22_10_2003_Uniopss" xfId="43" xr:uid="{00000000-0005-0000-0000-00002A000000}"/>
    <cellStyle name="Normal_Feuil1" xfId="60" xr:uid="{D0122471-3070-42CD-B993-CB78EB4391CA}"/>
    <cellStyle name="Normal_Feuil1 2" xfId="58" xr:uid="{750793F2-A436-4A8F-83C9-99778737883B}"/>
    <cellStyle name="Normal_PAGE22" xfId="44" xr:uid="{00000000-0005-0000-0000-00002B000000}"/>
    <cellStyle name="Normal_PAGE8" xfId="45" xr:uid="{00000000-0005-0000-0000-00002C000000}"/>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xr:uid="{00000000-0005-0000-0000-000039000000}"/>
  </cellStyles>
  <dxfs count="10">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ndense val="0"/>
        <extend val="0"/>
        <color indexed="17"/>
      </font>
      <fill>
        <patternFill patternType="none">
          <bgColor indexed="65"/>
        </patternFill>
      </fill>
    </dxf>
    <dxf>
      <font>
        <color theme="0"/>
      </font>
    </dxf>
    <dxf>
      <numFmt numFmtId="189" formatCode="_-* #,##0\ _€_-;\-* #,##0\ _€_-;_-* &quot;-&quot;\ _€_-;_-@_-"/>
    </dxf>
    <dxf>
      <fill>
        <patternFill>
          <bgColor rgb="FFFF0000"/>
        </patternFill>
      </fill>
    </dxf>
    <dxf>
      <font>
        <color rgb="FF9C0006"/>
      </font>
      <fill>
        <patternFill>
          <bgColor rgb="FFFFC7CE"/>
        </patternFill>
      </fill>
    </dxf>
  </dxfs>
  <tableStyles count="0" defaultTableStyle="TableStyleMedium9" defaultPivotStyle="PivotStyleLight16"/>
  <colors>
    <mruColors>
      <color rgb="FFCCFFFF"/>
      <color rgb="FF99FF99"/>
      <color rgb="FF00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4.xml.rels><?xml version="1.0" encoding="UTF-8" standalone="yes"?>
<Relationships xmlns="http://schemas.openxmlformats.org/package/2006/relationships"><Relationship Id="rId3" Type="http://schemas.openxmlformats.org/officeDocument/2006/relationships/hyperlink" Target="#AIDE_REPERE23"/><Relationship Id="rId2" Type="http://schemas.openxmlformats.org/officeDocument/2006/relationships/image" Target="../media/image1.png"/><Relationship Id="rId1" Type="http://schemas.openxmlformats.org/officeDocument/2006/relationships/hyperlink" Target="#AIDE_REPERE18"/><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a:extLst>
            <a:ext uri="{FF2B5EF4-FFF2-40B4-BE49-F238E27FC236}">
              <a16:creationId xmlns:a16="http://schemas.microsoft.com/office/drawing/2014/main" id="{00000000-0008-0000-0000-000004100000}"/>
            </a:ext>
          </a:extLst>
        </xdr:cNvPr>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a:extLst>
            <a:ext uri="{FF2B5EF4-FFF2-40B4-BE49-F238E27FC236}">
              <a16:creationId xmlns:a16="http://schemas.microsoft.com/office/drawing/2014/main" id="{00000000-0008-0000-0200-000014050000}"/>
            </a:ext>
          </a:extLst>
        </xdr:cNvPr>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2747009</xdr:colOff>
      <xdr:row>69</xdr:row>
      <xdr:rowOff>158750</xdr:rowOff>
    </xdr:from>
    <xdr:to>
      <xdr:col>4</xdr:col>
      <xdr:colOff>3108283</xdr:colOff>
      <xdr:row>69</xdr:row>
      <xdr:rowOff>158750</xdr:rowOff>
    </xdr:to>
    <xdr:sp macro="" textlink="">
      <xdr:nvSpPr>
        <xdr:cNvPr id="2" name="Line 162">
          <a:extLst>
            <a:ext uri="{FF2B5EF4-FFF2-40B4-BE49-F238E27FC236}">
              <a16:creationId xmlns:a16="http://schemas.microsoft.com/office/drawing/2014/main" id="{96C031D1-D52C-4F68-97FC-8FA06656B710}"/>
            </a:ext>
          </a:extLst>
        </xdr:cNvPr>
        <xdr:cNvSpPr>
          <a:spLocks noChangeShapeType="1"/>
        </xdr:cNvSpPr>
      </xdr:nvSpPr>
      <xdr:spPr bwMode="auto">
        <a:xfrm>
          <a:off x="3509009" y="11207750"/>
          <a:ext cx="361274" cy="0"/>
        </a:xfrm>
        <a:prstGeom prst="line">
          <a:avLst/>
        </a:prstGeom>
        <a:ln w="28575">
          <a:headEnd type="none"/>
          <a:tailEnd type="triangle" w="med" len="med"/>
        </a:ln>
      </xdr:spPr>
      <xdr:style>
        <a:lnRef idx="1">
          <a:schemeClr val="accent2"/>
        </a:lnRef>
        <a:fillRef idx="0">
          <a:schemeClr val="accent2"/>
        </a:fillRef>
        <a:effectRef idx="0">
          <a:schemeClr val="accent2"/>
        </a:effectRef>
        <a:fontRef idx="minor">
          <a:schemeClr val="tx1"/>
        </a:fontRef>
      </xdr:style>
      <xdr:txBody>
        <a:bodyPr/>
        <a:lstStyle/>
        <a:p>
          <a:endParaRPr lang="fr-FR"/>
        </a:p>
      </xdr:txBody>
    </xdr:sp>
    <xdr:clientData/>
  </xdr:twoCellAnchor>
  <xdr:twoCellAnchor>
    <xdr:from>
      <xdr:col>2</xdr:col>
      <xdr:colOff>0</xdr:colOff>
      <xdr:row>69</xdr:row>
      <xdr:rowOff>76200</xdr:rowOff>
    </xdr:from>
    <xdr:to>
      <xdr:col>2</xdr:col>
      <xdr:colOff>0</xdr:colOff>
      <xdr:row>69</xdr:row>
      <xdr:rowOff>76200</xdr:rowOff>
    </xdr:to>
    <xdr:sp macro="" textlink="">
      <xdr:nvSpPr>
        <xdr:cNvPr id="3" name="Line 162">
          <a:extLst>
            <a:ext uri="{FF2B5EF4-FFF2-40B4-BE49-F238E27FC236}">
              <a16:creationId xmlns:a16="http://schemas.microsoft.com/office/drawing/2014/main" id="{CFB17774-FB99-4061-B94A-70C8E5B010D2}"/>
            </a:ext>
          </a:extLst>
        </xdr:cNvPr>
        <xdr:cNvSpPr>
          <a:spLocks noChangeShapeType="1"/>
        </xdr:cNvSpPr>
      </xdr:nvSpPr>
      <xdr:spPr bwMode="auto">
        <a:xfrm>
          <a:off x="419100" y="11125200"/>
          <a:ext cx="0" cy="0"/>
        </a:xfrm>
        <a:prstGeom prst="line">
          <a:avLst/>
        </a:prstGeom>
        <a:ln w="12700">
          <a:headEnd type="none"/>
          <a:tailEnd type="triangle" w="med" len="med"/>
        </a:ln>
      </xdr:spPr>
      <xdr:style>
        <a:lnRef idx="1">
          <a:schemeClr val="accent2"/>
        </a:lnRef>
        <a:fillRef idx="0">
          <a:schemeClr val="accent2"/>
        </a:fillRef>
        <a:effectRef idx="0">
          <a:schemeClr val="accent2"/>
        </a:effectRef>
        <a:fontRef idx="minor">
          <a:schemeClr val="tx1"/>
        </a:fontRef>
      </xdr:style>
      <xdr:txBody>
        <a:bodyPr/>
        <a:lstStyle/>
        <a:p>
          <a:endParaRPr lang="fr-F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8</xdr:row>
      <xdr:rowOff>19050</xdr:rowOff>
    </xdr:from>
    <xdr:to>
      <xdr:col>0</xdr:col>
      <xdr:colOff>219075</xdr:colOff>
      <xdr:row>8</xdr:row>
      <xdr:rowOff>142875</xdr:rowOff>
    </xdr:to>
    <xdr:pic>
      <xdr:nvPicPr>
        <xdr:cNvPr id="2" name="Image 25" descr="C:\Users\lducoudre\AppData\Local\Microsoft\Windows\Temporary Internet Files\Content.IE5\U5NQSQCN\unknown-31209_960_720[1].png">
          <a:hlinkClick xmlns:r="http://schemas.openxmlformats.org/officeDocument/2006/relationships" r:id="rId1"/>
          <a:extLst>
            <a:ext uri="{FF2B5EF4-FFF2-40B4-BE49-F238E27FC236}">
              <a16:creationId xmlns:a16="http://schemas.microsoft.com/office/drawing/2014/main" id="{201F0584-BCD2-4893-BDE1-95A6CE8619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495425"/>
          <a:ext cx="1524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152400</xdr:colOff>
      <xdr:row>44</xdr:row>
      <xdr:rowOff>142875</xdr:rowOff>
    </xdr:to>
    <xdr:pic>
      <xdr:nvPicPr>
        <xdr:cNvPr id="3" name="Image 25" descr="C:\Users\lducoudre\AppData\Local\Microsoft\Windows\Temporary Internet Files\Content.IE5\U5NQSQCN\unknown-31209_960_720[1].png">
          <a:hlinkClick xmlns:r="http://schemas.openxmlformats.org/officeDocument/2006/relationships" r:id="rId3"/>
          <a:extLst>
            <a:ext uri="{FF2B5EF4-FFF2-40B4-BE49-F238E27FC236}">
              <a16:creationId xmlns:a16="http://schemas.microsoft.com/office/drawing/2014/main" id="{3226541A-1B00-46C8-A8EF-6B2A6B5B1B1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963025"/>
          <a:ext cx="1524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533400</xdr:colOff>
      <xdr:row>11</xdr:row>
      <xdr:rowOff>123824</xdr:rowOff>
    </xdr:from>
    <xdr:to>
      <xdr:col>13</xdr:col>
      <xdr:colOff>285750</xdr:colOff>
      <xdr:row>13</xdr:row>
      <xdr:rowOff>133349</xdr:rowOff>
    </xdr:to>
    <xdr:sp macro="" textlink="">
      <xdr:nvSpPr>
        <xdr:cNvPr id="4" name="Rectangle : coins arrondis 3">
          <a:extLst>
            <a:ext uri="{FF2B5EF4-FFF2-40B4-BE49-F238E27FC236}">
              <a16:creationId xmlns:a16="http://schemas.microsoft.com/office/drawing/2014/main" id="{B2589B3C-8056-8D68-2DFE-3E41E970AF15}"/>
            </a:ext>
          </a:extLst>
        </xdr:cNvPr>
        <xdr:cNvSpPr/>
      </xdr:nvSpPr>
      <xdr:spPr bwMode="auto">
        <a:xfrm>
          <a:off x="10991850" y="3267074"/>
          <a:ext cx="3562350" cy="504825"/>
        </a:xfrm>
        <a:prstGeom prst="round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1100" kern="1200"/>
            <a:t>Données ERRD</a:t>
          </a:r>
          <a:r>
            <a:rPr lang="fr-FR" sz="1100" kern="1200" baseline="0"/>
            <a:t> 2023-2024-2025; onglet "Ratios financiers"</a:t>
          </a:r>
          <a:endParaRPr lang="fr-FR" sz="1100" kern="1200"/>
        </a:p>
      </xdr:txBody>
    </xdr:sp>
    <xdr:clientData/>
  </xdr:twoCellAnchor>
  <xdr:twoCellAnchor>
    <xdr:from>
      <xdr:col>8</xdr:col>
      <xdr:colOff>47625</xdr:colOff>
      <xdr:row>6</xdr:row>
      <xdr:rowOff>104774</xdr:rowOff>
    </xdr:from>
    <xdr:to>
      <xdr:col>8</xdr:col>
      <xdr:colOff>412623</xdr:colOff>
      <xdr:row>18</xdr:row>
      <xdr:rowOff>152399</xdr:rowOff>
    </xdr:to>
    <xdr:sp macro="" textlink="">
      <xdr:nvSpPr>
        <xdr:cNvPr id="9" name="Accolade fermante 8">
          <a:extLst>
            <a:ext uri="{FF2B5EF4-FFF2-40B4-BE49-F238E27FC236}">
              <a16:creationId xmlns:a16="http://schemas.microsoft.com/office/drawing/2014/main" id="{DD9DFEEF-275C-797E-89B8-D4D872AA4B27}"/>
            </a:ext>
          </a:extLst>
        </xdr:cNvPr>
        <xdr:cNvSpPr/>
      </xdr:nvSpPr>
      <xdr:spPr bwMode="auto">
        <a:xfrm>
          <a:off x="10506075" y="2009774"/>
          <a:ext cx="364998" cy="3019425"/>
        </a:xfrm>
        <a:prstGeom prst="righ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fr-FR" sz="1100"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1704975</xdr:colOff>
      <xdr:row>6</xdr:row>
      <xdr:rowOff>161925</xdr:rowOff>
    </xdr:from>
    <xdr:to>
      <xdr:col>0</xdr:col>
      <xdr:colOff>3028950</xdr:colOff>
      <xdr:row>8</xdr:row>
      <xdr:rowOff>28574</xdr:rowOff>
    </xdr:to>
    <xdr:sp macro="" textlink="">
      <xdr:nvSpPr>
        <xdr:cNvPr id="2" name="Rectangle : coins arrondis 1">
          <a:extLst>
            <a:ext uri="{FF2B5EF4-FFF2-40B4-BE49-F238E27FC236}">
              <a16:creationId xmlns:a16="http://schemas.microsoft.com/office/drawing/2014/main" id="{4A2BB615-C56E-44AC-8E9C-DEA400DDA648}"/>
            </a:ext>
          </a:extLst>
        </xdr:cNvPr>
        <xdr:cNvSpPr/>
      </xdr:nvSpPr>
      <xdr:spPr bwMode="auto">
        <a:xfrm>
          <a:off x="1704975" y="1428750"/>
          <a:ext cx="1323975" cy="209549"/>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PAI et autres subventions</a:t>
          </a:r>
        </a:p>
      </xdr:txBody>
    </xdr:sp>
    <xdr:clientData/>
  </xdr:twoCellAnchor>
  <xdr:twoCellAnchor>
    <xdr:from>
      <xdr:col>0</xdr:col>
      <xdr:colOff>6753225</xdr:colOff>
      <xdr:row>11</xdr:row>
      <xdr:rowOff>0</xdr:rowOff>
    </xdr:from>
    <xdr:to>
      <xdr:col>1</xdr:col>
      <xdr:colOff>152400</xdr:colOff>
      <xdr:row>12</xdr:row>
      <xdr:rowOff>9524</xdr:rowOff>
    </xdr:to>
    <xdr:sp macro="" textlink="">
      <xdr:nvSpPr>
        <xdr:cNvPr id="3" name="Rectangle : coins arrondis 2">
          <a:extLst>
            <a:ext uri="{FF2B5EF4-FFF2-40B4-BE49-F238E27FC236}">
              <a16:creationId xmlns:a16="http://schemas.microsoft.com/office/drawing/2014/main" id="{D40DF652-18CC-4CF2-8953-1573B08AD2FF}"/>
            </a:ext>
          </a:extLst>
        </xdr:cNvPr>
        <xdr:cNvSpPr/>
      </xdr:nvSpPr>
      <xdr:spPr bwMode="auto">
        <a:xfrm>
          <a:off x="6753225" y="2124075"/>
          <a:ext cx="1152525" cy="180974"/>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CNR</a:t>
          </a:r>
          <a:r>
            <a:rPr lang="fr-FR" sz="900" b="1" kern="1200" baseline="0"/>
            <a:t> investissement,  ...</a:t>
          </a:r>
          <a:endParaRPr lang="fr-FR" sz="900" b="1" kern="1200"/>
        </a:p>
      </xdr:txBody>
    </xdr:sp>
    <xdr:clientData/>
  </xdr:twoCellAnchor>
  <xdr:twoCellAnchor>
    <xdr:from>
      <xdr:col>0</xdr:col>
      <xdr:colOff>438150</xdr:colOff>
      <xdr:row>23</xdr:row>
      <xdr:rowOff>0</xdr:rowOff>
    </xdr:from>
    <xdr:to>
      <xdr:col>0</xdr:col>
      <xdr:colOff>1485900</xdr:colOff>
      <xdr:row>24</xdr:row>
      <xdr:rowOff>19049</xdr:rowOff>
    </xdr:to>
    <xdr:sp macro="" textlink="">
      <xdr:nvSpPr>
        <xdr:cNvPr id="4" name="Rectangle : coins arrondis 3">
          <a:extLst>
            <a:ext uri="{FF2B5EF4-FFF2-40B4-BE49-F238E27FC236}">
              <a16:creationId xmlns:a16="http://schemas.microsoft.com/office/drawing/2014/main" id="{4B9FC4CA-0D78-4D02-AC82-F8100AC92F5A}"/>
            </a:ext>
          </a:extLst>
        </xdr:cNvPr>
        <xdr:cNvSpPr/>
      </xdr:nvSpPr>
      <xdr:spPr bwMode="auto">
        <a:xfrm>
          <a:off x="438150" y="4152900"/>
          <a:ext cx="1047750" cy="190499"/>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Versement</a:t>
          </a:r>
          <a:r>
            <a:rPr lang="fr-FR" sz="900" b="1" kern="1200" baseline="0"/>
            <a:t> de FCTVA</a:t>
          </a:r>
          <a:endParaRPr lang="fr-FR" sz="900" b="1"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51</xdr:row>
      <xdr:rowOff>123825</xdr:rowOff>
    </xdr:from>
    <xdr:to>
      <xdr:col>4</xdr:col>
      <xdr:colOff>581025</xdr:colOff>
      <xdr:row>63</xdr:row>
      <xdr:rowOff>76200</xdr:rowOff>
    </xdr:to>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64</xdr:row>
      <xdr:rowOff>47625</xdr:rowOff>
    </xdr:from>
    <xdr:to>
      <xdr:col>4</xdr:col>
      <xdr:colOff>581025</xdr:colOff>
      <xdr:row>76</xdr:row>
      <xdr:rowOff>133350</xdr:rowOff>
    </xdr:to>
    <xdr:sp macro="" textlink="">
      <xdr:nvSpPr>
        <xdr:cNvPr id="8203" name="Text Box 11">
          <a:extLst>
            <a:ext uri="{FF2B5EF4-FFF2-40B4-BE49-F238E27FC236}">
              <a16:creationId xmlns:a16="http://schemas.microsoft.com/office/drawing/2014/main" id="{00000000-0008-0000-0800-00000B200000}"/>
            </a:ext>
          </a:extLst>
        </xdr:cNvPr>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DFIN\_Echanges\POLE_MEDICO_SOCIAL_ADDICTO\INVESTISSEMENT\5_Sujets_annexes_investissement_TVA_Bailleurs_Frais_Fi_Com_S&#233;cu\2_Bailleurs\2026_Maquette_PPI_BAILLEURS_PA_ARS_NA.xlsx" TargetMode="External"/><Relationship Id="rId1" Type="http://schemas.openxmlformats.org/officeDocument/2006/relationships/externalLinkPath" Target="/DFIN/_Echanges/POLE_MEDICO_SOCIAL_ADDICTO/INVESTISSEMENT/5_Sujets_annexes_investissement_TVA_Bailleurs_Frais_Fi_Com_S&#233;cu/2_Bailleurs/2026_Maquette_PPI_BAILLEURS_PA_ARS_N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DFIN\_Echanges\POLE_MEDICO_SOCIAL_ADDICTO\INVESTISSEMENT\5_Sujets_annexes_investissement_TVA_Bailleurs_Frais_Fi_Com_S&#233;cu\2_Bailleurs\17012023_COOP_BailleurssociauxAnnexe_D&#233;compo%20redevance_Version_A_Completer.xlsx" TargetMode="External"/><Relationship Id="rId1" Type="http://schemas.openxmlformats.org/officeDocument/2006/relationships/externalLinkPath" Target="/DFIN/_Echanges/POLE_MEDICO_SOCIAL_ADDICTO/INVESTISSEMENT/5_Sujets_annexes_investissement_TVA_Bailleurs_Frais_Fi_Com_S&#233;cu/2_Bailleurs/17012023_COOP_BailleurssociauxAnnexe_D&#233;compo%20redevance_Version_A_Comple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etres"/>
      <sheetName val="PageGarde"/>
      <sheetName val="A4_Bilan_comptable"/>
      <sheetName val="A8_Bilan_financier"/>
      <sheetName val="Ratios_financiers"/>
      <sheetName val="A6_Anciens_emprunts"/>
      <sheetName val="A5_Programme_détaillé"/>
      <sheetName val="A7_Nouveaux_emprunts"/>
      <sheetName val="A2_Plan_de_financement"/>
      <sheetName val="A10_impact_Budgétaire_PJ"/>
      <sheetName val="Immo"/>
      <sheetName val="A10_hébergement_PJ"/>
      <sheetName val="Autocontrole"/>
      <sheetName val="Ann_BRL_Bailleur_Red_Loyer"/>
      <sheetName val="Ann_RTE_Répartition_Travx_Entr"/>
      <sheetName val="Emprunts consolidés"/>
      <sheetName val="Calcul d'emprunt"/>
      <sheetName val="Adresses_FINESS"/>
      <sheetName val="emprunt (2)"/>
      <sheetName val="emprunt (3)"/>
      <sheetName val="emprunt (4)"/>
      <sheetName val="emprunt (5)"/>
      <sheetName val="6"/>
      <sheetName val="7"/>
      <sheetName val="8"/>
      <sheetName val="9"/>
      <sheetName val="10"/>
      <sheetName val="emprunt (6)"/>
      <sheetName val="emprunt (7)"/>
      <sheetName val="emprunt (8)"/>
      <sheetName val="emprunt (9)"/>
      <sheetName val="emprunt (10)"/>
      <sheetName val="Grille des taux interet"/>
    </sheetNames>
    <sheetDataSet>
      <sheetData sheetId="0">
        <row r="27">
          <cell r="E27">
            <v>0</v>
          </cell>
        </row>
      </sheetData>
      <sheetData sheetId="1"/>
      <sheetData sheetId="2">
        <row r="43">
          <cell r="D43">
            <v>0</v>
          </cell>
          <cell r="E43">
            <v>0</v>
          </cell>
        </row>
        <row r="48">
          <cell r="H48">
            <v>0</v>
          </cell>
          <cell r="I48">
            <v>0</v>
          </cell>
        </row>
      </sheetData>
      <sheetData sheetId="3">
        <row r="32">
          <cell r="O32"/>
        </row>
        <row r="33">
          <cell r="O33"/>
        </row>
        <row r="60">
          <cell r="B60"/>
          <cell r="C60"/>
          <cell r="D60" t="str">
            <v>Compte de liaison trésorerie (2)</v>
          </cell>
          <cell r="G60"/>
          <cell r="H60"/>
          <cell r="I60"/>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ètres"/>
      <sheetName val="Compo_pluriannuelle_redevance"/>
      <sheetName val="Ann7"/>
      <sheetName val="Emprunt_2"/>
      <sheetName val="emprunt_3"/>
    </sheetNames>
    <sheetDataSet>
      <sheetData sheetId="0" refreshError="1">
        <row r="10">
          <cell r="I10">
            <v>2026</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LE-SAULNIER, Mickael (ARS-NA/DPSA)" id="{BDB50CEE-8A91-4AC0-B0C1-11D1931DBD31}" userId="S::mickael.le-saulnier@ars.sante.fr::bf1bdf7b-6d39-42de-a439-78471d679e28"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5" dT="2026-01-13T14:37:59.34" personId="{BDB50CEE-8A91-4AC0-B0C1-11D1931DBD31}" id="{6FCF70AB-8E85-4458-8B28-6A070F74E515}">
    <text>Subventions PAI, CD, ADEME, Caisses, ...</text>
  </threadedComment>
  <threadedComment ref="B8" dT="2026-01-19T14:16:30.66" personId="{BDB50CEE-8A91-4AC0-B0C1-11D1931DBD31}" id="{5A07BAA3-7CEA-44A6-97BA-5D6B0832B2B3}">
    <text>A compléter par les ESMS ayant bénéficié des crédits liés au financement des rails (AMI sinistralité)</text>
  </threadedComment>
  <threadedComment ref="H8" dT="2026-01-15T16:06:10.45" personId="{BDB50CEE-8A91-4AC0-B0C1-11D1931DBD31}" id="{C5B0F303-D25F-4993-8FE0-4614A0310897}">
    <text>Intégrer les crédits perçus ou engagés si financement par le FIR (préciser sur la convention de financement)</text>
  </threadedComment>
  <threadedComment ref="I8" dT="2026-01-15T16:07:26.84" personId="{BDB50CEE-8A91-4AC0-B0C1-11D1931DBD31}" id="{424425C8-8F2C-4542-8D24-A09B9691996F}">
    <text xml:space="preserve">Intégrer les crédits perçus ou engagés si financement par le PAI sinistralité (préciser sur la convention de financement)
</text>
  </threadedComment>
</ThreadedComments>
</file>

<file path=xl/threadedComments/threadedComment2.xml><?xml version="1.0" encoding="utf-8"?>
<ThreadedComments xmlns="http://schemas.microsoft.com/office/spreadsheetml/2018/threadedcomments" xmlns:x="http://schemas.openxmlformats.org/spreadsheetml/2006/main">
  <threadedComment ref="A8" dT="2026-01-13T14:36:10.16" personId="{BDB50CEE-8A91-4AC0-B0C1-11D1931DBD31}" id="{FBB445FD-1FFF-4001-B16E-77A885BEC410}">
    <text>Subventions PAI, CD, ADEME, Caisses, ...</text>
  </threadedComment>
</ThreadedComments>
</file>

<file path=xl/threadedComments/threadedComment3.xml><?xml version="1.0" encoding="utf-8"?>
<ThreadedComments xmlns="http://schemas.microsoft.com/office/spreadsheetml/2018/threadedcomments" xmlns:x="http://schemas.openxmlformats.org/spreadsheetml/2006/main">
  <threadedComment ref="C16" dT="2026-01-15T10:26:23.11" personId="{BDB50CEE-8A91-4AC0-B0C1-11D1931DBD31}" id="{6B9B22F7-5A65-4EDF-981D-3188E362A179}">
    <text>Somme des comptes 612, 6132, 6135 et 614 du dernier exercice clos (ERRD ou CA)</text>
  </threadedComment>
  <threadedComment ref="A23" dT="2026-01-27T16:32:00.03" personId="{BDB50CEE-8A91-4AC0-B0C1-11D1931DBD31}" id="{697202FE-A044-4272-B569-E3C9252F8EB5}">
    <text xml:space="preserve">A compléter pour les ESMS concernés : charge à étaler sur la durée du projet ; ne doit pas être inscrit en annexe 5. </text>
  </threadedComment>
  <threadedComment ref="C45" dT="2026-01-13T13:28:04.44" personId="{BDB50CEE-8A91-4AC0-B0C1-11D1931DBD31}" id="{91BE14C8-8E60-4BD5-A7AA-EC64C10D9A19}">
    <text xml:space="preserve">Correspond aux reprises sur la réserve de compensation des charges d’amortissements  </text>
  </threadedComment>
</ThreadedComments>
</file>

<file path=xl/threadedComments/threadedComment4.xml><?xml version="1.0" encoding="utf-8"?>
<ThreadedComments xmlns="http://schemas.microsoft.com/office/spreadsheetml/2018/threadedcomments" xmlns:x="http://schemas.openxmlformats.org/spreadsheetml/2006/main">
  <threadedComment ref="A4" dT="2026-01-15T13:24:59.27" personId="{BDB50CEE-8A91-4AC0-B0C1-11D1931DBD31}" id="{AA668CE4-5A53-4C66-8121-9B581306F7E2}">
    <text>Annuités de remboursement, inscrites dans le tableau d’amortissement de l’emprunt, proposé par la banque</text>
  </threadedComment>
  <threadedComment ref="A5" dT="2026-01-15T13:25:42.74" personId="{BDB50CEE-8A91-4AC0-B0C1-11D1931DBD31}" id="{6B6C3492-F2E9-48DC-9136-9E71FAEAE5D9}">
    <text>Frais financiers, inscrits dans tableau d’amortissement de l’emprunt, proposé par la banque</text>
  </threadedComment>
  <threadedComment ref="A6" dT="2026-01-15T16:15:41.46" personId="{BDB50CEE-8A91-4AC0-B0C1-11D1931DBD31}" id="{58E9FBA2-2D24-4C52-BF36-94B9A1AE6DBC}">
    <text>Charges de gestion et services administratifs</text>
  </threadedComment>
  <threadedComment ref="A7" dT="2026-01-15T16:16:13.78" personId="{BDB50CEE-8A91-4AC0-B0C1-11D1931DBD31}" id="{062BC575-011B-4D7B-B9A2-62BE180FC50B}">
    <text xml:space="preserve">Selon l’indice retenu, et la répartition des charges d’entretien et de travaux </text>
  </threadedComment>
  <threadedComment ref="A9" dT="2026-01-15T16:16:53.93" personId="{BDB50CEE-8A91-4AC0-B0C1-11D1931DBD31}" id="{BA311C5A-606D-4D55-865E-70DA128AF7FB}">
    <text>Taxe foncière prévisionnelle du secteur géographique (Valeur Locative Cadastrale) - Site des impots</text>
  </threadedComment>
  <threadedComment ref="A10" dT="2026-01-15T16:16:53.93" personId="{BDB50CEE-8A91-4AC0-B0C1-11D1931DBD31}" id="{20E2547E-E1AD-4DDB-B4B3-911B3F571998}">
    <text>Taxe foncière prévisionnelle du secteur géographique (Valeur Locative Cadastrale) - Site des impots</text>
  </threadedComment>
  <threadedComment ref="C28" dT="2026-01-15T09:02:34.89" personId="{BDB50CEE-8A91-4AC0-B0C1-11D1931DBD31}" id="{D2742636-223C-41CD-A90E-7F11488FD8A5}">
    <text>Saisir une date au format : jj/mm/aa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1827" Type="http://schemas.openxmlformats.org/officeDocument/2006/relationships/hyperlink" Target="mailto:francois.lalanne@adapei.64.fr" TargetMode="External"/><Relationship Id="rId170" Type="http://schemas.openxmlformats.org/officeDocument/2006/relationships/hyperlink" Target="mailto:direction@lesevents.fr" TargetMode="External"/><Relationship Id="rId987" Type="http://schemas.openxmlformats.org/officeDocument/2006/relationships/hyperlink" Target="mailto:mvideau@mairie-bruges.fr;nbaleix-mathe@mairie-bruges.fr;e-ssiad@mairie-bruges.fr;n.baleixmathe@mairie-bruges.fr;m.videau@mairie-bruges.fr" TargetMode="External"/><Relationship Id="rId847" Type="http://schemas.openxmlformats.org/officeDocument/2006/relationships/hyperlink" Target="mailto:direction@ehpadnauton.fr" TargetMode="External"/><Relationship Id="rId1477" Type="http://schemas.openxmlformats.org/officeDocument/2006/relationships/hyperlink" Target="mailto:emeline.panes@residence-du-parc.com;contact@residence-du-parc.com;romane.chadeyron@residence-du-parc.com;adrien.chapolard@domidep.fr" TargetMode="External"/><Relationship Id="rId1684" Type="http://schemas.openxmlformats.org/officeDocument/2006/relationships/hyperlink" Target="mailto:finances@ch-claudel.fr;mashestia@ch-claudel.fr;secretariat.general@ch-claudel.fr;direction@ch-claudel.fr;mashestia@ch-claudel.fr;maria.LAMARQUE@ch-claudel.fr" TargetMode="External"/><Relationship Id="rId1891" Type="http://schemas.openxmlformats.org/officeDocument/2006/relationships/hyperlink" Target="mailto:herve.laulhau@aolperigueux.org;compta.educspe@aolperigueux.org" TargetMode="External"/><Relationship Id="rId707" Type="http://schemas.openxmlformats.org/officeDocument/2006/relationships/hyperlink" Target="mailto:association@solincite.org;ssiad.santechezsoi@solincite.org;beatrice.buil@solincite.org;severine.deswaziere@solincite.org;" TargetMode="External"/><Relationship Id="rId914" Type="http://schemas.openxmlformats.org/officeDocument/2006/relationships/hyperlink" Target="mailto:tarification@orpea.net;secdir.sainteterre@orpea.net;s.arnaud@orpea.net" TargetMode="External"/><Relationship Id="rId1337" Type="http://schemas.openxmlformats.org/officeDocument/2006/relationships/hyperlink" Target="mailto:ehpad-mainsat@sil.fr;administration@ehpad-mainsat.fr" TargetMode="External"/><Relationship Id="rId1544" Type="http://schemas.openxmlformats.org/officeDocument/2006/relationships/hyperlink" Target="mailto:f.manquest@groupearvi.fr;d.bourreau@groupearvi.fr;k.croizer@groupearvi.fr" TargetMode="External"/><Relationship Id="rId1751" Type="http://schemas.openxmlformats.org/officeDocument/2006/relationships/hyperlink" Target="mailto:maison-de-retraite-aubeterre@wanadoo.fr;directeur-ehpad-aubeterre@orange.fr;administration@ehpad-aubeterre.fr;a-biziere@ehpad-aubeterre.fr" TargetMode="External"/><Relationship Id="rId43" Type="http://schemas.openxmlformats.org/officeDocument/2006/relationships/hyperlink" Target="mailto:direction.aigre@sgmr-ouest.com" TargetMode="External"/><Relationship Id="rId1404" Type="http://schemas.openxmlformats.org/officeDocument/2006/relationships/hyperlink" Target="mailto:direction-finances@ch-brive.fr;luis-michel.da-cunha@ch-correze.fr;Toxicomanie@ch-brive.fr;direction-generale@ch-brive.fr;philippe.faugeron@ch-brive.fr;pascale.roubert-gauthiez@ch-brive.fr;patricia.le-quinquis@ch-brive.fr;jessica.fardelin@ch-brive.fr" TargetMode="External"/><Relationship Id="rId1611" Type="http://schemas.openxmlformats.org/officeDocument/2006/relationships/hyperlink" Target="mailto:direction@ehpad-nieul.fr;accueil@ehpad-nieul.fr" TargetMode="External"/><Relationship Id="rId497" Type="http://schemas.openxmlformats.org/officeDocument/2006/relationships/hyperlink" Target="mailto:direction@ch-hvsm.fr;e.chaminaud@ch-hvsm.fr" TargetMode="External"/><Relationship Id="rId357" Type="http://schemas.openxmlformats.org/officeDocument/2006/relationships/hyperlink" Target="mailto:sgaboriaud@apajh86.com;kdiversay@apajh86.com;jfwarot@apajh86.com;sdespretz@apajh86.com;cproust@apajh86.com" TargetMode="External"/><Relationship Id="rId1194" Type="http://schemas.openxmlformats.org/officeDocument/2006/relationships/hyperlink" Target="mailto:adrien.chapolard@ljdh-thenon.fr;contact@ljdh-thenon.fr" TargetMode="External"/><Relationship Id="rId2038" Type="http://schemas.openxmlformats.org/officeDocument/2006/relationships/hyperlink" Target="mailto:dir.saintes@adefresidences.com" TargetMode="External"/><Relationship Id="rId217" Type="http://schemas.openxmlformats.org/officeDocument/2006/relationships/hyperlink" Target="mailto:michelle.denisgay@apf.asso.fr;aurelien.pourchet@apf.asso.fr;nathalie.perpinial@apf.asso.fr;michelle.denisgay@apf.asso.fr;aurelien.pourchet@apf.asso.fr;spasad.limoges@apf.asso.fr;muriel.reyrolle@apf.asso.fr;lydia.jardinier@apf.asso.fr;cgm.na@apf.asso.fr" TargetMode="External"/><Relationship Id="rId564" Type="http://schemas.openxmlformats.org/officeDocument/2006/relationships/hyperlink" Target="mailto:thierry.beyrie@adapei64.fr;olivier.villaceque@adapei64.fr;compta@adapei64.fr;siege.contact@adapei64.fr;siege.direction@adapei64.fr;siege.compta@adapei64.fr" TargetMode="External"/><Relationship Id="rId771" Type="http://schemas.openxmlformats.org/officeDocument/2006/relationships/hyperlink" Target="mailto:daniel.pons@apf.asso.fr;foyer.tonneins@apf.asso.fr;francoise.guilhen@apf.asso.fr;cgm.na@apf.asso.fr;aurelien.pourchet@apf.asso.fr" TargetMode="External"/><Relationship Id="rId869" Type="http://schemas.openxmlformats.org/officeDocument/2006/relationships/hyperlink" Target="mailto:jean-luc.pradeille@vivre-devenir.fr;marie-helene.pirot@vivre-devenir.fr;michel.elissalde@vivre-devenir.fr" TargetMode="External"/><Relationship Id="rId1499" Type="http://schemas.openxmlformats.org/officeDocument/2006/relationships/hyperlink" Target="mailto:cdg.tarification@korian.fr;cdg.tarification@korian.fr;antoine.fallourd@korian.fr;vincent.parissier@korian.fr" TargetMode="External"/><Relationship Id="rId424" Type="http://schemas.openxmlformats.org/officeDocument/2006/relationships/hyperlink" Target="mailto:contact@ehpad-verrieres.fr;natacharenault@orange.fr" TargetMode="External"/><Relationship Id="rId631" Type="http://schemas.openxmlformats.org/officeDocument/2006/relationships/hyperlink" Target="mailto:direction.residence-lepresaintgermain@fondationpartageetvie.org;Henry.Moret@fondationpartageetvie.org;Sabine.Roy@fondationpartageetvie.org" TargetMode="External"/><Relationship Id="rId729" Type="http://schemas.openxmlformats.org/officeDocument/2006/relationships/hyperlink" Target="mailto:s.kalef@amat47.fr;c.cortinovis@amat47.fr;association@solincite.org;esat.miramont@amat47.fr" TargetMode="External"/><Relationship Id="rId1054" Type="http://schemas.openxmlformats.org/officeDocument/2006/relationships/hyperlink" Target="mailto:patrick.sallette@apf.asso.fr;iem.talence@apf.asso.fr;christelle.garcia-rodriguez@apf.asso.fr;cgm.na@apf.asso.fr;aurelien.pourchet@apf.asso.fr" TargetMode="External"/><Relationship Id="rId1261" Type="http://schemas.openxmlformats.org/officeDocument/2006/relationships/hyperlink" Target="mailto:ssiadpa.sarlat@croix-rouge.fr;julie.varez@croix-rouge.fr;sylvie.besse@croix-rouge.fr" TargetMode="External"/><Relationship Id="rId1359" Type="http://schemas.openxmlformats.org/officeDocument/2006/relationships/hyperlink" Target="mailto:Fabrice.dexet@alefpa.asso.fr;Stephanie.marsaud@alefpa.asso.fr;nicolas.bazzo@alefpa.asso.fr;gregory.burelou@alefpa.asso.fr" TargetMode="External"/><Relationship Id="rId936" Type="http://schemas.openxmlformats.org/officeDocument/2006/relationships/hyperlink" Target="mailto:residence.chambery@groupe-mieuxvivre.fr;p.durand@groupe-mieuxvivre.fr;c.dutil@groupe-mieuxvivre.fr" TargetMode="External"/><Relationship Id="rId1121" Type="http://schemas.openxmlformats.org/officeDocument/2006/relationships/hyperlink" Target="mailto:FLORIE.BIDEPLAN@ch-libourne.fr;LAURE.RODRIGUEZ@ch-libourne.fr;LAURENCE.GALBERT@ch-libourne.fr;secretariat.fam@ch-libourne.fr" TargetMode="External"/><Relationship Id="rId1219" Type="http://schemas.openxmlformats.org/officeDocument/2006/relationships/hyperlink" Target="mailto:f.lapouge@chicrdd.fr;m.delibie@chicrdd.fr;secdirection1@chicrdd.fr" TargetMode="External"/><Relationship Id="rId1566" Type="http://schemas.openxmlformats.org/officeDocument/2006/relationships/hyperlink" Target="mailto:adei17@adei17.com;levequech@adei17.com;dermautla@adei17.com" TargetMode="External"/><Relationship Id="rId1773" Type="http://schemas.openxmlformats.org/officeDocument/2006/relationships/hyperlink" Target="mailto:direction@audacia-asso.fr" TargetMode="External"/><Relationship Id="rId1980" Type="http://schemas.openxmlformats.org/officeDocument/2006/relationships/hyperlink" Target="mailto:direction@dimep87.fr;dominique.boucher@dimep87.fr;stephane.chatton@dimep87.fr;attache@dimep87.fr" TargetMode="External"/><Relationship Id="rId65" Type="http://schemas.openxmlformats.org/officeDocument/2006/relationships/hyperlink" Target="mailto:nicolas.bayer@laliege.fr;caroline.houlier@laliege.fr;accueil.reception@laliege.fr" TargetMode="External"/><Relationship Id="rId1426" Type="http://schemas.openxmlformats.org/officeDocument/2006/relationships/hyperlink" Target="mailto:direction@ch-ussel.fr;y.balestrat@ch-ussel.fr;y.fiancette@ch-ussel.fr" TargetMode="External"/><Relationship Id="rId1633" Type="http://schemas.openxmlformats.org/officeDocument/2006/relationships/hyperlink" Target="mailto:tarification@orpea.net;l.decodts@orpea.net;laclairefontaine@orpea.net;s.lenaour2@orpea.net" TargetMode="External"/><Relationship Id="rId1840" Type="http://schemas.openxmlformats.org/officeDocument/2006/relationships/hyperlink" Target="mailto:direction.adapei79@adapei79.org" TargetMode="External"/><Relationship Id="rId1700" Type="http://schemas.openxmlformats.org/officeDocument/2006/relationships/hyperlink" Target="mailto:direction.brillac@orange.fr" TargetMode="External"/><Relationship Id="rId1938" Type="http://schemas.openxmlformats.org/officeDocument/2006/relationships/hyperlink" Target="mailto:epd2monts@epd-les2monts.fr" TargetMode="External"/><Relationship Id="rId281" Type="http://schemas.openxmlformats.org/officeDocument/2006/relationships/hyperlink" Target="mailto:Martial.portefaix@limoges.fr;Guillaume.vidal@limoges.fr;Aude.hennequin@limoges.fr;sandie.gautier@limoges.fr;corinne.dupuy-bonafy@limoges.fr;laurent.denizou@limoges.fr;christelle.roulet@limoges.fr" TargetMode="External"/><Relationship Id="rId141" Type="http://schemas.openxmlformats.org/officeDocument/2006/relationships/hyperlink" Target="mailto:finances@ch-oloron.fr;direction@ch-oloron.fr;sec.dir@ch-oloron.fr;" TargetMode="External"/><Relationship Id="rId379" Type="http://schemas.openxmlformats.org/officeDocument/2006/relationships/hyperlink" Target="mailto:direction@aadh86.fr;ime@aadh86.fr;comptabilite@aadh86.fr" TargetMode="External"/><Relationship Id="rId586" Type="http://schemas.openxmlformats.org/officeDocument/2006/relationships/hyperlink" Target="mailto:accueil@beilabidia.com;apuyo@beilabidia.com" TargetMode="External"/><Relationship Id="rId793" Type="http://schemas.openxmlformats.org/officeDocument/2006/relationships/hyperlink" Target="mailto:m.bellegarde@ciascoeurhautelande.fr;denis.kosior@coeurhautelande.fr;ehpad.labrit@ciascoeurhautelande.fr;c.deyris@ciascoeurhautelande.fr;s.sore@ciascoeurhautelande.fr" TargetMode="External"/><Relationship Id="rId7" Type="http://schemas.openxmlformats.org/officeDocument/2006/relationships/hyperlink" Target="mailto:ragemdirection@prism87.fr" TargetMode="External"/><Relationship Id="rId239" Type="http://schemas.openxmlformats.org/officeDocument/2006/relationships/hyperlink" Target="mailto:mas.lanton@croix-rouge.fr;Lisa.guillon@croix-rouge.fr;Elodie.ChatrieRoudier@croix-rouge.fr;yannick.moreau@croix-rouge.fr" TargetMode="External"/><Relationship Id="rId446" Type="http://schemas.openxmlformats.org/officeDocument/2006/relationships/hyperlink" Target="mailto:administration-accueil@foyerscoulonmauleon.fr;direction@foyerscoulonmauleon.fr" TargetMode="External"/><Relationship Id="rId653" Type="http://schemas.openxmlformats.org/officeDocument/2006/relationships/hyperlink" Target="mailto:anpaa64bearnsoule@anpaa.asso.fr;philippe.dauzan@anpaa.asso.fr;nicolas.gey@addictions-france.org;philippe.dauzan@addictions-france.org;stephanie.hourcaillaou@addictions-france.org" TargetMode="External"/><Relationship Id="rId1076" Type="http://schemas.openxmlformats.org/officeDocument/2006/relationships/hyperlink" Target="mailto:contact@institut-don-bosco.fr;samsahdonbosco@institut-don-bosco.fr;dmojica@institut-don-bosco.fr;fhebert@institut-don-bosco.fr;mducher@institut-don-bosco.fr" TargetMode="External"/><Relationship Id="rId1283" Type="http://schemas.openxmlformats.org/officeDocument/2006/relationships/hyperlink" Target="mailto:direction@ehpad-lajuvenie.fr;ehpad@lajuvenie.fr;accueil@ehpad-lajuvenie.fr" TargetMode="External"/><Relationship Id="rId1490" Type="http://schemas.openxmlformats.org/officeDocument/2006/relationships/hyperlink" Target="mailto:c.pereira@irsa.fr;contact@irsa.fr;laguyarderie@irsa.fr;;s.saez@irsa.fr" TargetMode="External"/><Relationship Id="rId306" Type="http://schemas.openxmlformats.org/officeDocument/2006/relationships/hyperlink" Target="mailto:Corinne.bouysse@apajh87.fr;patricia.villeger@apajh87.fr;Jean-baptiste.tourret@apajh87.fr" TargetMode="External"/><Relationship Id="rId860" Type="http://schemas.openxmlformats.org/officeDocument/2006/relationships/hyperlink" Target="mailto:siege@adapei40.fr;m.laplace@adapei40.fr;" TargetMode="External"/><Relationship Id="rId958" Type="http://schemas.openxmlformats.org/officeDocument/2006/relationships/hyperlink" Target="mailto:accueil@adhm-spasad.fr;%20c.pellicer@adhm-spasad.fr;%20compta@adhm-spasad.fr" TargetMode="External"/><Relationship Id="rId1143" Type="http://schemas.openxmlformats.org/officeDocument/2006/relationships/hyperlink" Target="mailto:siege@adiaph.fr;Fabrice.DURAND@adiaph.fr;sessad-beaulieu@adiaph.fr;fabienne.riviere@adiaph.fr;emmanuel.noirault@adiaph.fr;damien.gaborieau@adiaph.fr" TargetMode="External"/><Relationship Id="rId1588" Type="http://schemas.openxmlformats.org/officeDocument/2006/relationships/hyperlink" Target="mailto:direction.amelie@lna-sante.com;relations.autorites@lenobleage.fr;relations.autorites@lna-sante.com" TargetMode="External"/><Relationship Id="rId1795" Type="http://schemas.openxmlformats.org/officeDocument/2006/relationships/hyperlink" Target="mailto:mhattab@aides.org;afrennet@aides.org" TargetMode="External"/><Relationship Id="rId87" Type="http://schemas.openxmlformats.org/officeDocument/2006/relationships/hyperlink" Target="mailto:olivier.taule@pep86.fr;assistdirection@pep86.fr;isabelle.engeammes@pep86.fr" TargetMode="External"/><Relationship Id="rId513" Type="http://schemas.openxmlformats.org/officeDocument/2006/relationships/hyperlink" Target="mailto:direction@ehpad-champdeniers.fr" TargetMode="External"/><Relationship Id="rId720" Type="http://schemas.openxmlformats.org/officeDocument/2006/relationships/hyperlink" Target="mailto:freddy.viaud@algeei.org;contact@algeei.org;dewerdt.m@algeei.org%20;camsp.agen@algeei.org;" TargetMode="External"/><Relationship Id="rId818" Type="http://schemas.openxmlformats.org/officeDocument/2006/relationships/hyperlink" Target="mailto:direction.ehpad@castets.fr" TargetMode="External"/><Relationship Id="rId1350" Type="http://schemas.openxmlformats.org/officeDocument/2006/relationships/hyperlink" Target="mailto:secdirection@ch-aubusson.fr;rachel.geoffroy@ch-aubusson.fr" TargetMode="External"/><Relationship Id="rId1448" Type="http://schemas.openxmlformats.org/officeDocument/2006/relationships/hyperlink" Target="mailto:epda@epdaduglandier.fr;guillaume.sol@epdaduglandier.fr;florence.louradour@epdaduglandier.fr;florence.cot@epdaduglandier.fr;aurelie.faugeron@epdaduglandier.fr" TargetMode="External"/><Relationship Id="rId1655" Type="http://schemas.openxmlformats.org/officeDocument/2006/relationships/hyperlink" Target="mailto:direction@logisdemontignac.fr;camille.jacqueton@lelogisdemontignac.fr;paula.jacqueton@lelogisdemontignac.fr" TargetMode="External"/><Relationship Id="rId1003" Type="http://schemas.openxmlformats.org/officeDocument/2006/relationships/hyperlink" Target="mailto:contact@irsa.fr;c.pereira@irsa.fr;cses.peyrelongue@irsa.fr;t.rey@irsa.fr" TargetMode="External"/><Relationship Id="rId1210" Type="http://schemas.openxmlformats.org/officeDocument/2006/relationships/hyperlink" Target="mailto:samsah.marsac@apf.asso.fr;marilyne.lapeyre@apf.asso.fr;geraldine.gracia@apf.asso.fr;michelle.denisgay@apf.asso.fr;cgm.na@apf.asso.fr;aurelien.pourchet@apf.asso.fr" TargetMode="External"/><Relationship Id="rId1308" Type="http://schemas.openxmlformats.org/officeDocument/2006/relationships/hyperlink" Target="mailto:contact.impro@asso-althea.org;contact@asso-althea.org;n.laborde@asso-althea.org;c.etcheverry@asso-althea.org;v.saubion@asso-althea.org" TargetMode="External"/><Relationship Id="rId1862" Type="http://schemas.openxmlformats.org/officeDocument/2006/relationships/hyperlink" Target="mailto:cde40.direction@landes.fr" TargetMode="External"/><Relationship Id="rId1515" Type="http://schemas.openxmlformats.org/officeDocument/2006/relationships/hyperlink" Target="mailto:direction.aube@gmail.com;adjointe-direction@ehpadlaube.fr;alerteaube@gmail.com;direction@ehpadlaube.fr;g.lebatteux@i-g-h.fr" TargetMode="External"/><Relationship Id="rId1722" Type="http://schemas.openxmlformats.org/officeDocument/2006/relationships/hyperlink" Target="mailto:direction@ch-confolens.fr;finances.ol@ch-confolens.fr" TargetMode="External"/><Relationship Id="rId14" Type="http://schemas.openxmlformats.org/officeDocument/2006/relationships/hyperlink" Target="mailto:direction@ehpadajain.fr;administration@ehpadajain.fr;responsable.fin.achats@ehpadajain.fr" TargetMode="External"/><Relationship Id="rId163" Type="http://schemas.openxmlformats.org/officeDocument/2006/relationships/hyperlink" Target="mailto:finances@association-saint-joseph.fr;gestion@association-saint-joseph.fr;economat@association-saint-joseph.fr;contact@association-saint-joseph.fr;dg@association-saint-joseph.fr" TargetMode="External"/><Relationship Id="rId370" Type="http://schemas.openxmlformats.org/officeDocument/2006/relationships/hyperlink" Target="mailto:yleberre@cpeas.fr;igeorges@cpeas.fr;" TargetMode="External"/><Relationship Id="rId2051" Type="http://schemas.openxmlformats.org/officeDocument/2006/relationships/hyperlink" Target="mailto:siege@adapei33.com" TargetMode="External"/><Relationship Id="rId230" Type="http://schemas.openxmlformats.org/officeDocument/2006/relationships/hyperlink" Target="mailto:marc.verret@chu-poitiers.fr;finances@chu-poitiers.fr;direction@ghnv.fr;Emilie.HUCHET@chu-poitiers.fr;Veronique.PRATT@chu-poitiers.fr" TargetMode="External"/><Relationship Id="rId468" Type="http://schemas.openxmlformats.org/officeDocument/2006/relationships/hyperlink" Target="mailto:directeur@masdufiefjoly.org;delphine.bodet@masdufiefjoly.org" TargetMode="External"/><Relationship Id="rId675" Type="http://schemas.openxmlformats.org/officeDocument/2006/relationships/hyperlink" Target="mailto:association@solincite.org;samsah@solincite.org;valerie.gaydonserres@solincite.org;carole.buffard@solincite.org;" TargetMode="External"/><Relationship Id="rId882" Type="http://schemas.openxmlformats.org/officeDocument/2006/relationships/hyperlink" Target="mailto:direction.cias@pays-tarusate.fr;polecomptable.cias@pays-tarusate.fr;accueil.cias@pays-tarusate.fr;s.techeney@pays-tarusate.fr" TargetMode="External"/><Relationship Id="rId1098" Type="http://schemas.openxmlformats.org/officeDocument/2006/relationships/hyperlink" Target="mailto:siege@adiaph.fr;Fabrice.DURAND@adiaph.fr;fambarp@adiaph.fr;christine.berthelot@adiaph.fr;emmanuel.noirault@adiaph.fr;damien.gaborieau@adiaph.fr" TargetMode="External"/><Relationship Id="rId328" Type="http://schemas.openxmlformats.org/officeDocument/2006/relationships/hyperlink" Target="mailto:cdg.tarification@korian.fr;veronique.gagnepain@korian.fr;vincent.parissier@clariane.fr;magedeline.louahlia@clariane.fr" TargetMode="External"/><Relationship Id="rId535" Type="http://schemas.openxmlformats.org/officeDocument/2006/relationships/hyperlink" Target="mailto:etxetoa3@orange.fr;direction@etxetoa.fr;contact@etxetoa.fr;cpte@etxetoa.fr" TargetMode="External"/><Relationship Id="rId742" Type="http://schemas.openxmlformats.org/officeDocument/2006/relationships/hyperlink" Target="mailto:direction@ehpad-zoppola.fr" TargetMode="External"/><Relationship Id="rId1165" Type="http://schemas.openxmlformats.org/officeDocument/2006/relationships/hyperlink" Target="mailto:ssiad@anfasiad.fr;belmonte-georges@wanadoo.fr;ssiad.galgon@avec.fr;georges.belmonte@avec.fr;adeline.rossignol@avec.fr" TargetMode="External"/><Relationship Id="rId1372" Type="http://schemas.openxmlformats.org/officeDocument/2006/relationships/hyperlink" Target="mailto:ssiad@ch-aubusson.fr;secdirection@ch-aubusson.fr;rachel.geoffroy@ch-aubusson.fr;isabelle.moreau@ch-aubusson.fr" TargetMode="External"/><Relationship Id="rId2009" Type="http://schemas.openxmlformats.org/officeDocument/2006/relationships/hyperlink" Target="mailto:emarcellaud@vyv3-cda.fr;anne.rannou@mutualite86.fr;christelle.pillet@mutualite86.fr;raf@mutualite86.fr;apeyramaure@vyv3-cda.fr;" TargetMode="External"/><Relationship Id="rId602" Type="http://schemas.openxmlformats.org/officeDocument/2006/relationships/hyperlink" Target="mailto:accueil@arimoc.fr;isabelle.moreno@arimoc.fr;thibaut.detassigny@arimoc.fr" TargetMode="External"/><Relationship Id="rId1025" Type="http://schemas.openxmlformats.org/officeDocument/2006/relationships/hyperlink" Target="mailto:accueil@chateaugarderes.fr;direction@chateaugarderes.fr;comptabilite@chateaugarderes.fr" TargetMode="External"/><Relationship Id="rId1232" Type="http://schemas.openxmlformats.org/officeDocument/2006/relationships/hyperlink" Target="mailto:finances@hopital-excideuil.fr;accueil@hopital-excideuil.fr;direction@hopital-excideuil.fr" TargetMode="External"/><Relationship Id="rId1677" Type="http://schemas.openxmlformats.org/officeDocument/2006/relationships/hyperlink" Target="mailto:sem@adimc16.fr;sessad@adimc16.fr;lise.forest-pascal@adimc16.fr;direction@adimc16.fr;sebastien.mannalin@adimc16.fr" TargetMode="External"/><Relationship Id="rId1884" Type="http://schemas.openxmlformats.org/officeDocument/2006/relationships/hyperlink" Target="mailto:contact@anpaa.asso.fr" TargetMode="External"/><Relationship Id="rId907" Type="http://schemas.openxmlformats.org/officeDocument/2006/relationships/hyperlink" Target="mailto:comptabilite@ehpad-louisbraille.fr;nathalie.diakite@ehpad-louisbraille.fr;contact@ehpad-louisbraille.fr" TargetMode="External"/><Relationship Id="rId1537" Type="http://schemas.openxmlformats.org/officeDocument/2006/relationships/hyperlink" Target="mailto:sipar@sipar17.fr;secretariat@sipar17.fr;saad@sipar17.fr;planning@sipar17.fr;ssiad@sipar17.fr" TargetMode="External"/><Relationship Id="rId1744" Type="http://schemas.openxmlformats.org/officeDocument/2006/relationships/hyperlink" Target="mailto:direction.gamby@wanadoo.fr;rh@ehpadgamby.fr" TargetMode="External"/><Relationship Id="rId1951" Type="http://schemas.openxmlformats.org/officeDocument/2006/relationships/hyperlink" Target="mailto:direction@asiad.fr" TargetMode="External"/><Relationship Id="rId36" Type="http://schemas.openxmlformats.org/officeDocument/2006/relationships/hyperlink" Target="mailto:direction.jardinsdejeanne@colisee.fr;adjoint.jardinsdejeanne@colisee.fr;accueil.jardinsdejeanne@colisee.fr;kg@cabinet-albertine.fr;t.lissague@colisee.fr" TargetMode="External"/><Relationship Id="rId1604" Type="http://schemas.openxmlformats.org/officeDocument/2006/relationships/hyperlink" Target="mailto:ddechaine@fermedemagne.fr;LJOURDAIN@fermedemagne.fr;accueil@fermedemagne.fr" TargetMode="External"/><Relationship Id="rId185" Type="http://schemas.openxmlformats.org/officeDocument/2006/relationships/hyperlink" Target="mailto:jerome.gory@mdl40.org;contact@mdl40.org" TargetMode="External"/><Relationship Id="rId1811" Type="http://schemas.openxmlformats.org/officeDocument/2006/relationships/hyperlink" Target="mailto:francois.lalanne@adapei.64.fr" TargetMode="External"/><Relationship Id="rId1909" Type="http://schemas.openxmlformats.org/officeDocument/2006/relationships/hyperlink" Target="mailto:siege.ussel@fondationjacqueschirac.fr" TargetMode="External"/><Relationship Id="rId392" Type="http://schemas.openxmlformats.org/officeDocument/2006/relationships/hyperlink" Target="mailto:direction.generale@ch-poitiers.fr;daf@ch-poitiers.fr" TargetMode="External"/><Relationship Id="rId697" Type="http://schemas.openxmlformats.org/officeDocument/2006/relationships/hyperlink" Target="mailto:siadpa.soins@wanadoo.fr" TargetMode="External"/><Relationship Id="rId2073" Type="http://schemas.openxmlformats.org/officeDocument/2006/relationships/hyperlink" Target="mailto:accueil@arimoc.fr;isabelle.moreno@arimoc.fr;thibaut.detassigny@arimoc.fr" TargetMode="External"/><Relationship Id="rId252" Type="http://schemas.openxmlformats.org/officeDocument/2006/relationships/hyperlink" Target="mailto:contact@irsa.fr;c.pereira@irsa.fr;aimelabregere@irsa.fr;s.vincent@irsa.fr" TargetMode="External"/><Relationship Id="rId1187" Type="http://schemas.openxmlformats.org/officeDocument/2006/relationships/hyperlink" Target="mailto:direction@epd-clairvivre.org;samsah@epd-clairvivre.org;isabelle.douls@clairvivre.fr;virginie.sudreau@clairvivre.fr" TargetMode="External"/><Relationship Id="rId112" Type="http://schemas.openxmlformats.org/officeDocument/2006/relationships/hyperlink" Target="mailto:secretariat.mars@ccas-larochelle.fr;delphine.dasilva@ccas-larochelle.fr;pascal.narbonne@ccas-larochelle.fr;david.chiche@ccas-larochelle.fr;epa.mars@ccas-larochelle.fr" TargetMode="External"/><Relationship Id="rId557" Type="http://schemas.openxmlformats.org/officeDocument/2006/relationships/hyperlink" Target="mailto:dir-arpege-anglet@domusvi.com;afer@domusvi.com" TargetMode="External"/><Relationship Id="rId764" Type="http://schemas.openxmlformats.org/officeDocument/2006/relationships/hyperlink" Target="mailto:mcastet@logea.asso.fr;edermit@logea.asso.fr;amardon@logea.asso.fr;amassip@logea.asso.fr;jcardona@logea.asso.fr;ldelafourniere@logea.asso.fr;arenom@logea.asso.fr;fduboz@logea.asso.fr;ameslier@logea.asso.fr" TargetMode="External"/><Relationship Id="rId971" Type="http://schemas.openxmlformats.org/officeDocument/2006/relationships/hyperlink" Target="mailto:ssiad.f.richard@gmail.com;ssiad.asd@gmail.com;ssiadhts.de.garonne@gmail.com;" TargetMode="External"/><Relationship Id="rId1394" Type="http://schemas.openxmlformats.org/officeDocument/2006/relationships/hyperlink" Target="mailto:secretariat.direction@chg-uzerche.fr;david.pala@chg-uzerche.fr;n.auboiroux@chg-uzerche.fr;florian.tuset@chg-uzerche.fr" TargetMode="External"/><Relationship Id="rId1699" Type="http://schemas.openxmlformats.org/officeDocument/2006/relationships/hyperlink" Target="mailto:contact@les-jonquilles.com;emilie.verger@les-jonquilles.com" TargetMode="External"/><Relationship Id="rId2000" Type="http://schemas.openxmlformats.org/officeDocument/2006/relationships/hyperlink" Target="mailto:c.levy@edea-asso.fr;contact@edea-asso.fr;" TargetMode="External"/><Relationship Id="rId417" Type="http://schemas.openxmlformats.org/officeDocument/2006/relationships/hyperlink" Target="mailto:direction.tounesols@mutuelle-mbv.fr;pascale.lesage@adhevie-support.fr;laetitia.arquilliere@adhevie-support.fr;" TargetMode="External"/><Relationship Id="rId624" Type="http://schemas.openxmlformats.org/officeDocument/2006/relationships/hyperlink" Target="mailto:thierry.beyrie@adapei64.fr;olivier.villaceque@adapei64.fr;compta@adapei64.fr;siege.contact@adapei64.fr;siege.direction@adapei64.fr;siege.compta@adapei64.fr" TargetMode="External"/><Relationship Id="rId831" Type="http://schemas.openxmlformats.org/officeDocument/2006/relationships/hyperlink" Target="mailto:direction.maison.albret@wanadoo.fr;denis.kosior@coeurhautelande.fr;ehpad.labrit@ciascoeurhautelande.fr;c.deyris@ciascoeurhautelande.fr;s.sore@ciascoeurhautelande.fr" TargetMode="External"/><Relationship Id="rId1047" Type="http://schemas.openxmlformats.org/officeDocument/2006/relationships/hyperlink" Target="mailto:siege@adiaph.fr;Fabrice.DURAND@adiaph.fr;impbeaulieu@adiaph.fr;fabienne.riviere@adiaph.fr;emmanuel.noirault@adiaph.fr;damien.gaborieau@adiaph.fr" TargetMode="External"/><Relationship Id="rId1254" Type="http://schemas.openxmlformats.org/officeDocument/2006/relationships/hyperlink" Target="mailto:direction@hopital-excideuil.fr;finances@hopital-excideuil.fr;accueil@hopital-excideuil.fr" TargetMode="External"/><Relationship Id="rId1461" Type="http://schemas.openxmlformats.org/officeDocument/2006/relationships/hyperlink" Target="mailto:direction@ehpad-meymac.fr;direction@aggc16.fr" TargetMode="External"/><Relationship Id="rId929" Type="http://schemas.openxmlformats.org/officeDocument/2006/relationships/hyperlink" Target="mailto:mirambeau@fbocke.fr;compta@fbocke.fr;tguerout@fbocke.fr;" TargetMode="External"/><Relationship Id="rId1114" Type="http://schemas.openxmlformats.org/officeDocument/2006/relationships/hyperlink" Target="mailto:veronique.masante@johnbost.fr;compta@johnbost.fr;isabelle.aimar@johnbost.fr;aurore.gatineau@johnbost.fr;mariebernadette.philippe@johnbost.fr" TargetMode="External"/><Relationship Id="rId1321" Type="http://schemas.openxmlformats.org/officeDocument/2006/relationships/hyperlink" Target="mailto:Fabrice.dexet@alefpa.asso.fr;Stephanie.marsaud@alefpa.asso.fr;nicolas.bazzo@alefpa.asso.fr;philippe.bourcy@alefpa.asso.fr" TargetMode="External"/><Relationship Id="rId1559" Type="http://schemas.openxmlformats.org/officeDocument/2006/relationships/hyperlink" Target="mailto:bruno.acclement@fondationdiaconesses.org;michel.haffner@fondationdiaconesses.org;stephane.david@fondationdiaconesses.org;accueil.darcy@fondationdiaconesses.org;bruno.acclement@fondaitondiaconesses.org" TargetMode="External"/><Relationship Id="rId1766" Type="http://schemas.openxmlformats.org/officeDocument/2006/relationships/hyperlink" Target="mailto:claude.hugonnaud@audacia-asso.fr;delphine.haguenin@audacia-asso.fr;aurelien.calonne@audacia-asso.fr;xavier.etcheverry@ch-poitiers.fr;" TargetMode="External"/><Relationship Id="rId1973" Type="http://schemas.openxmlformats.org/officeDocument/2006/relationships/hyperlink" Target="mailto:sabrina.lenepvou@oreag.org;nathalie.dornon@oreag.org;arlindo.peixoto@oreag.org;" TargetMode="External"/><Relationship Id="rId58" Type="http://schemas.openxmlformats.org/officeDocument/2006/relationships/hyperlink" Target="mailto:valbruant.dir.alp@alprado.fr;sec.general@alprado.fr;henri.litas@alprado.fr;olivier.lesca@alprado.fr;moulinvalbruant@alprado.fr;yannick.seguy@alprado.fr;jb.clavery@alprado.fr;florence.lamarque@alprado.fr" TargetMode="External"/><Relationship Id="rId1419" Type="http://schemas.openxmlformats.org/officeDocument/2006/relationships/hyperlink" Target="mailto:x.francais@chg-beaulieu.fr;chg.accueil@chg-beaulieu.fr;l.sardin@chg-beaulieu.fr" TargetMode="External"/><Relationship Id="rId1626" Type="http://schemas.openxmlformats.org/officeDocument/2006/relationships/hyperlink" Target="mailto:accueil@ljdh-thenac.fr;louisa.parodi@ljdh-thenac.fr;adrien.chapolard@domidep.fr" TargetMode="External"/><Relationship Id="rId1833" Type="http://schemas.openxmlformats.org/officeDocument/2006/relationships/hyperlink" Target="mailto:direction.adapei79@adapei79.org" TargetMode="External"/><Relationship Id="rId1900" Type="http://schemas.openxmlformats.org/officeDocument/2006/relationships/hyperlink" Target="mailto:tarification@orpea.net" TargetMode="External"/><Relationship Id="rId274" Type="http://schemas.openxmlformats.org/officeDocument/2006/relationships/hyperlink" Target="mailto:mrbessines-accueil@sil.fr;mrbessines-compta@sil.fr;dpeny@ehpad-bessines.fr;direction@ehpad-bessines.fr;jflasnier@ehpad-bessines.fr" TargetMode="External"/><Relationship Id="rId481" Type="http://schemas.openxmlformats.org/officeDocument/2006/relationships/hyperlink" Target="mailto:direction@saintefamille79.fr" TargetMode="External"/><Relationship Id="rId134" Type="http://schemas.openxmlformats.org/officeDocument/2006/relationships/hyperlink" Target="mailto:merici@wanadoo.fr;infirmerie.merici@orange.fr;jeanlucsegonne.merici@orange.fr;merici-fredericpayan@orange.fr" TargetMode="External"/><Relationship Id="rId579" Type="http://schemas.openxmlformats.org/officeDocument/2006/relationships/hyperlink" Target="mailto:m.lafontaine@bayonne.fr;finances.ccas@bayonne.fr;c.aletti@bayonne.fr;ehpad.harambillet.ccas@bayonne.fr;g.eyraud@bayonne.fr" TargetMode="External"/><Relationship Id="rId786" Type="http://schemas.openxmlformats.org/officeDocument/2006/relationships/hyperlink" Target="mailto:ehpadmauleon@cias-montdemarsan-agglo.fr;lucie.edaliti@montdemarsan-agglo.fr;ehpadmauleon@cias-montdemarsan-agglo.fr;nelly.brumont@cias-montdemarsan-agglo.fr;philippe.mary@montdemarsan-agglo.fr" TargetMode="External"/><Relationship Id="rId993" Type="http://schemas.openxmlformats.org/officeDocument/2006/relationships/hyperlink" Target="mailto:dir-clos-lafitte-fargues@domusvi.com;mraynal@domusvi.com" TargetMode="External"/><Relationship Id="rId341" Type="http://schemas.openxmlformats.org/officeDocument/2006/relationships/hyperlink" Target="mailto:porte-du-martray.direction@arpavie.fr;porte-du-martray.accueil@arpavie.fr;;porte-martray.secretariat@arpavie.fr;porte-martray.direction@arpavie.fr;tarification.finance@arpavie.fr" TargetMode="External"/><Relationship Id="rId439" Type="http://schemas.openxmlformats.org/officeDocument/2006/relationships/hyperlink" Target="mailto:e.magnan@orpea.net;lesjardinsdecamille@orpea.net;a.tarlay@orpea.net;e.julien@orpea.net;tarification@orpea.net" TargetMode="External"/><Relationship Id="rId646" Type="http://schemas.openxmlformats.org/officeDocument/2006/relationships/hyperlink" Target="mailto:bizia.mdm@orange.fr;jeanpierredaulouede@gmail.com;renier.marcelle@gmail.com" TargetMode="External"/><Relationship Id="rId1069" Type="http://schemas.openxmlformats.org/officeDocument/2006/relationships/hyperlink" Target="mailto:ditepsaintdenis@ari-accompagnement.fr;siege@ari-accompagnement.fr;i.perillat@ari-accompagnement.fr;s.darrieutort@ari-accompagnement.fr;c.fattelay@ari-accompagnement.fr;v.vinolo@ari-accompagnement.fr" TargetMode="External"/><Relationship Id="rId1276" Type="http://schemas.openxmlformats.org/officeDocument/2006/relationships/hyperlink" Target="mailto:itep@cac24.fr;direction@cac24.fr;h.leveque@cac24.fr" TargetMode="External"/><Relationship Id="rId1483" Type="http://schemas.openxmlformats.org/officeDocument/2006/relationships/hyperlink" Target="mailto:Cdg.tarification@korian.fr;vincent.parissier@korian.fr;delphine.regard@korian.fr" TargetMode="External"/><Relationship Id="rId2022" Type="http://schemas.openxmlformats.org/officeDocument/2006/relationships/hyperlink" Target="mailto:siege@adapei33.com;directiondesfinances@adapei33.com;gregoire.plainecassagne@adapei33.com;aurelie.massieu@adapei33.com" TargetMode="External"/><Relationship Id="rId201" Type="http://schemas.openxmlformats.org/officeDocument/2006/relationships/hyperlink" Target="mailto:direction@ehpadchanterelles.fr" TargetMode="External"/><Relationship Id="rId506" Type="http://schemas.openxmlformats.org/officeDocument/2006/relationships/hyperlink" Target="mailto:direction@epcms-lacoudraie.fr;accueil@epcms-lacoudraie.fr;comptabilite@epcms-lacoudraie.fr" TargetMode="External"/><Relationship Id="rId853" Type="http://schemas.openxmlformats.org/officeDocument/2006/relationships/hyperlink" Target="mailto:directeur@ehpadbiscarrosse.fr;cadres@ehpadbiscarrosse.fr;administration@ehpadbiscarrosse.fr" TargetMode="External"/><Relationship Id="rId1136" Type="http://schemas.openxmlformats.org/officeDocument/2006/relationships/hyperlink" Target="mailto:boisgramond@adgessa.fr;siege@adgessa.fr;stephanie.ulysse@adgessa.fr" TargetMode="External"/><Relationship Id="rId1690" Type="http://schemas.openxmlformats.org/officeDocument/2006/relationships/hyperlink" Target="mailto:direction@ch-sud-charente.fr;rlabrouquaire@ch-sud-charente.fr;finances@ch-sud-charente.fr;cdesix@ch-sud-charente.fr" TargetMode="External"/><Relationship Id="rId1788" Type="http://schemas.openxmlformats.org/officeDocument/2006/relationships/hyperlink" Target="mailto:contact@asso-althea.org" TargetMode="External"/><Relationship Id="rId1995" Type="http://schemas.openxmlformats.org/officeDocument/2006/relationships/hyperlink" Target="mailto:c.levy@edea-asso.fr;contact@edea-asso.fr;" TargetMode="External"/><Relationship Id="rId713" Type="http://schemas.openxmlformats.org/officeDocument/2006/relationships/hyperlink" Target="mailto:direction@leschenes-verts.com" TargetMode="External"/><Relationship Id="rId920" Type="http://schemas.openxmlformats.org/officeDocument/2006/relationships/hyperlink" Target="mailto:tarification@orpea.net;a.tarlay@orpea.net;lacheneraie@orpea.net;m.bioret@orpea.net" TargetMode="External"/><Relationship Id="rId1343" Type="http://schemas.openxmlformats.org/officeDocument/2006/relationships/hyperlink" Target="mailto:siege.asso@apajh23.com;ime.grancher@apajh23.com;e.lanz@apajh23.com;p.pelouard@apajh23.com;v.leclou-moreira@apajh23.com" TargetMode="External"/><Relationship Id="rId1550" Type="http://schemas.openxmlformats.org/officeDocument/2006/relationships/hyperlink" Target="mailto:ehpadstsavinien@ch-angely.fr;daf-esms@ch-saintonge.fr;annaig.orven@gh-saintesangely.fr;stephanie.bretagne@gh-saintesangely.fr;sophie.taunay@gh-saintesangely.fr;aurelie.simonnet-gueguen@gh-saintesangely.fr;chantal.lovati@gh-saintesangely.fr" TargetMode="External"/><Relationship Id="rId1648" Type="http://schemas.openxmlformats.org/officeDocument/2006/relationships/hyperlink" Target="mailto:michel.haffner@fondationdiaconesses.org;stephane.david@fondationdiaconesses.org" TargetMode="External"/><Relationship Id="rId1203" Type="http://schemas.openxmlformats.org/officeDocument/2006/relationships/hyperlink" Target="mailto:admission@clauds-laly.fr;comptabilite@clauds-laly.fr" TargetMode="External"/><Relationship Id="rId1410" Type="http://schemas.openxmlformats.org/officeDocument/2006/relationships/hyperlink" Target="mailto:direction@ehpad-chabrignac.fr;contact@ehpad-chabrignac.fr" TargetMode="External"/><Relationship Id="rId1508" Type="http://schemas.openxmlformats.org/officeDocument/2006/relationships/hyperlink" Target="mailto:l.decodts@orpea.net;tarification@orpea.net;beausejour@orpea.net;direction.beausejour@orpea.net" TargetMode="External"/><Relationship Id="rId1855" Type="http://schemas.openxmlformats.org/officeDocument/2006/relationships/hyperlink" Target="mailto:direction@epms-chize.fr" TargetMode="External"/><Relationship Id="rId1715" Type="http://schemas.openxmlformats.org/officeDocument/2006/relationships/hyperlink" Target="mailto:mpernot@groupeafp.com;closdestours@groupeafp.com;sgasparini@groupeafp.com;jlucca@groupeafp.com" TargetMode="External"/><Relationship Id="rId1922" Type="http://schemas.openxmlformats.org/officeDocument/2006/relationships/hyperlink" Target="mailto:cellule.budgetaire@ch-niort.fr" TargetMode="External"/><Relationship Id="rId296" Type="http://schemas.openxmlformats.org/officeDocument/2006/relationships/hyperlink" Target="mailto:emarcellaud@vyv3-cda.fr;aixette@mutualitelimousine.fr;apeyramaure@vyv3-cda.fr;pmanard@mutualitelimousine.fr;cselle@mutualitelimousine.fr;vduplessy@vyv3-cda.fr;cpillet@vyv3-cda.fr" TargetMode="External"/><Relationship Id="rId156" Type="http://schemas.openxmlformats.org/officeDocument/2006/relationships/hyperlink" Target="mailto:noustesoureilh@ccas-pau.fr;s.leconte@ccas-pau.fr;marieluce.castagneyrol@ccas-pau.fr;kenny.rix@agglo-pau.fr;Helene.Pattyn@ccas-pau.fr;anne.carassus@agglo-pau.fr" TargetMode="External"/><Relationship Id="rId363" Type="http://schemas.openxmlformats.org/officeDocument/2006/relationships/hyperlink" Target="mailto:contact.lp@lesages.fr;d.daubisse@lesages.fr" TargetMode="External"/><Relationship Id="rId570" Type="http://schemas.openxmlformats.org/officeDocument/2006/relationships/hyperlink" Target="mailto:eskualduna-guethary@domusvi.com;afer@domusvi.com" TargetMode="External"/><Relationship Id="rId2044" Type="http://schemas.openxmlformats.org/officeDocument/2006/relationships/hyperlink" Target="mailto:ccas.direction.finances.commande.publique@poitiers.fr;g.perigaud-morlat@poitiers.fr;raynald.echat@poitiers.fr;residence.renecrozet@poitiers.fr;manon.maillet@poitiers.fr;celine.bourdier@poitiers.fr" TargetMode="External"/><Relationship Id="rId223" Type="http://schemas.openxmlformats.org/officeDocument/2006/relationships/hyperlink" Target="mailto:cmpp.libourne@apajh33.asso.fr;p.massat@apajh33.fr" TargetMode="External"/><Relationship Id="rId430" Type="http://schemas.openxmlformats.org/officeDocument/2006/relationships/hyperlink" Target="mailto:sgaboriaud@apajh86.com;kdiversay@apajh86.com;jfwarot@apajh86.com;sdespretz@apajh86.com;lmartin@apajh86.com;" TargetMode="External"/><Relationship Id="rId668" Type="http://schemas.openxmlformats.org/officeDocument/2006/relationships/hyperlink" Target="mailto:asso.jardinalois@fede47.admr.org;svallet@fede47.admr.org" TargetMode="External"/><Relationship Id="rId875" Type="http://schemas.openxmlformats.org/officeDocument/2006/relationships/hyperlink" Target="mailto:ch.mont-de-marsan@ch-mt-marsan.fr;direction.finances@ch-mt-marsan.fr;aline.dumoulin@ch-mdm.fr;direction@ch-mdm.fr;direction.finances@ch-mdm.fr" TargetMode="External"/><Relationship Id="rId1060" Type="http://schemas.openxmlformats.org/officeDocument/2006/relationships/hyperlink" Target="mailto:irpstvincent@wanadoo.fr;c.carrere@assostvincent.org;itepsaintvincent@assostvincent.org" TargetMode="External"/><Relationship Id="rId1298" Type="http://schemas.openxmlformats.org/officeDocument/2006/relationships/hyperlink" Target="mailto:direction@dircomehpad.fr;direction.cadouin@orange.fr;accueil@ehpad-cadouin.fr;atadm@ehpad-cadouin.fr" TargetMode="External"/><Relationship Id="rId528" Type="http://schemas.openxmlformats.org/officeDocument/2006/relationships/hyperlink" Target="mailto:ssiaddupiemont@orange.fr;ssiaddupiemont@ssiadcoarraze.fr;fortane.eric@ssiadcoarraze.fr" TargetMode="External"/><Relationship Id="rId735" Type="http://schemas.openxmlformats.org/officeDocument/2006/relationships/hyperlink" Target="mailto:freddy.viaud@algeei.org;contact@algeei.org;dewerdt.m@algeei.org%20;esat.agnelis@algeei.org;stephanie.courboulay@algeei.org;eric.canin@algeei.org" TargetMode="External"/><Relationship Id="rId942" Type="http://schemas.openxmlformats.org/officeDocument/2006/relationships/hyperlink" Target="mailto:raffy.lea@mairie-villenavedornon.fr;home-marie-curie@mairie-villenavedornon.fr;lagrange.anne@mairie-villenavedornon.fr" TargetMode="External"/><Relationship Id="rId1158" Type="http://schemas.openxmlformats.org/officeDocument/2006/relationships/hyperlink" Target="mailto:k.gallet@saint-medard-en-jalles.fr;ccas@saint-medard-en-jalles.fr;ehpad.sdebeauvoir@saint-medard-en-jalles.fr;m.gonzalez@saint-medard-en-jalles.fr" TargetMode="External"/><Relationship Id="rId1365" Type="http://schemas.openxmlformats.org/officeDocument/2006/relationships/hyperlink" Target="mailto:direction_lachapelle@sil.fr;accueil@ehpad-lachapelaude.fr;direction@ehpad-lachapelaude.fr" TargetMode="External"/><Relationship Id="rId1572" Type="http://schemas.openxmlformats.org/officeDocument/2006/relationships/hyperlink" Target="mailto:adei17@adei17.com;levequech@adei17.com;dermautla@adei17.com" TargetMode="External"/><Relationship Id="rId1018" Type="http://schemas.openxmlformats.org/officeDocument/2006/relationships/hyperlink" Target="mailto:gambetta@fbocke.fr;compta@fbocke.fr;" TargetMode="External"/><Relationship Id="rId1225" Type="http://schemas.openxmlformats.org/officeDocument/2006/relationships/hyperlink" Target="mailto:direction.lamothe@sgmr-ouest.com;iroise.lamothe@sgmr-ouest.com;direction.lamothe@iroisebellevie.com;g.cohen@iroisebellevie.com" TargetMode="External"/><Relationship Id="rId1432" Type="http://schemas.openxmlformats.org/officeDocument/2006/relationships/hyperlink" Target="mailto:ccas.chamboulive@wanadoo.fr;direction.ehpad.chamboulive@orange.fr" TargetMode="External"/><Relationship Id="rId1877" Type="http://schemas.openxmlformats.org/officeDocument/2006/relationships/hyperlink" Target="mailto:contact@agir.vivre.autisme.org" TargetMode="External"/><Relationship Id="rId71" Type="http://schemas.openxmlformats.org/officeDocument/2006/relationships/hyperlink" Target="mailto:siege@ari-accompagnement.fr%20;" TargetMode="External"/><Relationship Id="rId802" Type="http://schemas.openxmlformats.org/officeDocument/2006/relationships/hyperlink" Target="mailto:ehpadmarsan@cias-montdemarsan-agglo.fr;lucie.edaliti@montdemarsan-agglo.fr;nelly.brumont@cias-montdemarsan-agglo.fr;philippe.mary@montdemarsan-agglo.fr" TargetMode="External"/><Relationship Id="rId1737" Type="http://schemas.openxmlformats.org/officeDocument/2006/relationships/hyperlink" Target="mailto:chlr-finances@ch-larochefoucauld.fr;v-you@ch-larochefoucauld.fr;c-hosteing@ch-larochefoucauld.fr;direction@ch-larochefoucauld.fr;marc.tochon@ch-angouleme.fr" TargetMode="External"/><Relationship Id="rId1944" Type="http://schemas.openxmlformats.org/officeDocument/2006/relationships/hyperlink" Target="mailto:finances@ciasdumellois.fr;cias@ciasdumellois.fr;diane.degboevi@ciasmelloisenpoitou.fr;christophe.laurens@melloisenpoitou.fr" TargetMode="External"/><Relationship Id="rId29" Type="http://schemas.openxmlformats.org/officeDocument/2006/relationships/hyperlink" Target="mailto:c.gardere@colisee.fr;kg@cabinet-albertine.fr;t.lissague@colisee.fr" TargetMode="External"/><Relationship Id="rId178" Type="http://schemas.openxmlformats.org/officeDocument/2006/relationships/hyperlink" Target="mailto:direction.ssiad-esa@sante-service-oloron.fr" TargetMode="External"/><Relationship Id="rId1804" Type="http://schemas.openxmlformats.org/officeDocument/2006/relationships/hyperlink" Target="mailto:rfccg@adapei86.fr" TargetMode="External"/><Relationship Id="rId385" Type="http://schemas.openxmlformats.org/officeDocument/2006/relationships/hyperlink" Target="mailto:nathalie.mounier@escale-larochelle.com;escale@escale-larochelle.com;e.guichard@escale-lacolline.fr" TargetMode="External"/><Relationship Id="rId592" Type="http://schemas.openxmlformats.org/officeDocument/2006/relationships/hyperlink" Target="mailto:ehpad.lesfoyers@johnbost.fr;laurent.peret@johnbost.fr;nathalie.roger@johnbost.fr;veronique.masante@johnbost.fr;fr;olivier.legall@johnbost.fr;isabelle.aimar@johnbost.fr" TargetMode="External"/><Relationship Id="rId2066" Type="http://schemas.openxmlformats.org/officeDocument/2006/relationships/hyperlink" Target="mailto:comite.direction@adapei79.org" TargetMode="External"/><Relationship Id="rId245" Type="http://schemas.openxmlformats.org/officeDocument/2006/relationships/hyperlink" Target="mailto:secretariat@soinsante-limoges.com;aurely.bougnoteau@soinsante-limoges.com" TargetMode="External"/><Relationship Id="rId452" Type="http://schemas.openxmlformats.org/officeDocument/2006/relationships/hyperlink" Target="mailto:direction@epms-chize.fr;ecofin@epms-chize.fr;accueil@epms-chize.fr" TargetMode="External"/><Relationship Id="rId897" Type="http://schemas.openxmlformats.org/officeDocument/2006/relationships/hyperlink" Target="mailto:cdg.tarification@korian.fr;bordeaux@groupe-korian.com;reception.closserena@korian.fr;vincent.parissier@korian.fr" TargetMode="External"/><Relationship Id="rId1082" Type="http://schemas.openxmlformats.org/officeDocument/2006/relationships/hyperlink" Target="mailto:siege@apajh33.asso.fr;m.keisler@apajh33.asso.fr;sessad-pro.libourne@apajh33.fr;d.tourenne@apajh33.fr;comptabilite@apajh33.fr;p.massat@apajh33.fr" TargetMode="External"/><Relationship Id="rId105" Type="http://schemas.openxmlformats.org/officeDocument/2006/relationships/hyperlink" Target="mailto:Contact@asso-caminante.fr;Yann.philip@asso-caminante.fr;Marielle.LARTIGAU@asso-caminante.fr;Sonia.poletti@asso-caminante.fr" TargetMode="External"/><Relationship Id="rId312" Type="http://schemas.openxmlformats.org/officeDocument/2006/relationships/hyperlink" Target="mailto:Fabrice.dexet@alefpa.asso.fr;Stephanie.marsaud@alefpa.asso.fr;nicolas.bazzo@alefpa.asso.fr;gregory.burelou@alefpa.asso.fr" TargetMode="External"/><Relationship Id="rId757" Type="http://schemas.openxmlformats.org/officeDocument/2006/relationships/hyperlink" Target="mailto:accueil@mr-masagenais.fr;direction@mr-masagenais.fr;comptabilite@mr-masagenais.fr" TargetMode="External"/><Relationship Id="rId964" Type="http://schemas.openxmlformats.org/officeDocument/2006/relationships/hyperlink" Target="mailto:pierre.bourdeau@chu-bordeaux.fr;vincent-nicolas.delpech@chu-bordeaux.fr;elodie.laplanche@chu-bordeaux.fr;direction.generale@chu-bordeaux.fr;lambert.mathieu2@chu-bordeaux.fr;daf-budget@chu-bordeaux.fr;elodie.couaillier@chu-bordeaux.fr;myriam.caucase@chu-bordeaux.fr;audrey.kuras@chu-bordeaux.fr" TargetMode="External"/><Relationship Id="rId1387" Type="http://schemas.openxmlformats.org/officeDocument/2006/relationships/hyperlink" Target="mailto:direction@augreduvent19.fr;administration@augreduvent19.fr" TargetMode="External"/><Relationship Id="rId1594" Type="http://schemas.openxmlformats.org/officeDocument/2006/relationships/hyperlink" Target="mailto:Jeanjacques.sirougnet@villa-florius.fr;comptabilite@villa-florius.fr;adrien.chapolard@domidep.fr" TargetMode="External"/><Relationship Id="rId93" Type="http://schemas.openxmlformats.org/officeDocument/2006/relationships/hyperlink" Target="mailto:Contact@asso-caminante.fr;Yann.philip@asso-caminante.fr;Marielle.LARTIGAU@asso-caminante.fr;Sonia.poletti@asso-caminante.fr" TargetMode="External"/><Relationship Id="rId617" Type="http://schemas.openxmlformats.org/officeDocument/2006/relationships/hyperlink" Target="mailto:lesarriouets@adgessa.fr;stephanie.ulysse@adgessa.fr" TargetMode="External"/><Relationship Id="rId824" Type="http://schemas.openxmlformats.org/officeDocument/2006/relationships/hyperlink" Target="mailto:sallet-k@cc-mimizan.fr;gormaz-y@cc-mimizan.fr;finances@cc-mimizan.fr" TargetMode="External"/><Relationship Id="rId1247" Type="http://schemas.openxmlformats.org/officeDocument/2006/relationships/hyperlink" Target="mailto:contact.pe@asso-althea.org;contact@asso-althea.org;n.laborde@asso-althea.org;v.saubion@asso-althea.org" TargetMode="External"/><Relationship Id="rId1454" Type="http://schemas.openxmlformats.org/officeDocument/2006/relationships/hyperlink" Target="mailto:p.noirant@lespep19.org;m-a.marsales@lespep19.org;cmpp.brive@lespep19.org;r.tronche@lespep19.org;c.gilliers@lespep19.org" TargetMode="External"/><Relationship Id="rId1661" Type="http://schemas.openxmlformats.org/officeDocument/2006/relationships/hyperlink" Target="mailto:cbasso@fraineau.fr;mpatte@fraineau.fr;secretariatime@fraineau.fr" TargetMode="External"/><Relationship Id="rId1899" Type="http://schemas.openxmlformats.org/officeDocument/2006/relationships/hyperlink" Target="mailto:anne.perrot@fondationdiaconesses.org" TargetMode="External"/><Relationship Id="rId1107" Type="http://schemas.openxmlformats.org/officeDocument/2006/relationships/hyperlink" Target="mailto:leboisdespalombes@fbocke.fr;compta@fbocke.fr;" TargetMode="External"/><Relationship Id="rId1314" Type="http://schemas.openxmlformats.org/officeDocument/2006/relationships/hyperlink" Target="mailto:Referent-administratif.ISSIGEAC@medica.fr;cdg.tarification@korian.fr;controle.gestion-operationnel@korian.fr;antonin.millon@korian.fr;vincent.parissier@korian.fr" TargetMode="External"/><Relationship Id="rId1521" Type="http://schemas.openxmlformats.org/officeDocument/2006/relationships/hyperlink" Target="mailto:direction@ehpad-perigny.fr;" TargetMode="External"/><Relationship Id="rId1759" Type="http://schemas.openxmlformats.org/officeDocument/2006/relationships/hyperlink" Target="mailto:contact@aldp-limousin.fr;s.garniche@aldp-limousin.fr;i.faure@aldp-limousin.fr;e.monnier@aldp-limousin.fr" TargetMode="External"/><Relationship Id="rId1966" Type="http://schemas.openxmlformats.org/officeDocument/2006/relationships/hyperlink" Target="mailto:noemie.grizon@unapei86.fr;sebastien.honore@unapei86.fr;jeanchristophe.hermouet@unapei86.fr;julie.jucquois@unapei86.fr;" TargetMode="External"/><Relationship Id="rId1619" Type="http://schemas.openxmlformats.org/officeDocument/2006/relationships/hyperlink" Target="mailto:iesatCLM@adei17.com;dermautla@adei17.com" TargetMode="External"/><Relationship Id="rId1826" Type="http://schemas.openxmlformats.org/officeDocument/2006/relationships/hyperlink" Target="mailto:francois.lalanne@adapei.64.fr" TargetMode="External"/><Relationship Id="rId20" Type="http://schemas.openxmlformats.org/officeDocument/2006/relationships/hyperlink" Target="mailto:ltrevisan.dame@alprado.fr;imp.tujean@alprado.fr;tujean.dir@alprado.fr;henri.litas@alprado.fr;olivier.lesca@alprado.fr;florence.lamarque@alprado.fr" TargetMode="External"/><Relationship Id="rId2088" Type="http://schemas.openxmlformats.org/officeDocument/2006/relationships/hyperlink" Target="mailto:direction@ehpad-charlesgobert.fr" TargetMode="External"/><Relationship Id="rId267" Type="http://schemas.openxmlformats.org/officeDocument/2006/relationships/hyperlink" Target="mailto:residencelesbriances@ehpad-saintgermain.fr;stephane.berthelemot@ehpad-saintgermain.fr;serviceseconomiques@ehpad-saintgermain.fr" TargetMode="External"/><Relationship Id="rId474" Type="http://schemas.openxmlformats.org/officeDocument/2006/relationships/hyperlink" Target="mailto:direction@gpa-asso.fr;daf@gpa-asso.fr;t.roulleau@gpa-asso.fr;c.baubet@gpa-asso.fr" TargetMode="External"/><Relationship Id="rId127" Type="http://schemas.openxmlformats.org/officeDocument/2006/relationships/hyperlink" Target="mailto:directionantoinedebourbon@emera.fr;macadeau@emera.fr" TargetMode="External"/><Relationship Id="rId681" Type="http://schemas.openxmlformats.org/officeDocument/2006/relationships/hyperlink" Target="mailto:fam.olt@andapei47.fr;direction-generale@andapei47.fr" TargetMode="External"/><Relationship Id="rId779" Type="http://schemas.openxmlformats.org/officeDocument/2006/relationships/hyperlink" Target="mailto:freddy.viaud@algeei.org;contact@algeei.org;dewerdt.m@algeei.org%20;itep.desdeuxrivieres@algeei.org;wilfried.foulogne@algeei.org;comptabilite.2rivieres@algeei.org" TargetMode="External"/><Relationship Id="rId986" Type="http://schemas.openxmlformats.org/officeDocument/2006/relationships/hyperlink" Target="mailto:direction.labergedulac@probtp.com;l.framarin@probtp.com;ehpad.labergedulac@probtp.com" TargetMode="External"/><Relationship Id="rId334" Type="http://schemas.openxmlformats.org/officeDocument/2006/relationships/hyperlink" Target="mailto:secretariat@ehpad-mouterresurblourde.fr;direction@ehpad-mouterresurblourde.fr" TargetMode="External"/><Relationship Id="rId541" Type="http://schemas.openxmlformats.org/officeDocument/2006/relationships/hyperlink" Target="mailto:direction@leparcdhiver.com;secretariat@leparcdhiver.com" TargetMode="External"/><Relationship Id="rId639" Type="http://schemas.openxmlformats.org/officeDocument/2006/relationships/hyperlink" Target="mailto:ssiad@residencedubaretous.fr;direction@residencedubaretous.fr;compta@residencedubaretous.fr" TargetMode="External"/><Relationship Id="rId1171" Type="http://schemas.openxmlformats.org/officeDocument/2006/relationships/hyperlink" Target="mailto:ma.cardoni@bordeaux-metropole.fr;sbats@bordeaux-metropole.fr;egarnung@bordeaux-metropole.fr;l.proux@bordeaux-metropole.fr;ehpad.marysebastie@mairie-bordeaux.fr;" TargetMode="External"/><Relationship Id="rId1269" Type="http://schemas.openxmlformats.org/officeDocument/2006/relationships/hyperlink" Target="mailto:cdelalande@villadumanoire.fr;mcastet@logea.asso.fr;jcardona@logea.asso.fr;ldelafourniere@logea.asso.fr;amardon@logea.asso.fr;edermit@logea.asso.fr" TargetMode="External"/><Relationship Id="rId1476" Type="http://schemas.openxmlformats.org/officeDocument/2006/relationships/hyperlink" Target="mailto:delphine.vrillaud@korian.fr;cdg.tarification@korian.fr;vincent.parissier@korian.fr" TargetMode="External"/><Relationship Id="rId2015" Type="http://schemas.openxmlformats.org/officeDocument/2006/relationships/hyperlink" Target="mailto:Severine.Bougrat@fondationpartageetvie.org;Henry.Moret@fondationpartageetvie.org;Sabine.Roy@fondationpartageetvie.org" TargetMode="External"/><Relationship Id="rId401" Type="http://schemas.openxmlformats.org/officeDocument/2006/relationships/hyperlink" Target="mailto:olivier.taule@pep86.fr;assistdirection@pep86.fr;isabelle.engeammes@pep86.fr" TargetMode="External"/><Relationship Id="rId846" Type="http://schemas.openxmlformats.org/officeDocument/2006/relationships/hyperlink" Target="mailto:direction@ehpad-landes.fr;contact@ehpad-landes.fr" TargetMode="External"/><Relationship Id="rId1031" Type="http://schemas.openxmlformats.org/officeDocument/2006/relationships/hyperlink" Target="mailto:direction@residence-johntalbot.fr;sophie.gava@ch-stefoy.fr;retraitecastillon@orange.fr;finance@residence-johntalbot.fr" TargetMode="External"/><Relationship Id="rId1129" Type="http://schemas.openxmlformats.org/officeDocument/2006/relationships/hyperlink" Target="mailto:direction@ch-sudgironde.fr;salome.fradet@ch-sudgironde.fr" TargetMode="External"/><Relationship Id="rId1683" Type="http://schemas.openxmlformats.org/officeDocument/2006/relationships/hyperlink" Target="mailto:direction@chateaudecresse.fr;accueil@chateaudecresse.fr" TargetMode="External"/><Relationship Id="rId1890" Type="http://schemas.openxmlformats.org/officeDocument/2006/relationships/hyperlink" Target="mailto:direction@cordia.asso.fr" TargetMode="External"/><Relationship Id="rId1988" Type="http://schemas.openxmlformats.org/officeDocument/2006/relationships/hyperlink" Target="mailto:geraldine.buil@asei.asso.fr;nathalie.sennou@asei.asso.fr;celine.etchegoyen@asei.asso.fr;centre.haiekin@asei.asso.fr" TargetMode="External"/><Relationship Id="rId706" Type="http://schemas.openxmlformats.org/officeDocument/2006/relationships/hyperlink" Target="mailto:presdumoulin@gmail.com" TargetMode="External"/><Relationship Id="rId913" Type="http://schemas.openxmlformats.org/officeDocument/2006/relationships/hyperlink" Target="mailto:residence.lachartreuse@groupe-mieuxvivre.fr;a.marchandise@groupe-mieuxvivre.fr;lachartreuse.direction2@groupe-mieuxvivre.fr;c.dutil@groupe-mieuxvivre.fr" TargetMode="External"/><Relationship Id="rId1336" Type="http://schemas.openxmlformats.org/officeDocument/2006/relationships/hyperlink" Target="mailto:direction@ch-lasouterraine.fr;angelique.bonnin@ch-lasouterraine.fr" TargetMode="External"/><Relationship Id="rId1543" Type="http://schemas.openxmlformats.org/officeDocument/2006/relationships/hyperlink" Target="mailto:direction@ch-saintonge.fr;daf-esms@ch-saintonge.fr;ehpad-usld@ch-saintonge.fr;CHS-DAF-ESMS@ch-saintonge.fr;chantal.lovati@gh-saintesangely.fr" TargetMode="External"/><Relationship Id="rId1750" Type="http://schemas.openxmlformats.org/officeDocument/2006/relationships/hyperlink" Target="mailto:direction@ehpadtalleyrand.fr;" TargetMode="External"/><Relationship Id="rId42" Type="http://schemas.openxmlformats.org/officeDocument/2006/relationships/hyperlink" Target="mailto:freddy.viaud@algeei.org;contact@algeei.org;dewerdt.m@algeei.org%20;samsah.landes.algeei@algeei.org" TargetMode="External"/><Relationship Id="rId1403" Type="http://schemas.openxmlformats.org/officeDocument/2006/relationships/hyperlink" Target="mailto:ssiad.lapleau@orange.fr" TargetMode="External"/><Relationship Id="rId1610" Type="http://schemas.openxmlformats.org/officeDocument/2006/relationships/hyperlink" Target="mailto:adei17@adei17.com;levequech@adei17.com;dermautla@adei17.com" TargetMode="External"/><Relationship Id="rId1848" Type="http://schemas.openxmlformats.org/officeDocument/2006/relationships/hyperlink" Target="mailto:direction.adapei79@adapei79.org" TargetMode="External"/><Relationship Id="rId191" Type="http://schemas.openxmlformats.org/officeDocument/2006/relationships/hyperlink" Target="mailto:lesjardinsdejeanne@orpea.net;l.decodts@orpea.net;c.dirlewanger@orpea.net;tarification@orpea.net" TargetMode="External"/><Relationship Id="rId1708" Type="http://schemas.openxmlformats.org/officeDocument/2006/relationships/hyperlink" Target="mailto:contact@residence-charles-dorleans.com;adrien.gandois@residence-charles-dorleans.com" TargetMode="External"/><Relationship Id="rId1915" Type="http://schemas.openxmlformats.org/officeDocument/2006/relationships/hyperlink" Target="mailto:president@afg-autisme.com" TargetMode="External"/><Relationship Id="rId289" Type="http://schemas.openxmlformats.org/officeDocument/2006/relationships/hyperlink" Target="mailto:ludovic.dubois@johnbost.fr;veronique.lacombe@johnbost.fr;sandrine.fevre@johnbost.fr;veronique.masante@johnbost.fr;jeanmarc.rogala@johnbost.fr;olivier.legall@johnbost.fr;villagedesgatines@johnbost.fr" TargetMode="External"/><Relationship Id="rId496" Type="http://schemas.openxmlformats.org/officeDocument/2006/relationships/hyperlink" Target="mailto:claire.quignon@hopital-mauleon.fr;direction@hopital-mauleon.fr;direction.finances@chnds.fr" TargetMode="External"/><Relationship Id="rId149" Type="http://schemas.openxmlformats.org/officeDocument/2006/relationships/hyperlink" Target="mailto:contact@biarritzenia.fr;l.jocou@biarritzenia.fr" TargetMode="External"/><Relationship Id="rId356" Type="http://schemas.openxmlformats.org/officeDocument/2006/relationships/hyperlink" Target="mailto:apsa@a-p-s-a.org;presidence@a-p-s-a.org;" TargetMode="External"/><Relationship Id="rId563" Type="http://schemas.openxmlformats.org/officeDocument/2006/relationships/hyperlink" Target="mailto:direction@sadsoule.com;ssiadmauleon@sadsoule.com;" TargetMode="External"/><Relationship Id="rId770" Type="http://schemas.openxmlformats.org/officeDocument/2006/relationships/hyperlink" Target="mailto:ehpad@mrcasseneuil.fr;ehpad@ehpad-casseneuil.fr;h.sorina@me.com;finances@ehpad-casseneuil.fr" TargetMode="External"/><Relationship Id="rId1193" Type="http://schemas.openxmlformats.org/officeDocument/2006/relationships/hyperlink" Target="mailto:siege@pb24.fr;mickael.jaud@pb24.fr;Sandrine.chavagnac@pb24.fr;dominique.eichorn@pb24.fr;arnaud.delair@pb24.fr;eric.van-de-zande-lucas@pb24.fr;sandrine.lemaire@pb24.fr" TargetMode="External"/><Relationship Id="rId2037" Type="http://schemas.openxmlformats.org/officeDocument/2006/relationships/hyperlink" Target="mailto:siege@adapei33.com;directiondesfinances@adapei33.com;gregoire.plainecassagne@adapei33.com;aurelie.massieu@adapei33.com" TargetMode="External"/><Relationship Id="rId216" Type="http://schemas.openxmlformats.org/officeDocument/2006/relationships/hyperlink" Target="mailto:michelle.denisgay@apf.asso.fr;aurelien.pourchet@apf.asso.fr;nathalie.perpinial@apf.asso.fr;;michelle.denisgay@apf.asso.fr;aurelien.pourchet@apf.asso.fr;apfevasion-g@apf.asso.fr;christophe.roy@apf.asso.fr;marie.maleze@apf.asso.fr;cgm.na@apf.asso.fr" TargetMode="External"/><Relationship Id="rId423" Type="http://schemas.openxmlformats.org/officeDocument/2006/relationships/hyperlink" Target="mailto:administration.domaine-3-chemins@korian.fr;cdg.tarification@korian.fr;vincent.parissier@korian.fr" TargetMode="External"/><Relationship Id="rId868" Type="http://schemas.openxmlformats.org/officeDocument/2006/relationships/hyperlink" Target="mailto:isabel.barros@apf.asso.fr;olivier.boyer@apf.asso.fr;sessad.saint-pierre-du-mont@apf.asso.fr;cgm.na@apf.asso.fr;aurelien.pourchet@apf.asso.fr" TargetMode="External"/><Relationship Id="rId1053" Type="http://schemas.openxmlformats.org/officeDocument/2006/relationships/hyperlink" Target="mailto:siege@adiaph.fr;Fabrice.DURAND@adiaph.fr;imepierredelmas@adiaph.fr;christelle.dearanjo@adiaph.fr;emmanuel.noirault@adiaph.fr;damien.gaborieau@adiaph.fr" TargetMode="External"/><Relationship Id="rId1260" Type="http://schemas.openxmlformats.org/officeDocument/2006/relationships/hyperlink" Target="mailto:finances@bourdeilles2sequoias.fr;direction@bourdeilles2sequoias.fr;accueil@bourdeilles2sequoias.fr" TargetMode="External"/><Relationship Id="rId1498" Type="http://schemas.openxmlformats.org/officeDocument/2006/relationships/hyperlink" Target="mailto:direction@ehpad-viteal-oleron.fr" TargetMode="External"/><Relationship Id="rId630" Type="http://schemas.openxmlformats.org/officeDocument/2006/relationships/hyperlink" Target="mailto:c.lizier@adapa-cotebasque.org;accueil-cdtpoirier@adapa-cotebasque.org;k.robles@adapa-cotebasque.org;compta-siege@adapa-cotebasque.org" TargetMode="External"/><Relationship Id="rId728" Type="http://schemas.openxmlformats.org/officeDocument/2006/relationships/hyperlink" Target="mailto:nathalie.blanc@ch-agen-nerac.fr;arevalillos@ch-agen.fr;Finances@Ch-Agen-Nerac.fr;" TargetMode="External"/><Relationship Id="rId935" Type="http://schemas.openxmlformats.org/officeDocument/2006/relationships/hyperlink" Target="mailto:tiphaine.chupin@residence-la-savane.com;contact@residence-la-savane.com;adrien.chapolard@domidep.fr" TargetMode="External"/><Relationship Id="rId1358" Type="http://schemas.openxmlformats.org/officeDocument/2006/relationships/hyperlink" Target="mailto:Fabrice.dexet@alefpa.asso.fr;Stephanie.marsaud@alefpa.asso.fr;nicolas.bazzo@alefpa.asso.fr;gregory.burelou@alefpa.asso.fr" TargetMode="External"/><Relationship Id="rId1565" Type="http://schemas.openxmlformats.org/officeDocument/2006/relationships/hyperlink" Target="mailto:direction-lagord@orange.fr;ph.lebrun@ehpad-lagord.fr" TargetMode="External"/><Relationship Id="rId1772" Type="http://schemas.openxmlformats.org/officeDocument/2006/relationships/hyperlink" Target="mailto:landes-st-savin@domusvi.com" TargetMode="External"/><Relationship Id="rId64" Type="http://schemas.openxmlformats.org/officeDocument/2006/relationships/hyperlink" Target="mailto:siegesocial@tremplin17.fr" TargetMode="External"/><Relationship Id="rId1120" Type="http://schemas.openxmlformats.org/officeDocument/2006/relationships/hyperlink" Target="mailto:veronique.latour@lacase.eu;accueil@lacase.eu;mcaule@kpmg.fr;cecile.laufman@lacase.eu" TargetMode="External"/><Relationship Id="rId1218" Type="http://schemas.openxmlformats.org/officeDocument/2006/relationships/hyperlink" Target="mailto:siege@pb24.fr;mickael.jaud@pb24.fr;esatbsc@pb24.fr;marielle.couderc@pb24.fr;dominique.eichorn@pb24.fr;arnaud.delair@pb24.fr;eric.van-de-zande-lucas@pb24.fr;sandrine.lemaire@pb24.fr" TargetMode="External"/><Relationship Id="rId1425" Type="http://schemas.openxmlformats.org/officeDocument/2006/relationships/hyperlink" Target="mailto:direction-generale@ch-brive.fr;direction-finances@ch-brive.fr;direction-general@ch-brive.fr;pascale.roubert-gauthiez@ch-brive.fr;patricia.le-quinquis@ch-brive.fr;jessica.fardelin@ch-brive.fr" TargetMode="External"/><Relationship Id="rId1632" Type="http://schemas.openxmlformats.org/officeDocument/2006/relationships/hyperlink" Target="mailto:direction@ght-atlantique17.fr;secretariat.dfcg@ght-atlantique17.fr;secretariat.dfap@ght-atlantique17.fr" TargetMode="External"/><Relationship Id="rId1937" Type="http://schemas.openxmlformats.org/officeDocument/2006/relationships/hyperlink" Target="mailto:gcamares@emmanuelle.asso.fr;tboscariol@emmanuelle.asso.fr" TargetMode="External"/><Relationship Id="rId280" Type="http://schemas.openxmlformats.org/officeDocument/2006/relationships/hyperlink" Target="mailto:jean-christophe.moriceau@limoges.fr;christelle.pagnoux@limoges.fr;Martial.portefaix@limoges.fr;Guillaume.vidal@limoges.fr;Aude.hennequin@limoges.fr;laurent.denizou@limoges.fr;christelle.roulet@limoges.fr" TargetMode="External"/><Relationship Id="rId140" Type="http://schemas.openxmlformats.org/officeDocument/2006/relationships/hyperlink" Target="mailto:ehpad.lastrilles@orange.fr;direction@lastrilles.fr" TargetMode="External"/><Relationship Id="rId378" Type="http://schemas.openxmlformats.org/officeDocument/2006/relationships/hyperlink" Target="mailto:sgaboriaud@apajh86.com;kdiversay@apajh86.com;jfwarot@apajh86.com;sdespretz@apajh86.com;imehenriwallon@apajh86.com;" TargetMode="External"/><Relationship Id="rId585" Type="http://schemas.openxmlformats.org/officeDocument/2006/relationships/hyperlink" Target="mailto:elisa.cambo@wanadoo.fr;andaula.secretariat@ehpad-asea64.fr;andaula.direction@ehpad-asea64.fr;andaula.compta@ehpad-asea64.fr;stelisabeth.administratif@ehpad-asea64.fr" TargetMode="External"/><Relationship Id="rId792" Type="http://schemas.openxmlformats.org/officeDocument/2006/relationships/hyperlink" Target="mailto:direction@ehpadtartas.fr;contact@ehpadtartas.fr" TargetMode="External"/><Relationship Id="rId2059" Type="http://schemas.openxmlformats.org/officeDocument/2006/relationships/hyperlink" Target="mailto:comite.direction@adapei79.org" TargetMode="External"/><Relationship Id="rId6" Type="http://schemas.openxmlformats.org/officeDocument/2006/relationships/hyperlink" Target="mailto:ragemdirection@prism87.fr" TargetMode="External"/><Relationship Id="rId238" Type="http://schemas.openxmlformats.org/officeDocument/2006/relationships/hyperlink" Target="mailto:s.prevot@t21aquitaine.fr;b.joyeux@t21aquitaine.fr;president.aquitaine@t21aquitaine.fr;m.labonde@t21aquitaine.fr;m.inacio-almeida@t21aquitaine.fr;p.haristouy@t21aquitaine.fr;contact33@t21aquitaine.fr;g.dupre@t21aquitaine.fr" TargetMode="External"/><Relationship Id="rId445" Type="http://schemas.openxmlformats.org/officeDocument/2006/relationships/hyperlink" Target="mailto:direction@cordia.asso.fr;s.dumont@cordia.asso.fr;b.bellow@cordia.asso.fr" TargetMode="External"/><Relationship Id="rId652" Type="http://schemas.openxmlformats.org/officeDocument/2006/relationships/hyperlink" Target="mailto:l.grevisse@colisee.fr;res-herriburua@colisee.fr;kg@cabinet-albertine.fr;t.lissague@colisee.fr" TargetMode="External"/><Relationship Id="rId1075" Type="http://schemas.openxmlformats.org/officeDocument/2006/relationships/hyperlink" Target="mailto:siege@ari-accompagnement.fr;c.gaudy@ari-accompagnement.fr;s.darrieutort@ari-accompagnement.fr" TargetMode="External"/><Relationship Id="rId1282" Type="http://schemas.openxmlformats.org/officeDocument/2006/relationships/hyperlink" Target="mailto:accueil-admission@ehpad-montpon.fr;ssiad.foixdecandalle@orange.fr;a.daws@labregere.fr;direction@ehpad-montpon.fr" TargetMode="External"/><Relationship Id="rId305" Type="http://schemas.openxmlformats.org/officeDocument/2006/relationships/hyperlink" Target="mailto:emilie.recanzone@emeis.com;stmartial@emeis.com;tarification@emeis.com" TargetMode="External"/><Relationship Id="rId512" Type="http://schemas.openxmlformats.org/officeDocument/2006/relationships/hyperlink" Target="mailto:secretariat@ehpad-courlay.fr;direction@ehpad-courlay.fr" TargetMode="External"/><Relationship Id="rId957" Type="http://schemas.openxmlformats.org/officeDocument/2006/relationships/hyperlink" Target="mailto:siege@apajh33.asso.fr;m.keisler@apajh33.asso.fr;mas.barail@apajh33.fr;m.sarriquet@apajh33.fr;comptabilite@apajh33.fr;p.massat@apajh33.fr" TargetMode="External"/><Relationship Id="rId1142" Type="http://schemas.openxmlformats.org/officeDocument/2006/relationships/hyperlink" Target="mailto:direction.asg@orange.fr;accueil.asg@orange.fr" TargetMode="External"/><Relationship Id="rId1587" Type="http://schemas.openxmlformats.org/officeDocument/2006/relationships/hyperlink" Target="mailto:residence.rieuxcoudreau@trema-asso.fr;dg@trema-asso.fr;Beatrice.Olgiati@trema-asso.fr;" TargetMode="External"/><Relationship Id="rId1794" Type="http://schemas.openxmlformats.org/officeDocument/2006/relationships/hyperlink" Target="mailto:mhattab@aides.org;afrennet@aides.org" TargetMode="External"/><Relationship Id="rId86" Type="http://schemas.openxmlformats.org/officeDocument/2006/relationships/hyperlink" Target="mailto:olivier.taule@pep86.fr;assistdirection@pep86.fr;isabelle.engeammes@pep86.fr" TargetMode="External"/><Relationship Id="rId817" Type="http://schemas.openxmlformats.org/officeDocument/2006/relationships/hyperlink" Target="mailto:julie.tallon-lopez@cdcaire.org;directionadjointe@cdcaire.org;muriel.judic@cdcaire.org;maryse.farbos@cdcaire.org;" TargetMode="External"/><Relationship Id="rId1002" Type="http://schemas.openxmlformats.org/officeDocument/2006/relationships/hyperlink" Target="mailto:laure.rodriguez@ch-libourne.fr;secretariat.services-financiers@ch-libourne.fr;laurence.galbert@ch-libourne.fr;ehpad.accueil@ch-libourne.fr;ludovic.poredos@ch-libourne.fr;virginie.paux@ch-libourne.fr" TargetMode="External"/><Relationship Id="rId1447" Type="http://schemas.openxmlformats.org/officeDocument/2006/relationships/hyperlink" Target="mailto:epda@epdaduglandier.fr;guillaume.sol@epdaduglandier.fr;florence.louradour@epdaduglandier.fr;florence.cot@epdaduglandier.fr;aurelie.faugeron@epdaduglandier.fr" TargetMode="External"/><Relationship Id="rId1654" Type="http://schemas.openxmlformats.org/officeDocument/2006/relationships/hyperlink" Target="mailto:stephane.lepland@gmail.com;jenny.cuit@gmail.com;s.lepland@ehpad-beaulieu.com;j.cuit@ehpad-beaulieu.com" TargetMode="External"/><Relationship Id="rId1861" Type="http://schemas.openxmlformats.org/officeDocument/2006/relationships/hyperlink" Target="mailto:cde40.direction@landes.fr" TargetMode="External"/><Relationship Id="rId1307" Type="http://schemas.openxmlformats.org/officeDocument/2006/relationships/hyperlink" Target="mailto:asso.apajh24@apajh24.fr;cmpp24@gmail.com;benoit.lacave@apajh24.fr;cmpp.dordogne@apajh24.fr" TargetMode="External"/><Relationship Id="rId1514" Type="http://schemas.openxmlformats.org/officeDocument/2006/relationships/hyperlink" Target="mailto:direction.hopital@ch-jonzac.fr;e.martinez@ch-jonzac.fr;jl.cassagnol@ch-jonzac.fr;l.peltant@ch-jonzac.fr;jl.cassagnol@ch-jonzac.fr" TargetMode="External"/><Relationship Id="rId1721" Type="http://schemas.openxmlformats.org/officeDocument/2006/relationships/hyperlink" Target="mailto:direction@leshyades.fr;accueil@leshyades.fr" TargetMode="External"/><Relationship Id="rId1959" Type="http://schemas.openxmlformats.org/officeDocument/2006/relationships/hyperlink" Target="mailto:gaetan.dubrulle@adapei16.asso.fr;vanessa.thuillier@adapei16.asso.fr;florent.pobel@adapei16.asso.fr;les-mille-et-une-couleurs@adapei16.asso.fr;jean.francois.fontanges@adapei16.asso.fr;guillaume.preveraud@adapei16.asso.fr" TargetMode="External"/><Relationship Id="rId13" Type="http://schemas.openxmlformats.org/officeDocument/2006/relationships/hyperlink" Target="mailto:direction@ch-cotebasque.fr" TargetMode="External"/><Relationship Id="rId1819" Type="http://schemas.openxmlformats.org/officeDocument/2006/relationships/hyperlink" Target="mailto:francois.lalanne@adapei.64.fr" TargetMode="External"/><Relationship Id="rId162" Type="http://schemas.openxmlformats.org/officeDocument/2006/relationships/hyperlink" Target="mailto:secretariat.ossau@ssiadcoarraze.fr;fortane.eric@ssiadcoarraze.fr" TargetMode="External"/><Relationship Id="rId467" Type="http://schemas.openxmlformats.org/officeDocument/2006/relationships/hyperlink" Target="mailto:direction@ehpad-villiersenplaine.fr;secretariat@ehpad-villiersenplaine.fr" TargetMode="External"/><Relationship Id="rId1097" Type="http://schemas.openxmlformats.org/officeDocument/2006/relationships/hyperlink" Target="mailto:maisonlesmimosas@orange.fr" TargetMode="External"/><Relationship Id="rId2050" Type="http://schemas.openxmlformats.org/officeDocument/2006/relationships/hyperlink" Target="mailto:picaudrie@orange.fr" TargetMode="External"/><Relationship Id="rId674" Type="http://schemas.openxmlformats.org/officeDocument/2006/relationships/hyperlink" Target="mailto:freddy.viaud@algeei.org;contact@algeei.org;dewerdt.m@algeei.org%20;comptable.sessadagen@algeei.org;jean-robert.nortier@algeei.org" TargetMode="External"/><Relationship Id="rId881" Type="http://schemas.openxmlformats.org/officeDocument/2006/relationships/hyperlink" Target="mailto:direction@majouraou.fr;comptabilite@majouraou.fr" TargetMode="External"/><Relationship Id="rId979" Type="http://schemas.openxmlformats.org/officeDocument/2006/relationships/hyperlink" Target="mailto:accueil@soinssantedomicile.fr;direction@soinssantedomicile.fr;a.alvinerie@soinssantedomicile.fr" TargetMode="External"/><Relationship Id="rId327" Type="http://schemas.openxmlformats.org/officeDocument/2006/relationships/hyperlink" Target="mailto:contact@ehpad-pleumartin.fr;gouvrard@ehpad-pleumartin.fr;vdenis@ehpad-pleumartin.fr" TargetMode="External"/><Relationship Id="rId534" Type="http://schemas.openxmlformats.org/officeDocument/2006/relationships/hyperlink" Target="mailto:direction@acanthe-sas.com;direction@holding-ambroisie.com;compta@acanthe-sas.com;diradjoint@acanthe-sas.com" TargetMode="External"/><Relationship Id="rId741" Type="http://schemas.openxmlformats.org/officeDocument/2006/relationships/hyperlink" Target="mailto:direction@ehpad-beurre.fr" TargetMode="External"/><Relationship Id="rId839" Type="http://schemas.openxmlformats.org/officeDocument/2006/relationships/hyperlink" Target="mailto:direction.peyricat@orange.fr;denis.kosior@coeurhautelande.fr;ehpad.sabres@ciascoeurhautelande.fr;c.deyris@ciascoeurhautelande.fr;s.sore@ciascoeurhautelande.fr" TargetMode="External"/><Relationship Id="rId1164" Type="http://schemas.openxmlformats.org/officeDocument/2006/relationships/hyperlink" Target="mailto:direction@ch-sudgironde.fr;salome.fradet@ch-sudgironde.fr" TargetMode="External"/><Relationship Id="rId1371" Type="http://schemas.openxmlformats.org/officeDocument/2006/relationships/hyperlink" Target="mailto:kmorel@groupeafp.com;tsevez@afprovince.com;laulade@groupeafp.com;cduchene@groupeafp.com;sgasparini@groupeafp.com" TargetMode="External"/><Relationship Id="rId1469" Type="http://schemas.openxmlformats.org/officeDocument/2006/relationships/hyperlink" Target="mailto:accueil@ehpad-argentat.fr;dir@ehpad-argentat.fr" TargetMode="External"/><Relationship Id="rId2008" Type="http://schemas.openxmlformats.org/officeDocument/2006/relationships/hyperlink" Target="mailto:emarcellaud@vyv3-cda.fr;vduplessy@vyv3-cda.fr;stephanie.saint-marc@mutualite86.fr;apeyramaure@vyv3-cda.fr;raf@mutualite86.fr;cpillet@vyv3-cda.fr" TargetMode="External"/><Relationship Id="rId601" Type="http://schemas.openxmlformats.org/officeDocument/2006/relationships/hyperlink" Target="mailto:association@pep64.org;gberrouet@pep64.org;cbousquet@pep64.org" TargetMode="External"/><Relationship Id="rId1024" Type="http://schemas.openxmlformats.org/officeDocument/2006/relationships/hyperlink" Target="mailto:direction@fondation-roux.org;adjointedirection@fondation-roux.org;comptabilite@fondation-roux.org;secretariat@fondation-roux.org" TargetMode="External"/><Relationship Id="rId1231" Type="http://schemas.openxmlformats.org/officeDocument/2006/relationships/hyperlink" Target="mailto:direction.cias@grandperigueux.fr" TargetMode="External"/><Relationship Id="rId1676" Type="http://schemas.openxmlformats.org/officeDocument/2006/relationships/hyperlink" Target="mailto:daf@gpa-asso.fr;t.roulleau@gpa-asso.fr;c.baubet@gpa-asso.fr;direction@gpa-asso.fr;" TargetMode="External"/><Relationship Id="rId1883" Type="http://schemas.openxmlformats.org/officeDocument/2006/relationships/hyperlink" Target="mailto:contact@anpaa.asso.fr" TargetMode="External"/><Relationship Id="rId906" Type="http://schemas.openxmlformats.org/officeDocument/2006/relationships/hyperlink" Target="mailto:patrick.sallette@apf.asso.fr;christelle.garcia-rodriguez@apf.asso.fr;iem.talence@apf.asso.fr;cgm.na@apf.asso.fr" TargetMode="External"/><Relationship Id="rId1329" Type="http://schemas.openxmlformats.org/officeDocument/2006/relationships/hyperlink" Target="mailto:accueil.lmo@fondationcemavie.fr;m.galvani@fondationcemavie.fr;f.daufouy@fondationcemavie.fr;k.ploquin@fondationcemavie.fr" TargetMode="External"/><Relationship Id="rId1536" Type="http://schemas.openxmlformats.org/officeDocument/2006/relationships/hyperlink" Target="mailto:ladechanderie@orange.fr;gestiondechanderie@orange.fr;pierre.gil@multiexpert.com" TargetMode="External"/><Relationship Id="rId1743" Type="http://schemas.openxmlformats.org/officeDocument/2006/relationships/hyperlink" Target="mailto:d.pelletier@mutualite16.fr;lescarreaux@residencemutualiste16.fr;c.devis@mutualite16.fr;h.martin@mutualite16.fr;j.fumeron@residencemutualiste16.fr" TargetMode="External"/><Relationship Id="rId1950" Type="http://schemas.openxmlformats.org/officeDocument/2006/relationships/hyperlink" Target="mailto:laure.sarcou@croix-rouge.fr;gwenaelle.lapoule@croix-rouge.fr" TargetMode="External"/><Relationship Id="rId35" Type="http://schemas.openxmlformats.org/officeDocument/2006/relationships/hyperlink" Target="mailto:accueil.lestchanques@colisee.fr;d.laroche@colisee.fr;kg@cabinet-albertine.fr;t.lissague@colisee.fr" TargetMode="External"/><Relationship Id="rId1603" Type="http://schemas.openxmlformats.org/officeDocument/2006/relationships/hyperlink" Target="mailto:tarification@orpea.net;l.decodts@orpea.net;saintsulpice@orpea.net;Direction.SaintSulpice@orpea.net" TargetMode="External"/><Relationship Id="rId1810" Type="http://schemas.openxmlformats.org/officeDocument/2006/relationships/hyperlink" Target="mailto:atash@atash.fr" TargetMode="External"/><Relationship Id="rId184" Type="http://schemas.openxmlformats.org/officeDocument/2006/relationships/hyperlink" Target="mailto:afg@afg-autisme.com;bernadette.moutengou@afg-autisme.com;abri.montagnard.bedous@wanadoo.fr;direction.abri-montagnard@afg-autisme.com" TargetMode="External"/><Relationship Id="rId391" Type="http://schemas.openxmlformats.org/officeDocument/2006/relationships/hyperlink" Target="mailto:hameau.service@croix-rouge.fr;compta-hameauservice@croix-rouge.fr;julie.varez@croix-rouge.fr;dir-hameauservice@croix-rouge.fr;" TargetMode="External"/><Relationship Id="rId1908" Type="http://schemas.openxmlformats.org/officeDocument/2006/relationships/hyperlink" Target="mailto:siege.ussel@fondationjacqueschirac.fr" TargetMode="External"/><Relationship Id="rId2072" Type="http://schemas.openxmlformats.org/officeDocument/2006/relationships/hyperlink" Target="mailto:direction.residencedelaplaine@gmail.com" TargetMode="External"/><Relationship Id="rId251" Type="http://schemas.openxmlformats.org/officeDocument/2006/relationships/hyperlink" Target="mailto:leparc@ehpad-panazol.fr;veronique.demaison@ehpad-panazol.fr;monique.tregan@ehpad-panazol.fr" TargetMode="External"/><Relationship Id="rId489" Type="http://schemas.openxmlformats.org/officeDocument/2006/relationships/hyperlink" Target="mailto:santerrefr@cc-parthenay-gatine.fr;fillonma@cc-parthenay-gatine.fr;bougrierma@cc-parthenay-gatine.fr" TargetMode="External"/><Relationship Id="rId696" Type="http://schemas.openxmlformats.org/officeDocument/2006/relationships/hyperlink" Target="mailto:vleberon@castelsante.fr;direction@castelsante.fr;compta@castelsante.fr" TargetMode="External"/><Relationship Id="rId349" Type="http://schemas.openxmlformats.org/officeDocument/2006/relationships/hyperlink" Target="mailto:Marc.VERRET@chu-poitiers.fr;finances@chu-poitiers.fr;Emilie.HUCHET@chu-poitiers.fr;Veronique.PRATT@chu-poitiers.fr" TargetMode="External"/><Relationship Id="rId556" Type="http://schemas.openxmlformats.org/officeDocument/2006/relationships/hyperlink" Target="mailto:accueil@arimoc.fr;isabelle.moreno@arimoc.fr;thibaut.detassigny@arimoc.fr" TargetMode="External"/><Relationship Id="rId763" Type="http://schemas.openxmlformats.org/officeDocument/2006/relationships/hyperlink" Target="mailto:freddy.viaud@algeei.org;contact@algeei.org;dewerdt.m@algeei.org;cmpp.camsp.villeneuve@algeei.org;stephane.fossats@algeei.org;laure.olieu@algeei.org" TargetMode="External"/><Relationship Id="rId1186" Type="http://schemas.openxmlformats.org/officeDocument/2006/relationships/hyperlink" Target="mailto:mariebernadette.philippe@johnbost.fr;veronique.masante@johnbost.fr;compta@johnbost.fr;isabelle.aimar@johnbost.fr;aurore.gatineau@johnbost.fr" TargetMode="External"/><Relationship Id="rId1393" Type="http://schemas.openxmlformats.org/officeDocument/2006/relationships/hyperlink" Target="mailto:siege.ussel@fondationjacqueschirac.fr;" TargetMode="External"/><Relationship Id="rId111" Type="http://schemas.openxmlformats.org/officeDocument/2006/relationships/hyperlink" Target="mailto:residence.oihana@gmail.com;direction.oihana@wanadoo.fr;oihana.direction@outlook.fr;residence.oihana@outlook.fr" TargetMode="External"/><Relationship Id="rId209" Type="http://schemas.openxmlformats.org/officeDocument/2006/relationships/hyperlink" Target="mailto:comptabilite-monsejour@apf.asso.fr;najima.laguibre@apf.asso.fr;emilie.innocent@apf.asso.fr;oriane.nicolas@apf.asso.fr;cgm.na@apf.asso.fr;aurelien.pourchet@apf.asso.fr;contact-monsejour@apf.asso.fr;contact-monsejour@apf.asso.fr" TargetMode="External"/><Relationship Id="rId416" Type="http://schemas.openxmlformats.org/officeDocument/2006/relationships/hyperlink" Target="mailto:cg@adefresidences.com;claire.lesrel@adefresidences.com" TargetMode="External"/><Relationship Id="rId970" Type="http://schemas.openxmlformats.org/officeDocument/2006/relationships/hyperlink" Target="mailto:maresidence.adjdir@groupe-mieuxvivre.fr;maresidence.direction@groupe-mieuxvivre.fr" TargetMode="External"/><Relationship Id="rId1046" Type="http://schemas.openxmlformats.org/officeDocument/2006/relationships/hyperlink" Target="mailto:bonpasteur@adgessa.fr;siege@adgessa.fr;franck.lussin@adgessa.fr;stephanie.ulysse@adgessa.fr" TargetMode="External"/><Relationship Id="rId1253" Type="http://schemas.openxmlformats.org/officeDocument/2006/relationships/hyperlink" Target="mailto:secretariat.direction@ch-nontron.fr" TargetMode="External"/><Relationship Id="rId1698" Type="http://schemas.openxmlformats.org/officeDocument/2006/relationships/hyperlink" Target="mailto:cdg.tarification@korian.fr;baptiste.pascaud@korian.fr;vincent.parissier@korian.fr" TargetMode="External"/><Relationship Id="rId623" Type="http://schemas.openxmlformats.org/officeDocument/2006/relationships/hyperlink" Target="mailto:thierry.beyrie@adapei64.fr;olivier.villaceque@adapei64.fr;compta@adapei64.fr;siege.contact@adapei64.fr;siege.direction@adapei64.fr;siege.compta@adapei64.fr" TargetMode="External"/><Relationship Id="rId830" Type="http://schemas.openxmlformats.org/officeDocument/2006/relationships/hyperlink" Target="mailto:l.fournie@asso-mpc.fr;h.lam@asso-mpc.fr;compta@asso-mpc.fr;a.renou@asso-mpc.fr;g.garay@asso-mpc.fr" TargetMode="External"/><Relationship Id="rId928" Type="http://schemas.openxmlformats.org/officeDocument/2006/relationships/hyperlink" Target="mailto:siege@apajh33.asso.fr;m.keisler@apajh33.asso.fr;la-cle-des-ages@apajh33.asso.fr;lca.adj@apajh33.fr;s.dewitte@apajh33.fr;comptabilite@apajh33.fr;p.massat@apajh33.fr" TargetMode="External"/><Relationship Id="rId1460" Type="http://schemas.openxmlformats.org/officeDocument/2006/relationships/hyperlink" Target="mailto:attachee.admin@ehpad-treignac.fr;lesmillesources@ehpad-treignac.fr;direction@ehpad-treignac.fr" TargetMode="External"/><Relationship Id="rId1558" Type="http://schemas.openxmlformats.org/officeDocument/2006/relationships/hyperlink" Target="mailto:Laurence.couloudou@ch-royan.fr;direction@ch-royan.fr;;secretariat.coralline@ch-royan.fr;gaelle.sabouraud@ch-royan.fr;finances@ch-royan.fr" TargetMode="External"/><Relationship Id="rId1765" Type="http://schemas.openxmlformats.org/officeDocument/2006/relationships/hyperlink" Target="mailto:samsah-2irp40@ch-mdm.fr;direction@ch-mdm.fr;direction.finances@ch-mdm.fr;aline.dumoulin@ch-mdm.fr" TargetMode="External"/><Relationship Id="rId57" Type="http://schemas.openxmlformats.org/officeDocument/2006/relationships/hyperlink" Target="mailto:dir.mirambelle@alprado.fr;sec.general@alprado.fr;henri.litas@alprado.fr;olivier.lesca@alprado.fr;isabelle.saulnier@alprado.fr;jb.clavery@alprado.fr;florence.lamarque@alprado.fr" TargetMode="External"/><Relationship Id="rId1113" Type="http://schemas.openxmlformats.org/officeDocument/2006/relationships/hyperlink" Target="mailto:contact@irsa.fr;c.pereira@irsa.fr;luisdaney@irsa.fr;c.brion@irsa.fr" TargetMode="External"/><Relationship Id="rId1320" Type="http://schemas.openxmlformats.org/officeDocument/2006/relationships/hyperlink" Target="mailto:t.hoestlandt@apajh23.com;fam.gentioux@apajh23.com;siege.asso@apajh23.com;e.lanz@apajh23.com;v.leclou-moreira@apajh23.com" TargetMode="External"/><Relationship Id="rId1418" Type="http://schemas.openxmlformats.org/officeDocument/2006/relationships/hyperlink" Target="mailto:directeur@ehpad-vigeois.fr;secretariat-direction@ehpad-vigeois.fr;comptabilite@ehpad-vigeois.fr" TargetMode="External"/><Relationship Id="rId1972" Type="http://schemas.openxmlformats.org/officeDocument/2006/relationships/hyperlink" Target="mailto:sabrina.lenepvou@oreag.org;nathalie.dornon@oreag.org;christophe.leux@oreag.org;" TargetMode="External"/><Relationship Id="rId1625" Type="http://schemas.openxmlformats.org/officeDocument/2006/relationships/hyperlink" Target="mailto:CCAS-AJ-Alzheimer@ville-saintes.fr;ccas-servicefinances@ville-saintes.fr;CCAS-SSIAD@ville-saintes.fr;mm.rouil@ville-saintes.fr" TargetMode="External"/><Relationship Id="rId1832" Type="http://schemas.openxmlformats.org/officeDocument/2006/relationships/hyperlink" Target="mailto:alix.meyer@adapei17.fr" TargetMode="External"/><Relationship Id="rId273" Type="http://schemas.openxmlformats.org/officeDocument/2006/relationships/hyperlink" Target="mailto:veronique.demaison@ehpad-jmahaut.fr;guillaume.sol@ehpad-jmahaut.fr;accueil@ehpad-jmahaut.fr" TargetMode="External"/><Relationship Id="rId480" Type="http://schemas.openxmlformats.org/officeDocument/2006/relationships/hyperlink" Target="mailto:dir-pompairain-chatillon@domusvi.com;akuba@domusvi.com;jnaud@domusvi.com" TargetMode="External"/><Relationship Id="rId133" Type="http://schemas.openxmlformats.org/officeDocument/2006/relationships/hyperlink" Target="mailto:direction@ehpadgarlin.com;accueil@ehpadgarlin.com;ibinde@ehpadgarlin.com" TargetMode="External"/><Relationship Id="rId340" Type="http://schemas.openxmlformats.org/officeDocument/2006/relationships/hyperlink" Target="mailto:direction@ehpad-lesgrillons.fr;comptabilite@ehpad-lesgrillons.fr;adjoint.direction@ehpad-lesgrillons.fr;" TargetMode="External"/><Relationship Id="rId578" Type="http://schemas.openxmlformats.org/officeDocument/2006/relationships/hyperlink" Target="mailto:thierry.beyrie@adapei64.fr;olivier.villaceque@adapei64.fr;compta@adapei64.fr;siege.contact@adapei64.fr;siege.direction@adapei64.fr;siege.compta@adapei64.fr" TargetMode="External"/><Relationship Id="rId785" Type="http://schemas.openxmlformats.org/officeDocument/2006/relationships/hyperlink" Target="mailto:directeur@ehpadbiscarrosse.fr;cadres@ehpadbiscarrosse.fr;administration@ehpadbiscarrosse.fr" TargetMode="External"/><Relationship Id="rId992" Type="http://schemas.openxmlformats.org/officeDocument/2006/relationships/hyperlink" Target="mailto:cdg.tarification@korian.fr;vincent.parissier@korian.fr" TargetMode="External"/><Relationship Id="rId2021" Type="http://schemas.openxmlformats.org/officeDocument/2006/relationships/hyperlink" Target="mailto:siege@adapei33.com;directiondesfinances@adapei33.com;gregoire.plainecassagne@adapei33.com;aurelie.massieu@adapei33.com" TargetMode="External"/><Relationship Id="rId200" Type="http://schemas.openxmlformats.org/officeDocument/2006/relationships/hyperlink" Target="mailto:residence.autonomie@sauze-entre-bois.fr" TargetMode="External"/><Relationship Id="rId438" Type="http://schemas.openxmlformats.org/officeDocument/2006/relationships/hyperlink" Target="mailto:direction@larosedalienor86.fr;j.thereau@vivaltovie.com;j.pradel@vivaltovie.com" TargetMode="External"/><Relationship Id="rId645" Type="http://schemas.openxmlformats.org/officeDocument/2006/relationships/hyperlink" Target="mailto:qjacoux@aides.org;zelasri@aides.org;mhattab@aides.org;adufay@aides.org;pays-basque@aides.org;jsueres@aides.org" TargetMode="External"/><Relationship Id="rId852" Type="http://schemas.openxmlformats.org/officeDocument/2006/relationships/hyperlink" Target="mailto:contact@ehpad-gabarret.fr;direction@ehpad-landes.fr;direction.adjointe@ehpad-gabarret.fr;" TargetMode="External"/><Relationship Id="rId1068" Type="http://schemas.openxmlformats.org/officeDocument/2006/relationships/hyperlink" Target="mailto:p.tastet-raf@aeis.fr;siege@aeis.fr;itepchateaubreillan@aeis.fr;l.balacey-dirbreillan@aeis.fr" TargetMode="External"/><Relationship Id="rId1275" Type="http://schemas.openxmlformats.org/officeDocument/2006/relationships/hyperlink" Target="mailto:sessad@cac24.fr;itep@cac24.fr;direction@cac24.fr;h.leveque@cac24.fr" TargetMode="External"/><Relationship Id="rId1482" Type="http://schemas.openxmlformats.org/officeDocument/2006/relationships/hyperlink" Target="mailto:ddechaine@fermedemagne.fr;LJOURDAIN@fermedemagne.fr;accueil@fermedemagne.fr" TargetMode="External"/><Relationship Id="rId505" Type="http://schemas.openxmlformats.org/officeDocument/2006/relationships/hyperlink" Target="mailto:yvon.grousset@orange.fr;direction@ehpadlesbuissonnets.fr;secretariat@ehpadlesbuissonnets.fr" TargetMode="External"/><Relationship Id="rId712" Type="http://schemas.openxmlformats.org/officeDocument/2006/relationships/hyperlink" Target="mailto:direction@ehpad-lac.fr" TargetMode="External"/><Relationship Id="rId1135" Type="http://schemas.openxmlformats.org/officeDocument/2006/relationships/hyperlink" Target="mailto:s.dedainville@amsad33.fr;info@amsad33.fr;direction@amsad33.fr" TargetMode="External"/><Relationship Id="rId1342" Type="http://schemas.openxmlformats.org/officeDocument/2006/relationships/hyperlink" Target="mailto:Fabrice.dexet@alefpa.asso.fr;Stephanie.marsaud@alefpa.asso.fr;nicolas.bazzo@alefpa.asso.fr;caroline.pinton@alefpa.asso.fr" TargetMode="External"/><Relationship Id="rId1787" Type="http://schemas.openxmlformats.org/officeDocument/2006/relationships/hyperlink" Target="mailto:association@apajh19.org;direction@apajh19.org;comptabilite@apajh19.org" TargetMode="External"/><Relationship Id="rId1994" Type="http://schemas.openxmlformats.org/officeDocument/2006/relationships/hyperlink" Target="mailto:accueil.nere@epadesaintonge.fr;secretariat@epadesaintonge.fr" TargetMode="External"/><Relationship Id="rId79"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 TargetMode="External"/><Relationship Id="rId1202" Type="http://schemas.openxmlformats.org/officeDocument/2006/relationships/hyperlink" Target="mailto:contact@lavalleeduroy.fr;direction@lavalleeduroy.fr" TargetMode="External"/><Relationship Id="rId1647" Type="http://schemas.openxmlformats.org/officeDocument/2006/relationships/hyperlink" Target="mailto:directionlessages@orange.fr;ehpadlessages@wanadoo.fr;j.thereau@vivaltovie.com" TargetMode="External"/><Relationship Id="rId1854" Type="http://schemas.openxmlformats.org/officeDocument/2006/relationships/hyperlink" Target="mailto:secretariat@apajh64-40.com" TargetMode="External"/><Relationship Id="rId1507" Type="http://schemas.openxmlformats.org/officeDocument/2006/relationships/hyperlink" Target="mailto:direction@residence-lesquatresaisons.fr;j.thereau@vivaltovie.com;" TargetMode="External"/><Relationship Id="rId1714" Type="http://schemas.openxmlformats.org/officeDocument/2006/relationships/hyperlink" Target="mailto:direction.secretariat@ch-cognac.fr;jm.voyer@ch-cognac.fr;c.martin@ch-cognac.fr;s.granet-coiteau@ch-cognac.fr" TargetMode="External"/><Relationship Id="rId295" Type="http://schemas.openxmlformats.org/officeDocument/2006/relationships/hyperlink" Target="mailto:mr.rochechouart@croix-rouge.fr;laetitia.jourde@croix-rouge.fr;laurence.menet@croix-rouge.fr;laetitia.jourde@croix-rouge.fr" TargetMode="External"/><Relationship Id="rId1921" Type="http://schemas.openxmlformats.org/officeDocument/2006/relationships/hyperlink" Target="mailto:abariseau@agepartenaires.com" TargetMode="External"/><Relationship Id="rId155" Type="http://schemas.openxmlformats.org/officeDocument/2006/relationships/hyperlink" Target="mailto:ssiad@ccas-pau.fr;s.leconte@ccas-pau.fr;Guy.SAINT-LAURENT@ccas-pau.fr;florence.dudoignon@agglo-pau.fr" TargetMode="External"/><Relationship Id="rId362" Type="http://schemas.openxmlformats.org/officeDocument/2006/relationships/hyperlink" Target="mailto:carsudouest@fondationpartageetvie.org;dorothee.lecharpentier@fondationpartageetvie.org;Gael.de-freslon@fondationpartageetvie.org;Alain.Pinaudeau@fondationpartageetvie.org;lagrandmaisondessacrescoeurs@fondationpartageetvie.org" TargetMode="External"/><Relationship Id="rId1297" Type="http://schemas.openxmlformats.org/officeDocument/2006/relationships/hyperlink" Target="mailto:direction@ehpad-carsac.fr;administration@ehpad-carsac.fr;accueil@ehpad-carsac.fr" TargetMode="External"/><Relationship Id="rId2043" Type="http://schemas.openxmlformats.org/officeDocument/2006/relationships/hyperlink" Target="mailto:secretariat@fede16.admr.org;soins16@fede16.admr.org;tpouvreau@admr16.fr;vhoffer@admr16.fr" TargetMode="External"/><Relationship Id="rId222" Type="http://schemas.openxmlformats.org/officeDocument/2006/relationships/hyperlink" Target="mailto:dg@eirc.fr;pac.daf@eirc.fr;presidence.asso@eirc.fr" TargetMode="External"/><Relationship Id="rId667" Type="http://schemas.openxmlformats.org/officeDocument/2006/relationships/hyperlink" Target="mailto:secretariat.direction@ch-candelie.fr;maryse.arnaud@ch-candelie.fr;isabelle.grenier@ch-candelie.fr" TargetMode="External"/><Relationship Id="rId874" Type="http://schemas.openxmlformats.org/officeDocument/2006/relationships/hyperlink" Target="mailto:ehpad-lesmagnolias@orange.fr;direction@ehpad.hossegor.fr;secretariat@ehpad.hossegor.fr" TargetMode="External"/><Relationship Id="rId527" Type="http://schemas.openxmlformats.org/officeDocument/2006/relationships/hyperlink" Target="mailto:direction@gpa-asso.fr;daf@gpa-asso.fr;t.roulleau@gpa-asso.fr;c.baubet@gpa-asso.fr" TargetMode="External"/><Relationship Id="rId734" Type="http://schemas.openxmlformats.org/officeDocument/2006/relationships/hyperlink" Target="mailto:secretariat.siegesocial@apres47.com;comptabilite@apres47.com;laurence.ducos@apres47.com" TargetMode="External"/><Relationship Id="rId941" Type="http://schemas.openxmlformats.org/officeDocument/2006/relationships/hyperlink" Target="mailto:residence.delahe@groupe-mieuxvivre.com" TargetMode="External"/><Relationship Id="rId1157" Type="http://schemas.openxmlformats.org/officeDocument/2006/relationships/hyperlink" Target="mailto:cdg.tarification@korian.fr;vincent.parissier@korian.fr" TargetMode="External"/><Relationship Id="rId1364" Type="http://schemas.openxmlformats.org/officeDocument/2006/relationships/hyperlink" Target="mailto:carsudouest@fondationpartageetvie.org;Eddy.Bouhier@fondationpartageetvie.org;Gael.de-freslon@fondationpartageetvie.org;Alain.Pinaudeau@fondationpartageetvie.org;larosedesvents@fondationpartageetvie.org" TargetMode="External"/><Relationship Id="rId1571" Type="http://schemas.openxmlformats.org/officeDocument/2006/relationships/hyperlink" Target="mailto:aurelie.boursiquot@unapei17.org;alix.meyer@unapei17.org;emilie.jacquot@unapei17.org" TargetMode="External"/><Relationship Id="rId70" Type="http://schemas.openxmlformats.org/officeDocument/2006/relationships/hyperlink" Target="mailto:siege@ari-accompagnement.fr%20;" TargetMode="External"/><Relationship Id="rId801" Type="http://schemas.openxmlformats.org/officeDocument/2006/relationships/hyperlink" Target="mailto:freddy.viaud@algeei.org;contact@algeei.org;dewerdt.m@algeei.org%20;foyer.litetmixe@algeei.org;marc.alias@algeei.org;valerie.laparade@algeei.org" TargetMode="External"/><Relationship Id="rId1017" Type="http://schemas.openxmlformats.org/officeDocument/2006/relationships/hyperlink" Target="mailto:grandbonpasteur@adgessa.fr;siege@adgessa.fr;stephanie.ulysse@adgessa.fr" TargetMode="External"/><Relationship Id="rId1224" Type="http://schemas.openxmlformats.org/officeDocument/2006/relationships/hyperlink" Target="mailto:contact.pe@asso-althea.org;contact@asso-althea.org;n.laborde@asso-althea.org;v.saubion@asso-althea.org" TargetMode="External"/><Relationship Id="rId1431" Type="http://schemas.openxmlformats.org/officeDocument/2006/relationships/hyperlink" Target="mailto:siege.ussel@fondationjacqueschirac.fr;" TargetMode="External"/><Relationship Id="rId1669" Type="http://schemas.openxmlformats.org/officeDocument/2006/relationships/hyperlink" Target="mailto:nicolas.bayer@laliege.fr;caroline.houlier@laliege.fr;accueil.reception@laliege.fr" TargetMode="External"/><Relationship Id="rId1876" Type="http://schemas.openxmlformats.org/officeDocument/2006/relationships/hyperlink" Target="mailto:direction@epms-chize.fr" TargetMode="External"/><Relationship Id="rId1529" Type="http://schemas.openxmlformats.org/officeDocument/2006/relationships/hyperlink" Target="mailto:direction@ch-boscamnant.fr;e.martinez@ch-jonzac.fr;jl.cassagnol@ch-jonzac.fr" TargetMode="External"/><Relationship Id="rId1736" Type="http://schemas.openxmlformats.org/officeDocument/2006/relationships/hyperlink" Target="mailto:concorde@arche-charente.org;harold.seyrig@arche-charente.org;accueil@arche-cognac.org;isabelle.rosello@arche-charente.org" TargetMode="External"/><Relationship Id="rId1943" Type="http://schemas.openxmlformats.org/officeDocument/2006/relationships/hyperlink" Target="mailto:sante.gestion@orange.fr" TargetMode="External"/><Relationship Id="rId28" Type="http://schemas.openxmlformats.org/officeDocument/2006/relationships/hyperlink" Target="mailto:j.loiseau@colisee.fr;accueil.soulac@colisee.fr;kg@cabinet-albertine.fr;t.lissague@colisee.fr" TargetMode="External"/><Relationship Id="rId1803" Type="http://schemas.openxmlformats.org/officeDocument/2006/relationships/hyperlink" Target="mailto:rfccg@adapei86.fr" TargetMode="External"/><Relationship Id="rId177" Type="http://schemas.openxmlformats.org/officeDocument/2006/relationships/hyperlink" Target="mailto:coulcms@wanadoo.fr;directeur.coulomme@gmail.com;delphine.othax@coulomme.fr;jdebelmont@gmail.com" TargetMode="External"/><Relationship Id="rId384" Type="http://schemas.openxmlformats.org/officeDocument/2006/relationships/hyperlink" Target="mailto:pole-isole@audacia-asso.fr;jenny.brisson@audacia-asso.fr;frederic.merle@audacia-asso.fr" TargetMode="External"/><Relationship Id="rId591" Type="http://schemas.openxmlformats.org/officeDocument/2006/relationships/hyperlink" Target="mailto:direction@ehpadjdithurbide.fr;scohort@ch-cotebasque.fr;v.vernoux@ehpadjdithurbide.fr;m.elizalde@ehpadjdithurbide.fr" TargetMode="External"/><Relationship Id="rId2065" Type="http://schemas.openxmlformats.org/officeDocument/2006/relationships/hyperlink" Target="mailto:comite.direction@adapei79.org" TargetMode="External"/><Relationship Id="rId244" Type="http://schemas.openxmlformats.org/officeDocument/2006/relationships/hyperlink" Target="mailto:emarcellaud@vyv3-cda.fr;les5sens@mutualitelimousine.fr;apeyramaure@vyv3-cda.fr;fotmani@mutualitelimousine.fr;cselle@mutualitelimousine.fr;vduplessy@vyv3-cda.fr;cpillet@vyv3-cda.fr" TargetMode="External"/><Relationship Id="rId689" Type="http://schemas.openxmlformats.org/officeDocument/2006/relationships/hyperlink" Target="mailto:cecile.abadie@mutualite47.fr;contact.csi@mutualite47.fr;direction@mutualite47.fr;comptabilite@mutualite47.fr" TargetMode="External"/><Relationship Id="rId896" Type="http://schemas.openxmlformats.org/officeDocument/2006/relationships/hyperlink" Target="mailto:julien.bernet@hapogys.fr;celine.dessienne@hapogys.fr%20;contact@hapogys.fr" TargetMode="External"/><Relationship Id="rId1081" Type="http://schemas.openxmlformats.org/officeDocument/2006/relationships/hyperlink" Target="mailto:direction.domainedesaugustins@lna-sante.com;relations.autorites@lenobleage.fr;relations.autorites@lna-sante.com;direction.valrose@lna-sante.com" TargetMode="External"/><Relationship Id="rId451" Type="http://schemas.openxmlformats.org/officeDocument/2006/relationships/hyperlink" Target="mailto:accueil.lepartage@gmail.com;jean-pierre.gerbault@orange.fr" TargetMode="External"/><Relationship Id="rId549" Type="http://schemas.openxmlformats.org/officeDocument/2006/relationships/hyperlink" Target="mailto:sad@ssiad3vallees.fr;direction@aapava.fr" TargetMode="External"/><Relationship Id="rId756" Type="http://schemas.openxmlformats.org/officeDocument/2006/relationships/hyperlink" Target="mailto:administratif@ehpad-mezin.fr;a.maille@ehpad-mezin.fr" TargetMode="External"/><Relationship Id="rId1179" Type="http://schemas.openxmlformats.org/officeDocument/2006/relationships/hyperlink" Target="mailto:direction@lesjardinsdeplaisance.com;ehpad@lesjardinsdeplaisance.com;comptabilite@lesjardinsdeplaisance.com" TargetMode="External"/><Relationship Id="rId1386" Type="http://schemas.openxmlformats.org/officeDocument/2006/relationships/hyperlink" Target="mailto:ssiad.tulle.campagne.nord@orange.fr;sh.idec@orange.fr" TargetMode="External"/><Relationship Id="rId1593" Type="http://schemas.openxmlformats.org/officeDocument/2006/relationships/hyperlink" Target="mailto:direction@cordia.asso.fr;s.dumont@cordia.asso.fr;s.guillou@cordia.asso.fr" TargetMode="External"/><Relationship Id="rId104" Type="http://schemas.openxmlformats.org/officeDocument/2006/relationships/hyperlink" Target="mailto:Contact@asso-caminante.fr;Yann.philip@asso-caminante.fr;Marielle.LARTIGAU@asso-caminante.fr;Sonia.poletti@asso-caminante.fr" TargetMode="External"/><Relationship Id="rId311" Type="http://schemas.openxmlformats.org/officeDocument/2006/relationships/hyperlink" Target="mailto:directiongenerale@deltaplus87.fr;cs.servicesfinanciers@deltaplus87.fr;i.daulhac@deltaplus87.fr;y.robert@deltaplus87.fr;a.boulesteix@deltaplus87.fr;a.diez@deltaplus87.fr" TargetMode="External"/><Relationship Id="rId409" Type="http://schemas.openxmlformats.org/officeDocument/2006/relationships/hyperlink" Target="mailto:cg@adefresidences.com;claire.lesrel@adefresidences.com" TargetMode="External"/><Relationship Id="rId963" Type="http://schemas.openxmlformats.org/officeDocument/2006/relationships/hyperlink" Target="mailto:direction@ppms-monsegur.fr;melanie.jousseaume@ppms-monsegur.fr;julien.cognard@ppms-monsegur.fr" TargetMode="External"/><Relationship Id="rId1039" Type="http://schemas.openxmlformats.org/officeDocument/2006/relationships/hyperlink" Target="mailto:c.dauberdepeyrelongue@aidomi.fr;p.dussin@aidomi.fr;accueil@aidomi.fr" TargetMode="External"/><Relationship Id="rId1246" Type="http://schemas.openxmlformats.org/officeDocument/2006/relationships/hyperlink" Target="mailto:marilyne.lapeyre@apf.asso.fr;michelle.denisgay@apf.asso.fr;cgm.na@apf.asso.fr;aurelien.pourchet@apf.asso.fr" TargetMode="External"/><Relationship Id="rId1898" Type="http://schemas.openxmlformats.org/officeDocument/2006/relationships/hyperlink" Target="mailto:anne.perrot@fondationdiaconesses.org" TargetMode="External"/><Relationship Id="rId92" Type="http://schemas.openxmlformats.org/officeDocument/2006/relationships/hyperlink" Target="mailto:ehpad.fursac0@orange.fr" TargetMode="External"/><Relationship Id="rId616" Type="http://schemas.openxmlformats.org/officeDocument/2006/relationships/hyperlink" Target="mailto:florent.geminet@ugecam.assurance-maladie.fr;AMINE.OTSMANE@ugecam.assurance-maladie.fr;cecile.le-meur@ugecam.assurance-maladie.fr;natalia.dumitras@ugecam.assurance-maladie.fr;jeanbernard.toniatti@ugecam.assurance-maladie.fr;" TargetMode="External"/><Relationship Id="rId823" Type="http://schemas.openxmlformats.org/officeDocument/2006/relationships/hyperlink" Target="mailto:direction@esat-esperance.fr;comptabilite@esat-esperance.fr" TargetMode="External"/><Relationship Id="rId1453" Type="http://schemas.openxmlformats.org/officeDocument/2006/relationships/hyperlink" Target="mailto:p.noirant@lespep19.org;m-a.marsales@lespep19.org;esatmds@lespep19.org;esatmds.direction@lespep19.org" TargetMode="External"/><Relationship Id="rId1660" Type="http://schemas.openxmlformats.org/officeDocument/2006/relationships/hyperlink" Target="mailto:veronique.hubert@agir-vivre-autisme.org;jerome.david@agir-vivre-autisme.org;michael.perry@agir-vivre-autisme.org;raf@agir-vivre-autisme.org" TargetMode="External"/><Relationship Id="rId1758" Type="http://schemas.openxmlformats.org/officeDocument/2006/relationships/hyperlink" Target="mailto:jeanmarc.rogala@johnbost.fr;veronique.masante@johnbost.fr;olivier.legall@johnbost.fr;pierre.lefebvre@johnbost.fr;" TargetMode="External"/><Relationship Id="rId1106" Type="http://schemas.openxmlformats.org/officeDocument/2006/relationships/hyperlink" Target="mailto:airialdebiron@adgessa.fr;siege@adgessa.fr;dominique.chadelle@adgessa.fr;stephanie.ulysse@adgessa.fr" TargetMode="External"/><Relationship Id="rId1313" Type="http://schemas.openxmlformats.org/officeDocument/2006/relationships/hyperlink" Target="mailto:direction@epd-clairvivre.org;esrp@epd-clairvivre.org;isabelle.douls@clairvivre.fr;virginie.sudreau@clairvivre.fr" TargetMode="External"/><Relationship Id="rId1520" Type="http://schemas.openxmlformats.org/officeDocument/2006/relationships/hyperlink" Target="mailto:direction.rochefort@sgmr-ouest.com;iroise.rochefort@sgmr-ouest.com;direction.rochefort@iroisebellevie.com;a.oblin@iroisebellevie.com" TargetMode="External"/><Relationship Id="rId1965" Type="http://schemas.openxmlformats.org/officeDocument/2006/relationships/hyperlink" Target="mailto:noemie.grizon@unapei86.fr;sebastien.honore@unapei86.fr;jeanchristophe.hermouet@unapei86.fr;julie.jucquois@unapei86.fr;" TargetMode="External"/><Relationship Id="rId1618" Type="http://schemas.openxmlformats.org/officeDocument/2006/relationships/hyperlink" Target="mailto:nathalie.mounier@escale-larochelle.com;escale@escale-larochelle.com;nathalie.blin@escale-larochelle.com" TargetMode="External"/><Relationship Id="rId1825" Type="http://schemas.openxmlformats.org/officeDocument/2006/relationships/hyperlink" Target="mailto:francois.lalanne@adapei.64.fr" TargetMode="External"/><Relationship Id="rId199" Type="http://schemas.openxmlformats.org/officeDocument/2006/relationships/hyperlink" Target="mailto:ehpad-pamproux@cias-hvs.fr" TargetMode="External"/><Relationship Id="rId2087" Type="http://schemas.openxmlformats.org/officeDocument/2006/relationships/hyperlink" Target="mailto:direction@ehpad-charlesgobert.fr" TargetMode="External"/><Relationship Id="rId266" Type="http://schemas.openxmlformats.org/officeDocument/2006/relationships/hyperlink" Target="mailto:philippe.dauzan@anpaa.asso.fr;olivier.teillier@addictions-france.org;aurelie.sotte@anpaa.asso.fr;na87@addictions-france.org;aurelie.sotte@addictions-france.org" TargetMode="External"/><Relationship Id="rId473" Type="http://schemas.openxmlformats.org/officeDocument/2006/relationships/hyperlink" Target="mailto:direction@gpa-asso.fr;daf@gpa-asso.fr;t.roulleau@gpa-asso.fr;c.baubet@gpa-asso.fr" TargetMode="External"/><Relationship Id="rId680" Type="http://schemas.openxmlformats.org/officeDocument/2006/relationships/hyperlink" Target="mailto:freddy.viaud@algeei.org;contact@algeei.org;dewerdt.m@algeei.org%20;foyer.laferrette@algeei.org;isabelle.fillol@algeei.org;julie.sala@algeei.org" TargetMode="External"/><Relationship Id="rId126" Type="http://schemas.openxmlformats.org/officeDocument/2006/relationships/hyperlink" Target="mailto:directrice.lavigerie@fedes.fr;daf@fedes.fr" TargetMode="External"/><Relationship Id="rId333" Type="http://schemas.openxmlformats.org/officeDocument/2006/relationships/hyperlink" Target="mailto:s.amosse@2lpeco.fr;secretariat.asso@2lpeco.fr;secretariat@2lpeco.fr;comptable.2lpeco@gmail.com" TargetMode="External"/><Relationship Id="rId540" Type="http://schemas.openxmlformats.org/officeDocument/2006/relationships/hyperlink" Target="mailto:retraitecaudron@orange.fr;directioncaudron@orange.fr;comptacaudron@orange.fr" TargetMode="External"/><Relationship Id="rId778" Type="http://schemas.openxmlformats.org/officeDocument/2006/relationships/hyperlink" Target="mailto:montclairjoie@andapei47.fr;g.bali@andapei47.fr;m.rigo@andapei47.fr;w.bethencourt@andapei47.fr;direction-generale@andapei47.fr" TargetMode="External"/><Relationship Id="rId985" Type="http://schemas.openxmlformats.org/officeDocument/2006/relationships/hyperlink" Target="mailto:m.renier@mspb.com;secretariat.dg@mspb.com;n.ressiot@mspb.com;e.pereira@mspb.com;n.vaal@mspb.com;a.mercier@mspb.com" TargetMode="External"/><Relationship Id="rId1170" Type="http://schemas.openxmlformats.org/officeDocument/2006/relationships/hyperlink" Target="mailto:t.guerlach@ceid-addiction.com;v.gourgues@ceid-addiction.com;barsac@ceid-addiction.com;c.rimbaud@ceid-addiction.com" TargetMode="External"/><Relationship Id="rId2014" Type="http://schemas.openxmlformats.org/officeDocument/2006/relationships/hyperlink" Target="mailto:direction-polemedicosocial@opea64.fr" TargetMode="External"/><Relationship Id="rId638" Type="http://schemas.openxmlformats.org/officeDocument/2006/relationships/hyperlink" Target="mailto:administration@larribet.fr;bernard.dupont@le64.fr;davina.lanne-petit@larribet.fr;marine.touyarou@larribet.fr;servicefinancier@larribet.fr" TargetMode="External"/><Relationship Id="rId845" Type="http://schemas.openxmlformats.org/officeDocument/2006/relationships/hyperlink" Target="mailto:direction@ehpadvilleneuve.fr" TargetMode="External"/><Relationship Id="rId1030" Type="http://schemas.openxmlformats.org/officeDocument/2006/relationships/hyperlink" Target="mailto:hassanat.marchand@ch-libourne.fr;primerose.coutras@wanadoo.fr;ehpadcoutras.compta@ch-libourne.fr" TargetMode="External"/><Relationship Id="rId1268" Type="http://schemas.openxmlformats.org/officeDocument/2006/relationships/hyperlink" Target="mailto:karima.BENKIRAT@fondationpartageetvie.org;carsudouest@fondationpartageetvie.org;emmanuelle.thomasson@fondationpartageetvie.org;emilie.maury@fondationpartageetvie.org;Gael.de-freslon@fondationpartageetvie.org;Alain.Pinaudeau@fondationpartageetvie.org;saintemarthe@fondationpartageetvie.org" TargetMode="External"/><Relationship Id="rId1475" Type="http://schemas.openxmlformats.org/officeDocument/2006/relationships/hyperlink" Target="mailto:f.manquest@groupearvi.fr;d.bourreau@groupearvi.fr;k.croizer@groupearvi.fr" TargetMode="External"/><Relationship Id="rId1682" Type="http://schemas.openxmlformats.org/officeDocument/2006/relationships/hyperlink" Target="mailto:direction.cmpp-charente@fcol16.org;compta.esms@fcol16.org;direction.esms@fcol16.org" TargetMode="External"/><Relationship Id="rId400" Type="http://schemas.openxmlformats.org/officeDocument/2006/relationships/hyperlink" Target="mailto:khervouet@groupeafp.com;stthibault@groupeafp.com;saintthibault@groupeafp.com;sgasparini@groupeafp.com" TargetMode="External"/><Relationship Id="rId705" Type="http://schemas.openxmlformats.org/officeDocument/2006/relationships/hyperlink" Target="mailto:esatcompta@sauve-garde.fr;smerigot@sauve-garde.fr;esat@sauve-garde.fr" TargetMode="External"/><Relationship Id="rId1128" Type="http://schemas.openxmlformats.org/officeDocument/2006/relationships/hyperlink" Target="mailto:direction@sudgimad.fr" TargetMode="External"/><Relationship Id="rId1335" Type="http://schemas.openxmlformats.org/officeDocument/2006/relationships/hyperlink" Target="mailto:secretariat@ehpad-royere.fr;dominique.grand@ch-bourganeuf.fr" TargetMode="External"/><Relationship Id="rId1542" Type="http://schemas.openxmlformats.org/officeDocument/2006/relationships/hyperlink" Target="mailto:contact@residence-ombriere.com;nadege.morel@domidep.fr;secretariat@residence-ombriere.com;helene.keravis@residence-ombriere.com;annelise.desbonnet@domidep.fr" TargetMode="External"/><Relationship Id="rId1987" Type="http://schemas.openxmlformats.org/officeDocument/2006/relationships/hyperlink" Target="mailto:geraldine.buil@asei.asso.fr;nathalie.sennou@asei.asso.fr;celine.etchegoyen@asei.asso.fr;centre.haiekin@asei.asso.fr;direction.financiere@asei.asso.fr" TargetMode="External"/><Relationship Id="rId912" Type="http://schemas.openxmlformats.org/officeDocument/2006/relationships/hyperlink" Target="mailto:contact@irsa.fr;c.pereira@irsa.fr;cses.peyrelongue@irsa.fr;t.rey@irsa.fr" TargetMode="External"/><Relationship Id="rId1847" Type="http://schemas.openxmlformats.org/officeDocument/2006/relationships/hyperlink" Target="mailto:direction.adapei79@adapei79.org" TargetMode="External"/><Relationship Id="rId41" Type="http://schemas.openxmlformats.org/officeDocument/2006/relationships/hyperlink" Target="mailto:direction@ehpad-mouthiers.fr" TargetMode="External"/><Relationship Id="rId1402" Type="http://schemas.openxmlformats.org/officeDocument/2006/relationships/hyperlink" Target="mailto:ssiad.admr.meymac@gmail.com;jecomminges@sagesexpertise.fr" TargetMode="External"/><Relationship Id="rId1707" Type="http://schemas.openxmlformats.org/officeDocument/2006/relationships/hyperlink" Target="mailto:admin-abbaye@groupeafp.com;abbaye@groupeafp.com;sgasparini@groupeafp.com;jlucca@groupeafp.com" TargetMode="External"/><Relationship Id="rId190" Type="http://schemas.openxmlformats.org/officeDocument/2006/relationships/hyperlink" Target="mailto:residence.sevileano@fede79.admr.org" TargetMode="External"/><Relationship Id="rId288" Type="http://schemas.openxmlformats.org/officeDocument/2006/relationships/hyperlink" Target="mailto:bourdier.sabine@ehpad-nantiat.fr;secretariat.mrnantiat@sil.fr;direction@ehpad-nantiat.fr" TargetMode="External"/><Relationship Id="rId1914" Type="http://schemas.openxmlformats.org/officeDocument/2006/relationships/hyperlink" Target="mailto:siege.ussel@fondationjacqueschirac.fr" TargetMode="External"/><Relationship Id="rId495" Type="http://schemas.openxmlformats.org/officeDocument/2006/relationships/hyperlink" Target="mailto:secretariat@ehpadprahecq.fr;F.L.PRAHECQ@wanadoo.fr" TargetMode="External"/><Relationship Id="rId148" Type="http://schemas.openxmlformats.org/officeDocument/2006/relationships/hyperlink" Target="mailto:contact@craps64.fr;directeur@craps64.fr;comptabilite@craps64.fr" TargetMode="External"/><Relationship Id="rId355" Type="http://schemas.openxmlformats.org/officeDocument/2006/relationships/hyperlink" Target="mailto:ssefis.irjs@a-p-s-a.org;apsa@a-p-s-a.org;presidence@a-p-s-a.org;" TargetMode="External"/><Relationship Id="rId562" Type="http://schemas.openxmlformats.org/officeDocument/2006/relationships/hyperlink" Target="mailto:m.labonde@t21aquitaine.fr;s.grimault@t21aquitaine.fr;contact64@t21aquitaine.fr;g.dupre@t21aquitaine.fr" TargetMode="External"/><Relationship Id="rId1192" Type="http://schemas.openxmlformats.org/officeDocument/2006/relationships/hyperlink" Target="mailto:mariebernadette.philippe@johnbost.fr;veronique.masante@johnbost.fr;compta@johnbost.fr;isabelle.aimar@johnbost.fr;aurore.gatineau@johnbost.fr" TargetMode="External"/><Relationship Id="rId2036" Type="http://schemas.openxmlformats.org/officeDocument/2006/relationships/hyperlink" Target="mailto:siege@adapei33.com;directiondesfinances@adapei33.com;gregoire.plainecassagne@adapei33.com;aurelie.massieu@adapei33.com" TargetMode="External"/><Relationship Id="rId215" Type="http://schemas.openxmlformats.org/officeDocument/2006/relationships/hyperlink" Target="mailto:michelle.denisgay@apf.asso.fr;aurelien.pourchet@apf.asso.fr;nathalie.perpinial@apf.asso.fr;;fam.limoges@apf.asso.fr;caroline.cherbeix@apf.asso.fr;stephane.chazelas@apf.asso.fr;cgm.na@apf.asso.fr" TargetMode="External"/><Relationship Id="rId422" Type="http://schemas.openxmlformats.org/officeDocument/2006/relationships/hyperlink" Target="mailto:apsa@a-p-s-a.org;presidence@a-p-s-a.org;" TargetMode="External"/><Relationship Id="rId867" Type="http://schemas.openxmlformats.org/officeDocument/2006/relationships/hyperlink" Target="mailto:anpaa40@anpaa.asso.fr;Philippe.DAUZAN@anpaa.asso.fr;Celine.OSPITAL@anpaa.asso.fr;Celine.hirigoyen@anpaa.asso.fr;na40@addictions-france.org;nicolas.gey@addictions-france.org" TargetMode="External"/><Relationship Id="rId1052" Type="http://schemas.openxmlformats.org/officeDocument/2006/relationships/hyperlink" Target="mailto:sebastien.jacquet@epnak.org;nadim.mekkaoui@epnak.org;celine.perrot@epnak.org" TargetMode="External"/><Relationship Id="rId1497" Type="http://schemas.openxmlformats.org/officeDocument/2006/relationships/hyperlink" Target="mailto:tarification@orpea.net;l.decodts@orpea.net;saintes@orpea.net;direction@orpea.net" TargetMode="External"/><Relationship Id="rId727" Type="http://schemas.openxmlformats.org/officeDocument/2006/relationships/hyperlink" Target="mailto:mas4saisons@andapei47.fr;c.bonne@andapei47.fr;direction-generale@andapei47.fr" TargetMode="External"/><Relationship Id="rId934" Type="http://schemas.openxmlformats.org/officeDocument/2006/relationships/hyperlink" Target="mailto:direction.residencepyla@orange.fr;pyla-la-teste@domusvi.com;dir-pyla-la-teste@domusvi.com;mraynal@domusvi.com;mguiho@domusvi.com" TargetMode="External"/><Relationship Id="rId1357" Type="http://schemas.openxmlformats.org/officeDocument/2006/relationships/hyperlink" Target="mailto:Fabrice.dexet@alefpa.asso.fr;Stephanie.marsaud@alefpa.asso.fr;nicolas.bazzo@alefpa.asso.fr;caroline.pinton@alefpa.asso.fr" TargetMode="External"/><Relationship Id="rId1564" Type="http://schemas.openxmlformats.org/officeDocument/2006/relationships/hyperlink" Target="mailto:emmanuelle.sanson@ght-atlantique17.fr;ehpad-valdegeres@ght-atlantique17.fr;romain.faure@ght-atlantique17.fr" TargetMode="External"/><Relationship Id="rId1771" Type="http://schemas.openxmlformats.org/officeDocument/2006/relationships/hyperlink" Target="mailto:virginie.migeot@apajh17.fr;sessad@apajh17.fr;frederic.boubert@apajh17.fr;imemas@apajh17.fr;" TargetMode="External"/><Relationship Id="rId63" Type="http://schemas.openxmlformats.org/officeDocument/2006/relationships/hyperlink" Target="mailto:siegesocial@tremplin17.fr" TargetMode="External"/><Relationship Id="rId1217" Type="http://schemas.openxmlformats.org/officeDocument/2006/relationships/hyperlink" Target="mailto:sessad@fondationdelisle.fr;a.chabreyrou@fondationdelisle.fr;direction.generale@fondationdelisle.fr;b.marty@fondationdelisle.fr;d.barthelome@fondationdelisle.fr;as.bobovnikoff@fondationdelisle.fr;c.cnops@fondationdelisle.fr" TargetMode="External"/><Relationship Id="rId1424" Type="http://schemas.openxmlformats.org/officeDocument/2006/relationships/hyperlink" Target="mailto:ssiad.cpam-tulle@assurance-maladie.fr;directeur.cpam-tulle@assurance-maladie.fr;%3Cssiad.cpam-correze@assurance-maladie.fr%3E;directeur.cpam-correze@assurance-maladie.fr;bcg.cpam-correze@assurance-maladie.fr" TargetMode="External"/><Relationship Id="rId1631" Type="http://schemas.openxmlformats.org/officeDocument/2006/relationships/hyperlink" Target="mailto:jean-christophe.janny@atash.fr;atash@atash.fr;krystel.leplumey@atash.fr;Amandine.AUVINET@atash.fr" TargetMode="External"/><Relationship Id="rId1869" Type="http://schemas.openxmlformats.org/officeDocument/2006/relationships/hyperlink" Target="mailto:contact@asso-althea.org" TargetMode="External"/><Relationship Id="rId1729" Type="http://schemas.openxmlformats.org/officeDocument/2006/relationships/hyperlink" Target="mailto:direction@ehpadcompain.fr;dgs@stmichel16470.fr;secretariat@ehpadcompain.fr" TargetMode="External"/><Relationship Id="rId1936" Type="http://schemas.openxmlformats.org/officeDocument/2006/relationships/hyperlink" Target="mailto:gcamares@emmanuelle.asso.fr;tboscariol@emmanuelle.asso.fr" TargetMode="External"/><Relationship Id="rId377" Type="http://schemas.openxmlformats.org/officeDocument/2006/relationships/hyperlink" Target="mailto:direction@absa86.org;absa@absa86.org;emilie.perie@imedemoulins.org;" TargetMode="External"/><Relationship Id="rId584" Type="http://schemas.openxmlformats.org/officeDocument/2006/relationships/hyperlink" Target="mailto:aapava@orange.fr;comptabilite@aapava.fr;direction@aapava.fr;secretariat.goxa@aapava.fr;" TargetMode="External"/><Relationship Id="rId2058" Type="http://schemas.openxmlformats.org/officeDocument/2006/relationships/hyperlink" Target="mailto:comite.direction@adapei79.org" TargetMode="External"/><Relationship Id="rId5" Type="http://schemas.openxmlformats.org/officeDocument/2006/relationships/hyperlink" Target="mailto:ragemdirection@prism87.fr" TargetMode="External"/><Relationship Id="rId237" Type="http://schemas.openxmlformats.org/officeDocument/2006/relationships/hyperlink" Target="mailto:p.carnero@edea-asso.fr%20;" TargetMode="External"/><Relationship Id="rId791" Type="http://schemas.openxmlformats.org/officeDocument/2006/relationships/hyperlink" Target="mailto:christelle.lasserre@dax.fr;opayrault@dax.fr;ehpadgastonlarrieu@dax.fr;" TargetMode="External"/><Relationship Id="rId889" Type="http://schemas.openxmlformats.org/officeDocument/2006/relationships/hyperlink" Target="mailto:mas-arcolan@ch-dax.fr;sec-direction@ch-dax.fr;sanchezt@ch-dax.fr;pujosd@ch-dax.fr;labroquerea@ch-dax.fr;SIMOESDACRUZF@ch-dax.fr;labeyriev@ch-dax.fr;sec-fin@ch-dax.fr" TargetMode="External"/><Relationship Id="rId1074" Type="http://schemas.openxmlformats.org/officeDocument/2006/relationships/hyperlink" Target="mailto:assistantedir@assolelien.fr;direction@assolelien.fr;contact@assolelien.fr" TargetMode="External"/><Relationship Id="rId444" Type="http://schemas.openxmlformats.org/officeDocument/2006/relationships/hyperlink" Target="mailto:gcsmsaf@gmail.com;direction@lecaap.org;cadre.administratif.comptable@lecaap.org;secretariat.de.direction@lecaap.org;secretariat@lecaap.org" TargetMode="External"/><Relationship Id="rId651" Type="http://schemas.openxmlformats.org/officeDocument/2006/relationships/hyperlink" Target="mailto:dir-tt-pau@domusvi.com;afer@domusvi.com" TargetMode="External"/><Relationship Id="rId749" Type="http://schemas.openxmlformats.org/officeDocument/2006/relationships/hyperlink" Target="mailto:direction@ehpadcancon.fr;ach.mrcancon@ehpadpcancon.fr" TargetMode="External"/><Relationship Id="rId1281" Type="http://schemas.openxmlformats.org/officeDocument/2006/relationships/hyperlink" Target="mailto:contact@fselves.org;direction@fselves.org;mcauty@fselves.org" TargetMode="External"/><Relationship Id="rId1379" Type="http://schemas.openxmlformats.org/officeDocument/2006/relationships/hyperlink" Target="mailto:Mathieu.Duthin@fondationpartageetvie.org;carsudouest@fondationpartageetvie.org;Anthony.VEILLAUX@fondationpartageetvie.org;Stephane.DOMINO@fondationpartageetvie.org;Gael.de-freslon@fondationpartageetvie.org;Alain.Pinaudeau@fondationpartageetvie.org;" TargetMode="External"/><Relationship Id="rId1586" Type="http://schemas.openxmlformats.org/officeDocument/2006/relationships/hyperlink" Target="mailto:e.chataigne@groupe-mieuxvivre.fr;residence.lesjardinsdelucile@groupe-mieuxvivre.fr;c.dutil@groupe-mieuxvivre.fr" TargetMode="External"/><Relationship Id="rId304" Type="http://schemas.openxmlformats.org/officeDocument/2006/relationships/hyperlink" Target="mailto:emarcellaud@vyv3-cda.fr;lescars@mutualitelimousine.fr;apeyramaure@vyv3-cda.fr;pmanard@mutualitelimousine.fr;vduplessy@vyv3-cda.fr;cpillet@vyv3-cda.fr" TargetMode="External"/><Relationship Id="rId511" Type="http://schemas.openxmlformats.org/officeDocument/2006/relationships/hyperlink" Target="mailto:contact@ehpad-secondigny.fr;direction@ehpad-secondigny.fr" TargetMode="External"/><Relationship Id="rId609" Type="http://schemas.openxmlformats.org/officeDocument/2006/relationships/hyperlink" Target="mailto:association@pep64.org;cmpp.bayonne@pep64.org;gberrouet@pep64.org;ggoarre@pep64.org" TargetMode="External"/><Relationship Id="rId956" Type="http://schemas.openxmlformats.org/officeDocument/2006/relationships/hyperlink" Target="mailto:president@assodomicilesante.fr;n.barjou@assodomicilesante.fr;n.belougne@assodomicilesante.fr;direction@assodomicilesante.fr" TargetMode="External"/><Relationship Id="rId1141" Type="http://schemas.openxmlformats.org/officeDocument/2006/relationships/hyperlink" Target="mailto:ma.cardoni@bordeaux-metropole.fr;sgarrido@bordeaux-metropole.fr;b.vandergoes@mairie-bordeaux.fr;l.proux@bordeaux-metropole.fr;ccas.leydet@mairie-bordeaux.fr" TargetMode="External"/><Relationship Id="rId1239" Type="http://schemas.openxmlformats.org/officeDocument/2006/relationships/hyperlink" Target="mailto:s.bideau@groupe-mieuxvivre.fr;residence.quatresaisons@groupe-mieuxvivre.fr;b.favreau@groupe-mieuxvivre.fr" TargetMode="External"/><Relationship Id="rId1793" Type="http://schemas.openxmlformats.org/officeDocument/2006/relationships/hyperlink" Target="mailto:mhattab@aides.org;afrennet@aides.org" TargetMode="External"/><Relationship Id="rId85" Type="http://schemas.openxmlformats.org/officeDocument/2006/relationships/hyperlink" Target="mailto:olivier.taule@pep86.fr;assistdirection@pep86.fr;isabelle.engeammes@pep86.fr" TargetMode="External"/><Relationship Id="rId816" Type="http://schemas.openxmlformats.org/officeDocument/2006/relationships/hyperlink" Target="mailto:lachaumierefleurie@wanadoo.fr;ehpad@orthe-arrigans.fr;j.pleszak@orthe-arrigans.fr" TargetMode="External"/><Relationship Id="rId1001" Type="http://schemas.openxmlformats.org/officeDocument/2006/relationships/hyperlink" Target="mailto:direction@ch-sudgironde.fr;salome.fradet@ch-sudgironde.fr" TargetMode="External"/><Relationship Id="rId1446" Type="http://schemas.openxmlformats.org/officeDocument/2006/relationships/hyperlink" Target="mailto:admrbort@wanadoo.fr;admrbort@orange.fr" TargetMode="External"/><Relationship Id="rId1653" Type="http://schemas.openxmlformats.org/officeDocument/2006/relationships/hyperlink" Target="mailto:direction@ch-saintonge.fr;daf-esms@ch-saintonge.fr;maison-accueil@ch-saintonge.fr;a.klein-feillens@ch-saintonge.fr;chs-daf-esms@ch-saintonge.fr;t.lavaud@ch-saintonge.fr;chantal.lovati@gh-saintesangely.fr" TargetMode="External"/><Relationship Id="rId1860" Type="http://schemas.openxmlformats.org/officeDocument/2006/relationships/hyperlink" Target="mailto:cde40.direction@landes.fr" TargetMode="External"/><Relationship Id="rId1306" Type="http://schemas.openxmlformats.org/officeDocument/2006/relationships/hyperlink" Target="mailto:ime@fondationdelisle.fr;g.lasserre@fondationdelisle.fr;a.chabreyrou@fondationdelisle.fr;direction.generale@fondationdelisle.fr;b.marty@fondationdelisle.fr;as.bobovnikoff@fondationdelisle.fr;c.cnops@fondationdelisle.fr" TargetMode="External"/><Relationship Id="rId1513" Type="http://schemas.openxmlformats.org/officeDocument/2006/relationships/hyperlink" Target="mailto:epd2monts@epd-les2monts.fr;n.duluc@epd-les2monts.fr;p.delplanque@epd-les2monts.fr" TargetMode="External"/><Relationship Id="rId1720" Type="http://schemas.openxmlformats.org/officeDocument/2006/relationships/hyperlink" Target="mailto:sem@adimc16.fr;sessad@adimc16.fr;direction@adimc16.fr;sebastien.mannalin@adimc16.fr" TargetMode="External"/><Relationship Id="rId1958" Type="http://schemas.openxmlformats.org/officeDocument/2006/relationships/hyperlink" Target="mailto:sebastien.motard@adapei16.asso.fr;vanessa.thuillier@adapei16.asso.fr;florent.pobel@adapei16.asso.fr;ime.soyaux@adapei16.asso.fr;emilie.verger@adapei16.asso.fr;guillaume.preveraud@adapei16.asso.fr" TargetMode="External"/><Relationship Id="rId12" Type="http://schemas.openxmlformats.org/officeDocument/2006/relationships/hyperlink" Target="mailto:compta@asso-bellefonds.org" TargetMode="External"/><Relationship Id="rId1818" Type="http://schemas.openxmlformats.org/officeDocument/2006/relationships/hyperlink" Target="mailto:francois.lalanne@adapei.64.fr" TargetMode="External"/><Relationship Id="rId161" Type="http://schemas.openxmlformats.org/officeDocument/2006/relationships/hyperlink" Target="mailto:ssiad.oussegabas@laposte.net" TargetMode="External"/><Relationship Id="rId399" Type="http://schemas.openxmlformats.org/officeDocument/2006/relationships/hyperlink" Target="mailto:dir-laremy-lathus@domusvi.com;akuba@domusvi.com" TargetMode="External"/><Relationship Id="rId259" Type="http://schemas.openxmlformats.org/officeDocument/2006/relationships/hyperlink" Target="mailto:v.hardy@lespep87.fr;a.monchambert@lespep87.fr;c.broussaud@lespep87.fr;c.leblois@lespep87.fr;contact.pep@lespep87.fr;contact.sessad@lespep87.fr" TargetMode="External"/><Relationship Id="rId466" Type="http://schemas.openxmlformats.org/officeDocument/2006/relationships/hyperlink" Target="mailto:ehpadlesrocs@orange.fr;diradjoint.lesrocs@orange.fr" TargetMode="External"/><Relationship Id="rId673" Type="http://schemas.openxmlformats.org/officeDocument/2006/relationships/hyperlink" Target="mailto:sessadroucal@andapei47.fr;g.bali@andapei47.fr;m.rigo@andapei47.fr;direction-generale@andapei47.fr;s.dayraut@andapei47.fr;w.bethencourt@andapei47.fr" TargetMode="External"/><Relationship Id="rId880" Type="http://schemas.openxmlformats.org/officeDocument/2006/relationships/hyperlink" Target="mailto:annelaure.manon@cdcaire.org;directionadjointe@cdcaire.org;muriel.judic@cdcaire.org;maryse.farbos@cdcaire.org;" TargetMode="External"/><Relationship Id="rId1096" Type="http://schemas.openxmlformats.org/officeDocument/2006/relationships/hyperlink" Target="mailto:contact.leysotte@lna-sante.com;relations.autorites@lenobleage.fr;delphine.massart@lenobleage.fr;direction.leysotte@lna-sante.com" TargetMode="External"/><Relationship Id="rId119" Type="http://schemas.openxmlformats.org/officeDocument/2006/relationships/hyperlink" Target="mailto:ms.billere@psdp.fr;gestpers.billere@psdp.fr;mathieu.carmet@psdp.fr" TargetMode="External"/><Relationship Id="rId326" Type="http://schemas.openxmlformats.org/officeDocument/2006/relationships/hyperlink" Target="mailto:philippe.pommier@korian.fr;Cdg.tarification@korian.fr;vincent.parissier@korian.fr;administration.clairiereauxchenes@korian.fr" TargetMode="External"/><Relationship Id="rId533" Type="http://schemas.openxmlformats.org/officeDocument/2006/relationships/hyperlink" Target="mailto:direction@elizahegi.com;accueil@elizahegi.com" TargetMode="External"/><Relationship Id="rId978" Type="http://schemas.openxmlformats.org/officeDocument/2006/relationships/hyperlink" Target="mailto:compta@ssiadarcachon.fr;s.cabrero@ssiadarcachon.fr;" TargetMode="External"/><Relationship Id="rId1163" Type="http://schemas.openxmlformats.org/officeDocument/2006/relationships/hyperlink" Target="mailto:siege@adiaph.fr;Fabrice.DURAND@adiaph.fr;lesateliersdebassens@adiaph.fr;karine.maillet@adiaph.fr;emmanuel.noirault@adiaph.fr;damien.gaborieau@adiaph.fr" TargetMode="External"/><Relationship Id="rId1370" Type="http://schemas.openxmlformats.org/officeDocument/2006/relationships/hyperlink" Target="mailto:direction@ehpadajain.fr;administration@ehpadajain.fr;responsable.fin.achats@ehpadajain.fr" TargetMode="External"/><Relationship Id="rId2007" Type="http://schemas.openxmlformats.org/officeDocument/2006/relationships/hyperlink" Target="mailto:emarcellaud@vyv3-cda.fr;mathilde.bardeau@mutualite86.fr;apeyramaure@vyv3-cda.fr;raf@mutualite86.fr;vduplessy@vyv3-cda.fr;cpillet@vyv3-cda.fr" TargetMode="External"/><Relationship Id="rId740" Type="http://schemas.openxmlformats.org/officeDocument/2006/relationships/hyperlink" Target="mailto:direction.generale@chicmt.fr;david.cueille@chicmt.fr" TargetMode="External"/><Relationship Id="rId838" Type="http://schemas.openxmlformats.org/officeDocument/2006/relationships/hyperlink" Target="mailto:lachenaie@tyrosseville.com;delphine.petrau@tyrosseville.com" TargetMode="External"/><Relationship Id="rId1023" Type="http://schemas.openxmlformats.org/officeDocument/2006/relationships/hyperlink" Target="mailto:direction@ehpad-compostelle.org;contact@ehpad-compostelle.org;comptabilite@ehpad-compostelle.org" TargetMode="External"/><Relationship Id="rId1468" Type="http://schemas.openxmlformats.org/officeDocument/2006/relationships/hyperlink" Target="mailto:prevention.anpaa.limousin@gmail.com;na19@addictions-france.org;olivier.teillier@addictions-france.org;aurelie.sotte@anpaa.asso.fr;aurelie.sotte@addictions-france.org" TargetMode="External"/><Relationship Id="rId1675" Type="http://schemas.openxmlformats.org/officeDocument/2006/relationships/hyperlink" Target="mailto:dg@eirc.fr;pac.daf@eirc.fr;presidence.asso@eirc.fr;ime.improaccueil@eirc.fr" TargetMode="External"/><Relationship Id="rId1882" Type="http://schemas.openxmlformats.org/officeDocument/2006/relationships/hyperlink" Target="mailto:contact@anpaa.asso.fr" TargetMode="External"/><Relationship Id="rId600" Type="http://schemas.openxmlformats.org/officeDocument/2006/relationships/hyperlink" Target="mailto:thierry.beyrie@adapei64.fr;olivier.villaceque@adapei64.fr;compta@adapei64.fr;siege.contact@adapei64.fr;siege.direction@adapei64.fr;siege.compta@adapei64.fr" TargetMode="External"/><Relationship Id="rId1230" Type="http://schemas.openxmlformats.org/officeDocument/2006/relationships/hyperlink" Target="mailto:mr.mareuil@sil.fr;economat.mareuil@sil.fr;ssiad@ehpadmareuil.fr;direction@ehpadmareuil.fr;economat@ehpadmareuil.fr" TargetMode="External"/><Relationship Id="rId1328" Type="http://schemas.openxmlformats.org/officeDocument/2006/relationships/hyperlink" Target="mailto:finances@ch-gueret.fr;direction.generale@ch-gueret.fr;s.citron@ch-gueret.fr" TargetMode="External"/><Relationship Id="rId1535" Type="http://schemas.openxmlformats.org/officeDocument/2006/relationships/hyperlink" Target="mailto:gcamares@emmanuelle.asso.fr;tboscariol@emmanuelle.asso.fr;impprolachrysalide@emmanuelle.asso.fr" TargetMode="External"/><Relationship Id="rId905" Type="http://schemas.openxmlformats.org/officeDocument/2006/relationships/hyperlink" Target="mailto:mss.nb.cadre@pavillon-mutualite.fr;adelbos@pavillon-mutualite.fr" TargetMode="External"/><Relationship Id="rId1742" Type="http://schemas.openxmlformats.org/officeDocument/2006/relationships/hyperlink" Target="mailto:directrice@mdr2tours.com" TargetMode="External"/><Relationship Id="rId34" Type="http://schemas.openxmlformats.org/officeDocument/2006/relationships/hyperlink" Target="mailto:p.jure@colisee.fr;ravezies@jardinsdecybele.com;kg@cabinet-albertine.fr;t.lissague@colisee.fr" TargetMode="External"/><Relationship Id="rId1602" Type="http://schemas.openxmlformats.org/officeDocument/2006/relationships/hyperlink" Target="mailto:bruno.acclement@fondationdiaconesses.org;michel.haffner@fondationdiaconesses.org;stephane.david@fondationdiaconesses.org;accueil.darcy@fondationdiaconesses.org" TargetMode="External"/><Relationship Id="rId183" Type="http://schemas.openxmlformats.org/officeDocument/2006/relationships/hyperlink" Target="mailto:directeur.bizideki@orange.fr;comptabilite.fambizideki@afg-autisme.com;direction.fambizideki@afg-autisme.com" TargetMode="External"/><Relationship Id="rId390" Type="http://schemas.openxmlformats.org/officeDocument/2006/relationships/hyperlink" Target="mailto:direction@aadh86.fr;secretariat@aadh86.fr;comptabilite@aadh86.fr" TargetMode="External"/><Relationship Id="rId1907" Type="http://schemas.openxmlformats.org/officeDocument/2006/relationships/hyperlink" Target="mailto:siege.ussel@fondationjacqueschirac.fr" TargetMode="External"/><Relationship Id="rId2071" Type="http://schemas.openxmlformats.org/officeDocument/2006/relationships/hyperlink" Target="mailto:comite.direction@adapei79.org" TargetMode="External"/><Relationship Id="rId250" Type="http://schemas.openxmlformats.org/officeDocument/2006/relationships/hyperlink" Target="mailto:Corinne.bouysse@apajh87.fr;patricia.villeger@apajh87.fr;Jean-baptiste.tourret@apajh87.fr;" TargetMode="External"/><Relationship Id="rId488" Type="http://schemas.openxmlformats.org/officeDocument/2006/relationships/hyperlink" Target="mailto:marie.vincendeau@agglo2b.fr;finances@agglo2b.fr;ssiad@agglo2b.fr" TargetMode="External"/><Relationship Id="rId695" Type="http://schemas.openxmlformats.org/officeDocument/2006/relationships/hyperlink" Target="mailto:ssiad.les2vallees@fede47.admr.org" TargetMode="External"/><Relationship Id="rId110" Type="http://schemas.openxmlformats.org/officeDocument/2006/relationships/hyperlink" Target="mailto:poleadministratif@celhaya.com;comptabilite@celhaya.com;direction@celhaya.com;accueilsecretariat@celhaya.com" TargetMode="External"/><Relationship Id="rId348" Type="http://schemas.openxmlformats.org/officeDocument/2006/relationships/hyperlink" Target="mailto:direction.generale@larnay-sagesse.fr;olivier.besseron@larnay-sagesse.fr;benedicte.gatineau@larnay-sagesse.fr;" TargetMode="External"/><Relationship Id="rId555" Type="http://schemas.openxmlformats.org/officeDocument/2006/relationships/hyperlink" Target="mailto:contact@hesperie-sas.com;direction@hesperie-sas.com;direction@holding-ambroisie.com;compta@acanthe-sas.com;diradjoint@acanthe-sas.com" TargetMode="External"/><Relationship Id="rId762" Type="http://schemas.openxmlformats.org/officeDocument/2006/relationships/hyperlink" Target="mailto:accueil@residence-comarque-beaumanoir.fr;direction@residence-comarque-beaumanoir.fr;finance@residence-comarque-beaumanoir.fr" TargetMode="External"/><Relationship Id="rId1185" Type="http://schemas.openxmlformats.org/officeDocument/2006/relationships/hyperlink" Target="mailto:apea@fondationdelisle.fr;v.siraut@fondationdelisle.fr;a.chabreyrou@fondationdelisle.fr;direction.generale@fondationdelisle.fr;b.marty@fondationdelisle.fr;as.bobovnikoff@fondationdelisle.fr;c.cnops@fondationdelisle.fr" TargetMode="External"/><Relationship Id="rId1392" Type="http://schemas.openxmlformats.org/officeDocument/2006/relationships/hyperlink" Target="mailto:a.boucharel@colisee.fr;res-duchateaudecosnac@colisee.fr;kg@cabinet-albertine.fr;t.lissague@colisee.fr" TargetMode="External"/><Relationship Id="rId2029" Type="http://schemas.openxmlformats.org/officeDocument/2006/relationships/hyperlink" Target="mailto:siege@adapei33.com;directiondesfinances@adapei33.com;gregoire.plainecassagne@adapei33.com;aurelie.massieu@adapei33.com" TargetMode="External"/><Relationship Id="rId208" Type="http://schemas.openxmlformats.org/officeDocument/2006/relationships/hyperlink" Target="mailto:directionresidencelestilleuls@orange.fr;residenceautonomielesamandiers@orange.fr" TargetMode="External"/><Relationship Id="rId415" Type="http://schemas.openxmlformats.org/officeDocument/2006/relationships/hyperlink" Target="mailto:s.dumont@cordia.asso.fr;direction@cordia.asso.fr;b.bellow@cordia.asso.fr" TargetMode="External"/><Relationship Id="rId622" Type="http://schemas.openxmlformats.org/officeDocument/2006/relationships/hyperlink" Target="mailto:dg@seapb.asso.fr;hperrotgouaux@seapb.asso.fr;idekia.ars@seapb.asso.fr;achaulet@seapb.asso.fr;SHENRIQUES@seapb.asso.fr;vdupuit@seapb.asso.fr" TargetMode="External"/><Relationship Id="rId1045" Type="http://schemas.openxmlformats.org/officeDocument/2006/relationships/hyperlink" Target="mailto:p.tastet-raf@aeis.fr;siege@aeis.fr;itepgrandbarail@aeis.fr;direction.polebreillan@aeis.fr" TargetMode="External"/><Relationship Id="rId1252" Type="http://schemas.openxmlformats.org/officeDocument/2006/relationships/hyperlink" Target="mailto:f.lapouge@chicrdd.fr;m.delibie@chicrdd.fr;secdirection2@chicrdd.fr;;secdirection1@chicrdd.fr" TargetMode="External"/><Relationship Id="rId1697" Type="http://schemas.openxmlformats.org/officeDocument/2006/relationships/hyperlink" Target="mailto:lagarenne@residencemutualiste16.fr;d.pelletier@mutualite16.fr;c.devis@mutualite16.fr;h.martin@mutualite16.fr;i.delbernet@residencemutualiste16.fr" TargetMode="External"/><Relationship Id="rId927" Type="http://schemas.openxmlformats.org/officeDocument/2006/relationships/hyperlink" Target="mailto:direction-clairefontaine@orange.fr;clairefontaine2@wanadoo.fr;compta-nical@orange.fr" TargetMode="External"/><Relationship Id="rId1112" Type="http://schemas.openxmlformats.org/officeDocument/2006/relationships/hyperlink" Target="mailto:direction.lesfontainesdemonjous@probtp.com;l.framarin@probtp.com;fam.lesfontainesdemonjous@probtp.com" TargetMode="External"/><Relationship Id="rId1557" Type="http://schemas.openxmlformats.org/officeDocument/2006/relationships/hyperlink" Target="mailto:rpa.les.mimosas@wanadoo.fr;directionmimosas17@gmail.com;rpa.les.mimosas@yahoo.fr;direction.ehpad@la-tremblade.com" TargetMode="External"/><Relationship Id="rId1764" Type="http://schemas.openxmlformats.org/officeDocument/2006/relationships/hyperlink" Target="mailto:qjacoux@aides.org;scoulmain@aides.org;mhattab@aides.org;adufay@aides.org;jsueres@aides.org" TargetMode="External"/><Relationship Id="rId1971" Type="http://schemas.openxmlformats.org/officeDocument/2006/relationships/hyperlink" Target="mailto:adiouloufet@mgen.fr;adesousa@mgen.fr;froubert@mgen.fr;ehpadares@mgen.fr;" TargetMode="External"/><Relationship Id="rId56" Type="http://schemas.openxmlformats.org/officeDocument/2006/relationships/hyperlink" Target="mailto:nathalie.fritz@alprado.fr;accueil.lisa@alprado.fr;henri.litas@alprado.fr;olivier.lesca@alprado.fr;gestion-lisa@alprado.fr;christophe.demarco@alprado.fr" TargetMode="External"/><Relationship Id="rId1417" Type="http://schemas.openxmlformats.org/officeDocument/2006/relationships/hyperlink" Target="mailto:siege@adapeicorreze.fr;c.pasquet@adapeicorreze.fr" TargetMode="External"/><Relationship Id="rId1624" Type="http://schemas.openxmlformats.org/officeDocument/2006/relationships/hyperlink" Target="mailto:beatrice.cramier@ch-rochefort.fr;dir.ch@ght-atlantique17.fr;secretariat.dfap@ght-atlantique17.fr" TargetMode="External"/><Relationship Id="rId1831" Type="http://schemas.openxmlformats.org/officeDocument/2006/relationships/hyperlink" Target="mailto:alix.meyer@adapei17.fr" TargetMode="External"/><Relationship Id="rId1929" Type="http://schemas.openxmlformats.org/officeDocument/2006/relationships/hyperlink" Target="mailto:dg@trema-asso.fr" TargetMode="External"/><Relationship Id="rId272" Type="http://schemas.openxmlformats.org/officeDocument/2006/relationships/hyperlink" Target="mailto:esatcomptabilite@prism87.fr;esatdirection@prism87.fr;raf@prism87.fr" TargetMode="External"/><Relationship Id="rId577" Type="http://schemas.openxmlformats.org/officeDocument/2006/relationships/hyperlink" Target="mailto:thierry.beyrie@adapei64.fr;olivier.villaceque@adapei64.fr;compta@adapei64.fr;siege.contact@adapei64.fr;siege.direction@adapei64.fr;siege.compta@adapei64.fr" TargetMode="External"/><Relationship Id="rId132" Type="http://schemas.openxmlformats.org/officeDocument/2006/relationships/hyperlink" Target="mailto:patricia.sbihi@residencedeslierres.fr;accueil@residencedeslierres.fr;" TargetMode="External"/><Relationship Id="rId784" Type="http://schemas.openxmlformats.org/officeDocument/2006/relationships/hyperlink" Target="mailto:cde40.direction@landes.fr;christelle.lamothe@landes.fr" TargetMode="External"/><Relationship Id="rId991" Type="http://schemas.openxmlformats.org/officeDocument/2006/relationships/hyperlink" Target="mailto:contact@mdrleretou.fr;Adjoint.leretou@colisee.fr;f.ranjard@colisee.fr;kg@cabinet-albertine.fr;t.lissague@colisee.fr" TargetMode="External"/><Relationship Id="rId1067" Type="http://schemas.openxmlformats.org/officeDocument/2006/relationships/hyperlink" Target="mailto:p.tastet-raf@aeis.fr;itepstehelin@aeis.fr;c.serres@aeis.fr" TargetMode="External"/><Relationship Id="rId2020" Type="http://schemas.openxmlformats.org/officeDocument/2006/relationships/hyperlink" Target="mailto:siege@adapei33.com;directiondesfinances@adapei33.com;gregoire.plainecassagne@adapei33.com;aurelie.massieu@adapei33.com" TargetMode="External"/><Relationship Id="rId437" Type="http://schemas.openxmlformats.org/officeDocument/2006/relationships/hyperlink" Target="mailto:direction@ehpadlesgrandschenes.fr;comptabilite@ehpadlesgrandschenes.fr" TargetMode="External"/><Relationship Id="rId644" Type="http://schemas.openxmlformats.org/officeDocument/2006/relationships/hyperlink" Target="mailto:direction@martoure.fr;contact@martoure.fr;administration@martoure.fr" TargetMode="External"/><Relationship Id="rId851" Type="http://schemas.openxmlformats.org/officeDocument/2006/relationships/hyperlink" Target="mailto:directehpadgeaune@orange.fr;secretariat@coeurdutursan.fr" TargetMode="External"/><Relationship Id="rId1274" Type="http://schemas.openxmlformats.org/officeDocument/2006/relationships/hyperlink" Target="mailto:contact.psp@asso-althea.org;contact@asso-althea.org;n.laborde@asso-althea.org;v.saubion@asso-althea.org" TargetMode="External"/><Relationship Id="rId1481" Type="http://schemas.openxmlformats.org/officeDocument/2006/relationships/hyperlink" Target="mailto:pnicole@domusvi.com;akuba@domusvi.com;Dir-jardins-st-genis@domusvi.com;tabreu@domusvi.com" TargetMode="External"/><Relationship Id="rId1579" Type="http://schemas.openxmlformats.org/officeDocument/2006/relationships/hyperlink" Target="mailto:adei17@adei17.com;levequech@adei17.com;dermautla@adei17.com" TargetMode="External"/><Relationship Id="rId504" Type="http://schemas.openxmlformats.org/officeDocument/2006/relationships/hyperlink" Target="mailto:jp.4@hotmail.fr;jjubien@melioris.fr;mlaroche@melioris.fr;direction@melioris.fr;sbourdeau@melioris.fr;ldf-direction@melioris.fr;fndpuy@wanadoo.fr" TargetMode="External"/><Relationship Id="rId711" Type="http://schemas.openxmlformats.org/officeDocument/2006/relationships/hyperlink" Target="mailto:tarification@orpea.net;villeneuve@orpea.net;b.cenut@orpea.net;c.da-silva@orpea.net" TargetMode="External"/><Relationship Id="rId949" Type="http://schemas.openxmlformats.org/officeDocument/2006/relationships/hyperlink" Target="mailto:tarification@orpea.net;a.tarlay@orpea.net;biganos@orpea.net;n.ibis@orpea.net" TargetMode="External"/><Relationship Id="rId1134" Type="http://schemas.openxmlformats.org/officeDocument/2006/relationships/hyperlink" Target="mailto:karima.BENKIRAT@fondationpartageetvie.org;carsudouest@fondationpartageetvie.org;dalila.el-halafi@fondationpartageetvie.org;Gael.de-freslon@fondationpartageetvie.org;Alain.Pinaudeau@fondationpartageetvie.org;larousiney@fondationpartageetvie.org" TargetMode="External"/><Relationship Id="rId1341" Type="http://schemas.openxmlformats.org/officeDocument/2006/relationships/hyperlink" Target="mailto:catherine.yahia@ehpad-auzances.fr;administration@ehpad-auzances.fr" TargetMode="External"/><Relationship Id="rId1786" Type="http://schemas.openxmlformats.org/officeDocument/2006/relationships/hyperlink" Target="mailto:elottet@progecat.fr" TargetMode="External"/><Relationship Id="rId1993" Type="http://schemas.openxmlformats.org/officeDocument/2006/relationships/hyperlink" Target="mailto:direction@dimep87.fr;dominique.boucher@dimep87.fr;attache@dimep87.fr;stephane.chatton@dimep87.fr" TargetMode="External"/><Relationship Id="rId78"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echalier@apeccharente.asso.fr" TargetMode="External"/><Relationship Id="rId809" Type="http://schemas.openxmlformats.org/officeDocument/2006/relationships/hyperlink" Target="mailto:direction@ehpad-landes.fr;contact@ehpad-landes.fr" TargetMode="External"/><Relationship Id="rId1201" Type="http://schemas.openxmlformats.org/officeDocument/2006/relationships/hyperlink" Target="mailto:c.pillot@apei-perigueux.fr;o.martin@apei-perigueux.fr;o.vergote@apei-perigueux.fr;calypso@apei-perigueux.fr;compta.calypso@apei-perigueux.fr;comptabilite-siege@apei-perigueux.fr;siege@apei-perigueux.fr;d.brouillaud@apei-perigueux.fr;f.gaudillat@apei-perigueux.fr" TargetMode="External"/><Relationship Id="rId1439" Type="http://schemas.openxmlformats.org/officeDocument/2006/relationships/hyperlink" Target="mailto:ehpad.seilhac@wanadoo.fr" TargetMode="External"/><Relationship Id="rId1646" Type="http://schemas.openxmlformats.org/officeDocument/2006/relationships/hyperlink" Target="mailto:dg@trema-asso.fr;sessad.mtc@trema-asso.fr;Beatrice.Olgiati@trema-asso.fr;" TargetMode="External"/><Relationship Id="rId1853" Type="http://schemas.openxmlformats.org/officeDocument/2006/relationships/hyperlink" Target="mailto:secretariat@apajh64-40.com" TargetMode="External"/><Relationship Id="rId1506" Type="http://schemas.openxmlformats.org/officeDocument/2006/relationships/hyperlink" Target="mailto:direction@ehpad-larosedesvents.fr;j.thereau@vivaltovie.com" TargetMode="External"/><Relationship Id="rId1713" Type="http://schemas.openxmlformats.org/officeDocument/2006/relationships/hyperlink" Target="mailto:finances@ch-angouleme.fr;finances.ruffec@ch-angouleme.fr" TargetMode="External"/><Relationship Id="rId1920" Type="http://schemas.openxmlformats.org/officeDocument/2006/relationships/hyperlink" Target="mailto:direction@cordia.asso.fr" TargetMode="External"/><Relationship Id="rId294" Type="http://schemas.openxmlformats.org/officeDocument/2006/relationships/hyperlink" Target="mailto:administration@ehpad-chalus.fr;emilie.toullier@ehpad-chalus.fr;pierrejean.menou@ehpad-chalus.fr;direction@ehpad-chalus.fr" TargetMode="External"/><Relationship Id="rId154" Type="http://schemas.openxmlformats.org/officeDocument/2006/relationships/hyperlink" Target="mailto:direction@centregeronto-pnj.com;def@centregeronto-pnj.com;accueil@cgpnj.fr;direction@cgpnj.fr;celine.piekarz@ch-pau.fr" TargetMode="External"/><Relationship Id="rId361" Type="http://schemas.openxmlformats.org/officeDocument/2006/relationships/hyperlink" Target="mailto:ehpad.direction@naintre.fr;timothee.sicot@naintre.fr;ehpad@naintre.fr;muriel.racault@naintre.fr" TargetMode="External"/><Relationship Id="rId599" Type="http://schemas.openxmlformats.org/officeDocument/2006/relationships/hyperlink" Target="mailto:thierry.beyrie@adapei64.fr;olivier.villaceque@adapei64.fr;compta@adapei64.fr;siege.contact@adapei64.fr;siege.direction@adapei64.fr;siege.compta@adapei64.fr" TargetMode="External"/><Relationship Id="rId2042" Type="http://schemas.openxmlformats.org/officeDocument/2006/relationships/hyperlink" Target="mailto:kg@cabinet-albertine.fr;t.lissague@colisee.fr" TargetMode="External"/><Relationship Id="rId459" Type="http://schemas.openxmlformats.org/officeDocument/2006/relationships/hyperlink" Target="mailto:secretariat@abies79.fr;genevieve.bernard@gcsms79.fr;maelle.kowal@moncoutantsursevre.fr;accueil@abies79.fr;julie.deville@gcsms79.fr" TargetMode="External"/><Relationship Id="rId666" Type="http://schemas.openxmlformats.org/officeDocument/2006/relationships/hyperlink" Target="mailto:administration.fontaine-bazeille@korian.fr;laurine.delaborde@korian.fr;cdg.tarification@korian.fr;vincent.parissier@korian.fr" TargetMode="External"/><Relationship Id="rId873" Type="http://schemas.openxmlformats.org/officeDocument/2006/relationships/hyperlink" Target="mailto:sec-direction@ch-dax.fr;gilet-cauberea@ch-dax.fr;labroquerea@ch-dax.fr;SIMOESDACRUZF@ch-dax.fr;labeyriev@ch-dax.fr;sec-fin@ch-dax.fr" TargetMode="External"/><Relationship Id="rId1089" Type="http://schemas.openxmlformats.org/officeDocument/2006/relationships/hyperlink" Target="mailto:compta@asso-bellefonds.org" TargetMode="External"/><Relationship Id="rId1296" Type="http://schemas.openxmlformats.org/officeDocument/2006/relationships/hyperlink" Target="mailto:economat@ehpadmareuil.fr;contact@ehpadmareuil.fr;direction@ehpadmareuil.fr" TargetMode="External"/><Relationship Id="rId221" Type="http://schemas.openxmlformats.org/officeDocument/2006/relationships/hyperlink" Target="mailto:david.nibeaudeau@grand-chatellerault.fr;plateforme.repit@ccas-chatellerault.fr;manuela.maass@ccas-chatellerault.fr;christelle.saumur@ccas-chatellerault.fr;stephanie.tanguy-boyer@grand-chatellerault.fr" TargetMode="External"/><Relationship Id="rId319" Type="http://schemas.openxmlformats.org/officeDocument/2006/relationships/hyperlink" Target="mailto:v.hardy@lespep87.fr;a.monchambert@lespep87.fr;c.broussaud@lespep87.fr;c.leblois@lespep87.fr;contact.pep@lespep87.fr;contact.imerenebonnefond@lespep87.fr;" TargetMode="External"/><Relationship Id="rId526" Type="http://schemas.openxmlformats.org/officeDocument/2006/relationships/hyperlink" Target="mailto:a.camara@imevillaine.fr;direction@imevillaine.fr;e.roullet@imevillaine.fr;i.metais@imevillaine.fr;g.geay@imevillaine.fr" TargetMode="External"/><Relationship Id="rId1156" Type="http://schemas.openxmlformats.org/officeDocument/2006/relationships/hyperlink" Target="mailto:ehpad.stsymphorien@orange.fr;commune.de.saint-symphorien@wanadoo.fr;marie.chanteloube.ehpad@orange.fr;soins.ehpad.stsymphorien@orange.fr" TargetMode="External"/><Relationship Id="rId1363" Type="http://schemas.openxmlformats.org/officeDocument/2006/relationships/hyperlink" Target="mailto:direction@ehpadmarsac.fr;contact@ehpadmarsac.fr" TargetMode="External"/><Relationship Id="rId733" Type="http://schemas.openxmlformats.org/officeDocument/2006/relationships/hyperlink" Target="mailto:direction-generale@andapei47.fr;esat-montclairjoie@andapei47.fr;t.cloarec@andapei47.fr" TargetMode="External"/><Relationship Id="rId940" Type="http://schemas.openxmlformats.org/officeDocument/2006/relationships/hyperlink" Target="mailto:jbamouroux@terrassesdebeausejour.com;contact@terrassesdebeausejour.com" TargetMode="External"/><Relationship Id="rId1016" Type="http://schemas.openxmlformats.org/officeDocument/2006/relationships/hyperlink" Target="mailto:direction@fondationdubois.fr" TargetMode="External"/><Relationship Id="rId1570" Type="http://schemas.openxmlformats.org/officeDocument/2006/relationships/hyperlink" Target="mailto:adei17@adei17.com;levequech@adei17.com;dermautla@adei17.com" TargetMode="External"/><Relationship Id="rId1668" Type="http://schemas.openxmlformats.org/officeDocument/2006/relationships/hyperlink" Target="mailto:finances@ch-claudel.fr;direction@ch-claudel.fr;sessad.t2c@ch-claudel.fr;Maria.LAMARQUE@ch-claudel.fr" TargetMode="External"/><Relationship Id="rId1875" Type="http://schemas.openxmlformats.org/officeDocument/2006/relationships/hyperlink" Target="mailto:o.martin@apei-perigueux.fr;o.vergote@apei-perigueux.fr" TargetMode="External"/><Relationship Id="rId800" Type="http://schemas.openxmlformats.org/officeDocument/2006/relationships/hyperlink" Target="mailto:directehpadgeaune@orange.fr;maison-retraite-geaune@wanadoo.fr" TargetMode="External"/><Relationship Id="rId1223" Type="http://schemas.openxmlformats.org/officeDocument/2006/relationships/hyperlink" Target="mailto:rochelibere@ehpad-terrasson.fr;direction@ehpad-terrasson.fr;finances@ehpad-terrasson.fr" TargetMode="External"/><Relationship Id="rId1430" Type="http://schemas.openxmlformats.org/officeDocument/2006/relationships/hyperlink" Target="mailto:ssiad-ccas@brive.fr;ccas@brive.fr;celine.bories@brive.fr" TargetMode="External"/><Relationship Id="rId1528" Type="http://schemas.openxmlformats.org/officeDocument/2006/relationships/hyperlink" Target="mailto:dir.ch@ch-rochefort.fr;dir.ch@ght-atlantique17.fr;karine.sens@ght-atlantique17.fr;secretariat.dfap@ght-atlantique17.fr" TargetMode="External"/><Relationship Id="rId1735" Type="http://schemas.openxmlformats.org/officeDocument/2006/relationships/hyperlink" Target="mailto:sveillon@fondationcos.org;ppautrot@fondationcos.org;accueil@fondationcos.org;merignac@fondationcos.org;ppautrot@fondation.org" TargetMode="External"/><Relationship Id="rId1942" Type="http://schemas.openxmlformats.org/officeDocument/2006/relationships/hyperlink" Target="mailto:epd2monts@epd-les2monts.fr" TargetMode="External"/><Relationship Id="rId27" Type="http://schemas.openxmlformats.org/officeDocument/2006/relationships/hyperlink" Target="mailto:n.belhamlat@colisee.fr;res-vermeil@colisee.fr;kg@cabinet-albertine.fr;t.lissague@colisee.fr" TargetMode="External"/><Relationship Id="rId1802" Type="http://schemas.openxmlformats.org/officeDocument/2006/relationships/hyperlink" Target="mailto:rfccg@adapei86.fr" TargetMode="External"/><Relationship Id="rId176" Type="http://schemas.openxmlformats.org/officeDocument/2006/relationships/hyperlink" Target="mailto:association@atherbea.fr;lhss@atherbea.fr;f.vansetten@atherbea.fr" TargetMode="External"/><Relationship Id="rId383" Type="http://schemas.openxmlformats.org/officeDocument/2006/relationships/hyperlink" Target="mailto:direction.generale@ch-poitiers.fr;daf@ch-poitiers.fr" TargetMode="External"/><Relationship Id="rId590" Type="http://schemas.openxmlformats.org/officeDocument/2006/relationships/hyperlink" Target="mailto:nadege.darbon@saint-joseph-seniors.org;accueil.osteys@saint-joseph-seniors.org" TargetMode="External"/><Relationship Id="rId2064" Type="http://schemas.openxmlformats.org/officeDocument/2006/relationships/hyperlink" Target="mailto:comite.direction@adapei79.org" TargetMode="External"/><Relationship Id="rId243" Type="http://schemas.openxmlformats.org/officeDocument/2006/relationships/hyperlink" Target="mailto:claire.haury@arsl.eu;aurelie.delanette@arsl.eu;alexandra.lelion@arsl.eu" TargetMode="External"/><Relationship Id="rId450" Type="http://schemas.openxmlformats.org/officeDocument/2006/relationships/hyperlink" Target="mailto:valerie.jude@apf.asso.fr;nathalie.perpinial@apf.asso.fr;michelle.denisgay@apf.asso.fr;aurelien.pourchet@apf.asso.fr;savs.niort@apf.asso.fr;savs.niort-g@apf.asso.fr;valerie.jude@apf.asso.fr;cgm.na@apf.asso.fr" TargetMode="External"/><Relationship Id="rId688" Type="http://schemas.openxmlformats.org/officeDocument/2006/relationships/hyperlink" Target="mailto:association@solincite.org;odile.alba@solincite.org;melanie.kanellos@solincite.org;pole.enfance@solincite.org;" TargetMode="External"/><Relationship Id="rId895" Type="http://schemas.openxmlformats.org/officeDocument/2006/relationships/hyperlink" Target="mailto:contact@irsa.fr;esat.eyquems@irsa.fr;s.cartier@irsa.fr;c.pereira@irsa.fr" TargetMode="External"/><Relationship Id="rId1080" Type="http://schemas.openxmlformats.org/officeDocument/2006/relationships/hyperlink" Target="mailto:contact@institut-don-bosco.fr;sessadsaintjoseph@institut-don-bosco.fr;hpoustis@institut-don-bosco.fr;fhebert@institut-don-bosco.fr;mducher@institut-don-bosco.fr" TargetMode="External"/><Relationship Id="rId103" Type="http://schemas.openxmlformats.org/officeDocument/2006/relationships/hyperlink" Target="mailto:Contact@asso-caminante.fr;Yann.philip@asso-caminante.fr;Marielle.LARTIGAU@asso-caminante.fr;Sonia.poletti@asso-caminante.fr" TargetMode="External"/><Relationship Id="rId310" Type="http://schemas.openxmlformats.org/officeDocument/2006/relationships/hyperlink" Target="mailto:v.hardy@lespep87.fr;a.monchambert@lespep87.fr;c.broussaud@lespep87.fr;c.leblois@lespep87.fr;contact.pep@lespep87.fr;contact.camsp@lespep87.fr" TargetMode="External"/><Relationship Id="rId548" Type="http://schemas.openxmlformats.org/officeDocument/2006/relationships/hyperlink" Target="mailto:association@pep64.org;cmpp.bayonne@pep64.org;gberrouet@pep64.org;ggoarre@pep64.org" TargetMode="External"/><Relationship Id="rId755" Type="http://schemas.openxmlformats.org/officeDocument/2006/relationships/hyperlink" Target="mailto:secretariat@fondation-soussial.fr;directeur@fondation-soussial.fr;accueil@fondation-soussial.fr" TargetMode="External"/><Relationship Id="rId962" Type="http://schemas.openxmlformats.org/officeDocument/2006/relationships/hyperlink" Target="mailto:direction@ch-bazas.fr;veronique.berard@ch-bazas.fr;Mallory.baudet@ch-bazas.fr" TargetMode="External"/><Relationship Id="rId1178" Type="http://schemas.openxmlformats.org/officeDocument/2006/relationships/hyperlink" Target="mailto:a.tarlay@orpea.net;tarification@orpea.net;secretariat.lesvignes@orpea.net;t.baille@orpea.net" TargetMode="External"/><Relationship Id="rId1385" Type="http://schemas.openxmlformats.org/officeDocument/2006/relationships/hyperlink" Target="mailto:direction@ch-tulle.fr;a.groux@ch-tulle.fr;vrouge@ch-tulle.fr;secDir2@ch-tulle.fr" TargetMode="External"/><Relationship Id="rId1592" Type="http://schemas.openxmlformats.org/officeDocument/2006/relationships/hyperlink" Target="mailto:direction@ght-atlantique17.fr;secretariat.dfcg@ght-atlantique17.fr;direction.dpp.geriatrie@ght-atlantique17.fr;secretariat.dfap@ght-atlantique17.fr" TargetMode="External"/><Relationship Id="rId91" Type="http://schemas.openxmlformats.org/officeDocument/2006/relationships/hyperlink" Target="mailto:olivier.taule@pep86.fr;assistdirection@pep86.fr;isabelle.engeammes@pep86.fr" TargetMode="External"/><Relationship Id="rId408" Type="http://schemas.openxmlformats.org/officeDocument/2006/relationships/hyperlink" Target="mailto:presaintjean@groupeafp.com;aprevost@groupeafp.com;sgasparini@groupeafp.com" TargetMode="External"/><Relationship Id="rId615" Type="http://schemas.openxmlformats.org/officeDocument/2006/relationships/hyperlink" Target="mailto:dg@seapb.asso.fr;hperrotgouaux@seapb.asso.fr;idekia.ars@seapb.asso.fr;achaulet@seapb.asso.fr;SHENRIQUES@seapb.asso.fr;vdupuit@seapb.asso.fr" TargetMode="External"/><Relationship Id="rId822" Type="http://schemas.openxmlformats.org/officeDocument/2006/relationships/hyperlink" Target="mailto:siege@adapei40.fr;m.laplace@adapei40.fr;" TargetMode="External"/><Relationship Id="rId1038" Type="http://schemas.openxmlformats.org/officeDocument/2006/relationships/hyperlink" Target="mailto:directiongenerale@apeilib.fr;secretariat.laballastiere@apeilib.fr;esat.directeur@apeilib.fr;raf@apeilib.fr;daf@apeilib.fr" TargetMode="External"/><Relationship Id="rId1245" Type="http://schemas.openxmlformats.org/officeDocument/2006/relationships/hyperlink" Target="mailto:ehpad@ladryade.fr;la-dryade@wanadoo.fr;franck.docteur.ladryade@gmail.com" TargetMode="External"/><Relationship Id="rId1452" Type="http://schemas.openxmlformats.org/officeDocument/2006/relationships/hyperlink" Target="mailto:epdaservieres@epdacorreze.fr;directionadjointe@epdacorreze.fr;;direction@epdacorreze.fr;cautiere@epdacorreze.fr" TargetMode="External"/><Relationship Id="rId1897" Type="http://schemas.openxmlformats.org/officeDocument/2006/relationships/hyperlink" Target="mailto:anne.perrot@fondationdiaconesses.org" TargetMode="External"/><Relationship Id="rId1105" Type="http://schemas.openxmlformats.org/officeDocument/2006/relationships/hyperlink" Target="mailto:siege@apajh33.asso.fr;m.keisler@apajh33.asso.fr;sessad.burdigala@apajh33.fr;comptabilite@apajh33.fr;p.massat@apajh33.fr" TargetMode="External"/><Relationship Id="rId1312" Type="http://schemas.openxmlformats.org/officeDocument/2006/relationships/hyperlink" Target="mailto:herve.laulhau@aolperigueux.org;compta.educspe@aolperigueux.org;imelesvergnes@aolperigueux.org;marilyne.jouzier@aolperigueux.org" TargetMode="External"/><Relationship Id="rId1757" Type="http://schemas.openxmlformats.org/officeDocument/2006/relationships/hyperlink" Target="mailto:direction@ch-esquirol-limoges.fr;" TargetMode="External"/><Relationship Id="rId1964" Type="http://schemas.openxmlformats.org/officeDocument/2006/relationships/hyperlink" Target="mailto:noemie.grizon@unapei86.fr;sebastien.honore@unapei86.fr;jeanchristophe.hermouet@unapei86.fr;julie.jucquois@unapei86.fr;" TargetMode="External"/><Relationship Id="rId49" Type="http://schemas.openxmlformats.org/officeDocument/2006/relationships/hyperlink" Target="mailto:imedonbosco@institut-don-bosco.fr;contact@institut-don-bosco.fr;mducher@institut-don-bosco.fr" TargetMode="External"/><Relationship Id="rId1617" Type="http://schemas.openxmlformats.org/officeDocument/2006/relationships/hyperlink" Target="mailto:epd2monts@epd-les2monts.fr;n.duluc@epd-les2monts.fr;p.delplanque@epd-les2monts.fr" TargetMode="External"/><Relationship Id="rId1824" Type="http://schemas.openxmlformats.org/officeDocument/2006/relationships/hyperlink" Target="mailto:francois.lalanne@adapei.64.fr" TargetMode="External"/><Relationship Id="rId198" Type="http://schemas.openxmlformats.org/officeDocument/2006/relationships/hyperlink" Target="mailto:lesrivesdesevre@cias-hvs.fr;f.marsteau@cias-hvs.fr" TargetMode="External"/><Relationship Id="rId2086" Type="http://schemas.openxmlformats.org/officeDocument/2006/relationships/hyperlink" Target="mailto:mat@unaguyenne47.fr" TargetMode="External"/><Relationship Id="rId265" Type="http://schemas.openxmlformats.org/officeDocument/2006/relationships/hyperlink" Target="mailto:direction@ehpad-rochechouart.fr;angelique.besse@ehpad-rochechouart.fr" TargetMode="External"/><Relationship Id="rId472" Type="http://schemas.openxmlformats.org/officeDocument/2006/relationships/hyperlink" Target="mailto:logement.sarpa@wanadoo.fr;logement.sarpa@orange.fr;directionresidencelestilleuls@orange.fr" TargetMode="External"/><Relationship Id="rId125" Type="http://schemas.openxmlformats.org/officeDocument/2006/relationships/hyperlink" Target="mailto:t.eyermann@apajh.asso.fr;j.etchart@apajh.asso.fr;accueil.lebosquet@apajh.asso.fr" TargetMode="External"/><Relationship Id="rId332" Type="http://schemas.openxmlformats.org/officeDocument/2006/relationships/hyperlink" Target="mailto:carsudouest@fondationpartageetvie.org;Gael.de-freslon@fondationpartageetvie.org;Alain.Pinaudeau@fondationpartageetvie.org;gaelle.goumri@fondationpartageetvie.org;lanougeraie@fondationpartageetvie.org;margaux.beneytout@fondationpartageetvie.org" TargetMode="External"/><Relationship Id="rId777" Type="http://schemas.openxmlformats.org/officeDocument/2006/relationships/hyperlink" Target="mailto:freddy.viaud@algeei.org;contact@algeei.org;dewerdt.m@algeei.org%20;comptable.lalande@algeei.org;jean-robert.nortier@algeei.org" TargetMode="External"/><Relationship Id="rId984" Type="http://schemas.openxmlformats.org/officeDocument/2006/relationships/hyperlink" Target="mailto:direction@leclosdesacacias.fr;ac.behra@alliagecare.fr" TargetMode="External"/><Relationship Id="rId2013" Type="http://schemas.openxmlformats.org/officeDocument/2006/relationships/hyperlink" Target="mailto:direction-polemedicosocial@opea64.fr" TargetMode="External"/><Relationship Id="rId637" Type="http://schemas.openxmlformats.org/officeDocument/2006/relationships/hyperlink" Target="mailto:c.duprat@adapa-cotebasque.org;accueil-seque@adapa-cotebasque.org;k.robles@adapa-cotebasque.org;compta-siege@adapa-cotebasque.org;c.juan@adapa-cotebasque.org;s.errecart@adapa-cotebasque.org" TargetMode="External"/><Relationship Id="rId844" Type="http://schemas.openxmlformats.org/officeDocument/2006/relationships/hyperlink" Target="mailto:compta@ehpadlesgourgues.fr;laurence.miossec40@gmail.com" TargetMode="External"/><Relationship Id="rId1267" Type="http://schemas.openxmlformats.org/officeDocument/2006/relationships/hyperlink" Target="mailto:direction@ehpad-neuvic.fr;finances@ehpad-neuvic.fr" TargetMode="External"/><Relationship Id="rId1474" Type="http://schemas.openxmlformats.org/officeDocument/2006/relationships/hyperlink" Target="mailto:c.minvielle@ehpadneuvic19.fr;directeur.ehpadneuvic19@orange.fr;ach.ehpadneuvic19@orange.fr;m.riegert@ehpadneuvic19.fr" TargetMode="External"/><Relationship Id="rId1681" Type="http://schemas.openxmlformats.org/officeDocument/2006/relationships/hyperlink" Target="mailto:sebastien.motard@adapei16.asso.fr;vanessa.thuillier@adapei16.asso.fr;florent.pobel@adapei16.asso.fr;melissa.mesnard@adapei16.asso.fr;sessad@adapei16.asso.fr;guillaume.preveraud@adapei16.asso.fr" TargetMode="External"/><Relationship Id="rId704" Type="http://schemas.openxmlformats.org/officeDocument/2006/relationships/hyperlink" Target="mailto:mrcasti47@wanadoo.fr;direction.mrcasti47@orange.fr;scoste.mrcasti47@orange.fr" TargetMode="External"/><Relationship Id="rId911" Type="http://schemas.openxmlformats.org/officeDocument/2006/relationships/hyperlink" Target="mailto:direction@residence-lescharmilles.fr;ac.behra@alliagecare.fr" TargetMode="External"/><Relationship Id="rId1127" Type="http://schemas.openxmlformats.org/officeDocument/2006/relationships/hyperlink" Target="mailto:sandra.tacita@lesdoyennes.fr;cdg.tarification@korian.fr;vincent.parissier@korian.fr" TargetMode="External"/><Relationship Id="rId1334" Type="http://schemas.openxmlformats.org/officeDocument/2006/relationships/hyperlink" Target="mailto:s.queriaud@adapei23.asso.fr;d.fiolle@adapei23.asso.fr;" TargetMode="External"/><Relationship Id="rId1541" Type="http://schemas.openxmlformats.org/officeDocument/2006/relationships/hyperlink" Target="mailto:mas.saintjeandejerusalem@ordredemaltefrance.org;c.baranger@ordredemaltefrance.org;f.ducreau-gerardin@ordredemaltefrance.org;c.lelay@ordredemaltefrance.org;compta.saintjeandejerusalem@ordredemaltefrance.org" TargetMode="External"/><Relationship Id="rId1779" Type="http://schemas.openxmlformats.org/officeDocument/2006/relationships/hyperlink" Target="mailto:mickael.jaud@pb24.fr" TargetMode="External"/><Relationship Id="rId1986" Type="http://schemas.openxmlformats.org/officeDocument/2006/relationships/hyperlink" Target="mailto:geraldine.buil@asei.asso.fr;nathalie.sennou@asei.asso.fr;celine.etchegoyen@asei.asso.fr;centre.haiekin@asei.asso.fr;" TargetMode="External"/><Relationship Id="rId40" Type="http://schemas.openxmlformats.org/officeDocument/2006/relationships/hyperlink" Target="mailto:direction.ssiad-esa@sante-service-oloron.fr;" TargetMode="External"/><Relationship Id="rId1401" Type="http://schemas.openxmlformats.org/officeDocument/2006/relationships/hyperlink" Target="mailto:ssiad@ehpad-pompadour.fr;ssiad-lubersac.juillac@wanadoo.fr;direction@ehpad-pompadour.fr;" TargetMode="External"/><Relationship Id="rId1639" Type="http://schemas.openxmlformats.org/officeDocument/2006/relationships/hyperlink" Target="mailto:isabelle.ragot@apf.asso.fr;fam.aytre@apf.asso.fr;nathalie.perpinial@apf.asso.fr;michelle.denisgay@apf.asso.fr;aurelien.pourchet@apf.asso.fr;thierry.heraudeau@apf.asso.fr;cgm.na@apf.asso.fr" TargetMode="External"/><Relationship Id="rId1846" Type="http://schemas.openxmlformats.org/officeDocument/2006/relationships/hyperlink" Target="mailto:direction.adapei79@adapei79.org" TargetMode="External"/><Relationship Id="rId1706" Type="http://schemas.openxmlformats.org/officeDocument/2006/relationships/hyperlink" Target="mailto:direction.cmpp-charente@fcol16.org;compta.esms@fcol16.org;direction.esms@fcol16.org.xavier.etienne@fcol16.org" TargetMode="External"/><Relationship Id="rId1913" Type="http://schemas.openxmlformats.org/officeDocument/2006/relationships/hyperlink" Target="mailto:siege.ussel@fondationjacqueschirac.fr" TargetMode="External"/><Relationship Id="rId287" Type="http://schemas.openxmlformats.org/officeDocument/2006/relationships/hyperlink" Target="mailto:comptabilite@arai87.fr;direction@arai87.fr;secretariat@arai87.fr" TargetMode="External"/><Relationship Id="rId494" Type="http://schemas.openxmlformats.org/officeDocument/2006/relationships/hyperlink" Target="mailto:ehpadalienor@orange.fr;directionehpadcoulonges@orange.fr" TargetMode="External"/><Relationship Id="rId147" Type="http://schemas.openxmlformats.org/officeDocument/2006/relationships/hyperlink" Target="mailto:contact@craps64.fr;directeur@craps64.fr;comptabilite@craps64.fr" TargetMode="External"/><Relationship Id="rId354" Type="http://schemas.openxmlformats.org/officeDocument/2006/relationships/hyperlink" Target="mailto:direction@residence-lescedres.com;accueil@residence-lescedres.com" TargetMode="External"/><Relationship Id="rId799" Type="http://schemas.openxmlformats.org/officeDocument/2006/relationships/hyperlink" Target="mailto:ehpadgamarde@ciasterresdechalosse.fr" TargetMode="External"/><Relationship Id="rId1191" Type="http://schemas.openxmlformats.org/officeDocument/2006/relationships/hyperlink" Target="mailto:maisondupaysdevergt@groupe-omega.fr;jonathan.jasica@korian.fr;controle.gestion-operationnel@korian.fr;newel.melhout@korian.fr;vincent.parissier@korian.fr" TargetMode="External"/><Relationship Id="rId2035" Type="http://schemas.openxmlformats.org/officeDocument/2006/relationships/hyperlink" Target="mailto:siege@adapei33.com;directiondesfinances@adapei33.com;gregoire.plainecassagne@adapei33.com;aurelie.massieu@adapei33.com" TargetMode="External"/><Relationship Id="rId561" Type="http://schemas.openxmlformats.org/officeDocument/2006/relationships/hyperlink" Target="mailto:association@pep64.org;gberrouet@pep64.org;ggoarre@pep64.org" TargetMode="External"/><Relationship Id="rId659" Type="http://schemas.openxmlformats.org/officeDocument/2006/relationships/hyperlink" Target="mailto:association@pep64.org;hameau.bellevue@pep64.org;gberrouet@pep64.org;jguillemot@pep64.org" TargetMode="External"/><Relationship Id="rId866" Type="http://schemas.openxmlformats.org/officeDocument/2006/relationships/hyperlink" Target="mailto:samsah-tc40@ch-mt-marsan.fr;ch.mont-de-marsan@ch-mt-marsan.fr;aline.dumoulin@ch-mdm.fr;direction@ch-mdm.fr;direction.finances@ch-mdm.fr" TargetMode="External"/><Relationship Id="rId1289" Type="http://schemas.openxmlformats.org/officeDocument/2006/relationships/hyperlink" Target="mailto:m.bouchaib@ehpadhautefort.fr;direction@ehpadhautefort.fr;directrice@ehpadhautefort.fr;accueil@ehpadhautefort.fr;rh@ehpadhautefort.fr" TargetMode="External"/><Relationship Id="rId1496" Type="http://schemas.openxmlformats.org/officeDocument/2006/relationships/hyperlink" Target="mailto:jardins.voltonia@wanadoo.fr;compta-jardins.voltonia@wanadoo.fr" TargetMode="External"/><Relationship Id="rId214" Type="http://schemas.openxmlformats.org/officeDocument/2006/relationships/hyperlink" Target="mailto:michelle.denisgay@apf.asso.fr;aurelien.pourchet@apf.asso.fr;nathalie.perpinial@apf.asso.fr;alain.pinaudeau@apf.asso.fr;;sessad.limoges@apf.asso.fr;patrick.roger@apf.asso.fr;frederic.marchandon@apf.fr" TargetMode="External"/><Relationship Id="rId421" Type="http://schemas.openxmlformats.org/officeDocument/2006/relationships/hyperlink" Target="mailto:ehpad.direction@naintre.fr;timothee.sicot@naintre.fr;ehpad@naintre.fr;muriel.racault@naintre.fr" TargetMode="External"/><Relationship Id="rId519" Type="http://schemas.openxmlformats.org/officeDocument/2006/relationships/hyperlink" Target="mailto:directeur@residence-oiron.fr;daf@residence-oiron.fr;contact@residence-oiron.fr" TargetMode="External"/><Relationship Id="rId1051" Type="http://schemas.openxmlformats.org/officeDocument/2006/relationships/hyperlink" Target="mailto:siege@apajh33.asso.fr;m.keisler@apajh33.asso.fr;iem.eysines@apajh33.fr;comptabilite@apajh33.fr;p.massat@apajh33.fr" TargetMode="External"/><Relationship Id="rId1149" Type="http://schemas.openxmlformats.org/officeDocument/2006/relationships/hyperlink" Target="mailto:veronique.latour@lacase.eu;accueil@lacase.eu;mcaule@kpmg.fr;cecile.laufman@lacase.eu" TargetMode="External"/><Relationship Id="rId1356" Type="http://schemas.openxmlformats.org/officeDocument/2006/relationships/hyperlink" Target="mailto:siege.asso@apajh23.com;ime.grancher@apajh23.com;e.lanz@apajh23.com;sessad-di-tc@apajh23.com;p.pelouard@apajh23.com;v.leclou-moreira@apajh23.com" TargetMode="External"/><Relationship Id="rId726" Type="http://schemas.openxmlformats.org/officeDocument/2006/relationships/hyperlink" Target="mailto:Finances@Ch-Agen-Nerac.fr;nathalie.blanc@ch-agen-nerac.fr;" TargetMode="External"/><Relationship Id="rId933" Type="http://schemas.openxmlformats.org/officeDocument/2006/relationships/hyperlink" Target="mailto:cdg.tarification@korian.fr;korian.rosesdubassin@korian.fr;vincent.parissier@korian.fr" TargetMode="External"/><Relationship Id="rId1009" Type="http://schemas.openxmlformats.org/officeDocument/2006/relationships/hyperlink" Target="mailto:directiongenerale@apeilib.fr;daf@apeilib.fr" TargetMode="External"/><Relationship Id="rId1563" Type="http://schemas.openxmlformats.org/officeDocument/2006/relationships/hyperlink" Target="mailto:ddechaine@fermedemagne.fr;LJOURDAIN@fermedemagne.fr;accueil@fermedemagne.fr" TargetMode="External"/><Relationship Id="rId1770" Type="http://schemas.openxmlformats.org/officeDocument/2006/relationships/hyperlink" Target="mailto:v.dayral-direhpad@aeis.fr;siege@aeis.fr" TargetMode="External"/><Relationship Id="rId1868" Type="http://schemas.openxmlformats.org/officeDocument/2006/relationships/hyperlink" Target="mailto:siege@aurore.asso.fr" TargetMode="External"/><Relationship Id="rId62" Type="http://schemas.openxmlformats.org/officeDocument/2006/relationships/hyperlink" Target="mailto:direction@gpa-asso.fr;daf@gpa-asso.fr;t.roulleau@gpa-asso.fr;c.baubet@gpa-asso.fr" TargetMode="External"/><Relationship Id="rId1216" Type="http://schemas.openxmlformats.org/officeDocument/2006/relationships/hyperlink" Target="mailto:direction.itepsessad@orange.fr;administratif.itepsessad@orange.fr;finances.adsea24@orange.fr;a.masson@adsea24.fr;l.bonnefond@adsea24.fr" TargetMode="External"/><Relationship Id="rId1423" Type="http://schemas.openxmlformats.org/officeDocument/2006/relationships/hyperlink" Target="mailto:ssiad@ehpad-treignac.fr;direction@ehpad-treignac.fr;attachee.admin@ehpad-treignac.fr" TargetMode="External"/><Relationship Id="rId1630" Type="http://schemas.openxmlformats.org/officeDocument/2006/relationships/hyperlink" Target="mailto:direction@ght-atlantique17.fr;secretariat.dfcg@ght-atlantique17.fr;secretariat.dfap@ght-atlantique17.fr" TargetMode="External"/><Relationship Id="rId1728" Type="http://schemas.openxmlformats.org/officeDocument/2006/relationships/hyperlink" Target="mailto:foyer.rouillac@croix-rouge.fr;estelle.furet@croix-rouge.fr;aurelien.chatain@croix-rouge.fr" TargetMode="External"/><Relationship Id="rId1935" Type="http://schemas.openxmlformats.org/officeDocument/2006/relationships/hyperlink" Target="mailto:gcamares@emmanuelle.asso.fr;tboscariol@emmanuelle.asso.fr" TargetMode="External"/><Relationship Id="rId169" Type="http://schemas.openxmlformats.org/officeDocument/2006/relationships/hyperlink" Target="mailto:direction@lesevents.fr" TargetMode="External"/><Relationship Id="rId376" Type="http://schemas.openxmlformats.org/officeDocument/2006/relationships/hyperlink" Target="mailto:contact@adsea86.fr;richard.delafond@adsea86.fr;comptabilite@adsea86.fr" TargetMode="External"/><Relationship Id="rId583" Type="http://schemas.openxmlformats.org/officeDocument/2006/relationships/hyperlink" Target="mailto:secretariat@ehpadberebiste.fr;direction@ehpadberebiste.fr" TargetMode="External"/><Relationship Id="rId790" Type="http://schemas.openxmlformats.org/officeDocument/2006/relationships/hyperlink" Target="mailto:cde40.direction@landes.fr;christelle.lamothe@landes.fr" TargetMode="External"/><Relationship Id="rId2057" Type="http://schemas.openxmlformats.org/officeDocument/2006/relationships/hyperlink" Target="mailto:comite.direction@adapei79.org" TargetMode="External"/><Relationship Id="rId4" Type="http://schemas.openxmlformats.org/officeDocument/2006/relationships/hyperlink" Target="mailto:direction@epcms-lacoudraie.fr;accueil@epcms-lacoudraie.fr;comptabilite@epcms-lacoudraie.fr" TargetMode="External"/><Relationship Id="rId236" Type="http://schemas.openxmlformats.org/officeDocument/2006/relationships/hyperlink" Target="mailto:p.carnero@edea-asso.fr%20;" TargetMode="External"/><Relationship Id="rId443" Type="http://schemas.openxmlformats.org/officeDocument/2006/relationships/hyperlink" Target="mailto:direction.generale@ch-poitiers.fr;daf@ch-poitiers.fr" TargetMode="External"/><Relationship Id="rId650" Type="http://schemas.openxmlformats.org/officeDocument/2006/relationships/hyperlink" Target="mailto:accueil-harriola@adapa-cotebasque.org;f.serveille@adapa-cotebasque.org;k.robles@adapa-cotebasque.org;compta-siege@adapa-cotebasque.org;accueil-harriola@gmail.com" TargetMode="External"/><Relationship Id="rId888" Type="http://schemas.openxmlformats.org/officeDocument/2006/relationships/hyperlink" Target="mailto:c.deyris@ciascoeurhautelande.fr;denis.kosior@coeurhautelande.fr;ehpad.labrit@ciascoeurhautelande.fr;s.sore@ciascoeurhautelande.fr" TargetMode="External"/><Relationship Id="rId1073" Type="http://schemas.openxmlformats.org/officeDocument/2006/relationships/hyperlink" Target="mailto:jl.oudin@ari-accompagnement.fr;siege@ari-accompagnement.fr;diteppleinair@ari-accompagnement.fr;s.darrieutort@ari-accompagnement.fr;c.fattelay@ari-accompagnement.fr;v.vinolo@ari-accompagnement.fr" TargetMode="External"/><Relationship Id="rId1280" Type="http://schemas.openxmlformats.org/officeDocument/2006/relationships/hyperlink" Target="mailto:herve.laulhau@aolperigueux.org;compta.educspe@aolperigueux.org;sessad@aolperigueux.org;marilyne.jouzier@aolperigueux.org" TargetMode="External"/><Relationship Id="rId303" Type="http://schemas.openxmlformats.org/officeDocument/2006/relationships/hyperlink" Target="mailto:ehpad@puychat.fr;direction@chimb.fr;aurore.diverrez@puychat.fr" TargetMode="External"/><Relationship Id="rId748" Type="http://schemas.openxmlformats.org/officeDocument/2006/relationships/hyperlink" Target="mailto:direction@ehpad-monflanquin.fr;administration@ehpad-monflanquin.fr" TargetMode="External"/><Relationship Id="rId955" Type="http://schemas.openxmlformats.org/officeDocument/2006/relationships/hyperlink" Target="mailto:sophie.veerse@ugecam.assurance-maladie.fr;AMINE.OTSMANE@ugecam.assurance-maladie.fr;cecile.le-meur@ugecam.assurance-maladie.fr;natalia.dumitras@ugecam.assurance-maladie.fr" TargetMode="External"/><Relationship Id="rId1140" Type="http://schemas.openxmlformats.org/officeDocument/2006/relationships/hyperlink" Target="mailto:t.guerlach@ceid-addiction.com;v.gourgues@ceid-addiction.com;barsac@ceid-addiction.com;c.rimbaud@ceid-addiction.com" TargetMode="External"/><Relationship Id="rId1378" Type="http://schemas.openxmlformats.org/officeDocument/2006/relationships/hyperlink" Target="mailto:siege.limousin@msa-services.fr;marleix.david@msa-services.fr;chaix.sabine@msa-services.fr" TargetMode="External"/><Relationship Id="rId1585" Type="http://schemas.openxmlformats.org/officeDocument/2006/relationships/hyperlink" Target="mailto:adei17@adei17.com;levequech@adei17.com;dermautla@adei17.com" TargetMode="External"/><Relationship Id="rId1792" Type="http://schemas.openxmlformats.org/officeDocument/2006/relationships/hyperlink" Target="mailto:mhattab@aides.org;afrennet@aides.org" TargetMode="External"/><Relationship Id="rId84" Type="http://schemas.openxmlformats.org/officeDocument/2006/relationships/hyperlink" Target="mailto:olivier.taule@pep86.fr;assistdirection@pep86.fr;isabelle.engeammes@pep86.fr" TargetMode="External"/><Relationship Id="rId510" Type="http://schemas.openxmlformats.org/officeDocument/2006/relationships/hyperlink" Target="mailto:finances@ciasdumellois.fr;cias@ciasdumellois.fr;diane.degboevi@ciasmelloisenpoitou.fr;christophe.laurens@melloisenpoitou.fr" TargetMode="External"/><Relationship Id="rId608" Type="http://schemas.openxmlformats.org/officeDocument/2006/relationships/hyperlink" Target="mailto:c.daguerre@bonair.fr;l.betat@bonair.fr" TargetMode="External"/><Relationship Id="rId815" Type="http://schemas.openxmlformats.org/officeDocument/2006/relationships/hyperlink" Target="mailto:direction@ehpadloreedespins.fr;compta.rh@ehpadloreedespins.fr" TargetMode="External"/><Relationship Id="rId1238" Type="http://schemas.openxmlformats.org/officeDocument/2006/relationships/hyperlink" Target="mailto:direction.vdb@gbna-sante.fr;l.lassagne@gbna-sante.fr;levergerdesbalans@gbna-sante.fr" TargetMode="External"/><Relationship Id="rId1445" Type="http://schemas.openxmlformats.org/officeDocument/2006/relationships/hyperlink" Target="mailto:direction@pompidou-merlines.fr" TargetMode="External"/><Relationship Id="rId1652" Type="http://schemas.openxmlformats.org/officeDocument/2006/relationships/hyperlink" Target="mailto:mas.saintjeandemalte-rochefort@ordredemaltefrance.org;c.baranger@ordredemaltefrance.org;f.ducreau-gerardin@ordredemaltefrance.org;c.lelay@ordredemaltefrance.org;compta.saintjeandejerusalem@ordredemaltefrance.org" TargetMode="External"/><Relationship Id="rId1000" Type="http://schemas.openxmlformats.org/officeDocument/2006/relationships/hyperlink" Target="mailto:siege@adiaph.fr;Fabrice.DURAND@adiaph.fr;lesateliersdeverdelais@adiaph.fr;gauthier.valiere@adiaph.fr;emmanuel.noirault@adiaph.fr;damien.gaborieau@adiaph.fr" TargetMode="External"/><Relationship Id="rId1305" Type="http://schemas.openxmlformats.org/officeDocument/2006/relationships/hyperlink" Target="mailto: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 TargetMode="External"/><Relationship Id="rId1957" Type="http://schemas.openxmlformats.org/officeDocument/2006/relationships/hyperlink" Target="mailto:gaetan.dubrulle@adapei16.asso.fr;vanessa.thuillier@adapei16.asso.fr;florent.pobel@adapei16.asso.fr;mas.le-lagon@adapei16.asso.fr;julien.fauconnet@adapei16.asso.fr;guillaume.preveraud@adapei16.asso.fr" TargetMode="External"/><Relationship Id="rId1512" Type="http://schemas.openxmlformats.org/officeDocument/2006/relationships/hyperlink" Target="mailto:f.manquest@groupearvi.fr;d.bourreau@groupearvi.fr;k.croizer@groupearvi.fr" TargetMode="External"/><Relationship Id="rId1817" Type="http://schemas.openxmlformats.org/officeDocument/2006/relationships/hyperlink" Target="mailto:francois.lalanne@adapei.64.fr" TargetMode="External"/><Relationship Id="rId11" Type="http://schemas.openxmlformats.org/officeDocument/2006/relationships/hyperlink" Target="mailto:m.houdot@colisee.fr;accueil.poitiers@colisee.fr;kg@cabinet-albertine.fr;t.lissague@colisee.fr" TargetMode="External"/><Relationship Id="rId398" Type="http://schemas.openxmlformats.org/officeDocument/2006/relationships/hyperlink" Target="mailto:khervouet@groupeafp.com;pierrepericard@groupeafp.com;kducros@groupeafp.com" TargetMode="External"/><Relationship Id="rId2079" Type="http://schemas.openxmlformats.org/officeDocument/2006/relationships/hyperlink" Target="mailto:sebastien.jacquet@epnak.org;quentin.moret@epnak.org;nadim.mekkaoui@epnak.org;celine.perrot@epnak.org" TargetMode="External"/><Relationship Id="rId160" Type="http://schemas.openxmlformats.org/officeDocument/2006/relationships/hyperlink" Target="mailto:ssiadccas@mairie-monein.fr;finances@mairie-monein.fr;directionccas@mairie-monein.fr;dgs@mairie-monein.fr;social@mairie-monein.fr" TargetMode="External"/><Relationship Id="rId258" Type="http://schemas.openxmlformats.org/officeDocument/2006/relationships/hyperlink" Target="mailto:direction@ch-esquirol-limoges.fr;" TargetMode="External"/><Relationship Id="rId465" Type="http://schemas.openxmlformats.org/officeDocument/2006/relationships/hyperlink" Target="mailto:dir.feuillantines.letallud@orange.fr;sg-compta-personnel@orange.fr" TargetMode="External"/><Relationship Id="rId672" Type="http://schemas.openxmlformats.org/officeDocument/2006/relationships/hyperlink" Target="mailto:c.lentgen@lessor.asso.fr;s.malliac@lessor.asso.fr;e.berguio@lessor.asso.fr;b.farinotte@lessor.asso.fr;lessor@lessor.asso.fr" TargetMode="External"/><Relationship Id="rId1095" Type="http://schemas.openxmlformats.org/officeDocument/2006/relationships/hyperlink" Target="mailto:anpaa33@anpaa.asso.fr;Philippe.DAUZAN@anpaa.asso.fr;Marie-Elise.RAZAKAMAITSO@addictions-france.org;na33@addictions-france.org;laetitia.fosse@addictions-france.org" TargetMode="External"/><Relationship Id="rId118" Type="http://schemas.openxmlformats.org/officeDocument/2006/relationships/hyperlink" Target="mailto:s.m.a.d@wanadoo.fr" TargetMode="External"/><Relationship Id="rId325" Type="http://schemas.openxmlformats.org/officeDocument/2006/relationships/hyperlink" Target="mailto:apsa@a-p-s-a.org;presidence@a-p-s-a.org;" TargetMode="External"/><Relationship Id="rId532" Type="http://schemas.openxmlformats.org/officeDocument/2006/relationships/hyperlink" Target="mailto:secretariat.direction@ch-orthez.fr;mathilde.crete@ch-orthez.fr;laetitia.jimenez@ch-orthez.fr" TargetMode="External"/><Relationship Id="rId977" Type="http://schemas.openxmlformats.org/officeDocument/2006/relationships/hyperlink" Target="mailto:action.sociale@merignac.com;f.pocquet@merignac.com;p.delanchy@merignac.com;soins.domicile@merignac.com;s.siedlarz@merignac.com;se.bodin@merignac.com" TargetMode="External"/><Relationship Id="rId1162" Type="http://schemas.openxmlformats.org/officeDocument/2006/relationships/hyperlink" Target="mailto:bossege@adgessa.fr;siege@adgessa.fr;florence.merlet@adgessa.fr;stephanie.ulysse@adgessa.fr" TargetMode="External"/><Relationship Id="rId2006" Type="http://schemas.openxmlformats.org/officeDocument/2006/relationships/hyperlink" Target="mailto:emarcellaud@vyv3-cda.fr;anne.rannou@mutualite86.fr;raf@mutualite86.fr;apeyramaure@vyv3-cda.fr;vduplessy@vyv3-cda.fr;cpillet@vyv3-cda.fr;" TargetMode="External"/><Relationship Id="rId837" Type="http://schemas.openxmlformats.org/officeDocument/2006/relationships/hyperlink" Target="mailto:direction@lechantdespins.fr;adjointdirection@lechantdespins.fr;dumont-a@mimizan.com;contact@lechantdespins.fr" TargetMode="External"/><Relationship Id="rId1022" Type="http://schemas.openxmlformats.org/officeDocument/2006/relationships/hyperlink" Target="mailto:direction@saint-dominique33.org;comptabilite@saint-dominique33.org" TargetMode="External"/><Relationship Id="rId1467" Type="http://schemas.openxmlformats.org/officeDocument/2006/relationships/hyperlink" Target="mailto:contact@ehpad-beynat.fr;accueil@ehpad-beynat.fr;dir@ehpad-beynat.fr" TargetMode="External"/><Relationship Id="rId1674" Type="http://schemas.openxmlformats.org/officeDocument/2006/relationships/hyperlink" Target="mailto:direction.secretariat@ch-cognac.fr;jm.voyer@ch-cognac.fr;c.martin@ch-cognac.fr;s.granet-coiteau@ch-cognac.fr" TargetMode="External"/><Relationship Id="rId1881" Type="http://schemas.openxmlformats.org/officeDocument/2006/relationships/hyperlink" Target="mailto:contact@anpaa.asso.fr" TargetMode="External"/><Relationship Id="rId904" Type="http://schemas.openxmlformats.org/officeDocument/2006/relationships/hyperlink" Target="mailto:siege@apajh33.asso.fr;m.keisler@apajh33.asso.fr;esat.ornon@apajh33.fr;e.serraglio@apajh33.fr;comptabilite@apajh33.fr;p.massat@apajh33.fr" TargetMode="External"/><Relationship Id="rId1327" Type="http://schemas.openxmlformats.org/officeDocument/2006/relationships/hyperlink" Target="mailto:ehpad.bussieredunoise@sil.fr;fchasteing@ehpad-bussiere.fr;accueil@ehpad-bussiere.fr;direction@ehpad-bussiere.fr" TargetMode="External"/><Relationship Id="rId1534" Type="http://schemas.openxmlformats.org/officeDocument/2006/relationships/hyperlink" Target="mailto:adei17@adei17.com;levequech@adei17.com;dermautla@adei17.com" TargetMode="External"/><Relationship Id="rId1741" Type="http://schemas.openxmlformats.org/officeDocument/2006/relationships/hyperlink" Target="mailto:direction.cmpp-charente@fcol16.org;compta.esms@fcol16.org;direction.esms@fcol16.org" TargetMode="External"/><Relationship Id="rId1979" Type="http://schemas.openxmlformats.org/officeDocument/2006/relationships/hyperlink" Target="mailto:direction@dimep87.fr;dominique.boucher@dimep87.fr;stephane.chatton@dimep87.fr;attache@dimep87.fr" TargetMode="External"/><Relationship Id="rId33" Type="http://schemas.openxmlformats.org/officeDocument/2006/relationships/hyperlink" Target="mailto:c.chapron@colisee.fr;res-delibourne@colisee.fr;kg@cabinet-albertine.fr;t.lissague@colisee.fr" TargetMode="External"/><Relationship Id="rId1601" Type="http://schemas.openxmlformats.org/officeDocument/2006/relationships/hyperlink" Target="mailto:escale@escale-larochelle.com;claudie.bouineau@escale-larochelle.com;nathalie.mounier@escale-larochelle.com" TargetMode="External"/><Relationship Id="rId1839" Type="http://schemas.openxmlformats.org/officeDocument/2006/relationships/hyperlink" Target="mailto:direction.adapei79@adapei79.org" TargetMode="External"/><Relationship Id="rId182" Type="http://schemas.openxmlformats.org/officeDocument/2006/relationships/hyperlink" Target="mailto:directeur.bizideki@orange.fr;comptabilite.fambizideki@afg-autisme.com;direction.fambizideki@afg-autisme.com" TargetMode="External"/><Relationship Id="rId1906" Type="http://schemas.openxmlformats.org/officeDocument/2006/relationships/hyperlink" Target="mailto:siege.ussel@fondationjacqueschirac.fr" TargetMode="External"/><Relationship Id="rId487" Type="http://schemas.openxmlformats.org/officeDocument/2006/relationships/hyperlink" Target="mailto:claire.QUIGNON@hopital-mauleon.fr;direction.finances@chnds.fr;AYRAULT.laetitia@chnds.fr;direction@chnds.fr" TargetMode="External"/><Relationship Id="rId694" Type="http://schemas.openxmlformats.org/officeDocument/2006/relationships/hyperlink" Target="mailto:csapa@sauve-garde.fr;AIRAGUE@sauve-garde.fr;IMICHAUD@sauve-garde.fr;act@sauve-garde.fr" TargetMode="External"/><Relationship Id="rId2070" Type="http://schemas.openxmlformats.org/officeDocument/2006/relationships/hyperlink" Target="mailto:comite.direction@adapei79.org" TargetMode="External"/><Relationship Id="rId347" Type="http://schemas.openxmlformats.org/officeDocument/2006/relationships/hyperlink" Target="mailto:direction@ehpad-residencebellevue.fr;secretariat@ehpad-residencebellevue.fr;j.thereau@vivaltovie.com" TargetMode="External"/><Relationship Id="rId999" Type="http://schemas.openxmlformats.org/officeDocument/2006/relationships/hyperlink" Target="mailto:t.guerlach@ceid-addiction.com;v.gourgues@ceid-addiction.com;lafermemerlet@ceid-addiction.com;g.rozsypal@ceid-addiction.com;compta.merlet@ceid-addiction.com" TargetMode="External"/><Relationship Id="rId1184" Type="http://schemas.openxmlformats.org/officeDocument/2006/relationships/hyperlink" Target="mailto:guilene.lauseille@asd24.org;contact.lhss@asd24.org;jeanlouis.reynal@asd24.org;guilene.lauseille@asd24.org" TargetMode="External"/><Relationship Id="rId2028" Type="http://schemas.openxmlformats.org/officeDocument/2006/relationships/hyperlink" Target="mailto:siege@adapei33.com;directiondesfinances@adapei33.com;gregoire.plainecassagne@adapei33.com;aurelie.massieu@adapei33.com" TargetMode="External"/><Relationship Id="rId554" Type="http://schemas.openxmlformats.org/officeDocument/2006/relationships/hyperlink" Target="mailto:hotel.club.horizons@orange.fr;" TargetMode="External"/><Relationship Id="rId761" Type="http://schemas.openxmlformats.org/officeDocument/2006/relationships/hyperlink" Target="mailto:mrcasti47@wanadoo.fr;scoste.mrcasti47@orange.fr;direction.mrcasti47@orange.fr;frieu.mrcasti47@orange.fr" TargetMode="External"/><Relationship Id="rId859" Type="http://schemas.openxmlformats.org/officeDocument/2006/relationships/hyperlink" Target="mailto:contact@imepmimizan.fr" TargetMode="External"/><Relationship Id="rId1391" Type="http://schemas.openxmlformats.org/officeDocument/2006/relationships/hyperlink" Target="mailto:presidence@adefresidences.com;dir.mercoeur@adefresidences.com;xavier.mazarguil@adefresidences.com;cg@adefresidences.com;claire.lesrel@adefresidences.com" TargetMode="External"/><Relationship Id="rId1489" Type="http://schemas.openxmlformats.org/officeDocument/2006/relationships/hyperlink" Target="mailto:adei17@adei17.com;levequech@adei17.com;adei@adei17.com;dermautla@adei17.com" TargetMode="External"/><Relationship Id="rId1696" Type="http://schemas.openxmlformats.org/officeDocument/2006/relationships/hyperlink" Target="mailto:n.delord@orpea.net;angouleme@orpea.net;l.decodts@orpea.net;v.milcendeau@orpea.net;tarification@orpea.net" TargetMode="External"/><Relationship Id="rId207" Type="http://schemas.openxmlformats.org/officeDocument/2006/relationships/hyperlink" Target="mailto:accueil@lesourneaux.fr;direction@lesourneaux.fr" TargetMode="External"/><Relationship Id="rId414" Type="http://schemas.openxmlformats.org/officeDocument/2006/relationships/hyperlink" Target="mailto:direction.sessadted86@afg-autisme.com;afg@afg-autisme.com;sessadted86@afg-autisme.com;comptabilite.tsa86@afg-autisme.com" TargetMode="External"/><Relationship Id="rId621" Type="http://schemas.openxmlformats.org/officeDocument/2006/relationships/hyperlink" Target="mailto:b.fortin@arditeya-vieilassantza.fr;;contact@arditeya-vieilassantza.fr" TargetMode="External"/><Relationship Id="rId1044" Type="http://schemas.openxmlformats.org/officeDocument/2006/relationships/hyperlink" Target="mailto:stephane.castagnet@espass-podensac.fr;direction@espass-podensac.fr;" TargetMode="External"/><Relationship Id="rId1251" Type="http://schemas.openxmlformats.org/officeDocument/2006/relationships/hyperlink" Target="mailto:hopital@hlsa.fr;t.boissinot@hlsa.fr;secretariatdir@hlsa.fr;a.dupont@hlsa.fr;accueil@hlsa.fr" TargetMode="External"/><Relationship Id="rId1349" Type="http://schemas.openxmlformats.org/officeDocument/2006/relationships/hyperlink" Target="mailto:ch.evauxlesbains@ch-evauxlesbains.fr;valerie.giraud@ch-evauxlesbains.fr;thomas.simon@ch-evauxlesbains.fr" TargetMode="External"/><Relationship Id="rId719" Type="http://schemas.openxmlformats.org/officeDocument/2006/relationships/hyperlink" Target="mailto:administration@ehpad-villereal.fr;rh@ehpad-villereal.fr;diradfinances@dircomehpad.fr" TargetMode="External"/><Relationship Id="rId926" Type="http://schemas.openxmlformats.org/officeDocument/2006/relationships/hyperlink" Target="mailto:direction@residencedubourg.fr;contact@residencedubourg.fr" TargetMode="External"/><Relationship Id="rId1111" Type="http://schemas.openxmlformats.org/officeDocument/2006/relationships/hyperlink" Target="mailto:siege@adiaph.fr;Fabrice.DURAND@adiaph.fr;residencejeanriviere@adiaph.fr;guillaume.dekermadec@adiaph.fr;emmanuel.noirault@adiaph.fr;damien.gaborieau@adiaph.fr" TargetMode="External"/><Relationship Id="rId1556" Type="http://schemas.openxmlformats.org/officeDocument/2006/relationships/hyperlink" Target="mailto:abdelnasser.khiari@ccas-larochelle.fr;epa.massiou@ccas-larochelle.fr;pascal.narbonne@ccas-larochelle.fr;david.chiche@ccas-larochelle.fr;epa.massiou@ccas-larochelle.fr" TargetMode="External"/><Relationship Id="rId1763" Type="http://schemas.openxmlformats.org/officeDocument/2006/relationships/hyperlink" Target="mailto:direction@sessadtsa87.fr;accueil.serfa@serfalim.fr" TargetMode="External"/><Relationship Id="rId1970" Type="http://schemas.openxmlformats.org/officeDocument/2006/relationships/hyperlink" Target="mailto:noemie.grizon@unapei86.fr;sebastien.honore@unapei86.fr;jeanchristophe.hermouet@unapei86.fr;julie.jucquois@unapei86.fr;" TargetMode="External"/><Relationship Id="rId55" Type="http://schemas.openxmlformats.org/officeDocument/2006/relationships/hyperlink" Target="mailto:contact@institut-don-bosco.fr;imesautemouton@institut-don-bosco.fr;dmojica@institut-don-bosco.fr;fhebert@institut-don-bosco.fr;mducher@institut-don-bosco.fr" TargetMode="External"/><Relationship Id="rId1209" Type="http://schemas.openxmlformats.org/officeDocument/2006/relationships/hyperlink" Target="mailto:direction@ehpad-lagazaliane.fr;compta@ehpad-lagazaliane.fr;accueil@ehpad-lagazaliane.fr" TargetMode="External"/><Relationship Id="rId1416" Type="http://schemas.openxmlformats.org/officeDocument/2006/relationships/hyperlink" Target="mailto:direction.generale@avehc.fr;secretariat.mas.fo@avehc.fr;adj.direction@avehc.fr" TargetMode="External"/><Relationship Id="rId1623" Type="http://schemas.openxmlformats.org/officeDocument/2006/relationships/hyperlink" Target="mailto:gcamares@emmanuelle.asso.fr;tboscariol@emmanuelle.asso.fr;cbaudoin@emmanuelle.asso.fr;mavie-oxygene@emmanuelle.asso.fr;vdupuy@emmanuelle.asso.fr" TargetMode="External"/><Relationship Id="rId1830" Type="http://schemas.openxmlformats.org/officeDocument/2006/relationships/hyperlink" Target="mailto:f.deprey@groupe-mieuxvivre.fr" TargetMode="External"/><Relationship Id="rId1928" Type="http://schemas.openxmlformats.org/officeDocument/2006/relationships/hyperlink" Target="mailto:dg@trema-asso.fr" TargetMode="External"/><Relationship Id="rId2092" Type="http://schemas.openxmlformats.org/officeDocument/2006/relationships/comments" Target="../comments7.xml"/><Relationship Id="rId271" Type="http://schemas.openxmlformats.org/officeDocument/2006/relationships/hyperlink" Target="mailto:Corinne.bouysse@apajh87.fr;patricia.villeger@apajh87.fr;Jean-baptiste.tourret@apajh87.fr;" TargetMode="External"/><Relationship Id="rId131" Type="http://schemas.openxmlformats.org/officeDocument/2006/relationships/hyperlink" Target="mailto:direction.ehpad@maisonsjeannedalbret.fr" TargetMode="External"/><Relationship Id="rId369" Type="http://schemas.openxmlformats.org/officeDocument/2006/relationships/hyperlink" Target="mailto:contact@adsea86.fr;richard.delafond@adsea86.fr;comptabilite@adsea86.fr;pole-cart@adsea86.fr" TargetMode="External"/><Relationship Id="rId576" Type="http://schemas.openxmlformats.org/officeDocument/2006/relationships/hyperlink" Target="mailto:thierry.beyrie@adapei64.fr;olivier.villaceque@adapei64.fr;compta@adapei64.fr;siege.contact@adapei64.fr;direction@adapei64.fr" TargetMode="External"/><Relationship Id="rId783" Type="http://schemas.openxmlformats.org/officeDocument/2006/relationships/hyperlink" Target="mailto:c.saez@ccas-tarnos.fr;ccas@ccas-tarnos.fr;j.barriez@ccas-tarnos.fr;" TargetMode="External"/><Relationship Id="rId990" Type="http://schemas.openxmlformats.org/officeDocument/2006/relationships/hyperlink" Target="mailto:dir-vacquey-salleboeuf@domusvi.com;icaujolle@domusvi.com;mraynal@domusvi.com" TargetMode="External"/><Relationship Id="rId229" Type="http://schemas.openxmlformats.org/officeDocument/2006/relationships/hyperlink" Target="mailto:marc.verret@chu-poitiers.fr;finances@chu-poitiers.fr;direction@ghnv.fr;Emilie.HUCHET@chu-poitiers.fr;angele.couret@chu-poitiers.fr;Veronique.PRATT@chu-poitiers.fr" TargetMode="External"/><Relationship Id="rId436" Type="http://schemas.openxmlformats.org/officeDocument/2006/relationships/hyperlink" Target="mailto:carsudouest@fondationpartageetvie.org;gaelle.goumri@fondationpartageetvie.org;Gael.de-freslon@fondationpartageetvie.org;Alain.Pinaudeau@fondationpartageetvie.org;richelotlasse@fondationpartageetvie.org;carso@fondationpartageetvie.org" TargetMode="External"/><Relationship Id="rId643" Type="http://schemas.openxmlformats.org/officeDocument/2006/relationships/hyperlink" Target="mailto:association@pep64.org;hameau.bellevue@pep64.org;gberrouet@pep64.org;jguillemot@pep64.org" TargetMode="External"/><Relationship Id="rId1066" Type="http://schemas.openxmlformats.org/officeDocument/2006/relationships/hyperlink" Target="mailto:contact@irsa.fr;c.pereira@irsa.fr;cesda.chapon@irsa.fr;jp.jarrin@irsa.fr" TargetMode="External"/><Relationship Id="rId1273" Type="http://schemas.openxmlformats.org/officeDocument/2006/relationships/hyperlink" Target="mailto:esatgammareix@pb24.fr;mickael.jaud@pb24.fr;michel.goyer@pb24.fr;siege@pb24.fr;dominique.eichorn@pb24.fr;arnaud.delair@pb24.fr;eric.van-de-zande-lucas@pb24.fr;sandrine.lemaire@pb24.fr" TargetMode="External"/><Relationship Id="rId1480" Type="http://schemas.openxmlformats.org/officeDocument/2006/relationships/hyperlink" Target="mailto:virginie.migeot@apajh17.fr;imemas@apajh17.fr;frederic.boubert@apajh17.fr;elise.mousseau@apajh17.fr;" TargetMode="External"/><Relationship Id="rId850" Type="http://schemas.openxmlformats.org/officeDocument/2006/relationships/hyperlink" Target="mailto:secretariat@ehpadluxey.fr;adch@ehpadluxey.fr;c.deyris@ciascoeurhautelande.fr;denis.kosior@coeurhautelande.fr" TargetMode="External"/><Relationship Id="rId948" Type="http://schemas.openxmlformats.org/officeDocument/2006/relationships/hyperlink" Target="mailto:tarification@orpea.net;a.tarlay@orpea.net;diradj.lebouscat@orpea.net;a.ducandas@orpea.net" TargetMode="External"/><Relationship Id="rId1133" Type="http://schemas.openxmlformats.org/officeDocument/2006/relationships/hyperlink" Target="mailto:Gisele.Gabet-Daycard@fondationpartageetvie.org;Henry.Moret@fondationpartageetvie.org;Sabine.Roy@fondationpartageetvie.org" TargetMode="External"/><Relationship Id="rId1578" Type="http://schemas.openxmlformats.org/officeDocument/2006/relationships/hyperlink" Target="mailto:impro.tonnay@croix-rouge.fr;julie.varez@croix-rouge.fr;compta.tonnay@croix-rouge.fr;isabelle.peyrard@croix-rouge.fr;yannick.moreau@croix-rouge.fr;sonia.moinse@croix-rouge.fr;%20sylvie.lasquellec@croix-rouge.fr;catherine.poitevineau@croix-rouge.fr" TargetMode="External"/><Relationship Id="rId1785" Type="http://schemas.openxmlformats.org/officeDocument/2006/relationships/hyperlink" Target="mailto:elottet@progecat.fr" TargetMode="External"/><Relationship Id="rId1992" Type="http://schemas.openxmlformats.org/officeDocument/2006/relationships/hyperlink" Target="mailto:direction@dimep87.fr;dominique.boucher@dimep87.fr;attache@dimep87.fr;stephane.chatton@dimep87.fr" TargetMode="External"/><Relationship Id="rId77"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echalier@apeccharente.asso.fr" TargetMode="External"/><Relationship Id="rId503" Type="http://schemas.openxmlformats.org/officeDocument/2006/relationships/hyperlink" Target="mailto:directionresidencemoliere.thouars@orange.fr;accueil@residencemoliere-thouars.fr;h.fablet@residencemoliere-thouars.fr" TargetMode="External"/><Relationship Id="rId710" Type="http://schemas.openxmlformats.org/officeDocument/2006/relationships/hyperlink" Target="mailto:s.bideau@groupe-mieuxvivre.fr;residence.duchateau@groupe-mieuxvivre.fr;c.sevestre@groupe-mieuxvivre.fr;bideausophie@gmail.com" TargetMode="External"/><Relationship Id="rId808" Type="http://schemas.openxmlformats.org/officeDocument/2006/relationships/hyperlink" Target="mailto:direction@ehpadvilleneuve.fr" TargetMode="External"/><Relationship Id="rId1340" Type="http://schemas.openxmlformats.org/officeDocument/2006/relationships/hyperlink" Target="mailto:accueil@ehpadbenevent.fr;clementine.gouny@ehpadbenevent.fr;direction@ehpadbenevent.fr" TargetMode="External"/><Relationship Id="rId1438" Type="http://schemas.openxmlformats.org/officeDocument/2006/relationships/hyperlink" Target="mailto:direction.lelonzac@orange.fr;logt.foylelonzac@orange.fr" TargetMode="External"/><Relationship Id="rId1645" Type="http://schemas.openxmlformats.org/officeDocument/2006/relationships/hyperlink" Target="mailto:tarification@orpea.net;l.decodts@orpea.net;accueil.chateaudemons@orpea.net;t.garnier@orpea.net" TargetMode="External"/><Relationship Id="rId1200" Type="http://schemas.openxmlformats.org/officeDocument/2006/relationships/hyperlink" Target="mailto:siad.lalinde@wanadoo.fr;a.daws@labregere.fr;emaiola2@wanadoo.fr" TargetMode="External"/><Relationship Id="rId1852" Type="http://schemas.openxmlformats.org/officeDocument/2006/relationships/hyperlink" Target="mailto:direction@ehpad-monpazier.fr" TargetMode="External"/><Relationship Id="rId1505" Type="http://schemas.openxmlformats.org/officeDocument/2006/relationships/hyperlink" Target="mailto:pnicole@domusvi.com;dir-clos-fontaines-rochefort@domusvi.com;tabreu@domusvi.com;akuba@domusvi.com" TargetMode="External"/><Relationship Id="rId1712" Type="http://schemas.openxmlformats.org/officeDocument/2006/relationships/hyperlink" Target="mailto:direction.secretariat@ch-cognac.fr;jm.voyer@ch-cognac.fr;c.martin@ch-cognac.fr;s.granet-coiteau@ch-cognac.fr" TargetMode="External"/><Relationship Id="rId293" Type="http://schemas.openxmlformats.org/officeDocument/2006/relationships/hyperlink" Target="mailto:direction.ehpad.cedre@orange.fr" TargetMode="External"/><Relationship Id="rId153" Type="http://schemas.openxmlformats.org/officeDocument/2006/relationships/hyperlink" Target="mailto:direction@centregeronto-pnj.com;def@centregeronto-pnj.com;accueil@cgpnj.fr;direction@cgpnj.fr;celine.piekarz@ch-pau.fr" TargetMode="External"/><Relationship Id="rId360" Type="http://schemas.openxmlformats.org/officeDocument/2006/relationships/hyperlink" Target="mailto:direction.lagedor@ages-asso.fr" TargetMode="External"/><Relationship Id="rId598" Type="http://schemas.openxmlformats.org/officeDocument/2006/relationships/hyperlink" Target="mailto:thierry.beyrie@adapei64.fr;olivier.villaceque@adapei64.fr;compta@adapei64.fr;siege.contact@adapei64.fr;siege.direction@adapei64.fr;siege.compta@adapei64.fr" TargetMode="External"/><Relationship Id="rId2041" Type="http://schemas.openxmlformats.org/officeDocument/2006/relationships/hyperlink" Target="mailto:g.eyraud@bayonne.fr" TargetMode="External"/><Relationship Id="rId220" Type="http://schemas.openxmlformats.org/officeDocument/2006/relationships/hyperlink" Target="mailto:david.nibeaudeau@grand-chatellerault.fr;nathalie.goubeau@ccas-chatellerault.fr;christelle.saumur@ccas-chatellerault.fr;marie-France.joubert@grand-chatellerault.fr;stephanie.tanguy-boyer@grand-chatellerault.fr" TargetMode="External"/><Relationship Id="rId458" Type="http://schemas.openxmlformats.org/officeDocument/2006/relationships/hyperlink" Target="mailto:claire.QUIGNON@hopital-mauleon.fr;direction.finances@chnds.fr;AYRAULT.laetitia@chnds.fr;direction@chnds.fr" TargetMode="External"/><Relationship Id="rId665" Type="http://schemas.openxmlformats.org/officeDocument/2006/relationships/hyperlink" Target="mailto:marine.dubos@residence-louis-ix.com;julie.cheronnet@domidep.fr;contact@residence-louis-ix.com" TargetMode="External"/><Relationship Id="rId872" Type="http://schemas.openxmlformats.org/officeDocument/2006/relationships/hyperlink" Target="mailto:denis.kosior@coeurhautelande.fr;ehpad.sore@ciascoeurhautelande.fr;c.deyris@ciascoeurhautelande.fr;s.sore@ciascoeurhautelande.fr" TargetMode="External"/><Relationship Id="rId1088" Type="http://schemas.openxmlformats.org/officeDocument/2006/relationships/hyperlink" Target="mailto:directiongenerale@apeilib.fr;raf@apeilib.fr;daf@apeilib.fr" TargetMode="External"/><Relationship Id="rId1295" Type="http://schemas.openxmlformats.org/officeDocument/2006/relationships/hyperlink" Target="mailto:directrice@ehpadhautefort.fr;directrice@ehpadmontignac.fr;accueil@ehpadmontignac.fr;f.laborde@ehpadmontignac.fr" TargetMode="External"/><Relationship Id="rId318" Type="http://schemas.openxmlformats.org/officeDocument/2006/relationships/hyperlink" Target="mailto:direction@santeservicelimousin.fr;nathalie.baudoin@santeservicelimousin.fr;fabien.courteix@santeservicelimousin.fr" TargetMode="External"/><Relationship Id="rId525" Type="http://schemas.openxmlformats.org/officeDocument/2006/relationships/hyperlink" Target="mailto:direction@ehpad-thouet.fr;ehpad.airvault@ehpad-thouet.fr;finances.airvault@ehpad-thouet.fr" TargetMode="External"/><Relationship Id="rId732" Type="http://schemas.openxmlformats.org/officeDocument/2006/relationships/hyperlink" Target="mailto:santefamille47@santefamille47.fr;directionassociation@santefamille47.fr" TargetMode="External"/><Relationship Id="rId1155" Type="http://schemas.openxmlformats.org/officeDocument/2006/relationships/hyperlink" Target="mailto:comptable@espoir33.fr;direction@espoir33.fr" TargetMode="External"/><Relationship Id="rId1362" Type="http://schemas.openxmlformats.org/officeDocument/2006/relationships/hyperlink" Target="mailto:pioffret.directionssiad@laposte.net;ssiad.gouzon@wanadoo.fr;christelle.pioffret@gmail.com" TargetMode="External"/><Relationship Id="rId99" Type="http://schemas.openxmlformats.org/officeDocument/2006/relationships/hyperlink" Target="mailto:Contact@asso-caminante.fr;Yann.philip@asso-caminante.fr;Marielle.LARTIGAU@asso-caminante.fr;Sonia.poletti@asso-caminante.fr" TargetMode="External"/><Relationship Id="rId1015" Type="http://schemas.openxmlformats.org/officeDocument/2006/relationships/hyperlink" Target="mailto:direction@bellecroix.fr;secretariat@bellecroix.fr" TargetMode="External"/><Relationship Id="rId1222" Type="http://schemas.openxmlformats.org/officeDocument/2006/relationships/hyperlink" Target="mailto:admission-plantier@ch-sarlat.fr;direction-secretariat@ch-sarlat.fr;a-rousselotsouliere@ch-sarlat.fr;s-balland@ch-sarlat.fr" TargetMode="External"/><Relationship Id="rId1667" Type="http://schemas.openxmlformats.org/officeDocument/2006/relationships/hyperlink" Target="mailto:finances@ch-claudel.fr;direction@ch-claudel.fr" TargetMode="External"/><Relationship Id="rId1874" Type="http://schemas.openxmlformats.org/officeDocument/2006/relationships/hyperlink" Target="mailto:o.martin@apei-perigueux.fr;o.vergote@apei-perigueux.fr" TargetMode="External"/><Relationship Id="rId1527" Type="http://schemas.openxmlformats.org/officeDocument/2006/relationships/hyperlink" Target="mailto:nathalie.dossantosfernandes@ccas-larochelle.fr;epa.minimes@ccas-larochelle.fr;david.chiche@ccas-larochelle.fr;epa.minimes@ccas-larochelle.fr" TargetMode="External"/><Relationship Id="rId1734" Type="http://schemas.openxmlformats.org/officeDocument/2006/relationships/hyperlink" Target="mailto:direction-maison-sainte-marie@groupe-sos.org;graziella.parente@groupe-sos.org;christine.weber@groupe-sos.org;dg.seniors@groupe-sos.org" TargetMode="External"/><Relationship Id="rId1941" Type="http://schemas.openxmlformats.org/officeDocument/2006/relationships/hyperlink" Target="mailto:epd2monts@epd-les2monts.fr" TargetMode="External"/><Relationship Id="rId26" Type="http://schemas.openxmlformats.org/officeDocument/2006/relationships/hyperlink" Target="mailto:lalandedefronsac@jardinsdecybele.com;kg@cabinet-albertine.fr;t.lissague@colisee.fr" TargetMode="External"/><Relationship Id="rId175" Type="http://schemas.openxmlformats.org/officeDocument/2006/relationships/hyperlink" Target="mailto:direction@ssiad-morlaas.fr" TargetMode="External"/><Relationship Id="rId1801" Type="http://schemas.openxmlformats.org/officeDocument/2006/relationships/hyperlink" Target="mailto:rfccg@adapei86.fr" TargetMode="External"/><Relationship Id="rId382" Type="http://schemas.openxmlformats.org/officeDocument/2006/relationships/hyperlink" Target="mailto:info.fede86@admr.org;gwallez@fede86.admr.org;mdesbancs@fede86.admr.org;mhouari@fede86.admr.org" TargetMode="External"/><Relationship Id="rId687" Type="http://schemas.openxmlformats.org/officeDocument/2006/relationships/hyperlink" Target="mailto:contact47@t21aquitaine.fr;m.labonde@t21aquitaine.fr;g.dupre@t21aquitaine.fr" TargetMode="External"/><Relationship Id="rId2063" Type="http://schemas.openxmlformats.org/officeDocument/2006/relationships/hyperlink" Target="mailto:comite.direction@adapei79.org" TargetMode="External"/><Relationship Id="rId242" Type="http://schemas.openxmlformats.org/officeDocument/2006/relationships/hyperlink" Target="mailto:n.scarcella@amisdelatelier.org;eam.lejardindesamis@amisdelatelier.org" TargetMode="External"/><Relationship Id="rId894" Type="http://schemas.openxmlformats.org/officeDocument/2006/relationships/hyperlink" Target="mailto:patrick.sallette@apf.asso.fr;chrystel.debruyne@apf.asso.fr;iem.pessac@apf.asso.fr;christelle.garcia-rodriguez@apf.asso.fr;cgm.na@apf.asso.fr;aurelien.pourchet@apf.asso.fr" TargetMode="External"/><Relationship Id="rId1177" Type="http://schemas.openxmlformats.org/officeDocument/2006/relationships/hyperlink" Target="mailto:marilyne.lapeyre@apf.asso.fr;ghislaine.chevreux@apf.asso.fr;michelle.denisgay@apf.asso.fr;cgm.na@apf.asso.fr;aurelien.pourchet@apf.asso.fr" TargetMode="External"/><Relationship Id="rId102" Type="http://schemas.openxmlformats.org/officeDocument/2006/relationships/hyperlink" Target="mailto:Contact@asso-caminante.fr;Yann.philip@asso-caminante.fr;Marielle.LARTIGAU@asso-caminante.fr;Sonia.poletti@asso-caminante.fr" TargetMode="External"/><Relationship Id="rId547" Type="http://schemas.openxmlformats.org/officeDocument/2006/relationships/hyperlink" Target="mailto:ehpad@bidart.fr;r.bousquet@bidart.fr" TargetMode="External"/><Relationship Id="rId754" Type="http://schemas.openxmlformats.org/officeDocument/2006/relationships/hyperlink" Target="mailto:direction@ehpad-monflanquin.fr;administration@ehpad-monflanquin.fr;" TargetMode="External"/><Relationship Id="rId961" Type="http://schemas.openxmlformats.org/officeDocument/2006/relationships/hyperlink" Target="mailto:secretariat.direction@ch-stefoy.fr;finance@ch-stefoy.fr;christian.laffargue@ch-stefoy.fr;clarisse.Lyonneau@ch-stefoy.fr" TargetMode="External"/><Relationship Id="rId1384" Type="http://schemas.openxmlformats.org/officeDocument/2006/relationships/hyperlink" Target="mailto:marie.planade@perce-neige.org;foyer.faugeras@perce-neige.org" TargetMode="External"/><Relationship Id="rId1591" Type="http://schemas.openxmlformats.org/officeDocument/2006/relationships/hyperlink" Target="mailto:aj.letempsdescerises@orange.fr;claire.dupuy@roseraie17.fr" TargetMode="External"/><Relationship Id="rId1689" Type="http://schemas.openxmlformats.org/officeDocument/2006/relationships/hyperlink" Target="mailto:directionmdrchasseneuil@gmail.com;" TargetMode="External"/><Relationship Id="rId90" Type="http://schemas.openxmlformats.org/officeDocument/2006/relationships/hyperlink" Target="mailto:olivier.taule@pep86.fr;assistdirection@pep86.fr;isabelle.engeammes@pep86.fr" TargetMode="External"/><Relationship Id="rId407" Type="http://schemas.openxmlformats.org/officeDocument/2006/relationships/hyperlink" Target="mailto:direction.varennes@mutuelle-mbv.fr;direction.vigenna@mutuelle-mbv.fr;administration.varennes@mutuelle-mbv.fr" TargetMode="External"/><Relationship Id="rId614" Type="http://schemas.openxmlformats.org/officeDocument/2006/relationships/hyperlink" Target="mailto:accueil@beilabidia.com;apuyo@beilabidia.com" TargetMode="External"/><Relationship Id="rId821" Type="http://schemas.openxmlformats.org/officeDocument/2006/relationships/hyperlink" Target="mailto:ccashagetmau@wanadoo.fr;ccashagetmau@ccashagetmau.fr;carolelabat@ccashagetmau.fr" TargetMode="External"/><Relationship Id="rId1037" Type="http://schemas.openxmlformats.org/officeDocument/2006/relationships/hyperlink" Target="mailto:Direction-generale@renovation.asso.fr;service-compta@renovation.asso.fr" TargetMode="External"/><Relationship Id="rId1244" Type="http://schemas.openxmlformats.org/officeDocument/2006/relationships/hyperlink" Target="mailto:compta.heliodore@apei-perigueux.fr;c.pillot@apei-perigueux.fr;o.martin@apei-perigueux.fr;o.vergote@apei-perigueux.fr;comptabilite-siege@apei-perigueux.fr;siege@apei-perigueux.fr;d.brouillaud@apei-perigueux.fr;f.gaudillat@apei-perigueux.fr" TargetMode="External"/><Relationship Id="rId1451" Type="http://schemas.openxmlformats.org/officeDocument/2006/relationships/hyperlink" Target="mailto:siege@adapeicorreze.fr;c.bauce@adapeicorreze.fr;c.pasquet@adapeicorreze.fr" TargetMode="External"/><Relationship Id="rId1896" Type="http://schemas.openxmlformats.org/officeDocument/2006/relationships/hyperlink" Target="mailto:anne.perrot@fondationdiaconesses.org" TargetMode="External"/><Relationship Id="rId919" Type="http://schemas.openxmlformats.org/officeDocument/2006/relationships/hyperlink" Target="mailto:laure.sarcou@croix-rouge.fr;mapad.bordeaux@croix-rouge.fr;gwenaelle.lapoule@croix-rouge.fr" TargetMode="External"/><Relationship Id="rId1104" Type="http://schemas.openxmlformats.org/officeDocument/2006/relationships/hyperlink" Target="mailto:direction@residence-gallevent.fr;secretariat@residence-gallevent.fr;infirmieres@residence-gallevent.fr" TargetMode="External"/><Relationship Id="rId1311" Type="http://schemas.openxmlformats.org/officeDocument/2006/relationships/hyperlink" Target="mailto:rosette@pb24.fr;mickael.jaud@pb24.fr;siege@pb24.fr;dominique.eichorn@pb24.fr;arnaud.delair@pb24.fr;eric.van-de-zande-lucas@pb24.fr;sandrine.lemaire@pb24.fr" TargetMode="External"/><Relationship Id="rId1549" Type="http://schemas.openxmlformats.org/officeDocument/2006/relationships/hyperlink" Target="mailto:annaig.orven@gh-saintesangely.fr;secretariat.ehpad@ch-angely.fr;daf-esms@ch-saintonge.fr;chantal.lovati@gh-saintesangely.fr" TargetMode="External"/><Relationship Id="rId1756" Type="http://schemas.openxmlformats.org/officeDocument/2006/relationships/hyperlink" Target="mailto:cbasso@fraineau.fr;mpatte@fraineau.fr;secretariatime@fraineau.fr" TargetMode="External"/><Relationship Id="rId1963" Type="http://schemas.openxmlformats.org/officeDocument/2006/relationships/hyperlink" Target="mailto:siege@adapeicorreze.fr;c.pasquet@adapeicorreze.fr" TargetMode="External"/><Relationship Id="rId48" Type="http://schemas.openxmlformats.org/officeDocument/2006/relationships/hyperlink" Target="mailto:direction@ehpad-thouet.fr" TargetMode="External"/><Relationship Id="rId1409" Type="http://schemas.openxmlformats.org/officeDocument/2006/relationships/hyperlink" Target="mailto:maison-retraite-correze@orange.fr" TargetMode="External"/><Relationship Id="rId1616" Type="http://schemas.openxmlformats.org/officeDocument/2006/relationships/hyperlink" Target="mailto:s.genson@orpea.net;l.decodts@orpea.net;tarification@orpea.net;soubise@orpea.net;diradj.soubise@orpea.net;s.roussel@orpea.net" TargetMode="External"/><Relationship Id="rId1823" Type="http://schemas.openxmlformats.org/officeDocument/2006/relationships/hyperlink" Target="mailto:francois.lalanne@adapei.64.fr" TargetMode="External"/><Relationship Id="rId197" Type="http://schemas.openxmlformats.org/officeDocument/2006/relationships/hyperlink" Target="mailto:ehpad-epcms@orange.fr;direction.brizeauxcoteaux.niort@orange.fr;nicolas.videau@mairie-niort.fr" TargetMode="External"/><Relationship Id="rId2085" Type="http://schemas.openxmlformats.org/officeDocument/2006/relationships/hyperlink" Target="mailto:Marc.VERRET@chu-poitiers.fr;finances@chu-poitiers.fr;Emilie.HUCHET@chu-poitiers.fr;Veronique.PRATT@chu-poitiers.fr;" TargetMode="External"/><Relationship Id="rId264" Type="http://schemas.openxmlformats.org/officeDocument/2006/relationships/hyperlink" Target="mailto:Martial.portefaix@limoges.fr;Guillaume.vidal@limoges.fr;Aude.hennequin@limoges.fr;ehpad.roussillon@limoges.fr;justine.lamagat@limoges.fr;herve.fureix@limoges.fr;laurent.denizou@limoges.fr;christelle.roulet@limoges.fr" TargetMode="External"/><Relationship Id="rId471" Type="http://schemas.openxmlformats.org/officeDocument/2006/relationships/hyperlink" Target="mailto:direction@epcnph.fr;d.bernelas@epcnph.fr;accueil@epcnph.fr" TargetMode="External"/><Relationship Id="rId124" Type="http://schemas.openxmlformats.org/officeDocument/2006/relationships/hyperlink" Target="mailto:aj.geldialdi@gmail.com;comptabilite@aapava.fr;direction@aapava.fr" TargetMode="External"/><Relationship Id="rId569" Type="http://schemas.openxmlformats.org/officeDocument/2006/relationships/hyperlink" Target="mailto:madzierzanowski@fbocke.fr;lutxiberri@fbocke.fr;compta@fbocke.fr;" TargetMode="External"/><Relationship Id="rId776" Type="http://schemas.openxmlformats.org/officeDocument/2006/relationships/hyperlink" Target="mailto:verone@lessor.asso.fr;s.baillet@lessor.asso.fr;m.seguier@lessor.asso.fr" TargetMode="External"/><Relationship Id="rId983" Type="http://schemas.openxmlformats.org/officeDocument/2006/relationships/hyperlink" Target="mailto:direction.libourne@sgmr-ouest.com;iroise.libourne@sgmr-ouest.com;direction.libourne@iroisebellevie.com;a.oblin@iroisebellevie.com;g.cohen@iroisebellevie.com;c.millot@iroisebellevie.com" TargetMode="External"/><Relationship Id="rId1199" Type="http://schemas.openxmlformats.org/officeDocument/2006/relationships/hyperlink" Target="mailto:c.pillot@apei-perigueux.fr;valdedronne@apei-perigueux.fr;s.lekverne@apei-perigueux.fr;o.martin@apei-p&#233;rigueux.fr;siege@apei-perigueux.fr;o.vergote@apei-perigueux.fr;comptabilite-siege@apei-perigueux.fr;siege@apei-perigueux.fr;d.brouillaud@apei-perigueux.fr;f.gaudillat@apei-perigueux.fr" TargetMode="External"/><Relationship Id="rId331" Type="http://schemas.openxmlformats.org/officeDocument/2006/relationships/hyperlink" Target="mailto:direction.ehpad@migne-auxances.fr;contact.ehpad@migne-auxances.fr" TargetMode="External"/><Relationship Id="rId429" Type="http://schemas.openxmlformats.org/officeDocument/2006/relationships/hyperlink" Target="mailto:yleberre@cpeas.fr;igeorges@cpeas.fr;sessad@cpeas.fr;" TargetMode="External"/><Relationship Id="rId636" Type="http://schemas.openxmlformats.org/officeDocument/2006/relationships/hyperlink" Target="mailto:accueil-jour@adapa-cotebasque.org;k.robles@adapa-cotebasque.org;compta-siege@adapa-cotebasque.org;c.lizier@adapa-cotebasque.org" TargetMode="External"/><Relationship Id="rId1059" Type="http://schemas.openxmlformats.org/officeDocument/2006/relationships/hyperlink" Target="mailto:contact@institut-don-bosco.fr;imedonbosco@institut-don-bosco.fr;mouldbabaali@institut-don-bosco.fr;fhebert@institut-don-bosco.fr;mducher@institut-don-bosco.fr" TargetMode="External"/><Relationship Id="rId1266" Type="http://schemas.openxmlformats.org/officeDocument/2006/relationships/hyperlink" Target="mailto:cd24.camsp-direction@dordogne.fr;v.gambache@dordogne.fr;cg24.camsp-direction@dordogne.fr;g.lazes@dordogne.fr;a.lapouge@dordogne.fr;p.defilippi@dordogne.fr;t.aubree@dordogne.fr" TargetMode="External"/><Relationship Id="rId1473" Type="http://schemas.openxmlformats.org/officeDocument/2006/relationships/hyperlink" Target="mailto:p.noirant@lespep19.org;m-a.marsales@lespep19.org;l.chaize@lespep19.org;j.cordier@lespep19.org" TargetMode="External"/><Relationship Id="rId2012" Type="http://schemas.openxmlformats.org/officeDocument/2006/relationships/hyperlink" Target="mailto:direction-polemedicosocial@opea64.fr;polemedicosocial@opea64.fr;finances-polemedicosocial@opea64.fr" TargetMode="External"/><Relationship Id="rId843" Type="http://schemas.openxmlformats.org/officeDocument/2006/relationships/hyperlink" Target="mailto:mdrlabeyrie.pontonx@wanadoo.fr;Direction.pontonx@orange.fr" TargetMode="External"/><Relationship Id="rId1126" Type="http://schemas.openxmlformats.org/officeDocument/2006/relationships/hyperlink" Target="mailto:dir-parc-oliviers-parempuyre@domusvi.com;mraynal@domusvi.com" TargetMode="External"/><Relationship Id="rId1680" Type="http://schemas.openxmlformats.org/officeDocument/2006/relationships/hyperlink" Target="mailto:direction@ardevie.org;contactdomicles16@ardevie.org" TargetMode="External"/><Relationship Id="rId1778" Type="http://schemas.openxmlformats.org/officeDocument/2006/relationships/hyperlink" Target="mailto:mickael.jaud@pb24.fr" TargetMode="External"/><Relationship Id="rId1985" Type="http://schemas.openxmlformats.org/officeDocument/2006/relationships/hyperlink" Target="mailto:coulcms@wanadoo.fr;delphine.othax@coulomme.fr;" TargetMode="External"/><Relationship Id="rId703" Type="http://schemas.openxmlformats.org/officeDocument/2006/relationships/hyperlink" Target="mailto:ehpad.sos@orange.fr;direction@ehpad-sos.fr;a.garbay@ehpad-mezin.fr;a.maille@ehpad-mezin.fr" TargetMode="External"/><Relationship Id="rId910" Type="http://schemas.openxmlformats.org/officeDocument/2006/relationships/hyperlink" Target="mailto:dir-chenaie-st-ciers@domusvi.com;mraynal@domusvi.com;mguiho@domusvi.com" TargetMode="External"/><Relationship Id="rId1333" Type="http://schemas.openxmlformats.org/officeDocument/2006/relationships/hyperlink" Target="mailto:s.queriaud@adapei23.asso.fr;d.fiolle@adapei23.asso.fr;" TargetMode="External"/><Relationship Id="rId1540" Type="http://schemas.openxmlformats.org/officeDocument/2006/relationships/hyperlink" Target="mailto:direction@la-chanceliere.fr;accueil@la-chanceliere.fr" TargetMode="External"/><Relationship Id="rId1638" Type="http://schemas.openxmlformats.org/officeDocument/2006/relationships/hyperlink" Target="mailto:aurelie.boursiquot@unapei17.org;alix.meyer@unapei17.org;emilie.jacquot@unapei17.org" TargetMode="External"/><Relationship Id="rId1400" Type="http://schemas.openxmlformats.org/officeDocument/2006/relationships/hyperlink" Target="mailto:carsudouest@fondationpartageetvie.org;Gael.de-freslon@fondationpartageetvie.org;Alain.Pinaudeau@fondationpartageetvie.org;novel@fondationpartageetvie.org;sophie.dumas@fondationpartageetvie.org" TargetMode="External"/><Relationship Id="rId1845" Type="http://schemas.openxmlformats.org/officeDocument/2006/relationships/hyperlink" Target="mailto:direction.adapei79@adapei79.org" TargetMode="External"/><Relationship Id="rId1705" Type="http://schemas.openxmlformats.org/officeDocument/2006/relationships/hyperlink" Target="mailto:direction@chateaudecresse.fr;accueil@chateaudecresse.fr;f.bureau@chateaudecresse.fr" TargetMode="External"/><Relationship Id="rId1912" Type="http://schemas.openxmlformats.org/officeDocument/2006/relationships/hyperlink" Target="mailto:siege.ussel@fondationjacqueschirac.fr" TargetMode="External"/><Relationship Id="rId286" Type="http://schemas.openxmlformats.org/officeDocument/2006/relationships/hyperlink" Target="mailto:direction@chimb.fr;achatsght@chimb.fr;accueil@chimb.fr;aurore.diverrez@chimb.fr" TargetMode="External"/><Relationship Id="rId493" Type="http://schemas.openxmlformats.org/officeDocument/2006/relationships/hyperlink" Target="mailto:valerie.jude@apf.asso.fr;nathalie.perpinial@apf.asso.fr;michelle.denisgay@apf.asso.fr;aurelien.pourchet@apf.asso.fr;sessad.niort@apf.asso.fr;cgm.na@apf.asso.fr" TargetMode="External"/><Relationship Id="rId146" Type="http://schemas.openxmlformats.org/officeDocument/2006/relationships/hyperlink" Target="mailto:direction.alcartero@orange.fr;maison.alcartero@wanadoo.fr" TargetMode="External"/><Relationship Id="rId353" Type="http://schemas.openxmlformats.org/officeDocument/2006/relationships/hyperlink" Target="mailto:info.fede86@admr.org;gwallez@fede86.admr.org;mdesbancs@fede86.admr.org;mhouari@fede86.admr.org" TargetMode="External"/><Relationship Id="rId560" Type="http://schemas.openxmlformats.org/officeDocument/2006/relationships/hyperlink" Target="mailto:ssiad2rives@orange.fr;directeur.mad2rives@gmail.com" TargetMode="External"/><Relationship Id="rId798" Type="http://schemas.openxmlformats.org/officeDocument/2006/relationships/hyperlink" Target="mailto:siege@adapei40.fr;m.laplace@adapei40.fr;" TargetMode="External"/><Relationship Id="rId1190" Type="http://schemas.openxmlformats.org/officeDocument/2006/relationships/hyperlink" Target="mailto:catherine.denant@medica.fr;Referent-administratif.ISSIGEAC@medica.fr;cdg.tarification@korian.fr;controle.gestion-operationnel@korian.fr;catherine.denant@korian.fr;vincent.parissier@korian.fr" TargetMode="External"/><Relationship Id="rId2034" Type="http://schemas.openxmlformats.org/officeDocument/2006/relationships/hyperlink" Target="mailto:siege@adapei33.com;directiondesfinances@adapei33.com;gregoire.plainecassagne@adapei33.com;aurelie.massieu@adapei33.com" TargetMode="External"/><Relationship Id="rId213" Type="http://schemas.openxmlformats.org/officeDocument/2006/relationships/hyperlink" Target="mailto:michelle.denisgay@apf.asso.fr;aurelien.pourchet@apf.asso.fr;nathalie.perpinial@apf.asso.fr;;iem.couzeix@apf.asso.fr;nelly.sabatie@apf.asso.fr;michel.forest@apf.asso.fr;cgm.na@apf.asso.fr" TargetMode="External"/><Relationship Id="rId420" Type="http://schemas.openxmlformats.org/officeDocument/2006/relationships/hyperlink" Target="mailto:direction@ehpad-lesjardinsdemontplaisir.fr;j.thereau@vivaltovie.com" TargetMode="External"/><Relationship Id="rId658" Type="http://schemas.openxmlformats.org/officeDocument/2006/relationships/hyperlink" Target="mailto:ccas@biarritz.fr;n.bense@biarritz.fr;f.larteguy@biarritz.fr;a.roussiere@biarritz.fr;h.llopis@biarritz.fr;notremaison@biarritz.fr" TargetMode="External"/><Relationship Id="rId865" Type="http://schemas.openxmlformats.org/officeDocument/2006/relationships/hyperlink" Target="mailto:samsah.polesensoriel@irsa.fr;c.pereira@irsa.fr;s.aribaud@irsa.fr" TargetMode="External"/><Relationship Id="rId1050" Type="http://schemas.openxmlformats.org/officeDocument/2006/relationships/hyperlink" Target="mailto:s.falgon@terre-negre.fr;e.chignon@terre-negre.fr;ehpad@terre-negre.fr;s.audebert@terre-negre.fr" TargetMode="External"/><Relationship Id="rId1288" Type="http://schemas.openxmlformats.org/officeDocument/2006/relationships/hyperlink" Target="mailto:ehpad.lalinde@orange.fr" TargetMode="External"/><Relationship Id="rId1495" Type="http://schemas.openxmlformats.org/officeDocument/2006/relationships/hyperlink" Target="mailto:laurence.favreau@korian.fr;korian.lesajoncs@korian.fr;cdg.tarification@korian.fr;vincent.parissier@korian.fr" TargetMode="External"/><Relationship Id="rId518" Type="http://schemas.openxmlformats.org/officeDocument/2006/relationships/hyperlink" Target="mailto:direction@ehpad-magnolias-moncoutant.fr;secretariat@ehpad-magnolias-moncoutant.fr;rhcompta@ehpad-magnolias-moncoutant.fr" TargetMode="External"/><Relationship Id="rId725" Type="http://schemas.openxmlformats.org/officeDocument/2006/relationships/hyperlink" Target="mailto:direction.generale@poledesanteduvilleneuvois.fr;michel.le-bon@psv47.fr" TargetMode="External"/><Relationship Id="rId932" Type="http://schemas.openxmlformats.org/officeDocument/2006/relationships/hyperlink" Target="mailto:arenom@logea.asso.fr;lesacacias@logea.asso.fr;edermit@logea.asso.fr;mcastet@logea.asso.fr;vbidouze@logea.asso.fr;ldelafourniere@logea.asso.fr;amardon@logea.asso.fr;jcardona@logea.asso.fr;fduboz@logea.asso.fr;ameslier@logea.asso.fr" TargetMode="External"/><Relationship Id="rId1148" Type="http://schemas.openxmlformats.org/officeDocument/2006/relationships/hyperlink" Target="mailto:cdg.tarification@korian.fr;vincent.parissier@korian.fr;baptiste.rouilles@korian.fr" TargetMode="External"/><Relationship Id="rId1355" Type="http://schemas.openxmlformats.org/officeDocument/2006/relationships/hyperlink" Target="mailto:Cecile.Moutaud@fondationpartageetvie.org;carsudouest@fondationpartageetvie.org;Gael.de-freslon@fondationpartageetvie.org;Alain.Pinaudeau@fondationpartageetvie.org;lemasfaure@fondationpartageetvie.org" TargetMode="External"/><Relationship Id="rId1562" Type="http://schemas.openxmlformats.org/officeDocument/2006/relationships/hyperlink" Target="mailto:epd2monts@epd-les2monts.fr;n.duluc@epd-les2monts.fr;p.delplanque@epd-les2monts.fr" TargetMode="External"/><Relationship Id="rId1008" Type="http://schemas.openxmlformats.org/officeDocument/2006/relationships/hyperlink" Target="mailto:stephanie.ulysse@adgessa.fr;siege@adgessa.fr;franck.lussin@adgessa.fr;" TargetMode="External"/><Relationship Id="rId1215" Type="http://schemas.openxmlformats.org/officeDocument/2006/relationships/hyperlink" Target="mailto:dordogne@ceid-addiction.com;p.lempereur@ceid-addiction.com;t.guerlach@ceid-addiction.com" TargetMode="External"/><Relationship Id="rId1422" Type="http://schemas.openxmlformats.org/officeDocument/2006/relationships/hyperlink" Target="mailto:siege.ussel@fondationjacqueschirac.fr;" TargetMode="External"/><Relationship Id="rId1867" Type="http://schemas.openxmlformats.org/officeDocument/2006/relationships/hyperlink" Target="mailto:siege@ari-accompagnement.fr" TargetMode="External"/><Relationship Id="rId61" Type="http://schemas.openxmlformats.org/officeDocument/2006/relationships/hyperlink" Target="mailto:direction@ehpadlafourcade.com;secretariat@ehpadlafourcade.com" TargetMode="External"/><Relationship Id="rId1727" Type="http://schemas.openxmlformats.org/officeDocument/2006/relationships/hyperlink" Target="mailto:direction.mansle@iroisebellevie.com;iroise.mansle@iroisebellevie.com" TargetMode="External"/><Relationship Id="rId1934" Type="http://schemas.openxmlformats.org/officeDocument/2006/relationships/hyperlink" Target="mailto:gcamares@emmanuelle.asso.fr;tboscariol@emmanuelle.asso.fr" TargetMode="External"/><Relationship Id="rId19" Type="http://schemas.openxmlformats.org/officeDocument/2006/relationships/hyperlink" Target="mailto:fabienne.effie@alprado.fr;henri.litas@alprado.fr;olivier.lesca@alprado.fr;florence.lamarque@alprado.fr" TargetMode="External"/><Relationship Id="rId168" Type="http://schemas.openxmlformats.org/officeDocument/2006/relationships/hyperlink" Target="mailto:accueil@asso-mpc.fr;g.garay@asso-mpc.fr;l.bonamour@asso-mpc.fr;mariama@asso-mpc.fr;j.tardy@asso-mpc.fr;g.briere@asso-mpc.fr" TargetMode="External"/><Relationship Id="rId375" Type="http://schemas.openxmlformats.org/officeDocument/2006/relationships/hyperlink" Target="mailto:sgaboriaud@apajh86.com;kdiversay@apajh86.com;jfwarot@apajh86.com;sdespretz@apajh86.com;ime@apajh86.com;lmartin@apajh86.com" TargetMode="External"/><Relationship Id="rId582" Type="http://schemas.openxmlformats.org/officeDocument/2006/relationships/hyperlink" Target="mailto:secretariat.direction@ch-orthez.fr;mathilde.crete@ch-orthez.fr;laetitia.jimenez@ch-orthez.fr;catherine.bodei@ch-orthez.fr;" TargetMode="External"/><Relationship Id="rId2056" Type="http://schemas.openxmlformats.org/officeDocument/2006/relationships/hyperlink" Target="mailto:comite.direction@adapei79.org" TargetMode="External"/><Relationship Id="rId3" Type="http://schemas.openxmlformats.org/officeDocument/2006/relationships/hyperlink" Target="mailto:ch.mont-de-marsan@ch-mt-marsan.fr;direction@ch-mdm.fr;direction.finances@ch-mdm.fr" TargetMode="External"/><Relationship Id="rId235" Type="http://schemas.openxmlformats.org/officeDocument/2006/relationships/hyperlink" Target="mailto:p.carnero@edea-asso.fr%20;" TargetMode="External"/><Relationship Id="rId442" Type="http://schemas.openxmlformats.org/officeDocument/2006/relationships/hyperlink" Target="mailto:olivier.taule@pep86.fr;assistdirection@pep86.fr;isabelle.engeammes@pep86.fr" TargetMode="External"/><Relationship Id="rId887" Type="http://schemas.openxmlformats.org/officeDocument/2006/relationships/hyperlink" Target="mailto:siege@adapei40.fr;m.laplace@adapei40.fr;" TargetMode="External"/><Relationship Id="rId1072" Type="http://schemas.openxmlformats.org/officeDocument/2006/relationships/hyperlink" Target="mailto:siege@apajh33.asso.fr;m.keisler@apajh33.asso.fr;archipel.alienor@apajh33.fr;a.cuvellier@apajh33.fr;comptabilite@apajh33.fr;p.massat@apajh33.fr" TargetMode="External"/><Relationship Id="rId302" Type="http://schemas.openxmlformats.org/officeDocument/2006/relationships/hyperlink" Target="mailto:siadstg@wanadoo.fr" TargetMode="External"/><Relationship Id="rId747" Type="http://schemas.openxmlformats.org/officeDocument/2006/relationships/hyperlink" Target="mailto:cecile.le-meur@ugecam.assurance-maladie.fr;natalia.dumitras@ugecam.assurance-maladie.fr;FRANCOIS.COTS@ugecam.assurance-maladie.fr" TargetMode="External"/><Relationship Id="rId954" Type="http://schemas.openxmlformats.org/officeDocument/2006/relationships/hyperlink" Target="mailto:tdommanget@jipg.fr;jardinsdumedoc@pavonis.fr;jeanpaul.dasilva@pavonis.fr;mjacot@jestia.fr" TargetMode="External"/><Relationship Id="rId1377" Type="http://schemas.openxmlformats.org/officeDocument/2006/relationships/hyperlink" Target="mailto:direction@lespep23.org;claude.bleron@gmail.com;siege@lespep23.org" TargetMode="External"/><Relationship Id="rId1584" Type="http://schemas.openxmlformats.org/officeDocument/2006/relationships/hyperlink" Target="mailto:n.fortin@colisee.fr;accueil.stjeandeliversay@colisee.fr;direction.stjeandeliversay@colisee.fr;e.caillaud@colisee.fr;c.bonnal@colisee.fr;kg@cabinet-albertine.fr;t.lissague@colisee.fr" TargetMode="External"/><Relationship Id="rId1791" Type="http://schemas.openxmlformats.org/officeDocument/2006/relationships/hyperlink" Target="mailto:mhattab@aides.org;afrennet@aides.org" TargetMode="External"/><Relationship Id="rId83" Type="http://schemas.openxmlformats.org/officeDocument/2006/relationships/hyperlink" Target="mailto:Direction-generale@renovation.asso.fr;service-compta@renovation.asso.fr" TargetMode="External"/><Relationship Id="rId607" Type="http://schemas.openxmlformats.org/officeDocument/2006/relationships/hyperlink" Target="mailto:cecile.le-meur@ugecam.assurance-maladie.fr;natalia.dumitras@ugecam.assurance-maladie.fr;herauritz.contact@ugecam.assurance-maladie.fr;" TargetMode="External"/><Relationship Id="rId814" Type="http://schemas.openxmlformats.org/officeDocument/2006/relationships/hyperlink" Target="mailto:v.lutz@chalossetursan.fr;m.bache@chalossetursan.fr;ehpad.saintsever@chalossetursan.fr" TargetMode="External"/><Relationship Id="rId1237" Type="http://schemas.openxmlformats.org/officeDocument/2006/relationships/hyperlink" Target="mailto:direction@ehpad-tremolades.fr;radministratif@ehpad-tremolades.fr;scomptable@ehpad-tremolades.fr" TargetMode="External"/><Relationship Id="rId1444" Type="http://schemas.openxmlformats.org/officeDocument/2006/relationships/hyperlink" Target="mailto:direction.generale@avehc.fr;adj.direction@avehc.fr;secretariat.ehpad@avehc.fr" TargetMode="External"/><Relationship Id="rId1651" Type="http://schemas.openxmlformats.org/officeDocument/2006/relationships/hyperlink" Target="mailto:ccas.sainthilaire@orange.fr" TargetMode="External"/><Relationship Id="rId1889" Type="http://schemas.openxmlformats.org/officeDocument/2006/relationships/hyperlink" Target="mailto:direction@cordia.asso.fr" TargetMode="External"/><Relationship Id="rId1304" Type="http://schemas.openxmlformats.org/officeDocument/2006/relationships/hyperlink" Target="mailto:direction@dircomehpad.fr;compta@ehpadfonfrede.fr;accueil@ehpadfonfrede.fr;" TargetMode="External"/><Relationship Id="rId1511" Type="http://schemas.openxmlformats.org/officeDocument/2006/relationships/hyperlink" Target="mailto:dir-jardins-loulay@domusvi.com;tabreu@domusvi.com;akuba@domusvi.com;pnicole@domusvi.com" TargetMode="External"/><Relationship Id="rId1749" Type="http://schemas.openxmlformats.org/officeDocument/2006/relationships/hyperlink" Target="mailto:direction.hopital@ch-angouleme.fr;secretariat.polepa@ch-angouleme.fr;christine.petit@ch-angouleme.fr" TargetMode="External"/><Relationship Id="rId1956" Type="http://schemas.openxmlformats.org/officeDocument/2006/relationships/hyperlink" Target="mailto:sebastien.motard@adapei16.asso.fr;vanessa.thuillier@adapei16.asso.fr;florent.pobel@adapei16.asso.fr;adapei16.camsp@adapei16.asso.fr;nadine.burgaud@adapei16.asso.fr;guillaume.preveraud@adapei16.asso.fr" TargetMode="External"/><Relationship Id="rId1609" Type="http://schemas.openxmlformats.org/officeDocument/2006/relationships/hyperlink" Target="mailto:pnicole@domusvi.com;akuba@domusvi.com;dir-littoral-st-augustin@domusvi.com;tabreu@domusvi.com" TargetMode="External"/><Relationship Id="rId1816" Type="http://schemas.openxmlformats.org/officeDocument/2006/relationships/hyperlink" Target="mailto:francois.lalanne@adapei.64.fr" TargetMode="External"/><Relationship Id="rId10" Type="http://schemas.openxmlformats.org/officeDocument/2006/relationships/hyperlink" Target="mailto:ehpad@automneenaspe.fr;direction@automneenaspe.fr" TargetMode="External"/><Relationship Id="rId397" Type="http://schemas.openxmlformats.org/officeDocument/2006/relationships/hyperlink" Target="mailto:c.blugeon@itep86.fr;t.liminana@itep86.fr;contact@itep86.fr" TargetMode="External"/><Relationship Id="rId2078" Type="http://schemas.openxmlformats.org/officeDocument/2006/relationships/hyperlink" Target="mailto:direction@ehpadossau.fr" TargetMode="External"/><Relationship Id="rId257" Type="http://schemas.openxmlformats.org/officeDocument/2006/relationships/hyperlink" Target="mailto:secretariat.direction@ch-stjunien.fr;secdir@ch-stjunien.fr;patricia.sardin@ch-stjunien.fr;denis.pham@ch-stjunien.fr;dir.affaires-financieres@ch-stjunien.fr;muriel.poumeroulie@ch-stjunien.fr" TargetMode="External"/><Relationship Id="rId464" Type="http://schemas.openxmlformats.org/officeDocument/2006/relationships/hyperlink" Target="mailto:Cdg.tarification@korian.fr;vincent.parissier@korian.fr;sophie.gueguen@korian.fr" TargetMode="External"/><Relationship Id="rId1094" Type="http://schemas.openxmlformats.org/officeDocument/2006/relationships/hyperlink" Target="mailto:president.aquitaine@t21aquitaine.fr;s.prevot@t21aquitaine.fr;b.joyeux@t21aquitaine.fr;m.labonde@t21aquitaine.fr;m.inacio-almeida@t21aquitaine.fr;contact47@t21aquitaine.fr;p.haristouy@t21aquitaine.fr;g.dupre@t21aquitaine.fr" TargetMode="External"/><Relationship Id="rId117" Type="http://schemas.openxmlformats.org/officeDocument/2006/relationships/hyperlink" Target="mailto:secretariat@ssiad-lescar.fr;direction@ssiad-lescar.fr" TargetMode="External"/><Relationship Id="rId671" Type="http://schemas.openxmlformats.org/officeDocument/2006/relationships/hyperlink" Target="mailto:estillac.hirondelles@orange.fr" TargetMode="External"/><Relationship Id="rId769" Type="http://schemas.openxmlformats.org/officeDocument/2006/relationships/hyperlink" Target="mailto:ehpad@ehpadaiguillon.fr;direction.feugarolles@orange.fr" TargetMode="External"/><Relationship Id="rId976" Type="http://schemas.openxmlformats.org/officeDocument/2006/relationships/hyperlink" Target="mailto:ccas@mairie-libourne.fr;ccas@libourne.fr" TargetMode="External"/><Relationship Id="rId1399" Type="http://schemas.openxmlformats.org/officeDocument/2006/relationships/hyperlink" Target="mailto:polegestion@ehpad-rivet-brive.fr;direction@ehpad-rivet-brive.fr;direction@ehad-rivet-brive.fr" TargetMode="External"/><Relationship Id="rId324" Type="http://schemas.openxmlformats.org/officeDocument/2006/relationships/hyperlink" Target="mailto:sgaboriaud@apajh86.com;kdiversay@apajh86.com;jfwarot@apajh86.com;sdespretz@apajh86.com;jdboyer@apajh86.com" TargetMode="External"/><Relationship Id="rId531" Type="http://schemas.openxmlformats.org/officeDocument/2006/relationships/hyperlink" Target="mailto:direction@camspdubearn.fr;secretaire.dir@camspdubearn.fr;accueil@camspdubearn.fr" TargetMode="External"/><Relationship Id="rId629" Type="http://schemas.openxmlformats.org/officeDocument/2006/relationships/hyperlink" Target="mailto:Direction-generale@renovation.asso.fr;service-compta@renovation.asso.fr" TargetMode="External"/><Relationship Id="rId1161" Type="http://schemas.openxmlformats.org/officeDocument/2006/relationships/hyperlink" Target="mailto:direction.ehpad@stseurinsurlisle.com" TargetMode="External"/><Relationship Id="rId1259" Type="http://schemas.openxmlformats.org/officeDocument/2006/relationships/hyperlink" Target="mailto:gwendoline.boisset@ljdh-alvere.fr;contact@ljdh-alvere.fr" TargetMode="External"/><Relationship Id="rId1466" Type="http://schemas.openxmlformats.org/officeDocument/2006/relationships/hyperlink" Target="mailto:association@apajh19.org;direction@apajh19.org;comptabilite@apajh19.org;sessad@apajh19.org;a.nicolaon@gecac.fr;jc.francois@gecac.fr" TargetMode="External"/><Relationship Id="rId2005" Type="http://schemas.openxmlformats.org/officeDocument/2006/relationships/hyperlink" Target="mailto:emarcellaud@vyv3-cda.fr;anne.rannou@mutualite86.fr;raf@mutualite86.fr;apeyramaure@vyv3-cda.fr;vduplessy@vyv3-cda.fr;cpillet@vyv3-cda.fr" TargetMode="External"/><Relationship Id="rId836" Type="http://schemas.openxmlformats.org/officeDocument/2006/relationships/hyperlink" Target="mailto:directionehpadparentis@orange.fr;compta1ehpadparentis@orange.fr" TargetMode="External"/><Relationship Id="rId1021" Type="http://schemas.openxmlformats.org/officeDocument/2006/relationships/hyperlink" Target="mailto:direction@bon-secours.fr" TargetMode="External"/><Relationship Id="rId1119" Type="http://schemas.openxmlformats.org/officeDocument/2006/relationships/hyperlink" Target="mailto:tarification@orpea.net;a.tarlay@orpea.net;diradj.andernos@orpea.net;m.molina@orpea.net" TargetMode="External"/><Relationship Id="rId1673" Type="http://schemas.openxmlformats.org/officeDocument/2006/relationships/hyperlink" Target="mailto:corinne.patinec@amicial.fr;julie.gauthier@amicial.fr;michael.charbit@amicial.fr;nadia.elmaqdad@amicial.fr;accueil@amicial.fr" TargetMode="External"/><Relationship Id="rId1880" Type="http://schemas.openxmlformats.org/officeDocument/2006/relationships/hyperlink" Target="mailto:contact@anpaa.asso.fr" TargetMode="External"/><Relationship Id="rId1978" Type="http://schemas.openxmlformats.org/officeDocument/2006/relationships/hyperlink" Target="mailto:direction@dimep87.fr;dominique.boucher@dimep87.fr;stephane.chatton@dimep87.fr;attache@dimep87.fr" TargetMode="External"/><Relationship Id="rId903" Type="http://schemas.openxmlformats.org/officeDocument/2006/relationships/hyperlink" Target="mailto:siege@apajh33.asso.fr;m.keisler@apajh33.asso.fr;mas.junca@apajh33.fr;comptabilite@apajh33.fr;p.massat@apajh33.fr" TargetMode="External"/><Relationship Id="rId1326" Type="http://schemas.openxmlformats.org/officeDocument/2006/relationships/hyperlink" Target="mailto:direction@ehpadlesmyosotis.fr;secretariat@ehpadlesmyosotis.fr" TargetMode="External"/><Relationship Id="rId1533" Type="http://schemas.openxmlformats.org/officeDocument/2006/relationships/hyperlink" Target="mailto:ccas-servicefinances@ville-saintes.fr;x.jouzel@ville-saintes.fr;ccas-ssiad@ville-saintes.fr;mm.rouil@ville-saintes.fr" TargetMode="External"/><Relationship Id="rId1740" Type="http://schemas.openxmlformats.org/officeDocument/2006/relationships/hyperlink" Target="mailto:ehpad.lesjardinsdantan@orange.fr;direction.lesjardinsdantan@orange.fr" TargetMode="External"/><Relationship Id="rId32" Type="http://schemas.openxmlformats.org/officeDocument/2006/relationships/hyperlink" Target="mailto:c.bily@colisee.fr;c.bernard@colisee.fr;a.clin@colisee.fr;a.chaibi@colisee.fr;kg@cabinet-albertine.fr;t.lissague@colisee.fr" TargetMode="External"/><Relationship Id="rId1600" Type="http://schemas.openxmlformats.org/officeDocument/2006/relationships/hyperlink" Target="mailto:stephane.david@fondationdiaconesses.org;michel.haffner@fondationdiaconesses.org;samsah.gaia17@fondationdiaconesses.org;corinne.menadier@fondationdiaconesses.org" TargetMode="External"/><Relationship Id="rId1838" Type="http://schemas.openxmlformats.org/officeDocument/2006/relationships/hyperlink" Target="mailto:direction.adapei79@adapei79.org" TargetMode="External"/><Relationship Id="rId181" Type="http://schemas.openxmlformats.org/officeDocument/2006/relationships/hyperlink" Target="mailto:ssiadbassinlacq@santat.fr;direction@santat.fr;administratif@santat.fr" TargetMode="External"/><Relationship Id="rId1905" Type="http://schemas.openxmlformats.org/officeDocument/2006/relationships/hyperlink" Target="mailto:siege.ussel@fondationjacqueschirac.fr" TargetMode="External"/><Relationship Id="rId279" Type="http://schemas.openxmlformats.org/officeDocument/2006/relationships/hyperlink" Target="mailto:directiongenerale@deltaplus87.fr;cs.servicesfinanciers@deltaplus87.fr;i.daulhac@deltaplus87.fr;c.velghe@deltaplus87.fr;a.boulesteix@deltaplus87.fr;a.diez@deltaplus87.fr;y.robert@deltaplus87.fr" TargetMode="External"/><Relationship Id="rId486" Type="http://schemas.openxmlformats.org/officeDocument/2006/relationships/hyperlink" Target="mailto:direction@epms-chize.fr;ecofin@epms-chize.fr;accueil@epms-chize.fr" TargetMode="External"/><Relationship Id="rId693" Type="http://schemas.openxmlformats.org/officeDocument/2006/relationships/hyperlink" Target="mailto:secretariat.siegesocial@apres47.com;lacerisaie@apres47.com;comptabilite@apres47.com;laurence.ducos@apres47.com" TargetMode="External"/><Relationship Id="rId139" Type="http://schemas.openxmlformats.org/officeDocument/2006/relationships/hyperlink" Target="mailto:direction@ehpad-letemple.fr;secretariat@ehpad-letemple.fr;direction@ehpad-monein.fr;laetitia.jimenez@ch-orthez.fr" TargetMode="External"/><Relationship Id="rId346" Type="http://schemas.openxmlformats.org/officeDocument/2006/relationships/hyperlink" Target="mailto:direction@ehpadlareverie.fr;info@ehpad-lareverie.fr;j.thereau@vivaltovie.com" TargetMode="External"/><Relationship Id="rId553" Type="http://schemas.openxmlformats.org/officeDocument/2006/relationships/hyperlink" Target="mailto:direction@residencedubaretous.fr;compta@residencedubaretous.fr" TargetMode="External"/><Relationship Id="rId760" Type="http://schemas.openxmlformats.org/officeDocument/2006/relationships/hyperlink" Target="mailto:accueil@residencelescapucins.fr;direction@residencelescapucins.fr" TargetMode="External"/><Relationship Id="rId998" Type="http://schemas.openxmlformats.org/officeDocument/2006/relationships/hyperlink" Target="mailto:Aurelie.Moret@fondationpartageetvie.org;Henry.Moret@fondationpartageetvie.org;Sabine.Roy@fondationpartageetvie.org" TargetMode="External"/><Relationship Id="rId1183" Type="http://schemas.openxmlformats.org/officeDocument/2006/relationships/hyperlink" Target="mailto:sylvie.besse@croix-rouge.fr;laurence.menet@croix-rouge.fr;ssiadpa.sarlat@croix-rouge.fr;ssiadpa.sarlat@croix-rouge.fr" TargetMode="External"/><Relationship Id="rId1390" Type="http://schemas.openxmlformats.org/officeDocument/2006/relationships/hyperlink" Target="mailto:ssiadpa-mercoeur@wanadoo.fr" TargetMode="External"/><Relationship Id="rId2027" Type="http://schemas.openxmlformats.org/officeDocument/2006/relationships/hyperlink" Target="mailto:siege@adapei33.com;directiondesfinances@adapei33.com;gregoire.plainecassagne@adapei33.com;aurelie.massieu@adapei33.com" TargetMode="External"/><Relationship Id="rId206" Type="http://schemas.openxmlformats.org/officeDocument/2006/relationships/hyperlink" Target="mailto:dg@eirc.fr;pac.daf@eirc.fr;presidence.asso@eirc.fr;ime.improaccueil@eirc.fr;ime.imp-directeuradjoint@eirc.fr" TargetMode="External"/><Relationship Id="rId413" Type="http://schemas.openxmlformats.org/officeDocument/2006/relationships/hyperlink" Target="mailto:direction-couhe@cias-civraisien.com;direction-couhe@cias-civraisien.com;direction-chaunay@cias-civraisien.com" TargetMode="External"/><Relationship Id="rId858" Type="http://schemas.openxmlformats.org/officeDocument/2006/relationships/hyperlink" Target="mailto:cde40.direction@landes.fr;christelle.lamothe@landes.fr" TargetMode="External"/><Relationship Id="rId1043" Type="http://schemas.openxmlformats.org/officeDocument/2006/relationships/hyperlink" Target="mailto:directeur@ehpadlatourdupin.com;c.nanot@ehpadlatourdupin.com;compta-fournisseurs@ehpadlatourdupin.com" TargetMode="External"/><Relationship Id="rId1488" Type="http://schemas.openxmlformats.org/officeDocument/2006/relationships/hyperlink" Target="mailto:jean-christophe.janny@atash.fr;atash@atash.fr;karine.dages@atash.fr;krystel.leplumey@atash.fr;aude.lebescond@atash.fr" TargetMode="External"/><Relationship Id="rId1695" Type="http://schemas.openxmlformats.org/officeDocument/2006/relationships/hyperlink" Target="mailto:direction.ehpad.fleac@orange.fr;samantha.daulon@orange.fr;" TargetMode="External"/><Relationship Id="rId620" Type="http://schemas.openxmlformats.org/officeDocument/2006/relationships/hyperlink" Target="mailto:putillenea@fbocke.fr;vetcheverria@fbocke.fr;compta@fbocke.fr;" TargetMode="External"/><Relationship Id="rId718" Type="http://schemas.openxmlformats.org/officeDocument/2006/relationships/hyperlink" Target="mailto:exupery-marmande@domusvi.com;dir-exupery-marmande@domusvi.com;mraynal@domusvi.com" TargetMode="External"/><Relationship Id="rId925" Type="http://schemas.openxmlformats.org/officeDocument/2006/relationships/hyperlink" Target="mailto:direction@paul-claudel.com;contact@paul-claudel.com;adrien.chapolard@domidep.fr" TargetMode="External"/><Relationship Id="rId1250" Type="http://schemas.openxmlformats.org/officeDocument/2006/relationships/hyperlink" Target="mailto:direction-secretariat@ch-sarlat.fr;s-balland@ch-sarlat.fr" TargetMode="External"/><Relationship Id="rId1348" Type="http://schemas.openxmlformats.org/officeDocument/2006/relationships/hyperlink" Target="mailto:Fabrice.dexet@alefpa.asso.fr;Stephanie.marsaud@alefpa.asso.fr;nicolas.bazzo@alefpa.asso.fr;rodolphe.daillet@alefpa.asso.fr" TargetMode="External"/><Relationship Id="rId1555" Type="http://schemas.openxmlformats.org/officeDocument/2006/relationships/hyperlink" Target="mailto:gcamares@emmanuelle.asso.fr;tboscariol@emmanuelle.asso.fr;cmorel@emmanuelle.asso.fr;esatoe@emmanuelle.asso.fr" TargetMode="External"/><Relationship Id="rId1762" Type="http://schemas.openxmlformats.org/officeDocument/2006/relationships/hyperlink" Target="mailto:accueil.alz-chjb@orange.fr;direction@ch-st-yrieix.fr;finances@ch-st-yrieix.fr;jerome.lagrandanne@ch-st-yrieix.fr" TargetMode="External"/><Relationship Id="rId1110" Type="http://schemas.openxmlformats.org/officeDocument/2006/relationships/hyperlink" Target="mailto:arenom@logea.asso.fr;edermit@logea.asso.fr;esaintpau@logea.asso.fr;epanes@logea.asso.fr;ldelafourniere@logea.asso.fr;amardon@logea.asso.fr;rkretz@logea.asso.fr;jcardona@logea.asso.fr" TargetMode="External"/><Relationship Id="rId1208" Type="http://schemas.openxmlformats.org/officeDocument/2006/relationships/hyperlink" Target="mailto:maisonlegorrec@aurore.asso.fr;g.delsordo@aurore.asso.fr;r.louis@aurore.asso.fr;f.beliarde@aurore.asso.fr" TargetMode="External"/><Relationship Id="rId1415" Type="http://schemas.openxmlformats.org/officeDocument/2006/relationships/hyperlink" Target="mailto:mas@agef-paysdebrive.com;e.margerit@agef-paysdebrive.com;comptabilite@agef-paysdebrive.com" TargetMode="External"/><Relationship Id="rId54" Type="http://schemas.openxmlformats.org/officeDocument/2006/relationships/hyperlink" Target="mailto:Direction-generale@renovation.asso.fr;service-compta@renovation.asso.fr" TargetMode="External"/><Relationship Id="rId1622" Type="http://schemas.openxmlformats.org/officeDocument/2006/relationships/hyperlink" Target="mailto:dg@trema-asso.fr;ssiad@trema-asso.fr;spasad@trema-asso.fr;Beatrice.Olgiati@trema-asso.fr;ssiad.esa@trema-asso.fr;pascale.capraro@trema-asso.fr" TargetMode="External"/><Relationship Id="rId1927" Type="http://schemas.openxmlformats.org/officeDocument/2006/relationships/hyperlink" Target="mailto:dg@trema-asso.fr" TargetMode="External"/><Relationship Id="rId2091" Type="http://schemas.openxmlformats.org/officeDocument/2006/relationships/vmlDrawing" Target="../drawings/vmlDrawing7.vml"/><Relationship Id="rId270" Type="http://schemas.openxmlformats.org/officeDocument/2006/relationships/hyperlink" Target="mailto:contact@irsa.fr;c.pereira@irsa.fr;aimelabregere@irsa.fr;s.vincent@irsa.fr" TargetMode="External"/><Relationship Id="rId130" Type="http://schemas.openxmlformats.org/officeDocument/2006/relationships/hyperlink" Target="mailto:direction@ehpad-ecureuil-pau.fr;residence@ehpad-ecureuil-pau.fr;administration@ehpad-ecureuil-pau.fr" TargetMode="External"/><Relationship Id="rId368" Type="http://schemas.openxmlformats.org/officeDocument/2006/relationships/hyperlink" Target="mailto:contact@adsea86.fr;richard.delafond@adsea86.fr;comptabilite@adsea86.fr;pole-cart@adsea86.fr" TargetMode="External"/><Relationship Id="rId575" Type="http://schemas.openxmlformats.org/officeDocument/2006/relationships/hyperlink" Target="mailto:thierry.beyrie@adapei64.fr;olivier.villaceque@adapei64.fr;compta@adapei64.fr;siege.contact@adapei64.fr;siege.direction@adapei64.fr;siege.compta@adapei64.fr" TargetMode="External"/><Relationship Id="rId782" Type="http://schemas.openxmlformats.org/officeDocument/2006/relationships/hyperlink" Target="mailto:freddy.viaud@algeei.org;contact@algeei.org;dewerdt.m@algeei.org%20;ime.lesrivesdulot@algeei.org;stephanie.pradier@algeei.org;comptable.imelesrivesdulot@algeei.org" TargetMode="External"/><Relationship Id="rId2049" Type="http://schemas.openxmlformats.org/officeDocument/2006/relationships/hyperlink" Target="mailto:ccas.direction.finances.commande.publique@poitiers.fr;g.perigaud-morlat@poitiers.fr;celine.bourdier@poitiers.fr;raynald.echat@poitiers.fr;residence.marielouisetroubat@mairie-poitiers.fr;corinne.nivet@poitiers.fr" TargetMode="External"/><Relationship Id="rId228" Type="http://schemas.openxmlformats.org/officeDocument/2006/relationships/hyperlink" Target="mailto:sylvain.descoutey@aehm.fr;maider.amestoy@aehm.fr" TargetMode="External"/><Relationship Id="rId435" Type="http://schemas.openxmlformats.org/officeDocument/2006/relationships/hyperlink" Target="mailto:sgaboriaud@apajh86.com;kdiversay@apajh86.com;jfwarot@apajh86.com;sdespretz@apajh86.com;jdboyer@apajh86.com" TargetMode="External"/><Relationship Id="rId642" Type="http://schemas.openxmlformats.org/officeDocument/2006/relationships/hyperlink" Target="mailto:thierry.beyrie@adapei64.fr;olivier.villaceque@adapei64.fr;compta@adapei64.fr;siege.contact@adapei64.fr;siege.direction@adapei64.fr;siege.compta@adapei64.fr" TargetMode="External"/><Relationship Id="rId1065" Type="http://schemas.openxmlformats.org/officeDocument/2006/relationships/hyperlink" Target="mailto:contact@institut-don-bosco.fr;impsaintjoseph@institut-don-bosco.fr;hpoustis@institut-don-bosco.fr;fhebert@institut-don-bosco.fr;mducher@institut-don-bosco.fr" TargetMode="External"/><Relationship Id="rId1272" Type="http://schemas.openxmlformats.org/officeDocument/2006/relationships/hyperlink" Target="mailto:direction@epd-clairvivre.org;myriam.duval@epd-clairvivre.org;esat@epd-clairvivre.org;isabelle.douls@clairvivre.fr;virginie.sudreau@clairvivre.fr" TargetMode="External"/><Relationship Id="rId502" Type="http://schemas.openxmlformats.org/officeDocument/2006/relationships/hyperlink" Target="mailto:notremaison@armeedusalut.fr;jpichery@armeedusalut.fr;alexandre.end@armeedusalut.fr" TargetMode="External"/><Relationship Id="rId947" Type="http://schemas.openxmlformats.org/officeDocument/2006/relationships/hyperlink" Target="mailto:cdg.tarification@korian.fr;korian.chantefontaine@korian.fr;alix.le-corvaisier@korian.fr;vincent.parissier@korian.fr" TargetMode="External"/><Relationship Id="rId1132" Type="http://schemas.openxmlformats.org/officeDocument/2006/relationships/hyperlink" Target="mailto:tarification@orpea.net;a.tarlay@orpea.net;bouliac@orpea.net;e.durand@orpea.net" TargetMode="External"/><Relationship Id="rId1577" Type="http://schemas.openxmlformats.org/officeDocument/2006/relationships/hyperlink" Target="mailto:direction@ehpad-marans.fr;abussiere-ehpad-marans@orange.fr;secretariat@ehpad-marans.fr;" TargetMode="External"/><Relationship Id="rId1784" Type="http://schemas.openxmlformats.org/officeDocument/2006/relationships/hyperlink" Target="mailto:mickael.jaud@pb24.fr" TargetMode="External"/><Relationship Id="rId1991" Type="http://schemas.openxmlformats.org/officeDocument/2006/relationships/hyperlink" Target="mailto:administration@cdtpi.fr;echevrolet@cdtpi.fr;lbanos@cdtpi.fr;contact@faah.fr" TargetMode="External"/><Relationship Id="rId76" Type="http://schemas.openxmlformats.org/officeDocument/2006/relationships/hyperlink" Target="mailto:direction.cmpp-charente@fcol16.org;compta.esms@fcol16.org;direction.esms@fcol16.org;xavier.etienne@fcol16.org" TargetMode="External"/><Relationship Id="rId807" Type="http://schemas.openxmlformats.org/officeDocument/2006/relationships/hyperlink" Target="mailto:finances@pgps.fr;ssiad@pgps.fr;direction@ch-mdm.fr;direction.finances@ch-mdm.fr;aline.dumoulin@ch-mdm.fr;alexandra.drapeau@ch-mdm.fr" TargetMode="External"/><Relationship Id="rId1437" Type="http://schemas.openxmlformats.org/officeDocument/2006/relationships/hyperlink" Target="mailto:marcillac@ehpad-marcillac.fr" TargetMode="External"/><Relationship Id="rId1644" Type="http://schemas.openxmlformats.org/officeDocument/2006/relationships/hyperlink" Target="mailto:adei17@adei17.com;levequech@adei17.com;dermautla@adei17.com" TargetMode="External"/><Relationship Id="rId1851" Type="http://schemas.openxmlformats.org/officeDocument/2006/relationships/hyperlink" Target="mailto:direction.adapei79@adapei79.org" TargetMode="External"/><Relationship Id="rId1504" Type="http://schemas.openxmlformats.org/officeDocument/2006/relationships/hyperlink" Target="mailto:comptabilite@foyerlannelongue.fr;direction@foyerlannelongue.fr" TargetMode="External"/><Relationship Id="rId1711" Type="http://schemas.openxmlformats.org/officeDocument/2006/relationships/hyperlink" Target="mailto:direction@ch-sud-charente.fr;cetienne@ch-sud-charente.fr;cdesix@ch-sud-charente.fr" TargetMode="External"/><Relationship Id="rId1949" Type="http://schemas.openxmlformats.org/officeDocument/2006/relationships/hyperlink" Target="mailto:s.dedainville@amsad33.fr;info@amsad33.fr;c.gargam@amsad33.fr;direction@amsad33.fr" TargetMode="External"/><Relationship Id="rId292" Type="http://schemas.openxmlformats.org/officeDocument/2006/relationships/hyperlink" Target="mailto:secretariat@soinsante-limoges.com;aurely.dussartre@orange.fr;aurely.bougnoteau@soinsante-limoges.com" TargetMode="External"/><Relationship Id="rId1809" Type="http://schemas.openxmlformats.org/officeDocument/2006/relationships/hyperlink" Target="mailto:atash@atash.fr" TargetMode="External"/><Relationship Id="rId597" Type="http://schemas.openxmlformats.org/officeDocument/2006/relationships/hyperlink" Target="mailto:association@pep64.org;ime.casteldenavarre@pep64.org;gberrouet@pep64.org;sgracia@pep64.org" TargetMode="External"/><Relationship Id="rId152" Type="http://schemas.openxmlformats.org/officeDocument/2006/relationships/hyperlink" Target="mailto:direction@mrlb64.fr" TargetMode="External"/><Relationship Id="rId457" Type="http://schemas.openxmlformats.org/officeDocument/2006/relationships/hyperlink" Target="mailto:marie-aude.clairand@apf.asso.fr;foyer.parthenay-g@apf.asso.fr;nathalie.perpinial@apf.asso.fr;michelle.denisgay@apf.asso.fr;aurelien.pourchet@apf.asso.fr;fgb.bordier@apf.asso.fr;lionel.cantet@apf.asso.fr;corinne.davail@apf.asso.fr;cgm.na@apf.asso.fr" TargetMode="External"/><Relationship Id="rId1087" Type="http://schemas.openxmlformats.org/officeDocument/2006/relationships/hyperlink" Target="mailto:contact@irsa.fr;c.pereira@irsa.fr;cesda.chapon@irsa.fr;jp.jarrin@irsa.fr" TargetMode="External"/><Relationship Id="rId1294" Type="http://schemas.openxmlformats.org/officeDocument/2006/relationships/hyperlink" Target="mailto:accueil-admission@ehpad-montpon.fr;ssiad.foixdecandalle@orange.fr;direction@ehpad-montpon.fr" TargetMode="External"/><Relationship Id="rId2040" Type="http://schemas.openxmlformats.org/officeDocument/2006/relationships/hyperlink" Target="mailto:direction@aapava.fr" TargetMode="External"/><Relationship Id="rId664" Type="http://schemas.openxmlformats.org/officeDocument/2006/relationships/hyperlink" Target="mailto:korian.maisonsaintmartin@korian.fr;marion.croize@korian.fr;cdg.tarification@korian.fr;controle.gestion-operationnel@korian.fr" TargetMode="External"/><Relationship Id="rId871" Type="http://schemas.openxmlformats.org/officeDocument/2006/relationships/hyperlink" Target="mailto:ehpad.paticat@st-paul-les-dax.fr;direction.ehpad@st-paul-les-dax.fr" TargetMode="External"/><Relationship Id="rId969" Type="http://schemas.openxmlformats.org/officeDocument/2006/relationships/hyperlink" Target="mailto:siege@adiaph.fr;Fabrice.DURAND@adiaph.fr;fermedelahautelande@adiaph.fr;pierre.baritaut@adiaph.fr;emmanuel.noirault@adiaph.fr;damien.gaborieau@adiaph.fr" TargetMode="External"/><Relationship Id="rId1599" Type="http://schemas.openxmlformats.org/officeDocument/2006/relationships/hyperlink" Target="mailto:dg@trema-asso.fr;residence.leschampsdunoyer@trema-asso.fr;Beatrice.Olgiati@trema-asso.fr;iris.andrieux@trema-asso.fr" TargetMode="External"/><Relationship Id="rId317" Type="http://schemas.openxmlformats.org/officeDocument/2006/relationships/hyperlink" Target="mailto:crouffignac@apsah.asso.fr;esrp@apsah.asso.fr;kvoisin@apsah.asso.fr" TargetMode="External"/><Relationship Id="rId524" Type="http://schemas.openxmlformats.org/officeDocument/2006/relationships/hyperlink" Target="mailto:direction@lelac79.fr;finances@lelac79.fr;accueil@lelac79.fr" TargetMode="External"/><Relationship Id="rId731" Type="http://schemas.openxmlformats.org/officeDocument/2006/relationships/hyperlink" Target="mailto:ehpad@ehpadaiguillon.fr" TargetMode="External"/><Relationship Id="rId1154" Type="http://schemas.openxmlformats.org/officeDocument/2006/relationships/hyperlink" Target="mailto:bmasse@gihp-aquitaine.org;accueil@gihp-aquitaine.org;hparra@gihp-aquitaine.org" TargetMode="External"/><Relationship Id="rId1361" Type="http://schemas.openxmlformats.org/officeDocument/2006/relationships/hyperlink" Target="mailto:carsudouest@fondationpartageetvie.org;cecile.moutaud@fondationpartageetvie.org;Gael.de-freslon@fondationpartageetvie.org;Alain.Pinaudeau@fondationpartageetvie.org;clairefontaine@fondationpartageetvie.org" TargetMode="External"/><Relationship Id="rId1459" Type="http://schemas.openxmlformats.org/officeDocument/2006/relationships/hyperlink" Target="mailto:maison-retraite-correze@orange.fr" TargetMode="External"/><Relationship Id="rId98" Type="http://schemas.openxmlformats.org/officeDocument/2006/relationships/hyperlink" Target="mailto:Contact@asso-caminante.fr;Yann.philip@asso-caminante.fr;Marielle.LARTIGAU@asso-caminante.fr;Sonia.poletti@asso-caminante.fr" TargetMode="External"/><Relationship Id="rId829" Type="http://schemas.openxmlformats.org/officeDocument/2006/relationships/hyperlink" Target="mailto:direction.ehpad@st-paul-les-dax.fr;accueil.loustaou@st-paul-les-dax.fr;service.finances@st-paul-les-dax.fr" TargetMode="External"/><Relationship Id="rId1014" Type="http://schemas.openxmlformats.org/officeDocument/2006/relationships/hyperlink" Target="mailto:ma.cardoni@bordeaux-metropole.fr;sbats@bordeaux-metropole.fr;egarnung@bordeaux-metropole.fr;l.proux@bordeaux-metropole.fr;laclairieredelussy@mairie-bordeaux.fr" TargetMode="External"/><Relationship Id="rId1221" Type="http://schemas.openxmlformats.org/officeDocument/2006/relationships/hyperlink" Target="mailto:sessad@pb24.fr;mickael.jaud@pb24.fr;siege@pb24.fr;dominique.eichorn@pb24.fr;arnaud.delair@pb24.fr;eric.van-de-zande-lucas@pb24.fr;sandrine.lemaire@pb24.fr" TargetMode="External"/><Relationship Id="rId1666" Type="http://schemas.openxmlformats.org/officeDocument/2006/relationships/hyperlink" Target="mailto:finances@ch-claudel.fr;direction@ch-claudel.fr" TargetMode="External"/><Relationship Id="rId1873" Type="http://schemas.openxmlformats.org/officeDocument/2006/relationships/hyperlink" Target="mailto:o.martin@apei-perigueux.fr;o.vergote@apei-perigueux.fr" TargetMode="External"/><Relationship Id="rId1319" Type="http://schemas.openxmlformats.org/officeDocument/2006/relationships/hyperlink" Target="mailto:pcouery@mgen.fr;ltalarico@mgen.fr;sainte-feyre@mgen.fr" TargetMode="External"/><Relationship Id="rId1526" Type="http://schemas.openxmlformats.org/officeDocument/2006/relationships/hyperlink" Target="mailto:ssanchez@groupeafp.com" TargetMode="External"/><Relationship Id="rId1733" Type="http://schemas.openxmlformats.org/officeDocument/2006/relationships/hyperlink" Target="mailto:sveillon@fondationcos.org;ppautrot@fondationcos.org;accueil@fondationcos.org;cognac@fondationcos.org" TargetMode="External"/><Relationship Id="rId1940" Type="http://schemas.openxmlformats.org/officeDocument/2006/relationships/hyperlink" Target="mailto:epd2monts@epd-les2monts.fr" TargetMode="External"/><Relationship Id="rId25" Type="http://schemas.openxmlformats.org/officeDocument/2006/relationships/hyperlink" Target="mailto:c.bernard@colisee.fr;direction.chaminades@colisee.fr;a.clin@colisee.fr;c.renaudin@colisee.fr;direction.prigonrieux@colisee.fr;a.villeydayes@colisee.fr;m.mourany@colisee.fr;kg@cabinet-albertine.fr;t.lissague@colisee.fr" TargetMode="External"/><Relationship Id="rId1800" Type="http://schemas.openxmlformats.org/officeDocument/2006/relationships/hyperlink" Target="mailto:rfccg@adapei86.fr" TargetMode="External"/><Relationship Id="rId174" Type="http://schemas.openxmlformats.org/officeDocument/2006/relationships/hyperlink" Target="mailto:dir.lespyrenees@cheminsdesperance.org;c.lahmaza@cheminsdesperance.org;a.ringeade@cheminsdesperance.org;c.mallegol@cheminsdesperance.org" TargetMode="External"/><Relationship Id="rId381" Type="http://schemas.openxmlformats.org/officeDocument/2006/relationships/hyperlink" Target="mailto:direction.sessadted86@afg-autisme.com;afg@afg-autisme.com;samsahtsa86@afg-autisme.com;direction.tsa86@afg-autisme.com;comptabilite.tsa86@afg-autisme.com" TargetMode="External"/><Relationship Id="rId2062" Type="http://schemas.openxmlformats.org/officeDocument/2006/relationships/hyperlink" Target="mailto:comite.direction@adapei79.org" TargetMode="External"/><Relationship Id="rId241" Type="http://schemas.openxmlformats.org/officeDocument/2006/relationships/hyperlink" Target="mailto:Martial.portefaix@limoges.fr;Guillaume.vidal@limoges.fr;Aude.hennequin@limoges.fr;ehpad.masrome@limoges.fr;pauline.roques@limoges.fr;laurent.denizou@limoges.fr;christelle.roulet@limoges.fr" TargetMode="External"/><Relationship Id="rId479" Type="http://schemas.openxmlformats.org/officeDocument/2006/relationships/hyperlink" Target="mailto:finances@ciasdumellois.fr;cias@ciasdumellois.fr;diane.degboevi@ciasmelloisenpoitou.fr;christophe.laurens@melloisenpoitou.fr" TargetMode="External"/><Relationship Id="rId686" Type="http://schemas.openxmlformats.org/officeDocument/2006/relationships/hyperlink" Target="mailto:ehpadcastelmoron@wanadoo.fr;ssiad@residence-comarque-beaumanoir.fr;direction@residence-comarque-Beaumanoir.fr;finance@residence-comarque-beaumanoir.fr" TargetMode="External"/><Relationship Id="rId893" Type="http://schemas.openxmlformats.org/officeDocument/2006/relationships/hyperlink" Target="mailto:dir-landes-st-savin@domusvi.com;mraynal@domusvi.com;mguiho@domusvi.com" TargetMode="External"/><Relationship Id="rId339" Type="http://schemas.openxmlformats.org/officeDocument/2006/relationships/hyperlink" Target="mailto:jregueme@progecat.fr;accueil@progecat.fr;fmusset@progecat.fr;atalbot@progecat.fr;" TargetMode="External"/><Relationship Id="rId546" Type="http://schemas.openxmlformats.org/officeDocument/2006/relationships/hyperlink" Target="mailto:dir.hortensias@belage.org;hortensias@belage.org;audrey.diharce@gmail.com" TargetMode="External"/><Relationship Id="rId753" Type="http://schemas.openxmlformats.org/officeDocument/2006/relationships/hyperlink" Target="mailto:ehpad@ehpadpsm.fr" TargetMode="External"/><Relationship Id="rId1176" Type="http://schemas.openxmlformats.org/officeDocument/2006/relationships/hyperlink" Target="mailto:mickael.jaud@pb24.fr;brunetiere@pb24.fr;dominique.eichorn@pb24.fr;arnaud.delair@pb24.fr;eric.van-de-zande-lucas@pb24.fr;sandrine.lemaire@pb24.fr" TargetMode="External"/><Relationship Id="rId1383" Type="http://schemas.openxmlformats.org/officeDocument/2006/relationships/hyperlink" Target="mailto:siege.ussel@fondationjacqueschirac.fr;" TargetMode="External"/><Relationship Id="rId101" Type="http://schemas.openxmlformats.org/officeDocument/2006/relationships/hyperlink" Target="mailto:Contact@asso-caminante.fr;Yann.philip@asso-caminante.fr;Marielle.LARTIGAU@asso-caminante.fr;Sonia.poletti@asso-caminante.fr" TargetMode="External"/><Relationship Id="rId406" Type="http://schemas.openxmlformats.org/officeDocument/2006/relationships/hyperlink" Target="mailto:chauvigny@emera.fr;directionchauvigny@emera.fr;macadeau@emera.fr" TargetMode="External"/><Relationship Id="rId960" Type="http://schemas.openxmlformats.org/officeDocument/2006/relationships/hyperlink" Target="mailto:direction@ch-sudgironde.fr;salome.fradet@ch-sudgironde.fr" TargetMode="External"/><Relationship Id="rId1036" Type="http://schemas.openxmlformats.org/officeDocument/2006/relationships/hyperlink" Target="mailto:esatjb.rosset@gmail.com;compta@cjb33.fr;sapph33l.carpentey@gmail.com" TargetMode="External"/><Relationship Id="rId1243" Type="http://schemas.openxmlformats.org/officeDocument/2006/relationships/hyperlink" Target="mailto:adhp@adhp24.fr;direction@adhp24.fr;compta@adhp24.fr" TargetMode="External"/><Relationship Id="rId1590" Type="http://schemas.openxmlformats.org/officeDocument/2006/relationships/hyperlink" Target="mailto:direction.hopital@ch-jonzac.fr;e.martinez@ch-jonzac.fr;samsah@ch-jonzac.fr;jl.cassagnol@ch-jonzac.fr" TargetMode="External"/><Relationship Id="rId1688" Type="http://schemas.openxmlformats.org/officeDocument/2006/relationships/hyperlink" Target="mailto:direction@les-hesperides.fr;accueil@les-hesperides.fr" TargetMode="External"/><Relationship Id="rId1895" Type="http://schemas.openxmlformats.org/officeDocument/2006/relationships/hyperlink" Target="mailto:anne.perrot@fondationdiaconesses.org" TargetMode="External"/><Relationship Id="rId613" Type="http://schemas.openxmlformats.org/officeDocument/2006/relationships/hyperlink" Target="mailto:direction@eps-garazi.fr;amoustirats@eps-garazi.fr;dlespade@eps-garazi.fr;" TargetMode="External"/><Relationship Id="rId820" Type="http://schemas.openxmlformats.org/officeDocument/2006/relationships/hyperlink" Target="mailto:sec-direction@ch-dax.fr;gilet-cauberea@ch-dax.fr;labroquerea@ch-dax.fr;SIMOESDACRUZF@ch-dax.fr;labeyriev@ch-dax.fr;sec-fin@ch-dax.fr" TargetMode="External"/><Relationship Id="rId918" Type="http://schemas.openxmlformats.org/officeDocument/2006/relationships/hyperlink" Target="mailto:arenom@logea.asso.fr;edermit@logea.asso.fr;egrimonpont@logea.asso.fr;ldelafourniere@logea.asso.fr;amardon@logea.asso.fr;jcardona@logea.asso.fr;fduboz@logea.asso.fr;ameslier@logea.asso.fr;mcastet@logea.asso.fr" TargetMode="External"/><Relationship Id="rId1450" Type="http://schemas.openxmlformats.org/officeDocument/2006/relationships/hyperlink" Target="mailto:epda@epdaduglandier.fr;guillaume.sol@epdaduglandier.fr;florence.louradour@epdaduglandier.fr;florence.cot@epdaduglandier.fr;aurelie.faugeron@epdaduglandier.fr" TargetMode="External"/><Relationship Id="rId1548" Type="http://schemas.openxmlformats.org/officeDocument/2006/relationships/hyperlink" Target="mailto:direction@ch-saintonge.fr;daf-esms@ch-saintonge.fr;maison-accueil@ch-saintonge.fr;a.klein-feillens@ch-saintonge.fr;chs-daf-esms@ch-saintonge.fr;t.lavaud@ch-saintonge.fr;chantal.lovati@gh-saintesangely.fr" TargetMode="External"/><Relationship Id="rId1755" Type="http://schemas.openxmlformats.org/officeDocument/2006/relationships/hyperlink" Target="mailto:finances@ch-claudel.fr;direction@ch-claudel.fr;itep.douzat@ch-claudel.fr;Maria.LAMARQUE@ch-claudel.fr" TargetMode="External"/><Relationship Id="rId1103" Type="http://schemas.openxmlformats.org/officeDocument/2006/relationships/hyperlink" Target="mailto:florence.bocquet@aapam-medoc.com;contact@aapam-medoc.com;compta@aapam-medoc.com" TargetMode="External"/><Relationship Id="rId1310" Type="http://schemas.openxmlformats.org/officeDocument/2006/relationships/hyperlink" Target="mailto:mathieu.gros@ugecam.assurance-maladie.fr;bayot.contact@ugecam.assurance-maladie.fr;cecile.le-meur@ugecam.assurance-maladie.fr;natalia.dumitras@ugecam.assurance-maladie.fr;herve.ruiz-duplantier@ugecam.assurance-maladie.fr" TargetMode="External"/><Relationship Id="rId1408" Type="http://schemas.openxmlformats.org/officeDocument/2006/relationships/hyperlink" Target="mailto:p.noirant@lespep19.org;m-a.marsales@lespep19.org;esat.objat@lespep19.org;v.durot@lespep19.org;d.pouget@lespep19.org" TargetMode="External"/><Relationship Id="rId1962" Type="http://schemas.openxmlformats.org/officeDocument/2006/relationships/hyperlink" Target="mailto:e.lamy@ehpad-palaisfeytiat.fr;l.frion@ehpad-palaisfeytiat.fr" TargetMode="External"/><Relationship Id="rId47" Type="http://schemas.openxmlformats.org/officeDocument/2006/relationships/hyperlink" Target="mailto:partenaires.financeurs@ogfa.net" TargetMode="External"/><Relationship Id="rId1615" Type="http://schemas.openxmlformats.org/officeDocument/2006/relationships/hyperlink" Target="mailto:ehpad.recouvrance@ville-saintes.fr;CCAS-servicefinances@ville-saintes.fr;n.morel@ville-saintes.fr;ccas.finances@ville-saintes.fr;mm.rouil@ville-saintes.fr" TargetMode="External"/><Relationship Id="rId1822" Type="http://schemas.openxmlformats.org/officeDocument/2006/relationships/hyperlink" Target="mailto:francois.lalanne@adapei.64.fr" TargetMode="External"/><Relationship Id="rId196" Type="http://schemas.openxmlformats.org/officeDocument/2006/relationships/hyperlink" Target="mailto:grandchene2@wanadoo.fr;direction.grandchene@orange.fr" TargetMode="External"/><Relationship Id="rId2084" Type="http://schemas.openxmlformats.org/officeDocument/2006/relationships/hyperlink" Target="mailto:p.manent@vivre-devenir.fr" TargetMode="External"/><Relationship Id="rId263" Type="http://schemas.openxmlformats.org/officeDocument/2006/relationships/hyperlink" Target="mailto:direction@ch-esquirol-limoges.fr;" TargetMode="External"/><Relationship Id="rId470" Type="http://schemas.openxmlformats.org/officeDocument/2006/relationships/hyperlink" Target="mailto:direction@gpa-asso.fr;daf@gpa-asso.fr;t.roulleau@gpa-asso.fr;c.baubet@gpa-asso.fr" TargetMode="External"/><Relationship Id="rId123" Type="http://schemas.openxmlformats.org/officeDocument/2006/relationships/hyperlink" Target="mailto:direction.artix@sgmr-ouest.com;direction.artix@iroisebellevie.com;a.oblin@iroisebellevie.com" TargetMode="External"/><Relationship Id="rId330" Type="http://schemas.openxmlformats.org/officeDocument/2006/relationships/hyperlink" Target="mailto:asamoyault@groupeafp.com;genolliere@groupeafp.com" TargetMode="External"/><Relationship Id="rId568" Type="http://schemas.openxmlformats.org/officeDocument/2006/relationships/hyperlink" Target="mailto:direction@elizahegi.com;accueil@elizahegi.com" TargetMode="External"/><Relationship Id="rId775" Type="http://schemas.openxmlformats.org/officeDocument/2006/relationships/hyperlink" Target="mailto:freddy.viaud@algeei.org;contact@algeei.org;dewerdt.m@algeei.org%20;cmpp.agen@algeei.org;emmanuel.lardy@algeei.org;najat.asaadi@algeei.org" TargetMode="External"/><Relationship Id="rId982" Type="http://schemas.openxmlformats.org/officeDocument/2006/relationships/hyperlink" Target="mailto:tarification@orpea.net;a.tarlay@orpea.net;oasis@orpea.net;d.houitte@orpea.net" TargetMode="External"/><Relationship Id="rId1198" Type="http://schemas.openxmlformats.org/officeDocument/2006/relationships/hyperlink" Target="mailto:lepont@pb24.fr;mickael.jaud@pb24.fr;siege@pb24.fr;dominique.eichorn@pb24.fr;arnaud.delair@pb24.fr;eric.van-de-zande-lucas@pb24.fr;sandrine.lemaire@pb24.fr" TargetMode="External"/><Relationship Id="rId2011" Type="http://schemas.openxmlformats.org/officeDocument/2006/relationships/hyperlink" Target="mailto:direction-polemedicosocial@opea64.fr;polemedicosocial@opea64.fr;finances-polemedicosocial@opea64.fr" TargetMode="External"/><Relationship Id="rId428" Type="http://schemas.openxmlformats.org/officeDocument/2006/relationships/hyperlink" Target="mailto:direction@absa86.org;absa@absa86.org;emilie.perie@imedemoulins.org;" TargetMode="External"/><Relationship Id="rId635" Type="http://schemas.openxmlformats.org/officeDocument/2006/relationships/hyperlink" Target="mailto:thierry.beyrie@adapei64.fr;olivier.villaceque@adapei64.fr;compta@adapei64.fr;siege.contact@adapei64.fr;siege.direction@adapei64.fr;siege.compta@adapei64.fr" TargetMode="External"/><Relationship Id="rId842" Type="http://schemas.openxmlformats.org/officeDocument/2006/relationships/hyperlink" Target="mailto:siege@adapei40.fr;m.laplace@adapei40.fr;" TargetMode="External"/><Relationship Id="rId1058" Type="http://schemas.openxmlformats.org/officeDocument/2006/relationships/hyperlink" Target="mailto:Direction-generale@renovation.asso.fr;service-compta@renovation.asso.fr" TargetMode="External"/><Relationship Id="rId1265" Type="http://schemas.openxmlformats.org/officeDocument/2006/relationships/hyperlink" Target="mailto:isabelle.carrere@ch-bergerac.fr;secretariat.direction@ch-bergerac.fr;anthony.boukoucha@ch-bergerac.fr;christelle.bevilacqua@ch-bergerac.fr" TargetMode="External"/><Relationship Id="rId1472" Type="http://schemas.openxmlformats.org/officeDocument/2006/relationships/hyperlink" Target="mailto:p.noirant@lespep19.org;m-a.marsales@lespep19.org;ime.stfortunade@lespep19.org;s.milcent@lespep19.org" TargetMode="External"/><Relationship Id="rId702" Type="http://schemas.openxmlformats.org/officeDocument/2006/relationships/hyperlink" Target="mailto:secretariat.siegesocial@apres47.com;ditep@apres47.com;comptabilite@apres47.com;laurence.ducos@apres47.com" TargetMode="External"/><Relationship Id="rId1125" Type="http://schemas.openxmlformats.org/officeDocument/2006/relationships/hyperlink" Target="mailto:intervalle@ari-accompagnement.fr;siege@ari-accompagnement.fr;l.maze@ari-accompagnement.fr;v.vinolo@ari-accompagnement.fr;s.darrieutort@ari-accompagnement.fr;c.fattelay@ari-accompagnement.fr;v.vinolo@ari-accompagnement.fr" TargetMode="External"/><Relationship Id="rId1332" Type="http://schemas.openxmlformats.org/officeDocument/2006/relationships/hyperlink" Target="mailto:secdirection@ch-aubusson.fr;rachel.geoffroy@ch-aubusson.fr" TargetMode="External"/><Relationship Id="rId1777" Type="http://schemas.openxmlformats.org/officeDocument/2006/relationships/hyperlink" Target="mailto:mickael.jaud@pb24.fr" TargetMode="External"/><Relationship Id="rId1984" Type="http://schemas.openxmlformats.org/officeDocument/2006/relationships/hyperlink" Target="mailto:direction@ch-cotebasque.fr;cfrechou@ch-cotebasque.fr;lthuilleaux@ch-cotebasque.fr;lirigoyen@ch-cotebasque.fr" TargetMode="External"/><Relationship Id="rId69" Type="http://schemas.openxmlformats.org/officeDocument/2006/relationships/hyperlink" Target="mailto:siege@ari-accompagnement.fr;lerelais@ari-accompagnement.fr;l.maze@ari-accompagnement.fr;s.darrieutort@ari-accompagnement.fr;c.fattelay@ari-accompagnement.fr;v.vinolo@ari-accompagnement.fr" TargetMode="External"/><Relationship Id="rId1637" Type="http://schemas.openxmlformats.org/officeDocument/2006/relationships/hyperlink" Target="mailto:michel.haffner@fondationdiaconesses.org;stephane.david@fondationdiaconesses.org" TargetMode="External"/><Relationship Id="rId1844" Type="http://schemas.openxmlformats.org/officeDocument/2006/relationships/hyperlink" Target="mailto:direction.adapei79@adapei79.org" TargetMode="External"/><Relationship Id="rId1704" Type="http://schemas.openxmlformats.org/officeDocument/2006/relationships/hyperlink" Target="mailto:sec-direction@ch-larochefoucauld.fr;Direction@ch-larochefoucauld.fr;CHLR-Finances@ch-larochefoucauld.fr;v-you@ch-larochefoucauld.fr;secretariat.daf@ch-angouleme.fr;marc.tochon@ch-angouleme.fr" TargetMode="External"/><Relationship Id="rId285" Type="http://schemas.openxmlformats.org/officeDocument/2006/relationships/hyperlink" Target="mailto:dir.ehpad.chateauponsac@orange.fr;accueil@ehpad-chateauponsac.fr" TargetMode="External"/><Relationship Id="rId1911" Type="http://schemas.openxmlformats.org/officeDocument/2006/relationships/hyperlink" Target="mailto:siege.ussel@fondationjacqueschirac.fr" TargetMode="External"/><Relationship Id="rId492" Type="http://schemas.openxmlformats.org/officeDocument/2006/relationships/hyperlink" Target="mailto:Alerte-SSIAD-CCAS@mairie-niort.fr;sophie.sabiron@mairie-niort.fr;ccas@mairie-niort.fr;virginie.marchal@mairie-niort.fr" TargetMode="External"/><Relationship Id="rId797" Type="http://schemas.openxmlformats.org/officeDocument/2006/relationships/hyperlink" Target="mailto:direction@ehpadgrenade40.fr;" TargetMode="External"/><Relationship Id="rId145" Type="http://schemas.openxmlformats.org/officeDocument/2006/relationships/hyperlink" Target="mailto:edouard.baloche@capa-oloron.fr;marion.maleig@capa-oloron.fr;association.capa@orange.fr" TargetMode="External"/><Relationship Id="rId352" Type="http://schemas.openxmlformats.org/officeDocument/2006/relationships/hyperlink" Target="mailto:direction.generale@ch-poitiers.fr;daf@ch-poitiers.fr" TargetMode="External"/><Relationship Id="rId1287" Type="http://schemas.openxmlformats.org/officeDocument/2006/relationships/hyperlink" Target="mailto:direction@dircomehpad.fr;compta@ehpad-monpazier.fr;diradfinances@dircomehpad.fr" TargetMode="External"/><Relationship Id="rId2033" Type="http://schemas.openxmlformats.org/officeDocument/2006/relationships/hyperlink" Target="mailto:siege@adapei33.com;directiondesfinances@adapei33.com;gregoire.plainecassagne@adapei33.com;aurelie.massieu@adapei33.com" TargetMode="External"/><Relationship Id="rId212" Type="http://schemas.openxmlformats.org/officeDocument/2006/relationships/hyperlink" Target="mailto:michelle.denisgay@apf.asso.fr;aurelien.pourchet@apf.asso.fr;nathalie.perpinial@apf.asso.fr;foyer.feytiat@apf.asso.fr;caroline.cherbeix@apf.asso.fr;stephane.chazelas@apf.asso.fr;cgm.na@apf.asso.fr" TargetMode="External"/><Relationship Id="rId657" Type="http://schemas.openxmlformats.org/officeDocument/2006/relationships/hyperlink" Target="mailto:accueil.arsa@gmail.com;auderouch.arsapyratlantique@gmail.com" TargetMode="External"/><Relationship Id="rId864" Type="http://schemas.openxmlformats.org/officeDocument/2006/relationships/hyperlink" Target="mailto:accueildejour@cias-montdemarsan-agglo.fr;lucie.edaliti@montdemarsan-agglo.fr;nelly.brumont@cias-montdemarsan-agglo.fr;philippe.mary@montdemarsan-agglo.fr" TargetMode="External"/><Relationship Id="rId1494" Type="http://schemas.openxmlformats.org/officeDocument/2006/relationships/hyperlink" Target="mailto:sessad.aytre-g@apf.asso.fr;nathalie.perpinial@apf.asso.fr;michelle.denisgay@apf.asso.fr;aurelien.pourchet@apf.asso.fr;sessad.aytre@apf.asso.fr;valerie.jude@apf.asso.fr;cgm.na@apf.asso.fr" TargetMode="External"/><Relationship Id="rId1799" Type="http://schemas.openxmlformats.org/officeDocument/2006/relationships/hyperlink" Target="mailto:direction@cordia.asso.fr" TargetMode="External"/><Relationship Id="rId517" Type="http://schemas.openxmlformats.org/officeDocument/2006/relationships/hyperlink" Target="mailto:direction@ehpadles2chateaux.fr;" TargetMode="External"/><Relationship Id="rId724" Type="http://schemas.openxmlformats.org/officeDocument/2006/relationships/hyperlink" Target="mailto:catherine.daries@ch-casteljaloux.fr;accueil@ch-casteljaloux.fr;direction@ch-casteljaloux.fr" TargetMode="External"/><Relationship Id="rId931" Type="http://schemas.openxmlformats.org/officeDocument/2006/relationships/hyperlink" Target="mailto:mlarramendy@residalya.fr;mjleroy@residalya.fr;mrivier@lesgraves-illats.fr" TargetMode="External"/><Relationship Id="rId1147" Type="http://schemas.openxmlformats.org/officeDocument/2006/relationships/hyperlink" Target="mailto:contact@lemoulindejeanne.fr;c.bonneron@pmconsult.fr;mongis.baptiste@gmail.com" TargetMode="External"/><Relationship Id="rId1354" Type="http://schemas.openxmlformats.org/officeDocument/2006/relationships/hyperlink" Target="mailto:direction@ehpadajain.fr;ehpadboussac@ehpad-boussac.fr;responsable.fin.achats@ehpadajain.fr" TargetMode="External"/><Relationship Id="rId1561" Type="http://schemas.openxmlformats.org/officeDocument/2006/relationships/hyperlink" Target="mailto:agfpa.ehpad.charron@wanadoo.fr;ehpad@chateaudecharron.com;compta@chateaudecharron.com" TargetMode="External"/><Relationship Id="rId60" Type="http://schemas.openxmlformats.org/officeDocument/2006/relationships/hyperlink" Target="mailto:Direction-generale@renovation.asso.fr;service-compta@renovation.asso.fr" TargetMode="External"/><Relationship Id="rId1007" Type="http://schemas.openxmlformats.org/officeDocument/2006/relationships/hyperlink" Target="mailto:direction@ehpad-seguin.fr;accueil@ehpad-seguin.fr;responsablecomptabilite@ehpad-seguin.fr;" TargetMode="External"/><Relationship Id="rId1214" Type="http://schemas.openxmlformats.org/officeDocument/2006/relationships/hyperlink" Target="mailto:actperigueux@aurore.asso.fr;g.delsordo@aurore.asso.fr;r.louis@aurore.asso.fr;f.beliarde@aurore.asso.fr" TargetMode="External"/><Relationship Id="rId1421" Type="http://schemas.openxmlformats.org/officeDocument/2006/relationships/hyperlink" Target="mailto:siege.ussel@fondationjacqueschirac.fr;" TargetMode="External"/><Relationship Id="rId1659" Type="http://schemas.openxmlformats.org/officeDocument/2006/relationships/hyperlink" Target="mailto:direction@cordia.asso.fr;s.dumont@cordia.asso.fr;s.guillou@cordia.asso.fr" TargetMode="External"/><Relationship Id="rId1866" Type="http://schemas.openxmlformats.org/officeDocument/2006/relationships/hyperlink" Target="mailto:cde40.direction@landes.fr" TargetMode="External"/><Relationship Id="rId1519" Type="http://schemas.openxmlformats.org/officeDocument/2006/relationships/hyperlink" Target="mailto:fefaure@groupeafp.com" TargetMode="External"/><Relationship Id="rId1726" Type="http://schemas.openxmlformats.org/officeDocument/2006/relationships/hyperlink" Target="mailto:ac.gautron@ardevie.org;contactecureuils@ardevie.org" TargetMode="External"/><Relationship Id="rId1933" Type="http://schemas.openxmlformats.org/officeDocument/2006/relationships/hyperlink" Target="mailto:gcamares@emmanuelle.asso.fr;tboscariol@emmanuelle.asso.fr" TargetMode="External"/><Relationship Id="rId18" Type="http://schemas.openxmlformats.org/officeDocument/2006/relationships/hyperlink" Target="mailto:fabienne.effie@alprado.fr;henri.litas@alprado.fr;olivier.lesca@alprado.fr;florence.lamarque@alprado.fr" TargetMode="External"/><Relationship Id="rId167" Type="http://schemas.openxmlformats.org/officeDocument/2006/relationships/hyperlink" Target="mailto:direction@ditepguindalos.fr;mp.baldan@ditepguindalos.fr;finances@ditepguindalos.fr;accueil@ditepguindalos.fr" TargetMode="External"/><Relationship Id="rId374" Type="http://schemas.openxmlformats.org/officeDocument/2006/relationships/hyperlink" Target="mailto:c.blugeon@itep86.fr;t.liminana@itep86.fr;contact@itep86.fr" TargetMode="External"/><Relationship Id="rId581" Type="http://schemas.openxmlformats.org/officeDocument/2006/relationships/hyperlink" Target="mailto:mdrbeaurivage@wanadoo.fr;centrebeaurivage@wanadoo.fr" TargetMode="External"/><Relationship Id="rId2055" Type="http://schemas.openxmlformats.org/officeDocument/2006/relationships/hyperlink" Target="mailto:comite.direction@adapei79.org" TargetMode="External"/><Relationship Id="rId234" Type="http://schemas.openxmlformats.org/officeDocument/2006/relationships/hyperlink" Target="mailto:p.carnero@edea-asso.fr%20;" TargetMode="External"/><Relationship Id="rId679" Type="http://schemas.openxmlformats.org/officeDocument/2006/relationships/hyperlink" Target="mailto:tarification@orpea.net;magnolias@orpea.net;m.porteil@orpea.net" TargetMode="External"/><Relationship Id="rId886" Type="http://schemas.openxmlformats.org/officeDocument/2006/relationships/hyperlink" Target="mailto:saaas.polesensoriel@irsa.fr;c.pereira@irsa.fr;contact@irsa.fr;s.aribaud@irsa.fr" TargetMode="External"/><Relationship Id="rId2" Type="http://schemas.openxmlformats.org/officeDocument/2006/relationships/hyperlink" Target="mailto:direction.cmpp-charente@fcol16.org;compta.esms@fcol16.org;direction.esms@fcol16.org" TargetMode="External"/><Relationship Id="rId441" Type="http://schemas.openxmlformats.org/officeDocument/2006/relationships/hyperlink" Target="mailto:contact@ehpadgencay.fr" TargetMode="External"/><Relationship Id="rId539" Type="http://schemas.openxmlformats.org/officeDocument/2006/relationships/hyperlink" Target="mailto:direction@ehpad-egoa.fr" TargetMode="External"/><Relationship Id="rId746" Type="http://schemas.openxmlformats.org/officeDocument/2006/relationships/hyperlink" Target="mailto:Finances@Ch-Agen-Nerac.fr;" TargetMode="External"/><Relationship Id="rId1071" Type="http://schemas.openxmlformats.org/officeDocument/2006/relationships/hyperlink" Target="mailto:siege@apajh33.asso.fr;m.keisler@apajh33.asso.fr;cmpp.cenon@apajh33.fr;lv.bouchacourt@apajh33.fr;comptabilite@apajh33.fr;p.massat@apajh33.fr" TargetMode="External"/><Relationship Id="rId1169" Type="http://schemas.openxmlformats.org/officeDocument/2006/relationships/hyperlink" Target="mailto:administration@lavieadomicile33.fr;direction@lavieadomicile33.fr;soin.domicile@lavieadomicile33.fr;" TargetMode="External"/><Relationship Id="rId1376" Type="http://schemas.openxmlformats.org/officeDocument/2006/relationships/hyperlink" Target="mailto:siege.asso@apajh23.com;e.lanz@apajh23.com;exaequo@apajh23.com;v.leclou-moreira@apajh23.com" TargetMode="External"/><Relationship Id="rId1583" Type="http://schemas.openxmlformats.org/officeDocument/2006/relationships/hyperlink" Target="mailto:m.dacunha@messidor.asso.fr;z.reynaud@messidor.asso.fr;b.boiseau@messidor.asso.fr" TargetMode="External"/><Relationship Id="rId301" Type="http://schemas.openxmlformats.org/officeDocument/2006/relationships/hyperlink" Target="mailto:ssiad.saintlaurentsurgorre@orange.fr;direction.residence-lespins87@orange.fr" TargetMode="External"/><Relationship Id="rId953" Type="http://schemas.openxmlformats.org/officeDocument/2006/relationships/hyperlink" Target="mailto:secretariat.ehpadlarrieu@ch-arcachon.fr;direction@ch-arcachon.fr;anais.leocadie@ch-arcachon.fr" TargetMode="External"/><Relationship Id="rId1029" Type="http://schemas.openxmlformats.org/officeDocument/2006/relationships/hyperlink" Target="mailto:direction@ehpad-creon.fr;maryse.pichon@ehpad-creon.fr;lehameaudelapelou@ehpad-creon.fr;compta@ehpad-creon.fr" TargetMode="External"/><Relationship Id="rId1236" Type="http://schemas.openxmlformats.org/officeDocument/2006/relationships/hyperlink" Target="mailto:exploitation@acppa.fr;v.grasset@acppa.fr;contacttutelle@acppa.fr;c.bottex@acppa.fr" TargetMode="External"/><Relationship Id="rId1790" Type="http://schemas.openxmlformats.org/officeDocument/2006/relationships/hyperlink" Target="mailto:mhattab@aides.org;afrennet@aides.org" TargetMode="External"/><Relationship Id="rId1888" Type="http://schemas.openxmlformats.org/officeDocument/2006/relationships/hyperlink" Target="mailto:direction@cordia.asso.fr" TargetMode="External"/><Relationship Id="rId82" Type="http://schemas.openxmlformats.org/officeDocument/2006/relationships/hyperlink" Target="mailto:Direction-generale@renovation.asso.fr;service-compta@renovation.asso.fr" TargetMode="External"/><Relationship Id="rId606" Type="http://schemas.openxmlformats.org/officeDocument/2006/relationships/hyperlink" Target="mailto:association@pep64.org;lguenard@pep64.org;gberrouet@pep64.org;cbousquet@pep64.org" TargetMode="External"/><Relationship Id="rId813" Type="http://schemas.openxmlformats.org/officeDocument/2006/relationships/hyperlink" Target="mailto:contact@ehpad-gabarret.fr;direction@ehpad-landes.fr;direction.adjointe@ehpad-gabarret.fr;ssiad@ehpad-gabarret.fr;cadre.ssiad@ehpad-gabarret.fr" TargetMode="External"/><Relationship Id="rId1443" Type="http://schemas.openxmlformats.org/officeDocument/2006/relationships/hyperlink" Target="mailto:direction@ehpadbugeat.fr;accueil@ehpadbugeat.fr" TargetMode="External"/><Relationship Id="rId1650" Type="http://schemas.openxmlformats.org/officeDocument/2006/relationships/hyperlink" Target="mailto:aurelie.boursiquot@unapei17.org;alix.meyer@unapei17.org;emilie.jacquot@unapei17.org" TargetMode="External"/><Relationship Id="rId1748" Type="http://schemas.openxmlformats.org/officeDocument/2006/relationships/hyperlink" Target="mailto:clairbois@mutuelle-mbv.fr;direction.clairbois@mutuelle-mbv.fr;direction.clairbois@mutuelle-mbv.fr" TargetMode="External"/><Relationship Id="rId1303" Type="http://schemas.openxmlformats.org/officeDocument/2006/relationships/hyperlink" Target="mailto:direction@ehpad-lebugue.fr;ecofinances@ehpad-lebugue.fr;secdirection@ehpad-lebugue.fr" TargetMode="External"/><Relationship Id="rId1510" Type="http://schemas.openxmlformats.org/officeDocument/2006/relationships/hyperlink" Target="mailto:assistantedirection@tamaris.pro;leilaamara@tamaris.pro;lucchilaud@tamaris.pro;accueil@tamaris.pro" TargetMode="External"/><Relationship Id="rId1955" Type="http://schemas.openxmlformats.org/officeDocument/2006/relationships/hyperlink" Target="mailto:jean.claude.soulet@adapei16.asso.fr;thibault.mayaud@adapei16.asso.fr;vanessa.thuillier@adapei16.asso.fr;florent.pobel@adapei16.asso.fr;esat.fontgrave@adapei16.asso.fr;guillaume.preveraud@adapei16.asso.fr" TargetMode="External"/><Relationship Id="rId1608" Type="http://schemas.openxmlformats.org/officeDocument/2006/relationships/hyperlink" Target="mailto:c.ragot@colisee.fr;c.bonnal@colisee.fr;s.fautrier1@colisee.fr;kg@cabinet-albertine.fr;t.lissague@colisee.fr" TargetMode="External"/><Relationship Id="rId1815" Type="http://schemas.openxmlformats.org/officeDocument/2006/relationships/hyperlink" Target="mailto:francois.lalanne@adapei.64.fr" TargetMode="External"/><Relationship Id="rId189" Type="http://schemas.openxmlformats.org/officeDocument/2006/relationships/hyperlink" Target="mailto:Sn.marolleau@udaf79.asso.fr;s.brault@udaf79.asso.fr;udaf@udaf79.asso.fr" TargetMode="External"/><Relationship Id="rId396" Type="http://schemas.openxmlformats.org/officeDocument/2006/relationships/hyperlink" Target="mailto:direction@handicapsensoriel.fr;herve.dauge@mutualite-vienne.fr;raf@mutualite86.fr;secretariat@handicapsensoriel.fr" TargetMode="External"/><Relationship Id="rId2077" Type="http://schemas.openxmlformats.org/officeDocument/2006/relationships/hyperlink" Target="mailto:freddy.viaud@algeei.org;contact@algeei.org;dewerdt.m@algeei.org" TargetMode="External"/><Relationship Id="rId256" Type="http://schemas.openxmlformats.org/officeDocument/2006/relationships/hyperlink" Target="mailto:emarcellaud@vyv3-cda.fr;apeyramaure@vyv3-cda.fr;lecantou@mutualitelimousine.fr;pquintin@mutualitelimousine.fr;vduplessy@vyv3-cda.fr;cpillet@vyv3-cda.fr" TargetMode="External"/><Relationship Id="rId463" Type="http://schemas.openxmlformats.org/officeDocument/2006/relationships/hyperlink" Target="mailto:direction@ehpadles2chateaux.fr;" TargetMode="External"/><Relationship Id="rId670" Type="http://schemas.openxmlformats.org/officeDocument/2006/relationships/hyperlink" Target="mailto:referent-administratif.bellevue@korian.fr;florence.merlet@korian.fr;audrey.archimede@korian.fr;cdg.tarification@korian.fr;vincent.parissier@korian.fr" TargetMode="External"/><Relationship Id="rId1093" Type="http://schemas.openxmlformats.org/officeDocument/2006/relationships/hyperlink" Target="mailto:m.renier@mspb.com;secretariat.dg@mspb.com;e.pereira@mspb.com;n.ressiot@mspb.com;n.vaal@mspb.com;a.mercier@mspb.com" TargetMode="External"/><Relationship Id="rId116" Type="http://schemas.openxmlformats.org/officeDocument/2006/relationships/hyperlink" Target="mailto:sophie.gancel@ugecam.assurance-maladie.fr;jeremy.philippe@ugecam.assurance-maladie.fr;aurelien.germanaud@ugecam.assurance-maladie.fr;AYMERIC.BUISSON@ugecam.assurance-maladie.fr" TargetMode="External"/><Relationship Id="rId323" Type="http://schemas.openxmlformats.org/officeDocument/2006/relationships/hyperlink" Target="mailto:direction@absa86.org;absa@absa86.org;emilie.perie@imedemoulins.org;" TargetMode="External"/><Relationship Id="rId530" Type="http://schemas.openxmlformats.org/officeDocument/2006/relationships/hyperlink" Target="mailto:cecile.le-meur@ugecam.assurance-maladie.fr;natalia.dumitras@ugecam.assurance-maladie.fr;herauritz.contact@ugecam.assurance-maladie.fr;" TargetMode="External"/><Relationship Id="rId768" Type="http://schemas.openxmlformats.org/officeDocument/2006/relationships/hyperlink" Target="mailto:ms.agen.psdp47@orange.fr;mathieu.carmet@psdp.fr;ms.agen@psdp.fr" TargetMode="External"/><Relationship Id="rId975" Type="http://schemas.openxmlformats.org/officeDocument/2006/relationships/hyperlink" Target="mailto:siege@apajh33.asso.fr;m.keisler@apajh33.asso.fr;la-cle-des-ages@apajh33.asso.fr;lca.ssiad@apajh33.fr;s.dewitte@apajh33.fr;comptabilite@apajh33.fr;p.massat@apajh33.fr" TargetMode="External"/><Relationship Id="rId1160" Type="http://schemas.openxmlformats.org/officeDocument/2006/relationships/hyperlink" Target="mailto:direction.generale@ch-perrens.fr;dcadaugade@ch-perrens.fr;vmeignan@ch-perrens.fr;cjaillot@ch-perrens.fr;driviere@ch-perrens.fr;jlucrezia@ch-perrens.fr" TargetMode="External"/><Relationship Id="rId1398" Type="http://schemas.openxmlformats.org/officeDocument/2006/relationships/hyperlink" Target="mailto:Mathieu.Duthin@fondationpartageetvie.org;carsudouest@fondationpartageetvie.org;Gael.de-freslon@fondationpartageetvie.org;Alain.Pinaudeau@fondationpartageetvie.org;lesjardinsdeletang@fondationpartageetvie.org" TargetMode="External"/><Relationship Id="rId2004" Type="http://schemas.openxmlformats.org/officeDocument/2006/relationships/hyperlink" Target="mailto:emarcellaud@vyv3-cda.fr;anne.rannou@mutualite86.fr;raf@mutualite86.fr;apeyramaure@vyv3-cda.fr;vduplessy@vyv3-cda.fr;cpillet@vyv3-cda.fr" TargetMode="External"/><Relationship Id="rId628" Type="http://schemas.openxmlformats.org/officeDocument/2006/relationships/hyperlink" Target="mailto:thierry.beyrie@adapei64.fr;olivier.villaceque@adapei64.fr;compta@adapei64.fr;siege.contact@adapei64.fr;siege.direction@adapei64.fr;siege.compta@adapei64.fr" TargetMode="External"/><Relationship Id="rId835" Type="http://schemas.openxmlformats.org/officeDocument/2006/relationships/hyperlink" Target="mailto:n.ayguesparces@irsa.fr;c.pereira@irsa.fr;ehpad.onesse@irsa.fr" TargetMode="External"/><Relationship Id="rId1258" Type="http://schemas.openxmlformats.org/officeDocument/2006/relationships/hyperlink" Target="mailto:mariebernadette.philippe@johnbost.fr;veronique.masante@johnbost.fr;compta@johnbost.fr;isabelle.aimar@johnbost.fr;aurore.gatineau@johnbost.fr" TargetMode="External"/><Relationship Id="rId1465" Type="http://schemas.openxmlformats.org/officeDocument/2006/relationships/hyperlink" Target="mailto:direction@ch-tulle.fr;a.groux@ch-tulle.fr;vrouge@ch-tulle.fr;SecDir2@ch-tulle.fr" TargetMode="External"/><Relationship Id="rId1672" Type="http://schemas.openxmlformats.org/officeDocument/2006/relationships/hyperlink" Target="mailto:veronique.hubert@agir-vivre-autisme.org;jerome.david@agir-vivre-autisme.org;michael.perry@agir-vivre-autisme.org;raf@agir-vivre-autisme.org" TargetMode="External"/><Relationship Id="rId1020" Type="http://schemas.openxmlformats.org/officeDocument/2006/relationships/hyperlink" Target="mailto:direction@maisonprotestante.fr;accueil@maisonprotestante.fr;comptabilite@maisonprotestante.fr;" TargetMode="External"/><Relationship Id="rId1118" Type="http://schemas.openxmlformats.org/officeDocument/2006/relationships/hyperlink" Target="mailto:myriam.auptel@groupe-sos.org;samsah.hs33@groupe-sos.org;quentin.fleuriot@groupe-sos.org" TargetMode="External"/><Relationship Id="rId1325" Type="http://schemas.openxmlformats.org/officeDocument/2006/relationships/hyperlink" Target="mailto:direction@lespep23.org;claude.bleron@gmail.com;cmpp@lespep23.org" TargetMode="External"/><Relationship Id="rId1532" Type="http://schemas.openxmlformats.org/officeDocument/2006/relationships/hyperlink" Target="mailto:direction.hopital@ch-jonzac.fr;e.martinez@ch-jonzac.fr;jl.cassagnol@ch-jonzac.fr" TargetMode="External"/><Relationship Id="rId1977" Type="http://schemas.openxmlformats.org/officeDocument/2006/relationships/hyperlink" Target="mailto:sabrina.lenepvou@oreag.org;nathalie.dornon@oreag.org;arlindo.peixoto@oreag.org;" TargetMode="External"/><Relationship Id="rId902" Type="http://schemas.openxmlformats.org/officeDocument/2006/relationships/hyperlink" Target="mailto:vergerducoteau@fbocke.fr;compta@fbocke.fr;direction.blanquefort@fbocke.fr" TargetMode="External"/><Relationship Id="rId1837" Type="http://schemas.openxmlformats.org/officeDocument/2006/relationships/hyperlink" Target="mailto:direction.adapei79@adapei79.org" TargetMode="External"/><Relationship Id="rId31" Type="http://schemas.openxmlformats.org/officeDocument/2006/relationships/hyperlink" Target="mailto:p.sutra@colisee.fr;accueil.monsegur@colisee.fr;res-lesjardinsdeleonore@colisee.fr;kg@cabinet-albertine.fr;t.lissague@colisee.fr" TargetMode="External"/><Relationship Id="rId180" Type="http://schemas.openxmlformats.org/officeDocument/2006/relationships/hyperlink" Target="mailto:dir.valfleuri@gelos.fr;direction@ehpad-levalfleuri.fr;compta@ehpad-levalfleuri.fr" TargetMode="External"/><Relationship Id="rId278" Type="http://schemas.openxmlformats.org/officeDocument/2006/relationships/hyperlink" Target="mailto:residence.lavaloine@wanadoo.fr;e.lamy@ehpad-palaisfeytiat.fr" TargetMode="External"/><Relationship Id="rId1904" Type="http://schemas.openxmlformats.org/officeDocument/2006/relationships/hyperlink" Target="mailto:siege.ussel@fondationjacqueschirac.fr" TargetMode="External"/><Relationship Id="rId485" Type="http://schemas.openxmlformats.org/officeDocument/2006/relationships/hyperlink" Target="mailto:direction@gpa-asso.fr;daf@gpa-asso.fr;t.roulleau@gpa-asso.fr;c.baubet@gpa-asso.fr" TargetMode="External"/><Relationship Id="rId692" Type="http://schemas.openxmlformats.org/officeDocument/2006/relationships/hyperlink" Target="mailto:handissiad@handi-ssiad47.fr;secretaire-comptable@handi-ssiad47.fr;direction@handi-ssiad47.fr" TargetMode="External"/><Relationship Id="rId138" Type="http://schemas.openxmlformats.org/officeDocument/2006/relationships/hyperlink" Target="mailto:nathalie.metayer@les-colchiques.fr;contact@les-colchiques.fr" TargetMode="External"/><Relationship Id="rId345" Type="http://schemas.openxmlformats.org/officeDocument/2006/relationships/hyperlink" Target="mailto:mjamoteau@groupeafp.com;steclothilde@groupeafp.com;sgasparini@groupeafp.com" TargetMode="External"/><Relationship Id="rId552" Type="http://schemas.openxmlformats.org/officeDocument/2006/relationships/hyperlink" Target="mailto:secretariat@apajh64-40.com;dirpm@apajh64-40.com;secpm@apajh64-40.com;compta1pm@apajh64-40.com;comptabilite@apajh64-40.com;secretariat@apajh64-40.com;dg@apajh64-40.com" TargetMode="External"/><Relationship Id="rId997" Type="http://schemas.openxmlformats.org/officeDocument/2006/relationships/hyperlink" Target="mailto:Mathieu.carmet@psdp.fr;ms.bordeaux@psdp.fr" TargetMode="External"/><Relationship Id="rId1182" Type="http://schemas.openxmlformats.org/officeDocument/2006/relationships/hyperlink" Target="mailto:foyer.jdelprat@pb24.fr;mickael.jaud@pb24.fr;siege@pb24.fr;dominique.eichorn@pb24.fr;arnaud.delair@pb24.fr;eric.van-de-zande-lucas@pb24.fr;sandrine.lemaire@pb24.fr" TargetMode="External"/><Relationship Id="rId2026" Type="http://schemas.openxmlformats.org/officeDocument/2006/relationships/hyperlink" Target="mailto:siege@adapei33.com;directiondesfinances@adapei33.com;gregoire.plainecassagne@adapei33.com;aurelie.massieu@adapei33.com" TargetMode="External"/><Relationship Id="rId205" Type="http://schemas.openxmlformats.org/officeDocument/2006/relationships/hyperlink" Target="mailto:lagedor.arcais@fede79.admr.org;info.fede79@admr.org;secretariat.federation@fede79.admr.org;ssiad.plainegatine@fede79.admr.org;cpineau@fede79.admr.org;sharmant@fede79.admr.org" TargetMode="External"/><Relationship Id="rId412" Type="http://schemas.openxmlformats.org/officeDocument/2006/relationships/hyperlink" Target="mailto:lesjardinsdecharlotte@orpea.net;l.vaslin@orpea.net;tarification@orpea.net" TargetMode="External"/><Relationship Id="rId857" Type="http://schemas.openxmlformats.org/officeDocument/2006/relationships/hyperlink" Target="mailto:contact@assolairial.fr;lauriebrana@assolairial.fr;melissaconstans@assolairial.fr" TargetMode="External"/><Relationship Id="rId1042" Type="http://schemas.openxmlformats.org/officeDocument/2006/relationships/hyperlink" Target="mailto:siege@apajh33.asso.fr;m.keisler@apajh33.asso.fr;itep.artigues@apajh33.fr;lv.bouchacourt@apajh33.fr;comptabilite@apajh33.fr;p.massat@apajh33.fr" TargetMode="External"/><Relationship Id="rId1487" Type="http://schemas.openxmlformats.org/officeDocument/2006/relationships/hyperlink" Target="mailto:pnicole@domusvi.com;dir-presquile-fouras@domusvi.com;tabreu@domusvi.com;akuba@domusvi.com" TargetMode="External"/><Relationship Id="rId1694" Type="http://schemas.openxmlformats.org/officeDocument/2006/relationships/hyperlink" Target="mailto:jnaud@domusvi.com;dir-lis-st-yrieix@domusvi.com;akuba@domusvi.com" TargetMode="External"/><Relationship Id="rId717" Type="http://schemas.openxmlformats.org/officeDocument/2006/relationships/hyperlink" Target="mailto:fi-rh@ehpad-stelivrade.fr;accueil@mrstelivrade.fr;administration@mrstelivrade.fr;n.andre@mrcasseneuil.fr;accueil@ehpad-stelivrade.fr;h.sorina@me.com;administration@ehpad-stelivrade.fr" TargetMode="External"/><Relationship Id="rId924" Type="http://schemas.openxmlformats.org/officeDocument/2006/relationships/hyperlink" Target="mailto:pagneau@fbocke.fr;n.yvon@fbocke.fr;compta@fbocke.fr" TargetMode="External"/><Relationship Id="rId1347" Type="http://schemas.openxmlformats.org/officeDocument/2006/relationships/hyperlink" Target="mailto:direction@ch-st-vaury.fr;finances@ch-st-vaury.fr" TargetMode="External"/><Relationship Id="rId1554" Type="http://schemas.openxmlformats.org/officeDocument/2006/relationships/hyperlink" Target="mailto:adei17@adei17.com;levequech@adei17.com;dermautla@adei17.com" TargetMode="External"/><Relationship Id="rId1761" Type="http://schemas.openxmlformats.org/officeDocument/2006/relationships/hyperlink" Target="mailto:emarcellaud@vyv3-cda.fr;hameaudubuis@mutualitelimousine.fr;apeyramaure@vyv3-cda.fr;vbrun@mutualitelimousine.fr;cselle@mutualitelimousine.fr;vduplessy@vyv3-cda.fr;cpillet@vyv3-cda.fr" TargetMode="External"/><Relationship Id="rId1999" Type="http://schemas.openxmlformats.org/officeDocument/2006/relationships/hyperlink" Target="mailto:c.levy@edea-asso.fr;contact@edea-asso.fr;" TargetMode="External"/><Relationship Id="rId53" Type="http://schemas.openxmlformats.org/officeDocument/2006/relationships/hyperlink" Target="mailto:mas-laribere@ch-mdm.fr;ch.mont-de-marsan@ch-mt-marsan.fr" TargetMode="External"/><Relationship Id="rId1207" Type="http://schemas.openxmlformats.org/officeDocument/2006/relationships/hyperlink" Target="mailto:ssiad.de.vergt@wanadoo.fr;a.daws@labregere.fr" TargetMode="External"/><Relationship Id="rId1414" Type="http://schemas.openxmlformats.org/officeDocument/2006/relationships/hyperlink" Target="mailto:ehpad.eygurande@orange.fr;directeur@ch-ussel.fr;ehpad.eygurande@ch-ussel.fr" TargetMode="External"/><Relationship Id="rId1621" Type="http://schemas.openxmlformats.org/officeDocument/2006/relationships/hyperlink" Target="mailto:secretariat@a2mains17.fr;ofas.marina.ains@gmail.com;yverick.bureau@a2mains17.fr;marina.bervoets@a2mains17.fr" TargetMode="External"/><Relationship Id="rId1859" Type="http://schemas.openxmlformats.org/officeDocument/2006/relationships/hyperlink" Target="mailto:cde40.direction@landes.fr" TargetMode="External"/><Relationship Id="rId1719" Type="http://schemas.openxmlformats.org/officeDocument/2006/relationships/hyperlink" Target="mailto:direction.hopital@ch-angouleme.fr;secretariat.polepa@ch-angouleme.fr;christine.petit@ch-angouleme.fr" TargetMode="External"/><Relationship Id="rId1926" Type="http://schemas.openxmlformats.org/officeDocument/2006/relationships/hyperlink" Target="mailto:dg@trema-asso.fr" TargetMode="External"/><Relationship Id="rId2090" Type="http://schemas.openxmlformats.org/officeDocument/2006/relationships/hyperlink" Target="mailto:verone@lessor.asso.fr;s.baillet@lessor.asso.fr;m.seguier@lessor.asso.fr" TargetMode="External"/><Relationship Id="rId367" Type="http://schemas.openxmlformats.org/officeDocument/2006/relationships/hyperlink" Target="mailto:sgaboriaud@apajh86.com;kdiversay@apajh86.com;jfwarot@apajh86.com;sdespretz@apajh86.com;esat.renejaud@apajh86.com;jpcruaud@apajh86.com" TargetMode="External"/><Relationship Id="rId574" Type="http://schemas.openxmlformats.org/officeDocument/2006/relationships/hyperlink" Target="mailto:poleadministratif@celhaya.com;comptabilite@celhaya.com;accueilsecretariat@celhaya.com;direction@celhaya.com" TargetMode="External"/><Relationship Id="rId2048" Type="http://schemas.openxmlformats.org/officeDocument/2006/relationships/hyperlink" Target="mailto:ccas.direction.finances.commande.publique@poitiers.fr;g.perigaud-morlat@poitiers.fr;celine.bourdier@poitiers.fr;raynald.echat@poitiers.fr;residence.marienoel@poitiers.fr;aurelie.cordier@poitiers.fr" TargetMode="External"/><Relationship Id="rId227" Type="http://schemas.openxmlformats.org/officeDocument/2006/relationships/hyperlink" Target="mailto:frederic.laurent@johnbost.fr;sandrine.vantourout@johnbost.fr;veronique.masante@johnbost.fr;lynda.bourgeoisat@johnbost.fr" TargetMode="External"/><Relationship Id="rId781" Type="http://schemas.openxmlformats.org/officeDocument/2006/relationships/hyperlink" Target="mailto:freddy.viaud@algeei.org;contact@algeei.org;dewerdt.m@algeei.org%20;ime.fongrave@algeei.org;jean-robert.nortier@algeei.org;boris.milhoud@algeei.org" TargetMode="External"/><Relationship Id="rId879" Type="http://schemas.openxmlformats.org/officeDocument/2006/relationships/hyperlink" Target="mailto:cde40.direction@landes.fr;christelle.lamothe@landes.fr" TargetMode="External"/><Relationship Id="rId434" Type="http://schemas.openxmlformats.org/officeDocument/2006/relationships/hyperlink" Target="mailto:olivier.piroelle@logisvaldeboivre.fr;" TargetMode="External"/><Relationship Id="rId641" Type="http://schemas.openxmlformats.org/officeDocument/2006/relationships/hyperlink" Target="mailto:accueil@arimoc.fr;isabelle.moreno@arimoc.fr;thibaut.detassigny@arimoc.fr" TargetMode="External"/><Relationship Id="rId739" Type="http://schemas.openxmlformats.org/officeDocument/2006/relationships/hyperlink" Target="mailto:Finances@Ch-Agen-Nerac.fr;nathalie.blanc@ch-agen-nerac.fr;;" TargetMode="External"/><Relationship Id="rId1064" Type="http://schemas.openxmlformats.org/officeDocument/2006/relationships/hyperlink" Target="mailto:ditepmillefleursterreneuvas@ari-accompagnement.fr;siege@ari-accompagnement.fr;jl.gateau@ari-accompagnement.fr;s.darrieutort@ari-accompagnement.fr;c.fattelay@ari-accompagnement.fr;v.vinolo@ari-accompagnement.fr" TargetMode="External"/><Relationship Id="rId1271" Type="http://schemas.openxmlformats.org/officeDocument/2006/relationships/hyperlink" Target="mailto:esat@apei-perigueux.fr;c.delezie@apei-perigueux.fr;o.martin@apei-perigueux.fr;o.vergote@apei-perigueux.fr;comptabilite-siege@apei-perigueux.fr;siege@apei-perigueux.fr;d.brouillaud@apei-perigueux.fr;f.gaudillat@apei-perigueux.fr" TargetMode="External"/><Relationship Id="rId1369" Type="http://schemas.openxmlformats.org/officeDocument/2006/relationships/hyperlink" Target="mailto:dominique.grand@ch-bourganeuf.fr;comptabilite@ch-bourganeuf.fr;secretariat.direction@ch-bourganeuf.fr" TargetMode="External"/><Relationship Id="rId1576" Type="http://schemas.openxmlformats.org/officeDocument/2006/relationships/hyperlink" Target="mailto:notre-dame@cegetel.net;notre.dame.compta@cegetel.net" TargetMode="External"/><Relationship Id="rId501" Type="http://schemas.openxmlformats.org/officeDocument/2006/relationships/hyperlink" Target="mailto:carsudouest@fondationpartageetvie.org;oriande.ango@fondationpartageetvie.org;Gael.de-freslon@fondationpartageetvie.org;Alain.Pinaudeau@fondationpartageetvie.org" TargetMode="External"/><Relationship Id="rId946" Type="http://schemas.openxmlformats.org/officeDocument/2006/relationships/hyperlink" Target="mailto:medicis-merignac@domusvi.com;mraynal@domusvi.com;dir-medicis-merignac@domusvi.com" TargetMode="External"/><Relationship Id="rId1131" Type="http://schemas.openxmlformats.org/officeDocument/2006/relationships/hyperlink" Target="mailto:louisemichel@fbocke.fr;pramon@fbocke.fr;compta@fbocke.fr;" TargetMode="External"/><Relationship Id="rId1229" Type="http://schemas.openxmlformats.org/officeDocument/2006/relationships/hyperlink" Target="mailto:resp.admin.financier@lacompassion.fr;directrice.generale@lacompassion.fr;assistante.direction@lacompassion.fr;contact@lacompassion.fr;olivier.dattin@lacompassion.fr" TargetMode="External"/><Relationship Id="rId1783" Type="http://schemas.openxmlformats.org/officeDocument/2006/relationships/hyperlink" Target="mailto:mickael.jaud@pb24.fr" TargetMode="External"/><Relationship Id="rId1990" Type="http://schemas.openxmlformats.org/officeDocument/2006/relationships/hyperlink" Target="mailto:geraldine.buil@asei.asso.fr;nathalie.sennou@asei.asso.fr;celine.etchegoyen@asei.asso.fr;centre.haiekin@asei.asso.fr;direction.financiere@asei.asso.fr" TargetMode="External"/><Relationship Id="rId75" Type="http://schemas.openxmlformats.org/officeDocument/2006/relationships/hyperlink" Target="mailto:stephane.david@fondationdiaconesses.org;michel.haffner@fondationdiaconesses.org;corinne.menadier@fondationdiaconesses.org" TargetMode="External"/><Relationship Id="rId806" Type="http://schemas.openxmlformats.org/officeDocument/2006/relationships/hyperlink" Target="mailto:j.barriez@ccas-tarnos.fr;c.saez@ccas-tarnos.fr;ssiad@ccas-tarnos.fr" TargetMode="External"/><Relationship Id="rId1436" Type="http://schemas.openxmlformats.org/officeDocument/2006/relationships/hyperlink" Target="mailto:direction@ehpadmeyssac.fr;gestion-rh@ehpadmeyssac.fr;direction.mrmeyssac@sil.fr" TargetMode="External"/><Relationship Id="rId1643" Type="http://schemas.openxmlformats.org/officeDocument/2006/relationships/hyperlink" Target="mailto:direction@lespetitesvignes.fr;compta@lespetitesvignes.fr" TargetMode="External"/><Relationship Id="rId1850" Type="http://schemas.openxmlformats.org/officeDocument/2006/relationships/hyperlink" Target="mailto:direction.adapei79@adapei79.org" TargetMode="External"/><Relationship Id="rId1503" Type="http://schemas.openxmlformats.org/officeDocument/2006/relationships/hyperlink" Target="mailto:direction-marronniers@orange.fr;mdrmarron@orange.fr" TargetMode="External"/><Relationship Id="rId1710" Type="http://schemas.openxmlformats.org/officeDocument/2006/relationships/hyperlink" Target="mailto:cdg.tarification@korian.fr;baptiste.pascaud@korian.fr;vincent.parissier@korian.fr" TargetMode="External"/><Relationship Id="rId1948" Type="http://schemas.openxmlformats.org/officeDocument/2006/relationships/hyperlink" Target="mailto:anaelle.lorant@residence-la-tonnelle.com;adrien.chapolard@domidep.fr" TargetMode="External"/><Relationship Id="rId291" Type="http://schemas.openxmlformats.org/officeDocument/2006/relationships/hyperlink" Target="mailto:ssiad.chateauneuf.87@orange.fr" TargetMode="External"/><Relationship Id="rId1808" Type="http://schemas.openxmlformats.org/officeDocument/2006/relationships/hyperlink" Target="mailto:atash@atash.fr" TargetMode="External"/><Relationship Id="rId151" Type="http://schemas.openxmlformats.org/officeDocument/2006/relationships/hyperlink" Target="mailto:compta@francessenia.fr;m.lapeyrade@francessenia.fr;s.paris@francessenia.fr;sessad.secretariat@francessenia.fr;s.paris.francessenia@orange.fr" TargetMode="External"/><Relationship Id="rId389" Type="http://schemas.openxmlformats.org/officeDocument/2006/relationships/hyperlink" Target="mailto:olivier.piroelle@logisdescours.fr;" TargetMode="External"/><Relationship Id="rId596" Type="http://schemas.openxmlformats.org/officeDocument/2006/relationships/hyperlink" Target="mailto:thierry.beyrie@adapei64.fr;olivier.villaceque@adapei64.fr;compta@adapei64.fr;siege.contact@adapei64.fr;siege.direction@adapei64.fr;siege.compta@adapei64.fr" TargetMode="External"/><Relationship Id="rId249" Type="http://schemas.openxmlformats.org/officeDocument/2006/relationships/hyperlink" Target="mailto:samsah@prism87.fr;samsahdirection@prism87.fr;raf@prism87.fr" TargetMode="External"/><Relationship Id="rId456" Type="http://schemas.openxmlformats.org/officeDocument/2006/relationships/hyperlink" Target="mailto:a.camara@imevillaine.fr;direction@imevillaine.fr;e.roullet@imevillaine.fr;i.metais@imevillaine.fr;g.geay@imevillaine.fr" TargetMode="External"/><Relationship Id="rId663" Type="http://schemas.openxmlformats.org/officeDocument/2006/relationships/hyperlink" Target="mailto:administration.prayssas@korian.fr;nicolas.garcia@korian.fr;controle.gestion-operationnel@korian.fr;vincent.parissier@korian.fr" TargetMode="External"/><Relationship Id="rId870" Type="http://schemas.openxmlformats.org/officeDocument/2006/relationships/hyperlink" Target="mailto:compta.ccas@seignosse.fr;direction@ehpad-ccas-seignosse.fr;secretariat@ehpad-ccas-seignosse.fr;direction2@orange.fr" TargetMode="External"/><Relationship Id="rId1086" Type="http://schemas.openxmlformats.org/officeDocument/2006/relationships/hyperlink" Target="mailto:arenom@logea.asso.fr;edermit@logea.asso.fr;ldelafourniere@logea.asso.fr;amardon@logea.asso.fr;jcardona@logea.asso.fr;fduboz@logea.asso.fr;ameslier@logea.asso.fr;mcastet@logea.asso.fr" TargetMode="External"/><Relationship Id="rId1293" Type="http://schemas.openxmlformats.org/officeDocument/2006/relationships/hyperlink" Target="mailto:ehpad@ehpad-mussidan.fr;idecssiad@ehpad-mussidan.fr;direction@ehpad-mussidan.fr;gesteco@ehpad-mussidan.fr" TargetMode="External"/><Relationship Id="rId109" Type="http://schemas.openxmlformats.org/officeDocument/2006/relationships/hyperlink" Target="mailto:ehpad.lembeye@gmail.com;direction.ehpadlembeye@gmail.com" TargetMode="External"/><Relationship Id="rId316" Type="http://schemas.openxmlformats.org/officeDocument/2006/relationships/hyperlink" Target="mailto:crouffignac@apsah.asso.fr;kvoisin@apsah.asso.fr;cbarret@apsah.asso.fr;esat@apsah.asso.fr;dg@apsah.asso.fr" TargetMode="External"/><Relationship Id="rId523" Type="http://schemas.openxmlformats.org/officeDocument/2006/relationships/hyperlink" Target="mailto:direction@epms-chize.fr;ecofin@epms-chize.fr;accueil@epms-chize.fr" TargetMode="External"/><Relationship Id="rId968" Type="http://schemas.openxmlformats.org/officeDocument/2006/relationships/hyperlink" Target="mailto:mss.medoc.cadre@pavillon-mutualite.fr;adelbos@pavillon-mutualite.fr" TargetMode="External"/><Relationship Id="rId1153" Type="http://schemas.openxmlformats.org/officeDocument/2006/relationships/hyperlink" Target="mailto:siege@ari-accompagnement.fr;ditepvillaflore@ari-accompagnement.fr;m.dubourdieu@ari-accompagnement.fr;v.vinolo@ari-accompagnement.fr;s.darrieutort@ari-accompagnement.fr;c.fattelay@ari-accompagnement.fr;v.vinolo@ari-accompagnement.fr" TargetMode="External"/><Relationship Id="rId1598" Type="http://schemas.openxmlformats.org/officeDocument/2006/relationships/hyperlink" Target="mailto:virginie.migeot@apajh17.fr;imemas@apajh17.fr;frederic.boubert@apajh17.fr;" TargetMode="External"/><Relationship Id="rId97" Type="http://schemas.openxmlformats.org/officeDocument/2006/relationships/hyperlink" Target="mailto:Contact@asso-caminante.fr;Yann.philip@asso-caminante.fr;Marielle.LARTIGAU@asso-caminante.fr;Sonia.poletti@asso-caminante.fr" TargetMode="External"/><Relationship Id="rId730" Type="http://schemas.openxmlformats.org/officeDocument/2006/relationships/hyperlink" Target="mailto:secretariat.siegesocial@apres47.com;isep@apres47.com;comptabilite@apres47.com;laurence.ducos@apres47.com" TargetMode="External"/><Relationship Id="rId828" Type="http://schemas.openxmlformats.org/officeDocument/2006/relationships/hyperlink" Target="mailto:m.bache@chalossetursan.fr;ehpad.saintsever@chalossetursan.fr;d.paris@chalossetursan.fr" TargetMode="External"/><Relationship Id="rId1013" Type="http://schemas.openxmlformats.org/officeDocument/2006/relationships/hyperlink" Target="mailto:direction.lesfontainesdemonjous@probtp.com;l.framarin@probtp.com;ehpad.lesfontainesdemonjous@probtp.com" TargetMode="External"/><Relationship Id="rId1360" Type="http://schemas.openxmlformats.org/officeDocument/2006/relationships/hyperlink" Target="mailto:direction@ch-st-vaury.fr;finances@ch-st-vaury.fr" TargetMode="External"/><Relationship Id="rId1458" Type="http://schemas.openxmlformats.org/officeDocument/2006/relationships/hyperlink" Target="mailto:emarcellaud@vyv3-cda.fr;ehpadpeyrelevade@mutualitelimousine.fr;apeyramaure@vyv3-cda.fr;adeguillaume@mutualitelimousine.fr;cselle@mutualitelimousine.fr;vduplessy@vyv3-cda.fr;cpillet@vyv3-cda.fr" TargetMode="External"/><Relationship Id="rId1665" Type="http://schemas.openxmlformats.org/officeDocument/2006/relationships/hyperlink" Target="mailto:direction.hopital@ch-angouleme.fr;sec-direction@ch-larochefoucauld.fr;chlr-finances@ch-larochefoucauld.fr;v-you@ch-larochefoucauld.fr;marc.tochon@ch-angouleme.fr" TargetMode="External"/><Relationship Id="rId1872" Type="http://schemas.openxmlformats.org/officeDocument/2006/relationships/hyperlink" Target="mailto:contact@asso-althea.org" TargetMode="External"/><Relationship Id="rId1220" Type="http://schemas.openxmlformats.org/officeDocument/2006/relationships/hyperlink" Target="mailto:herve.laulhau@aolperigueux.org;compta.educspe@aolperigueux.org;saisp@aolperigueux.org;accueil@aolperigueux.org;marilyne.jouzier@aolperigueux.org" TargetMode="External"/><Relationship Id="rId1318" Type="http://schemas.openxmlformats.org/officeDocument/2006/relationships/hyperlink" Target="mailto:comptabilite@ch-bourganeuf.fr;ssiad@ch-bourganeuf.fr;secretariat.direction@ch-bourganeuf.fr" TargetMode="External"/><Relationship Id="rId1525" Type="http://schemas.openxmlformats.org/officeDocument/2006/relationships/hyperlink" Target="mailto:direction@ch-angely.fr;daf-esms@ch-saintonge.fr;secretariat.addictologie@ch-angely.fr;CHY-SECRETARIAT-ADDICTOLOGIE@ch-angely.fr;CHS-DAF-ESMS@ch-saintonge.fr;chantal.lovati@gh-saintesangely.fr" TargetMode="External"/><Relationship Id="rId1732" Type="http://schemas.openxmlformats.org/officeDocument/2006/relationships/hyperlink" Target="mailto:direction.aigre@iroisebellevie.com;" TargetMode="External"/><Relationship Id="rId24" Type="http://schemas.openxmlformats.org/officeDocument/2006/relationships/hyperlink" Target="mailto:j.jourdain@acsad.fr;e.picard@acsad.fr" TargetMode="External"/><Relationship Id="rId173" Type="http://schemas.openxmlformats.org/officeDocument/2006/relationships/hyperlink" Target="mailto:direction@laroseebanca.fr;compta@laroseebanca.fr" TargetMode="External"/><Relationship Id="rId380" Type="http://schemas.openxmlformats.org/officeDocument/2006/relationships/hyperlink" Target="mailto:apsa@a-p-s-a.org;presidence@a-p-s-a.org;" TargetMode="External"/><Relationship Id="rId2061" Type="http://schemas.openxmlformats.org/officeDocument/2006/relationships/hyperlink" Target="mailto:comite.direction@adapei79.org" TargetMode="External"/><Relationship Id="rId240" Type="http://schemas.openxmlformats.org/officeDocument/2006/relationships/hyperlink" Target="mailto:direction.bayles@mutuelle-mbv.fr;administration.bayles@mutuelle-mbv.fr" TargetMode="External"/><Relationship Id="rId478" Type="http://schemas.openxmlformats.org/officeDocument/2006/relationships/hyperlink" Target="mailto:direction@sacrecoeur79.fr;infos@sacrecoeur79.fr;a.perrot@sacrecoeur79.fr" TargetMode="External"/><Relationship Id="rId685" Type="http://schemas.openxmlformats.org/officeDocument/2006/relationships/hyperlink" Target="mailto:ssiad.les3cantons@fede47.admr.org" TargetMode="External"/><Relationship Id="rId892" Type="http://schemas.openxmlformats.org/officeDocument/2006/relationships/hyperlink" Target="mailto:cantecigale@wanadoo.fr;direction.cantecigale@viellesaintgirons.fr" TargetMode="External"/><Relationship Id="rId100" Type="http://schemas.openxmlformats.org/officeDocument/2006/relationships/hyperlink" Target="mailto:Contact@asso-caminante.fr;Yann.philip@asso-caminante.fr;Marielle.LARTIGAU@asso-caminante.fr;Sonia.poletti@asso-caminante.fr" TargetMode="External"/><Relationship Id="rId338" Type="http://schemas.openxmlformats.org/officeDocument/2006/relationships/hyperlink" Target="mailto:contact@cias-civraisien.fr;direction@cias-civraisien.fr;direction-chaunay@cias-civraisien.fr;mr-chaunay@orange.fr" TargetMode="External"/><Relationship Id="rId545" Type="http://schemas.openxmlformats.org/officeDocument/2006/relationships/hyperlink" Target="mailto:villanapoli@orpea.net;c.soubes@orpea.net;fatou.fall@emeis.com;tarification@emeis.com" TargetMode="External"/><Relationship Id="rId752" Type="http://schemas.openxmlformats.org/officeDocument/2006/relationships/hyperlink" Target="mailto:fi-rh@ehpad-stelivrade.fr;accueil@mrstelivrade.fr;h.sorina@me.com;n.andre@mrcasseneuil.fr;accueil@ehpad-stelivrade.fr;administration@ehpad-stelivrade.fr" TargetMode="External"/><Relationship Id="rId1175" Type="http://schemas.openxmlformats.org/officeDocument/2006/relationships/hyperlink" Target="mailto:guilene.lauseille@asd24.org;contact.act@asd24.org;jeanlouis.reynal@asd24.org;guilene.lauseille@asd24.org" TargetMode="External"/><Relationship Id="rId1382" Type="http://schemas.openxmlformats.org/officeDocument/2006/relationships/hyperlink" Target="mailto:direction-generale@ch-brive.fr;direction-finances@ch-brive.fr;pascale.roubert-gauthiez@ch-brive.fr;patricia.le-quinquis@ch-brive.fr;jessica.fardelin@ch-brive.fr" TargetMode="External"/><Relationship Id="rId2019" Type="http://schemas.openxmlformats.org/officeDocument/2006/relationships/hyperlink" Target="mailto:siege@adapei33.com;directiondesfinances@adapei33.com;gregoire.plainecassagne@adapei33.com;aurelie.massieu@adapei33.com" TargetMode="External"/><Relationship Id="rId405" Type="http://schemas.openxmlformats.org/officeDocument/2006/relationships/hyperlink" Target="mailto:direction@ehpad-vivonne.fr;secretariat@ehpad-vivonne.fr" TargetMode="External"/><Relationship Id="rId612" Type="http://schemas.openxmlformats.org/officeDocument/2006/relationships/hyperlink" Target="mailto:dg@seapb.asso.fr;hperrotgouaux@seapb.asso.fr;cmpp.ars@seapb.asso.fr;idekia.ars@seapb.asso.fr;achaulet@seapb.asso.fr;SHENRIQUES@seapb.asso.fr;vdupuit@seapb.asso.fr" TargetMode="External"/><Relationship Id="rId1035" Type="http://schemas.openxmlformats.org/officeDocument/2006/relationships/hyperlink" Target="mailto:pierre.bourdeau@chu-bordeaux.fr;vincent-nicolas.delpech@chu-bordeaux.fr;elodie.laplanche@chu-bordeaux.fr;direction.generale@chu-bordeaux.fr;julie.cauhape@chu-bordeaux.fr;daf-budget@chu-bordeaux.fr;elodie.couaillier@chu-bordeaux.fr;audrey.kuras@chu-bordeaux.fr" TargetMode="External"/><Relationship Id="rId1242" Type="http://schemas.openxmlformats.org/officeDocument/2006/relationships/hyperlink" Target="mailto:direction@residence-leschenesverts.com;accueil@ehpad-leschenesverts.fr;direction@ehpad-leschenesverts.fr" TargetMode="External"/><Relationship Id="rId1687" Type="http://schemas.openxmlformats.org/officeDocument/2006/relationships/hyperlink" Target="mailto:direction.cmpp-charente@fcol16.org;compta.esms@fcol16.org;direction.esms@fcol16.org" TargetMode="External"/><Relationship Id="rId1894" Type="http://schemas.openxmlformats.org/officeDocument/2006/relationships/hyperlink" Target="mailto:anne.perrot@fondationdiaconesses.org" TargetMode="External"/><Relationship Id="rId917" Type="http://schemas.openxmlformats.org/officeDocument/2006/relationships/hyperlink" Target="mailto:dir-canopee-bordeaux@ehpad-sedna.fr;ptardy@ehpad-sedna.fr" TargetMode="External"/><Relationship Id="rId1102" Type="http://schemas.openxmlformats.org/officeDocument/2006/relationships/hyperlink" Target="mailto:finance@ch-stefoy.fr" TargetMode="External"/><Relationship Id="rId1547" Type="http://schemas.openxmlformats.org/officeDocument/2006/relationships/hyperlink" Target="mailto:direction@ght-atlantique17.fr;secretariat.dfcg@ght-atlantique17.fr;secretariat.dfap@ght-atlantique17.fr" TargetMode="External"/><Relationship Id="rId1754" Type="http://schemas.openxmlformats.org/officeDocument/2006/relationships/hyperlink" Target="mailto:dg@eirc.fr;pac.daf@eirc.fr;presidence.asso@eirc.fr;ime.improaccueil@eirc.fr;ime.imp-directeuradjoint@eirc.fr" TargetMode="External"/><Relationship Id="rId1961" Type="http://schemas.openxmlformats.org/officeDocument/2006/relationships/hyperlink" Target="mailto:direction@apajh19.org;comptabilite@apajh19.org;association@apajh19.org;a.nicolaon@gecac.fr;jc.francois@gecac.fr" TargetMode="External"/><Relationship Id="rId46" Type="http://schemas.openxmlformats.org/officeDocument/2006/relationships/hyperlink" Target="mailto:partenaires.financeurs@ogfa.net" TargetMode="External"/><Relationship Id="rId1407" Type="http://schemas.openxmlformats.org/officeDocument/2006/relationships/hyperlink" Target="mailto:direction@croiseedesans.fr;compta@croiseedesans.fr;ssiad@croiseedesans.fr" TargetMode="External"/><Relationship Id="rId1614" Type="http://schemas.openxmlformats.org/officeDocument/2006/relationships/hyperlink" Target="mailto:gcamares@emmanuelle.asso.fr;cbaudoin@emmanuelle.asso.fr;mavie-oxygene@emmanuelle.asso.fr;vdupuy@emmanuelle.asso.fr" TargetMode="External"/><Relationship Id="rId1821" Type="http://schemas.openxmlformats.org/officeDocument/2006/relationships/hyperlink" Target="mailto:francois.lalanne@adapei.64.fr" TargetMode="External"/><Relationship Id="rId195" Type="http://schemas.openxmlformats.org/officeDocument/2006/relationships/hyperlink" Target="mailto:direction@imevillaine.fr;itep@itepdelaroussille.fr;m.voyer@itepdelaroussille.fr;a.rup@itepdelaroussille.fr;m.rousseau@itepdelaroussille.fr" TargetMode="External"/><Relationship Id="rId1919" Type="http://schemas.openxmlformats.org/officeDocument/2006/relationships/hyperlink" Target="mailto:s.bideau@groupe-mieuxvivre.fr" TargetMode="External"/><Relationship Id="rId2083" Type="http://schemas.openxmlformats.org/officeDocument/2006/relationships/hyperlink" Target="mailto:p.manent@vivre-devenir.fr" TargetMode="External"/><Relationship Id="rId262" Type="http://schemas.openxmlformats.org/officeDocument/2006/relationships/hyperlink" Target="mailto:residenceleschenes@sil.fr;veronique.demaison@ehpad-couzeix.fr;martine.lajoumard@ehpad-couzeix.fr" TargetMode="External"/><Relationship Id="rId567" Type="http://schemas.openxmlformats.org/officeDocument/2006/relationships/hyperlink" Target="mailto:ssiad-arthez@wanadoo.fr;ssiad-arthez@orange.fr;directrice.ssiadarthez@orange.fr" TargetMode="External"/><Relationship Id="rId1197" Type="http://schemas.openxmlformats.org/officeDocument/2006/relationships/hyperlink" Target="mailto:mariebernadette.philippe@johnbost.fr;veronique.masante@johnbost.fr;compta@johnbost.fr;isabelle.aimar@johnbost.fr;aurore.gatineau@johnbost.fr" TargetMode="External"/><Relationship Id="rId122" Type="http://schemas.openxmlformats.org/officeDocument/2006/relationships/hyperlink" Target="mailto:direction.uzos@sgmr-ouest.com;direction.uzos@iroisebellevie.com" TargetMode="External"/><Relationship Id="rId774" Type="http://schemas.openxmlformats.org/officeDocument/2006/relationships/hyperlink" Target="mailto:freddy.viaud@algeei.org;contact@algeei.org;dewerdt.m@algeei.org%20;christine.arade@algeei.org;guillaume.scalabre@algeei.org" TargetMode="External"/><Relationship Id="rId981" Type="http://schemas.openxmlformats.org/officeDocument/2006/relationships/hyperlink" Target="mailto:contact@villa-presentine.fr;caroline.taranto@villa-presentine.fr;adrien.chapolard@domidep.fr" TargetMode="External"/><Relationship Id="rId1057" Type="http://schemas.openxmlformats.org/officeDocument/2006/relationships/hyperlink" Target="mailto:marlene.rimaux@dg.aogpe.com;veronique.ducamus@dg.AOGPE.com;direction-generale@dg.aogpe.com;contact@cal.aogpe.com;francoise.jourdain@cal.aogpe.com" TargetMode="External"/><Relationship Id="rId2010" Type="http://schemas.openxmlformats.org/officeDocument/2006/relationships/hyperlink" Target="mailto:claire.haury@arsl.eu;aurelie.delanette@arsl.eu;alexandra.lelion@arsl.eu" TargetMode="External"/><Relationship Id="rId427" Type="http://schemas.openxmlformats.org/officeDocument/2006/relationships/hyperlink" Target="mailto:contact@diapasom.org;contact@fondation-ove.fr;c-cloup@diapasom.org;dominique.mimault@fondation-ove.fr;lydie.miranda@fondation-ove.fr" TargetMode="External"/><Relationship Id="rId634" Type="http://schemas.openxmlformats.org/officeDocument/2006/relationships/hyperlink" Target="mailto:a.guerin@adapa-cotebasque.org;accueil-maharin@adapa-cotebasque.org;k.robles@adapa-cotebasque.org;compta-siege@adapa-cotebasque.org" TargetMode="External"/><Relationship Id="rId841" Type="http://schemas.openxmlformats.org/officeDocument/2006/relationships/hyperlink" Target="mailto:direction@majouraou.fr;;comptabilite@majouraou.fr" TargetMode="External"/><Relationship Id="rId1264" Type="http://schemas.openxmlformats.org/officeDocument/2006/relationships/hyperlink" Target="mailto:assad.ssiad@orange.fr;a.daws@labregere.fr;poledir.assad.cubjac@orange.fr;compt.assad.cubjac@orange.fr" TargetMode="External"/><Relationship Id="rId1471" Type="http://schemas.openxmlformats.org/officeDocument/2006/relationships/hyperlink" Target="mailto:siege@adapeicorreze.fr;c.pasquet@adapeicorreze.fr" TargetMode="External"/><Relationship Id="rId1569" Type="http://schemas.openxmlformats.org/officeDocument/2006/relationships/hyperlink" Target="mailto:michel.haffner@fondationdiaconesses.org;stephane.david@fondationdiaconesses.org" TargetMode="External"/><Relationship Id="rId701" Type="http://schemas.openxmlformats.org/officeDocument/2006/relationships/hyperlink" Target="mailto:carole.pages@poledesanteduvilleneuvois.fr;sandrine.bernard@poledesanteduvilleneuvois.fr;gerard.costes@poledesanteduvilleneuvois.fr" TargetMode="External"/><Relationship Id="rId939" Type="http://schemas.openxmlformats.org/officeDocument/2006/relationships/hyperlink" Target="mailto:directeur@chblaye.fr;a.biziere@chblaye.fr;a.guilherme@chblaye.fr" TargetMode="External"/><Relationship Id="rId1124" Type="http://schemas.openxmlformats.org/officeDocument/2006/relationships/hyperlink" Target="mailto:Marie.Rivet@fondationpartageetvie.org;Henry.Moret@fondationpartageetvie.org;Sabine.Roy@fondationpartageetvie.org" TargetMode="External"/><Relationship Id="rId1331" Type="http://schemas.openxmlformats.org/officeDocument/2006/relationships/hyperlink" Target="mailto:siege.asso@apajh23.com;mas.sauzet@apajh23.com;e.lanz@apajh23.com;a-m.bayle@apajh23.com;v.leclou-moreira@apajh23.com" TargetMode="External"/><Relationship Id="rId1776" Type="http://schemas.openxmlformats.org/officeDocument/2006/relationships/hyperlink" Target="mailto:presquile-fouras@domusvidolcea.com" TargetMode="External"/><Relationship Id="rId1983" Type="http://schemas.openxmlformats.org/officeDocument/2006/relationships/hyperlink" Target="mailto:partenaires.financeurs@ogfa.net" TargetMode="External"/><Relationship Id="rId68" Type="http://schemas.openxmlformats.org/officeDocument/2006/relationships/hyperlink" Target="mailto:siege@ari-accompagnement.fr%20;" TargetMode="External"/><Relationship Id="rId1429" Type="http://schemas.openxmlformats.org/officeDocument/2006/relationships/hyperlink" Target="mailto:direction.ehpad.sornac@orange.fr;sornacehpad@wanadoo.fr;secretariat@ehpad-sornac.fr;direction@ehpad-sornac.fr" TargetMode="External"/><Relationship Id="rId1636" Type="http://schemas.openxmlformats.org/officeDocument/2006/relationships/hyperlink" Target="mailto:escale@escale-larochelle.com;nathalie.blin@escale-larochelle.com;nathalie.mounier@escale-larochelle.com" TargetMode="External"/><Relationship Id="rId1843" Type="http://schemas.openxmlformats.org/officeDocument/2006/relationships/hyperlink" Target="mailto:direction.adapei79@adapei79.org" TargetMode="External"/><Relationship Id="rId1703" Type="http://schemas.openxmlformats.org/officeDocument/2006/relationships/hyperlink" Target="mailto:annick.casas-martinez@pavonis.fr;natacha.lebihen@pavonis.fr;" TargetMode="External"/><Relationship Id="rId1910" Type="http://schemas.openxmlformats.org/officeDocument/2006/relationships/hyperlink" Target="mailto:siege.ussel@fondationjacqueschirac.fr" TargetMode="External"/><Relationship Id="rId284" Type="http://schemas.openxmlformats.org/officeDocument/2006/relationships/hyperlink" Target="mailto:secretariat@ehpad-cussac.fr;direction@ehpad-cussac.fr" TargetMode="External"/><Relationship Id="rId491" Type="http://schemas.openxmlformats.org/officeDocument/2006/relationships/hyperlink" Target="mailto:contact@ssiadstaubin.fr" TargetMode="External"/><Relationship Id="rId144" Type="http://schemas.openxmlformats.org/officeDocument/2006/relationships/hyperlink" Target="mailto:finances@ch-mauleon.fr;direction@ch-mauleon.fr;Ghislain.GATEAULEBLANC@ch-pau.fr" TargetMode="External"/><Relationship Id="rId589" Type="http://schemas.openxmlformats.org/officeDocument/2006/relationships/hyperlink" Target="mailto:maison.retraite.hasparren@orange.fr;sbricaud@ch-cotebasque.fr;comptabilite.larrazkena@orange.fr" TargetMode="External"/><Relationship Id="rId796" Type="http://schemas.openxmlformats.org/officeDocument/2006/relationships/hyperlink" Target="mailto:brissieuxph@yahoo.fr;gourdou.laurence@orange.fr;loucoqhardit@orange.fr" TargetMode="External"/><Relationship Id="rId351" Type="http://schemas.openxmlformats.org/officeDocument/2006/relationships/hyperlink" Target="mailto:direction@theodore-arnault.org" TargetMode="External"/><Relationship Id="rId449" Type="http://schemas.openxmlformats.org/officeDocument/2006/relationships/hyperlink" Target="mailto:s.volokove@escale-lacolline.fr;nathalie.mounier@escale-larochelle.com;escale@escale-larochelle.com" TargetMode="External"/><Relationship Id="rId656" Type="http://schemas.openxmlformats.org/officeDocument/2006/relationships/hyperlink" Target="mailto:ssiad.coarraze@gmail.com;causseques.nadege@ssiadcoarraze.fr;fortane.eric@ssiadcoarraze.fr" TargetMode="External"/><Relationship Id="rId863" Type="http://schemas.openxmlformats.org/officeDocument/2006/relationships/hyperlink" Target="mailto:direction@villagealzheimer.fr;directriceadjointe@villagealzheimer.fr" TargetMode="External"/><Relationship Id="rId1079" Type="http://schemas.openxmlformats.org/officeDocument/2006/relationships/hyperlink" Target="mailto:dir-boetie-taillan@domusvi.com;mraynal@domusvi.com;mguiho@domusvi.com" TargetMode="External"/><Relationship Id="rId1286" Type="http://schemas.openxmlformats.org/officeDocument/2006/relationships/hyperlink" Target="mailto:direction2017@ehpad-salignac.fr;grh@ehpad-salignac.fr;comptabilite@ehpad-salignac.fr;accueil@ehpad-salignac.fr" TargetMode="External"/><Relationship Id="rId1493" Type="http://schemas.openxmlformats.org/officeDocument/2006/relationships/hyperlink" Target="mailto:direction.cozes@sgmr-ouest.com;direction.cozes@iroisebellevie.com;g.cohen@iroisebellevie.com" TargetMode="External"/><Relationship Id="rId2032" Type="http://schemas.openxmlformats.org/officeDocument/2006/relationships/hyperlink" Target="mailto:siege@adapei33.com;directiondesfinances@adapei33.com;gregoire.plainecassagne@adapei33.com;aurelie.massieu@adapei33.com" TargetMode="External"/><Relationship Id="rId211" Type="http://schemas.openxmlformats.org/officeDocument/2006/relationships/hyperlink" Target="mailto:p.carnero@edea-asso.fr%20;" TargetMode="External"/><Relationship Id="rId309" Type="http://schemas.openxmlformats.org/officeDocument/2006/relationships/hyperlink" Target="mailto:dg@hihl.fr;finances@hihl.fr;direction.dma@hihl.fr" TargetMode="External"/><Relationship Id="rId516" Type="http://schemas.openxmlformats.org/officeDocument/2006/relationships/hyperlink" Target="mailto:ehpadgatebourse@gmail.com" TargetMode="External"/><Relationship Id="rId1146" Type="http://schemas.openxmlformats.org/officeDocument/2006/relationships/hyperlink" Target="mailto:tarification@orpea.net;a.tarlay@orpea.net;carbonblanc@orpea.net;p.horain@orpea.net" TargetMode="External"/><Relationship Id="rId1798" Type="http://schemas.openxmlformats.org/officeDocument/2006/relationships/hyperlink" Target="mailto:o.martin@apei-perigueux.fr;o.vergote@apei-perigueux.fr" TargetMode="External"/><Relationship Id="rId723" Type="http://schemas.openxmlformats.org/officeDocument/2006/relationships/hyperlink" Target="mailto:hopital-fumel@psv47.fr;nathalie.BIDON@poledesanteduvilleneuvois.fr;Leloup-michele@psv47.fr;Thierry.kiremidjian@psv47.fr;annie.delair@psv47.fr" TargetMode="External"/><Relationship Id="rId930" Type="http://schemas.openxmlformats.org/officeDocument/2006/relationships/hyperlink" Target="mailto:siege@apajh33.asso.fr;m.keisler@apajh33.asso.fr;esat.cressonnet@apajh33.fr;f.dubos@apajh33.fr;comptabilite@apajh33.fr;p.massat@apajh33.fr" TargetMode="External"/><Relationship Id="rId1006" Type="http://schemas.openxmlformats.org/officeDocument/2006/relationships/hyperlink" Target="mailto:laurence.trouillard@umrcp.fr;christophe.leymarie@umrcp.fr;chateau.pomerol@umrcp.fr;sandrine.lafon@umrcp.fr;secretaire.comptable@umrcp.fr" TargetMode="External"/><Relationship Id="rId1353" Type="http://schemas.openxmlformats.org/officeDocument/2006/relationships/hyperlink" Target="mailto:secdirection@ch-aubusson.fr;rachel.geoffroy@ch-aubusson.fr" TargetMode="External"/><Relationship Id="rId1560" Type="http://schemas.openxmlformats.org/officeDocument/2006/relationships/hyperlink" Target="mailto:philippe.pommier@korian.fr;cdg.tarification@korian.fr;vincent.parissier@korian.fr" TargetMode="External"/><Relationship Id="rId1658" Type="http://schemas.openxmlformats.org/officeDocument/2006/relationships/hyperlink" Target="mailto:direction@ch-saintonge.fr;daf-esms@ch-saintonge.fr;camsp-stes@ch-saintonge.fr;t.lavaud@ch-saintonge.fr;chantal.lovati@gh-saintesangely.fr" TargetMode="External"/><Relationship Id="rId1865" Type="http://schemas.openxmlformats.org/officeDocument/2006/relationships/hyperlink" Target="mailto:cde40.direction@landes.fr" TargetMode="External"/><Relationship Id="rId1213" Type="http://schemas.openxmlformats.org/officeDocument/2006/relationships/hyperlink" Target="mailto:ehpad@ehpad-mussidan.fr;idecssiad@ehpad-mussidan.fr;direction@ehpad-mussidan.fr;gesteco@ehpad-mussidan.fr" TargetMode="External"/><Relationship Id="rId1420" Type="http://schemas.openxmlformats.org/officeDocument/2006/relationships/hyperlink" Target="mailto:siege.ussel@fondationjacqueschirac.fr;" TargetMode="External"/><Relationship Id="rId1518" Type="http://schemas.openxmlformats.org/officeDocument/2006/relationships/hyperlink" Target="mailto:tarification@orpea.net;l.decodts@orpea.net;maisonoceane@orpea.net;anne.monteil@orpea.net" TargetMode="External"/><Relationship Id="rId1725" Type="http://schemas.openxmlformats.org/officeDocument/2006/relationships/hyperlink" Target="mailto:sveillon@fondationcos.org;ppautrot@fondationcos.org;accueil@fondationcos.org;stfront@fondationcos.org" TargetMode="External"/><Relationship Id="rId1932" Type="http://schemas.openxmlformats.org/officeDocument/2006/relationships/hyperlink" Target="mailto:gcamares@emmanuelle.asso.fr;tboscariol@emmanuelle.asso.fr" TargetMode="External"/><Relationship Id="rId17" Type="http://schemas.openxmlformats.org/officeDocument/2006/relationships/hyperlink" Target="mailto:planeteautisme@gmail.com" TargetMode="External"/><Relationship Id="rId166" Type="http://schemas.openxmlformats.org/officeDocument/2006/relationships/hyperlink" Target="mailto:direction@ditepguindalos.fr;mp.baldan@ditepguindalos.fr;finances@ditepguindalos.fr;accueil@ditepguindalos.fr" TargetMode="External"/><Relationship Id="rId373" Type="http://schemas.openxmlformats.org/officeDocument/2006/relationships/hyperlink" Target="mailto:direction@ehpadchataigniers.fr" TargetMode="External"/><Relationship Id="rId580" Type="http://schemas.openxmlformats.org/officeDocument/2006/relationships/hyperlink" Target="mailto:contact@stelisa.com;s.balerdi@stelisa.com;m.darricau@stelisa.com" TargetMode="External"/><Relationship Id="rId2054" Type="http://schemas.openxmlformats.org/officeDocument/2006/relationships/hyperlink" Target="mailto:comite.direction@adapei79.org" TargetMode="External"/><Relationship Id="rId1" Type="http://schemas.openxmlformats.org/officeDocument/2006/relationships/hyperlink" Target="mailto:directeur@assoleroc.fr" TargetMode="External"/><Relationship Id="rId233" Type="http://schemas.openxmlformats.org/officeDocument/2006/relationships/hyperlink" Target="mailto:p.carnero@edea-asso.fr%20;" TargetMode="External"/><Relationship Id="rId440" Type="http://schemas.openxmlformats.org/officeDocument/2006/relationships/hyperlink" Target="mailto:direction@residence-santa-monica.fr" TargetMode="External"/><Relationship Id="rId678" Type="http://schemas.openxmlformats.org/officeDocument/2006/relationships/hyperlink" Target="mailto:asso.paloma@fede47.admr.org;mariejoguipouy@yahoo.fr;vcimolino.admrpaloma@gmail.com" TargetMode="External"/><Relationship Id="rId885" Type="http://schemas.openxmlformats.org/officeDocument/2006/relationships/hyperlink" Target="mailto:cde40.direction@landes.fr;christelle.lamothe@landes.fr" TargetMode="External"/><Relationship Id="rId1070" Type="http://schemas.openxmlformats.org/officeDocument/2006/relationships/hyperlink" Target="mailto:siege@apajh33.asso.fr;m.keisler@apajh33.asso.fr;cmpp.bordeaux@apajh33.fr;r.bekkali@apajh33.fr;comptabilite@apajh33.fr;p.massat@apajh33.fr" TargetMode="External"/><Relationship Id="rId300" Type="http://schemas.openxmlformats.org/officeDocument/2006/relationships/hyperlink" Target="mailto:ssiad@aga-styrieix.fr;plazzi.dino@wanadoo.fr;comptabilite@aga-styrieix.fr" TargetMode="External"/><Relationship Id="rId538" Type="http://schemas.openxmlformats.org/officeDocument/2006/relationships/hyperlink" Target="mailto:larrazkena@wanadoo.fr;larrazkena.compta@wanadoo.fr;direction@aapava.fr" TargetMode="External"/><Relationship Id="rId745" Type="http://schemas.openxmlformats.org/officeDocument/2006/relationships/hyperlink" Target="mailto:ssiad.laroque@fede47.admr.org" TargetMode="External"/><Relationship Id="rId952" Type="http://schemas.openxmlformats.org/officeDocument/2006/relationships/hyperlink" Target="mailto:residenceaquitaine@fbocke.fr;abaunez@fbocke.fr;compta@fbocke.fr;" TargetMode="External"/><Relationship Id="rId1168" Type="http://schemas.openxmlformats.org/officeDocument/2006/relationships/hyperlink" Target="mailto:myriam.auptel@groupe-sos.org;soshetS33@groupe-sos.org;pierre-emmanuel.nicolau@groupe-sos.org;" TargetMode="External"/><Relationship Id="rId1375" Type="http://schemas.openxmlformats.org/officeDocument/2006/relationships/hyperlink" Target="mailto:vverger@afprovince.com;lasmelaies@groupeafp.com;vverger@groupeafp.com;cduchene@groupeafp.com;sgasparini@groupeafp.com" TargetMode="External"/><Relationship Id="rId1582" Type="http://schemas.openxmlformats.org/officeDocument/2006/relationships/hyperlink" Target="mailto:direction.hopital@ch-jonzac.fr;e.martinez@ch-jonzac.fr;jl.cassagnol@ch-jonzac.fr" TargetMode="External"/><Relationship Id="rId81" Type="http://schemas.openxmlformats.org/officeDocument/2006/relationships/hyperlink" Target="mailto:Direction-generale@renovation.asso.fr;service-compta@renovation.asso.fr" TargetMode="External"/><Relationship Id="rId605" Type="http://schemas.openxmlformats.org/officeDocument/2006/relationships/hyperlink" Target="mailto:association@pep64.org;hameau.bellevue@pep64.org;gberrouet@pep64.org;jguillemot@pep64.org" TargetMode="External"/><Relationship Id="rId812" Type="http://schemas.openxmlformats.org/officeDocument/2006/relationships/hyperlink" Target="mailto:contact.ssiad@cias-montdemarsan-agglo.fr;lucie.edaliti@montdemarsan-agglo.fr;amandine.lamon@cias-montdemarsan-agglo.fr;nelly.brumont@cias-montdemarsan-agglo.fr;philippe.mary@montdemarsan-agglo.fr" TargetMode="External"/><Relationship Id="rId1028" Type="http://schemas.openxmlformats.org/officeDocument/2006/relationships/hyperlink" Target="mailto:direction@lesbalconsdetivoli.com;direction-ehpad@lesbalconsdetivoli.com;spichon@lesbalconsdetivoli.com" TargetMode="External"/><Relationship Id="rId1235" Type="http://schemas.openxmlformats.org/officeDocument/2006/relationships/hyperlink" Target="mailto:csapa.perigueux@anpaa.asso.fr;Philippe.DAUZAN@anpaa.asso.fr;Marie-Elise.RAZAKAMAITSO@addictions-france.org;anpaa24@addictions-france.org" TargetMode="External"/><Relationship Id="rId1442" Type="http://schemas.openxmlformats.org/officeDocument/2006/relationships/hyperlink" Target="mailto:direction@ehpad-pompadour.fr;secretariat@ehpad-pompadour.fr" TargetMode="External"/><Relationship Id="rId1887" Type="http://schemas.openxmlformats.org/officeDocument/2006/relationships/hyperlink" Target="mailto:contact@anpaa.asso.fr" TargetMode="External"/><Relationship Id="rId1302" Type="http://schemas.openxmlformats.org/officeDocument/2006/relationships/hyperlink" Target="mailto:accueil@ehpad-lacoquille.fr;joel.palma@ehpad-lacoquille.fr;chantal.bappel@ehpad-lacoquille.fr;directeur@ehpad-lacoquille.fr" TargetMode="External"/><Relationship Id="rId1747" Type="http://schemas.openxmlformats.org/officeDocument/2006/relationships/hyperlink" Target="mailto:direction@aggc16.fr" TargetMode="External"/><Relationship Id="rId1954" Type="http://schemas.openxmlformats.org/officeDocument/2006/relationships/hyperlink" Target="mailto:sebastien.motard@adapei16.asso.fr;vanessa.thuillier@adapei16.asso.fr;florent.pobel@adapei16.asso.fr;ime.confolens@adapei16.asso.fr;guillaume.preveraud@adapei16.asso.fr;christian.ollivier@adapei16.asso.fr" TargetMode="External"/><Relationship Id="rId39" Type="http://schemas.openxmlformats.org/officeDocument/2006/relationships/hyperlink" Target="mailto:bougrierma@cc-parthenay-gatine.fr" TargetMode="External"/><Relationship Id="rId1607" Type="http://schemas.openxmlformats.org/officeDocument/2006/relationships/hyperlink" Target="mailto:epa.portneuf@ccas-larochelle.fr;david.chiche@ccas-larochelle.fr;epa.portneuf@ccas-larochelle.fr" TargetMode="External"/><Relationship Id="rId1814" Type="http://schemas.openxmlformats.org/officeDocument/2006/relationships/hyperlink" Target="mailto:francois.lalanne@adapei.64.fr" TargetMode="External"/><Relationship Id="rId188" Type="http://schemas.openxmlformats.org/officeDocument/2006/relationships/hyperlink" Target="mailto:aurelien.germanaud@ugecam.assurance-maladie.fr;servicefinancier.lesterrasses.ug-alpc@ugecam.assurance-maladie.fr" TargetMode="External"/><Relationship Id="rId395" Type="http://schemas.openxmlformats.org/officeDocument/2006/relationships/hyperlink" Target="mailto:direction.ehpadlafontaine86@gmail.com;accueil.ehpadlafontaine86@gmail.com" TargetMode="External"/><Relationship Id="rId2076" Type="http://schemas.openxmlformats.org/officeDocument/2006/relationships/hyperlink" Target="mailto:mathieu.morin@ugecam.assurance-maladie.fr;aurelien.germanaud@ugecam.assurance-maladie.fr;servicefinancier.lesterrasses.ug-alpc@ugecam.assurance-maladie.fr" TargetMode="External"/><Relationship Id="rId255" Type="http://schemas.openxmlformats.org/officeDocument/2006/relationships/hyperlink" Target="mailto:sabrina.demars@perce-neige.org;sylvie.laroye@perce-neige.org;fabrice.dejean@perce-neige.org;Direction.FINANCES-SIEGE@perce-neige.org" TargetMode="External"/><Relationship Id="rId462" Type="http://schemas.openxmlformats.org/officeDocument/2006/relationships/hyperlink" Target="mailto:ehpad.lesbabelottes@wanadoo.fr;direction.lesbabelottes@orange.fr" TargetMode="External"/><Relationship Id="rId1092" Type="http://schemas.openxmlformats.org/officeDocument/2006/relationships/hyperlink" Target="mailto:julien.bernet@hapogys.fr;celine.dessienne@hapogys.fr%20;contact@hapogys.fr" TargetMode="External"/><Relationship Id="rId1397" Type="http://schemas.openxmlformats.org/officeDocument/2006/relationships/hyperlink" Target="mailto:ssiad@midicorrezien.com;i.delpech@midicorrezien.com;s.bucher@midicorrezien.com;" TargetMode="External"/><Relationship Id="rId115" Type="http://schemas.openxmlformats.org/officeDocument/2006/relationships/hyperlink" Target="mailto:aurelie.boursiquot@unapei17.org;alix.meyer@unapei17.org;emilie.jacquot@unapei17.org" TargetMode="External"/><Relationship Id="rId322" Type="http://schemas.openxmlformats.org/officeDocument/2006/relationships/hyperlink" Target="mailto:esat.laribiere@amisdelatelier.org;e.charbonnel@amisdelatelier.org" TargetMode="External"/><Relationship Id="rId767" Type="http://schemas.openxmlformats.org/officeDocument/2006/relationships/hyperlink" Target="mailto:dir-remparts-agen@ehpad-sedna.fr;ptardy@ehpad-sedna.fr" TargetMode="External"/><Relationship Id="rId974" Type="http://schemas.openxmlformats.org/officeDocument/2006/relationships/hyperlink" Target="mailto:accueil@cds-reolais.org;direction@cds-reolais.org" TargetMode="External"/><Relationship Id="rId2003" Type="http://schemas.openxmlformats.org/officeDocument/2006/relationships/hyperlink" Target="mailto:partenairessante@fede47.admr.org" TargetMode="External"/><Relationship Id="rId627" Type="http://schemas.openxmlformats.org/officeDocument/2006/relationships/hyperlink" Target="mailto:anpaa64@anpaa.asso.fr;celine.hirigoyen@anpaa.asso.fr;Philippe.DAUZAN@anpaa.asso.fr;philippe.dauzan@addictions-france.org;na64PB@addictions-france.org;elodie.negre@addictions-france.org;celine.hirigoyen@addictions-france.org" TargetMode="External"/><Relationship Id="rId834" Type="http://schemas.openxmlformats.org/officeDocument/2006/relationships/hyperlink" Target="mailto:l.lacarce@aass-sudaquitaine.fr;p.stebernjak@aass-sudaquitaine.fr;comptabilite.esat@aass-sudaquitaine.fr;secretariat.esat@aass-sudaquitaine.fr;" TargetMode="External"/><Relationship Id="rId1257" Type="http://schemas.openxmlformats.org/officeDocument/2006/relationships/hyperlink" Target="mailto:comptabilite@hl-belves.fr;accueil@hl-belves.fr;direction@hl-belves.fr" TargetMode="External"/><Relationship Id="rId1464" Type="http://schemas.openxmlformats.org/officeDocument/2006/relationships/hyperlink" Target="mailto:siege.ussel@fondationjacqueschirac.fr;" TargetMode="External"/><Relationship Id="rId1671" Type="http://schemas.openxmlformats.org/officeDocument/2006/relationships/hyperlink" Target="mailto:sem@adimc16.fr;sessad@adimc16.fr;lise.forest-pascal@adimc16.fr;direction@adimc16.fr;sebastien.mannalin@adimc16.fr" TargetMode="External"/><Relationship Id="rId901" Type="http://schemas.openxmlformats.org/officeDocument/2006/relationships/hyperlink" Target="mailto:cdg.tarification@korian.fr;korian.entredeuxmers@korian.fr;vincent.parissier@korian.fr" TargetMode="External"/><Relationship Id="rId1117" Type="http://schemas.openxmlformats.org/officeDocument/2006/relationships/hyperlink" Target="mailto:contact@residence-du-tertre.com;cyrielle.chapron@residence-du-tertre.com;alexis.pattier@domidep.fr;adrien.chapolard@domidep.fr" TargetMode="External"/><Relationship Id="rId1324" Type="http://schemas.openxmlformats.org/officeDocument/2006/relationships/hyperlink" Target="mailto:comptabilite@ch-bourganeuf.fr;secretariat.direction@ch-bourganeuf.fr;" TargetMode="External"/><Relationship Id="rId1531" Type="http://schemas.openxmlformats.org/officeDocument/2006/relationships/hyperlink" Target="mailto:direction@hopitaloleron.net;finances@hopitaloleron.net;contact-stp@hopitaloleron.net" TargetMode="External"/><Relationship Id="rId1769" Type="http://schemas.openxmlformats.org/officeDocument/2006/relationships/hyperlink" Target="mailto:contact@diaconatbordeaux.fr;eloise.drouet@diaconatbordeaux.fr;celine.potin@diaconatbordeaux.fr;Gregory.correia@diaconatbordeaux.fr" TargetMode="External"/><Relationship Id="rId1976" Type="http://schemas.openxmlformats.org/officeDocument/2006/relationships/hyperlink" Target="mailto:sabrina.lenepvou@oreag.org;nathalie.dornon@oreag.org;nathalie.brunier@orag.org;" TargetMode="External"/><Relationship Id="rId30" Type="http://schemas.openxmlformats.org/officeDocument/2006/relationships/hyperlink" Target="mailto:v.reynier@colisee.fr;merignac@jardinsdecybele.com;kg@cabinet-albertine.fr;t.lissague@colisee.fr" TargetMode="External"/><Relationship Id="rId1629" Type="http://schemas.openxmlformats.org/officeDocument/2006/relationships/hyperlink" Target="mailto:epd2monts@epd-les2monts.fr;n.duluc@epd-les2monts.fr;p.delplanque@epd-les2monts.fr" TargetMode="External"/><Relationship Id="rId1836" Type="http://schemas.openxmlformats.org/officeDocument/2006/relationships/hyperlink" Target="mailto:direction.adapei79@adapei79.org" TargetMode="External"/><Relationship Id="rId1903" Type="http://schemas.openxmlformats.org/officeDocument/2006/relationships/hyperlink" Target="mailto:siege@adiaph.fr" TargetMode="External"/><Relationship Id="rId277" Type="http://schemas.openxmlformats.org/officeDocument/2006/relationships/hyperlink" Target="mailto:direction@ehpad-lespins87310.fr;secretariat@ehpad-lespins87310.fr" TargetMode="External"/><Relationship Id="rId484" Type="http://schemas.openxmlformats.org/officeDocument/2006/relationships/hyperlink" Target="mailto:secretariat@emilien-bouin.fr" TargetMode="External"/><Relationship Id="rId137" Type="http://schemas.openxmlformats.org/officeDocument/2006/relationships/hyperlink" Target="mailto:direction.pau@sgmr-ouest.com;iroise.pau@sgmr-ouest.com;direction.pau@iroisebellevie.com;a.oblin@iroisebellevie.com" TargetMode="External"/><Relationship Id="rId344" Type="http://schemas.openxmlformats.org/officeDocument/2006/relationships/hyperlink" Target="mailto:accueil.montmorillon@orpea.net;c.horseau@orpea.net;tarification@orpea.net" TargetMode="External"/><Relationship Id="rId691" Type="http://schemas.openxmlformats.org/officeDocument/2006/relationships/hyperlink" Target="mailto:mduffrechou@sauve-garde.fr;lhss@sauve-garde.fr;gkervadec@sauve-garde.fr;" TargetMode="External"/><Relationship Id="rId789" Type="http://schemas.openxmlformats.org/officeDocument/2006/relationships/hyperlink" Target="mailto:cde40.direction@landes.fr;christelle.lamothe@landes.fr" TargetMode="External"/><Relationship Id="rId996" Type="http://schemas.openxmlformats.org/officeDocument/2006/relationships/hyperlink" Target="mailto:elaffont@fondationcos.org;nmekkaoui@fondationcos.org;villapia@fondationcos.org;accueil@fondationcos.org" TargetMode="External"/><Relationship Id="rId2025" Type="http://schemas.openxmlformats.org/officeDocument/2006/relationships/hyperlink" Target="mailto:siege@adapei33.com;directiondesfinances@adapei33.com;gregoire.plainecassagne@adapei33.com;aurelie.massieu@adapei33.com" TargetMode="External"/><Relationship Id="rId551" Type="http://schemas.openxmlformats.org/officeDocument/2006/relationships/hyperlink" Target="mailto:secretariat.nidbearnais@croix-rouge.fr;valerie.irigaray@croix-rouge.fr;julie.varez@croix-rouge.fr;" TargetMode="External"/><Relationship Id="rId649" Type="http://schemas.openxmlformats.org/officeDocument/2006/relationships/hyperlink" Target="mailto:direction@residence-albodi.fr;accueil@residence-albodi.fr" TargetMode="External"/><Relationship Id="rId856" Type="http://schemas.openxmlformats.org/officeDocument/2006/relationships/hyperlink" Target="mailto:siege@adapei40.fr;m.laplace@adapei40.fr;" TargetMode="External"/><Relationship Id="rId1181" Type="http://schemas.openxmlformats.org/officeDocument/2006/relationships/hyperlink" Target="mailto:direction@ch-montpon.fr;direction@ch-vauclaire.fr;laetitia.mieugard@ch-vauclaire.fr;didier.sebbar@ch-vauclaire.fr" TargetMode="External"/><Relationship Id="rId1279" Type="http://schemas.openxmlformats.org/officeDocument/2006/relationships/hyperlink" Target="mailto:Referent-administratif.ISSIGEAC@medica.fr;cdg.tarification@korian.fr;marie.leydis@korian.fr;controle.gestion-operationnel@korian.fr;cedric.belacel@korian.fr;vincent.parissier@korian.fr" TargetMode="External"/><Relationship Id="rId1486" Type="http://schemas.openxmlformats.org/officeDocument/2006/relationships/hyperlink" Target="mailto:siegesocial@tremplin17.fr" TargetMode="External"/><Relationship Id="rId204" Type="http://schemas.openxmlformats.org/officeDocument/2006/relationships/hyperlink" Target="mailto:admr.lesglycines@fede79.admr.org;cpineau@fede79.admr.org;sharmant@fede79.admr.org" TargetMode="External"/><Relationship Id="rId411" Type="http://schemas.openxmlformats.org/officeDocument/2006/relationships/hyperlink" Target="mailto:direction.vigenna@mutuelle-mbv.fr;administration.vigenna@mutuelle-mbv.fr" TargetMode="External"/><Relationship Id="rId509" Type="http://schemas.openxmlformats.org/officeDocument/2006/relationships/hyperlink" Target="mailto:direction@residencedevallois.fr;accueil@residencedevallois.fr;administratif@residencedevallois.fr" TargetMode="External"/><Relationship Id="rId1041" Type="http://schemas.openxmlformats.org/officeDocument/2006/relationships/hyperlink" Target="mailto:clarines.dir@free.fr;comptabilite.clarines@gmail.com;" TargetMode="External"/><Relationship Id="rId1139" Type="http://schemas.openxmlformats.org/officeDocument/2006/relationships/hyperlink" Target="mailto:julien.bernet@hapogys.fr;celine.dessienne@hapogys.fr%20;contact@hapogys.fr" TargetMode="External"/><Relationship Id="rId1346" Type="http://schemas.openxmlformats.org/officeDocument/2006/relationships/hyperlink" Target="mailto:siege.asso@apajh23.com;ime.grancher@apajh23.com;e.lanz@apajh23.com;ime.laribe@apajh23.com;i.devalois@apajh23.com;v.leclou-moreira@apajh23.com" TargetMode="External"/><Relationship Id="rId1693" Type="http://schemas.openxmlformats.org/officeDocument/2006/relationships/hyperlink" Target="mailto:direction.champagne@residencelevillard.fr;compta.champagne@residencelevillard.fr" TargetMode="External"/><Relationship Id="rId1998" Type="http://schemas.openxmlformats.org/officeDocument/2006/relationships/hyperlink" Target="mailto:c.levy@edea-asso.fr;contact@edea-asso.fr;" TargetMode="External"/><Relationship Id="rId716" Type="http://schemas.openxmlformats.org/officeDocument/2006/relationships/hyperlink" Target="mailto:ehpad.sos@orange.fr;administratif@ehpad-mezin.fr;a.maille@ehpad-mezin.fr" TargetMode="External"/><Relationship Id="rId923" Type="http://schemas.openxmlformats.org/officeDocument/2006/relationships/hyperlink" Target="mailto:clairefontaine2@wanadoo.fr;compta-nical@orange.fr;duc-de-lorge@wanadoo.fr" TargetMode="External"/><Relationship Id="rId1553" Type="http://schemas.openxmlformats.org/officeDocument/2006/relationships/hyperlink" Target="mailto:sylvie.coussy@korian.fr;lesjardinsdepargnes@groupe-omega.fr;direction.lesjardinsdepargnes@groupe-omega.fr;cdg.tarification@korian.fr;vincent.parissier@korian.fr" TargetMode="External"/><Relationship Id="rId1760" Type="http://schemas.openxmlformats.org/officeDocument/2006/relationships/hyperlink" Target="mailto:michelle.denisgay@apf.asso.fr;aurelien.pourchet@apf.asso.fr;nathalie.perpinial@apf.asso.fr;savs.limoges@apf.asso.fr;muriel.reyrolle@apf.asso.fr;lydia.jardinier@apf.asso.fr;cgm.na@apf.asso.fr" TargetMode="External"/><Relationship Id="rId1858" Type="http://schemas.openxmlformats.org/officeDocument/2006/relationships/hyperlink" Target="mailto:directionadjointe@epdacorreze.fr" TargetMode="External"/><Relationship Id="rId52" Type="http://schemas.openxmlformats.org/officeDocument/2006/relationships/hyperlink" Target="mailto:ssiadpa.rochechouart@croix-rouge.fr;sandrine.emmanuel@croix-rouge.fr;laetitia.jourde@croix-rouge.fr;" TargetMode="External"/><Relationship Id="rId1206" Type="http://schemas.openxmlformats.org/officeDocument/2006/relationships/hyperlink" Target="mailto:ehpad.brantome@sil.fr;direction.ehpad.brantome@sil.fr" TargetMode="External"/><Relationship Id="rId1413" Type="http://schemas.openxmlformats.org/officeDocument/2006/relationships/hyperlink" Target="mailto:tarification@orpea.net;accueil.brive@orpea.net;s.levet@orpea.net" TargetMode="External"/><Relationship Id="rId1620" Type="http://schemas.openxmlformats.org/officeDocument/2006/relationships/hyperlink" Target="mailto:mvillar@mutualite17.fr;pothaburu@mutualite79.fr;ssiad@mfca.fr;mvillar@mfca.fr" TargetMode="External"/><Relationship Id="rId1718" Type="http://schemas.openxmlformats.org/officeDocument/2006/relationships/hyperlink" Target="mailto:aures@groupeafp.com;sgasparini@groupeafp.com;admin-aures@groupeafp.com;jlucca@groupeafp.com" TargetMode="External"/><Relationship Id="rId1925" Type="http://schemas.openxmlformats.org/officeDocument/2006/relationships/hyperlink" Target="mailto:dg@trema-asso.fr" TargetMode="External"/><Relationship Id="rId299" Type="http://schemas.openxmlformats.org/officeDocument/2006/relationships/hyperlink" Target="mailto:direction@ch-st-yrieix.fr;finances@ch-st-yrieix.fr;jerome.lagrandanne@ch-st-yrieix.fr" TargetMode="External"/><Relationship Id="rId159" Type="http://schemas.openxmlformats.org/officeDocument/2006/relationships/hyperlink" Target="mailto:mc.direction@orange.fr;maria.consolata@orange.fr;mc.segonnejeanluc@orange.fr" TargetMode="External"/><Relationship Id="rId366" Type="http://schemas.openxmlformats.org/officeDocument/2006/relationships/hyperlink" Target="mailto:pontreau@groupeafp.com;amaillard@groupeafp.com;sgasparini@groupeafp.com" TargetMode="External"/><Relationship Id="rId573" Type="http://schemas.openxmlformats.org/officeDocument/2006/relationships/hyperlink" Target="mailto:mribaute@hendaye.com;ehpadhaizpean@hendaye.com;sbeamonte@hendaye.com" TargetMode="External"/><Relationship Id="rId780" Type="http://schemas.openxmlformats.org/officeDocument/2006/relationships/hyperlink" Target="mailto:freddy.viaud@algeei.org;contact@algeei.org;dewerdt.m@algeei.org%20;ime.cazala@algeei.org;olivier.pourtau@algeei.org;christine.zorzi@algeei.org" TargetMode="External"/><Relationship Id="rId2047" Type="http://schemas.openxmlformats.org/officeDocument/2006/relationships/hyperlink" Target="mailto:ccas.direction.finances.commande.publique@poitiers.fr;g.perigaud-morlat@poitiers.fr;raynald.echat@poitiers.fr;residence.renecrozet@poitiers.fr;manon.maillet@poitiers.fr;celine.bourdier@poitiers.fr" TargetMode="External"/><Relationship Id="rId226" Type="http://schemas.openxmlformats.org/officeDocument/2006/relationships/hyperlink" Target="mailto:david.nibeaudeau@grand-chatellerault.fr;brigitte.faucher@ccas-chatellerault.fr;christelle.saumur@ccas-chatellerault.fr;marie-france.joubert@grand-chatellerault.fr;veronique.mercier@grand-chatellerault.fr" TargetMode="External"/><Relationship Id="rId433" Type="http://schemas.openxmlformats.org/officeDocument/2006/relationships/hyperlink" Target="mailto:centre.res@cresam.org;apsa@a-p-s-a.org;presidence@a-p-s-a.org;" TargetMode="External"/><Relationship Id="rId878" Type="http://schemas.openxmlformats.org/officeDocument/2006/relationships/hyperlink" Target="mailto:secretariatsessadlso@pep64.org;svergnollebezineau@pep64.org;association@pep64.org;gberrouet@pep64.org;sgracia@pep64.org" TargetMode="External"/><Relationship Id="rId1063" Type="http://schemas.openxmlformats.org/officeDocument/2006/relationships/hyperlink" Target="mailto:siege@adiaph.fr;Fabrice.DURAND@adiaph.fr;impjeanletanneur@adiaph.fr;thomas.saury@adiaph.fr;emmanuel.noirault@adiaph.fr;damien.gaborieau@adiaph.fr" TargetMode="External"/><Relationship Id="rId1270" Type="http://schemas.openxmlformats.org/officeDocument/2006/relationships/hyperlink" Target="mailto:karima.BENKIRAT@fondationpartageetvie.org;carsudouest@fondationpartageetvie.org;anais.masse@fondationpartageetvie.org;emilie.maury@fondationpartageetvie.org;Gael.de-freslon@fondationpartageetvie.org;Alain.Pinaudeau@fondationpartageetvie.org;lamaisondegouts@fondationpartageetvie.org" TargetMode="External"/><Relationship Id="rId640" Type="http://schemas.openxmlformats.org/officeDocument/2006/relationships/hyperlink" Target="mailto:aapava@orange.fr;comptabilite@aapava.fr;direction@aapava.fr;secretariat.goxa@aapava.fr" TargetMode="External"/><Relationship Id="rId738" Type="http://schemas.openxmlformats.org/officeDocument/2006/relationships/hyperlink" Target="mailto:sautomne@armeedusalut.fr;tsilva@armeedusalut.fr;sylvie.dubernard@armeedusalut.fr" TargetMode="External"/><Relationship Id="rId945" Type="http://schemas.openxmlformats.org/officeDocument/2006/relationships/hyperlink" Target="mailto:tarification@orpea.net;a.tarlay@orpea.net;merignac@orpea.net;m.abelin@orpea.net" TargetMode="External"/><Relationship Id="rId1368" Type="http://schemas.openxmlformats.org/officeDocument/2006/relationships/hyperlink" Target="mailto:ehpadlesbouquets@sil.fr;yoann.campocasso@ch-aubusson.fr;e.legrand@sil.fr" TargetMode="External"/><Relationship Id="rId1575" Type="http://schemas.openxmlformats.org/officeDocument/2006/relationships/hyperlink" Target="mailto:itep.aunis@trema-asso.fr;dg@trema-asso.fr;Beatrice.Olgiati@trema-asso.fr;" TargetMode="External"/><Relationship Id="rId1782" Type="http://schemas.openxmlformats.org/officeDocument/2006/relationships/hyperlink" Target="mailto:mickael.jaud@pb24.fr" TargetMode="External"/><Relationship Id="rId74" Type="http://schemas.openxmlformats.org/officeDocument/2006/relationships/hyperlink" Target="mailto:anne.perrot@fondationdiaconesses.org" TargetMode="External"/><Relationship Id="rId500" Type="http://schemas.openxmlformats.org/officeDocument/2006/relationships/hyperlink" Target="mailto:dir-beronne-melle@domusvi.com;tabreu@domusvi.com;akuba@domusvi.com;jnaud@domusvi.com" TargetMode="External"/><Relationship Id="rId805" Type="http://schemas.openxmlformats.org/officeDocument/2006/relationships/hyperlink" Target="mailto:c.merlet@chalossetursan.fr;s.lioret@chalossetursan.fr;f.boueilh@chalossetursan.fr" TargetMode="External"/><Relationship Id="rId1130" Type="http://schemas.openxmlformats.org/officeDocument/2006/relationships/hyperlink" Target="mailto:ichapalain@almage.com;adrien.chapolard@domidep.fr" TargetMode="External"/><Relationship Id="rId1228" Type="http://schemas.openxmlformats.org/officeDocument/2006/relationships/hyperlink" Target="mailto:stjoseph@adgessa.fr;dirstjoseph@adgessa.fr;fabrice.loose@adgessa.fr;celine.champaloux@adgessa.fr;stephanie.ulysse@adgessa.fr" TargetMode="External"/><Relationship Id="rId1435" Type="http://schemas.openxmlformats.org/officeDocument/2006/relationships/hyperlink" Target="mailto:direction@croiseedesans.fr;compta@croiseedesans.fr" TargetMode="External"/><Relationship Id="rId1642" Type="http://schemas.openxmlformats.org/officeDocument/2006/relationships/hyperlink" Target="mailto:secretariat.mars@ccas-larochelle.fr;delphine.dasilva@ccas-larochelle.fr;pascal.narbonne@ccas-larochelle.fr;david.chiche@ccas-larochelle.fr;" TargetMode="External"/><Relationship Id="rId1947" Type="http://schemas.openxmlformats.org/officeDocument/2006/relationships/hyperlink" Target="mailto:secretariat@epd-matha.fr;chantal.lovati@gh-saintesangely.fr" TargetMode="External"/><Relationship Id="rId1502" Type="http://schemas.openxmlformats.org/officeDocument/2006/relationships/hyperlink" Target="mailto:pbernet@fede17.admr.org;accueil-ehpad@fede17.admr.org" TargetMode="External"/><Relationship Id="rId1807" Type="http://schemas.openxmlformats.org/officeDocument/2006/relationships/hyperlink" Target="mailto:atash@atash.fr" TargetMode="External"/><Relationship Id="rId290" Type="http://schemas.openxmlformats.org/officeDocument/2006/relationships/hyperlink" Target="mailto:compta@ehpad-ladignaclelong.fr;lesterrasses@ehpad-ladignaclelong.fr;direction@ehpad-ladignaclelong.fr" TargetMode="External"/><Relationship Id="rId388" Type="http://schemas.openxmlformats.org/officeDocument/2006/relationships/hyperlink" Target="mailto:tarification@orpea.net;r.boinot@orpea.net;salome@orpea.net" TargetMode="External"/><Relationship Id="rId2069" Type="http://schemas.openxmlformats.org/officeDocument/2006/relationships/hyperlink" Target="mailto:comite.direction@adapei79.org" TargetMode="External"/><Relationship Id="rId150" Type="http://schemas.openxmlformats.org/officeDocument/2006/relationships/hyperlink" Target="mailto:compta@francessenia.fr;m.lapeyrade@francessenia.fr;s.paris@francessenia.fr;s.paris.francessenia@orange.fr" TargetMode="External"/><Relationship Id="rId595" Type="http://schemas.openxmlformats.org/officeDocument/2006/relationships/hyperlink" Target="mailto:thierry.beyrie@adapei64.fr;olivier.villaceque@adapei64.fr;compta@adapei64.fr;siege.contact@adapei64.fr;siege.direction@adapei64.fr;siege.compta@adapei64.fr" TargetMode="External"/><Relationship Id="rId248" Type="http://schemas.openxmlformats.org/officeDocument/2006/relationships/hyperlink" Target="mailto:directeur.general@chu-limoges.fr;ingrid.stamane@chu-limoges.fr;secretariat.general@chu-limoges.fr;dirgen@chu-limoges.fr;secretariat.dafccg@chu-limoges.fr;frederique.deconchat@chu-limoges.fr;cathy.caudroit@chu-limoges.fr;sophie.bonnot-martageix@chu-limoges.fr" TargetMode="External"/><Relationship Id="rId455" Type="http://schemas.openxmlformats.org/officeDocument/2006/relationships/hyperlink" Target="mailto:ssiad@ch-niort.fr;dirch-niort@ch-niort.fr;secfinancesinfo@ch-niort.fr;isabelle.chatelier@ch-niort.fr;laurent.faugere@ch-niort.fr;sppa@ch-niort.fr" TargetMode="External"/><Relationship Id="rId662" Type="http://schemas.openxmlformats.org/officeDocument/2006/relationships/hyperlink" Target="mailto:i.theunissens@andapei47.fr;maison-st-paul@andapei47.fr;direction-generale@andapei47.fr" TargetMode="External"/><Relationship Id="rId1085" Type="http://schemas.openxmlformats.org/officeDocument/2006/relationships/hyperlink" Target="mailto:dcadaugade@ch-perrens.fr;hrizzo@ch-perrens.fr;lalliot-bironneau@ch-perrens.fr;driviere@ch-perrens.fr;cjaillot@ch-perrens.fr;" TargetMode="External"/><Relationship Id="rId1292" Type="http://schemas.openxmlformats.org/officeDocument/2006/relationships/hyperlink" Target="mailto:ehpad-porte.aquitaine@orange.fr;s.merlo@chicrdd.fr;rh-finances.ehpadLRC@chicrdd.fr" TargetMode="External"/><Relationship Id="rId108" Type="http://schemas.openxmlformats.org/officeDocument/2006/relationships/hyperlink" Target="mailto:siege.asso@apajh23.com;v.leclou-moreira@apajh23.com" TargetMode="External"/><Relationship Id="rId315" Type="http://schemas.openxmlformats.org/officeDocument/2006/relationships/hyperlink" Target="mailto:direction@alsea87.fr;s.milcent@alsea87.fr" TargetMode="External"/><Relationship Id="rId522" Type="http://schemas.openxmlformats.org/officeDocument/2006/relationships/hyperlink" Target="mailto:direction@ehpad-faye-labbesse.fr;accueil@ehpad-faye-labbesse.fr;grh@ehpad-faye-labbesse.fr" TargetMode="External"/><Relationship Id="rId967" Type="http://schemas.openxmlformats.org/officeDocument/2006/relationships/hyperlink" Target="mailto:m.ruis@free.fr" TargetMode="External"/><Relationship Id="rId1152" Type="http://schemas.openxmlformats.org/officeDocument/2006/relationships/hyperlink" Target="mailto:dir.audenge@adefresidences.com;cg@adefresidences.com;presidence@adefresidences.com;xavier.mazarguil@adefresidences.com;cg@adefresidences.com;claire.lesrel@adefresidences.com;" TargetMode="External"/><Relationship Id="rId1597" Type="http://schemas.openxmlformats.org/officeDocument/2006/relationships/hyperlink" Target="mailto:pnicole@domusvi.com;dir-jardins-marais-st-agnant@domusvi.com;tabreu@domusvi.com;akuba@domusvi.com" TargetMode="External"/><Relationship Id="rId96" Type="http://schemas.openxmlformats.org/officeDocument/2006/relationships/hyperlink" Target="mailto:Contact@asso-caminante.fr;Yann.philip@asso-caminante.fr;Marielle.LARTIGAU@asso-caminante.fr;Sonia.poletti@asso-caminante.fr" TargetMode="External"/><Relationship Id="rId827" Type="http://schemas.openxmlformats.org/officeDocument/2006/relationships/hyperlink" Target="mailto:ehpadsoustons@gmail.com;dga.population@mairie-soustons.fr" TargetMode="External"/><Relationship Id="rId1012" Type="http://schemas.openxmlformats.org/officeDocument/2006/relationships/hyperlink" Target="mailto:fondation.stleonard@wanadoo.fr;direction@ehpadstleonard.org;fondation@ehpadstleonard.org" TargetMode="External"/><Relationship Id="rId1457" Type="http://schemas.openxmlformats.org/officeDocument/2006/relationships/hyperlink" Target="mailto:siege.ussel@fondationjacqueschirac.fr;" TargetMode="External"/><Relationship Id="rId1664" Type="http://schemas.openxmlformats.org/officeDocument/2006/relationships/hyperlink" Target="mailto:d.velten@domicilemutualiste16.fr;c.devis@mutualite16.fr;h.martin@mutualite16.fr" TargetMode="External"/><Relationship Id="rId1871" Type="http://schemas.openxmlformats.org/officeDocument/2006/relationships/hyperlink" Target="mailto:contact@asso-althea.org" TargetMode="External"/><Relationship Id="rId1317" Type="http://schemas.openxmlformats.org/officeDocument/2006/relationships/hyperlink" Target="mailto:catherine.yahia@ehpad-auzances.fr;administration@ehpad-auzances.fr" TargetMode="External"/><Relationship Id="rId1524" Type="http://schemas.openxmlformats.org/officeDocument/2006/relationships/hyperlink" Target="mailto:direction@ght-atlantique17.fr;secretariat.dfcg@ght-atlantique17.fr;secretariat.dfap@ght-atlantique17.fr" TargetMode="External"/><Relationship Id="rId1731" Type="http://schemas.openxmlformats.org/officeDocument/2006/relationships/hyperlink" Target="mailto:direction@aggc16.fr" TargetMode="External"/><Relationship Id="rId1969" Type="http://schemas.openxmlformats.org/officeDocument/2006/relationships/hyperlink" Target="mailto:noemie.grizon@unapei86.fr;sebastien.honore@unapei86.fr;jeanchristophe.hermouet@unapei86.fr;julie.jucquois@unapei86.fr;" TargetMode="External"/><Relationship Id="rId23" Type="http://schemas.openxmlformats.org/officeDocument/2006/relationships/hyperlink" Target="mailto:christine.granier@alprado.fr;secretariat.rbloy@alprado.fr;henri.litas@alprado.fr;olivier.lesca@alprado.fr;florence.lamarque@alprado.fr" TargetMode="External"/><Relationship Id="rId1829" Type="http://schemas.openxmlformats.org/officeDocument/2006/relationships/hyperlink" Target="mailto:francois.lalanne@adapei.64.fr" TargetMode="External"/><Relationship Id="rId172" Type="http://schemas.openxmlformats.org/officeDocument/2006/relationships/hyperlink" Target="mailto:accueil@nidbasque.fr;service-administratif@nidbasque.fr;direction@nidbasque.fr" TargetMode="External"/><Relationship Id="rId477" Type="http://schemas.openxmlformats.org/officeDocument/2006/relationships/hyperlink" Target="mailto:mlaroche@melioris.fr;sbourdeau@melioris.fr;ldf-direction@melioris.fr;wgarcia@melioris.fr" TargetMode="External"/><Relationship Id="rId684" Type="http://schemas.openxmlformats.org/officeDocument/2006/relationships/hyperlink" Target="mailto:freddy.viaud@algeei.org;contact@algeei.org;dewerdt.m@algeei.org%20;cmpp.camsp.villeneuve@algeei.org;stephane.fossats@algeei.org;laure.olieu@algeei.org" TargetMode="External"/><Relationship Id="rId2060" Type="http://schemas.openxmlformats.org/officeDocument/2006/relationships/hyperlink" Target="mailto:comite.direction@adapei79.org" TargetMode="External"/><Relationship Id="rId337" Type="http://schemas.openxmlformats.org/officeDocument/2006/relationships/hyperlink" Target="mailto:direction.feuillants@orange.fr;roseraie.feuillants@wanadoo.fr;j.thereau@vivaltovie.com" TargetMode="External"/><Relationship Id="rId891" Type="http://schemas.openxmlformats.org/officeDocument/2006/relationships/hyperlink" Target="mailto:audrey.lacomme@cg40.fr;presidence@cg40.fr;;jardins.noneres@landes.fr;sandrine.aribaud@landes.fr;audrey.lacomme@landes.fr" TargetMode="External"/><Relationship Id="rId989" Type="http://schemas.openxmlformats.org/officeDocument/2006/relationships/hyperlink" Target="mailto:secretariat.direction@cmcwallerstein-ares.com;secretariat@ehpadplweiller-ares.com;s.harang@hopitalwallerstein-ares.com;ph.cruette@hopitalwallerstein-ares.com" TargetMode="External"/><Relationship Id="rId2018" Type="http://schemas.openxmlformats.org/officeDocument/2006/relationships/hyperlink" Target="mailto:siege@adapei33.com;directiondesfinances@adapei33.com;gregoire.plainecassagne@adapei33.com;aurelie.massieu@adapei33.com" TargetMode="External"/><Relationship Id="rId544" Type="http://schemas.openxmlformats.org/officeDocument/2006/relationships/hyperlink" Target="mailto:contact@ambroisie-sas.com;direction@ambroisie-sas.com;direction@holding-ambroisie.com;compta@acanthe-sas.com;diradjoint@acanthe-sas.com" TargetMode="External"/><Relationship Id="rId751" Type="http://schemas.openxmlformats.org/officeDocument/2006/relationships/hyperlink" Target="mailto:directeur@ehpadeulalie.fr;accueil@ehpadeulalie.fr;comptabilite@ehpadeulalie.fr" TargetMode="External"/><Relationship Id="rId849" Type="http://schemas.openxmlformats.org/officeDocument/2006/relationships/hyperlink" Target="mailto:finances@pgps.fr;accueil@pgps.fr;aline.dumoulin@ch-mdm.fr;direction@ch-mdm.fr;direction.finances@ch-mdm.fr;alexandra.drapeau@ch-mdm.fr" TargetMode="External"/><Relationship Id="rId1174" Type="http://schemas.openxmlformats.org/officeDocument/2006/relationships/hyperlink" Target="mailto:contact.pe@asso-althea.org;contact@asso-althea.org;n.laborde@asso-althea.org;contact.savs-samsah@asso-althea.org;a.croize@asso-althea.org;v.saubion@asso-althea.org" TargetMode="External"/><Relationship Id="rId1381" Type="http://schemas.openxmlformats.org/officeDocument/2006/relationships/hyperlink" Target="mailto:emarcellaud@vyv3-cda.fr;stantoine@mutualitelimousine.fr;apeyramaure@vyv3-cda.fr;lamejji@mutualitelimousine.fr;vduplessy@vyv3-cda.fr;cpillet@vyv3-cda.fr" TargetMode="External"/><Relationship Id="rId1479" Type="http://schemas.openxmlformats.org/officeDocument/2006/relationships/hyperlink" Target="mailto:korian.lesparasols@korian.fr;marion.labia@korian.fr;Cdg.tarification@korian.fr;vincent.parissier@korian.fr" TargetMode="External"/><Relationship Id="rId1686" Type="http://schemas.openxmlformats.org/officeDocument/2006/relationships/hyperlink" Target="mailto:qjacoux@aides.org;mhattab@aides.org;adufay@aides.org;charente@aides.org;jsueres@aides.org" TargetMode="External"/><Relationship Id="rId404" Type="http://schemas.openxmlformats.org/officeDocument/2006/relationships/hyperlink" Target="mailto:carsudouest@fondationpartageetvie.org;bernadine.eugene@fondationpartageetvie.org;Gael.de-freslon@fondationpartageetvie.org;Alain.Pinaudeau@fondationpartageetvie.org;leclosdeschenes@fondationpartageetvie.org" TargetMode="External"/><Relationship Id="rId611" Type="http://schemas.openxmlformats.org/officeDocument/2006/relationships/hyperlink" Target="mailto:sylvain.descoutey@aehm.fr;maider.amestoy@aehm.fr" TargetMode="External"/><Relationship Id="rId1034" Type="http://schemas.openxmlformats.org/officeDocument/2006/relationships/hyperlink" Target="mailto:administration@ehpad-ambes.fr;gestionsite@ehpad-ambes.fr;lalliotbironneau@ch-perrens.fr;adjoint@ehpad-ambes.fr" TargetMode="External"/><Relationship Id="rId1241" Type="http://schemas.openxmlformats.org/officeDocument/2006/relationships/hyperlink" Target="mailto:contact@petitgardonne.fr;direction@petitgardonne.fr" TargetMode="External"/><Relationship Id="rId1339" Type="http://schemas.openxmlformats.org/officeDocument/2006/relationships/hyperlink" Target="mailto:ehpad@ehpad-chambon.fr;ctourand@ehpad-chambon.fr;" TargetMode="External"/><Relationship Id="rId1893" Type="http://schemas.openxmlformats.org/officeDocument/2006/relationships/hyperlink" Target="mailto:anne.perrot@fondationdiaconesses.org" TargetMode="External"/><Relationship Id="rId709" Type="http://schemas.openxmlformats.org/officeDocument/2006/relationships/hyperlink" Target="mailto:direction@ehpad-les-terrasses.fr;rh@ehpad-les-terrasses.fr" TargetMode="External"/><Relationship Id="rId916" Type="http://schemas.openxmlformats.org/officeDocument/2006/relationships/hyperlink" Target="mailto:residence.abelia@groupe-mieuxvivre.fr;b.donatella@groupe-mieuxvivre.fr;c.dutil@groupe-mieuxvivre.fr;c.bernard@patrimoineetparticipations.group" TargetMode="External"/><Relationship Id="rId1101" Type="http://schemas.openxmlformats.org/officeDocument/2006/relationships/hyperlink" Target="mailto:contact@assad-nl.com;contact@apaisad.fr;paul.marsat@apaisad.fr;noemie.boulan@apaisad.fr" TargetMode="External"/><Relationship Id="rId1546" Type="http://schemas.openxmlformats.org/officeDocument/2006/relationships/hyperlink" Target="mailto:direction@ght-atlantique17.fr;secretariat.dfcg@ght-atlantique17.fr;secretariat.dfap@ght-atlantique17.fr" TargetMode="External"/><Relationship Id="rId1753" Type="http://schemas.openxmlformats.org/officeDocument/2006/relationships/hyperlink" Target="mailto:alexia.maury@ehpad-montbron.fr;michele.daniel@ehpad-montbron.fr;administration@ehpad-montbron.fr;matthieu.mauferon@ehpad-montbron.fr" TargetMode="External"/><Relationship Id="rId1960" Type="http://schemas.openxmlformats.org/officeDocument/2006/relationships/hyperlink" Target="mailto:contact@institut-don-bosco.fr;ntordeur@institut-don-bosco.fr;esatvimont@institut-don-bosco.fr;dboidron@institut-don-bosco.fr;sovincent@institut-don-bosco.fr;afiabane@institut-don-bosco.fr;fhebert@institut-don-bosco.fr;mducher@institut-don-bosco.fr" TargetMode="External"/><Relationship Id="rId45" Type="http://schemas.openxmlformats.org/officeDocument/2006/relationships/hyperlink" Target="mailto:sebastien.jacquet@epnak.org;quentin.moret@epnak.org;nadim.mekkaoui@epnak.org;celine.perrot@epnak.org" TargetMode="External"/><Relationship Id="rId1406" Type="http://schemas.openxmlformats.org/officeDocument/2006/relationships/hyperlink" Target="mailto:p.noirant@lespep19.org;m-a.marsales@lespep19.org;mas.ste-fereole@lespep19.org;m.magne@lespep19.org" TargetMode="External"/><Relationship Id="rId1613" Type="http://schemas.openxmlformats.org/officeDocument/2006/relationships/hyperlink" Target="mailto:qjacoux@aides.org;mhattab@aides.org;adufay@aides.org;caarud17@aides.org;jsueres@aides.org" TargetMode="External"/><Relationship Id="rId1820" Type="http://schemas.openxmlformats.org/officeDocument/2006/relationships/hyperlink" Target="mailto:francois.lalanne@adapei.64.fr" TargetMode="External"/><Relationship Id="rId194" Type="http://schemas.openxmlformats.org/officeDocument/2006/relationships/hyperlink" Target="mailto:direction@imevillaine.fr;a.camara@imevillaine.fr;itep@itepdelaroussille.fr;m.voyer@itepdelaroussille.fr;a.rup@itepdelaroussille.fr" TargetMode="External"/><Relationship Id="rId1918" Type="http://schemas.openxmlformats.org/officeDocument/2006/relationships/hyperlink" Target="mailto:herve.laulhau@aolperigueux.org;compta.educspe@aolperigueux.org" TargetMode="External"/><Relationship Id="rId2082" Type="http://schemas.openxmlformats.org/officeDocument/2006/relationships/hyperlink" Target="mailto:p.manent@vivre-devenir.fr" TargetMode="External"/><Relationship Id="rId261" Type="http://schemas.openxmlformats.org/officeDocument/2006/relationships/hyperlink" Target="mailto:directiongenerale@deltaplus87.fr;cs.servicesfinanciers@deltaplus87.fr;i.daulhac@deltaplus87.fr;a.boulesteix@deltaplus87.fr;a.diez@deltaplus87.fr;y.robert@deltaplus87.fr" TargetMode="External"/><Relationship Id="rId499" Type="http://schemas.openxmlformats.org/officeDocument/2006/relationships/hyperlink" Target="mailto:direction@ehpad-bethanie-nla.fr;finances@lelac79.fr;secretariat@ehpad-bethanie-nla.fr" TargetMode="External"/><Relationship Id="rId359" Type="http://schemas.openxmlformats.org/officeDocument/2006/relationships/hyperlink" Target="mailto:direction.generale@ch-poitiers.fr;daf@ch-poitiers.fr" TargetMode="External"/><Relationship Id="rId566" Type="http://schemas.openxmlformats.org/officeDocument/2006/relationships/hyperlink" Target="mailto:association@pep64.org;gberrouet@pep64.org;sgracia@pep64.org" TargetMode="External"/><Relationship Id="rId773" Type="http://schemas.openxmlformats.org/officeDocument/2006/relationships/hyperlink" Target="mailto:vlefebvre@sauve-garde.fr;bgilart@sauve-garde.fr;cgi@sauve-garde.fr;SFRUTOS@sauve-garde.fr;gkervadec@sauve-garde.fr" TargetMode="External"/><Relationship Id="rId1196" Type="http://schemas.openxmlformats.org/officeDocument/2006/relationships/hyperlink" Target="mailto:amad.sb@orange.fr" TargetMode="External"/><Relationship Id="rId121" Type="http://schemas.openxmlformats.org/officeDocument/2006/relationships/hyperlink" Target="mailto:p.a.p15@orange.fr" TargetMode="External"/><Relationship Id="rId219" Type="http://schemas.openxmlformats.org/officeDocument/2006/relationships/hyperlink" Target="mailto:ime@fondationdelisle.fr;itep@fondationlisle.fr;a.chabreyrou@fondationdelisle.fr;direction.generale@fondationdelisle.fr;b.marty@fondationdelisle.fr;d.barthelome@fondationdelisle.fr;ditep@fondationdelisle.fr;as.bobovnikoff@fondationdelisle.fr;c.cnops@fondationdelisle.fr" TargetMode="External"/><Relationship Id="rId426" Type="http://schemas.openxmlformats.org/officeDocument/2006/relationships/hyperlink" Target="mailto:lesjardinsdeden86190@gmail.com" TargetMode="External"/><Relationship Id="rId633" Type="http://schemas.openxmlformats.org/officeDocument/2006/relationships/hyperlink" Target="mailto:marion.orlhac@association-chrysalide.com;secretariat@association-chrysalide.com" TargetMode="External"/><Relationship Id="rId980" Type="http://schemas.openxmlformats.org/officeDocument/2006/relationships/hyperlink" Target="mailto:dir.lesablonat@cheminsdesperance.org;lesablonat@cheminsdesperance.org;accueil.sablonat@cheminsdesperance.org;c.lahmaza@cheminsdesperance.org;a.ringeade@cheminsdesperance.org" TargetMode="External"/><Relationship Id="rId1056" Type="http://schemas.openxmlformats.org/officeDocument/2006/relationships/hyperlink" Target="mailto:siege@apajh33.asso.fr;m.keisler@apajh33.asso.fr;imp.laforet@apajh33.fr;r.bekkali@apajh33.fr;comptabilite@apajh33.fr;p.massat@apajh33.fr" TargetMode="External"/><Relationship Id="rId1263" Type="http://schemas.openxmlformats.org/officeDocument/2006/relationships/hyperlink" Target="mailto:secretariat.direction@ch-nontron.fr;finances@ch-nontron.fr" TargetMode="External"/><Relationship Id="rId840" Type="http://schemas.openxmlformats.org/officeDocument/2006/relationships/hyperlink" Target="mailto:ch.mont-de-marsan@ch-mt-marsan.fr;ehpad.lesbazeilles@ch-mdm.fr;paul.carrere@ch-mdm.fr;direction@ch-mdm.fr;direction.finances@ch-mdm.fr;aline.dumoulin@ch-mdm.fr" TargetMode="External"/><Relationship Id="rId938" Type="http://schemas.openxmlformats.org/officeDocument/2006/relationships/hyperlink" Target="mailto:mlarramendy@residalya.fr;mjleroy@residalya.fr;mrivier@tempsdevivre-grignols.fr" TargetMode="External"/><Relationship Id="rId1470" Type="http://schemas.openxmlformats.org/officeDocument/2006/relationships/hyperlink" Target="mailto:p.noirant@lespep19.org;m-a.marsales@lespep19.org;ime.ussel@lespep19.org;dirime.ussel@lespep19.org" TargetMode="External"/><Relationship Id="rId1568" Type="http://schemas.openxmlformats.org/officeDocument/2006/relationships/hyperlink" Target="mailto:adei17@adei17.com;levequech@adei17.com;dermautla@adei17.com" TargetMode="External"/><Relationship Id="rId1775" Type="http://schemas.openxmlformats.org/officeDocument/2006/relationships/hyperlink" Target="mailto:contact@fondation-ove.fr" TargetMode="External"/><Relationship Id="rId67" Type="http://schemas.openxmlformats.org/officeDocument/2006/relationships/hyperlink" Target="mailto:siege@ari-accompagnement.fr%20;" TargetMode="External"/><Relationship Id="rId700" Type="http://schemas.openxmlformats.org/officeDocument/2006/relationships/hyperlink" Target="mailto:c.lentgen@lessor.asso.fr;b.farinotte@lessor.asso.fr;S.MALLIAC@lessor.asso.fr;lessor.mezin@lessor.asso.fr;lessor@lessor.asso.fr;" TargetMode="External"/><Relationship Id="rId1123" Type="http://schemas.openxmlformats.org/officeDocument/2006/relationships/hyperlink" Target="mailto:lespilets@fbocke.fr;eenet@fbocke.fr;compta@fbocke.fr;" TargetMode="External"/><Relationship Id="rId1330" Type="http://schemas.openxmlformats.org/officeDocument/2006/relationships/hyperlink" Target="mailto:carsudouest@fondationpartageetvie.org;cecile.moutaud@fondationpartageetvie.org;Gael.de-freslon@fondationpartageetvie.org;Alain.Pinaudeau@fondationpartageetvie.org;jeanmazet@fondationpartageetvie.org" TargetMode="External"/><Relationship Id="rId1428" Type="http://schemas.openxmlformats.org/officeDocument/2006/relationships/hyperlink" Target="mailto:contact@ehpad-egletons.fr" TargetMode="External"/><Relationship Id="rId1635" Type="http://schemas.openxmlformats.org/officeDocument/2006/relationships/hyperlink" Target="mailto:virginie.migeot@apajh17.fr;imemas@apajh17.fr;frederic.boubert@apajh17.fr;" TargetMode="External"/><Relationship Id="rId1982" Type="http://schemas.openxmlformats.org/officeDocument/2006/relationships/hyperlink" Target="mailto:direction@ch-cotebasque.fr;lthuilleaux@ch-cotebasque.fr;lirigoyen@ch-cotebasque.fr" TargetMode="External"/><Relationship Id="rId1842" Type="http://schemas.openxmlformats.org/officeDocument/2006/relationships/hyperlink" Target="mailto:direction.adapei79@adapei79.org" TargetMode="External"/><Relationship Id="rId1702" Type="http://schemas.openxmlformats.org/officeDocument/2006/relationships/hyperlink" Target="mailto:ehd.jarnac.direction@arepa.org;bois-doucet.secretariat@arpavie.fr;bois-doucet.direction@arpavie.fr;bois-doucet.compta@arpavie.fr" TargetMode="External"/><Relationship Id="rId283" Type="http://schemas.openxmlformats.org/officeDocument/2006/relationships/hyperlink" Target="mailto:ssiad.magnac@hihl.fr;ssiad@hihl.fr;finances@hihl.fr;dg@hihl.fr;direction.dma@hihl.fr" TargetMode="External"/><Relationship Id="rId490" Type="http://schemas.openxmlformats.org/officeDocument/2006/relationships/hyperlink" Target="mailto:accueil@bleuets79.fr;genevieve.bernard@gcsms79.fr;maelle.kowal@gcsms79.fr;julie.deville@gcsms79.fr" TargetMode="External"/><Relationship Id="rId143" Type="http://schemas.openxmlformats.org/officeDocument/2006/relationships/hyperlink" Target="mailto:direction@fondationpomme.fr;comptabilite@fondationpomme.fr" TargetMode="External"/><Relationship Id="rId350" Type="http://schemas.openxmlformats.org/officeDocument/2006/relationships/hyperlink" Target="mailto:e.duclos@colisee.fr;kg@cabinet-albertine.fr;t.lissague@colisee.fr" TargetMode="External"/><Relationship Id="rId588" Type="http://schemas.openxmlformats.org/officeDocument/2006/relationships/hyperlink" Target="mailto:esatdesvallees@adiaph.fr;frederique.vitaud@adiaph.fr;fabrice.durand@adiaph.fr;Siege@adiaph.fr;lesateliersdebidos@adiaph.fr;emmanuel.noirault@adiaph.fr;damien.gaborieau@adiaph.fr" TargetMode="External"/><Relationship Id="rId795" Type="http://schemas.openxmlformats.org/officeDocument/2006/relationships/hyperlink" Target="mailto:valerie.fournie@vivre-devenir.fr;compta.soustons@aehm.fr;sg@aehm.fr;accueilral.soustons@aehm.fr" TargetMode="External"/><Relationship Id="rId2031" Type="http://schemas.openxmlformats.org/officeDocument/2006/relationships/hyperlink" Target="mailto:siege@adapei33.com;directiondesfinances@adapei33.com;gregoire.plainecassagne@adapei33.com;aurelie.massieu@adapei33.com" TargetMode="External"/><Relationship Id="rId9" Type="http://schemas.openxmlformats.org/officeDocument/2006/relationships/hyperlink" Target="mailto:ehpad@automneenaspe.fr" TargetMode="External"/><Relationship Id="rId210" Type="http://schemas.openxmlformats.org/officeDocument/2006/relationships/hyperlink" Target="mailto:direction-finances@ch-brive.fr;luis-michel.da-cunha@ch-correze.fr;direction-generale@ch-brive.fr;pascale.roubert-gauthiez@ch-brive.fr;patricia.le-quinquis@ch-brive.fr;jessica.fardelin@ch-brive.fr" TargetMode="External"/><Relationship Id="rId448" Type="http://schemas.openxmlformats.org/officeDocument/2006/relationships/hyperlink" Target="mailto:cias@thouars-communaute.fr;marie-laure.becherie@thouars-communaute.fr;cedric.courlivant@thouars-communaute.fr" TargetMode="External"/><Relationship Id="rId655" Type="http://schemas.openxmlformats.org/officeDocument/2006/relationships/hyperlink" Target="mailto:actpau64@gmail.com" TargetMode="External"/><Relationship Id="rId862" Type="http://schemas.openxmlformats.org/officeDocument/2006/relationships/hyperlink" Target="mailto:siege@adapei40.fr;m.laplace@adapei40.fr;" TargetMode="External"/><Relationship Id="rId1078" Type="http://schemas.openxmlformats.org/officeDocument/2006/relationships/hyperlink" Target="mailto:siege@apajh33.asso.fr;sessad.pro.bdx.metro@apajh33.fr;comptabilite@apajh33.fr;p.massat@apajh33.fr" TargetMode="External"/><Relationship Id="rId1285" Type="http://schemas.openxmlformats.org/officeDocument/2006/relationships/hyperlink" Target="mailto:secretariat@ehpadlamadeleine.fr;accueil@ehpadlamadeleine.fr" TargetMode="External"/><Relationship Id="rId1492" Type="http://schemas.openxmlformats.org/officeDocument/2006/relationships/hyperlink" Target="mailto:Cdg.tarification@korian.fr;vincent.parissier@korian.fr" TargetMode="External"/><Relationship Id="rId308" Type="http://schemas.openxmlformats.org/officeDocument/2006/relationships/hyperlink" Target="mailto:crouffignac@apsah.asso.fr;ifmk@apsah.asso.fr;kvoisin@apsah.asso.fr" TargetMode="External"/><Relationship Id="rId515" Type="http://schemas.openxmlformats.org/officeDocument/2006/relationships/hyperlink" Target="mailto:direction.aba@gcsms79.fr;elodie.mignet@gcsms79.fr" TargetMode="External"/><Relationship Id="rId722" Type="http://schemas.openxmlformats.org/officeDocument/2006/relationships/hyperlink" Target="mailto:sandrine.bernard@poledesanteduvilleneuvois.fr;secretariat.dg@hopital-de-penne.com;carole.pages@poledesanteduvilleneuvois.fr;gerard.costes@poledesanteduvilleneuvois.fr" TargetMode="External"/><Relationship Id="rId1145" Type="http://schemas.openxmlformats.org/officeDocument/2006/relationships/hyperlink" Target="mailto:v.dayral-direhpad@aeis.fr;siege@aeis.fr;ehpadmemoiredesailes@aeis.fr;p.tastet-raf@aeis.fr" TargetMode="External"/><Relationship Id="rId1352" Type="http://schemas.openxmlformats.org/officeDocument/2006/relationships/hyperlink" Target="mailto:siege.asso@apajh23.com;mas.leschaumes@apajh23.com;e.lanz@apajh23.com;v.leclou-moreira@apajh23.com" TargetMode="External"/><Relationship Id="rId1797" Type="http://schemas.openxmlformats.org/officeDocument/2006/relationships/hyperlink" Target="mailto:o.martin@apei-perigueux.fr;o.vergote@apei-perigueux.fr" TargetMode="External"/><Relationship Id="rId89" Type="http://schemas.openxmlformats.org/officeDocument/2006/relationships/hyperlink" Target="mailto:olivier.taule@pep86.fr;assistdirection@pep86.fr;isabelle.engeammes@pep86.fr" TargetMode="External"/><Relationship Id="rId1005" Type="http://schemas.openxmlformats.org/officeDocument/2006/relationships/hyperlink" Target="mailto:foyercombattant@foyerblaye.fr;direction@foyerblaye.fr" TargetMode="External"/><Relationship Id="rId1212" Type="http://schemas.openxmlformats.org/officeDocument/2006/relationships/hyperlink" Target="mailto:mathieu.gros@ugecam.assurance-maladie.fr;bayot.contact@ugecam.assurance-maladie.fr;cecile.le-meur@ugecam.assurance-maladie.fr;natalia.dumitras@ugecam.assurance-maladie.fr;herve.ruiz-duplantier@ugecam.assurance-maladie.fr" TargetMode="External"/><Relationship Id="rId1657" Type="http://schemas.openxmlformats.org/officeDocument/2006/relationships/hyperlink" Target="mailto:ddechaine@fermedemagne.fr;LJOURDAIN@fermedemagne.fr;accueil@fermedemagne.fr" TargetMode="External"/><Relationship Id="rId1864" Type="http://schemas.openxmlformats.org/officeDocument/2006/relationships/hyperlink" Target="mailto:cde40.direction@landes.fr" TargetMode="External"/><Relationship Id="rId1517" Type="http://schemas.openxmlformats.org/officeDocument/2006/relationships/hyperlink" Target="mailto:tarification@orpea.net;l.decodts@orpea.net;saujon@orpea.net;direction.sudsaintonge@orpea.net" TargetMode="External"/><Relationship Id="rId1724" Type="http://schemas.openxmlformats.org/officeDocument/2006/relationships/hyperlink" Target="mailto:direction.secretariat@ch-cognac.fr;jm.voyer@ch-cognac.fr;c.martin@ch-cognac.fr;s.granet-coiteau@ch-cognac.fr" TargetMode="External"/><Relationship Id="rId16" Type="http://schemas.openxmlformats.org/officeDocument/2006/relationships/hyperlink" Target="mailto:pierre.bourdeau@chu-bordeaux.fr;vincent-nicolas.delpech@chu-bordeaux.fr;elodie.laplanche@chu-bordeaux.fr;direction.generale@chu-bordeaux.fr;julie.cauhape@chu-bordeaux.fr;daf-budget@chu-bordeaux.fr;elodie.couaillier@chu-bordeaux.fr;myriam.caucase@chu-bordeaux.fr;audrey.kuras@chu-bordeaux.fr" TargetMode="External"/><Relationship Id="rId1931" Type="http://schemas.openxmlformats.org/officeDocument/2006/relationships/hyperlink" Target="mailto:dg@trema-asso.fr" TargetMode="External"/><Relationship Id="rId165" Type="http://schemas.openxmlformats.org/officeDocument/2006/relationships/hyperlink" Target="mailto:finances@association-saint-joseph.fr;gestion@association-saint-joseph.fr;economat@association-saint-joseph.fr;administratif-pau@association-saint-joseph.fr;dg@association-saint-joseph.fr" TargetMode="External"/><Relationship Id="rId372" Type="http://schemas.openxmlformats.org/officeDocument/2006/relationships/hyperlink" Target="mailto:direction@ehpadlescapucines.fr;administration@ehpadlescapucines.fr;accueil@ehpadlescapucines.fr" TargetMode="External"/><Relationship Id="rId677" Type="http://schemas.openxmlformats.org/officeDocument/2006/relationships/hyperlink" Target="mailto:cecile.le-meur@ugecam.assurance-maladie.fr;natalia.dumitras@ugecam.assurance-maladie.fr;FRANCOIS.COTS@ugecam.assurance-maladie.fr" TargetMode="External"/><Relationship Id="rId2053" Type="http://schemas.openxmlformats.org/officeDocument/2006/relationships/hyperlink" Target="mailto:comite.direction@adapei79.org" TargetMode="External"/><Relationship Id="rId232" Type="http://schemas.openxmlformats.org/officeDocument/2006/relationships/hyperlink" Target="mailto:p.carnero@edea-asso.fr%20;" TargetMode="External"/><Relationship Id="rId884" Type="http://schemas.openxmlformats.org/officeDocument/2006/relationships/hyperlink" Target="mailto:comptabilite@ihmlabenne.fr;nbailly-salins@ihmlabenne.fr;paristouy@ihmlabenne.fr;metcheverry@ihmlabenne.fr;" TargetMode="External"/><Relationship Id="rId537" Type="http://schemas.openxmlformats.org/officeDocument/2006/relationships/hyperlink" Target="mailto:administration@larribet.fr;bernard.dupont@le64.fr;davina.lanne-petit@larribet.fr;marine.touyarou@larribet.fr;servicefinancier@larribet.fr" TargetMode="External"/><Relationship Id="rId744" Type="http://schemas.openxmlformats.org/officeDocument/2006/relationships/hyperlink" Target="mailto:compta02@solincite.org;benoit.spiesser@solincite.org;association@solincite.org;pole.enfance@solincite.org" TargetMode="External"/><Relationship Id="rId951" Type="http://schemas.openxmlformats.org/officeDocument/2006/relationships/hyperlink" Target="mailto:residenceaudenge@gmail.com;j.thereau@vivaltovie.com;s.bideau@vivaltovie.com" TargetMode="External"/><Relationship Id="rId1167" Type="http://schemas.openxmlformats.org/officeDocument/2006/relationships/hyperlink" Target="mailto:directiondouceurdefrance@emera.fr;douceurdefrance@emera.fr;saubouin@emera.fr" TargetMode="External"/><Relationship Id="rId1374" Type="http://schemas.openxmlformats.org/officeDocument/2006/relationships/hyperlink" Target="mailto:ccas.gueret@wanadoo.fr" TargetMode="External"/><Relationship Id="rId1581" Type="http://schemas.openxmlformats.org/officeDocument/2006/relationships/hyperlink" Target="mailto:gcamares@emmanuelle.asso.fr;tboscariol@emmanuelle.asso.fr;masdehautesaintonge@emmanuelle.asso.fr" TargetMode="External"/><Relationship Id="rId1679" Type="http://schemas.openxmlformats.org/officeDocument/2006/relationships/hyperlink" Target="mailto:secretariatsessad@fraineau.fr;cbasso@fraineau.fr;mpatte@fraineau.fr;" TargetMode="External"/><Relationship Id="rId80" Type="http://schemas.openxmlformats.org/officeDocument/2006/relationships/hyperlink" Target="mailto:direction@ch-cotebasque.fr;cfrechou@ch-cotebasque.fr;lthuilleaux@ch-cotebasque.fr;lirigoyen@ch-cotebasque.fr" TargetMode="External"/><Relationship Id="rId604" Type="http://schemas.openxmlformats.org/officeDocument/2006/relationships/hyperlink" Target="mailto:direction@martoure.fr;contact@martoure.fr;administration@martoure.fr" TargetMode="External"/><Relationship Id="rId811" Type="http://schemas.openxmlformats.org/officeDocument/2006/relationships/hyperlink" Target="mailto:ccashagetmau@wanadoo.fr;ccashagetmau@ccashagetmau.fr;" TargetMode="External"/><Relationship Id="rId1027" Type="http://schemas.openxmlformats.org/officeDocument/2006/relationships/hyperlink" Target="mailto:direction@ehpad-jdp.fr;rh@ehpad-jdp.fr" TargetMode="External"/><Relationship Id="rId1234" Type="http://schemas.openxmlformats.org/officeDocument/2006/relationships/hyperlink" Target="mailto:direction@hl-belves.fr;accueil@hl-belves.fr" TargetMode="External"/><Relationship Id="rId1441" Type="http://schemas.openxmlformats.org/officeDocument/2006/relationships/hyperlink" Target="mailto:secretariat.direction@chg-uzerche.fr;david.pala@chg-uzerche.fr;n.auboiroux@chg-uzerche.fr;florian.tuset@chg-uzerche.fr" TargetMode="External"/><Relationship Id="rId1886" Type="http://schemas.openxmlformats.org/officeDocument/2006/relationships/hyperlink" Target="mailto:contact@anpaa.asso.fr" TargetMode="External"/><Relationship Id="rId909" Type="http://schemas.openxmlformats.org/officeDocument/2006/relationships/hyperlink" Target="mailto:direction.blaye@sgmr-ouest.com;iroise.blaye@sgmr-ouest.com;direction.blaye@iroisebellevie.com;a.oblin@iroisebellevie.com;g.cohen@iroisebellevie.com" TargetMode="External"/><Relationship Id="rId1301" Type="http://schemas.openxmlformats.org/officeDocument/2006/relationships/hyperlink" Target="mailto:direction-ehpad24440@orange.fr;ehpad24440@orange.fr" TargetMode="External"/><Relationship Id="rId1539" Type="http://schemas.openxmlformats.org/officeDocument/2006/relationships/hyperlink" Target="mailto:philippe.morelieras@aunissaintongesante.fr;dirass@aunissaintongesante.fr" TargetMode="External"/><Relationship Id="rId1746" Type="http://schemas.openxmlformats.org/officeDocument/2006/relationships/hyperlink" Target="mailto:siege.dg@aplb.fr;secretariat@16.aplb.fr;direction@itep16.aplb.fr;siege.raf@aplb.fr" TargetMode="External"/><Relationship Id="rId1953" Type="http://schemas.openxmlformats.org/officeDocument/2006/relationships/hyperlink" Target="mailto:sebastien.motard@adapei16.asso.fr;vanessa.thuillier@adapei16.asso.fr;florent.pobel@adapei16.asso.fr;ime.soyaux@adapei16.asso.fr;emilie.verger@adapei16.asso.fr;guillaume.preveraud@adapei16.asso.fr;" TargetMode="External"/><Relationship Id="rId38" Type="http://schemas.openxmlformats.org/officeDocument/2006/relationships/hyperlink" Target="mailto:siege.ussel@fondationjacqueschirac.fr;mas.saintsetiers@fondationjacqueschirac.fr;" TargetMode="External"/><Relationship Id="rId1606" Type="http://schemas.openxmlformats.org/officeDocument/2006/relationships/hyperlink" Target="mailto:jean-christophe.janny@atash.fr;atash@atash.fr;aude.lebescond@atash.fr;krystel.leplumey@atash.fr" TargetMode="External"/><Relationship Id="rId1813" Type="http://schemas.openxmlformats.org/officeDocument/2006/relationships/hyperlink" Target="mailto:francois.lalanne@adapei.64.fr" TargetMode="External"/><Relationship Id="rId187" Type="http://schemas.openxmlformats.org/officeDocument/2006/relationships/hyperlink" Target="mailto:aurelien.germanaud@ugecam.assurance-maladie.fr;servicefinancier.lesterrasses.ug-alpc@ugecam.assurance-maladie.fr" TargetMode="External"/><Relationship Id="rId394" Type="http://schemas.openxmlformats.org/officeDocument/2006/relationships/hyperlink" Target="mailto:accueil.ehpad@jaunay-marigny.fr;asempere@jaunay-marigny.fr;croumagne@jaunay-marigny.fr;schampion@jaunay-marigny.fr" TargetMode="External"/><Relationship Id="rId2075" Type="http://schemas.openxmlformats.org/officeDocument/2006/relationships/hyperlink" Target="mailto:laure.sarcou@croix-rouge.fr;gwenaelle.lapoule@croix-rouge.fr" TargetMode="External"/><Relationship Id="rId254" Type="http://schemas.openxmlformats.org/officeDocument/2006/relationships/hyperlink" Target="mailto:directiongenerale@deltaplus87.fr;cs.servicesfinanciers@deltaplus87.fr;i.daulhac@deltaplus87.fr;c.velghe@deltaplus87.fr;a.boulesteix@deltaplus87.fr;a.diez@deltaplus87.fr;y.robert@deltaplus87.fr" TargetMode="External"/><Relationship Id="rId699" Type="http://schemas.openxmlformats.org/officeDocument/2006/relationships/hyperlink" Target="mailto:direction.generale@chicmt.fr;david.cueille@chicmt.fr" TargetMode="External"/><Relationship Id="rId1091" Type="http://schemas.openxmlformats.org/officeDocument/2006/relationships/hyperlink" Target="mailto:sessadstehelin@aeis.fr;c.serres@aeis.fr;p.tastet-raf@aeis.fr" TargetMode="External"/><Relationship Id="rId114" Type="http://schemas.openxmlformats.org/officeDocument/2006/relationships/hyperlink" Target="mailto:alix.meyer@adapei17.fr" TargetMode="External"/><Relationship Id="rId461" Type="http://schemas.openxmlformats.org/officeDocument/2006/relationships/hyperlink" Target="mailto:Cdg.tarification@korian.fr;vincent.parissier@korian.fr;sophie.gueguen@korian.fr" TargetMode="External"/><Relationship Id="rId559" Type="http://schemas.openxmlformats.org/officeDocument/2006/relationships/hyperlink" Target="mailto:accueil@arimoc.fr;isabelle.moreno@arimoc.fr;thibaut.detassigny@arimoc.fr" TargetMode="External"/><Relationship Id="rId766" Type="http://schemas.openxmlformats.org/officeDocument/2006/relationships/hyperlink" Target="mailto:ssiad.lesterrasses@fede47.admr.org" TargetMode="External"/><Relationship Id="rId1189" Type="http://schemas.openxmlformats.org/officeDocument/2006/relationships/hyperlink" Target="mailto:direction@ehpad-lebugue.fr;ssiad@ehpad-lebugue.fr;secdirection@ehpad-lebugue.fr" TargetMode="External"/><Relationship Id="rId1396" Type="http://schemas.openxmlformats.org/officeDocument/2006/relationships/hyperlink" Target="mailto:p.noirant@lespep19.org;m-a.marsales@lespep19.org;sessad.departemental@lespep19.org;s.milcent@lespep19.org;v.villeneuve@lespep19.org" TargetMode="External"/><Relationship Id="rId321" Type="http://schemas.openxmlformats.org/officeDocument/2006/relationships/hyperlink" Target="mailto:nicolas.bazzo@alefpa.asso.fr;florence.costan@alefpa.asso.fr;contact.les-arsses@alefpa.asso.fr;fabrice.dexet@alefpa.asso.fr;aboulesteix@alefpa.fr." TargetMode="External"/><Relationship Id="rId419" Type="http://schemas.openxmlformats.org/officeDocument/2006/relationships/hyperlink" Target="mailto:dir-alisiers-isle-jourdain@domusvi.com;akuba@domusvi.com" TargetMode="External"/><Relationship Id="rId626" Type="http://schemas.openxmlformats.org/officeDocument/2006/relationships/hyperlink" Target="mailto:direction@esquirette.fr" TargetMode="External"/><Relationship Id="rId973" Type="http://schemas.openxmlformats.org/officeDocument/2006/relationships/hyperlink" Target="mailto:mss.lg.cadre@pavillon-mutualite.fr;adelbos@pavillon-mutualite.fr" TargetMode="External"/><Relationship Id="rId1049" Type="http://schemas.openxmlformats.org/officeDocument/2006/relationships/hyperlink" Target="mailto:f.dubourg@voirensemble.asso.fr;esatlepuch@voirensemble.asso.fr;;b.puaud@voirensemble.asso.fr" TargetMode="External"/><Relationship Id="rId1256" Type="http://schemas.openxmlformats.org/officeDocument/2006/relationships/hyperlink" Target="mailto:christelle.bevilacqua@ch-bergerac.fr;secretariat.direction@ch-bergerac.fr;anthony.boukoucha@ch-bergerac.fr" TargetMode="External"/><Relationship Id="rId2002" Type="http://schemas.openxmlformats.org/officeDocument/2006/relationships/hyperlink" Target="mailto:cecile.harlix@ch-perigueux.fr;dg.secretariat@ch-perigueux.fr;corinne.mothes@ch-perigueux.fr;e-leonard@hldomme.com;florian.dreyfus@ch-perigueux.fr" TargetMode="External"/><Relationship Id="rId833" Type="http://schemas.openxmlformats.org/officeDocument/2006/relationships/hyperlink" Target="mailto:leberceau@adgessa.fr;siege@adgessa.fr;Fabienne.noe@adgessa.fr;stephanie.ulysse@adgessa.fr" TargetMode="External"/><Relationship Id="rId1116" Type="http://schemas.openxmlformats.org/officeDocument/2006/relationships/hyperlink" Target="mailto:siege@apajh33.asso.fr;m.keisler@apajh33.asso.fr;cmpp.bassin.arcachon@apajh33.fr;s.ducasse@apajh33.fr;comptabilite@apajh33.fr;p.massat@apajh33.fr" TargetMode="External"/><Relationship Id="rId1463" Type="http://schemas.openxmlformats.org/officeDocument/2006/relationships/hyperlink" Target="mailto:direction@augreduvent19.fr;administration@augreduvent19.fr" TargetMode="External"/><Relationship Id="rId1670" Type="http://schemas.openxmlformats.org/officeDocument/2006/relationships/hyperlink" Target="mailto:c.decock@residencemutualiste16.fr;h.martin@mutualite16.fr;d.pelletier@mutualite16.fr;c.devis@mutualite16.fr;lasource@residencemutualiste16.fr" TargetMode="External"/><Relationship Id="rId1768" Type="http://schemas.openxmlformats.org/officeDocument/2006/relationships/hyperlink" Target="mailto:julien.bernet@hapogys.fr;celine.dessienne@hapogys.fr%20;contact@hapogys.fr" TargetMode="External"/><Relationship Id="rId900" Type="http://schemas.openxmlformats.org/officeDocument/2006/relationships/hyperlink" Target="mailto:sec.bequet@bordeauxnord.com;ehpb.accueil@bordeauxnord.com;g.boucher@bordeauxnord.com" TargetMode="External"/><Relationship Id="rId1323" Type="http://schemas.openxmlformats.org/officeDocument/2006/relationships/hyperlink" Target="mailto:soins-domicile@wanadoo.fr" TargetMode="External"/><Relationship Id="rId1530" Type="http://schemas.openxmlformats.org/officeDocument/2006/relationships/hyperlink" Target="mailto:berengere.DEKERROS@ght-atlantique17.fr;romain.faure@ght-atlantique17.fr;dir.ch@ght-atlantique17.fr;secretariat.dfap@ght-atlantique17.fr;laure.chouquet@ght-atlantique;elodie.lapeyre@ght-atlantique17.fr" TargetMode="External"/><Relationship Id="rId1628" Type="http://schemas.openxmlformats.org/officeDocument/2006/relationships/hyperlink" Target="mailto:gcamares@emmanuelle.asso.fr;tboscariol@emmanuelle.asso.fr;esat-gemozac@emmanuelle.asso.fr;cmorel@emmanuelle.asso.fr" TargetMode="External"/><Relationship Id="rId1975" Type="http://schemas.openxmlformats.org/officeDocument/2006/relationships/hyperlink" Target="mailto:sabrina.lenepvou@oreag.org;nathalie.dornon@oreag.org;christophe.leux@oreag.org;" TargetMode="External"/><Relationship Id="rId1835" Type="http://schemas.openxmlformats.org/officeDocument/2006/relationships/hyperlink" Target="mailto:direction.adapei79@adapei79.org" TargetMode="External"/><Relationship Id="rId1902" Type="http://schemas.openxmlformats.org/officeDocument/2006/relationships/hyperlink" Target="mailto:siege@audacia-asso.fr" TargetMode="External"/><Relationship Id="rId276" Type="http://schemas.openxmlformats.org/officeDocument/2006/relationships/hyperlink" Target="mailto:administration@ehpad-nexon.fr;maryvonne-rabaud@ehpad-nexon.fr;pierrejean.menou@ehpad-nexon.fr" TargetMode="External"/><Relationship Id="rId483" Type="http://schemas.openxmlformats.org/officeDocument/2006/relationships/hyperlink" Target="mailto:fl.beauvoir@wanadoo.fr" TargetMode="External"/><Relationship Id="rId690" Type="http://schemas.openxmlformats.org/officeDocument/2006/relationships/hyperlink" Target="mailto:csapa@sauve-garde.fr;AIRAGUE@sauve-garde.fr;IMICHAUD@sauve-garde.fr;caarud@sauve-garde.fr;cverdier@sauve-garde.fr" TargetMode="External"/><Relationship Id="rId136" Type="http://schemas.openxmlformats.org/officeDocument/2006/relationships/hyperlink" Target="mailto:iroise.gan@sgmr-ouest.com;direction.gan@sgmr-ouest.com;direction.gan@iroisebellevie.com;a.oblin@iroisebellevie.com;iroise.idron@iroisebellevie.com;direction.idron@iroisebellevie.com" TargetMode="External"/><Relationship Id="rId343" Type="http://schemas.openxmlformats.org/officeDocument/2006/relationships/hyperlink" Target="mailto:direction@ehpad-lestamisiers.fr;j.thereau@vivaltovie.com" TargetMode="External"/><Relationship Id="rId550" Type="http://schemas.openxmlformats.org/officeDocument/2006/relationships/hyperlink" Target="mailto:eric.luye@les-pins.fr;direction@les-pins.fr" TargetMode="External"/><Relationship Id="rId788" Type="http://schemas.openxmlformats.org/officeDocument/2006/relationships/hyperlink" Target="mailto:mas.signoret@ccas-montdemarsan.fr;ccas@ccas-montdemarsan.fr;thibault.chaix@ccas-montdemarsan.fr;veronique.bois@ccas-montdemarsan.fr;" TargetMode="External"/><Relationship Id="rId995" Type="http://schemas.openxmlformats.org/officeDocument/2006/relationships/hyperlink" Target="mailto:accueil@mrprechac.fr;direction.stmacaire@orange.fr" TargetMode="External"/><Relationship Id="rId1180" Type="http://schemas.openxmlformats.org/officeDocument/2006/relationships/hyperlink" Target="mailto:c.bernard@colisee.fr;direction.chaminades@colisee.fr;a.clin@colisee.fr;c.renaudin@colisee.fr;direction.prigonrieux@colisee.fr;a.villeydayes@colisee.fr;m.mourany@colisee.fr;kg@cabinet-albertine.fr;t.lissague@colisee.fr" TargetMode="External"/><Relationship Id="rId2024" Type="http://schemas.openxmlformats.org/officeDocument/2006/relationships/hyperlink" Target="mailto:siege@adapei33.com;directiondesfinances@adapei33.com;gregoire.plainecassagne@adapei33.com;aurelie.massieu@adapei33.com" TargetMode="External"/><Relationship Id="rId203" Type="http://schemas.openxmlformats.org/officeDocument/2006/relationships/hyperlink" Target="mailto:info.fede79@admr.org;ssiad.plainegatine@fede79.admr.org;admr.comptabilite@fede79.admr.org;cpineau@fede79.admr.org;sharmant@fede79.admr.org" TargetMode="External"/><Relationship Id="rId648" Type="http://schemas.openxmlformats.org/officeDocument/2006/relationships/hyperlink" Target="mailto:thierry.beyrie@adapei64.fr;olivier.villaceque@adapei64.fr;compta@adapei64.fr;siege.contact@adapei64.fr;siege.direction@adapei64.fr;siege.compta@adapei64.fr" TargetMode="External"/><Relationship Id="rId855" Type="http://schemas.openxmlformats.org/officeDocument/2006/relationships/hyperlink" Target="mailto:cde40.direction@landes.fr;christelle.lamothe@landes.fr" TargetMode="External"/><Relationship Id="rId1040" Type="http://schemas.openxmlformats.org/officeDocument/2006/relationships/hyperlink" Target="mailto:contact@institut-don-bosco.fr;ntordeur@institut-don-bosco.fr;esatsaintjoseph@institut-don-bosco.fr;jregueme@institut-don-bosco.fr;fhebert@institut-don-bosco.fr;cjussier@institut-don-bosco.fr;mducher@institut-don-bosco.fr" TargetMode="External"/><Relationship Id="rId1278" Type="http://schemas.openxmlformats.org/officeDocument/2006/relationships/hyperlink" Target="mailto:dordogne@ceid-addiction.com;p.lempereur@ceid-addiction.com;t.guerlach@ceid-addiction.com" TargetMode="External"/><Relationship Id="rId1485" Type="http://schemas.openxmlformats.org/officeDocument/2006/relationships/hyperlink" Target="mailto:direction@providencesaintes.com;ehpad@providencesaintes.com;cadrerh@providencesaintes.com" TargetMode="External"/><Relationship Id="rId1692" Type="http://schemas.openxmlformats.org/officeDocument/2006/relationships/hyperlink" Target="mailto:direction@ehpad-baignes.fr" TargetMode="External"/><Relationship Id="rId410" Type="http://schemas.openxmlformats.org/officeDocument/2006/relationships/hyperlink" Target="mailto:qjacoux@aides.org;mhattab@aides.org;adufay@aides.org;caarud86@aides.org;jsueres@aides.org" TargetMode="External"/><Relationship Id="rId508" Type="http://schemas.openxmlformats.org/officeDocument/2006/relationships/hyperlink" Target="mailto:direction@ehpadlacressonniere.fr;compta@ehpadlacressonniere.fr;alerte.cressonniere@gmail.com" TargetMode="External"/><Relationship Id="rId715" Type="http://schemas.openxmlformats.org/officeDocument/2006/relationships/hyperlink" Target="mailto:chateaudepardiac@wanadoo.fr" TargetMode="External"/><Relationship Id="rId922" Type="http://schemas.openxmlformats.org/officeDocument/2006/relationships/hyperlink" Target="mailto:cdg.tarification@korian.fr;elise.herrera@korian.fr;vincent.parissier@korian.fr" TargetMode="External"/><Relationship Id="rId1138" Type="http://schemas.openxmlformats.org/officeDocument/2006/relationships/hyperlink" Target="mailto:comptabilite-monsejour@apf.asso.fr;najima.laguibre@apf.asso.fr;emilie.innocent@apf.asso.fr;oriane.nicolas@apf.asso.fr;cgm.na@apf.asso.fr;aurelien.pourchet@apf.asso.fr;contact-monsejour@apf.asso.fr" TargetMode="External"/><Relationship Id="rId1345" Type="http://schemas.openxmlformats.org/officeDocument/2006/relationships/hyperlink" Target="mailto:Fabrice.dexet@alefpa.asso.fr;Stephanie.marsaud@alefpa.asso.fr;nicolas.bazzo@alefpa.asso.fr;gregory.burelou@alefpa.asso.fr" TargetMode="External"/><Relationship Id="rId1552" Type="http://schemas.openxmlformats.org/officeDocument/2006/relationships/hyperlink" Target="mailto:mr-cande@wanadoo.fr;residence.decande@groupe-mieuxvivre.fr;e.chataigne@groupe-mieuxvivre.fr;c.dutil@groupe-mieuxvivre.fr" TargetMode="External"/><Relationship Id="rId1997" Type="http://schemas.openxmlformats.org/officeDocument/2006/relationships/hyperlink" Target="mailto:c.levy@edea-asso.fr;contact@edea-asso.fr;" TargetMode="External"/><Relationship Id="rId1205" Type="http://schemas.openxmlformats.org/officeDocument/2006/relationships/hyperlink" Target="mailto:contact@ehpad-thiviers.fr;direction@ehpad-thiviers.fr;compta@ehpad-thiviers.fr" TargetMode="External"/><Relationship Id="rId1857" Type="http://schemas.openxmlformats.org/officeDocument/2006/relationships/hyperlink" Target="mailto:direction@gpa-asso.fr;daf@gpa-asso.fr;t.roulleau@gpa-asso.fr" TargetMode="External"/><Relationship Id="rId51" Type="http://schemas.openxmlformats.org/officeDocument/2006/relationships/hyperlink" Target="mailto:ehpadgamarde@ciasterresdechalosse.fr;" TargetMode="External"/><Relationship Id="rId1412" Type="http://schemas.openxmlformats.org/officeDocument/2006/relationships/hyperlink" Target="mailto:sadpah.seilhac@orange.fr;jean-jacques.lauga@orange.fr" TargetMode="External"/><Relationship Id="rId1717" Type="http://schemas.openxmlformats.org/officeDocument/2006/relationships/hyperlink" Target="mailto:doucets@groupeafp.com;sgasparini@groupeafp.com;njoseph@groupeafp.com;jlucca@groupeafp.com" TargetMode="External"/><Relationship Id="rId1924" Type="http://schemas.openxmlformats.org/officeDocument/2006/relationships/hyperlink" Target="mailto:direction.stlaurent@groupecolisee.com" TargetMode="External"/><Relationship Id="rId298" Type="http://schemas.openxmlformats.org/officeDocument/2006/relationships/hyperlink" Target="mailto:ehpad@pelaudine.fr;economat@pelaudine.fr;aurore.diverrez@puychat.fr;direction@chimb.fr" TargetMode="External"/><Relationship Id="rId158" Type="http://schemas.openxmlformats.org/officeDocument/2006/relationships/hyperlink" Target="mailto:ssiad@ville-billere.fr" TargetMode="External"/><Relationship Id="rId365" Type="http://schemas.openxmlformats.org/officeDocument/2006/relationships/hyperlink" Target="mailto:crobert@groupeafp.com;accueil-arcenciel@groupeafp.com;sgasparini@groupeafp.com" TargetMode="External"/><Relationship Id="rId572" Type="http://schemas.openxmlformats.org/officeDocument/2006/relationships/hyperlink" Target="mailto:dir2gn@apajh64-40.com;accgn@apajh64-40.com;comptabilite@apajh64-40.com;secretariat@apajh64-40.com;dg@apajh64-40.com" TargetMode="External"/><Relationship Id="rId2046" Type="http://schemas.openxmlformats.org/officeDocument/2006/relationships/hyperlink" Target="mailto:ccas.direction.finances.commande.publique@poitiers.fr;g.perigaud-morlat@poitiers.fr;celine.bourdier@poitiers.fr;raynald.echat@poitiers.fr;ccas.ssiad@poitiers.fr;valerie.jourdain@poitiers.fr" TargetMode="External"/><Relationship Id="rId225" Type="http://schemas.openxmlformats.org/officeDocument/2006/relationships/hyperlink" Target="mailto:david.nibeaudeau@grand-chatellerault.fr;brigitte.faucher@ccas-chatellerault.fr;christelle.saumur@ccas-chatellerault.fr;marie-france.joubert@grand-chatellerault.fr;veronique.mercier@grand-chatellerault.fr" TargetMode="External"/><Relationship Id="rId432" Type="http://schemas.openxmlformats.org/officeDocument/2006/relationships/hyperlink" Target="mailto:yleberre@cpeas.fr;svergne@cpeas.fr;" TargetMode="External"/><Relationship Id="rId877" Type="http://schemas.openxmlformats.org/officeDocument/2006/relationships/hyperlink" Target="mailto:direction@ch-st-sever.fr" TargetMode="External"/><Relationship Id="rId1062" Type="http://schemas.openxmlformats.org/officeDocument/2006/relationships/hyperlink" Target="mailto:julien.bernet@hapogys.fr;celine.dessienne@hapogys.fr%20;contact@hapogys.fr" TargetMode="External"/><Relationship Id="rId737" Type="http://schemas.openxmlformats.org/officeDocument/2006/relationships/hyperlink" Target="mailto:freddy.viaud@algeei.org;contact@algeei.org;dewerdt.m@algeei.org%20;esat.castille@algeei.org;arnaud.pennetier@algeei.org;veronique.carpentier@algeei.org" TargetMode="External"/><Relationship Id="rId944" Type="http://schemas.openxmlformats.org/officeDocument/2006/relationships/hyperlink" Target="mailto:amapad@pavillon-mutualite.fr;adelbos@pavillon-mutualite.fr" TargetMode="External"/><Relationship Id="rId1367" Type="http://schemas.openxmlformats.org/officeDocument/2006/relationships/hyperlink" Target="mailto:foyer-residenceeau-bonne@wanadoo.fr;foyer-residenceeau-bonne@orange.fr" TargetMode="External"/><Relationship Id="rId1574" Type="http://schemas.openxmlformats.org/officeDocument/2006/relationships/hyperlink" Target="mailto:adei17@adei17.com;levequech@adei17.com;adei@adei17.com;dermautla@adei17.com" TargetMode="External"/><Relationship Id="rId1781" Type="http://schemas.openxmlformats.org/officeDocument/2006/relationships/hyperlink" Target="mailto:mickael.jaud@pb24.fr" TargetMode="External"/><Relationship Id="rId73" Type="http://schemas.openxmlformats.org/officeDocument/2006/relationships/hyperlink" Target="mailto:siege@ari-accompagnement.fr%20;" TargetMode="External"/><Relationship Id="rId804" Type="http://schemas.openxmlformats.org/officeDocument/2006/relationships/hyperlink" Target="mailto:mdr@maisonderetraitemugron.fr;accueil@ehpadmugron.fr;direction@ehpadmugron.fr" TargetMode="External"/><Relationship Id="rId1227" Type="http://schemas.openxmlformats.org/officeDocument/2006/relationships/hyperlink" Target="mailto:f.lapouge@chicrdd.fr;m.delibie@chicrdd.fr;secdirection1@chicrdd.fr" TargetMode="External"/><Relationship Id="rId1434" Type="http://schemas.openxmlformats.org/officeDocument/2006/relationships/hyperlink" Target="mailto:accueil@ehpadlagrauliere.fr;direction@ehpadlagrauliere.fr" TargetMode="External"/><Relationship Id="rId1641" Type="http://schemas.openxmlformats.org/officeDocument/2006/relationships/hyperlink" Target="mailto:rtisserond@gmail.com;maisonpays@club-internet.fr" TargetMode="External"/><Relationship Id="rId1879" Type="http://schemas.openxmlformats.org/officeDocument/2006/relationships/hyperlink" Target="mailto:contact@anpaa.asso.fr" TargetMode="External"/><Relationship Id="rId1501" Type="http://schemas.openxmlformats.org/officeDocument/2006/relationships/hyperlink" Target="mailto:jean-christophe.janny@atash.fr;atash@atash.fr;krystel.leplumey@atash.fr;Amandine.AUVINET@atash.fr" TargetMode="External"/><Relationship Id="rId1739" Type="http://schemas.openxmlformats.org/officeDocument/2006/relationships/hyperlink" Target="mailto:jldex@dartybox.com;asvm.mansle@wanadoo.fr;direction@foyerbergeron.fr" TargetMode="External"/><Relationship Id="rId1946" Type="http://schemas.openxmlformats.org/officeDocument/2006/relationships/hyperlink" Target="mailto:secretariat@epd-matha.fr;chantal.lovati@gh-saintesangely.fr" TargetMode="External"/><Relationship Id="rId1806" Type="http://schemas.openxmlformats.org/officeDocument/2006/relationships/hyperlink" Target="mailto:atash@atash.fr" TargetMode="External"/><Relationship Id="rId387" Type="http://schemas.openxmlformats.org/officeDocument/2006/relationships/hyperlink" Target="mailto:jregueme@progecat.fr;accueil@progecat.fr;fmusset@progecat.fr;atalbot@progecat.fr;" TargetMode="External"/><Relationship Id="rId594" Type="http://schemas.openxmlformats.org/officeDocument/2006/relationships/hyperlink" Target="mailto:thierry.beyrie@adapei64.fr;olivier.villaceque@adapei64.fr;compta@adapei64.fr;siege.contact@adapei64.fr;siege.direction@adapei64.fr;siege.compta@adapei64.fr" TargetMode="External"/><Relationship Id="rId2068" Type="http://schemas.openxmlformats.org/officeDocument/2006/relationships/hyperlink" Target="mailto:comite.direction@adapei79.org" TargetMode="External"/><Relationship Id="rId247" Type="http://schemas.openxmlformats.org/officeDocument/2006/relationships/hyperlink" Target="mailto:michelle.denisgay@apf.asso.fr;aurelien.pourchet@apf.asso.fr;nathalie.perpinial@apf.asso.fr;michelle.denisgay@apf.asso.fr;aurelien.pourchet@apf.asso.fr;cgm.na@apf.asso.fr" TargetMode="External"/><Relationship Id="rId899" Type="http://schemas.openxmlformats.org/officeDocument/2006/relationships/hyperlink" Target="mailto:tropayse@fbocke.fr;jdourthe@fbocke.fr;compta@fbocke.fr;" TargetMode="External"/><Relationship Id="rId1084" Type="http://schemas.openxmlformats.org/officeDocument/2006/relationships/hyperlink" Target="mailto:siege@adiaph.fr;Fabrice.DURAND@adiaph.fr;famdescoteaux@adiaph.fr;cecile.cazade@adiaph.fr;emmanuel.noirault@adiaph.fr;damien.gaborieau@adiaph.fr" TargetMode="External"/><Relationship Id="rId107" Type="http://schemas.openxmlformats.org/officeDocument/2006/relationships/hyperlink" Target="mailto:mallaury.rossignol@les-erables.fr;adrien.chapolard@domidep.fr" TargetMode="External"/><Relationship Id="rId454" Type="http://schemas.openxmlformats.org/officeDocument/2006/relationships/hyperlink" Target="mailto:qjacoux@aides.org;mhattab@aides.org;adufay@aides.org;caarud79@aides.org;jsueres@aides.org" TargetMode="External"/><Relationship Id="rId661" Type="http://schemas.openxmlformats.org/officeDocument/2006/relationships/hyperlink" Target="mailto:freddy.viaud@algeei.org;contact@algeei.org;dewerdt.m@algeei.org%20;camsp.marmande@algeei.org" TargetMode="External"/><Relationship Id="rId759" Type="http://schemas.openxmlformats.org/officeDocument/2006/relationships/hyperlink" Target="mailto:mrdamazan@wanadoo.fr" TargetMode="External"/><Relationship Id="rId966" Type="http://schemas.openxmlformats.org/officeDocument/2006/relationships/hyperlink" Target="mailto:tarification@orpea.net;a.tarlay@orpea.net;lerelaisdessens@orpea.net;a.colombo@orpea.net" TargetMode="External"/><Relationship Id="rId1291" Type="http://schemas.openxmlformats.org/officeDocument/2006/relationships/hyperlink" Target="mailto:rochelibere@ehpad-terrasson.fr;direction@ehpad-terrasson.fr;finances@ehpad-terrasson.fr" TargetMode="External"/><Relationship Id="rId1389" Type="http://schemas.openxmlformats.org/officeDocument/2006/relationships/hyperlink" Target="mailto:ravs@facaph.fr;siege@adapeicorreze.fr;c.pasquet@adapeicorreze.fr" TargetMode="External"/><Relationship Id="rId1596" Type="http://schemas.openxmlformats.org/officeDocument/2006/relationships/hyperlink" Target="mailto:isabelle.ragot@apf.asso.fr;savs-samsah.larochelle-g@apf.asso.fr;nathalie.perpinial@apf.asso.fr;michelle.denisgay@apf.asso.fr;aurelien.pourchet@apf.asso.fr;savs-samsah.larochelle@apf.asso.fr;thierry.heraudeau@apf.asso.fr;cgm.na@apf.asso.fr" TargetMode="External"/><Relationship Id="rId314" Type="http://schemas.openxmlformats.org/officeDocument/2006/relationships/hyperlink" Target="mailto:direction@ch-esquirol-limoges.fr;Marine.PELLETIER@ch-esquirol-limoges.fr" TargetMode="External"/><Relationship Id="rId521" Type="http://schemas.openxmlformats.org/officeDocument/2006/relationships/hyperlink" Target="mailto:direction@fondationbrothier.fr;administration@fondationbrothier.fr;accueil@fondationbrothier.fr" TargetMode="External"/><Relationship Id="rId619" Type="http://schemas.openxmlformats.org/officeDocument/2006/relationships/hyperlink" Target="mailto:accueil@beilabidia.com;apuyo@beilabidia.com" TargetMode="External"/><Relationship Id="rId1151" Type="http://schemas.openxmlformats.org/officeDocument/2006/relationships/hyperlink" Target="mailto:bellevue.direction@groupe-mieuxvivre.fr;residence.lesjardinsbellevue@groupe-mieuxvivre.fr;c.larrere@groupe-mieuxvivre.fr;bellevue.direction2@groupe-mieuxvivre.fr;c.dutil@groupe-mieuxvivre.fr" TargetMode="External"/><Relationship Id="rId1249" Type="http://schemas.openxmlformats.org/officeDocument/2006/relationships/hyperlink" Target="mailto:chlanmary@sil.fr;dirlanmary@sil.fr;secdir@ch-lanmary.fr;directeur@ch-lanmary.fr;slamourez@ch-lanmary.fr;njancen@ch-lanmary.fr" TargetMode="External"/><Relationship Id="rId95" Type="http://schemas.openxmlformats.org/officeDocument/2006/relationships/hyperlink" Target="mailto:Contact@asso-caminante.fr;Yann.philip@asso-caminante.fr;Marielle.LARTIGAU@asso-caminante.fr;Sonia.poletti@asso-caminante.fr" TargetMode="External"/><Relationship Id="rId826" Type="http://schemas.openxmlformats.org/officeDocument/2006/relationships/hyperlink" Target="mailto:direction@ehpad-ciasdesluys.fr;administration@ehpad-ciasdesluys.fr" TargetMode="External"/><Relationship Id="rId1011" Type="http://schemas.openxmlformats.org/officeDocument/2006/relationships/hyperlink" Target="mailto:valerie.bourboin@ugecam.assurance-maladie.fr;coteaux.contact@ugecam.assurance-maladie.fr;cecile.le-meur@ugecam.assurance-maladie.fr;natalia.dumitras@ugecam.assurance-maladie.fr;sylvie.martin@ugecam.assurance-maladie.fr;karine.pecreaux@ugecam.assurance-maladie.fr" TargetMode="External"/><Relationship Id="rId1109" Type="http://schemas.openxmlformats.org/officeDocument/2006/relationships/hyperlink" Target="mailto:sophie.veerse@ugecam.assurance-maladie.fr;AMINE.OTSMANE@ugecam.assurance-maladie.fr;cecile.le-meur@ugecam.assurance-maladie.fr;natalia.dumitras@ugecam.assurance-maladie.fr" TargetMode="External"/><Relationship Id="rId1456" Type="http://schemas.openxmlformats.org/officeDocument/2006/relationships/hyperlink" Target="mailto:siege.limousin@msa-services.fr;marleix.david@msa-services.fr;chaix.sabine@msa-services.fr" TargetMode="External"/><Relationship Id="rId1663" Type="http://schemas.openxmlformats.org/officeDocument/2006/relationships/hyperlink" Target="mailto:celine.lecollinet@udaf16.org;accueil@udaf16.org;daniel.artis@udaf16.org;compta-institution@udaf16.org;delphine.lebastard@udaf16.org" TargetMode="External"/><Relationship Id="rId1870" Type="http://schemas.openxmlformats.org/officeDocument/2006/relationships/hyperlink" Target="mailto:contact@asso-althea.org" TargetMode="External"/><Relationship Id="rId1968" Type="http://schemas.openxmlformats.org/officeDocument/2006/relationships/hyperlink" Target="mailto:noemie.grizon@unapei86.fr;sebastien.honore@unapei86.fr;jeanchristophe.hermouet@unapei86.fr;julie.jucquois@unapei86.fr;" TargetMode="External"/><Relationship Id="rId1316" Type="http://schemas.openxmlformats.org/officeDocument/2006/relationships/hyperlink" Target="mailto:direction@ch-st-vaury.fr;finances@ch-st-vaury.fr" TargetMode="External"/><Relationship Id="rId1523" Type="http://schemas.openxmlformats.org/officeDocument/2006/relationships/hyperlink" Target="mailto:a.orven@ch-saintonge.fr;direction@ch-saintonge.fr;ehpadstsavinien@ch-angely.fr;stephanie.bretagne@gh-saintesangely.fr;sophie.taunay@gh-saintesangely.fr;aurelie.simonnet-gueguen@gh-saintesangely.fr;chantal.lovati@gh-saintesangely.fr" TargetMode="External"/><Relationship Id="rId1730" Type="http://schemas.openxmlformats.org/officeDocument/2006/relationships/hyperlink" Target="mailto:secretariat@ehpadlesorchidees.fr;directeur@ehpadlesorchidees.fr" TargetMode="External"/><Relationship Id="rId22" Type="http://schemas.openxmlformats.org/officeDocument/2006/relationships/hyperlink" Target="mailto:dir.chateausauvage@alprado.fr;lwinter.chsauvage@alprado.fr;henri.litas@alprado.fr;olivier.lesca@alprado.fr;florence.lamarque@alprado.fr" TargetMode="External"/><Relationship Id="rId1828" Type="http://schemas.openxmlformats.org/officeDocument/2006/relationships/hyperlink" Target="mailto:francois.lalanne@adapei.64.fr" TargetMode="External"/><Relationship Id="rId171" Type="http://schemas.openxmlformats.org/officeDocument/2006/relationships/hyperlink" Target="mailto:direction@nidbasque.fr;service-administratif@nidbasque.fr;accueil@nidbasque.fr" TargetMode="External"/><Relationship Id="rId269" Type="http://schemas.openxmlformats.org/officeDocument/2006/relationships/hyperlink" Target="mailto:direction@ch-esquirol-limoges.fr;" TargetMode="External"/><Relationship Id="rId476" Type="http://schemas.openxmlformats.org/officeDocument/2006/relationships/hyperlink" Target="mailto:direction@gpa-asso.fr;daf@gpa-asso.fr;t.roulleau@gpa-asso.fr;c.baubet@gpa-asso.fr" TargetMode="External"/><Relationship Id="rId683" Type="http://schemas.openxmlformats.org/officeDocument/2006/relationships/hyperlink" Target="mailto:dir-tt-agen@domusvi.com;mraynal@domusvi.com" TargetMode="External"/><Relationship Id="rId890" Type="http://schemas.openxmlformats.org/officeDocument/2006/relationships/hyperlink" Target="mailto:sec-camsp-dax@ch-dax.fr;sec-direction@ch-dax.fr;camsp40@ch-dax.fr;roulets@ch-dax.fr;SIMOESDACRUZF@ch-dax.fr;labeyriev@ch-dax.fr;sec-fin@ch-dax.fr" TargetMode="External"/><Relationship Id="rId129" Type="http://schemas.openxmlformats.org/officeDocument/2006/relationships/hyperlink" Target="mailto:accueil@maison-saintantoine.com;a.villeneuve@maison-saintantoine.com;direction@maison-saintantoine.com;comptabilite@maison-saintantoine.com" TargetMode="External"/><Relationship Id="rId336" Type="http://schemas.openxmlformats.org/officeDocument/2006/relationships/hyperlink" Target="mailto:m.poirier1@colisee.fr;res-lesscevolles@colisee.fr;kg@cabinet-albertine.fr;t.lissague@colisee.fr" TargetMode="External"/><Relationship Id="rId543" Type="http://schemas.openxmlformats.org/officeDocument/2006/relationships/hyperlink" Target="mailto:adjdir.saintjoseph@orpea.net;a.tarlay@orpea.net;c.soubes@orpea.net;tarification@orpea.net" TargetMode="External"/><Relationship Id="rId988" Type="http://schemas.openxmlformats.org/officeDocument/2006/relationships/hyperlink" Target="mailto:t.guerlach@ceid-addiction.com;v.gourgues@ceid-addiction.com;saint-pierre@ceid-addiction.com;n.bourguignon@ceid-addiction.com" TargetMode="External"/><Relationship Id="rId1173" Type="http://schemas.openxmlformats.org/officeDocument/2006/relationships/hyperlink" Target="mailto:siege@apajh33.asso.fr;m.keisler@apajh33.asso.fr;sessadlestournesols@apajh33.fr;lv.bouchacourt@apajh33.fr;comptabilite@apajh33.fr;p.massat@apajh33.fr" TargetMode="External"/><Relationship Id="rId1380" Type="http://schemas.openxmlformats.org/officeDocument/2006/relationships/hyperlink" Target="mailto:siege.ussel@fondationjacqueschirac.fr;" TargetMode="External"/><Relationship Id="rId2017" Type="http://schemas.openxmlformats.org/officeDocument/2006/relationships/hyperlink" Target="mailto:Fabien.Thiriot@fondationpartageetvie.org;Henry.Moret@fondationpartageetvie.org;Sabine.Roy@fondationpartageetvie.org" TargetMode="External"/><Relationship Id="rId403" Type="http://schemas.openxmlformats.org/officeDocument/2006/relationships/hyperlink" Target="mailto:direction@aadh86.fr;secretariat@aadh86.fr;comptabilite@aadh86.fr" TargetMode="External"/><Relationship Id="rId750" Type="http://schemas.openxmlformats.org/officeDocument/2006/relationships/hyperlink" Target="mailto:administration@ehpad-villereal.fr;rh@ehpad-villereal.fr;diradfinances@dircomehpad.fr" TargetMode="External"/><Relationship Id="rId848" Type="http://schemas.openxmlformats.org/officeDocument/2006/relationships/hyperlink" Target="mailto:mdr@maisonderetraitemugron.fr;accueil@ehpadmugron.fr;direction@ehpadmugron.fr" TargetMode="External"/><Relationship Id="rId1033" Type="http://schemas.openxmlformats.org/officeDocument/2006/relationships/hyperlink" Target="mailto:manon.cormier@wanadoo.fr;direction33130@ehpad-manoncormier.fr;accueil33130@ehpad-manoncormier.fr" TargetMode="External"/><Relationship Id="rId1478" Type="http://schemas.openxmlformats.org/officeDocument/2006/relationships/hyperlink" Target="mailto:pnicole@domusvi.com;akuba@domusvi.com;dir-jardin-st-bonnet@domusvi.com;tabreu@domusvi.com" TargetMode="External"/><Relationship Id="rId1685" Type="http://schemas.openxmlformats.org/officeDocument/2006/relationships/hyperlink" Target="mailto:directionangouleme@emera.fr;iderangouleme@emera.fr" TargetMode="External"/><Relationship Id="rId1892" Type="http://schemas.openxmlformats.org/officeDocument/2006/relationships/hyperlink" Target="mailto:herve.laulhau@aolperigueux.org;compta.educspe@aolperigueux.org" TargetMode="External"/><Relationship Id="rId610" Type="http://schemas.openxmlformats.org/officeDocument/2006/relationships/hyperlink" Target="mailto:association@pep64.org;gberrouet@pep64.org;ggoarre@pep64.org" TargetMode="External"/><Relationship Id="rId708" Type="http://schemas.openxmlformats.org/officeDocument/2006/relationships/hyperlink" Target="mailto:direction@ehpadbelair.fr;direction-fumel@psv47.fr;secretariat@ehpadbelair.fr" TargetMode="External"/><Relationship Id="rId915" Type="http://schemas.openxmlformats.org/officeDocument/2006/relationships/hyperlink" Target="mailto:maison.retraite@lacanau.fr;jm.degos@lacanau.fr;m.sanz@lacanau.fr;c.arvy-cotto@lacanau.fr;d.faria@lacanau.fr" TargetMode="External"/><Relationship Id="rId1240" Type="http://schemas.openxmlformats.org/officeDocument/2006/relationships/hyperlink" Target="mailto:jchamuel@afprovince.com;clossaintroch@afprovince.com;clossaintroch@groupeafp.com;jchamuel@groupeafp.com" TargetMode="External"/><Relationship Id="rId1338" Type="http://schemas.openxmlformats.org/officeDocument/2006/relationships/hyperlink" Target="mailto:direction@ehpad-dun.fr;ehpaddun@ehpad-dun.fr;benoit.hoareau@ehpad-dun.fr" TargetMode="External"/><Relationship Id="rId1545" Type="http://schemas.openxmlformats.org/officeDocument/2006/relationships/hyperlink" Target="mailto:l.durandet@colisee.fr;accueil.trizay@colisee.fr;c.bonnal@colisee.fr;kg@cabinet-albertine.fr;t.lissague@colisee.fr" TargetMode="External"/><Relationship Id="rId1100" Type="http://schemas.openxmlformats.org/officeDocument/2006/relationships/hyperlink" Target="mailto:direction@ch-sudgironde.fr;clotilde.canet@ch-sudgironde.fr;salome.fradet@ch-sudgironde.fr" TargetMode="External"/><Relationship Id="rId1405" Type="http://schemas.openxmlformats.org/officeDocument/2006/relationships/hyperlink" Target="mailto:p.noirant@lespep19.org;m-a.marsales@lespep19.org" TargetMode="External"/><Relationship Id="rId1752" Type="http://schemas.openxmlformats.org/officeDocument/2006/relationships/hyperlink" Target="mailto:habrioux.aigre@wanadoo.fr;k.hebre-habrioux@orange.fr;emilie.pradayrol@ch-ruffec.fr" TargetMode="External"/><Relationship Id="rId44" Type="http://schemas.openxmlformats.org/officeDocument/2006/relationships/hyperlink" Target="mailto:savs.bordeaux@apajh33.fr" TargetMode="External"/><Relationship Id="rId1612" Type="http://schemas.openxmlformats.org/officeDocument/2006/relationships/hyperlink" Target="mailto:dg@trema-asso.fr;residence.valpastour@trema-asso.fr;Beatrice.Olgiati@trema-asso.fr;Jean-Christophe.LAURENCON@trema-asso.fr" TargetMode="External"/><Relationship Id="rId1917" Type="http://schemas.openxmlformats.org/officeDocument/2006/relationships/hyperlink" Target="mailto:gbcf@epdaduglandier.fr;valeriepascal@epdaduglandier.fr" TargetMode="External"/><Relationship Id="rId193" Type="http://schemas.openxmlformats.org/officeDocument/2006/relationships/hyperlink" Target="mailto:tarification@orpea.net;l.decodts@orpea.net;sevret@orpea.net;direction.sevret@orpea.net" TargetMode="External"/><Relationship Id="rId498" Type="http://schemas.openxmlformats.org/officeDocument/2006/relationships/hyperlink" Target="mailto:dirch-niort@ch-niort.fr;secfinancesinfo@ch-niort.fr;isabelle.chatelier@ch-niort.fr;laurent.faugere@ch-niort.fr;sppa@ch-niort.fr;cedre.bleu@ch-niort.fr" TargetMode="External"/><Relationship Id="rId2081" Type="http://schemas.openxmlformats.org/officeDocument/2006/relationships/hyperlink" Target="mailto:p.manent@vivre-devenir.fr" TargetMode="External"/><Relationship Id="rId260" Type="http://schemas.openxmlformats.org/officeDocument/2006/relationships/hyperlink" Target="mailto:directeur.general@chu-limoges.fr;;secretariat.general@chu-limoges.fr;secretariat.dafccg@chu-limoges.fr" TargetMode="External"/><Relationship Id="rId120" Type="http://schemas.openxmlformats.org/officeDocument/2006/relationships/hyperlink" Target="mailto:pap15@wanadoo.fr;ssiadtheze@orange.fr;muriel.se@orange.fr" TargetMode="External"/><Relationship Id="rId358" Type="http://schemas.openxmlformats.org/officeDocument/2006/relationships/hyperlink" Target="mailto:apsa@a-p-s-a.org;presidence@a-p-s-a.org;ssefis.irjs@a-p-s-a.org" TargetMode="External"/><Relationship Id="rId565" Type="http://schemas.openxmlformats.org/officeDocument/2006/relationships/hyperlink" Target="mailto:ssbr@wanadoo.fr;accueil@santeservicebayonne.fr;b.glemet@santeservicebayonne.fr;a.etchenique@santeservicebayonne.fr" TargetMode="External"/><Relationship Id="rId772" Type="http://schemas.openxmlformats.org/officeDocument/2006/relationships/hyperlink" Target="mailto:contact@ssiad-lavardac.fr;accueil@ssiadlavardac.fr;j.elhamdaoui@ssiadlavardac.fr;compta@castelsante.fr" TargetMode="External"/><Relationship Id="rId1195" Type="http://schemas.openxmlformats.org/officeDocument/2006/relationships/hyperlink" Target="mailto:a.tarlay@orpea.net;tarification@orpea.net;sigoules@orpea.net;solene.robert@emeis.com" TargetMode="External"/><Relationship Id="rId2039" Type="http://schemas.openxmlformats.org/officeDocument/2006/relationships/hyperlink" Target="mailto:lesdeuxrives@ari-accompagnement.fr;siege@ari-accompagnement.fr;jl.gateau@ari-accompagnement.fr;s.darrieutort@ari-accompagnement.fr;c.fattelay@ari-accompagnement.fr;v.vinolo@ari-accompagnement.fr" TargetMode="External"/><Relationship Id="rId218" Type="http://schemas.openxmlformats.org/officeDocument/2006/relationships/hyperlink" Target="mailto:secretariat.DAFCGC@chu-limoges.fr;Ingrid.STAMANE@chu-limoges.fr;Cathy.CAUDROIT@chu-limoges.fr;Delphine.CATELAN@chu-limoges.fr;secretariat.dafccg@chu-limoges.fr;frederique.deconchat@chu-limoges.fr;sophie.bonnot-martageix@chu-limoges.fr" TargetMode="External"/><Relationship Id="rId425" Type="http://schemas.openxmlformats.org/officeDocument/2006/relationships/hyperlink" Target="mailto:direction@pierre-meuliere.com;contact@pierre-meuliere.com;" TargetMode="External"/><Relationship Id="rId632" Type="http://schemas.openxmlformats.org/officeDocument/2006/relationships/hyperlink" Target="mailto:isabelle.aimar@johnbost.fr;fjb@johnbost.fr;veronique.masante@johnbost.fr;valerie.destremau@johnbost.fr;olivier.legall@johnbost.fr;erik.renaudin@johnbost.fr;valerie.destremau@johnbost.fr;" TargetMode="External"/><Relationship Id="rId1055" Type="http://schemas.openxmlformats.org/officeDocument/2006/relationships/hyperlink" Target="mailto:Direction-generale@renovation.asso.fr;service-compta@renovation.asso.fr" TargetMode="External"/><Relationship Id="rId1262" Type="http://schemas.openxmlformats.org/officeDocument/2006/relationships/hyperlink" Target="mailto:mariebernadette.philippe@johnbost.fr;veronique.masante@johnbost.fr;compta@johnbost.fr;isabelle.aimar@johnbost.fr;aurore.gatineau@johnbost.fr" TargetMode="External"/><Relationship Id="rId937" Type="http://schemas.openxmlformats.org/officeDocument/2006/relationships/hyperlink" Target="mailto:direction@ehpadlacdecalot.fr;adjointe-direction@ehpadlacdecalot.fr;g.lebatteux@i-g-h.fr" TargetMode="External"/><Relationship Id="rId1122" Type="http://schemas.openxmlformats.org/officeDocument/2006/relationships/hyperlink" Target="mailto:accueil@ssiadagiradomicile.fr;agirdirection.lacaupauline@gmail.com" TargetMode="External"/><Relationship Id="rId1567" Type="http://schemas.openxmlformats.org/officeDocument/2006/relationships/hyperlink" Target="mailto:epd2monts@epd-les2monts.fr;n.duluc@epd-les2monts.fr;p.delplanque@epd-les2monts.fr" TargetMode="External"/><Relationship Id="rId1774" Type="http://schemas.openxmlformats.org/officeDocument/2006/relationships/hyperlink" Target="mailto:cyril.bazalgette@ogfa.net" TargetMode="External"/><Relationship Id="rId1981" Type="http://schemas.openxmlformats.org/officeDocument/2006/relationships/hyperlink" Target="mailto:direction@dimep87.fr;dominique.boucher@dimep87.fr;stephane.chatton@dimep87.fr;attache@dimep87.fr" TargetMode="External"/><Relationship Id="rId66" Type="http://schemas.openxmlformats.org/officeDocument/2006/relationships/hyperlink" Target="mailto:ccas@mairie-monein.fr" TargetMode="External"/><Relationship Id="rId1427" Type="http://schemas.openxmlformats.org/officeDocument/2006/relationships/hyperlink" Target="mailto:lauriers.direction@gmail.com;lauriers.contact@gmail.com" TargetMode="External"/><Relationship Id="rId1634" Type="http://schemas.openxmlformats.org/officeDocument/2006/relationships/hyperlink" Target="mailto:dg@trema-asso.fr;sessad3d@trema-asso.fr;Beatrice.Olgiati@trema-asso.fr;isabelle.hilaireau@trema-asso.fr" TargetMode="External"/><Relationship Id="rId1841" Type="http://schemas.openxmlformats.org/officeDocument/2006/relationships/hyperlink" Target="mailto:direction.adapei79@adapei79.org" TargetMode="External"/><Relationship Id="rId1939" Type="http://schemas.openxmlformats.org/officeDocument/2006/relationships/hyperlink" Target="mailto:epd2monts@epd-les2monts.fr" TargetMode="External"/><Relationship Id="rId1701" Type="http://schemas.openxmlformats.org/officeDocument/2006/relationships/hyperlink" Target="mailto:direction@ehpad-lacouronne.fr" TargetMode="External"/><Relationship Id="rId282" Type="http://schemas.openxmlformats.org/officeDocument/2006/relationships/hyperlink" Target="mailto:accueil@ehpad-pierrebuffiere.fr;residenceadeline@ehpad-pierrebuffiere.fr;stephane.berthelemot@ehpad-pierrebuffiere.fr;carole.canteau@ehpad-pierrebuffiere.fr" TargetMode="External"/><Relationship Id="rId587" Type="http://schemas.openxmlformats.org/officeDocument/2006/relationships/hyperlink" Target="mailto:thierry.beyrie@adapei64.fr;olivier.villaceque@adapei64.fr;compta@adapei64.fr;siege.contact@adapei64.fr;siege.direction@adapei64.fr;siege.compta@adapei64.fr" TargetMode="External"/><Relationship Id="rId8" Type="http://schemas.openxmlformats.org/officeDocument/2006/relationships/hyperlink" Target="mailto:direction@ehpadmus.com" TargetMode="External"/><Relationship Id="rId142" Type="http://schemas.openxmlformats.org/officeDocument/2006/relationships/hyperlink" Target="mailto:secretariat@ehpad-monein.fr;marjolaine.cottet@ehpad-monein.fr;direction@ehpad-monein.fr;laetitia.jimenez@ch-orthez.fr" TargetMode="External"/><Relationship Id="rId447" Type="http://schemas.openxmlformats.org/officeDocument/2006/relationships/hyperlink" Target="mailto:Olivier.BOUTAUD@ch-niort.fr;dirch-niort@ch-niort.fr;secfinancesinfo@ch-niort.fr;isabelle.chatelier@ch-niort.fr;laurent.faugere@ch-niort.fr;sppa@ch-niort.fr;Marie-France.barreau@ch-niort.fr;secretariat.csapa@ch-niort.fr" TargetMode="External"/><Relationship Id="rId794" Type="http://schemas.openxmlformats.org/officeDocument/2006/relationships/hyperlink" Target="mailto:Accueil.ehpad@capbreton.fr;direction.ccas@capbreton.fr;direction.ehpad@capbreton.fr" TargetMode="External"/><Relationship Id="rId1077" Type="http://schemas.openxmlformats.org/officeDocument/2006/relationships/hyperlink" Target="mailto:siege@adiaph.fr;Fabrice.DURAND@adiaph.fr;samsahsudgironde@adiaph.fr;cedric.erales@adiaph.fr;emmanuel.noirault@adiaph.fr;damien.gaborieau@adiaph.fr" TargetMode="External"/><Relationship Id="rId2030" Type="http://schemas.openxmlformats.org/officeDocument/2006/relationships/hyperlink" Target="mailto:siege@adapei33.com;directiondesfinances@adapei33.com;gregoire.plainecassagne@adapei33.com;aurelie.massieu@adapei33.com" TargetMode="External"/><Relationship Id="rId654" Type="http://schemas.openxmlformats.org/officeDocument/2006/relationships/hyperlink" Target="mailto:res-urtaburu@colisee.fr;M.Michel3@colisee.fr;secretariat.urtaburu@groupecolisee.com;m.delbecque@colisee.fr;kg@cabinet-albertine.fr;t.lissague@colisee.fr" TargetMode="External"/><Relationship Id="rId861" Type="http://schemas.openxmlformats.org/officeDocument/2006/relationships/hyperlink" Target="mailto:siege@adgessa.fr;leberceau@adgessa.fr;Fabienne.noe@adgessa.fr;stephanie.ulysse@adgessa.fr" TargetMode="External"/><Relationship Id="rId959" Type="http://schemas.openxmlformats.org/officeDocument/2006/relationships/hyperlink" Target="mailto:pierre.bourdeau@chu-bordeaux.fr;vincent-nicolas.delpech@chu-bordeaux.fr;elodie.laplanche@chu-bordeaux.fr;direction.generale@chu-bordeaux.fr;lambert.mathieu2@chu-bordeaux.fr;daf-budget@chu-bordeaux.fr;elodie.couaillier@chu-bordeaux.fr;myriam.caucase@chu-bordeaux.fr;audrey.kuras@chu-bordeaux.fr" TargetMode="External"/><Relationship Id="rId1284" Type="http://schemas.openxmlformats.org/officeDocument/2006/relationships/hyperlink" Target="mailto:direction@croixmarine24.fr;association@croixmarine24.fr;comptabilite@croixmarine24.fr" TargetMode="External"/><Relationship Id="rId1491" Type="http://schemas.openxmlformats.org/officeDocument/2006/relationships/hyperlink" Target="mailto:tarification@orpea.net;l.decodts@orpea.net;residenceharmonie@orpea.net;direction.residenceharmonie@orpea.net;m.jacon@orpea.net" TargetMode="External"/><Relationship Id="rId1589" Type="http://schemas.openxmlformats.org/officeDocument/2006/relationships/hyperlink" Target="mailto:jean-christophe.janny@atash.fr;philippe.desnoes@atash.fr;atash@atash.fr;Sylvie.PANTALEON@atash.fr;Krystel.LEPLUMEY@atash.fr;aude.lebescond@atash.fr" TargetMode="External"/><Relationship Id="rId307" Type="http://schemas.openxmlformats.org/officeDocument/2006/relationships/hyperlink" Target="mailto:esat.lesseilles.direction@asaph.fr;esat.lesseilles@asaph.fr;comptabilite@asaph.fr;raf@prism87.fr" TargetMode="External"/><Relationship Id="rId514" Type="http://schemas.openxmlformats.org/officeDocument/2006/relationships/hyperlink" Target="mailto:direction@ehpad3cbrioux.fr;accueil@ehpad3cbrioux.fr" TargetMode="External"/><Relationship Id="rId721" Type="http://schemas.openxmlformats.org/officeDocument/2006/relationships/hyperlink" Target="mailto:secretariat.dg@poledesanteduvilleneuvois.fr;direction.generale@poledesanteduvilleneuvois.fr;secretariat.dg@psv47.fr;sandrine.bernard@psv47.fr" TargetMode="External"/><Relationship Id="rId1144" Type="http://schemas.openxmlformats.org/officeDocument/2006/relationships/hyperlink" Target="mailto:crambes.d@handivillage33.org;contact@handivillage33.org;mellerin.m@handivillage33.org" TargetMode="External"/><Relationship Id="rId1351" Type="http://schemas.openxmlformats.org/officeDocument/2006/relationships/hyperlink" Target="mailto:direction@ch-st-vaury.fr;csapa@ch-st-vaury.fr;finances@ch-st-vaury.fr" TargetMode="External"/><Relationship Id="rId1449" Type="http://schemas.openxmlformats.org/officeDocument/2006/relationships/hyperlink" Target="mailto:secretariat.direction@ch-bort.fr;qualite@ch-bort.fr;" TargetMode="External"/><Relationship Id="rId1796" Type="http://schemas.openxmlformats.org/officeDocument/2006/relationships/hyperlink" Target="mailto:secretariat@apajh64-40.com" TargetMode="External"/><Relationship Id="rId88" Type="http://schemas.openxmlformats.org/officeDocument/2006/relationships/hyperlink" Target="mailto:olivier.taule@pep86.fr;assistdirection@pep86.fr;isabelle.engeammes@pep86.fr" TargetMode="External"/><Relationship Id="rId819" Type="http://schemas.openxmlformats.org/officeDocument/2006/relationships/hyperlink" Target="mailto:valerie.fournie@vivre-devenir.fr;compta.soustons@aehm.fr;sg@aehm.fr;accueilral.soustons@aehm.fr" TargetMode="External"/><Relationship Id="rId1004" Type="http://schemas.openxmlformats.org/officeDocument/2006/relationships/hyperlink" Target="mailto:direction.bfi@lna-sante.com;relations.autorites@lna-sante.com;relations.autorites@lenobleage.fr;direction.talanssa@lna-sante.com" TargetMode="External"/><Relationship Id="rId1211" Type="http://schemas.openxmlformats.org/officeDocument/2006/relationships/hyperlink" Target="mailto:direction@croixmarine24.fr;association@croixmarine24.fr;comptabilite@croixmarine24.fr" TargetMode="External"/><Relationship Id="rId1656" Type="http://schemas.openxmlformats.org/officeDocument/2006/relationships/hyperlink" Target="mailto:adei17@adei17.com;levequech@adei17.com;dermautla@adei17.com" TargetMode="External"/><Relationship Id="rId1863" Type="http://schemas.openxmlformats.org/officeDocument/2006/relationships/hyperlink" Target="mailto:cde40.direction@landes.fr" TargetMode="External"/><Relationship Id="rId1309" Type="http://schemas.openxmlformats.org/officeDocument/2006/relationships/hyperlink" Target="mailto:contact.pe@asso-althea.org;contact@asso-althea.org;n.laborde@asso-althea.org;v.saubion@asso-althea.org" TargetMode="External"/><Relationship Id="rId1516" Type="http://schemas.openxmlformats.org/officeDocument/2006/relationships/hyperlink" Target="mailto:direction.boislong@groupe-omega.fr;cdg.tarification@korian.fr;vincent.parissier@korian.fr" TargetMode="External"/><Relationship Id="rId1723" Type="http://schemas.openxmlformats.org/officeDocument/2006/relationships/hyperlink" Target="mailto:direction@residence-laroseraie.fr;j.thereau@vivaltovie.com;accueil@residence-laroseraie.fr" TargetMode="External"/><Relationship Id="rId1930" Type="http://schemas.openxmlformats.org/officeDocument/2006/relationships/hyperlink" Target="mailto:dg@trema-asso.fr" TargetMode="External"/><Relationship Id="rId15" Type="http://schemas.openxmlformats.org/officeDocument/2006/relationships/hyperlink" Target="mailto:direction@ehpadajain.fr;ehpadboussac@ehpad-boussac.fr;responsable.fin.achats@ehpadajain.fr" TargetMode="External"/><Relationship Id="rId164" Type="http://schemas.openxmlformats.org/officeDocument/2006/relationships/hyperlink" Target="mailto:finances@association-saint-joseph.fr;gestion@association-saint-joseph.fr;economat@association-saint-joseph.fr;adjdir-b@association-saint-joseph.fr;dg@association-saint-joseph.fr" TargetMode="External"/><Relationship Id="rId371" Type="http://schemas.openxmlformats.org/officeDocument/2006/relationships/hyperlink" Target="mailto:direction@residence-buddleias.fr;j.thereau@vivaltovie.com;b.verdoni@vivaltovie.com;" TargetMode="External"/><Relationship Id="rId2052" Type="http://schemas.openxmlformats.org/officeDocument/2006/relationships/hyperlink" Target="mailto:comite.direction@adapei79.org" TargetMode="External"/><Relationship Id="rId469" Type="http://schemas.openxmlformats.org/officeDocument/2006/relationships/hyperlink" Target="mailto:mrdamedesneiges@wanadoo.fr;accueil.notredamedesneiges@orange.fr;direction.notredamedesneiges@orange.fr" TargetMode="External"/><Relationship Id="rId676" Type="http://schemas.openxmlformats.org/officeDocument/2006/relationships/hyperlink" Target="mailto:freddy.viaud@algeei.org;contact@algeei.org;dewerdt.m@algeei.org%20;sessad.confluent@algeei.org;olivier.pourtau@algeei.org;evelyne.collery@algeei.org" TargetMode="External"/><Relationship Id="rId883" Type="http://schemas.openxmlformats.org/officeDocument/2006/relationships/hyperlink" Target="mailto:ndavard@masmosaiques.fr;contact@masmosaiques.fr" TargetMode="External"/><Relationship Id="rId1099" Type="http://schemas.openxmlformats.org/officeDocument/2006/relationships/hyperlink" Target="mailto:contact@institut-don-bosco.fr;sessadsautemouton@institut-don-bosco.fr;dmojica@institut-don-bosco.fr;fhebert@institut-don-bosco.fr;mducher@institut-don-bosco.fr" TargetMode="External"/><Relationship Id="rId231" Type="http://schemas.openxmlformats.org/officeDocument/2006/relationships/hyperlink" Target="mailto:Marc.VERRET@chu-poitiers.fr;finances@chu-poitiers.fr;Emilie.HUCHET@chu-poitiers.fr;Veronique.PRATT@chu-poitiers.fr" TargetMode="External"/><Relationship Id="rId329" Type="http://schemas.openxmlformats.org/officeDocument/2006/relationships/hyperlink" Target="mailto:direction@residence-buddleias.fr;j.thereau@vivaltovie.com;b.verdoni@vivaltovie.com" TargetMode="External"/><Relationship Id="rId536" Type="http://schemas.openxmlformats.org/officeDocument/2006/relationships/hyperlink" Target="mailto:directeur@ehpadadina.fr;secretaire@ehpadadina.fr;direction@ehpadadina.fr" TargetMode="External"/><Relationship Id="rId1166" Type="http://schemas.openxmlformats.org/officeDocument/2006/relationships/hyperlink" Target="mailto:marlene.rimaux@dg.aogpe.com;francoise.jourdain@cal.aogpe.com;veronique.ducamus@dg.AOGPE.com;direction-generale@dg.aogpe.com;contact@cal.aogpe.com;" TargetMode="External"/><Relationship Id="rId1373" Type="http://schemas.openxmlformats.org/officeDocument/2006/relationships/hyperlink" Target="mailto:direction@ch-lasouterraine.fr;comptabilite@ch-bourganeuf.fr;angelique.bonnin@ch-lasouterraine.fr" TargetMode="External"/><Relationship Id="rId743" Type="http://schemas.openxmlformats.org/officeDocument/2006/relationships/hyperlink" Target="mailto:karima.BENKIRAT@fondationpartageetvie.org;carsudouest@fondationpartageetvie.org;Gael.de-freslon@fondationpartageetvie.org;Alain.Pinaudeau@fondationpartageetvie.org;residencederaymond@fondationpartageetvie.org;Tsveti.Chague@fondationpartageetvie.org" TargetMode="External"/><Relationship Id="rId950" Type="http://schemas.openxmlformats.org/officeDocument/2006/relationships/hyperlink" Target="mailto:cdg.tarification@korian.fr;alexandra.stepczak@korian.fr;vincent.parissier@korian.fr" TargetMode="External"/><Relationship Id="rId1026" Type="http://schemas.openxmlformats.org/officeDocument/2006/relationships/hyperlink" Target="mailto:direction.stmacaire@orange.fr;" TargetMode="External"/><Relationship Id="rId1580" Type="http://schemas.openxmlformats.org/officeDocument/2006/relationships/hyperlink" Target="mailto:direction@cordia.asso.fr;s.dumont@cordia.asso.fr;s.guillou@cordia.asso.fr" TargetMode="External"/><Relationship Id="rId1678" Type="http://schemas.openxmlformats.org/officeDocument/2006/relationships/hyperlink" Target="mailto:secretariat@fede16.admr.org;soins16@fede16.admr.org" TargetMode="External"/><Relationship Id="rId1885" Type="http://schemas.openxmlformats.org/officeDocument/2006/relationships/hyperlink" Target="mailto:contact@anpaa.asso.fr" TargetMode="External"/><Relationship Id="rId603" Type="http://schemas.openxmlformats.org/officeDocument/2006/relationships/hyperlink" Target="mailto:thierry.beyrie@adapei64.fr;olivier.villaceque@adapei64.fr;compta@adapei64.fr;siege.contact@adapei64.fr;siege.direction@adapei64.fr;siege.compta@adapei64.fr" TargetMode="External"/><Relationship Id="rId810" Type="http://schemas.openxmlformats.org/officeDocument/2006/relationships/hyperlink" Target="mailto:direction@santeservicedax.org;directionadjointe@santeservicedax.org" TargetMode="External"/><Relationship Id="rId908" Type="http://schemas.openxmlformats.org/officeDocument/2006/relationships/hyperlink" Target="mailto:clos.saint.martin@orange.fr" TargetMode="External"/><Relationship Id="rId1233" Type="http://schemas.openxmlformats.org/officeDocument/2006/relationships/hyperlink" Target="mailto:ssiad@hldomme.com;mandatement@hldomme.com;direction@hldomme.com;cyrille.harmel@ch-perigueux.fr;e-leonard@hldomme.com;florian.dreyfus@ch-perigueux.fr;cecile.harlix@ch-perigueux.fr" TargetMode="External"/><Relationship Id="rId1440" Type="http://schemas.openxmlformats.org/officeDocument/2006/relationships/hyperlink" Target="mailto:direction.ehpadstprivat@orange.fr;compta.ehpadstprivat@orange.fr;ehpad.stprivat@orange.fr" TargetMode="External"/><Relationship Id="rId1538" Type="http://schemas.openxmlformats.org/officeDocument/2006/relationships/hyperlink" Target="mailto:david.chiche@ccas-larochelle.fr;ssiad@ccas-larochelle.fr;nadege.julien@ccas-larochelle.fr;" TargetMode="External"/><Relationship Id="rId1300" Type="http://schemas.openxmlformats.org/officeDocument/2006/relationships/hyperlink" Target="mailto:finances@bourdeilles2sequoias.fr;direction@bourdeilles2sequoias.fr;accueil@bourdeilles2sequoias.fr" TargetMode="External"/><Relationship Id="rId1745" Type="http://schemas.openxmlformats.org/officeDocument/2006/relationships/hyperlink" Target="mailto:direction@predeletang.fr;cadresante@predeletang.fr;contact@predeletang.fr;foyer.commanderie@wanadoo.fr;" TargetMode="External"/><Relationship Id="rId1952" Type="http://schemas.openxmlformats.org/officeDocument/2006/relationships/hyperlink" Target="mailto:direction@asiad.fr" TargetMode="External"/><Relationship Id="rId37" Type="http://schemas.openxmlformats.org/officeDocument/2006/relationships/hyperlink" Target="mailto:siege.ussel@fondationjacqueschirac.fr" TargetMode="External"/><Relationship Id="rId1605" Type="http://schemas.openxmlformats.org/officeDocument/2006/relationships/hyperlink" Target="mailto:virginie.migeot@apajh17.fr;imemas@apajh17.fr;frederic.boubert@apajh17.fr;samsah17@orange.fr;" TargetMode="External"/><Relationship Id="rId1812" Type="http://schemas.openxmlformats.org/officeDocument/2006/relationships/hyperlink" Target="mailto:francois.lalanne@adapei.64.fr" TargetMode="External"/><Relationship Id="rId186" Type="http://schemas.openxmlformats.org/officeDocument/2006/relationships/hyperlink" Target="mailto:aurelien.germanaud@ugecam.assurance-maladie.fr;servicefinancier.lesterrasses.ug-alpc@ugecam.assurance-maladie.fr" TargetMode="External"/><Relationship Id="rId393" Type="http://schemas.openxmlformats.org/officeDocument/2006/relationships/hyperlink" Target="mailto:olivier.taule@pep86.fr;assistdirection@pep86.fr;isabelle.engeammes@pep86.fr" TargetMode="External"/><Relationship Id="rId2074" Type="http://schemas.openxmlformats.org/officeDocument/2006/relationships/hyperlink" Target="mailto:direction.cias@pays-tarusate.fr;polecomptable.cias@pays-tarusate.fr;accueil.cias@pays-tarusate.fr;s.techeney@pays-tarusate.fr" TargetMode="External"/><Relationship Id="rId253" Type="http://schemas.openxmlformats.org/officeDocument/2006/relationships/hyperlink" Target="mailto:Fabrice.dexet@alefpa.asso.fr;Stephanie.marsaud@alefpa.asso.fr;nicolas.bazzo@alefpa.asso.fr;gregory.burelou@alefpa.asso.fr" TargetMode="External"/><Relationship Id="rId460" Type="http://schemas.openxmlformats.org/officeDocument/2006/relationships/hyperlink" Target="mailto:direction@stjoseph-chiche.fr;sd-rh@stjoseph-chiche.fr;gestion@stjoseph-chiche.fr" TargetMode="External"/><Relationship Id="rId698" Type="http://schemas.openxmlformats.org/officeDocument/2006/relationships/hyperlink" Target="mailto:freddy.viaud@algeei.org;contact@algeei.org;dewerdt.m@algeei.org%20;comptable.lapasserelle@algeei.org;Wilfried.foulogne@algeei.org" TargetMode="External"/><Relationship Id="rId1090" Type="http://schemas.openxmlformats.org/officeDocument/2006/relationships/hyperlink" Target="mailto:a.lozano@assotempsdevivre.fr;compta@assotempsdevivre.fr;ssiad@assotempsdevivre.fr;a.lozano@assotempsdevivre.fr" TargetMode="External"/><Relationship Id="rId113" Type="http://schemas.openxmlformats.org/officeDocument/2006/relationships/hyperlink" Target="mailto:fabrice.dexet@alefpa.asso.fr;stephanie.marsaud@alefpa.asso.fr;nicolas.bazzo@alefpa.asso.fr" TargetMode="External"/><Relationship Id="rId320" Type="http://schemas.openxmlformats.org/officeDocument/2006/relationships/hyperlink" Target="mailto:v.hardy@lespep87.fr;a.monchambert@lespep87.fr;c.broussaud@lespep87.fr;c.leblois@lespep87.fr;contact.pep@lespep87.fr;contact.cmpplimoges@lespep87.fr;contact.cmppsaintjunien@lespep87.fr;" TargetMode="External"/><Relationship Id="rId558" Type="http://schemas.openxmlformats.org/officeDocument/2006/relationships/hyperlink" Target="mailto:bearn@ceid-addiction.com;compta.bearn@ceid-addiction.com;t.guerlach@ceid-addiction.com;s.zaatouti@ceid-addiction.com" TargetMode="External"/><Relationship Id="rId765" Type="http://schemas.openxmlformats.org/officeDocument/2006/relationships/hyperlink" Target="mailto:labourdette@ehpad-astaffort.fr;direction@ehpad-astaffort.fr;rh@ehpad-astaffort.fr" TargetMode="External"/><Relationship Id="rId972" Type="http://schemas.openxmlformats.org/officeDocument/2006/relationships/hyperlink" Target="mailto:mss.e2m.cadre@pavillon-mutualite.fr;adelbos@pavillon-mutualite.fr" TargetMode="External"/><Relationship Id="rId1188" Type="http://schemas.openxmlformats.org/officeDocument/2006/relationships/hyperlink" Target="mailto:ssr-ehpad@centredelolme.fr;compta@centredelolme.fr;direction@centredelolme.fr" TargetMode="External"/><Relationship Id="rId1395" Type="http://schemas.openxmlformats.org/officeDocument/2006/relationships/hyperlink" Target="mailto:p.noirant@lespep19.org;m-a.marsales@lespep19.org;camsp@lespep19.org;s.cassagne@lespep19.org;v.villeneuve@lespep19.org" TargetMode="External"/><Relationship Id="rId2001" Type="http://schemas.openxmlformats.org/officeDocument/2006/relationships/hyperlink" Target="mailto:c.levy@edea-asso.fr;contact@edea-asso.fr;" TargetMode="External"/><Relationship Id="rId418" Type="http://schemas.openxmlformats.org/officeDocument/2006/relationships/hyperlink" Target="mailto:olivier.taule@pep86.fr;assistdirection@pep86.fr;isabelle.engeammes@pep86.fr" TargetMode="External"/><Relationship Id="rId625" Type="http://schemas.openxmlformats.org/officeDocument/2006/relationships/hyperlink" Target="mailto:direction@adarpea.fr;accueil@adarpea.fr;comptabilite@adarpea.fr" TargetMode="External"/><Relationship Id="rId832" Type="http://schemas.openxmlformats.org/officeDocument/2006/relationships/hyperlink" Target="mailto:comptasocLC@apajh64-40.com;secretlc@apajh64-40.com;directionlc@apajh64-40.com;comptabilite@apajh64-40.com;secretariat@apajh64-40.com;dg@apajh64-40.com" TargetMode="External"/><Relationship Id="rId1048" Type="http://schemas.openxmlformats.org/officeDocument/2006/relationships/hyperlink" Target="mailto:siege@apajh33.asso.fr;m.keisler@apajh33.asso.fr;ime.lussac@apajh33.fr;d.tourenne@apajh33.fr;comptabilite@apajh33.fr;p.massat@apajh33.fr" TargetMode="External"/><Relationship Id="rId1255" Type="http://schemas.openxmlformats.org/officeDocument/2006/relationships/hyperlink" Target="mailto:direction@hldomme.com;mandatement@hldomme.com;cadresante-ehpad@hldomme.com;cyrille.harmel@ch-perigueux.fr;e-leonard@hldomme.com;florian.dreyfus@ch-perigueux.fr;cecile.harlix@ch-perigueux.fr" TargetMode="External"/><Relationship Id="rId1462" Type="http://schemas.openxmlformats.org/officeDocument/2006/relationships/hyperlink" Target="mailto:direction@chg-cornil.fr;finances@chg-cornil.fr;fbouton@chg-cornil.fr" TargetMode="External"/><Relationship Id="rId1115" Type="http://schemas.openxmlformats.org/officeDocument/2006/relationships/hyperlink" Target="mailto:iesatARC@adei17.com;dermautla@adei17.com" TargetMode="External"/><Relationship Id="rId1322" Type="http://schemas.openxmlformats.org/officeDocument/2006/relationships/hyperlink" Target="mailto:accueil@ehpadbenevent.fr;direction@ehpadbenevent.fr;clementine.gouny@ehpadbenevent.fr;administration@ehpadbenevent.fr" TargetMode="External"/><Relationship Id="rId1767" Type="http://schemas.openxmlformats.org/officeDocument/2006/relationships/hyperlink" Target="mailto:claire.combalbert@ogfa.net;cyril.bazalgette@ogfa.net;partenaires.financeurs@ogfa.net;laurent.viot@ogfa.net" TargetMode="External"/><Relationship Id="rId1974" Type="http://schemas.openxmlformats.org/officeDocument/2006/relationships/hyperlink" Target="mailto:sabrina.lenepvou@oreag.org;nathalie.dornon@oreag.org;nathalie.brunier@orag.org;" TargetMode="External"/><Relationship Id="rId59" Type="http://schemas.openxmlformats.org/officeDocument/2006/relationships/hyperlink" Target="mailto:dir.oceane@alprado.fr;sec.general@alprado.fr;henri.litas@alprado.fr;olivier.lesca@alprado.fr;isabelle.saulnier@alprado.fr;jb.clavery@alprado.fr;guylaisne.manson@alprado.fr" TargetMode="External"/><Relationship Id="rId1627" Type="http://schemas.openxmlformats.org/officeDocument/2006/relationships/hyperlink" Target="mailto:adei17@adei17.com;levequech@adei17.com;dermautla@adei17.com" TargetMode="External"/><Relationship Id="rId1834" Type="http://schemas.openxmlformats.org/officeDocument/2006/relationships/hyperlink" Target="mailto:direction.adapei79@adapei79.org" TargetMode="External"/><Relationship Id="rId1901" Type="http://schemas.openxmlformats.org/officeDocument/2006/relationships/hyperlink" Target="mailto:president@assodomicilesante.fr" TargetMode="External"/><Relationship Id="rId275" Type="http://schemas.openxmlformats.org/officeDocument/2006/relationships/hyperlink" Target="mailto:ehpad@pelaudine.fr;economat@pelaudine.fr;direction@pelaudine.fr" TargetMode="External"/><Relationship Id="rId482" Type="http://schemas.openxmlformats.org/officeDocument/2006/relationships/hyperlink" Target="mailto:jjubien@melioris.fr;mlaroche@melioris.fr;direction@melioris.fr;sbourdeau@melioris.fr;ldf-direction@melioris.fr" TargetMode="External"/><Relationship Id="rId135" Type="http://schemas.openxmlformats.org/officeDocument/2006/relationships/hyperlink" Target="mailto:matthieu.brousson@refugecheminots.fr;severine.coniglio@refugecheminots.fr;aurelie.lagat-menanteau@refugecheminots.fr;" TargetMode="External"/><Relationship Id="rId342" Type="http://schemas.openxmlformats.org/officeDocument/2006/relationships/hyperlink" Target="mailto:directionecheneau@emera.fr;marie-christine.devergne@groupe-aplus.com;macadeau@emera.fr;" TargetMode="External"/><Relationship Id="rId787" Type="http://schemas.openxmlformats.org/officeDocument/2006/relationships/hyperlink" Target="mailto:siad.born-et-marensin@wanadoo.fr;siad.born-et-marensin@orange.fr" TargetMode="External"/><Relationship Id="rId994" Type="http://schemas.openxmlformats.org/officeDocument/2006/relationships/hyperlink" Target="mailto:contact@residence-les-muriers.com;marion.rodriguez@residence-les-muriers.com;adrien.chapolard@domidep.fr" TargetMode="External"/><Relationship Id="rId2023" Type="http://schemas.openxmlformats.org/officeDocument/2006/relationships/hyperlink" Target="mailto:siege@adapei33.com;directiondesfinances@adapei33.com;gregoire.plainecassagne@adapei33.com;aurelie.massieu@adapei33.com" TargetMode="External"/><Relationship Id="rId202" Type="http://schemas.openxmlformats.org/officeDocument/2006/relationships/hyperlink" Target="mailto:f.beliarde@aurore.asso.fr;s.faucher@aurore.asso.fr;leberceau@aurore.asso.fr;d.fouquet@aurore.asso.fr;r.louis@aurore.asso.fr;" TargetMode="External"/><Relationship Id="rId647" Type="http://schemas.openxmlformats.org/officeDocument/2006/relationships/hyperlink" Target="mailto:Philippe.DAUZAN@anpaa.asso.fr;Celine.OSPITAL@anpaa.asso.fr;na64PB@addictions-france.org;elodie.negre@addictions-france.org;celine.hirigoyen@addictions-france.org" TargetMode="External"/><Relationship Id="rId854" Type="http://schemas.openxmlformats.org/officeDocument/2006/relationships/hyperlink" Target="mailto:direction@ehpadtartas.fr;contact@ehpadtartas.fr;" TargetMode="External"/><Relationship Id="rId1277" Type="http://schemas.openxmlformats.org/officeDocument/2006/relationships/hyperlink" Target="mailto:mariebernadette.philippe@johnbost.fr;veronique.masante@johnbost.fr;compta@johnbost.fr;isabelle.aimar@johnbost.fr;aurore.gatineau@johnbost.fr;" TargetMode="External"/><Relationship Id="rId1484" Type="http://schemas.openxmlformats.org/officeDocument/2006/relationships/hyperlink" Target="mailto:karima.BENKIRAT@fondationpartageetvie.org;carsudouest@fondationpartageetvie.org;david.brittmann@fondationpartageetvie.org;Gael.de-freslon@fondationpartageetvie.org;Alain.Pinaudeau@fondationpartageetvie.org;loeilletdespins@fondationpartageetvie.org" TargetMode="External"/><Relationship Id="rId1691" Type="http://schemas.openxmlformats.org/officeDocument/2006/relationships/hyperlink" Target="mailto:adjoint.lescharmilles@colisee.fr;kg@cabinet-albertine.fr;t.lissague@colisee.fr;e.dauge@colisee.fr" TargetMode="External"/><Relationship Id="rId507" Type="http://schemas.openxmlformats.org/officeDocument/2006/relationships/hyperlink" Target="mailto:carsudouest@fondationpartageetvie.org;carline.lemoyne@fondationpartageetvie.org;oriande.ango@fondationpartageetvie.org;Gael.de-freslon@fondationpartageetvie.org;Alain.Pinaudeau@fondationpartageetvie.org;lestroisroix@fondationpartageetvie.org" TargetMode="External"/><Relationship Id="rId714" Type="http://schemas.openxmlformats.org/officeDocument/2006/relationships/hyperlink" Target="mailto:csapa@sauve-garde.fr;AIRAGUE@sauve-garde.fr;IMICHAUD@sauve-garde.fr;cverdier@sauve-garde.fr" TargetMode="External"/><Relationship Id="rId921" Type="http://schemas.openxmlformats.org/officeDocument/2006/relationships/hyperlink" Target="mailto:residence.jardinsombriere@groupe-mieuxvivre.fr;s.bouvier@groupe-mieuxvivre.fr;c.dutil@groupe-mieuxvivre.fr;direction@ombriere33.fr" TargetMode="External"/><Relationship Id="rId1137" Type="http://schemas.openxmlformats.org/officeDocument/2006/relationships/hyperlink" Target="mailto:dcadaugade@ch-perrens.fr;avautard@ch-perrens.fr;driviere@ch-perrens.fr;cjaillot@ch-perrens.fr;" TargetMode="External"/><Relationship Id="rId1344" Type="http://schemas.openxmlformats.org/officeDocument/2006/relationships/hyperlink" Target="mailto:Fabrice.dexet@alefpa.asso.fr;Stephanie.marsaud@alefpa.asso.fr;nicolas.bazzo@alefpa.asso.fr;rodolphe.daillet@alefpa.asso.fr" TargetMode="External"/><Relationship Id="rId1551" Type="http://schemas.openxmlformats.org/officeDocument/2006/relationships/hyperlink" Target="mailto:michel.haffner@fondationdiaconesses.org;stephane.david@fondationdiaconesses.org;esat.gaia17@fondationdiaconesses.org" TargetMode="External"/><Relationship Id="rId1789" Type="http://schemas.openxmlformats.org/officeDocument/2006/relationships/hyperlink" Target="mailto:contact@asso-althea.org" TargetMode="External"/><Relationship Id="rId1996" Type="http://schemas.openxmlformats.org/officeDocument/2006/relationships/hyperlink" Target="mailto:c.levy@edea-asso.fr;contact@edea-asso.fr;" TargetMode="External"/><Relationship Id="rId50" Type="http://schemas.openxmlformats.org/officeDocument/2006/relationships/hyperlink" Target="mailto:lespivoines@orpea.net;tarification@orpea.net;l.decodts@orpea.net;direction.lespivoines@orpea.net;r.monfret@orpea.net" TargetMode="External"/><Relationship Id="rId1204" Type="http://schemas.openxmlformats.org/officeDocument/2006/relationships/hyperlink" Target="mailto:t.boissinot@hlsa.fr;a.dupont@hlsa.fr;ACCUEIL@hlsa.fr" TargetMode="External"/><Relationship Id="rId1411" Type="http://schemas.openxmlformats.org/officeDocument/2006/relationships/hyperlink" Target="mailto:direction@ch-tulle.fr;vrouge@ch-tulle.fr;SecDir2@ch-tulle.fr" TargetMode="External"/><Relationship Id="rId1649" Type="http://schemas.openxmlformats.org/officeDocument/2006/relationships/hyperlink" Target="mailto:l.decodts@orpea.net;tarification@orpea.net;lac@orpea.net;direction.lac@orpea.net" TargetMode="External"/><Relationship Id="rId1856" Type="http://schemas.openxmlformats.org/officeDocument/2006/relationships/hyperlink" Target="mailto:direction@epms-chize.fr" TargetMode="External"/><Relationship Id="rId1509" Type="http://schemas.openxmlformats.org/officeDocument/2006/relationships/hyperlink" Target="mailto:pnicole@domusvi.com;dir-muriers-barzan@domusvi.com;tabreu@domusvi.com;akuba@domusvi.com" TargetMode="External"/><Relationship Id="rId1716" Type="http://schemas.openxmlformats.org/officeDocument/2006/relationships/hyperlink" Target="mailto:anpaa16@anpaa.asso.fr;catherine.bonnin@anpaa.asso.fr;na16@addictions-france.org;catherine.bonnin@addictions-france.org;nathalie.roy@addictions-france.org" TargetMode="External"/><Relationship Id="rId1923" Type="http://schemas.openxmlformats.org/officeDocument/2006/relationships/hyperlink" Target="mailto:direction.stlaurent@groupecolisee.com" TargetMode="External"/><Relationship Id="rId297" Type="http://schemas.openxmlformats.org/officeDocument/2006/relationships/hyperlink" Target="mailto:direction@ccm-ambazac.fr;dominique.meillat@ccm-ambazac.fr;secretariat.direction@ccm-ambazac.fr;catherine.naintre@ccm-ambazac.fr;" TargetMode="External"/><Relationship Id="rId157" Type="http://schemas.openxmlformats.org/officeDocument/2006/relationships/hyperlink" Target="mailto:ccas.garlin@orange.fr" TargetMode="External"/><Relationship Id="rId364" Type="http://schemas.openxmlformats.org/officeDocument/2006/relationships/hyperlink" Target="mailto:direction@ehpad-la-brunetterie.org" TargetMode="External"/><Relationship Id="rId2045" Type="http://schemas.openxmlformats.org/officeDocument/2006/relationships/hyperlink" Target="mailto:ccas.direction.finances.commande.publique@poitiers.fr;g.perigaud-morlat@poitiers.fr;celine.bourdier@poitiers.fr;raynald.echat@poitiers.fr;residence.renecrozet@poitiers.fr;manon.maillet@poitiers.fr" TargetMode="External"/><Relationship Id="rId571" Type="http://schemas.openxmlformats.org/officeDocument/2006/relationships/hyperlink" Target="mailto:n.laidat@enso64.fr;s.terrabust@enso64.fr;esat@enso64.fr" TargetMode="External"/><Relationship Id="rId669" Type="http://schemas.openxmlformats.org/officeDocument/2006/relationships/hyperlink" Target="mailto:ehpadlelotusbleu@orange.fr;asso.paloma@fede47.admr.org;vcimolino.admrpaloma@gmail.com" TargetMode="External"/><Relationship Id="rId876" Type="http://schemas.openxmlformats.org/officeDocument/2006/relationships/hyperlink" Target="mailto:isabel.barros@apf.asso.fr;olivier.boyer@apf.asso.fr;cgm.na@apf.asso.fr;aurelien.pourchet@apf.asso.fr" TargetMode="External"/><Relationship Id="rId1299" Type="http://schemas.openxmlformats.org/officeDocument/2006/relationships/hyperlink" Target="mailto:ehpad.brantome@sil.fr;direction.ehpad.brantome@sil.fr" TargetMode="External"/><Relationship Id="rId224" Type="http://schemas.openxmlformats.org/officeDocument/2006/relationships/hyperlink" Target="mailto:direction@epcnph.fr;d.bernelas@epcnph.fr;accueil@epcnph.fr" TargetMode="External"/><Relationship Id="rId431" Type="http://schemas.openxmlformats.org/officeDocument/2006/relationships/hyperlink" Target="mailto:direction.generale@larnay-sagesse.fr;olivier.besseron@larnay-sagesse.fr;benedicte.gatineau@larnay-sagesse.fr;" TargetMode="External"/><Relationship Id="rId529" Type="http://schemas.openxmlformats.org/officeDocument/2006/relationships/hyperlink" Target="mailto:k.robles@adapa-cotebasque.org;a.richaud@adapa-cotebasque.org;k.robles@adapa-cotebasque.org;compta-siege@adapa-cotebasque.org;accueil-anoste@adapa-cotebasque.org" TargetMode="External"/><Relationship Id="rId736" Type="http://schemas.openxmlformats.org/officeDocument/2006/relationships/hyperlink" Target="mailto:i.lafage@amat47.fr;esat-de-bouet@amat47.fr;s.kalef@amat47.fr;association@solincite.org" TargetMode="External"/><Relationship Id="rId1061" Type="http://schemas.openxmlformats.org/officeDocument/2006/relationships/hyperlink" Target="mailto:direction@plateforme-jej.fr;contact@plateforme-jej.fr" TargetMode="External"/><Relationship Id="rId1159" Type="http://schemas.openxmlformats.org/officeDocument/2006/relationships/hyperlink" Target="mailto:direction@ppms-monsegur.fr;melanie.jousseaume@ppms-monsegur.fr;julien.cognard@ppms-monsegur.fr" TargetMode="External"/><Relationship Id="rId1366" Type="http://schemas.openxmlformats.org/officeDocument/2006/relationships/hyperlink" Target="mailto:ehpad@ehpad-chambon.fr;ctourand@ehpad-chambon.fr" TargetMode="External"/><Relationship Id="rId943" Type="http://schemas.openxmlformats.org/officeDocument/2006/relationships/hyperlink" Target="mailto:charlene.grulet@clairiere-de-bel-air.com;contact@clairiere-de-bel-air.com;adrien.chapolard@domidep.fr" TargetMode="External"/><Relationship Id="rId1019" Type="http://schemas.openxmlformats.org/officeDocument/2006/relationships/hyperlink" Target="mailto:ndbe@adgessa.fr;siege@adgessa.fr;stephanie.ulysse@adgessa.fr;teresa.goncalves@adgessa.fr;emilie.pouradier@adgessa.fr" TargetMode="External"/><Relationship Id="rId1573" Type="http://schemas.openxmlformats.org/officeDocument/2006/relationships/hyperlink" Target="mailto:adei17@adei17.com;levequech@adei17.com;dermautla@adei17.com" TargetMode="External"/><Relationship Id="rId1780" Type="http://schemas.openxmlformats.org/officeDocument/2006/relationships/hyperlink" Target="mailto:mickael.jaud@pb24.fr" TargetMode="External"/><Relationship Id="rId1878" Type="http://schemas.openxmlformats.org/officeDocument/2006/relationships/hyperlink" Target="mailto:contact@anpaa.asso.fr" TargetMode="External"/><Relationship Id="rId72" Type="http://schemas.openxmlformats.org/officeDocument/2006/relationships/hyperlink" Target="mailto:siege@ari-accompagnement.fr%20;" TargetMode="External"/><Relationship Id="rId803" Type="http://schemas.openxmlformats.org/officeDocument/2006/relationships/hyperlink" Target="mailto:bernede@adgessa.fr;siege@adgessa.fr;le-conte@adgessa.fr;laurent.marque@adgessa.fr;stephanie.ulysse@adgessa.fr" TargetMode="External"/><Relationship Id="rId1226" Type="http://schemas.openxmlformats.org/officeDocument/2006/relationships/hyperlink" Target="mailto:administration@ehpadjeangallet.fr;t.boissinot@hlsa.fr" TargetMode="External"/><Relationship Id="rId1433" Type="http://schemas.openxmlformats.org/officeDocument/2006/relationships/hyperlink" Target="mailto:direction@ehpad-donzenac.fr;mrdonzenac@ehpad-donzenac.fr" TargetMode="External"/><Relationship Id="rId1640" Type="http://schemas.openxmlformats.org/officeDocument/2006/relationships/hyperlink" Target="mailto:pnicole@domusvi.com;akuba@domusvi.com;Dir-jardin-tonnay@domusvi.com;tabreu@domusvi.com" TargetMode="External"/><Relationship Id="rId1738" Type="http://schemas.openxmlformats.org/officeDocument/2006/relationships/hyperlink" Target="mailto:poleadulte.direction@eirc.fr;pac.daf@eirc.fr;presidence.asso@eirc.fr;poleadulte.accueil@eirc.fr;dg@eirc.fr" TargetMode="External"/><Relationship Id="rId1500" Type="http://schemas.openxmlformats.org/officeDocument/2006/relationships/hyperlink" Target="mailto:claire.dupuy@roseraie17.fr;accueil.ehpad@roseraie17.fr" TargetMode="External"/><Relationship Id="rId1945" Type="http://schemas.openxmlformats.org/officeDocument/2006/relationships/hyperlink" Target="mailto:secretariat@epd-matha.fr;chantal.lovati@gh-saintesangely.fr" TargetMode="External"/><Relationship Id="rId1805" Type="http://schemas.openxmlformats.org/officeDocument/2006/relationships/hyperlink" Target="mailto:association@apajh19.org;direction@apajh19.org;comptabilite@apajh19.org" TargetMode="External"/><Relationship Id="rId179" Type="http://schemas.openxmlformats.org/officeDocument/2006/relationships/hyperlink" Target="mailto:ssiad.a-case@orange.fr;ssiad.direction@orange.fr;ssiad.administration@orange.fr" TargetMode="External"/><Relationship Id="rId386" Type="http://schemas.openxmlformats.org/officeDocument/2006/relationships/hyperlink" Target="mailto:marion.caillou@korian.fr" TargetMode="External"/><Relationship Id="rId593" Type="http://schemas.openxmlformats.org/officeDocument/2006/relationships/hyperlink" Target="mailto:siege@adiaph.fr;fabrice.durand@adiaph.fr;lesateliersdediusse@adiaph.fr;Yacine.EZZEHHAR@adiaph.fr;emmanuel.noirault@adiaph.fr;damien.gaborieau@adiaph.fr" TargetMode="External"/><Relationship Id="rId2067" Type="http://schemas.openxmlformats.org/officeDocument/2006/relationships/hyperlink" Target="mailto:comite.direction@adapei79.org" TargetMode="External"/><Relationship Id="rId246" Type="http://schemas.openxmlformats.org/officeDocument/2006/relationships/hyperlink" Target="mailto:emarcellaud@vyv3-cda.fr;ssiad@mutualitelimousine.fr;apeyramaure@vyv3-cda.fr;cselle@mutualitelimousine.fr;vduplessy@vyv3-cda.fr;llemeunier@vyv3-cda.fr;cpillet@vyv3-cda.fr" TargetMode="External"/><Relationship Id="rId453" Type="http://schemas.openxmlformats.org/officeDocument/2006/relationships/hyperlink" Target="mailto:direction@gpa-asso.fr;daf@gpa-asso.fr;t.roulleau@gpa-asso.fr;c.baubet@gpa-asso.fr" TargetMode="External"/><Relationship Id="rId660" Type="http://schemas.openxmlformats.org/officeDocument/2006/relationships/hyperlink" Target="mailto:bizia.mdm@orange.fr;chantalgelos.bizia@gmail.com;jeanpierredaulouede@gmail.com;renier.marcelle@gmail.com" TargetMode="External"/><Relationship Id="rId898" Type="http://schemas.openxmlformats.org/officeDocument/2006/relationships/hyperlink" Target="mailto:dir.fontaudin@cheminsdesperance.org;c.dugas@cheminsdesperance.org;c.lahmaza@cheminsdesperance.org;a.ringeade@cheminsdesperance.org" TargetMode="External"/><Relationship Id="rId1083" Type="http://schemas.openxmlformats.org/officeDocument/2006/relationships/hyperlink" Target="mailto:siege@aeis.fr;itepgrandbarail@aeis.fr;p.tastet-raf@aeis.fr;direction.polebreillan@aeis.fr" TargetMode="External"/><Relationship Id="rId1290" Type="http://schemas.openxmlformats.org/officeDocument/2006/relationships/hyperlink" Target="mailto:contact@ehpad-thiviers.fr;direction@ehpad-thiviers.fr;compta@ehpad-thiviers.fr" TargetMode="External"/><Relationship Id="rId106" Type="http://schemas.openxmlformats.org/officeDocument/2006/relationships/hyperlink" Target="mailto:Contact@asso-caminante.fr;Yann.philip@asso-caminante.fr;Marielle.LARTIGAU@asso-caminante.fr;Sonia.poletti@asso-caminante.fr" TargetMode="External"/><Relationship Id="rId313" Type="http://schemas.openxmlformats.org/officeDocument/2006/relationships/hyperlink" Target="mailto:emarcellaud@vyv3-cda.fr;accueildejour@mutualitelimousine.fr;apeyramaure@vyv3-cda.fr;vduplessy@vyv3-cda.fr;cpillet@vyv3-cda.fr" TargetMode="External"/><Relationship Id="rId758" Type="http://schemas.openxmlformats.org/officeDocument/2006/relationships/hyperlink" Target="mailto:m.ret.feugarolles@wanadoo.fr;direction.feugarolles@wanadoo.fr" TargetMode="External"/><Relationship Id="rId965" Type="http://schemas.openxmlformats.org/officeDocument/2006/relationships/hyperlink" Target="mailto:direction@ppms-monsegur.fr;melanie.jousseaume@ppms-monsegur.fr;julien.cognard@ppms-monsegur.fr" TargetMode="External"/><Relationship Id="rId1150" Type="http://schemas.openxmlformats.org/officeDocument/2006/relationships/hyperlink" Target="mailto:t.guerlach@ceid-addiction.com;v.gourgues@ceid-addiction.com;planterose@ceid-addiction.com;b.reiller@ceid-addiction.com" TargetMode="External"/><Relationship Id="rId1388" Type="http://schemas.openxmlformats.org/officeDocument/2006/relationships/hyperlink" Target="mailto:siege.ussel@fondationjacqueschirac.fr;" TargetMode="External"/><Relationship Id="rId1595" Type="http://schemas.openxmlformats.org/officeDocument/2006/relationships/hyperlink" Target="mailto:c.pereira@irsa.fr;contact@irsa.fr;laguyarderie@irsa.fr;s.saez@irsa.fr" TargetMode="External"/><Relationship Id="rId94" Type="http://schemas.openxmlformats.org/officeDocument/2006/relationships/hyperlink" Target="mailto:Contact@asso-caminante.fr;Yann.philip@asso-caminante.fr;Marielle.LARTIGAU@asso-caminante.fr;Sonia.poletti@asso-caminante.fr" TargetMode="External"/><Relationship Id="rId520" Type="http://schemas.openxmlformats.org/officeDocument/2006/relationships/hyperlink" Target="mailto:direction.boucard@gmail.com;mrmenigoute@wanadoo.fr;;compta.boucard@gmail.com" TargetMode="External"/><Relationship Id="rId618" Type="http://schemas.openxmlformats.org/officeDocument/2006/relationships/hyperlink" Target="mailto:accueil.arsa@gmail.com;auderouch.arsapyratlantique@gmail.com" TargetMode="External"/><Relationship Id="rId825" Type="http://schemas.openxmlformats.org/officeDocument/2006/relationships/hyperlink" Target="mailto:ehpadsaintpierre@cias-montdemarsan-agglo.fr;lucie.edaliti@montdemarsan-agglo.fr;nelly.brumont@cias-montdemarsan-agglo.fr;philippe.mary@montdemarsan-agglo.fr" TargetMode="External"/><Relationship Id="rId1248" Type="http://schemas.openxmlformats.org/officeDocument/2006/relationships/hyperlink" Target="mailto:direction@ehpadsaintleon.fr;compta@ehpadsaintleon.fr" TargetMode="External"/><Relationship Id="rId1455" Type="http://schemas.openxmlformats.org/officeDocument/2006/relationships/hyperlink" Target="mailto:siege.ussel@fondationjacqueschirac.fr;" TargetMode="External"/><Relationship Id="rId1662" Type="http://schemas.openxmlformats.org/officeDocument/2006/relationships/hyperlink" Target="mailto:coordination@afus16.fr;lhss@afus16.fr;groger@afus16.fr" TargetMode="External"/><Relationship Id="rId1010" Type="http://schemas.openxmlformats.org/officeDocument/2006/relationships/hyperlink" Target="mailto:direction@belair-esat.com;michelle.denisgay@apf.asso.fr;jean-luc.gravier@apf.asso.fr;cgm.na@apf.asso.fr;aurelien.pourchet@apf.asso.fr" TargetMode="External"/><Relationship Id="rId1108" Type="http://schemas.openxmlformats.org/officeDocument/2006/relationships/hyperlink" Target="mailto:direction.bfi@lna-sante.com;relations.autorites@lna-sante.com;relations.autorites@lenobleage.fr" TargetMode="External"/><Relationship Id="rId1315" Type="http://schemas.openxmlformats.org/officeDocument/2006/relationships/hyperlink" Target="mailto:contact@fselves.org;equipe-direction@fselves.org;mcauty@fselves.org" TargetMode="External"/><Relationship Id="rId1967" Type="http://schemas.openxmlformats.org/officeDocument/2006/relationships/hyperlink" Target="mailto:noemie.grizon@unapei86.fr;sebastien.honore@unapei86.fr;jeanchristophe.hermouet@unapei86.fr;julie.jucquois@unapei86.fr;" TargetMode="External"/><Relationship Id="rId1522" Type="http://schemas.openxmlformats.org/officeDocument/2006/relationships/hyperlink" Target="mailto:marion.labia@korian.fr;Cdg.tarification@korian.fr;vincent.parissier@korian.fr" TargetMode="External"/><Relationship Id="rId21" Type="http://schemas.openxmlformats.org/officeDocument/2006/relationships/hyperlink" Target="mailto:ltrevisan.dame@alprado.fr;imp.tujean@alprado.fr;tujean.dir@alprado.fr;henri.litas@alprado.fr;olivier.lesca@alprado.fr;florence.lamarque@alprado.fr" TargetMode="External"/><Relationship Id="rId2089" Type="http://schemas.openxmlformats.org/officeDocument/2006/relationships/hyperlink" Target="mailto:verone@lessor.asso.fr;s.baillet@lessor.asso.fr;m.seguier@lessor.asso.fr" TargetMode="External"/><Relationship Id="rId268" Type="http://schemas.openxmlformats.org/officeDocument/2006/relationships/hyperlink" Target="mailto:crouffignac@apsah.asso.fr;espo@apsah.asso.fr;kvoisin@apsah.asso.fr" TargetMode="External"/><Relationship Id="rId475" Type="http://schemas.openxmlformats.org/officeDocument/2006/relationships/hyperlink" Target="mailto:direction@chnds.fr;direction.finances@chnds.fr;" TargetMode="External"/><Relationship Id="rId682" Type="http://schemas.openxmlformats.org/officeDocument/2006/relationships/hyperlink" Target="mailto:Philippe.DAUZAN@anpaa.asso.fr;Celine.OSPITAL@anpaa.asso.fr;celine.HIRIGOYEN@anpaa.asso.fr;francois.KARKACH@anpaa.asso.fr" TargetMode="External"/><Relationship Id="rId128" Type="http://schemas.openxmlformats.org/officeDocument/2006/relationships/hyperlink" Target="mailto:direction.pontacq@saintfrai.fr;secretariat.pontacq@saintfrai.fr;respfi.gcsms@saintfrai.fr" TargetMode="External"/><Relationship Id="rId335" Type="http://schemas.openxmlformats.org/officeDocument/2006/relationships/hyperlink" Target="mailto:ehpadlatille.direction@orange.fr;ehpad.latille@orange.fr" TargetMode="External"/><Relationship Id="rId542" Type="http://schemas.openxmlformats.org/officeDocument/2006/relationships/hyperlink" Target="mailto:S.Peyre@colisee.fr;direction.leclossaintjean@colisee.fr;accueil.arbonne@groupecolisee.com;kg@cabinet-albertine.fr;t.lissague@colisee.fr" TargetMode="External"/><Relationship Id="rId1172" Type="http://schemas.openxmlformats.org/officeDocument/2006/relationships/hyperlink" Target="mailto:s.dedainville@amsad33.fr;info@amsad33.fr;direction@amsad33.fr;" TargetMode="External"/><Relationship Id="rId2016" Type="http://schemas.openxmlformats.org/officeDocument/2006/relationships/hyperlink" Target="mailto:Lea.Caillon@fondationpartageetvie.org;Henry.Moret@fondationpartageetvie.org;Sabine.Roy@fondationpartageetvie.org" TargetMode="External"/><Relationship Id="rId402" Type="http://schemas.openxmlformats.org/officeDocument/2006/relationships/hyperlink" Target="mailto:direction.generale@ch-poitiers.fr;daf@ch-poitiers.fr" TargetMode="External"/><Relationship Id="rId1032" Type="http://schemas.openxmlformats.org/officeDocument/2006/relationships/hyperlink" Target="mailto:direction@meduli.com;accueil@meduli.com;compta@meduli.com" TargetMode="External"/><Relationship Id="rId1989" Type="http://schemas.openxmlformats.org/officeDocument/2006/relationships/hyperlink" Target="mailto:pascal.lopez@cric.asso.fr;philippe.bureu@cric.asso.fr;pyrenees@cric.asso.fr" TargetMode="External"/><Relationship Id="rId1849" Type="http://schemas.openxmlformats.org/officeDocument/2006/relationships/hyperlink" Target="mailto:direction.adapei79@adapei79.org" TargetMode="External"/><Relationship Id="rId192" Type="http://schemas.openxmlformats.org/officeDocument/2006/relationships/hyperlink" Target="mailto:tarification@orpea.net;niort@orpea.net;l.decodts@orpea.net;niort2@orpea.net;direction.angelique@orpea.net" TargetMode="External"/><Relationship Id="rId1709" Type="http://schemas.openxmlformats.org/officeDocument/2006/relationships/hyperlink" Target="mailto:direction@ehpad-lapicaudrie.fr;j.thereau@vivaltovie.com" TargetMode="External"/><Relationship Id="rId1916" Type="http://schemas.openxmlformats.org/officeDocument/2006/relationships/hyperlink" Target="mailto:president@afg-autisme.com" TargetMode="External"/><Relationship Id="rId2080" Type="http://schemas.openxmlformats.org/officeDocument/2006/relationships/hyperlink" Target="mailto:p.manent@vivre-devenir.fr"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92D050"/>
  </sheetPr>
  <dimension ref="A1:U298"/>
  <sheetViews>
    <sheetView topLeftCell="A39" workbookViewId="0">
      <selection activeCell="C41" sqref="C41"/>
    </sheetView>
  </sheetViews>
  <sheetFormatPr baseColWidth="10" defaultRowHeight="12.75"/>
  <cols>
    <col min="1" max="1" width="5.140625" customWidth="1"/>
    <col min="2" max="2" width="45.7109375" customWidth="1"/>
    <col min="3" max="3" width="15.42578125" customWidth="1"/>
    <col min="4" max="4" width="8.7109375" customWidth="1"/>
    <col min="5" max="5" width="25.85546875" customWidth="1"/>
    <col min="6" max="6" width="12.7109375" customWidth="1"/>
    <col min="10" max="10" width="6.42578125" customWidth="1"/>
    <col min="11" max="11" width="16.85546875" customWidth="1"/>
    <col min="12" max="12" width="27.42578125" customWidth="1"/>
    <col min="13" max="13" width="14.140625" customWidth="1"/>
    <col min="14" max="14" width="24.85546875" customWidth="1"/>
  </cols>
  <sheetData>
    <row r="1" spans="1:21" ht="23.25">
      <c r="A1" s="146" t="s">
        <v>118</v>
      </c>
      <c r="C1" s="57"/>
      <c r="D1" s="57"/>
      <c r="E1" s="57"/>
    </row>
    <row r="2" spans="1:21" ht="18">
      <c r="G2" s="154"/>
      <c r="K2" s="683" t="s">
        <v>261</v>
      </c>
      <c r="L2" s="684"/>
      <c r="M2" s="684"/>
    </row>
    <row r="3" spans="1:21" ht="12.2" customHeight="1">
      <c r="A3" s="57"/>
      <c r="B3" s="57"/>
      <c r="C3" s="57"/>
      <c r="D3" s="57"/>
      <c r="E3" s="57"/>
      <c r="F3" s="57"/>
      <c r="K3" s="685" t="s">
        <v>262</v>
      </c>
      <c r="L3" s="685" t="s">
        <v>263</v>
      </c>
      <c r="M3" s="685">
        <f>exercice</f>
        <v>2025</v>
      </c>
      <c r="U3" s="99"/>
    </row>
    <row r="4" spans="1:21">
      <c r="K4" s="685" t="s">
        <v>264</v>
      </c>
      <c r="L4" s="685" t="s">
        <v>265</v>
      </c>
      <c r="M4" s="685">
        <v>360</v>
      </c>
      <c r="U4" s="99"/>
    </row>
    <row r="5" spans="1:21">
      <c r="K5" s="685" t="s">
        <v>266</v>
      </c>
      <c r="L5" s="685" t="s">
        <v>267</v>
      </c>
      <c r="M5" s="685">
        <v>4</v>
      </c>
      <c r="U5" s="99"/>
    </row>
    <row r="6" spans="1:21">
      <c r="K6" s="685" t="s">
        <v>268</v>
      </c>
      <c r="L6" s="685" t="s">
        <v>269</v>
      </c>
      <c r="M6" s="685">
        <v>0</v>
      </c>
      <c r="U6" s="99"/>
    </row>
    <row r="7" spans="1:21">
      <c r="U7" s="99"/>
    </row>
    <row r="8" spans="1:21">
      <c r="M8" s="175">
        <v>2131</v>
      </c>
      <c r="N8" s="176" t="s">
        <v>270</v>
      </c>
      <c r="O8" s="177"/>
      <c r="P8" s="177"/>
      <c r="Q8" s="177"/>
      <c r="R8" s="177"/>
      <c r="S8" s="178"/>
      <c r="U8" s="99"/>
    </row>
    <row r="9" spans="1:21">
      <c r="M9" s="179">
        <v>2135</v>
      </c>
      <c r="N9" s="180" t="s">
        <v>271</v>
      </c>
      <c r="O9" s="181"/>
      <c r="P9" s="181"/>
      <c r="Q9" s="181"/>
      <c r="R9" s="181"/>
      <c r="S9" s="182"/>
      <c r="U9" s="99"/>
    </row>
    <row r="10" spans="1:21">
      <c r="M10" s="179">
        <v>2138</v>
      </c>
      <c r="N10" s="180" t="s">
        <v>272</v>
      </c>
      <c r="O10" s="181"/>
      <c r="P10" s="181"/>
      <c r="Q10" s="181"/>
      <c r="R10" s="181"/>
      <c r="S10" s="182"/>
      <c r="U10" s="99"/>
    </row>
    <row r="11" spans="1:21">
      <c r="M11" s="179">
        <v>214</v>
      </c>
      <c r="N11" s="180" t="s">
        <v>273</v>
      </c>
      <c r="O11" s="181"/>
      <c r="P11" s="181"/>
      <c r="Q11" s="181"/>
      <c r="R11" s="181"/>
      <c r="S11" s="182"/>
      <c r="U11" s="99"/>
    </row>
    <row r="12" spans="1:21">
      <c r="M12" s="179">
        <v>215</v>
      </c>
      <c r="N12" s="180" t="s">
        <v>274</v>
      </c>
      <c r="O12" s="181"/>
      <c r="P12" s="181"/>
      <c r="Q12" s="181"/>
      <c r="R12" s="181"/>
      <c r="S12" s="182"/>
      <c r="U12" s="99"/>
    </row>
    <row r="13" spans="1:21">
      <c r="M13" s="179">
        <v>2151</v>
      </c>
      <c r="N13" s="180" t="s">
        <v>275</v>
      </c>
      <c r="O13" s="181"/>
      <c r="P13" s="181"/>
      <c r="Q13" s="181"/>
      <c r="R13" s="181"/>
      <c r="S13" s="182"/>
      <c r="U13" s="99"/>
    </row>
    <row r="14" spans="1:21">
      <c r="M14" s="179">
        <v>21511</v>
      </c>
      <c r="N14" s="180" t="s">
        <v>276</v>
      </c>
      <c r="O14" s="181"/>
      <c r="P14" s="181"/>
      <c r="Q14" s="181"/>
      <c r="R14" s="181"/>
      <c r="S14" s="182"/>
      <c r="U14" s="99"/>
    </row>
    <row r="15" spans="1:21">
      <c r="M15" s="179">
        <v>21514</v>
      </c>
      <c r="N15" s="180" t="s">
        <v>277</v>
      </c>
      <c r="O15" s="181"/>
      <c r="P15" s="181"/>
      <c r="Q15" s="181"/>
      <c r="R15" s="181"/>
      <c r="S15" s="182"/>
      <c r="U15" s="99"/>
    </row>
    <row r="16" spans="1:21">
      <c r="M16" s="179">
        <v>2153</v>
      </c>
      <c r="N16" s="180" t="s">
        <v>278</v>
      </c>
      <c r="O16" s="181"/>
      <c r="P16" s="181"/>
      <c r="Q16" s="181"/>
      <c r="R16" s="181"/>
      <c r="S16" s="182"/>
      <c r="U16" s="99"/>
    </row>
    <row r="17" spans="2:21">
      <c r="M17" s="179">
        <v>21531</v>
      </c>
      <c r="N17" s="180" t="s">
        <v>276</v>
      </c>
      <c r="O17" s="181"/>
      <c r="P17" s="181"/>
      <c r="Q17" s="181"/>
      <c r="R17" s="181"/>
      <c r="S17" s="182"/>
      <c r="U17" s="99"/>
    </row>
    <row r="18" spans="2:21">
      <c r="M18" s="179">
        <v>21534</v>
      </c>
      <c r="N18" s="180" t="s">
        <v>277</v>
      </c>
      <c r="O18" s="181"/>
      <c r="P18" s="181"/>
      <c r="Q18" s="181"/>
      <c r="R18" s="181"/>
      <c r="S18" s="182"/>
      <c r="U18" s="99"/>
    </row>
    <row r="19" spans="2:21">
      <c r="M19" s="179">
        <v>2154</v>
      </c>
      <c r="N19" s="180" t="s">
        <v>279</v>
      </c>
      <c r="O19" s="181"/>
      <c r="P19" s="181"/>
      <c r="Q19" s="181"/>
      <c r="R19" s="181"/>
      <c r="S19" s="182"/>
      <c r="U19" s="99"/>
    </row>
    <row r="20" spans="2:21">
      <c r="M20" s="179">
        <v>2155</v>
      </c>
      <c r="N20" s="180" t="s">
        <v>280</v>
      </c>
      <c r="O20" s="181"/>
      <c r="P20" s="181"/>
      <c r="Q20" s="181"/>
      <c r="R20" s="181"/>
      <c r="S20" s="182"/>
      <c r="U20" s="99"/>
    </row>
    <row r="21" spans="2:21">
      <c r="M21" s="179">
        <v>2157</v>
      </c>
      <c r="N21" s="180" t="s">
        <v>281</v>
      </c>
      <c r="O21" s="181"/>
      <c r="P21" s="181"/>
      <c r="Q21" s="181"/>
      <c r="R21" s="181"/>
      <c r="S21" s="182"/>
      <c r="U21" s="99"/>
    </row>
    <row r="22" spans="2:21">
      <c r="M22" s="179">
        <v>218</v>
      </c>
      <c r="N22" s="180" t="s">
        <v>282</v>
      </c>
      <c r="O22" s="181"/>
      <c r="P22" s="181"/>
      <c r="Q22" s="181"/>
      <c r="R22" s="181"/>
      <c r="S22" s="182"/>
      <c r="U22" s="99"/>
    </row>
    <row r="23" spans="2:21">
      <c r="M23" s="179">
        <v>2181</v>
      </c>
      <c r="N23" s="180" t="s">
        <v>283</v>
      </c>
      <c r="O23" s="181"/>
      <c r="P23" s="181"/>
      <c r="Q23" s="181"/>
      <c r="R23" s="181"/>
      <c r="S23" s="182"/>
      <c r="U23" s="99"/>
    </row>
    <row r="24" spans="2:21">
      <c r="M24" s="179">
        <v>2182</v>
      </c>
      <c r="N24" s="180" t="s">
        <v>284</v>
      </c>
      <c r="O24" s="181"/>
      <c r="P24" s="181"/>
      <c r="Q24" s="181"/>
      <c r="R24" s="181"/>
      <c r="S24" s="182"/>
      <c r="T24" s="99"/>
      <c r="U24" s="99"/>
    </row>
    <row r="25" spans="2:21" ht="20.100000000000001" customHeight="1">
      <c r="B25" s="1560" t="s">
        <v>175</v>
      </c>
      <c r="C25" s="1561"/>
      <c r="D25" s="1562"/>
      <c r="E25" s="1252"/>
      <c r="F25" s="686" t="s">
        <v>651</v>
      </c>
      <c r="G25" s="271"/>
      <c r="H25" s="271"/>
      <c r="I25" s="271"/>
      <c r="M25" s="179">
        <v>2183</v>
      </c>
      <c r="N25" s="180" t="s">
        <v>285</v>
      </c>
      <c r="O25" s="181"/>
      <c r="P25" s="181"/>
      <c r="Q25" s="181"/>
      <c r="R25" s="181"/>
      <c r="S25" s="182"/>
      <c r="T25" s="99"/>
      <c r="U25" s="99"/>
    </row>
    <row r="26" spans="2:21" ht="20.100000000000001" customHeight="1">
      <c r="B26" s="1560" t="s">
        <v>174</v>
      </c>
      <c r="C26" s="1561"/>
      <c r="D26" s="1562"/>
      <c r="E26" s="1252">
        <v>2025</v>
      </c>
      <c r="F26" s="687"/>
      <c r="G26" s="271"/>
      <c r="H26" s="271"/>
      <c r="I26" s="271"/>
      <c r="M26" s="179">
        <v>2184</v>
      </c>
      <c r="N26" s="180" t="s">
        <v>286</v>
      </c>
      <c r="O26" s="181"/>
      <c r="P26" s="181"/>
      <c r="Q26" s="181"/>
      <c r="R26" s="181"/>
      <c r="S26" s="182"/>
      <c r="T26" s="99"/>
      <c r="U26" s="99"/>
    </row>
    <row r="27" spans="2:21" ht="20.100000000000001" customHeight="1">
      <c r="B27" s="1560" t="s">
        <v>337</v>
      </c>
      <c r="C27" s="1561"/>
      <c r="D27" s="1562"/>
      <c r="E27" s="1253">
        <f>C39-C40-C41-C42-C43-C44-C45-C46-C47-C48-C49-C50-C51-C52</f>
        <v>0</v>
      </c>
      <c r="F27" s="686"/>
      <c r="G27" s="271"/>
      <c r="H27" s="271"/>
      <c r="I27" s="271"/>
      <c r="M27" s="179"/>
      <c r="N27" s="180"/>
      <c r="O27" s="181"/>
      <c r="P27" s="181"/>
      <c r="Q27" s="181"/>
      <c r="R27" s="181"/>
      <c r="S27" s="182"/>
      <c r="T27" s="99"/>
      <c r="U27" s="99"/>
    </row>
    <row r="28" spans="2:21">
      <c r="F28" s="1376"/>
      <c r="G28" s="271"/>
      <c r="H28" s="271"/>
      <c r="I28" s="271"/>
      <c r="M28" s="179"/>
      <c r="N28" s="180"/>
      <c r="O28" s="181"/>
      <c r="P28" s="181"/>
      <c r="Q28" s="181"/>
      <c r="R28" s="181"/>
      <c r="S28" s="182"/>
      <c r="T28" s="99"/>
      <c r="U28" s="99"/>
    </row>
    <row r="29" spans="2:21">
      <c r="B29" t="s">
        <v>188</v>
      </c>
      <c r="M29" s="179">
        <v>2185</v>
      </c>
      <c r="N29" s="180" t="s">
        <v>287</v>
      </c>
      <c r="O29" s="181"/>
      <c r="P29" s="181"/>
      <c r="Q29" s="181"/>
      <c r="R29" s="181"/>
      <c r="S29" s="182"/>
    </row>
    <row r="30" spans="2:21">
      <c r="B30" s="123" t="s">
        <v>177</v>
      </c>
      <c r="C30" s="124"/>
      <c r="D30" s="124"/>
      <c r="E30" s="124"/>
      <c r="F30" s="124"/>
      <c r="G30" s="125"/>
      <c r="M30" s="183">
        <v>2188</v>
      </c>
      <c r="N30" s="184" t="s">
        <v>282</v>
      </c>
      <c r="O30" s="185"/>
      <c r="P30" s="185"/>
      <c r="Q30" s="185"/>
      <c r="R30" s="185"/>
      <c r="S30" s="186"/>
    </row>
    <row r="31" spans="2:21">
      <c r="B31" s="126" t="s">
        <v>180</v>
      </c>
      <c r="C31" s="127"/>
      <c r="D31" s="127"/>
      <c r="E31" s="127"/>
      <c r="F31" s="127"/>
      <c r="G31" s="128"/>
      <c r="Q31" s="181"/>
      <c r="R31" s="181"/>
      <c r="S31" s="181"/>
    </row>
    <row r="32" spans="2:21">
      <c r="B32" s="126" t="s">
        <v>178</v>
      </c>
      <c r="C32" s="127"/>
      <c r="D32" s="127"/>
      <c r="E32" s="127"/>
      <c r="F32" s="127"/>
      <c r="G32" s="128"/>
      <c r="Q32" s="181"/>
      <c r="R32" s="181"/>
      <c r="S32" s="181"/>
    </row>
    <row r="33" spans="2:20">
      <c r="B33" s="126" t="s">
        <v>176</v>
      </c>
      <c r="C33" s="127"/>
      <c r="D33" s="127"/>
      <c r="E33" s="127"/>
      <c r="F33" s="127"/>
      <c r="G33" s="128"/>
      <c r="Q33" s="181"/>
      <c r="R33" s="181"/>
      <c r="S33" s="181"/>
    </row>
    <row r="34" spans="2:20">
      <c r="B34" s="126" t="s">
        <v>179</v>
      </c>
      <c r="C34" s="127"/>
      <c r="D34" s="127"/>
      <c r="E34" s="127"/>
      <c r="F34" s="127"/>
      <c r="G34" s="128"/>
      <c r="M34" s="175">
        <v>681</v>
      </c>
      <c r="N34" s="176" t="s">
        <v>288</v>
      </c>
      <c r="O34" s="191"/>
      <c r="P34" s="191"/>
      <c r="Q34" s="191"/>
      <c r="R34" s="191"/>
      <c r="S34" s="191"/>
      <c r="T34" s="192"/>
    </row>
    <row r="35" spans="2:20">
      <c r="B35" s="126" t="s">
        <v>181</v>
      </c>
      <c r="C35" s="127"/>
      <c r="D35" s="127"/>
      <c r="E35" s="127"/>
      <c r="F35" s="127"/>
      <c r="G35" s="128"/>
      <c r="M35" s="179">
        <v>6811</v>
      </c>
      <c r="N35" s="180" t="s">
        <v>289</v>
      </c>
      <c r="O35" s="193"/>
      <c r="P35" s="193"/>
      <c r="Q35" s="193"/>
      <c r="R35" s="193"/>
      <c r="S35" s="193"/>
      <c r="T35" s="194"/>
    </row>
    <row r="36" spans="2:20">
      <c r="B36" s="129" t="s">
        <v>182</v>
      </c>
      <c r="C36" s="130"/>
      <c r="D36" s="130"/>
      <c r="E36" s="130"/>
      <c r="F36" s="130"/>
      <c r="G36" s="131"/>
      <c r="M36" s="179">
        <v>68111</v>
      </c>
      <c r="N36" s="180" t="s">
        <v>290</v>
      </c>
      <c r="O36" s="193"/>
      <c r="P36" s="193"/>
      <c r="Q36" s="193"/>
      <c r="R36" s="193"/>
      <c r="S36" s="193"/>
      <c r="T36" s="194"/>
    </row>
    <row r="37" spans="2:20">
      <c r="M37" s="179">
        <v>68112</v>
      </c>
      <c r="N37" s="180" t="s">
        <v>291</v>
      </c>
      <c r="O37" s="193"/>
      <c r="P37" s="193"/>
      <c r="Q37" s="193"/>
      <c r="R37" s="193"/>
      <c r="S37" s="193"/>
      <c r="T37" s="194"/>
    </row>
    <row r="38" spans="2:20" ht="20.100000000000001" customHeight="1">
      <c r="B38" s="1563" t="s">
        <v>13730</v>
      </c>
      <c r="C38" s="1563"/>
      <c r="D38" s="1563"/>
      <c r="M38" s="179">
        <v>6812</v>
      </c>
      <c r="N38" s="180" t="s">
        <v>292</v>
      </c>
      <c r="O38" s="193"/>
      <c r="P38" s="193"/>
      <c r="Q38" s="193"/>
      <c r="R38" s="193"/>
      <c r="S38" s="193"/>
      <c r="T38" s="194"/>
    </row>
    <row r="39" spans="2:20" ht="20.100000000000001" customHeight="1">
      <c r="B39" s="1377" t="s">
        <v>13731</v>
      </c>
      <c r="C39" s="1378"/>
      <c r="D39" s="1379"/>
      <c r="E39" s="686" t="s">
        <v>651</v>
      </c>
      <c r="M39" s="179">
        <v>6815</v>
      </c>
      <c r="N39" s="180" t="s">
        <v>293</v>
      </c>
      <c r="O39" s="193"/>
      <c r="P39" s="193"/>
      <c r="Q39" s="193"/>
      <c r="R39" s="193"/>
      <c r="S39" s="193"/>
      <c r="T39" s="194"/>
    </row>
    <row r="40" spans="2:20" ht="20.100000000000001" customHeight="1">
      <c r="B40" s="1380" t="s">
        <v>13732</v>
      </c>
      <c r="C40" s="1381"/>
      <c r="D40" s="1382">
        <v>6811</v>
      </c>
      <c r="E40" s="686" t="s">
        <v>651</v>
      </c>
      <c r="M40" s="187">
        <v>6816</v>
      </c>
      <c r="N40" s="188" t="s">
        <v>294</v>
      </c>
      <c r="O40" s="193"/>
      <c r="P40" s="193"/>
      <c r="Q40" s="193"/>
      <c r="R40" s="193"/>
      <c r="S40" s="193"/>
      <c r="T40" s="194"/>
    </row>
    <row r="41" spans="2:20" ht="20.100000000000001" customHeight="1">
      <c r="C41" s="1381"/>
      <c r="D41" s="1382">
        <v>6812</v>
      </c>
      <c r="E41" s="686" t="s">
        <v>651</v>
      </c>
      <c r="M41" s="189">
        <v>6817</v>
      </c>
      <c r="N41" s="190" t="s">
        <v>295</v>
      </c>
      <c r="O41" s="195"/>
      <c r="P41" s="195"/>
      <c r="Q41" s="195"/>
      <c r="R41" s="195"/>
      <c r="S41" s="195"/>
      <c r="T41" s="196"/>
    </row>
    <row r="42" spans="2:20" ht="20.100000000000001" customHeight="1">
      <c r="C42" s="1381"/>
      <c r="D42" s="1382">
        <v>6815</v>
      </c>
      <c r="E42" s="686" t="s">
        <v>651</v>
      </c>
    </row>
    <row r="43" spans="2:20" ht="20.100000000000001" customHeight="1">
      <c r="C43" s="1381"/>
      <c r="D43" s="1382">
        <v>6816</v>
      </c>
      <c r="E43" s="686" t="s">
        <v>651</v>
      </c>
    </row>
    <row r="44" spans="2:20" ht="20.100000000000001" customHeight="1">
      <c r="C44" s="1381"/>
      <c r="D44" s="1382">
        <v>6817</v>
      </c>
      <c r="E44" s="686" t="s">
        <v>651</v>
      </c>
    </row>
    <row r="45" spans="2:20" ht="20.100000000000001" customHeight="1">
      <c r="C45" s="1381"/>
      <c r="D45" s="1382">
        <v>68174</v>
      </c>
      <c r="E45" s="686" t="s">
        <v>651</v>
      </c>
    </row>
    <row r="46" spans="2:20" ht="20.100000000000001" customHeight="1">
      <c r="C46" s="1381"/>
      <c r="D46" s="1382">
        <v>68175</v>
      </c>
      <c r="E46" s="686" t="s">
        <v>651</v>
      </c>
    </row>
    <row r="47" spans="2:20" ht="20.100000000000001" customHeight="1">
      <c r="C47" s="1381"/>
      <c r="D47" s="1382">
        <v>686</v>
      </c>
      <c r="E47" s="686" t="s">
        <v>651</v>
      </c>
    </row>
    <row r="48" spans="2:20" ht="20.100000000000001" customHeight="1">
      <c r="C48" s="1381"/>
      <c r="D48" s="1382">
        <v>695</v>
      </c>
      <c r="E48" s="686" t="s">
        <v>651</v>
      </c>
    </row>
    <row r="49" spans="3:5" ht="20.100000000000001" customHeight="1">
      <c r="C49" s="1381"/>
      <c r="D49" s="1382">
        <v>671</v>
      </c>
      <c r="E49" s="686" t="s">
        <v>651</v>
      </c>
    </row>
    <row r="50" spans="3:5" ht="20.100000000000001" customHeight="1">
      <c r="C50" s="1381"/>
      <c r="D50" s="1382">
        <v>672</v>
      </c>
      <c r="E50" s="686" t="s">
        <v>651</v>
      </c>
    </row>
    <row r="51" spans="3:5" ht="20.100000000000001" customHeight="1">
      <c r="C51" s="1381"/>
      <c r="D51" s="1382">
        <v>675</v>
      </c>
      <c r="E51" s="686" t="s">
        <v>651</v>
      </c>
    </row>
    <row r="52" spans="3:5" ht="20.100000000000001" customHeight="1">
      <c r="C52" s="1381"/>
      <c r="D52" s="1382">
        <v>691</v>
      </c>
      <c r="E52" s="686" t="s">
        <v>651</v>
      </c>
    </row>
    <row r="298" spans="1:1">
      <c r="A298" s="58"/>
    </row>
  </sheetData>
  <sheetProtection algorithmName="SHA-512" hashValue="NVqtU3fWHCQBVFUNUH5aq290Dp7RNU4UvdAaowxRjLev60Nsbw2uSCkiZW9fi/cN0mOsvuBJmMkeOKuQU5qXMg==" saltValue="uqGCXtuOGnQcUun0xBNIbA==" spinCount="100000" sheet="1" objects="1" scenarios="1"/>
  <mergeCells count="4">
    <mergeCell ref="B25:D25"/>
    <mergeCell ref="B26:D26"/>
    <mergeCell ref="B38:D38"/>
    <mergeCell ref="B27:D27"/>
  </mergeCells>
  <phoneticPr fontId="0" type="noConversion"/>
  <hyperlinks>
    <hyperlink ref="B35" location="Ann2!A1" display="Plan pluriannuel de financement - Annexe 2" xr:uid="{00000000-0004-0000-0000-000000000000}"/>
    <hyperlink ref="B30" location="Ann4!A1" display="Bilan propre - Annexe 4" xr:uid="{00000000-0004-0000-0000-000001000000}"/>
    <hyperlink ref="B33" location="Ann5!A1" display="Programme d'investissement - Annexe 5" xr:uid="{00000000-0004-0000-0000-000002000000}"/>
    <hyperlink ref="B32" location="Ann6!A1" display="Tableau des emprunts autorisés et contractés - Annexe 6" xr:uid="{00000000-0004-0000-0000-000003000000}"/>
    <hyperlink ref="B34" location="Ann7!A1" display="Tableau des emprunts nouveaux soumis à autorisation - Annexe 7" xr:uid="{00000000-0004-0000-0000-000004000000}"/>
    <hyperlink ref="B31" location="Ann8!A1" display="Bilan financier - Annexe 8" xr:uid="{00000000-0004-0000-0000-000005000000}"/>
    <hyperlink ref="B36" location="Ann10!A1" display="Tableau des surcoûts d'exploitation - Annexe 10" xr:uid="{00000000-0004-0000-0000-00000600000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8">
    <tabColor rgb="FF92D050"/>
    <pageSetUpPr autoPageBreaks="0"/>
  </sheetPr>
  <dimension ref="A1:AT318"/>
  <sheetViews>
    <sheetView workbookViewId="0">
      <selection activeCell="G31" sqref="G31"/>
    </sheetView>
  </sheetViews>
  <sheetFormatPr baseColWidth="10" defaultColWidth="11.42578125" defaultRowHeight="12.75"/>
  <cols>
    <col min="1" max="1" width="80.85546875" style="86" customWidth="1"/>
    <col min="2" max="2" width="2.140625" style="85" customWidth="1"/>
    <col min="3" max="8" width="15.7109375" style="86" customWidth="1"/>
    <col min="9" max="14" width="15.7109375" style="88" customWidth="1"/>
    <col min="15" max="46" width="15.7109375" style="86" customWidth="1"/>
    <col min="47" max="16384" width="11.42578125" style="86"/>
  </cols>
  <sheetData>
    <row r="1" spans="1:46" ht="13.5" thickBot="1">
      <c r="A1" s="84">
        <f>etab</f>
        <v>0</v>
      </c>
      <c r="H1" s="87"/>
    </row>
    <row r="2" spans="1:46" ht="24.95" customHeight="1" thickBot="1">
      <c r="A2" s="242" t="s">
        <v>142</v>
      </c>
      <c r="B2" s="149"/>
      <c r="C2" s="147"/>
      <c r="D2" s="147"/>
      <c r="E2" s="147"/>
      <c r="F2" s="147"/>
      <c r="G2" s="147"/>
      <c r="H2" s="1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90"/>
      <c r="AH2" s="247"/>
      <c r="AI2" s="247"/>
      <c r="AJ2" s="247"/>
      <c r="AK2" s="247"/>
      <c r="AL2" s="247"/>
      <c r="AM2" s="247"/>
      <c r="AN2" s="247"/>
      <c r="AO2" s="247"/>
      <c r="AP2" s="247"/>
      <c r="AQ2" s="247"/>
      <c r="AR2" s="247"/>
      <c r="AS2" s="247"/>
      <c r="AT2" s="248"/>
    </row>
    <row r="3" spans="1:46" ht="24.95" customHeight="1" thickBot="1">
      <c r="A3" s="89"/>
      <c r="B3" s="90"/>
      <c r="C3" s="91">
        <f>exercice+1</f>
        <v>2026</v>
      </c>
      <c r="D3" s="91">
        <f>C3+1</f>
        <v>2027</v>
      </c>
      <c r="E3" s="91">
        <f>D3+1</f>
        <v>2028</v>
      </c>
      <c r="F3" s="91">
        <f>E3+1</f>
        <v>2029</v>
      </c>
      <c r="G3" s="91">
        <f>F3+1</f>
        <v>2030</v>
      </c>
      <c r="H3" s="243">
        <f>G3+1</f>
        <v>2031</v>
      </c>
      <c r="I3" s="91">
        <f t="shared" ref="I3:AG3" si="0">H3+1</f>
        <v>2032</v>
      </c>
      <c r="J3" s="91">
        <f t="shared" si="0"/>
        <v>2033</v>
      </c>
      <c r="K3" s="91">
        <f t="shared" si="0"/>
        <v>2034</v>
      </c>
      <c r="L3" s="91">
        <f t="shared" si="0"/>
        <v>2035</v>
      </c>
      <c r="M3" s="91">
        <f t="shared" si="0"/>
        <v>2036</v>
      </c>
      <c r="N3" s="91">
        <f t="shared" si="0"/>
        <v>2037</v>
      </c>
      <c r="O3" s="91">
        <f t="shared" si="0"/>
        <v>2038</v>
      </c>
      <c r="P3" s="91">
        <f t="shared" si="0"/>
        <v>2039</v>
      </c>
      <c r="Q3" s="91">
        <f t="shared" si="0"/>
        <v>2040</v>
      </c>
      <c r="R3" s="91">
        <f t="shared" si="0"/>
        <v>2041</v>
      </c>
      <c r="S3" s="91">
        <f t="shared" si="0"/>
        <v>2042</v>
      </c>
      <c r="T3" s="91">
        <f t="shared" si="0"/>
        <v>2043</v>
      </c>
      <c r="U3" s="91">
        <f t="shared" si="0"/>
        <v>2044</v>
      </c>
      <c r="V3" s="91">
        <f t="shared" si="0"/>
        <v>2045</v>
      </c>
      <c r="W3" s="91">
        <f t="shared" si="0"/>
        <v>2046</v>
      </c>
      <c r="X3" s="91">
        <f t="shared" si="0"/>
        <v>2047</v>
      </c>
      <c r="Y3" s="91">
        <f t="shared" si="0"/>
        <v>2048</v>
      </c>
      <c r="Z3" s="91">
        <f t="shared" si="0"/>
        <v>2049</v>
      </c>
      <c r="AA3" s="91">
        <f t="shared" si="0"/>
        <v>2050</v>
      </c>
      <c r="AB3" s="91">
        <f t="shared" si="0"/>
        <v>2051</v>
      </c>
      <c r="AC3" s="91">
        <f t="shared" si="0"/>
        <v>2052</v>
      </c>
      <c r="AD3" s="91">
        <f t="shared" si="0"/>
        <v>2053</v>
      </c>
      <c r="AE3" s="91">
        <f t="shared" si="0"/>
        <v>2054</v>
      </c>
      <c r="AF3" s="91">
        <f t="shared" si="0"/>
        <v>2055</v>
      </c>
      <c r="AG3" s="243">
        <f t="shared" si="0"/>
        <v>2056</v>
      </c>
      <c r="AH3" s="91">
        <f t="shared" ref="AH3:AT3" si="1">AG3+1</f>
        <v>2057</v>
      </c>
      <c r="AI3" s="91">
        <f t="shared" si="1"/>
        <v>2058</v>
      </c>
      <c r="AJ3" s="91">
        <f t="shared" si="1"/>
        <v>2059</v>
      </c>
      <c r="AK3" s="91">
        <f t="shared" si="1"/>
        <v>2060</v>
      </c>
      <c r="AL3" s="91">
        <f t="shared" si="1"/>
        <v>2061</v>
      </c>
      <c r="AM3" s="91">
        <f t="shared" si="1"/>
        <v>2062</v>
      </c>
      <c r="AN3" s="91">
        <f t="shared" si="1"/>
        <v>2063</v>
      </c>
      <c r="AO3" s="91">
        <f t="shared" si="1"/>
        <v>2064</v>
      </c>
      <c r="AP3" s="91">
        <f t="shared" si="1"/>
        <v>2065</v>
      </c>
      <c r="AQ3" s="91">
        <f t="shared" si="1"/>
        <v>2066</v>
      </c>
      <c r="AR3" s="91">
        <f t="shared" si="1"/>
        <v>2067</v>
      </c>
      <c r="AS3" s="91">
        <f t="shared" si="1"/>
        <v>2068</v>
      </c>
      <c r="AT3" s="92">
        <f t="shared" si="1"/>
        <v>2069</v>
      </c>
    </row>
    <row r="4" spans="1:46" ht="25.5">
      <c r="A4" s="93" t="s">
        <v>149</v>
      </c>
      <c r="B4" s="94"/>
      <c r="C4" s="95"/>
      <c r="D4" s="96"/>
      <c r="E4" s="96"/>
      <c r="F4" s="96"/>
      <c r="G4" s="96"/>
      <c r="H4" s="244"/>
      <c r="I4" s="96"/>
      <c r="J4" s="96"/>
      <c r="K4" s="96"/>
      <c r="L4" s="96"/>
      <c r="M4" s="96"/>
      <c r="N4" s="96"/>
      <c r="O4" s="96"/>
      <c r="P4" s="96"/>
      <c r="Q4" s="96"/>
      <c r="R4" s="96"/>
      <c r="S4" s="96"/>
      <c r="T4" s="96"/>
      <c r="U4" s="96"/>
      <c r="V4" s="96"/>
      <c r="W4" s="96"/>
      <c r="X4" s="96"/>
      <c r="Y4" s="96"/>
      <c r="Z4" s="96"/>
      <c r="AA4" s="96"/>
      <c r="AB4" s="96"/>
      <c r="AC4" s="96"/>
      <c r="AD4" s="96"/>
      <c r="AE4" s="96"/>
      <c r="AF4" s="96"/>
      <c r="AG4" s="244"/>
      <c r="AH4" s="96"/>
      <c r="AI4" s="96"/>
      <c r="AJ4" s="96"/>
      <c r="AK4" s="96"/>
      <c r="AL4" s="96"/>
      <c r="AM4" s="96"/>
      <c r="AN4" s="96"/>
      <c r="AO4" s="96"/>
      <c r="AP4" s="96"/>
      <c r="AQ4" s="96"/>
      <c r="AR4" s="96"/>
      <c r="AS4" s="96"/>
      <c r="AT4" s="97"/>
    </row>
    <row r="5" spans="1:46" ht="15" customHeight="1">
      <c r="A5" s="98" t="s">
        <v>327</v>
      </c>
      <c r="B5" s="532" t="s">
        <v>143</v>
      </c>
      <c r="C5" s="533"/>
      <c r="D5" s="281">
        <f>C5</f>
        <v>0</v>
      </c>
      <c r="E5" s="281">
        <f>D5</f>
        <v>0</v>
      </c>
      <c r="F5" s="281">
        <f>E5</f>
        <v>0</v>
      </c>
      <c r="G5" s="281">
        <f>F5</f>
        <v>0</v>
      </c>
      <c r="H5" s="285">
        <f>G5</f>
        <v>0</v>
      </c>
      <c r="I5" s="281">
        <f t="shared" ref="I5:AG5" si="2">H5</f>
        <v>0</v>
      </c>
      <c r="J5" s="281">
        <f t="shared" si="2"/>
        <v>0</v>
      </c>
      <c r="K5" s="281">
        <f t="shared" si="2"/>
        <v>0</v>
      </c>
      <c r="L5" s="281">
        <f t="shared" si="2"/>
        <v>0</v>
      </c>
      <c r="M5" s="281">
        <f t="shared" si="2"/>
        <v>0</v>
      </c>
      <c r="N5" s="281">
        <f t="shared" si="2"/>
        <v>0</v>
      </c>
      <c r="O5" s="281">
        <f t="shared" si="2"/>
        <v>0</v>
      </c>
      <c r="P5" s="281">
        <f t="shared" si="2"/>
        <v>0</v>
      </c>
      <c r="Q5" s="281">
        <f t="shared" si="2"/>
        <v>0</v>
      </c>
      <c r="R5" s="281">
        <f t="shared" si="2"/>
        <v>0</v>
      </c>
      <c r="S5" s="281">
        <f t="shared" si="2"/>
        <v>0</v>
      </c>
      <c r="T5" s="281">
        <f t="shared" si="2"/>
        <v>0</v>
      </c>
      <c r="U5" s="281">
        <f t="shared" si="2"/>
        <v>0</v>
      </c>
      <c r="V5" s="281">
        <f t="shared" si="2"/>
        <v>0</v>
      </c>
      <c r="W5" s="281">
        <f t="shared" si="2"/>
        <v>0</v>
      </c>
      <c r="X5" s="281">
        <f t="shared" si="2"/>
        <v>0</v>
      </c>
      <c r="Y5" s="281">
        <f t="shared" si="2"/>
        <v>0</v>
      </c>
      <c r="Z5" s="281">
        <f t="shared" si="2"/>
        <v>0</v>
      </c>
      <c r="AA5" s="281">
        <f t="shared" si="2"/>
        <v>0</v>
      </c>
      <c r="AB5" s="281">
        <f t="shared" si="2"/>
        <v>0</v>
      </c>
      <c r="AC5" s="281">
        <f t="shared" si="2"/>
        <v>0</v>
      </c>
      <c r="AD5" s="281">
        <f t="shared" si="2"/>
        <v>0</v>
      </c>
      <c r="AE5" s="281">
        <f t="shared" si="2"/>
        <v>0</v>
      </c>
      <c r="AF5" s="281">
        <f t="shared" si="2"/>
        <v>0</v>
      </c>
      <c r="AG5" s="285">
        <f t="shared" si="2"/>
        <v>0</v>
      </c>
      <c r="AH5" s="281">
        <f t="shared" ref="AH5:AT5" si="3">AG5</f>
        <v>0</v>
      </c>
      <c r="AI5" s="281">
        <f t="shared" si="3"/>
        <v>0</v>
      </c>
      <c r="AJ5" s="281">
        <f t="shared" si="3"/>
        <v>0</v>
      </c>
      <c r="AK5" s="281">
        <f t="shared" si="3"/>
        <v>0</v>
      </c>
      <c r="AL5" s="281">
        <f t="shared" si="3"/>
        <v>0</v>
      </c>
      <c r="AM5" s="281">
        <f t="shared" si="3"/>
        <v>0</v>
      </c>
      <c r="AN5" s="281">
        <f t="shared" si="3"/>
        <v>0</v>
      </c>
      <c r="AO5" s="281">
        <f t="shared" si="3"/>
        <v>0</v>
      </c>
      <c r="AP5" s="281">
        <f t="shared" si="3"/>
        <v>0</v>
      </c>
      <c r="AQ5" s="281">
        <f t="shared" si="3"/>
        <v>0</v>
      </c>
      <c r="AR5" s="281">
        <f t="shared" si="3"/>
        <v>0</v>
      </c>
      <c r="AS5" s="281">
        <f t="shared" si="3"/>
        <v>0</v>
      </c>
      <c r="AT5" s="286">
        <f t="shared" si="3"/>
        <v>0</v>
      </c>
    </row>
    <row r="6" spans="1:46" ht="15" customHeight="1">
      <c r="A6" s="100" t="s">
        <v>150</v>
      </c>
      <c r="B6" s="101"/>
      <c r="C6" s="279">
        <f>A2_Plan_de_financement!B17</f>
        <v>0</v>
      </c>
      <c r="D6" s="279">
        <f>A2_Plan_de_financement!C17</f>
        <v>0</v>
      </c>
      <c r="E6" s="279">
        <f>A2_Plan_de_financement!D17</f>
        <v>0</v>
      </c>
      <c r="F6" s="279">
        <f>A2_Plan_de_financement!E17</f>
        <v>0</v>
      </c>
      <c r="G6" s="279">
        <f>A2_Plan_de_financement!F17</f>
        <v>0</v>
      </c>
      <c r="H6" s="280">
        <f>A2_Plan_de_financement!G17</f>
        <v>0</v>
      </c>
      <c r="I6" s="281">
        <f>A2_Plan_de_financement!H17</f>
        <v>0</v>
      </c>
      <c r="J6" s="281">
        <f>A2_Plan_de_financement!I17</f>
        <v>0</v>
      </c>
      <c r="K6" s="281">
        <f>A2_Plan_de_financement!J17</f>
        <v>0</v>
      </c>
      <c r="L6" s="281">
        <f>A2_Plan_de_financement!K17</f>
        <v>0</v>
      </c>
      <c r="M6" s="281">
        <f>A2_Plan_de_financement!L17</f>
        <v>0</v>
      </c>
      <c r="N6" s="281">
        <f>A2_Plan_de_financement!M17</f>
        <v>0</v>
      </c>
      <c r="O6" s="281">
        <f>A2_Plan_de_financement!N17</f>
        <v>0</v>
      </c>
      <c r="P6" s="281">
        <f>A2_Plan_de_financement!O17</f>
        <v>0</v>
      </c>
      <c r="Q6" s="281">
        <f>A2_Plan_de_financement!P17</f>
        <v>0</v>
      </c>
      <c r="R6" s="281">
        <f>A2_Plan_de_financement!Q17</f>
        <v>0</v>
      </c>
      <c r="S6" s="281">
        <f>A2_Plan_de_financement!R17</f>
        <v>0</v>
      </c>
      <c r="T6" s="281">
        <f>A2_Plan_de_financement!S17</f>
        <v>0</v>
      </c>
      <c r="U6" s="281">
        <f>A2_Plan_de_financement!T17</f>
        <v>0</v>
      </c>
      <c r="V6" s="281">
        <f>A2_Plan_de_financement!U17</f>
        <v>0</v>
      </c>
      <c r="W6" s="281">
        <f>A2_Plan_de_financement!V17</f>
        <v>0</v>
      </c>
      <c r="X6" s="281">
        <f>A2_Plan_de_financement!W17</f>
        <v>0</v>
      </c>
      <c r="Y6" s="281">
        <f>A2_Plan_de_financement!X17</f>
        <v>0</v>
      </c>
      <c r="Z6" s="281">
        <f>A2_Plan_de_financement!Y17</f>
        <v>0</v>
      </c>
      <c r="AA6" s="281">
        <f>A2_Plan_de_financement!Z17</f>
        <v>0</v>
      </c>
      <c r="AB6" s="281">
        <f>A2_Plan_de_financement!AA17</f>
        <v>0</v>
      </c>
      <c r="AC6" s="281">
        <f>A2_Plan_de_financement!AB17</f>
        <v>0</v>
      </c>
      <c r="AD6" s="281">
        <f>A2_Plan_de_financement!AC17</f>
        <v>0</v>
      </c>
      <c r="AE6" s="281">
        <f>A2_Plan_de_financement!AD17</f>
        <v>0</v>
      </c>
      <c r="AF6" s="281">
        <f>A2_Plan_de_financement!AE17</f>
        <v>0</v>
      </c>
      <c r="AG6" s="285">
        <f>A2_Plan_de_financement!AF17</f>
        <v>0</v>
      </c>
      <c r="AH6" s="281">
        <f>A2_Plan_de_financement!AG17</f>
        <v>0</v>
      </c>
      <c r="AI6" s="281">
        <f>A2_Plan_de_financement!AH17</f>
        <v>0</v>
      </c>
      <c r="AJ6" s="281">
        <f>A2_Plan_de_financement!AI17</f>
        <v>0</v>
      </c>
      <c r="AK6" s="281">
        <f>A2_Plan_de_financement!AJ17</f>
        <v>0</v>
      </c>
      <c r="AL6" s="281">
        <f>A2_Plan_de_financement!AK17</f>
        <v>0</v>
      </c>
      <c r="AM6" s="281">
        <f>A2_Plan_de_financement!AL17</f>
        <v>0</v>
      </c>
      <c r="AN6" s="281">
        <f>A2_Plan_de_financement!AM17</f>
        <v>0</v>
      </c>
      <c r="AO6" s="281">
        <f>A2_Plan_de_financement!AN17</f>
        <v>0</v>
      </c>
      <c r="AP6" s="281">
        <f>A2_Plan_de_financement!AO17</f>
        <v>0</v>
      </c>
      <c r="AQ6" s="281">
        <f>A2_Plan_de_financement!AP17</f>
        <v>0</v>
      </c>
      <c r="AR6" s="281">
        <f>A2_Plan_de_financement!AQ17</f>
        <v>0</v>
      </c>
      <c r="AS6" s="281">
        <f>A2_Plan_de_financement!AR17</f>
        <v>0</v>
      </c>
      <c r="AT6" s="286">
        <f>A2_Plan_de_financement!AS17</f>
        <v>0</v>
      </c>
    </row>
    <row r="7" spans="1:46" ht="15" customHeight="1">
      <c r="A7" s="100" t="s">
        <v>144</v>
      </c>
      <c r="B7" s="102" t="s">
        <v>145</v>
      </c>
      <c r="C7" s="279">
        <f ca="1">A2_Plan_de_financement!B18</f>
        <v>0</v>
      </c>
      <c r="D7" s="279">
        <f ca="1">A2_Plan_de_financement!C18</f>
        <v>0</v>
      </c>
      <c r="E7" s="279">
        <f ca="1">A2_Plan_de_financement!D18</f>
        <v>0</v>
      </c>
      <c r="F7" s="279">
        <f ca="1">A2_Plan_de_financement!E18</f>
        <v>0</v>
      </c>
      <c r="G7" s="279">
        <f ca="1">A2_Plan_de_financement!F18</f>
        <v>0</v>
      </c>
      <c r="H7" s="279">
        <f ca="1">A2_Plan_de_financement!G18</f>
        <v>0</v>
      </c>
      <c r="I7" s="279">
        <f ca="1">A2_Plan_de_financement!H18</f>
        <v>0</v>
      </c>
      <c r="J7" s="279">
        <f ca="1">A2_Plan_de_financement!I18</f>
        <v>0</v>
      </c>
      <c r="K7" s="279">
        <f ca="1">A2_Plan_de_financement!J18</f>
        <v>0</v>
      </c>
      <c r="L7" s="279">
        <f ca="1">A2_Plan_de_financement!K18</f>
        <v>0</v>
      </c>
      <c r="M7" s="279">
        <f ca="1">A2_Plan_de_financement!L18</f>
        <v>0</v>
      </c>
      <c r="N7" s="279">
        <f ca="1">A2_Plan_de_financement!M18</f>
        <v>0</v>
      </c>
      <c r="O7" s="279">
        <f ca="1">A2_Plan_de_financement!N18</f>
        <v>0</v>
      </c>
      <c r="P7" s="279">
        <f ca="1">A2_Plan_de_financement!O18</f>
        <v>0</v>
      </c>
      <c r="Q7" s="279">
        <f ca="1">A2_Plan_de_financement!P18</f>
        <v>0</v>
      </c>
      <c r="R7" s="279">
        <f ca="1">A2_Plan_de_financement!Q18</f>
        <v>0</v>
      </c>
      <c r="S7" s="279">
        <f ca="1">A2_Plan_de_financement!R18</f>
        <v>0</v>
      </c>
      <c r="T7" s="279">
        <f ca="1">A2_Plan_de_financement!S18</f>
        <v>0</v>
      </c>
      <c r="U7" s="279">
        <f ca="1">A2_Plan_de_financement!T18</f>
        <v>0</v>
      </c>
      <c r="V7" s="279">
        <f ca="1">A2_Plan_de_financement!U18</f>
        <v>0</v>
      </c>
      <c r="W7" s="279">
        <f ca="1">A2_Plan_de_financement!V18</f>
        <v>0</v>
      </c>
      <c r="X7" s="279">
        <f ca="1">A2_Plan_de_financement!W18</f>
        <v>0</v>
      </c>
      <c r="Y7" s="279">
        <f ca="1">A2_Plan_de_financement!X18</f>
        <v>0</v>
      </c>
      <c r="Z7" s="279">
        <f ca="1">A2_Plan_de_financement!Y18</f>
        <v>0</v>
      </c>
      <c r="AA7" s="279">
        <f ca="1">A2_Plan_de_financement!Z18</f>
        <v>0</v>
      </c>
      <c r="AB7" s="279">
        <f ca="1">A2_Plan_de_financement!AA18</f>
        <v>0</v>
      </c>
      <c r="AC7" s="279">
        <f ca="1">A2_Plan_de_financement!AB18</f>
        <v>0</v>
      </c>
      <c r="AD7" s="279">
        <f ca="1">A2_Plan_de_financement!AC18</f>
        <v>0</v>
      </c>
      <c r="AE7" s="279">
        <f ca="1">A2_Plan_de_financement!AD18</f>
        <v>0</v>
      </c>
      <c r="AF7" s="279">
        <f ca="1">A2_Plan_de_financement!AE18</f>
        <v>0</v>
      </c>
      <c r="AG7" s="280">
        <f ca="1">A2_Plan_de_financement!AF18</f>
        <v>0</v>
      </c>
      <c r="AH7" s="281">
        <f ca="1">A2_Plan_de_financement!AG18</f>
        <v>0</v>
      </c>
      <c r="AI7" s="281">
        <f ca="1">A2_Plan_de_financement!AH18</f>
        <v>0</v>
      </c>
      <c r="AJ7" s="281">
        <f ca="1">A2_Plan_de_financement!AI18</f>
        <v>0</v>
      </c>
      <c r="AK7" s="281">
        <f ca="1">A2_Plan_de_financement!AJ18</f>
        <v>0</v>
      </c>
      <c r="AL7" s="281">
        <f ca="1">A2_Plan_de_financement!AK18</f>
        <v>0</v>
      </c>
      <c r="AM7" s="281">
        <f ca="1">A2_Plan_de_financement!AL18</f>
        <v>0</v>
      </c>
      <c r="AN7" s="281">
        <f ca="1">A2_Plan_de_financement!AM18</f>
        <v>0</v>
      </c>
      <c r="AO7" s="281">
        <f ca="1">A2_Plan_de_financement!AN18</f>
        <v>0</v>
      </c>
      <c r="AP7" s="281">
        <f ca="1">A2_Plan_de_financement!AO18</f>
        <v>0</v>
      </c>
      <c r="AQ7" s="281">
        <f ca="1">A2_Plan_de_financement!AP18</f>
        <v>0</v>
      </c>
      <c r="AR7" s="281">
        <f ca="1">A2_Plan_de_financement!AQ18</f>
        <v>0</v>
      </c>
      <c r="AS7" s="281">
        <f ca="1">A2_Plan_de_financement!AR18</f>
        <v>0</v>
      </c>
      <c r="AT7" s="286">
        <f ca="1">A2_Plan_de_financement!AS18</f>
        <v>0</v>
      </c>
    </row>
    <row r="8" spans="1:46" ht="15" customHeight="1">
      <c r="A8" s="103" t="s">
        <v>323</v>
      </c>
      <c r="B8" s="104"/>
      <c r="C8" s="279">
        <f>A2_Plan_de_financement!B23</f>
        <v>0</v>
      </c>
      <c r="D8" s="279">
        <f>A2_Plan_de_financement!C23</f>
        <v>0</v>
      </c>
      <c r="E8" s="279">
        <f>A2_Plan_de_financement!D23</f>
        <v>0</v>
      </c>
      <c r="F8" s="279">
        <f>A2_Plan_de_financement!E23</f>
        <v>0</v>
      </c>
      <c r="G8" s="279">
        <f>A2_Plan_de_financement!F23</f>
        <v>0</v>
      </c>
      <c r="H8" s="282">
        <f>A2_Plan_de_financement!G23</f>
        <v>0</v>
      </c>
      <c r="I8" s="283">
        <f>A2_Plan_de_financement!H23</f>
        <v>0</v>
      </c>
      <c r="J8" s="283">
        <f>A2_Plan_de_financement!I23</f>
        <v>0</v>
      </c>
      <c r="K8" s="283">
        <f>A2_Plan_de_financement!J23</f>
        <v>0</v>
      </c>
      <c r="L8" s="283">
        <f>A2_Plan_de_financement!K23</f>
        <v>0</v>
      </c>
      <c r="M8" s="283">
        <f>A2_Plan_de_financement!L23</f>
        <v>0</v>
      </c>
      <c r="N8" s="283">
        <f>A2_Plan_de_financement!M23</f>
        <v>0</v>
      </c>
      <c r="O8" s="283">
        <f>A2_Plan_de_financement!N23</f>
        <v>0</v>
      </c>
      <c r="P8" s="283">
        <f>A2_Plan_de_financement!O23</f>
        <v>0</v>
      </c>
      <c r="Q8" s="283">
        <f>A2_Plan_de_financement!P23</f>
        <v>0</v>
      </c>
      <c r="R8" s="283">
        <f>A2_Plan_de_financement!Q23</f>
        <v>0</v>
      </c>
      <c r="S8" s="283">
        <f>A2_Plan_de_financement!R23</f>
        <v>0</v>
      </c>
      <c r="T8" s="283">
        <f>A2_Plan_de_financement!S23</f>
        <v>0</v>
      </c>
      <c r="U8" s="283">
        <f>A2_Plan_de_financement!T23</f>
        <v>0</v>
      </c>
      <c r="V8" s="283">
        <f>A2_Plan_de_financement!U23</f>
        <v>0</v>
      </c>
      <c r="W8" s="283">
        <f>A2_Plan_de_financement!V23</f>
        <v>0</v>
      </c>
      <c r="X8" s="283">
        <f>A2_Plan_de_financement!W23</f>
        <v>0</v>
      </c>
      <c r="Y8" s="283">
        <f>A2_Plan_de_financement!X23</f>
        <v>0</v>
      </c>
      <c r="Z8" s="283">
        <f>A2_Plan_de_financement!Y23</f>
        <v>0</v>
      </c>
      <c r="AA8" s="283">
        <f>A2_Plan_de_financement!Z23</f>
        <v>0</v>
      </c>
      <c r="AB8" s="283">
        <f>A2_Plan_de_financement!AA23</f>
        <v>0</v>
      </c>
      <c r="AC8" s="283">
        <f>A2_Plan_de_financement!AB23</f>
        <v>0</v>
      </c>
      <c r="AD8" s="283">
        <f>A2_Plan_de_financement!AC23</f>
        <v>0</v>
      </c>
      <c r="AE8" s="283">
        <f>A2_Plan_de_financement!AD23</f>
        <v>0</v>
      </c>
      <c r="AF8" s="283">
        <f>A2_Plan_de_financement!AE23</f>
        <v>0</v>
      </c>
      <c r="AG8" s="282">
        <f>A2_Plan_de_financement!AF23</f>
        <v>0</v>
      </c>
      <c r="AH8" s="283">
        <f>A2_Plan_de_financement!AG23</f>
        <v>0</v>
      </c>
      <c r="AI8" s="283">
        <f>A2_Plan_de_financement!AH23</f>
        <v>0</v>
      </c>
      <c r="AJ8" s="283">
        <f>A2_Plan_de_financement!AI23</f>
        <v>0</v>
      </c>
      <c r="AK8" s="283">
        <f>A2_Plan_de_financement!AJ23</f>
        <v>0</v>
      </c>
      <c r="AL8" s="283">
        <f>A2_Plan_de_financement!AK23</f>
        <v>0</v>
      </c>
      <c r="AM8" s="283">
        <f>A2_Plan_de_financement!AL23</f>
        <v>0</v>
      </c>
      <c r="AN8" s="283">
        <f>A2_Plan_de_financement!AM23</f>
        <v>0</v>
      </c>
      <c r="AO8" s="283">
        <f>A2_Plan_de_financement!AN23</f>
        <v>0</v>
      </c>
      <c r="AP8" s="283">
        <f>A2_Plan_de_financement!AO23</f>
        <v>0</v>
      </c>
      <c r="AQ8" s="283">
        <f>A2_Plan_de_financement!AP23</f>
        <v>0</v>
      </c>
      <c r="AR8" s="283">
        <f>A2_Plan_de_financement!AQ23</f>
        <v>0</v>
      </c>
      <c r="AS8" s="283">
        <f>A2_Plan_de_financement!AR23</f>
        <v>0</v>
      </c>
      <c r="AT8" s="284">
        <f>A2_Plan_de_financement!AS23</f>
        <v>0</v>
      </c>
    </row>
    <row r="9" spans="1:46" ht="15" customHeight="1">
      <c r="A9" s="106" t="s">
        <v>151</v>
      </c>
      <c r="B9" s="107"/>
      <c r="C9" s="272">
        <f t="shared" ref="C9:H9" ca="1" si="4">(SUM(C6:C8))-C5</f>
        <v>0</v>
      </c>
      <c r="D9" s="272">
        <f t="shared" ca="1" si="4"/>
        <v>0</v>
      </c>
      <c r="E9" s="272">
        <f t="shared" ca="1" si="4"/>
        <v>0</v>
      </c>
      <c r="F9" s="272">
        <f t="shared" ca="1" si="4"/>
        <v>0</v>
      </c>
      <c r="G9" s="272">
        <f t="shared" ca="1" si="4"/>
        <v>0</v>
      </c>
      <c r="H9" s="273">
        <f t="shared" ca="1" si="4"/>
        <v>0</v>
      </c>
      <c r="I9" s="272">
        <f t="shared" ref="I9:AG9" ca="1" si="5">(SUM(I6:I8))-I5</f>
        <v>0</v>
      </c>
      <c r="J9" s="272">
        <f t="shared" ca="1" si="5"/>
        <v>0</v>
      </c>
      <c r="K9" s="272">
        <f t="shared" ca="1" si="5"/>
        <v>0</v>
      </c>
      <c r="L9" s="272">
        <f t="shared" ca="1" si="5"/>
        <v>0</v>
      </c>
      <c r="M9" s="272">
        <f t="shared" ca="1" si="5"/>
        <v>0</v>
      </c>
      <c r="N9" s="272">
        <f t="shared" ca="1" si="5"/>
        <v>0</v>
      </c>
      <c r="O9" s="272">
        <f t="shared" ca="1" si="5"/>
        <v>0</v>
      </c>
      <c r="P9" s="272">
        <f t="shared" ca="1" si="5"/>
        <v>0</v>
      </c>
      <c r="Q9" s="272">
        <f t="shared" ca="1" si="5"/>
        <v>0</v>
      </c>
      <c r="R9" s="272">
        <f t="shared" ca="1" si="5"/>
        <v>0</v>
      </c>
      <c r="S9" s="272">
        <f t="shared" ca="1" si="5"/>
        <v>0</v>
      </c>
      <c r="T9" s="272">
        <f t="shared" ca="1" si="5"/>
        <v>0</v>
      </c>
      <c r="U9" s="272">
        <f t="shared" ca="1" si="5"/>
        <v>0</v>
      </c>
      <c r="V9" s="272">
        <f t="shared" ca="1" si="5"/>
        <v>0</v>
      </c>
      <c r="W9" s="272">
        <f t="shared" ca="1" si="5"/>
        <v>0</v>
      </c>
      <c r="X9" s="272">
        <f t="shared" ca="1" si="5"/>
        <v>0</v>
      </c>
      <c r="Y9" s="272">
        <f t="shared" ca="1" si="5"/>
        <v>0</v>
      </c>
      <c r="Z9" s="272">
        <f t="shared" ca="1" si="5"/>
        <v>0</v>
      </c>
      <c r="AA9" s="272">
        <f t="shared" ca="1" si="5"/>
        <v>0</v>
      </c>
      <c r="AB9" s="272">
        <f t="shared" ca="1" si="5"/>
        <v>0</v>
      </c>
      <c r="AC9" s="272">
        <f t="shared" ca="1" si="5"/>
        <v>0</v>
      </c>
      <c r="AD9" s="272">
        <f t="shared" ca="1" si="5"/>
        <v>0</v>
      </c>
      <c r="AE9" s="272">
        <f t="shared" ca="1" si="5"/>
        <v>0</v>
      </c>
      <c r="AF9" s="272">
        <f t="shared" ca="1" si="5"/>
        <v>0</v>
      </c>
      <c r="AG9" s="273">
        <f t="shared" ca="1" si="5"/>
        <v>0</v>
      </c>
      <c r="AH9" s="272">
        <f t="shared" ref="AH9:AT9" ca="1" si="6">(SUM(AH6:AH8))-AH5</f>
        <v>0</v>
      </c>
      <c r="AI9" s="272">
        <f t="shared" ca="1" si="6"/>
        <v>0</v>
      </c>
      <c r="AJ9" s="272">
        <f t="shared" ca="1" si="6"/>
        <v>0</v>
      </c>
      <c r="AK9" s="272">
        <f t="shared" ca="1" si="6"/>
        <v>0</v>
      </c>
      <c r="AL9" s="272">
        <f t="shared" ca="1" si="6"/>
        <v>0</v>
      </c>
      <c r="AM9" s="272">
        <f t="shared" ca="1" si="6"/>
        <v>0</v>
      </c>
      <c r="AN9" s="272">
        <f t="shared" ca="1" si="6"/>
        <v>0</v>
      </c>
      <c r="AO9" s="272">
        <f t="shared" ca="1" si="6"/>
        <v>0</v>
      </c>
      <c r="AP9" s="272">
        <f t="shared" ca="1" si="6"/>
        <v>0</v>
      </c>
      <c r="AQ9" s="272">
        <f t="shared" ca="1" si="6"/>
        <v>0</v>
      </c>
      <c r="AR9" s="272">
        <f t="shared" ca="1" si="6"/>
        <v>0</v>
      </c>
      <c r="AS9" s="272">
        <f t="shared" ca="1" si="6"/>
        <v>0</v>
      </c>
      <c r="AT9" s="274">
        <f t="shared" ca="1" si="6"/>
        <v>0</v>
      </c>
    </row>
    <row r="10" spans="1:46" ht="15" customHeight="1">
      <c r="A10" s="108" t="s">
        <v>326</v>
      </c>
      <c r="B10" s="531" t="s">
        <v>146</v>
      </c>
      <c r="C10" s="530"/>
      <c r="D10" s="281">
        <f>C10</f>
        <v>0</v>
      </c>
      <c r="E10" s="281">
        <f>D10</f>
        <v>0</v>
      </c>
      <c r="F10" s="281">
        <f>E10</f>
        <v>0</v>
      </c>
      <c r="G10" s="281">
        <f>F10</f>
        <v>0</v>
      </c>
      <c r="H10" s="285">
        <f>G10</f>
        <v>0</v>
      </c>
      <c r="I10" s="281">
        <f t="shared" ref="I10:AG10" si="7">H10</f>
        <v>0</v>
      </c>
      <c r="J10" s="281">
        <f t="shared" si="7"/>
        <v>0</v>
      </c>
      <c r="K10" s="281">
        <f t="shared" si="7"/>
        <v>0</v>
      </c>
      <c r="L10" s="281">
        <f t="shared" si="7"/>
        <v>0</v>
      </c>
      <c r="M10" s="281">
        <f t="shared" si="7"/>
        <v>0</v>
      </c>
      <c r="N10" s="281">
        <f t="shared" si="7"/>
        <v>0</v>
      </c>
      <c r="O10" s="281">
        <f t="shared" si="7"/>
        <v>0</v>
      </c>
      <c r="P10" s="281">
        <f t="shared" si="7"/>
        <v>0</v>
      </c>
      <c r="Q10" s="281">
        <f t="shared" si="7"/>
        <v>0</v>
      </c>
      <c r="R10" s="281">
        <f t="shared" si="7"/>
        <v>0</v>
      </c>
      <c r="S10" s="281">
        <f t="shared" si="7"/>
        <v>0</v>
      </c>
      <c r="T10" s="281">
        <f t="shared" si="7"/>
        <v>0</v>
      </c>
      <c r="U10" s="281">
        <f t="shared" si="7"/>
        <v>0</v>
      </c>
      <c r="V10" s="281">
        <f t="shared" si="7"/>
        <v>0</v>
      </c>
      <c r="W10" s="281">
        <f t="shared" si="7"/>
        <v>0</v>
      </c>
      <c r="X10" s="281">
        <f t="shared" si="7"/>
        <v>0</v>
      </c>
      <c r="Y10" s="281">
        <f t="shared" si="7"/>
        <v>0</v>
      </c>
      <c r="Z10" s="281">
        <f t="shared" si="7"/>
        <v>0</v>
      </c>
      <c r="AA10" s="281">
        <f t="shared" si="7"/>
        <v>0</v>
      </c>
      <c r="AB10" s="281">
        <f t="shared" si="7"/>
        <v>0</v>
      </c>
      <c r="AC10" s="281">
        <f t="shared" si="7"/>
        <v>0</v>
      </c>
      <c r="AD10" s="281">
        <f t="shared" si="7"/>
        <v>0</v>
      </c>
      <c r="AE10" s="281">
        <f t="shared" si="7"/>
        <v>0</v>
      </c>
      <c r="AF10" s="281">
        <f t="shared" si="7"/>
        <v>0</v>
      </c>
      <c r="AG10" s="285">
        <f t="shared" si="7"/>
        <v>0</v>
      </c>
      <c r="AH10" s="281">
        <f t="shared" ref="AH10:AT10" si="8">AG10</f>
        <v>0</v>
      </c>
      <c r="AI10" s="281">
        <f t="shared" si="8"/>
        <v>0</v>
      </c>
      <c r="AJ10" s="281">
        <f t="shared" si="8"/>
        <v>0</v>
      </c>
      <c r="AK10" s="281">
        <f t="shared" si="8"/>
        <v>0</v>
      </c>
      <c r="AL10" s="281">
        <f t="shared" si="8"/>
        <v>0</v>
      </c>
      <c r="AM10" s="281">
        <f t="shared" si="8"/>
        <v>0</v>
      </c>
      <c r="AN10" s="281">
        <f t="shared" si="8"/>
        <v>0</v>
      </c>
      <c r="AO10" s="281">
        <f t="shared" si="8"/>
        <v>0</v>
      </c>
      <c r="AP10" s="281">
        <f t="shared" si="8"/>
        <v>0</v>
      </c>
      <c r="AQ10" s="281">
        <f t="shared" si="8"/>
        <v>0</v>
      </c>
      <c r="AR10" s="281">
        <f t="shared" si="8"/>
        <v>0</v>
      </c>
      <c r="AS10" s="281">
        <f t="shared" si="8"/>
        <v>0</v>
      </c>
      <c r="AT10" s="286">
        <f t="shared" si="8"/>
        <v>0</v>
      </c>
    </row>
    <row r="11" spans="1:46" ht="15" customHeight="1">
      <c r="A11" s="100" t="s">
        <v>152</v>
      </c>
      <c r="B11" s="1645" t="s">
        <v>147</v>
      </c>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5"/>
      <c r="AH11" s="496"/>
      <c r="AI11" s="496"/>
      <c r="AJ11" s="496"/>
      <c r="AK11" s="496"/>
      <c r="AL11" s="496"/>
      <c r="AM11" s="496"/>
      <c r="AN11" s="496"/>
      <c r="AO11" s="496"/>
      <c r="AP11" s="496"/>
      <c r="AQ11" s="496"/>
      <c r="AR11" s="496"/>
      <c r="AS11" s="496"/>
      <c r="AT11" s="497"/>
    </row>
    <row r="12" spans="1:46" ht="15" customHeight="1">
      <c r="A12" s="103" t="s">
        <v>148</v>
      </c>
      <c r="B12" s="1646"/>
      <c r="C12" s="283">
        <f>SUMPRODUCT(('Emprunts consolidés'!$N$1:$BF$1=C3)*('Emprunts consolidés'!$N$2:$BF$2))</f>
        <v>0</v>
      </c>
      <c r="D12" s="279">
        <f>SUMPRODUCT(('Emprunts consolidés'!$N$1:$BF$1=D3)*('Emprunts consolidés'!$N$2:$BF$2))</f>
        <v>0</v>
      </c>
      <c r="E12" s="279">
        <f>SUMPRODUCT(('Emprunts consolidés'!$N$1:$BF$1=E3)*('Emprunts consolidés'!$N$2:$BF$2))</f>
        <v>0</v>
      </c>
      <c r="F12" s="279">
        <f>SUMPRODUCT(('Emprunts consolidés'!$N$1:$BF$1=F3)*('Emprunts consolidés'!$N$2:$BF$2))</f>
        <v>0</v>
      </c>
      <c r="G12" s="279">
        <f>SUMPRODUCT(('Emprunts consolidés'!$N$1:$BF$1=G3)*('Emprunts consolidés'!$N$2:$BF$2))</f>
        <v>0</v>
      </c>
      <c r="H12" s="279">
        <f>SUMPRODUCT(('Emprunts consolidés'!$N$1:$BF$1=H3)*('Emprunts consolidés'!$N$2:$BF$2))</f>
        <v>0</v>
      </c>
      <c r="I12" s="279">
        <f>SUMPRODUCT(('Emprunts consolidés'!$N$1:$BF$1=I3)*('Emprunts consolidés'!$N$2:$BF$2))</f>
        <v>0</v>
      </c>
      <c r="J12" s="279">
        <f>SUMPRODUCT(('Emprunts consolidés'!$N$1:$BF$1=J3)*('Emprunts consolidés'!$N$2:$BF$2))</f>
        <v>0</v>
      </c>
      <c r="K12" s="279">
        <f>SUMPRODUCT(('Emprunts consolidés'!$N$1:$BF$1=K3)*('Emprunts consolidés'!$N$2:$BF$2))</f>
        <v>0</v>
      </c>
      <c r="L12" s="279">
        <f>SUMPRODUCT(('Emprunts consolidés'!$N$1:$BF$1=L3)*('Emprunts consolidés'!$N$2:$BF$2))</f>
        <v>0</v>
      </c>
      <c r="M12" s="279">
        <f>SUMPRODUCT(('Emprunts consolidés'!$N$1:$BF$1=M3)*('Emprunts consolidés'!$N$2:$BF$2))</f>
        <v>0</v>
      </c>
      <c r="N12" s="279">
        <f>SUMPRODUCT(('Emprunts consolidés'!$N$1:$BF$1=N3)*('Emprunts consolidés'!$N$2:$BF$2))</f>
        <v>0</v>
      </c>
      <c r="O12" s="279">
        <f>SUMPRODUCT(('Emprunts consolidés'!$N$1:$BF$1=O3)*('Emprunts consolidés'!$N$2:$BF$2))</f>
        <v>0</v>
      </c>
      <c r="P12" s="279">
        <f>SUMPRODUCT(('Emprunts consolidés'!$N$1:$BF$1=P3)*('Emprunts consolidés'!$N$2:$BF$2))</f>
        <v>0</v>
      </c>
      <c r="Q12" s="279">
        <f>SUMPRODUCT(('Emprunts consolidés'!$N$1:$BF$1=Q3)*('Emprunts consolidés'!$N$2:$BF$2))</f>
        <v>0</v>
      </c>
      <c r="R12" s="279">
        <f>SUMPRODUCT(('Emprunts consolidés'!$N$1:$BF$1=R3)*('Emprunts consolidés'!$N$2:$BF$2))</f>
        <v>0</v>
      </c>
      <c r="S12" s="279">
        <f>SUMPRODUCT(('Emprunts consolidés'!$N$1:$BF$1=S3)*('Emprunts consolidés'!$N$2:$BF$2))</f>
        <v>0</v>
      </c>
      <c r="T12" s="279">
        <f>SUMPRODUCT(('Emprunts consolidés'!$N$1:$BF$1=T3)*('Emprunts consolidés'!$N$2:$BF$2))</f>
        <v>0</v>
      </c>
      <c r="U12" s="279">
        <f>SUMPRODUCT(('Emprunts consolidés'!$N$1:$BF$1=U3)*('Emprunts consolidés'!$N$2:$BF$2))</f>
        <v>0</v>
      </c>
      <c r="V12" s="279">
        <f>SUMPRODUCT(('Emprunts consolidés'!$N$1:$BF$1=V3)*('Emprunts consolidés'!$N$2:$BF$2))</f>
        <v>0</v>
      </c>
      <c r="W12" s="279">
        <f>SUMPRODUCT(('Emprunts consolidés'!$N$1:$BF$1=W3)*('Emprunts consolidés'!$N$2:$BF$2))</f>
        <v>0</v>
      </c>
      <c r="X12" s="279">
        <f>SUMPRODUCT(('Emprunts consolidés'!$N$1:$BF$1=X3)*('Emprunts consolidés'!$N$2:$BF$2))</f>
        <v>0</v>
      </c>
      <c r="Y12" s="279">
        <f>SUMPRODUCT(('Emprunts consolidés'!$N$1:$BF$1=Y3)*('Emprunts consolidés'!$N$2:$BF$2))</f>
        <v>0</v>
      </c>
      <c r="Z12" s="279">
        <f>SUMPRODUCT(('Emprunts consolidés'!$N$1:$BF$1=Z3)*('Emprunts consolidés'!$N$2:$BF$2))</f>
        <v>0</v>
      </c>
      <c r="AA12" s="279">
        <f>SUMPRODUCT(('Emprunts consolidés'!$N$1:$BF$1=AA3)*('Emprunts consolidés'!$N$2:$BF$2))</f>
        <v>0</v>
      </c>
      <c r="AB12" s="279">
        <f>SUMPRODUCT(('Emprunts consolidés'!$N$1:$BF$1=AB3)*('Emprunts consolidés'!$N$2:$BF$2))</f>
        <v>0</v>
      </c>
      <c r="AC12" s="279">
        <f>SUMPRODUCT(('Emprunts consolidés'!$N$1:$BF$1=AC3)*('Emprunts consolidés'!$N$2:$BF$2))</f>
        <v>0</v>
      </c>
      <c r="AD12" s="279">
        <f>SUMPRODUCT(('Emprunts consolidés'!$N$1:$BF$1=AD3)*('Emprunts consolidés'!$N$2:$BF$2))</f>
        <v>0</v>
      </c>
      <c r="AE12" s="279">
        <f>SUMPRODUCT(('Emprunts consolidés'!$N$1:$BF$1=AE3)*('Emprunts consolidés'!$N$2:$BF$2))</f>
        <v>0</v>
      </c>
      <c r="AF12" s="279">
        <f>SUMPRODUCT(('Emprunts consolidés'!$N$1:$BF$1=AF3)*('Emprunts consolidés'!$N$2:$BF$2))</f>
        <v>0</v>
      </c>
      <c r="AG12" s="280">
        <f>SUMPRODUCT(('Emprunts consolidés'!$N$1:$BF$1=AG3)*('Emprunts consolidés'!$N$2:$BF$2))</f>
        <v>0</v>
      </c>
      <c r="AH12" s="281">
        <f>SUMPRODUCT(('Emprunts consolidés'!$N$1:$BF$1=AH3)*('Emprunts consolidés'!$N$2:$BF$2))</f>
        <v>0</v>
      </c>
      <c r="AI12" s="281">
        <f>SUMPRODUCT(('Emprunts consolidés'!$N$1:$BF$1=AI3)*('Emprunts consolidés'!$N$2:$BF$2))</f>
        <v>0</v>
      </c>
      <c r="AJ12" s="281">
        <f>SUMPRODUCT(('Emprunts consolidés'!$N$1:$BF$1=AJ3)*('Emprunts consolidés'!$N$2:$BF$2))</f>
        <v>0</v>
      </c>
      <c r="AK12" s="281">
        <f>SUMPRODUCT(('Emprunts consolidés'!$N$1:$BF$1=AK3)*('Emprunts consolidés'!$N$2:$BF$2))</f>
        <v>0</v>
      </c>
      <c r="AL12" s="281">
        <f>SUMPRODUCT(('Emprunts consolidés'!$N$1:$BF$1=AL3)*('Emprunts consolidés'!$N$2:$BF$2))</f>
        <v>0</v>
      </c>
      <c r="AM12" s="281">
        <f>SUMPRODUCT(('Emprunts consolidés'!$N$1:$BF$1=AM3)*('Emprunts consolidés'!$N$2:$BF$2))</f>
        <v>0</v>
      </c>
      <c r="AN12" s="281">
        <f>SUMPRODUCT(('Emprunts consolidés'!$N$1:$BF$1=AN3)*('Emprunts consolidés'!$N$2:$BF$2))</f>
        <v>0</v>
      </c>
      <c r="AO12" s="281">
        <f>SUMPRODUCT(('Emprunts consolidés'!$N$1:$BF$1=AO3)*('Emprunts consolidés'!$N$2:$BF$2))</f>
        <v>0</v>
      </c>
      <c r="AP12" s="281">
        <f>SUMPRODUCT(('Emprunts consolidés'!$N$1:$BF$1=AP3)*('Emprunts consolidés'!$N$2:$BF$2))</f>
        <v>0</v>
      </c>
      <c r="AQ12" s="281">
        <f>SUMPRODUCT(('Emprunts consolidés'!$N$1:$BF$1=AQ3)*('Emprunts consolidés'!$N$2:$BF$2))</f>
        <v>0</v>
      </c>
      <c r="AR12" s="281">
        <f>SUMPRODUCT(('Emprunts consolidés'!$N$1:$BF$1=AR3)*('Emprunts consolidés'!$N$2:$BF$2))</f>
        <v>0</v>
      </c>
      <c r="AS12" s="281">
        <f>SUMPRODUCT(('Emprunts consolidés'!$N$1:$BF$1=AS3)*('Emprunts consolidés'!$N$2:$BF$2))</f>
        <v>0</v>
      </c>
      <c r="AT12" s="286">
        <f>SUMPRODUCT(('Emprunts consolidés'!$N$1:$BF$1=AT3)*('Emprunts consolidés'!$N$2:$BF$2))</f>
        <v>0</v>
      </c>
    </row>
    <row r="13" spans="1:46" ht="15" customHeight="1" thickBot="1">
      <c r="A13" s="109" t="s">
        <v>153</v>
      </c>
      <c r="B13" s="110"/>
      <c r="C13" s="275">
        <f t="shared" ref="C13:AT13" si="9">C12+C11-C10</f>
        <v>0</v>
      </c>
      <c r="D13" s="276">
        <f t="shared" si="9"/>
        <v>0</v>
      </c>
      <c r="E13" s="276">
        <f t="shared" si="9"/>
        <v>0</v>
      </c>
      <c r="F13" s="276">
        <f t="shared" si="9"/>
        <v>0</v>
      </c>
      <c r="G13" s="276">
        <f t="shared" si="9"/>
        <v>0</v>
      </c>
      <c r="H13" s="277">
        <f t="shared" si="9"/>
        <v>0</v>
      </c>
      <c r="I13" s="276">
        <f t="shared" si="9"/>
        <v>0</v>
      </c>
      <c r="J13" s="276">
        <f t="shared" si="9"/>
        <v>0</v>
      </c>
      <c r="K13" s="276">
        <f t="shared" si="9"/>
        <v>0</v>
      </c>
      <c r="L13" s="276">
        <f t="shared" si="9"/>
        <v>0</v>
      </c>
      <c r="M13" s="276">
        <f t="shared" si="9"/>
        <v>0</v>
      </c>
      <c r="N13" s="276">
        <f t="shared" si="9"/>
        <v>0</v>
      </c>
      <c r="O13" s="276">
        <f t="shared" si="9"/>
        <v>0</v>
      </c>
      <c r="P13" s="276">
        <f t="shared" si="9"/>
        <v>0</v>
      </c>
      <c r="Q13" s="276">
        <f t="shared" si="9"/>
        <v>0</v>
      </c>
      <c r="R13" s="276">
        <f t="shared" si="9"/>
        <v>0</v>
      </c>
      <c r="S13" s="276">
        <f t="shared" si="9"/>
        <v>0</v>
      </c>
      <c r="T13" s="276">
        <f t="shared" si="9"/>
        <v>0</v>
      </c>
      <c r="U13" s="276">
        <f t="shared" si="9"/>
        <v>0</v>
      </c>
      <c r="V13" s="276">
        <f t="shared" si="9"/>
        <v>0</v>
      </c>
      <c r="W13" s="276">
        <f t="shared" si="9"/>
        <v>0</v>
      </c>
      <c r="X13" s="276">
        <f t="shared" si="9"/>
        <v>0</v>
      </c>
      <c r="Y13" s="276">
        <f t="shared" si="9"/>
        <v>0</v>
      </c>
      <c r="Z13" s="276">
        <f t="shared" si="9"/>
        <v>0</v>
      </c>
      <c r="AA13" s="276">
        <f t="shared" si="9"/>
        <v>0</v>
      </c>
      <c r="AB13" s="276">
        <f t="shared" si="9"/>
        <v>0</v>
      </c>
      <c r="AC13" s="276">
        <f t="shared" si="9"/>
        <v>0</v>
      </c>
      <c r="AD13" s="276">
        <f t="shared" si="9"/>
        <v>0</v>
      </c>
      <c r="AE13" s="276">
        <f t="shared" si="9"/>
        <v>0</v>
      </c>
      <c r="AF13" s="276">
        <f t="shared" si="9"/>
        <v>0</v>
      </c>
      <c r="AG13" s="277">
        <f t="shared" si="9"/>
        <v>0</v>
      </c>
      <c r="AH13" s="276">
        <f t="shared" si="9"/>
        <v>0</v>
      </c>
      <c r="AI13" s="276">
        <f t="shared" si="9"/>
        <v>0</v>
      </c>
      <c r="AJ13" s="276">
        <f t="shared" si="9"/>
        <v>0</v>
      </c>
      <c r="AK13" s="276">
        <f t="shared" si="9"/>
        <v>0</v>
      </c>
      <c r="AL13" s="276">
        <f t="shared" si="9"/>
        <v>0</v>
      </c>
      <c r="AM13" s="276">
        <f t="shared" si="9"/>
        <v>0</v>
      </c>
      <c r="AN13" s="276">
        <f t="shared" si="9"/>
        <v>0</v>
      </c>
      <c r="AO13" s="276">
        <f t="shared" si="9"/>
        <v>0</v>
      </c>
      <c r="AP13" s="276">
        <f t="shared" si="9"/>
        <v>0</v>
      </c>
      <c r="AQ13" s="276">
        <f t="shared" si="9"/>
        <v>0</v>
      </c>
      <c r="AR13" s="276">
        <f t="shared" si="9"/>
        <v>0</v>
      </c>
      <c r="AS13" s="276">
        <f t="shared" si="9"/>
        <v>0</v>
      </c>
      <c r="AT13" s="278">
        <f t="shared" si="9"/>
        <v>0</v>
      </c>
    </row>
    <row r="14" spans="1:46" ht="15" customHeight="1" thickBot="1">
      <c r="A14" s="527"/>
      <c r="B14" s="528"/>
      <c r="C14" s="529"/>
      <c r="D14" s="529"/>
      <c r="E14" s="529"/>
      <c r="F14" s="529"/>
      <c r="G14" s="529"/>
      <c r="H14" s="529"/>
      <c r="I14" s="621"/>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5"/>
      <c r="AH14" s="304"/>
      <c r="AI14" s="304"/>
      <c r="AJ14" s="304"/>
      <c r="AK14" s="304"/>
      <c r="AL14" s="304"/>
      <c r="AM14" s="304"/>
      <c r="AN14" s="304"/>
      <c r="AO14" s="304"/>
      <c r="AP14" s="304"/>
      <c r="AQ14" s="304"/>
      <c r="AR14" s="304"/>
      <c r="AS14" s="304"/>
      <c r="AT14" s="306"/>
    </row>
    <row r="15" spans="1:46" ht="33" customHeight="1">
      <c r="A15" s="294" t="s">
        <v>421</v>
      </c>
      <c r="B15" s="94"/>
      <c r="C15" s="301"/>
      <c r="D15" s="301"/>
      <c r="E15" s="301"/>
      <c r="F15" s="301"/>
      <c r="G15" s="301"/>
      <c r="H15" s="301"/>
      <c r="I15" s="304"/>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622"/>
    </row>
    <row r="16" spans="1:46" ht="15" customHeight="1">
      <c r="A16" s="98" t="s">
        <v>420</v>
      </c>
      <c r="B16" s="536" t="s">
        <v>422</v>
      </c>
      <c r="C16" s="618"/>
      <c r="D16" s="620">
        <f>C16</f>
        <v>0</v>
      </c>
      <c r="E16" s="620">
        <f>D16</f>
        <v>0</v>
      </c>
      <c r="F16" s="620">
        <f t="shared" ref="F16:AT16" si="10">E16</f>
        <v>0</v>
      </c>
      <c r="G16" s="620">
        <f t="shared" si="10"/>
        <v>0</v>
      </c>
      <c r="H16" s="620">
        <f t="shared" si="10"/>
        <v>0</v>
      </c>
      <c r="I16" s="620">
        <f t="shared" si="10"/>
        <v>0</v>
      </c>
      <c r="J16" s="620">
        <f t="shared" si="10"/>
        <v>0</v>
      </c>
      <c r="K16" s="620">
        <f t="shared" si="10"/>
        <v>0</v>
      </c>
      <c r="L16" s="620">
        <f t="shared" si="10"/>
        <v>0</v>
      </c>
      <c r="M16" s="620">
        <f t="shared" si="10"/>
        <v>0</v>
      </c>
      <c r="N16" s="620">
        <f t="shared" si="10"/>
        <v>0</v>
      </c>
      <c r="O16" s="620">
        <f t="shared" si="10"/>
        <v>0</v>
      </c>
      <c r="P16" s="620">
        <f t="shared" si="10"/>
        <v>0</v>
      </c>
      <c r="Q16" s="620">
        <f t="shared" si="10"/>
        <v>0</v>
      </c>
      <c r="R16" s="620">
        <f t="shared" si="10"/>
        <v>0</v>
      </c>
      <c r="S16" s="620">
        <f t="shared" si="10"/>
        <v>0</v>
      </c>
      <c r="T16" s="620">
        <f t="shared" si="10"/>
        <v>0</v>
      </c>
      <c r="U16" s="620">
        <f t="shared" si="10"/>
        <v>0</v>
      </c>
      <c r="V16" s="620">
        <f t="shared" si="10"/>
        <v>0</v>
      </c>
      <c r="W16" s="620">
        <f t="shared" si="10"/>
        <v>0</v>
      </c>
      <c r="X16" s="620">
        <f t="shared" si="10"/>
        <v>0</v>
      </c>
      <c r="Y16" s="620">
        <f t="shared" si="10"/>
        <v>0</v>
      </c>
      <c r="Z16" s="620">
        <f t="shared" si="10"/>
        <v>0</v>
      </c>
      <c r="AA16" s="620">
        <f t="shared" si="10"/>
        <v>0</v>
      </c>
      <c r="AB16" s="620">
        <f t="shared" si="10"/>
        <v>0</v>
      </c>
      <c r="AC16" s="620">
        <f t="shared" si="10"/>
        <v>0</v>
      </c>
      <c r="AD16" s="620">
        <f t="shared" si="10"/>
        <v>0</v>
      </c>
      <c r="AE16" s="620">
        <f t="shared" si="10"/>
        <v>0</v>
      </c>
      <c r="AF16" s="620">
        <f t="shared" si="10"/>
        <v>0</v>
      </c>
      <c r="AG16" s="620">
        <f t="shared" si="10"/>
        <v>0</v>
      </c>
      <c r="AH16" s="620">
        <f t="shared" si="10"/>
        <v>0</v>
      </c>
      <c r="AI16" s="620">
        <f t="shared" si="10"/>
        <v>0</v>
      </c>
      <c r="AJ16" s="620">
        <f t="shared" si="10"/>
        <v>0</v>
      </c>
      <c r="AK16" s="620">
        <f t="shared" si="10"/>
        <v>0</v>
      </c>
      <c r="AL16" s="620">
        <f t="shared" si="10"/>
        <v>0</v>
      </c>
      <c r="AM16" s="620">
        <f t="shared" si="10"/>
        <v>0</v>
      </c>
      <c r="AN16" s="620">
        <f t="shared" si="10"/>
        <v>0</v>
      </c>
      <c r="AO16" s="620">
        <f t="shared" si="10"/>
        <v>0</v>
      </c>
      <c r="AP16" s="620">
        <f t="shared" si="10"/>
        <v>0</v>
      </c>
      <c r="AQ16" s="620">
        <f t="shared" si="10"/>
        <v>0</v>
      </c>
      <c r="AR16" s="620">
        <f t="shared" si="10"/>
        <v>0</v>
      </c>
      <c r="AS16" s="620">
        <f t="shared" si="10"/>
        <v>0</v>
      </c>
      <c r="AT16" s="541">
        <f t="shared" si="10"/>
        <v>0</v>
      </c>
    </row>
    <row r="17" spans="1:46" ht="15" customHeight="1">
      <c r="A17" s="100" t="s">
        <v>424</v>
      </c>
      <c r="B17" s="1645" t="s">
        <v>423</v>
      </c>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542"/>
    </row>
    <row r="18" spans="1:46" ht="15" customHeight="1">
      <c r="A18" s="103" t="s">
        <v>644</v>
      </c>
      <c r="B18" s="1649"/>
      <c r="C18" s="668" t="str">
        <f>Ann_BRL_Bailleur_red_loyer!B16</f>
        <v>- €</v>
      </c>
      <c r="D18" s="668" t="str">
        <f>Ann_BRL_Bailleur_red_loyer!C16</f>
        <v>- €</v>
      </c>
      <c r="E18" s="668" t="str">
        <f>Ann_BRL_Bailleur_red_loyer!D16</f>
        <v>- €</v>
      </c>
      <c r="F18" s="669" t="str">
        <f>Ann_BRL_Bailleur_red_loyer!E16</f>
        <v>- €</v>
      </c>
      <c r="G18" s="669" t="str">
        <f>Ann_BRL_Bailleur_red_loyer!F16</f>
        <v>- €</v>
      </c>
      <c r="H18" s="669" t="str">
        <f>Ann_BRL_Bailleur_red_loyer!G16</f>
        <v>- €</v>
      </c>
      <c r="I18" s="669" t="str">
        <f>Ann_BRL_Bailleur_red_loyer!H16</f>
        <v>- €</v>
      </c>
      <c r="J18" s="669" t="str">
        <f>Ann_BRL_Bailleur_red_loyer!I16</f>
        <v>- €</v>
      </c>
      <c r="K18" s="669" t="str">
        <f>Ann_BRL_Bailleur_red_loyer!J16</f>
        <v>- €</v>
      </c>
      <c r="L18" s="669" t="str">
        <f>Ann_BRL_Bailleur_red_loyer!K16</f>
        <v>- €</v>
      </c>
      <c r="M18" s="669" t="str">
        <f>Ann_BRL_Bailleur_red_loyer!L16</f>
        <v>- €</v>
      </c>
      <c r="N18" s="669" t="str">
        <f>Ann_BRL_Bailleur_red_loyer!M16</f>
        <v>- €</v>
      </c>
      <c r="O18" s="669" t="str">
        <f>Ann_BRL_Bailleur_red_loyer!N16</f>
        <v>- €</v>
      </c>
      <c r="P18" s="669" t="str">
        <f>Ann_BRL_Bailleur_red_loyer!O16</f>
        <v>- €</v>
      </c>
      <c r="Q18" s="669" t="str">
        <f>Ann_BRL_Bailleur_red_loyer!P16</f>
        <v>- €</v>
      </c>
      <c r="R18" s="669" t="str">
        <f>Ann_BRL_Bailleur_red_loyer!Q16</f>
        <v>- €</v>
      </c>
      <c r="S18" s="669" t="str">
        <f>Ann_BRL_Bailleur_red_loyer!R16</f>
        <v>- €</v>
      </c>
      <c r="T18" s="669" t="str">
        <f>Ann_BRL_Bailleur_red_loyer!S16</f>
        <v>- €</v>
      </c>
      <c r="U18" s="669" t="str">
        <f>Ann_BRL_Bailleur_red_loyer!T16</f>
        <v>- €</v>
      </c>
      <c r="V18" s="669" t="str">
        <f>Ann_BRL_Bailleur_red_loyer!U16</f>
        <v>- €</v>
      </c>
      <c r="W18" s="669" t="str">
        <f>Ann_BRL_Bailleur_red_loyer!V16</f>
        <v>- €</v>
      </c>
      <c r="X18" s="669" t="str">
        <f>Ann_BRL_Bailleur_red_loyer!W16</f>
        <v>- €</v>
      </c>
      <c r="Y18" s="669" t="str">
        <f>Ann_BRL_Bailleur_red_loyer!X16</f>
        <v>- €</v>
      </c>
      <c r="Z18" s="669" t="str">
        <f>Ann_BRL_Bailleur_red_loyer!Y16</f>
        <v>- €</v>
      </c>
      <c r="AA18" s="669" t="str">
        <f>Ann_BRL_Bailleur_red_loyer!Z16</f>
        <v>- €</v>
      </c>
      <c r="AB18" s="669" t="str">
        <f>Ann_BRL_Bailleur_red_loyer!AA16</f>
        <v>- €</v>
      </c>
      <c r="AC18" s="669" t="str">
        <f>Ann_BRL_Bailleur_red_loyer!AB16</f>
        <v>- €</v>
      </c>
      <c r="AD18" s="669" t="str">
        <f>Ann_BRL_Bailleur_red_loyer!AC16</f>
        <v>- €</v>
      </c>
      <c r="AE18" s="669" t="str">
        <f>Ann_BRL_Bailleur_red_loyer!AD16</f>
        <v>- €</v>
      </c>
      <c r="AF18" s="669" t="str">
        <f>Ann_BRL_Bailleur_red_loyer!AE16</f>
        <v>- €</v>
      </c>
      <c r="AG18" s="669" t="str">
        <f>Ann_BRL_Bailleur_red_loyer!AF16</f>
        <v>- €</v>
      </c>
      <c r="AH18" s="669" t="str">
        <f>Ann_BRL_Bailleur_red_loyer!AG16</f>
        <v>- €</v>
      </c>
      <c r="AI18" s="669" t="str">
        <f>Ann_BRL_Bailleur_red_loyer!AH16</f>
        <v>- €</v>
      </c>
      <c r="AJ18" s="669" t="str">
        <f>Ann_BRL_Bailleur_red_loyer!AI16</f>
        <v>- €</v>
      </c>
      <c r="AK18" s="669" t="str">
        <f>Ann_BRL_Bailleur_red_loyer!AJ16</f>
        <v>- €</v>
      </c>
      <c r="AL18" s="669" t="str">
        <f>Ann_BRL_Bailleur_red_loyer!AK16</f>
        <v>- €</v>
      </c>
      <c r="AM18" s="669" t="str">
        <f>Ann_BRL_Bailleur_red_loyer!AL16</f>
        <v>- €</v>
      </c>
      <c r="AN18" s="669" t="str">
        <f>Ann_BRL_Bailleur_red_loyer!AM16</f>
        <v>- €</v>
      </c>
      <c r="AO18" s="669" t="str">
        <f>Ann_BRL_Bailleur_red_loyer!AN16</f>
        <v>- €</v>
      </c>
      <c r="AP18" s="669" t="str">
        <f>Ann_BRL_Bailleur_red_loyer!AO16</f>
        <v>- €</v>
      </c>
      <c r="AQ18" s="669" t="str">
        <f>Ann_BRL_Bailleur_red_loyer!AP16</f>
        <v>- €</v>
      </c>
      <c r="AR18" s="669" t="str">
        <f>Ann_BRL_Bailleur_red_loyer!AQ16</f>
        <v>- €</v>
      </c>
      <c r="AS18" s="669" t="str">
        <f>Ann_BRL_Bailleur_red_loyer!AR16</f>
        <v>- €</v>
      </c>
      <c r="AT18" s="670" t="str">
        <f>Ann_BRL_Bailleur_red_loyer!AS16</f>
        <v>- €</v>
      </c>
    </row>
    <row r="19" spans="1:46" ht="15" customHeight="1" thickBot="1">
      <c r="A19" s="109" t="s">
        <v>425</v>
      </c>
      <c r="B19" s="109"/>
      <c r="C19" s="671" t="str">
        <f>IFERROR(C17+C18-C16,"- €")</f>
        <v>- €</v>
      </c>
      <c r="D19" s="671" t="str">
        <f t="shared" ref="D19:AT19" si="11">IFERROR(D17+D18-D16,"- €")</f>
        <v>- €</v>
      </c>
      <c r="E19" s="671" t="str">
        <f t="shared" si="11"/>
        <v>- €</v>
      </c>
      <c r="F19" s="671" t="str">
        <f t="shared" si="11"/>
        <v>- €</v>
      </c>
      <c r="G19" s="671" t="str">
        <f t="shared" si="11"/>
        <v>- €</v>
      </c>
      <c r="H19" s="671" t="str">
        <f t="shared" si="11"/>
        <v>- €</v>
      </c>
      <c r="I19" s="671" t="str">
        <f t="shared" si="11"/>
        <v>- €</v>
      </c>
      <c r="J19" s="671" t="str">
        <f t="shared" si="11"/>
        <v>- €</v>
      </c>
      <c r="K19" s="671" t="str">
        <f t="shared" si="11"/>
        <v>- €</v>
      </c>
      <c r="L19" s="671" t="str">
        <f t="shared" si="11"/>
        <v>- €</v>
      </c>
      <c r="M19" s="671" t="str">
        <f t="shared" si="11"/>
        <v>- €</v>
      </c>
      <c r="N19" s="671" t="str">
        <f t="shared" si="11"/>
        <v>- €</v>
      </c>
      <c r="O19" s="671" t="str">
        <f t="shared" si="11"/>
        <v>- €</v>
      </c>
      <c r="P19" s="671" t="str">
        <f t="shared" si="11"/>
        <v>- €</v>
      </c>
      <c r="Q19" s="671" t="str">
        <f t="shared" si="11"/>
        <v>- €</v>
      </c>
      <c r="R19" s="671" t="str">
        <f t="shared" si="11"/>
        <v>- €</v>
      </c>
      <c r="S19" s="671" t="str">
        <f t="shared" si="11"/>
        <v>- €</v>
      </c>
      <c r="T19" s="671" t="str">
        <f t="shared" si="11"/>
        <v>- €</v>
      </c>
      <c r="U19" s="671" t="str">
        <f t="shared" si="11"/>
        <v>- €</v>
      </c>
      <c r="V19" s="671" t="str">
        <f t="shared" si="11"/>
        <v>- €</v>
      </c>
      <c r="W19" s="671" t="str">
        <f t="shared" si="11"/>
        <v>- €</v>
      </c>
      <c r="X19" s="671" t="str">
        <f t="shared" si="11"/>
        <v>- €</v>
      </c>
      <c r="Y19" s="671" t="str">
        <f t="shared" si="11"/>
        <v>- €</v>
      </c>
      <c r="Z19" s="671" t="str">
        <f t="shared" si="11"/>
        <v>- €</v>
      </c>
      <c r="AA19" s="671" t="str">
        <f t="shared" si="11"/>
        <v>- €</v>
      </c>
      <c r="AB19" s="671" t="str">
        <f t="shared" si="11"/>
        <v>- €</v>
      </c>
      <c r="AC19" s="671" t="str">
        <f t="shared" si="11"/>
        <v>- €</v>
      </c>
      <c r="AD19" s="671" t="str">
        <f t="shared" si="11"/>
        <v>- €</v>
      </c>
      <c r="AE19" s="671" t="str">
        <f t="shared" si="11"/>
        <v>- €</v>
      </c>
      <c r="AF19" s="671" t="str">
        <f t="shared" si="11"/>
        <v>- €</v>
      </c>
      <c r="AG19" s="671" t="str">
        <f t="shared" si="11"/>
        <v>- €</v>
      </c>
      <c r="AH19" s="671" t="str">
        <f t="shared" si="11"/>
        <v>- €</v>
      </c>
      <c r="AI19" s="671" t="str">
        <f t="shared" si="11"/>
        <v>- €</v>
      </c>
      <c r="AJ19" s="671" t="str">
        <f t="shared" si="11"/>
        <v>- €</v>
      </c>
      <c r="AK19" s="671" t="str">
        <f t="shared" si="11"/>
        <v>- €</v>
      </c>
      <c r="AL19" s="671" t="str">
        <f t="shared" si="11"/>
        <v>- €</v>
      </c>
      <c r="AM19" s="671" t="str">
        <f t="shared" si="11"/>
        <v>- €</v>
      </c>
      <c r="AN19" s="671" t="str">
        <f t="shared" si="11"/>
        <v>- €</v>
      </c>
      <c r="AO19" s="671" t="str">
        <f t="shared" si="11"/>
        <v>- €</v>
      </c>
      <c r="AP19" s="671" t="str">
        <f t="shared" si="11"/>
        <v>- €</v>
      </c>
      <c r="AQ19" s="671" t="str">
        <f t="shared" si="11"/>
        <v>- €</v>
      </c>
      <c r="AR19" s="671" t="str">
        <f t="shared" si="11"/>
        <v>- €</v>
      </c>
      <c r="AS19" s="671" t="str">
        <f t="shared" si="11"/>
        <v>- €</v>
      </c>
      <c r="AT19" s="671" t="str">
        <f t="shared" si="11"/>
        <v>- €</v>
      </c>
    </row>
    <row r="20" spans="1:46" ht="12.95" customHeight="1" thickBot="1">
      <c r="A20" s="111"/>
      <c r="B20" s="112"/>
      <c r="C20" s="113"/>
      <c r="D20" s="113"/>
      <c r="E20" s="113"/>
      <c r="F20" s="113"/>
      <c r="G20" s="113"/>
      <c r="H20" s="113"/>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246"/>
      <c r="AH20" s="118"/>
      <c r="AI20" s="118"/>
      <c r="AJ20" s="118"/>
      <c r="AK20" s="118"/>
      <c r="AL20" s="118"/>
      <c r="AM20" s="118"/>
      <c r="AN20" s="118"/>
      <c r="AO20" s="118"/>
      <c r="AP20" s="118"/>
      <c r="AQ20" s="118"/>
      <c r="AR20" s="118"/>
      <c r="AS20" s="118"/>
      <c r="AT20" s="105"/>
    </row>
    <row r="21" spans="1:46" ht="27" customHeight="1">
      <c r="A21" s="294" t="s">
        <v>413</v>
      </c>
      <c r="B21" s="114"/>
      <c r="C21" s="301">
        <f t="shared" ref="C21:AT21" si="12">SUM(C22:C28)</f>
        <v>0</v>
      </c>
      <c r="D21" s="301">
        <f t="shared" si="12"/>
        <v>0</v>
      </c>
      <c r="E21" s="301">
        <f t="shared" si="12"/>
        <v>0</v>
      </c>
      <c r="F21" s="301">
        <f t="shared" si="12"/>
        <v>0</v>
      </c>
      <c r="G21" s="301">
        <f t="shared" si="12"/>
        <v>0</v>
      </c>
      <c r="H21" s="301">
        <f t="shared" si="12"/>
        <v>0</v>
      </c>
      <c r="I21" s="301">
        <f t="shared" si="12"/>
        <v>0</v>
      </c>
      <c r="J21" s="301">
        <f t="shared" si="12"/>
        <v>0</v>
      </c>
      <c r="K21" s="301">
        <f t="shared" si="12"/>
        <v>0</v>
      </c>
      <c r="L21" s="301">
        <f t="shared" si="12"/>
        <v>0</v>
      </c>
      <c r="M21" s="301">
        <f t="shared" si="12"/>
        <v>0</v>
      </c>
      <c r="N21" s="301">
        <f t="shared" si="12"/>
        <v>0</v>
      </c>
      <c r="O21" s="301">
        <f t="shared" si="12"/>
        <v>0</v>
      </c>
      <c r="P21" s="301">
        <f t="shared" si="12"/>
        <v>0</v>
      </c>
      <c r="Q21" s="301">
        <f t="shared" si="12"/>
        <v>0</v>
      </c>
      <c r="R21" s="301">
        <f t="shared" si="12"/>
        <v>0</v>
      </c>
      <c r="S21" s="301">
        <f t="shared" si="12"/>
        <v>0</v>
      </c>
      <c r="T21" s="301">
        <f t="shared" si="12"/>
        <v>0</v>
      </c>
      <c r="U21" s="301">
        <f t="shared" si="12"/>
        <v>0</v>
      </c>
      <c r="V21" s="301">
        <f t="shared" si="12"/>
        <v>0</v>
      </c>
      <c r="W21" s="301">
        <f t="shared" si="12"/>
        <v>0</v>
      </c>
      <c r="X21" s="301">
        <f t="shared" si="12"/>
        <v>0</v>
      </c>
      <c r="Y21" s="301">
        <f t="shared" si="12"/>
        <v>0</v>
      </c>
      <c r="Z21" s="301">
        <f t="shared" si="12"/>
        <v>0</v>
      </c>
      <c r="AA21" s="301">
        <f t="shared" si="12"/>
        <v>0</v>
      </c>
      <c r="AB21" s="301">
        <f t="shared" si="12"/>
        <v>0</v>
      </c>
      <c r="AC21" s="301">
        <f t="shared" si="12"/>
        <v>0</v>
      </c>
      <c r="AD21" s="301">
        <f t="shared" si="12"/>
        <v>0</v>
      </c>
      <c r="AE21" s="301">
        <f t="shared" si="12"/>
        <v>0</v>
      </c>
      <c r="AF21" s="301">
        <f t="shared" si="12"/>
        <v>0</v>
      </c>
      <c r="AG21" s="301">
        <f t="shared" si="12"/>
        <v>0</v>
      </c>
      <c r="AH21" s="301">
        <f t="shared" si="12"/>
        <v>0</v>
      </c>
      <c r="AI21" s="301">
        <f t="shared" si="12"/>
        <v>0</v>
      </c>
      <c r="AJ21" s="301">
        <f t="shared" si="12"/>
        <v>0</v>
      </c>
      <c r="AK21" s="301">
        <f t="shared" si="12"/>
        <v>0</v>
      </c>
      <c r="AL21" s="301">
        <f t="shared" si="12"/>
        <v>0</v>
      </c>
      <c r="AM21" s="301">
        <f t="shared" si="12"/>
        <v>0</v>
      </c>
      <c r="AN21" s="301">
        <f t="shared" si="12"/>
        <v>0</v>
      </c>
      <c r="AO21" s="301">
        <f t="shared" si="12"/>
        <v>0</v>
      </c>
      <c r="AP21" s="301">
        <f t="shared" si="12"/>
        <v>0</v>
      </c>
      <c r="AQ21" s="301">
        <f t="shared" si="12"/>
        <v>0</v>
      </c>
      <c r="AR21" s="301">
        <f t="shared" si="12"/>
        <v>0</v>
      </c>
      <c r="AS21" s="301">
        <f t="shared" si="12"/>
        <v>0</v>
      </c>
      <c r="AT21" s="301">
        <f t="shared" si="12"/>
        <v>0</v>
      </c>
    </row>
    <row r="22" spans="1:46" ht="14.25" customHeight="1">
      <c r="A22" s="513" t="s">
        <v>403</v>
      </c>
      <c r="B22" s="117"/>
      <c r="C22" s="304"/>
      <c r="D22" s="304"/>
      <c r="E22" s="304"/>
      <c r="F22" s="304"/>
      <c r="G22" s="304"/>
      <c r="H22" s="305"/>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5"/>
      <c r="AH22" s="304"/>
      <c r="AI22" s="304"/>
      <c r="AJ22" s="304"/>
      <c r="AK22" s="304"/>
      <c r="AL22" s="304"/>
      <c r="AM22" s="304"/>
      <c r="AN22" s="304"/>
      <c r="AO22" s="304"/>
      <c r="AP22" s="304"/>
      <c r="AQ22" s="304"/>
      <c r="AR22" s="304"/>
      <c r="AS22" s="304"/>
      <c r="AT22" s="306"/>
    </row>
    <row r="23" spans="1:46" ht="14.25" customHeight="1">
      <c r="A23" s="1462" t="s">
        <v>13733</v>
      </c>
      <c r="B23" s="1463"/>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307"/>
      <c r="AH23" s="292"/>
      <c r="AI23" s="292"/>
      <c r="AJ23" s="292"/>
      <c r="AK23" s="292"/>
      <c r="AL23" s="292"/>
      <c r="AM23" s="292"/>
      <c r="AN23" s="292"/>
      <c r="AO23" s="292"/>
      <c r="AP23" s="292"/>
      <c r="AQ23" s="292"/>
      <c r="AR23" s="292"/>
      <c r="AS23" s="292"/>
      <c r="AT23" s="308"/>
    </row>
    <row r="24" spans="1:46" ht="15" customHeight="1">
      <c r="A24" s="1462" t="s">
        <v>13734</v>
      </c>
      <c r="B24" s="1461"/>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307"/>
      <c r="AH24" s="292"/>
      <c r="AI24" s="292"/>
      <c r="AJ24" s="292"/>
      <c r="AK24" s="292"/>
      <c r="AL24" s="292"/>
      <c r="AM24" s="292"/>
      <c r="AN24" s="292"/>
      <c r="AO24" s="292"/>
      <c r="AP24" s="292"/>
      <c r="AQ24" s="292"/>
      <c r="AR24" s="292"/>
      <c r="AS24" s="292"/>
      <c r="AT24" s="308"/>
    </row>
    <row r="25" spans="1:46" ht="15" customHeight="1">
      <c r="A25" s="119"/>
      <c r="B25" s="120"/>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307"/>
      <c r="AH25" s="292"/>
      <c r="AI25" s="292"/>
      <c r="AJ25" s="292"/>
      <c r="AK25" s="292"/>
      <c r="AL25" s="292"/>
      <c r="AM25" s="292"/>
      <c r="AN25" s="292"/>
      <c r="AO25" s="292"/>
      <c r="AP25" s="292"/>
      <c r="AQ25" s="292"/>
      <c r="AR25" s="292"/>
      <c r="AS25" s="292"/>
      <c r="AT25" s="308"/>
    </row>
    <row r="26" spans="1:46" ht="15" customHeight="1">
      <c r="A26" s="119" t="s">
        <v>402</v>
      </c>
      <c r="B26" s="120"/>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307"/>
      <c r="AH26" s="292"/>
      <c r="AI26" s="292"/>
      <c r="AJ26" s="292"/>
      <c r="AK26" s="292"/>
      <c r="AL26" s="292"/>
      <c r="AM26" s="292"/>
      <c r="AN26" s="292"/>
      <c r="AO26" s="292"/>
      <c r="AP26" s="292"/>
      <c r="AQ26" s="292"/>
      <c r="AR26" s="292"/>
      <c r="AS26" s="292"/>
      <c r="AT26" s="308"/>
    </row>
    <row r="27" spans="1:46" ht="15" customHeight="1">
      <c r="A27" s="119"/>
      <c r="B27" s="120"/>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307"/>
      <c r="AH27" s="292"/>
      <c r="AI27" s="292"/>
      <c r="AJ27" s="292"/>
      <c r="AK27" s="292"/>
      <c r="AL27" s="292"/>
      <c r="AM27" s="292"/>
      <c r="AN27" s="292"/>
      <c r="AO27" s="292"/>
      <c r="AP27" s="292"/>
      <c r="AQ27" s="292"/>
      <c r="AR27" s="292"/>
      <c r="AS27" s="292"/>
      <c r="AT27" s="307"/>
    </row>
    <row r="28" spans="1:46" ht="15" customHeight="1" thickBot="1">
      <c r="A28" s="490" t="str">
        <f>IF(SUM(A2_Plan_de_financement!B69:G69)=0,""," - "&amp;A2_Plan_de_financement!A69)</f>
        <v/>
      </c>
      <c r="B28" s="491"/>
      <c r="C28" s="492">
        <f>A2_Plan_de_financement!B69</f>
        <v>0</v>
      </c>
      <c r="D28" s="492">
        <f>A2_Plan_de_financement!C69</f>
        <v>0</v>
      </c>
      <c r="E28" s="492">
        <f>A2_Plan_de_financement!D69</f>
        <v>0</v>
      </c>
      <c r="F28" s="492">
        <f>A2_Plan_de_financement!E69</f>
        <v>0</v>
      </c>
      <c r="G28" s="492">
        <f>A2_Plan_de_financement!F69</f>
        <v>0</v>
      </c>
      <c r="H28" s="492">
        <f>A2_Plan_de_financement!G69</f>
        <v>0</v>
      </c>
      <c r="I28" s="492">
        <f>A2_Plan_de_financement!H69</f>
        <v>0</v>
      </c>
      <c r="J28" s="492">
        <f>A2_Plan_de_financement!I69</f>
        <v>0</v>
      </c>
      <c r="K28" s="492">
        <f>A2_Plan_de_financement!J69</f>
        <v>0</v>
      </c>
      <c r="L28" s="492">
        <f>A2_Plan_de_financement!K69</f>
        <v>0</v>
      </c>
      <c r="M28" s="492">
        <f>A2_Plan_de_financement!L69</f>
        <v>0</v>
      </c>
      <c r="N28" s="492">
        <f>A2_Plan_de_financement!M69</f>
        <v>0</v>
      </c>
      <c r="O28" s="492">
        <f>A2_Plan_de_financement!N69</f>
        <v>0</v>
      </c>
      <c r="P28" s="492">
        <f>A2_Plan_de_financement!O69</f>
        <v>0</v>
      </c>
      <c r="Q28" s="492">
        <f>A2_Plan_de_financement!P69</f>
        <v>0</v>
      </c>
      <c r="R28" s="492">
        <f>A2_Plan_de_financement!Q69</f>
        <v>0</v>
      </c>
      <c r="S28" s="492">
        <f>A2_Plan_de_financement!R69</f>
        <v>0</v>
      </c>
      <c r="T28" s="492">
        <f>A2_Plan_de_financement!S69</f>
        <v>0</v>
      </c>
      <c r="U28" s="492">
        <f>A2_Plan_de_financement!T69</f>
        <v>0</v>
      </c>
      <c r="V28" s="492">
        <f>A2_Plan_de_financement!U69</f>
        <v>0</v>
      </c>
      <c r="W28" s="492">
        <f>A2_Plan_de_financement!V69</f>
        <v>0</v>
      </c>
      <c r="X28" s="492">
        <f>A2_Plan_de_financement!W69</f>
        <v>0</v>
      </c>
      <c r="Y28" s="492">
        <f>A2_Plan_de_financement!X69</f>
        <v>0</v>
      </c>
      <c r="Z28" s="492">
        <f>A2_Plan_de_financement!Y69</f>
        <v>0</v>
      </c>
      <c r="AA28" s="492">
        <f>A2_Plan_de_financement!Z69</f>
        <v>0</v>
      </c>
      <c r="AB28" s="492">
        <f>A2_Plan_de_financement!AA69</f>
        <v>0</v>
      </c>
      <c r="AC28" s="492">
        <f>A2_Plan_de_financement!AB69</f>
        <v>0</v>
      </c>
      <c r="AD28" s="492">
        <f>A2_Plan_de_financement!AC69</f>
        <v>0</v>
      </c>
      <c r="AE28" s="492">
        <f>A2_Plan_de_financement!AD69</f>
        <v>0</v>
      </c>
      <c r="AF28" s="492">
        <f>A2_Plan_de_financement!AE69</f>
        <v>0</v>
      </c>
      <c r="AG28" s="492">
        <f>A2_Plan_de_financement!AF69</f>
        <v>0</v>
      </c>
      <c r="AH28" s="492">
        <f>A2_Plan_de_financement!AG69</f>
        <v>0</v>
      </c>
      <c r="AI28" s="492">
        <f>A2_Plan_de_financement!AH69</f>
        <v>0</v>
      </c>
      <c r="AJ28" s="492">
        <f>A2_Plan_de_financement!AI69</f>
        <v>0</v>
      </c>
      <c r="AK28" s="492">
        <f>A2_Plan_de_financement!AJ69</f>
        <v>0</v>
      </c>
      <c r="AL28" s="492">
        <f>A2_Plan_de_financement!AK69</f>
        <v>0</v>
      </c>
      <c r="AM28" s="492">
        <f>A2_Plan_de_financement!AL69</f>
        <v>0</v>
      </c>
      <c r="AN28" s="492">
        <f>A2_Plan_de_financement!AM69</f>
        <v>0</v>
      </c>
      <c r="AO28" s="492">
        <f>A2_Plan_de_financement!AN69</f>
        <v>0</v>
      </c>
      <c r="AP28" s="492">
        <f>A2_Plan_de_financement!AO69</f>
        <v>0</v>
      </c>
      <c r="AQ28" s="492">
        <f>A2_Plan_de_financement!AP69</f>
        <v>0</v>
      </c>
      <c r="AR28" s="492">
        <f>A2_Plan_de_financement!AQ69</f>
        <v>0</v>
      </c>
      <c r="AS28" s="492">
        <f>A2_Plan_de_financement!AR69</f>
        <v>0</v>
      </c>
      <c r="AT28" s="492">
        <f>A2_Plan_de_financement!AS69</f>
        <v>0</v>
      </c>
    </row>
    <row r="29" spans="1:46" ht="28.5" customHeight="1">
      <c r="A29" s="294" t="s">
        <v>414</v>
      </c>
      <c r="B29" s="114"/>
      <c r="C29" s="301">
        <f>SUM(C31:C33)</f>
        <v>0</v>
      </c>
      <c r="D29" s="301">
        <f t="shared" ref="D29:AT29" si="13">SUM(D30:D33)</f>
        <v>0</v>
      </c>
      <c r="E29" s="301">
        <f t="shared" si="13"/>
        <v>0</v>
      </c>
      <c r="F29" s="301">
        <f t="shared" si="13"/>
        <v>0</v>
      </c>
      <c r="G29" s="301">
        <f t="shared" si="13"/>
        <v>0</v>
      </c>
      <c r="H29" s="302">
        <f t="shared" si="13"/>
        <v>0</v>
      </c>
      <c r="I29" s="301">
        <f t="shared" si="13"/>
        <v>0</v>
      </c>
      <c r="J29" s="301">
        <f t="shared" si="13"/>
        <v>0</v>
      </c>
      <c r="K29" s="301">
        <f t="shared" si="13"/>
        <v>0</v>
      </c>
      <c r="L29" s="301">
        <f t="shared" si="13"/>
        <v>0</v>
      </c>
      <c r="M29" s="301">
        <f t="shared" si="13"/>
        <v>0</v>
      </c>
      <c r="N29" s="301">
        <f t="shared" si="13"/>
        <v>0</v>
      </c>
      <c r="O29" s="301">
        <f t="shared" si="13"/>
        <v>0</v>
      </c>
      <c r="P29" s="301">
        <f t="shared" si="13"/>
        <v>0</v>
      </c>
      <c r="Q29" s="301">
        <f t="shared" si="13"/>
        <v>0</v>
      </c>
      <c r="R29" s="301">
        <f t="shared" si="13"/>
        <v>0</v>
      </c>
      <c r="S29" s="301">
        <f t="shared" si="13"/>
        <v>0</v>
      </c>
      <c r="T29" s="301">
        <f t="shared" si="13"/>
        <v>0</v>
      </c>
      <c r="U29" s="301">
        <f t="shared" si="13"/>
        <v>0</v>
      </c>
      <c r="V29" s="301">
        <f t="shared" si="13"/>
        <v>0</v>
      </c>
      <c r="W29" s="301">
        <f t="shared" si="13"/>
        <v>0</v>
      </c>
      <c r="X29" s="301">
        <f t="shared" si="13"/>
        <v>0</v>
      </c>
      <c r="Y29" s="301">
        <f t="shared" si="13"/>
        <v>0</v>
      </c>
      <c r="Z29" s="301">
        <f t="shared" si="13"/>
        <v>0</v>
      </c>
      <c r="AA29" s="301">
        <f t="shared" si="13"/>
        <v>0</v>
      </c>
      <c r="AB29" s="301">
        <f t="shared" si="13"/>
        <v>0</v>
      </c>
      <c r="AC29" s="301">
        <f t="shared" si="13"/>
        <v>0</v>
      </c>
      <c r="AD29" s="301">
        <f t="shared" si="13"/>
        <v>0</v>
      </c>
      <c r="AE29" s="301">
        <f t="shared" si="13"/>
        <v>0</v>
      </c>
      <c r="AF29" s="301">
        <f t="shared" si="13"/>
        <v>0</v>
      </c>
      <c r="AG29" s="302">
        <f t="shared" si="13"/>
        <v>0</v>
      </c>
      <c r="AH29" s="301">
        <f t="shared" si="13"/>
        <v>0</v>
      </c>
      <c r="AI29" s="301">
        <f t="shared" si="13"/>
        <v>0</v>
      </c>
      <c r="AJ29" s="301">
        <f t="shared" si="13"/>
        <v>0</v>
      </c>
      <c r="AK29" s="301">
        <f t="shared" si="13"/>
        <v>0</v>
      </c>
      <c r="AL29" s="301">
        <f t="shared" si="13"/>
        <v>0</v>
      </c>
      <c r="AM29" s="301">
        <f t="shared" si="13"/>
        <v>0</v>
      </c>
      <c r="AN29" s="301">
        <f t="shared" si="13"/>
        <v>0</v>
      </c>
      <c r="AO29" s="301">
        <f t="shared" si="13"/>
        <v>0</v>
      </c>
      <c r="AP29" s="301">
        <f t="shared" si="13"/>
        <v>0</v>
      </c>
      <c r="AQ29" s="301">
        <f t="shared" si="13"/>
        <v>0</v>
      </c>
      <c r="AR29" s="301">
        <f t="shared" si="13"/>
        <v>0</v>
      </c>
      <c r="AS29" s="301">
        <f t="shared" si="13"/>
        <v>0</v>
      </c>
      <c r="AT29" s="303">
        <f t="shared" si="13"/>
        <v>0</v>
      </c>
    </row>
    <row r="30" spans="1:46" ht="15" customHeight="1">
      <c r="A30" s="513" t="s">
        <v>404</v>
      </c>
      <c r="B30" s="117"/>
      <c r="C30" s="304"/>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307"/>
      <c r="AH30" s="292"/>
      <c r="AI30" s="292"/>
      <c r="AJ30" s="292"/>
      <c r="AK30" s="292"/>
      <c r="AL30" s="292"/>
      <c r="AM30" s="292"/>
      <c r="AN30" s="292"/>
      <c r="AO30" s="292"/>
      <c r="AP30" s="292"/>
      <c r="AQ30" s="292"/>
      <c r="AR30" s="292"/>
      <c r="AS30" s="292"/>
      <c r="AT30" s="308"/>
    </row>
    <row r="31" spans="1:46" ht="15" customHeight="1">
      <c r="A31" s="119" t="s">
        <v>401</v>
      </c>
      <c r="B31" s="120"/>
      <c r="C31" s="304"/>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307"/>
      <c r="AH31" s="292"/>
      <c r="AI31" s="292"/>
      <c r="AJ31" s="292"/>
      <c r="AK31" s="292"/>
      <c r="AL31" s="292"/>
      <c r="AM31" s="292"/>
      <c r="AN31" s="292"/>
      <c r="AO31" s="292"/>
      <c r="AP31" s="292"/>
      <c r="AQ31" s="292"/>
      <c r="AR31" s="292"/>
      <c r="AS31" s="292"/>
      <c r="AT31" s="308"/>
    </row>
    <row r="32" spans="1:46" ht="15" customHeight="1">
      <c r="A32" s="119" t="s">
        <v>402</v>
      </c>
      <c r="B32" s="120"/>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307"/>
      <c r="AH32" s="292"/>
      <c r="AI32" s="292"/>
      <c r="AJ32" s="292"/>
      <c r="AK32" s="292"/>
      <c r="AL32" s="292"/>
      <c r="AM32" s="292"/>
      <c r="AN32" s="292"/>
      <c r="AO32" s="292"/>
      <c r="AP32" s="292"/>
      <c r="AQ32" s="292"/>
      <c r="AR32" s="292"/>
      <c r="AS32" s="292"/>
      <c r="AT32" s="308"/>
    </row>
    <row r="33" spans="1:46" ht="15" customHeight="1" thickBot="1">
      <c r="A33" s="119" t="s">
        <v>400</v>
      </c>
      <c r="B33" s="120"/>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307"/>
      <c r="AH33" s="292"/>
      <c r="AI33" s="292"/>
      <c r="AJ33" s="292"/>
      <c r="AK33" s="292"/>
      <c r="AL33" s="292"/>
      <c r="AM33" s="292"/>
      <c r="AN33" s="292"/>
      <c r="AO33" s="292"/>
      <c r="AP33" s="292"/>
      <c r="AQ33" s="292"/>
      <c r="AR33" s="292"/>
      <c r="AS33" s="292"/>
      <c r="AT33" s="308"/>
    </row>
    <row r="34" spans="1:46" ht="39" customHeight="1">
      <c r="A34" s="294" t="s">
        <v>406</v>
      </c>
      <c r="B34" s="114"/>
      <c r="C34" s="115"/>
      <c r="D34" s="115"/>
      <c r="E34" s="115"/>
      <c r="F34" s="115"/>
      <c r="G34" s="115"/>
      <c r="H34" s="24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245"/>
      <c r="AH34" s="115"/>
      <c r="AI34" s="115"/>
      <c r="AJ34" s="115"/>
      <c r="AK34" s="115"/>
      <c r="AL34" s="115"/>
      <c r="AM34" s="115"/>
      <c r="AN34" s="115"/>
      <c r="AO34" s="115"/>
      <c r="AP34" s="115"/>
      <c r="AQ34" s="115"/>
      <c r="AR34" s="115"/>
      <c r="AS34" s="115"/>
      <c r="AT34" s="116"/>
    </row>
    <row r="35" spans="1:46" ht="15" customHeight="1">
      <c r="A35" s="98" t="s">
        <v>410</v>
      </c>
      <c r="B35" s="532" t="s">
        <v>341</v>
      </c>
      <c r="C35" s="533">
        <v>0</v>
      </c>
      <c r="D35" s="295">
        <f t="shared" ref="D35" si="14">C35</f>
        <v>0</v>
      </c>
      <c r="E35" s="295">
        <f t="shared" ref="E35" si="15">D35</f>
        <v>0</v>
      </c>
      <c r="F35" s="295">
        <f t="shared" ref="F35" si="16">E35</f>
        <v>0</v>
      </c>
      <c r="G35" s="295">
        <f t="shared" ref="G35" si="17">F35</f>
        <v>0</v>
      </c>
      <c r="H35" s="295">
        <f t="shared" ref="H35" si="18">G35</f>
        <v>0</v>
      </c>
      <c r="I35" s="295">
        <f t="shared" ref="I35" si="19">H35</f>
        <v>0</v>
      </c>
      <c r="J35" s="295">
        <f t="shared" ref="J35" si="20">I35</f>
        <v>0</v>
      </c>
      <c r="K35" s="295">
        <f t="shared" ref="K35" si="21">J35</f>
        <v>0</v>
      </c>
      <c r="L35" s="295">
        <f t="shared" ref="L35" si="22">K35</f>
        <v>0</v>
      </c>
      <c r="M35" s="295">
        <f t="shared" ref="M35" si="23">L35</f>
        <v>0</v>
      </c>
      <c r="N35" s="295">
        <f t="shared" ref="N35" si="24">M35</f>
        <v>0</v>
      </c>
      <c r="O35" s="295">
        <f t="shared" ref="O35" si="25">N35</f>
        <v>0</v>
      </c>
      <c r="P35" s="295">
        <f t="shared" ref="P35" si="26">O35</f>
        <v>0</v>
      </c>
      <c r="Q35" s="295">
        <f t="shared" ref="Q35" si="27">P35</f>
        <v>0</v>
      </c>
      <c r="R35" s="295">
        <f t="shared" ref="R35" si="28">Q35</f>
        <v>0</v>
      </c>
      <c r="S35" s="295">
        <f t="shared" ref="S35" si="29">R35</f>
        <v>0</v>
      </c>
      <c r="T35" s="295">
        <f t="shared" ref="T35" si="30">S35</f>
        <v>0</v>
      </c>
      <c r="U35" s="295">
        <f t="shared" ref="U35" si="31">T35</f>
        <v>0</v>
      </c>
      <c r="V35" s="295">
        <f t="shared" ref="V35" si="32">U35</f>
        <v>0</v>
      </c>
      <c r="W35" s="295">
        <f t="shared" ref="W35" si="33">V35</f>
        <v>0</v>
      </c>
      <c r="X35" s="295">
        <f t="shared" ref="X35" si="34">W35</f>
        <v>0</v>
      </c>
      <c r="Y35" s="295">
        <f t="shared" ref="Y35" si="35">X35</f>
        <v>0</v>
      </c>
      <c r="Z35" s="295">
        <f t="shared" ref="Z35" si="36">Y35</f>
        <v>0</v>
      </c>
      <c r="AA35" s="295">
        <f t="shared" ref="AA35" si="37">Z35</f>
        <v>0</v>
      </c>
      <c r="AB35" s="295">
        <f t="shared" ref="AB35" si="38">AA35</f>
        <v>0</v>
      </c>
      <c r="AC35" s="295">
        <f t="shared" ref="AC35" si="39">AB35</f>
        <v>0</v>
      </c>
      <c r="AD35" s="295">
        <f t="shared" ref="AD35" si="40">AC35</f>
        <v>0</v>
      </c>
      <c r="AE35" s="295">
        <f t="shared" ref="AE35" si="41">AD35</f>
        <v>0</v>
      </c>
      <c r="AF35" s="295">
        <f t="shared" ref="AF35" si="42">AE35</f>
        <v>0</v>
      </c>
      <c r="AG35" s="295">
        <f t="shared" ref="AG35" si="43">AF35</f>
        <v>0</v>
      </c>
      <c r="AH35" s="295">
        <f t="shared" ref="AH35" si="44">AG35</f>
        <v>0</v>
      </c>
      <c r="AI35" s="295">
        <f t="shared" ref="AI35" si="45">AH35</f>
        <v>0</v>
      </c>
      <c r="AJ35" s="295">
        <f t="shared" ref="AJ35" si="46">AI35</f>
        <v>0</v>
      </c>
      <c r="AK35" s="295">
        <f t="shared" ref="AK35" si="47">AJ35</f>
        <v>0</v>
      </c>
      <c r="AL35" s="295">
        <f t="shared" ref="AL35" si="48">AK35</f>
        <v>0</v>
      </c>
      <c r="AM35" s="295">
        <f t="shared" ref="AM35" si="49">AL35</f>
        <v>0</v>
      </c>
      <c r="AN35" s="295">
        <f t="shared" ref="AN35" si="50">AM35</f>
        <v>0</v>
      </c>
      <c r="AO35" s="295">
        <f t="shared" ref="AO35" si="51">AN35</f>
        <v>0</v>
      </c>
      <c r="AP35" s="295">
        <f t="shared" ref="AP35" si="52">AO35</f>
        <v>0</v>
      </c>
      <c r="AQ35" s="295">
        <f t="shared" ref="AQ35" si="53">AP35</f>
        <v>0</v>
      </c>
      <c r="AR35" s="295">
        <f t="shared" ref="AR35" si="54">AQ35</f>
        <v>0</v>
      </c>
      <c r="AS35" s="295">
        <f t="shared" ref="AS35" si="55">AR35</f>
        <v>0</v>
      </c>
      <c r="AT35" s="295">
        <f t="shared" ref="AT35" si="56">AS35</f>
        <v>0</v>
      </c>
    </row>
    <row r="36" spans="1:46" ht="15" customHeight="1">
      <c r="A36" s="100" t="s">
        <v>411</v>
      </c>
      <c r="B36" s="1647" t="s">
        <v>342</v>
      </c>
      <c r="C36" s="296">
        <f>A2_Plan_de_financement!B31</f>
        <v>0</v>
      </c>
      <c r="D36" s="296">
        <f>A2_Plan_de_financement!C31</f>
        <v>0</v>
      </c>
      <c r="E36" s="296">
        <f>A2_Plan_de_financement!D31</f>
        <v>0</v>
      </c>
      <c r="F36" s="296">
        <f>A2_Plan_de_financement!E31</f>
        <v>0</v>
      </c>
      <c r="G36" s="296">
        <f>A2_Plan_de_financement!F31</f>
        <v>0</v>
      </c>
      <c r="H36" s="296">
        <f>A2_Plan_de_financement!G31</f>
        <v>0</v>
      </c>
      <c r="I36" s="296">
        <f>A2_Plan_de_financement!H31</f>
        <v>0</v>
      </c>
      <c r="J36" s="296">
        <f>A2_Plan_de_financement!I31</f>
        <v>0</v>
      </c>
      <c r="K36" s="296">
        <f>A2_Plan_de_financement!J31</f>
        <v>0</v>
      </c>
      <c r="L36" s="296">
        <f>A2_Plan_de_financement!K31</f>
        <v>0</v>
      </c>
      <c r="M36" s="296">
        <f>A2_Plan_de_financement!L31</f>
        <v>0</v>
      </c>
      <c r="N36" s="296">
        <f>A2_Plan_de_financement!M31</f>
        <v>0</v>
      </c>
      <c r="O36" s="296">
        <f>A2_Plan_de_financement!N31</f>
        <v>0</v>
      </c>
      <c r="P36" s="296">
        <f>A2_Plan_de_financement!O31</f>
        <v>0</v>
      </c>
      <c r="Q36" s="296">
        <f>A2_Plan_de_financement!P31</f>
        <v>0</v>
      </c>
      <c r="R36" s="296">
        <f>A2_Plan_de_financement!Q31</f>
        <v>0</v>
      </c>
      <c r="S36" s="296">
        <f>A2_Plan_de_financement!R31</f>
        <v>0</v>
      </c>
      <c r="T36" s="296">
        <f>A2_Plan_de_financement!S31</f>
        <v>0</v>
      </c>
      <c r="U36" s="296">
        <f>A2_Plan_de_financement!T31</f>
        <v>0</v>
      </c>
      <c r="V36" s="296">
        <f>A2_Plan_de_financement!U31</f>
        <v>0</v>
      </c>
      <c r="W36" s="296">
        <f>A2_Plan_de_financement!V31</f>
        <v>0</v>
      </c>
      <c r="X36" s="296">
        <f>A2_Plan_de_financement!W31</f>
        <v>0</v>
      </c>
      <c r="Y36" s="296">
        <f>A2_Plan_de_financement!X31</f>
        <v>0</v>
      </c>
      <c r="Z36" s="296">
        <f>A2_Plan_de_financement!Y31</f>
        <v>0</v>
      </c>
      <c r="AA36" s="296">
        <f>A2_Plan_de_financement!Z31</f>
        <v>0</v>
      </c>
      <c r="AB36" s="296">
        <f>A2_Plan_de_financement!AA31</f>
        <v>0</v>
      </c>
      <c r="AC36" s="296">
        <f>A2_Plan_de_financement!AB31</f>
        <v>0</v>
      </c>
      <c r="AD36" s="296">
        <f>A2_Plan_de_financement!AC31</f>
        <v>0</v>
      </c>
      <c r="AE36" s="296">
        <f>A2_Plan_de_financement!AD31</f>
        <v>0</v>
      </c>
      <c r="AF36" s="296">
        <f>A2_Plan_de_financement!AE31</f>
        <v>0</v>
      </c>
      <c r="AG36" s="296">
        <f>A2_Plan_de_financement!AF31</f>
        <v>0</v>
      </c>
      <c r="AH36" s="296">
        <f>A2_Plan_de_financement!AG31</f>
        <v>0</v>
      </c>
      <c r="AI36" s="296">
        <f>A2_Plan_de_financement!AH31</f>
        <v>0</v>
      </c>
      <c r="AJ36" s="296">
        <f>A2_Plan_de_financement!AI31</f>
        <v>0</v>
      </c>
      <c r="AK36" s="296">
        <f>A2_Plan_de_financement!AJ31</f>
        <v>0</v>
      </c>
      <c r="AL36" s="296">
        <f>A2_Plan_de_financement!AK31</f>
        <v>0</v>
      </c>
      <c r="AM36" s="296">
        <f>A2_Plan_de_financement!AL31</f>
        <v>0</v>
      </c>
      <c r="AN36" s="296">
        <f>A2_Plan_de_financement!AM31</f>
        <v>0</v>
      </c>
      <c r="AO36" s="296">
        <f>A2_Plan_de_financement!AN31</f>
        <v>0</v>
      </c>
      <c r="AP36" s="296">
        <f>A2_Plan_de_financement!AO31</f>
        <v>0</v>
      </c>
      <c r="AQ36" s="296">
        <f>A2_Plan_de_financement!AP31</f>
        <v>0</v>
      </c>
      <c r="AR36" s="296">
        <f>A2_Plan_de_financement!AQ31</f>
        <v>0</v>
      </c>
      <c r="AS36" s="296">
        <f>A2_Plan_de_financement!AR31</f>
        <v>0</v>
      </c>
      <c r="AT36" s="296">
        <f>A2_Plan_de_financement!AS31</f>
        <v>0</v>
      </c>
    </row>
    <row r="37" spans="1:46" ht="15" customHeight="1">
      <c r="A37" s="100" t="s">
        <v>412</v>
      </c>
      <c r="B37" s="1648"/>
      <c r="C37" s="296">
        <f>A2_Plan_de_financement!B32</f>
        <v>0</v>
      </c>
      <c r="D37" s="296">
        <f>A2_Plan_de_financement!C32</f>
        <v>0</v>
      </c>
      <c r="E37" s="296">
        <f>A2_Plan_de_financement!D32</f>
        <v>0</v>
      </c>
      <c r="F37" s="296">
        <f>A2_Plan_de_financement!E32</f>
        <v>0</v>
      </c>
      <c r="G37" s="296">
        <f>A2_Plan_de_financement!F32</f>
        <v>0</v>
      </c>
      <c r="H37" s="296">
        <f>A2_Plan_de_financement!G32</f>
        <v>0</v>
      </c>
      <c r="I37" s="296">
        <f>A2_Plan_de_financement!H32</f>
        <v>0</v>
      </c>
      <c r="J37" s="296">
        <f>A2_Plan_de_financement!I32</f>
        <v>0</v>
      </c>
      <c r="K37" s="296">
        <f>A2_Plan_de_financement!J32</f>
        <v>0</v>
      </c>
      <c r="L37" s="296">
        <f>A2_Plan_de_financement!K32</f>
        <v>0</v>
      </c>
      <c r="M37" s="296">
        <f>A2_Plan_de_financement!L32</f>
        <v>0</v>
      </c>
      <c r="N37" s="296">
        <f>A2_Plan_de_financement!M32</f>
        <v>0</v>
      </c>
      <c r="O37" s="296">
        <f>A2_Plan_de_financement!N32</f>
        <v>0</v>
      </c>
      <c r="P37" s="296">
        <f>A2_Plan_de_financement!O32</f>
        <v>0</v>
      </c>
      <c r="Q37" s="296">
        <f>A2_Plan_de_financement!P32</f>
        <v>0</v>
      </c>
      <c r="R37" s="296">
        <f>A2_Plan_de_financement!Q32</f>
        <v>0</v>
      </c>
      <c r="S37" s="296">
        <f>A2_Plan_de_financement!R32</f>
        <v>0</v>
      </c>
      <c r="T37" s="296">
        <f>A2_Plan_de_financement!S32</f>
        <v>0</v>
      </c>
      <c r="U37" s="296">
        <f>A2_Plan_de_financement!T32</f>
        <v>0</v>
      </c>
      <c r="V37" s="296">
        <f>A2_Plan_de_financement!U32</f>
        <v>0</v>
      </c>
      <c r="W37" s="296">
        <f>A2_Plan_de_financement!V32</f>
        <v>0</v>
      </c>
      <c r="X37" s="296">
        <f>A2_Plan_de_financement!W32</f>
        <v>0</v>
      </c>
      <c r="Y37" s="296">
        <f>A2_Plan_de_financement!X32</f>
        <v>0</v>
      </c>
      <c r="Z37" s="296">
        <f>A2_Plan_de_financement!Y32</f>
        <v>0</v>
      </c>
      <c r="AA37" s="296">
        <f>A2_Plan_de_financement!Z32</f>
        <v>0</v>
      </c>
      <c r="AB37" s="296">
        <f>A2_Plan_de_financement!AA32</f>
        <v>0</v>
      </c>
      <c r="AC37" s="296">
        <f>A2_Plan_de_financement!AB32</f>
        <v>0</v>
      </c>
      <c r="AD37" s="296">
        <f>A2_Plan_de_financement!AC32</f>
        <v>0</v>
      </c>
      <c r="AE37" s="296">
        <f>A2_Plan_de_financement!AD32</f>
        <v>0</v>
      </c>
      <c r="AF37" s="296">
        <f>A2_Plan_de_financement!AE32</f>
        <v>0</v>
      </c>
      <c r="AG37" s="296">
        <f>A2_Plan_de_financement!AF32</f>
        <v>0</v>
      </c>
      <c r="AH37" s="296">
        <f>A2_Plan_de_financement!AG32</f>
        <v>0</v>
      </c>
      <c r="AI37" s="296">
        <f>A2_Plan_de_financement!AH32</f>
        <v>0</v>
      </c>
      <c r="AJ37" s="296">
        <f>A2_Plan_de_financement!AI32</f>
        <v>0</v>
      </c>
      <c r="AK37" s="296">
        <f>A2_Plan_de_financement!AJ32</f>
        <v>0</v>
      </c>
      <c r="AL37" s="296">
        <f>A2_Plan_de_financement!AK32</f>
        <v>0</v>
      </c>
      <c r="AM37" s="296">
        <f>A2_Plan_de_financement!AL32</f>
        <v>0</v>
      </c>
      <c r="AN37" s="296">
        <f>A2_Plan_de_financement!AM32</f>
        <v>0</v>
      </c>
      <c r="AO37" s="296">
        <f>A2_Plan_de_financement!AN32</f>
        <v>0</v>
      </c>
      <c r="AP37" s="296">
        <f>A2_Plan_de_financement!AO32</f>
        <v>0</v>
      </c>
      <c r="AQ37" s="296">
        <f>A2_Plan_de_financement!AP32</f>
        <v>0</v>
      </c>
      <c r="AR37" s="296">
        <f>A2_Plan_de_financement!AQ32</f>
        <v>0</v>
      </c>
      <c r="AS37" s="296">
        <f>A2_Plan_de_financement!AR32</f>
        <v>0</v>
      </c>
      <c r="AT37" s="296">
        <f>A2_Plan_de_financement!AS32</f>
        <v>0</v>
      </c>
    </row>
    <row r="38" spans="1:46" ht="15" customHeight="1">
      <c r="A38" s="297" t="s">
        <v>408</v>
      </c>
      <c r="B38" s="291"/>
      <c r="C38" s="272">
        <f>(SUM(C36:C37))-C35</f>
        <v>0</v>
      </c>
      <c r="D38" s="272">
        <f t="shared" ref="D38" si="57">(SUM(D36:D37))-D35</f>
        <v>0</v>
      </c>
      <c r="E38" s="272">
        <f t="shared" ref="E38:AT38" si="58">(SUM(E36:E37))-E35</f>
        <v>0</v>
      </c>
      <c r="F38" s="272">
        <f t="shared" si="58"/>
        <v>0</v>
      </c>
      <c r="G38" s="272">
        <f t="shared" si="58"/>
        <v>0</v>
      </c>
      <c r="H38" s="272">
        <f t="shared" si="58"/>
        <v>0</v>
      </c>
      <c r="I38" s="272">
        <f t="shared" si="58"/>
        <v>0</v>
      </c>
      <c r="J38" s="272">
        <f t="shared" si="58"/>
        <v>0</v>
      </c>
      <c r="K38" s="272">
        <f t="shared" si="58"/>
        <v>0</v>
      </c>
      <c r="L38" s="272">
        <f t="shared" si="58"/>
        <v>0</v>
      </c>
      <c r="M38" s="272">
        <f t="shared" si="58"/>
        <v>0</v>
      </c>
      <c r="N38" s="272">
        <f t="shared" si="58"/>
        <v>0</v>
      </c>
      <c r="O38" s="272">
        <f t="shared" si="58"/>
        <v>0</v>
      </c>
      <c r="P38" s="272">
        <f t="shared" si="58"/>
        <v>0</v>
      </c>
      <c r="Q38" s="272">
        <f t="shared" si="58"/>
        <v>0</v>
      </c>
      <c r="R38" s="272">
        <f t="shared" si="58"/>
        <v>0</v>
      </c>
      <c r="S38" s="272">
        <f t="shared" si="58"/>
        <v>0</v>
      </c>
      <c r="T38" s="272">
        <f t="shared" si="58"/>
        <v>0</v>
      </c>
      <c r="U38" s="272">
        <f t="shared" si="58"/>
        <v>0</v>
      </c>
      <c r="V38" s="272">
        <f t="shared" si="58"/>
        <v>0</v>
      </c>
      <c r="W38" s="272">
        <f t="shared" si="58"/>
        <v>0</v>
      </c>
      <c r="X38" s="272">
        <f t="shared" si="58"/>
        <v>0</v>
      </c>
      <c r="Y38" s="272">
        <f t="shared" si="58"/>
        <v>0</v>
      </c>
      <c r="Z38" s="272">
        <f t="shared" si="58"/>
        <v>0</v>
      </c>
      <c r="AA38" s="272">
        <f t="shared" si="58"/>
        <v>0</v>
      </c>
      <c r="AB38" s="272">
        <f t="shared" si="58"/>
        <v>0</v>
      </c>
      <c r="AC38" s="272">
        <f t="shared" si="58"/>
        <v>0</v>
      </c>
      <c r="AD38" s="272">
        <f t="shared" si="58"/>
        <v>0</v>
      </c>
      <c r="AE38" s="272">
        <f t="shared" si="58"/>
        <v>0</v>
      </c>
      <c r="AF38" s="272">
        <f t="shared" si="58"/>
        <v>0</v>
      </c>
      <c r="AG38" s="272">
        <f t="shared" si="58"/>
        <v>0</v>
      </c>
      <c r="AH38" s="272">
        <f t="shared" si="58"/>
        <v>0</v>
      </c>
      <c r="AI38" s="272">
        <f t="shared" si="58"/>
        <v>0</v>
      </c>
      <c r="AJ38" s="272">
        <f t="shared" si="58"/>
        <v>0</v>
      </c>
      <c r="AK38" s="272">
        <f t="shared" si="58"/>
        <v>0</v>
      </c>
      <c r="AL38" s="272">
        <f t="shared" si="58"/>
        <v>0</v>
      </c>
      <c r="AM38" s="272">
        <f t="shared" si="58"/>
        <v>0</v>
      </c>
      <c r="AN38" s="272">
        <f t="shared" si="58"/>
        <v>0</v>
      </c>
      <c r="AO38" s="272">
        <f t="shared" si="58"/>
        <v>0</v>
      </c>
      <c r="AP38" s="272">
        <f t="shared" si="58"/>
        <v>0</v>
      </c>
      <c r="AQ38" s="272">
        <f t="shared" si="58"/>
        <v>0</v>
      </c>
      <c r="AR38" s="272">
        <f t="shared" si="58"/>
        <v>0</v>
      </c>
      <c r="AS38" s="272">
        <f t="shared" si="58"/>
        <v>0</v>
      </c>
      <c r="AT38" s="272">
        <f t="shared" si="58"/>
        <v>0</v>
      </c>
    </row>
    <row r="39" spans="1:46" ht="15" customHeight="1">
      <c r="A39" s="98" t="s">
        <v>346</v>
      </c>
      <c r="B39" s="532" t="s">
        <v>344</v>
      </c>
      <c r="C39" s="533">
        <v>0</v>
      </c>
      <c r="D39" s="296">
        <f>C39</f>
        <v>0</v>
      </c>
      <c r="E39" s="296">
        <f t="shared" ref="E39:AT39" si="59">D39</f>
        <v>0</v>
      </c>
      <c r="F39" s="296">
        <f t="shared" si="59"/>
        <v>0</v>
      </c>
      <c r="G39" s="296">
        <f t="shared" si="59"/>
        <v>0</v>
      </c>
      <c r="H39" s="296">
        <f t="shared" si="59"/>
        <v>0</v>
      </c>
      <c r="I39" s="296">
        <f t="shared" si="59"/>
        <v>0</v>
      </c>
      <c r="J39" s="296">
        <f t="shared" si="59"/>
        <v>0</v>
      </c>
      <c r="K39" s="296">
        <f t="shared" si="59"/>
        <v>0</v>
      </c>
      <c r="L39" s="296">
        <f t="shared" si="59"/>
        <v>0</v>
      </c>
      <c r="M39" s="296">
        <f t="shared" si="59"/>
        <v>0</v>
      </c>
      <c r="N39" s="296">
        <f t="shared" si="59"/>
        <v>0</v>
      </c>
      <c r="O39" s="296">
        <f t="shared" si="59"/>
        <v>0</v>
      </c>
      <c r="P39" s="296">
        <f t="shared" si="59"/>
        <v>0</v>
      </c>
      <c r="Q39" s="296">
        <f t="shared" si="59"/>
        <v>0</v>
      </c>
      <c r="R39" s="296">
        <f t="shared" si="59"/>
        <v>0</v>
      </c>
      <c r="S39" s="296">
        <f t="shared" si="59"/>
        <v>0</v>
      </c>
      <c r="T39" s="296">
        <f t="shared" si="59"/>
        <v>0</v>
      </c>
      <c r="U39" s="296">
        <f t="shared" si="59"/>
        <v>0</v>
      </c>
      <c r="V39" s="296">
        <f t="shared" si="59"/>
        <v>0</v>
      </c>
      <c r="W39" s="296">
        <f t="shared" si="59"/>
        <v>0</v>
      </c>
      <c r="X39" s="296">
        <f t="shared" si="59"/>
        <v>0</v>
      </c>
      <c r="Y39" s="296">
        <f t="shared" si="59"/>
        <v>0</v>
      </c>
      <c r="Z39" s="296">
        <f t="shared" si="59"/>
        <v>0</v>
      </c>
      <c r="AA39" s="296">
        <f t="shared" si="59"/>
        <v>0</v>
      </c>
      <c r="AB39" s="296">
        <f t="shared" si="59"/>
        <v>0</v>
      </c>
      <c r="AC39" s="296">
        <f t="shared" si="59"/>
        <v>0</v>
      </c>
      <c r="AD39" s="296">
        <f t="shared" si="59"/>
        <v>0</v>
      </c>
      <c r="AE39" s="296">
        <f t="shared" si="59"/>
        <v>0</v>
      </c>
      <c r="AF39" s="296">
        <f t="shared" si="59"/>
        <v>0</v>
      </c>
      <c r="AG39" s="296">
        <f t="shared" si="59"/>
        <v>0</v>
      </c>
      <c r="AH39" s="296">
        <f t="shared" si="59"/>
        <v>0</v>
      </c>
      <c r="AI39" s="296">
        <f t="shared" si="59"/>
        <v>0</v>
      </c>
      <c r="AJ39" s="296">
        <f t="shared" si="59"/>
        <v>0</v>
      </c>
      <c r="AK39" s="296">
        <f t="shared" si="59"/>
        <v>0</v>
      </c>
      <c r="AL39" s="296">
        <f t="shared" si="59"/>
        <v>0</v>
      </c>
      <c r="AM39" s="296">
        <f t="shared" si="59"/>
        <v>0</v>
      </c>
      <c r="AN39" s="296">
        <f t="shared" si="59"/>
        <v>0</v>
      </c>
      <c r="AO39" s="296">
        <f t="shared" si="59"/>
        <v>0</v>
      </c>
      <c r="AP39" s="296">
        <f t="shared" si="59"/>
        <v>0</v>
      </c>
      <c r="AQ39" s="296">
        <f t="shared" si="59"/>
        <v>0</v>
      </c>
      <c r="AR39" s="296">
        <f t="shared" si="59"/>
        <v>0</v>
      </c>
      <c r="AS39" s="296">
        <f t="shared" si="59"/>
        <v>0</v>
      </c>
      <c r="AT39" s="296">
        <f t="shared" si="59"/>
        <v>0</v>
      </c>
    </row>
    <row r="40" spans="1:46" ht="15" customHeight="1">
      <c r="A40" s="100" t="s">
        <v>347</v>
      </c>
      <c r="B40" s="1647" t="s">
        <v>345</v>
      </c>
      <c r="C40" s="296">
        <f>A2_Plan_de_financement!B27</f>
        <v>0</v>
      </c>
      <c r="D40" s="296">
        <f>A2_Plan_de_financement!C27</f>
        <v>0</v>
      </c>
      <c r="E40" s="296">
        <f>A2_Plan_de_financement!D27</f>
        <v>0</v>
      </c>
      <c r="F40" s="296">
        <f>A2_Plan_de_financement!E27</f>
        <v>0</v>
      </c>
      <c r="G40" s="296">
        <f>A2_Plan_de_financement!F27</f>
        <v>0</v>
      </c>
      <c r="H40" s="296">
        <f>A2_Plan_de_financement!G27</f>
        <v>0</v>
      </c>
      <c r="I40" s="296">
        <f>A2_Plan_de_financement!H27</f>
        <v>0</v>
      </c>
      <c r="J40" s="296">
        <f>A2_Plan_de_financement!I27</f>
        <v>0</v>
      </c>
      <c r="K40" s="296">
        <f>A2_Plan_de_financement!J27</f>
        <v>0</v>
      </c>
      <c r="L40" s="296">
        <f>A2_Plan_de_financement!K27</f>
        <v>0</v>
      </c>
      <c r="M40" s="296">
        <f>A2_Plan_de_financement!L27</f>
        <v>0</v>
      </c>
      <c r="N40" s="296">
        <f>A2_Plan_de_financement!M27</f>
        <v>0</v>
      </c>
      <c r="O40" s="296">
        <f>A2_Plan_de_financement!N27</f>
        <v>0</v>
      </c>
      <c r="P40" s="296">
        <f>A2_Plan_de_financement!O27</f>
        <v>0</v>
      </c>
      <c r="Q40" s="296">
        <f>A2_Plan_de_financement!P27</f>
        <v>0</v>
      </c>
      <c r="R40" s="296">
        <f>A2_Plan_de_financement!Q27</f>
        <v>0</v>
      </c>
      <c r="S40" s="296">
        <f>A2_Plan_de_financement!R27</f>
        <v>0</v>
      </c>
      <c r="T40" s="296">
        <f>A2_Plan_de_financement!S27</f>
        <v>0</v>
      </c>
      <c r="U40" s="296">
        <f>A2_Plan_de_financement!T27</f>
        <v>0</v>
      </c>
      <c r="V40" s="296">
        <f>A2_Plan_de_financement!U27</f>
        <v>0</v>
      </c>
      <c r="W40" s="296">
        <f>A2_Plan_de_financement!V27</f>
        <v>0</v>
      </c>
      <c r="X40" s="296">
        <f>A2_Plan_de_financement!W27</f>
        <v>0</v>
      </c>
      <c r="Y40" s="296">
        <f>A2_Plan_de_financement!X27</f>
        <v>0</v>
      </c>
      <c r="Z40" s="296">
        <f>A2_Plan_de_financement!Y27</f>
        <v>0</v>
      </c>
      <c r="AA40" s="296">
        <f>A2_Plan_de_financement!Z27</f>
        <v>0</v>
      </c>
      <c r="AB40" s="296">
        <f>A2_Plan_de_financement!AA27</f>
        <v>0</v>
      </c>
      <c r="AC40" s="296">
        <f>A2_Plan_de_financement!AB27</f>
        <v>0</v>
      </c>
      <c r="AD40" s="296">
        <f>A2_Plan_de_financement!AC27</f>
        <v>0</v>
      </c>
      <c r="AE40" s="296">
        <f>A2_Plan_de_financement!AD27</f>
        <v>0</v>
      </c>
      <c r="AF40" s="296">
        <f>A2_Plan_de_financement!AE27</f>
        <v>0</v>
      </c>
      <c r="AG40" s="296">
        <f>A2_Plan_de_financement!AF27</f>
        <v>0</v>
      </c>
      <c r="AH40" s="296">
        <f>A2_Plan_de_financement!AG27</f>
        <v>0</v>
      </c>
      <c r="AI40" s="296">
        <f>A2_Plan_de_financement!AH27</f>
        <v>0</v>
      </c>
      <c r="AJ40" s="296">
        <f>A2_Plan_de_financement!AI27</f>
        <v>0</v>
      </c>
      <c r="AK40" s="296">
        <f>A2_Plan_de_financement!AJ27</f>
        <v>0</v>
      </c>
      <c r="AL40" s="296">
        <f>A2_Plan_de_financement!AK27</f>
        <v>0</v>
      </c>
      <c r="AM40" s="296">
        <f>A2_Plan_de_financement!AL27</f>
        <v>0</v>
      </c>
      <c r="AN40" s="296">
        <f>A2_Plan_de_financement!AM27</f>
        <v>0</v>
      </c>
      <c r="AO40" s="296">
        <f>A2_Plan_de_financement!AN27</f>
        <v>0</v>
      </c>
      <c r="AP40" s="296">
        <f>A2_Plan_de_financement!AO27</f>
        <v>0</v>
      </c>
      <c r="AQ40" s="296">
        <f>A2_Plan_de_financement!AP27</f>
        <v>0</v>
      </c>
      <c r="AR40" s="296">
        <f>A2_Plan_de_financement!AQ27</f>
        <v>0</v>
      </c>
      <c r="AS40" s="296">
        <f>A2_Plan_de_financement!AR27</f>
        <v>0</v>
      </c>
      <c r="AT40" s="296">
        <f>A2_Plan_de_financement!AS27</f>
        <v>0</v>
      </c>
    </row>
    <row r="41" spans="1:46" ht="15" customHeight="1">
      <c r="A41" s="100" t="s">
        <v>348</v>
      </c>
      <c r="B41" s="1648"/>
      <c r="C41" s="296">
        <f>A2_Plan_de_financement!B28</f>
        <v>0</v>
      </c>
      <c r="D41" s="296">
        <f>A2_Plan_de_financement!C28</f>
        <v>0</v>
      </c>
      <c r="E41" s="296">
        <f>A2_Plan_de_financement!D28</f>
        <v>0</v>
      </c>
      <c r="F41" s="296">
        <f>A2_Plan_de_financement!E28</f>
        <v>0</v>
      </c>
      <c r="G41" s="296">
        <f>A2_Plan_de_financement!F28</f>
        <v>0</v>
      </c>
      <c r="H41" s="296">
        <f>A2_Plan_de_financement!G28</f>
        <v>0</v>
      </c>
      <c r="I41" s="296">
        <f>A2_Plan_de_financement!H28</f>
        <v>0</v>
      </c>
      <c r="J41" s="296">
        <f>A2_Plan_de_financement!I28</f>
        <v>0</v>
      </c>
      <c r="K41" s="296">
        <f>A2_Plan_de_financement!J28</f>
        <v>0</v>
      </c>
      <c r="L41" s="296">
        <f>A2_Plan_de_financement!K28</f>
        <v>0</v>
      </c>
      <c r="M41" s="296">
        <f>A2_Plan_de_financement!L28</f>
        <v>0</v>
      </c>
      <c r="N41" s="296">
        <f>A2_Plan_de_financement!M28</f>
        <v>0</v>
      </c>
      <c r="O41" s="296">
        <f>A2_Plan_de_financement!N28</f>
        <v>0</v>
      </c>
      <c r="P41" s="296">
        <f>A2_Plan_de_financement!O28</f>
        <v>0</v>
      </c>
      <c r="Q41" s="296">
        <f>A2_Plan_de_financement!P28</f>
        <v>0</v>
      </c>
      <c r="R41" s="296">
        <f>A2_Plan_de_financement!Q28</f>
        <v>0</v>
      </c>
      <c r="S41" s="296">
        <f>A2_Plan_de_financement!R28</f>
        <v>0</v>
      </c>
      <c r="T41" s="296">
        <f>A2_Plan_de_financement!S28</f>
        <v>0</v>
      </c>
      <c r="U41" s="296">
        <f>A2_Plan_de_financement!T28</f>
        <v>0</v>
      </c>
      <c r="V41" s="296">
        <f>A2_Plan_de_financement!U28</f>
        <v>0</v>
      </c>
      <c r="W41" s="296">
        <f>A2_Plan_de_financement!V28</f>
        <v>0</v>
      </c>
      <c r="X41" s="296">
        <f>A2_Plan_de_financement!W28</f>
        <v>0</v>
      </c>
      <c r="Y41" s="296">
        <f>A2_Plan_de_financement!X28</f>
        <v>0</v>
      </c>
      <c r="Z41" s="296">
        <f>A2_Plan_de_financement!Y28</f>
        <v>0</v>
      </c>
      <c r="AA41" s="296">
        <f>A2_Plan_de_financement!Z28</f>
        <v>0</v>
      </c>
      <c r="AB41" s="296">
        <f>A2_Plan_de_financement!AA28</f>
        <v>0</v>
      </c>
      <c r="AC41" s="296">
        <f>A2_Plan_de_financement!AB28</f>
        <v>0</v>
      </c>
      <c r="AD41" s="296">
        <f>A2_Plan_de_financement!AC28</f>
        <v>0</v>
      </c>
      <c r="AE41" s="296">
        <f>A2_Plan_de_financement!AD28</f>
        <v>0</v>
      </c>
      <c r="AF41" s="296">
        <f>A2_Plan_de_financement!AE28</f>
        <v>0</v>
      </c>
      <c r="AG41" s="296">
        <f>A2_Plan_de_financement!AF28</f>
        <v>0</v>
      </c>
      <c r="AH41" s="296">
        <f>A2_Plan_de_financement!AG28</f>
        <v>0</v>
      </c>
      <c r="AI41" s="296">
        <f>A2_Plan_de_financement!AH28</f>
        <v>0</v>
      </c>
      <c r="AJ41" s="296">
        <f>A2_Plan_de_financement!AI28</f>
        <v>0</v>
      </c>
      <c r="AK41" s="296">
        <f>A2_Plan_de_financement!AJ28</f>
        <v>0</v>
      </c>
      <c r="AL41" s="296">
        <f>A2_Plan_de_financement!AK28</f>
        <v>0</v>
      </c>
      <c r="AM41" s="296">
        <f>A2_Plan_de_financement!AL28</f>
        <v>0</v>
      </c>
      <c r="AN41" s="296">
        <f>A2_Plan_de_financement!AM28</f>
        <v>0</v>
      </c>
      <c r="AO41" s="296">
        <f>A2_Plan_de_financement!AN28</f>
        <v>0</v>
      </c>
      <c r="AP41" s="296">
        <f>A2_Plan_de_financement!AO28</f>
        <v>0</v>
      </c>
      <c r="AQ41" s="296">
        <f>A2_Plan_de_financement!AP28</f>
        <v>0</v>
      </c>
      <c r="AR41" s="296">
        <f>A2_Plan_de_financement!AQ28</f>
        <v>0</v>
      </c>
      <c r="AS41" s="296">
        <f>A2_Plan_de_financement!AR28</f>
        <v>0</v>
      </c>
      <c r="AT41" s="296">
        <f>A2_Plan_de_financement!AS28</f>
        <v>0</v>
      </c>
    </row>
    <row r="42" spans="1:46" ht="15" customHeight="1" thickBot="1">
      <c r="A42" s="297" t="s">
        <v>409</v>
      </c>
      <c r="B42" s="298"/>
      <c r="C42" s="299">
        <f>(SUM(C40:C41))-C39</f>
        <v>0</v>
      </c>
      <c r="D42" s="299">
        <f t="shared" ref="D42:AT42" si="60">(SUM(D40:D41))-D39</f>
        <v>0</v>
      </c>
      <c r="E42" s="299">
        <f t="shared" si="60"/>
        <v>0</v>
      </c>
      <c r="F42" s="299">
        <f t="shared" si="60"/>
        <v>0</v>
      </c>
      <c r="G42" s="299">
        <f t="shared" si="60"/>
        <v>0</v>
      </c>
      <c r="H42" s="299">
        <f t="shared" si="60"/>
        <v>0</v>
      </c>
      <c r="I42" s="299">
        <f t="shared" si="60"/>
        <v>0</v>
      </c>
      <c r="J42" s="299">
        <f t="shared" si="60"/>
        <v>0</v>
      </c>
      <c r="K42" s="299">
        <f t="shared" si="60"/>
        <v>0</v>
      </c>
      <c r="L42" s="299">
        <f t="shared" si="60"/>
        <v>0</v>
      </c>
      <c r="M42" s="299">
        <f t="shared" si="60"/>
        <v>0</v>
      </c>
      <c r="N42" s="299">
        <f t="shared" si="60"/>
        <v>0</v>
      </c>
      <c r="O42" s="299">
        <f t="shared" si="60"/>
        <v>0</v>
      </c>
      <c r="P42" s="299">
        <f t="shared" si="60"/>
        <v>0</v>
      </c>
      <c r="Q42" s="299">
        <f t="shared" si="60"/>
        <v>0</v>
      </c>
      <c r="R42" s="299">
        <f t="shared" si="60"/>
        <v>0</v>
      </c>
      <c r="S42" s="299">
        <f t="shared" si="60"/>
        <v>0</v>
      </c>
      <c r="T42" s="299">
        <f t="shared" si="60"/>
        <v>0</v>
      </c>
      <c r="U42" s="299">
        <f t="shared" si="60"/>
        <v>0</v>
      </c>
      <c r="V42" s="299">
        <f t="shared" si="60"/>
        <v>0</v>
      </c>
      <c r="W42" s="299">
        <f t="shared" si="60"/>
        <v>0</v>
      </c>
      <c r="X42" s="299">
        <f t="shared" si="60"/>
        <v>0</v>
      </c>
      <c r="Y42" s="299">
        <f t="shared" si="60"/>
        <v>0</v>
      </c>
      <c r="Z42" s="299">
        <f t="shared" si="60"/>
        <v>0</v>
      </c>
      <c r="AA42" s="299">
        <f t="shared" si="60"/>
        <v>0</v>
      </c>
      <c r="AB42" s="299">
        <f t="shared" si="60"/>
        <v>0</v>
      </c>
      <c r="AC42" s="299">
        <f t="shared" si="60"/>
        <v>0</v>
      </c>
      <c r="AD42" s="299">
        <f t="shared" si="60"/>
        <v>0</v>
      </c>
      <c r="AE42" s="299">
        <f t="shared" si="60"/>
        <v>0</v>
      </c>
      <c r="AF42" s="299">
        <f t="shared" si="60"/>
        <v>0</v>
      </c>
      <c r="AG42" s="299">
        <f t="shared" si="60"/>
        <v>0</v>
      </c>
      <c r="AH42" s="299">
        <f t="shared" si="60"/>
        <v>0</v>
      </c>
      <c r="AI42" s="299">
        <f t="shared" si="60"/>
        <v>0</v>
      </c>
      <c r="AJ42" s="299">
        <f t="shared" si="60"/>
        <v>0</v>
      </c>
      <c r="AK42" s="299">
        <f t="shared" si="60"/>
        <v>0</v>
      </c>
      <c r="AL42" s="299">
        <f t="shared" si="60"/>
        <v>0</v>
      </c>
      <c r="AM42" s="299">
        <f t="shared" si="60"/>
        <v>0</v>
      </c>
      <c r="AN42" s="299">
        <f t="shared" si="60"/>
        <v>0</v>
      </c>
      <c r="AO42" s="299">
        <f t="shared" si="60"/>
        <v>0</v>
      </c>
      <c r="AP42" s="299">
        <f t="shared" si="60"/>
        <v>0</v>
      </c>
      <c r="AQ42" s="299">
        <f t="shared" si="60"/>
        <v>0</v>
      </c>
      <c r="AR42" s="299">
        <f t="shared" si="60"/>
        <v>0</v>
      </c>
      <c r="AS42" s="299">
        <f t="shared" si="60"/>
        <v>0</v>
      </c>
      <c r="AT42" s="299">
        <f t="shared" si="60"/>
        <v>0</v>
      </c>
    </row>
    <row r="43" spans="1:46" ht="43.5" customHeight="1" thickBot="1">
      <c r="A43" s="238" t="s">
        <v>359</v>
      </c>
      <c r="B43" s="121"/>
      <c r="C43" s="667" t="str">
        <f ca="1">IFERROR(C9+C13+C19+C21-C29-C38-C42,"- €")</f>
        <v>- €</v>
      </c>
      <c r="D43" s="667" t="str">
        <f t="shared" ref="D43:AT43" ca="1" si="61">IFERROR(D9+D13+D19+D21-D29-D38-D42,"- €")</f>
        <v>- €</v>
      </c>
      <c r="E43" s="667" t="str">
        <f t="shared" ca="1" si="61"/>
        <v>- €</v>
      </c>
      <c r="F43" s="667" t="str">
        <f t="shared" ca="1" si="61"/>
        <v>- €</v>
      </c>
      <c r="G43" s="667" t="str">
        <f t="shared" ca="1" si="61"/>
        <v>- €</v>
      </c>
      <c r="H43" s="667" t="str">
        <f t="shared" ca="1" si="61"/>
        <v>- €</v>
      </c>
      <c r="I43" s="667" t="str">
        <f t="shared" ca="1" si="61"/>
        <v>- €</v>
      </c>
      <c r="J43" s="667" t="str">
        <f t="shared" ca="1" si="61"/>
        <v>- €</v>
      </c>
      <c r="K43" s="667" t="str">
        <f t="shared" ca="1" si="61"/>
        <v>- €</v>
      </c>
      <c r="L43" s="667" t="str">
        <f t="shared" ca="1" si="61"/>
        <v>- €</v>
      </c>
      <c r="M43" s="667" t="str">
        <f t="shared" ca="1" si="61"/>
        <v>- €</v>
      </c>
      <c r="N43" s="667" t="str">
        <f t="shared" ca="1" si="61"/>
        <v>- €</v>
      </c>
      <c r="O43" s="667" t="str">
        <f t="shared" ca="1" si="61"/>
        <v>- €</v>
      </c>
      <c r="P43" s="667" t="str">
        <f t="shared" ca="1" si="61"/>
        <v>- €</v>
      </c>
      <c r="Q43" s="667" t="str">
        <f t="shared" ca="1" si="61"/>
        <v>- €</v>
      </c>
      <c r="R43" s="667" t="str">
        <f t="shared" ca="1" si="61"/>
        <v>- €</v>
      </c>
      <c r="S43" s="667" t="str">
        <f t="shared" ca="1" si="61"/>
        <v>- €</v>
      </c>
      <c r="T43" s="667" t="str">
        <f t="shared" ca="1" si="61"/>
        <v>- €</v>
      </c>
      <c r="U43" s="667" t="str">
        <f t="shared" ca="1" si="61"/>
        <v>- €</v>
      </c>
      <c r="V43" s="667" t="str">
        <f t="shared" ca="1" si="61"/>
        <v>- €</v>
      </c>
      <c r="W43" s="667" t="str">
        <f t="shared" ca="1" si="61"/>
        <v>- €</v>
      </c>
      <c r="X43" s="667" t="str">
        <f t="shared" ca="1" si="61"/>
        <v>- €</v>
      </c>
      <c r="Y43" s="667" t="str">
        <f t="shared" ca="1" si="61"/>
        <v>- €</v>
      </c>
      <c r="Z43" s="667" t="str">
        <f t="shared" ca="1" si="61"/>
        <v>- €</v>
      </c>
      <c r="AA43" s="667" t="str">
        <f t="shared" ca="1" si="61"/>
        <v>- €</v>
      </c>
      <c r="AB43" s="667" t="str">
        <f t="shared" ca="1" si="61"/>
        <v>- €</v>
      </c>
      <c r="AC43" s="667" t="str">
        <f t="shared" ca="1" si="61"/>
        <v>- €</v>
      </c>
      <c r="AD43" s="667" t="str">
        <f t="shared" ca="1" si="61"/>
        <v>- €</v>
      </c>
      <c r="AE43" s="667" t="str">
        <f t="shared" ca="1" si="61"/>
        <v>- €</v>
      </c>
      <c r="AF43" s="667" t="str">
        <f t="shared" ca="1" si="61"/>
        <v>- €</v>
      </c>
      <c r="AG43" s="667" t="str">
        <f t="shared" ca="1" si="61"/>
        <v>- €</v>
      </c>
      <c r="AH43" s="667" t="str">
        <f t="shared" ca="1" si="61"/>
        <v>- €</v>
      </c>
      <c r="AI43" s="667" t="str">
        <f t="shared" ca="1" si="61"/>
        <v>- €</v>
      </c>
      <c r="AJ43" s="667" t="str">
        <f t="shared" ca="1" si="61"/>
        <v>- €</v>
      </c>
      <c r="AK43" s="667" t="str">
        <f t="shared" ca="1" si="61"/>
        <v>- €</v>
      </c>
      <c r="AL43" s="667" t="str">
        <f t="shared" ca="1" si="61"/>
        <v>- €</v>
      </c>
      <c r="AM43" s="667" t="str">
        <f t="shared" ca="1" si="61"/>
        <v>- €</v>
      </c>
      <c r="AN43" s="667" t="str">
        <f t="shared" ca="1" si="61"/>
        <v>- €</v>
      </c>
      <c r="AO43" s="667" t="str">
        <f t="shared" ca="1" si="61"/>
        <v>- €</v>
      </c>
      <c r="AP43" s="667" t="str">
        <f t="shared" ca="1" si="61"/>
        <v>- €</v>
      </c>
      <c r="AQ43" s="667" t="str">
        <f t="shared" ca="1" si="61"/>
        <v>- €</v>
      </c>
      <c r="AR43" s="667" t="str">
        <f t="shared" ca="1" si="61"/>
        <v>- €</v>
      </c>
      <c r="AS43" s="667" t="str">
        <f t="shared" ca="1" si="61"/>
        <v>- €</v>
      </c>
      <c r="AT43" s="667" t="str">
        <f t="shared" ca="1" si="61"/>
        <v>- €</v>
      </c>
    </row>
    <row r="44" spans="1:46" ht="16.5" customHeight="1" thickBot="1">
      <c r="A44" s="355" t="s">
        <v>407</v>
      </c>
      <c r="B44" s="122"/>
      <c r="C44" s="666"/>
      <c r="D44" s="88"/>
      <c r="E44" s="88"/>
      <c r="F44" s="88"/>
      <c r="G44" s="88"/>
      <c r="H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row>
    <row r="45" spans="1:46">
      <c r="A45" s="293" t="s">
        <v>343</v>
      </c>
      <c r="B45" s="534" t="s">
        <v>351</v>
      </c>
      <c r="C45" s="535">
        <v>0</v>
      </c>
      <c r="D45" s="300">
        <f>C45</f>
        <v>0</v>
      </c>
      <c r="E45" s="300">
        <f t="shared" ref="E45:AT45" si="62">D45</f>
        <v>0</v>
      </c>
      <c r="F45" s="300">
        <f t="shared" si="62"/>
        <v>0</v>
      </c>
      <c r="G45" s="300">
        <f t="shared" si="62"/>
        <v>0</v>
      </c>
      <c r="H45" s="300">
        <f t="shared" si="62"/>
        <v>0</v>
      </c>
      <c r="I45" s="300">
        <f t="shared" si="62"/>
        <v>0</v>
      </c>
      <c r="J45" s="300">
        <f t="shared" si="62"/>
        <v>0</v>
      </c>
      <c r="K45" s="300">
        <f t="shared" si="62"/>
        <v>0</v>
      </c>
      <c r="L45" s="300">
        <f t="shared" si="62"/>
        <v>0</v>
      </c>
      <c r="M45" s="300">
        <f t="shared" si="62"/>
        <v>0</v>
      </c>
      <c r="N45" s="300">
        <f t="shared" si="62"/>
        <v>0</v>
      </c>
      <c r="O45" s="300">
        <f t="shared" si="62"/>
        <v>0</v>
      </c>
      <c r="P45" s="300">
        <f t="shared" si="62"/>
        <v>0</v>
      </c>
      <c r="Q45" s="300">
        <f t="shared" si="62"/>
        <v>0</v>
      </c>
      <c r="R45" s="300">
        <f t="shared" si="62"/>
        <v>0</v>
      </c>
      <c r="S45" s="300">
        <f t="shared" si="62"/>
        <v>0</v>
      </c>
      <c r="T45" s="300">
        <f t="shared" si="62"/>
        <v>0</v>
      </c>
      <c r="U45" s="300">
        <f t="shared" si="62"/>
        <v>0</v>
      </c>
      <c r="V45" s="300">
        <f t="shared" si="62"/>
        <v>0</v>
      </c>
      <c r="W45" s="300">
        <f t="shared" si="62"/>
        <v>0</v>
      </c>
      <c r="X45" s="300">
        <f t="shared" si="62"/>
        <v>0</v>
      </c>
      <c r="Y45" s="300">
        <f t="shared" si="62"/>
        <v>0</v>
      </c>
      <c r="Z45" s="300">
        <f t="shared" si="62"/>
        <v>0</v>
      </c>
      <c r="AA45" s="300">
        <f t="shared" si="62"/>
        <v>0</v>
      </c>
      <c r="AB45" s="300">
        <f t="shared" si="62"/>
        <v>0</v>
      </c>
      <c r="AC45" s="300">
        <f t="shared" si="62"/>
        <v>0</v>
      </c>
      <c r="AD45" s="300">
        <f t="shared" si="62"/>
        <v>0</v>
      </c>
      <c r="AE45" s="300">
        <f t="shared" si="62"/>
        <v>0</v>
      </c>
      <c r="AF45" s="300">
        <f t="shared" si="62"/>
        <v>0</v>
      </c>
      <c r="AG45" s="300">
        <f t="shared" si="62"/>
        <v>0</v>
      </c>
      <c r="AH45" s="300">
        <f t="shared" si="62"/>
        <v>0</v>
      </c>
      <c r="AI45" s="300">
        <f t="shared" si="62"/>
        <v>0</v>
      </c>
      <c r="AJ45" s="300">
        <f t="shared" si="62"/>
        <v>0</v>
      </c>
      <c r="AK45" s="300">
        <f t="shared" si="62"/>
        <v>0</v>
      </c>
      <c r="AL45" s="300">
        <f t="shared" si="62"/>
        <v>0</v>
      </c>
      <c r="AM45" s="300">
        <f t="shared" si="62"/>
        <v>0</v>
      </c>
      <c r="AN45" s="300">
        <f t="shared" si="62"/>
        <v>0</v>
      </c>
      <c r="AO45" s="300">
        <f t="shared" si="62"/>
        <v>0</v>
      </c>
      <c r="AP45" s="300">
        <f t="shared" si="62"/>
        <v>0</v>
      </c>
      <c r="AQ45" s="300">
        <f t="shared" si="62"/>
        <v>0</v>
      </c>
      <c r="AR45" s="300">
        <f t="shared" si="62"/>
        <v>0</v>
      </c>
      <c r="AS45" s="300">
        <f t="shared" si="62"/>
        <v>0</v>
      </c>
      <c r="AT45" s="300">
        <f t="shared" si="62"/>
        <v>0</v>
      </c>
    </row>
    <row r="46" spans="1:46" ht="14.25" customHeight="1">
      <c r="A46" s="100" t="s">
        <v>349</v>
      </c>
      <c r="B46" s="1647" t="s">
        <v>352</v>
      </c>
      <c r="C46" s="296">
        <f ca="1">A2_Plan_de_financement!B29</f>
        <v>0</v>
      </c>
      <c r="D46" s="296">
        <f ca="1">A2_Plan_de_financement!C29</f>
        <v>0</v>
      </c>
      <c r="E46" s="296">
        <f ca="1">A2_Plan_de_financement!D29</f>
        <v>0</v>
      </c>
      <c r="F46" s="296">
        <f ca="1">A2_Plan_de_financement!E29</f>
        <v>0</v>
      </c>
      <c r="G46" s="296">
        <f ca="1">A2_Plan_de_financement!F29</f>
        <v>0</v>
      </c>
      <c r="H46" s="296">
        <f ca="1">A2_Plan_de_financement!G29</f>
        <v>0</v>
      </c>
      <c r="I46" s="296">
        <f ca="1">A2_Plan_de_financement!H29</f>
        <v>0</v>
      </c>
      <c r="J46" s="296">
        <f ca="1">A2_Plan_de_financement!I29</f>
        <v>0</v>
      </c>
      <c r="K46" s="296">
        <f ca="1">A2_Plan_de_financement!J29</f>
        <v>0</v>
      </c>
      <c r="L46" s="296">
        <f ca="1">A2_Plan_de_financement!K29</f>
        <v>0</v>
      </c>
      <c r="M46" s="296">
        <f ca="1">A2_Plan_de_financement!L29</f>
        <v>0</v>
      </c>
      <c r="N46" s="296">
        <f ca="1">A2_Plan_de_financement!M29</f>
        <v>0</v>
      </c>
      <c r="O46" s="296">
        <f ca="1">A2_Plan_de_financement!N29</f>
        <v>0</v>
      </c>
      <c r="P46" s="296">
        <f ca="1">A2_Plan_de_financement!O29</f>
        <v>0</v>
      </c>
      <c r="Q46" s="296">
        <f ca="1">A2_Plan_de_financement!P29</f>
        <v>0</v>
      </c>
      <c r="R46" s="296">
        <f ca="1">A2_Plan_de_financement!Q29</f>
        <v>0</v>
      </c>
      <c r="S46" s="296">
        <f ca="1">A2_Plan_de_financement!R29</f>
        <v>0</v>
      </c>
      <c r="T46" s="296">
        <f ca="1">A2_Plan_de_financement!S29</f>
        <v>0</v>
      </c>
      <c r="U46" s="296">
        <f ca="1">A2_Plan_de_financement!T29</f>
        <v>0</v>
      </c>
      <c r="V46" s="296">
        <f ca="1">A2_Plan_de_financement!U29</f>
        <v>0</v>
      </c>
      <c r="W46" s="296">
        <f ca="1">A2_Plan_de_financement!V29</f>
        <v>0</v>
      </c>
      <c r="X46" s="296">
        <f ca="1">A2_Plan_de_financement!W29</f>
        <v>0</v>
      </c>
      <c r="Y46" s="296">
        <f ca="1">A2_Plan_de_financement!X29</f>
        <v>0</v>
      </c>
      <c r="Z46" s="296">
        <f ca="1">A2_Plan_de_financement!Y29</f>
        <v>0</v>
      </c>
      <c r="AA46" s="296">
        <f ca="1">A2_Plan_de_financement!Z29</f>
        <v>0</v>
      </c>
      <c r="AB46" s="296">
        <f ca="1">A2_Plan_de_financement!AA29</f>
        <v>0</v>
      </c>
      <c r="AC46" s="296">
        <f ca="1">A2_Plan_de_financement!AB29</f>
        <v>0</v>
      </c>
      <c r="AD46" s="296">
        <f ca="1">A2_Plan_de_financement!AC29</f>
        <v>0</v>
      </c>
      <c r="AE46" s="296">
        <f ca="1">A2_Plan_de_financement!AD29</f>
        <v>0</v>
      </c>
      <c r="AF46" s="296">
        <f ca="1">A2_Plan_de_financement!AE29</f>
        <v>0</v>
      </c>
      <c r="AG46" s="296">
        <f ca="1">A2_Plan_de_financement!AF29</f>
        <v>0</v>
      </c>
      <c r="AH46" s="296">
        <f ca="1">A2_Plan_de_financement!AG29</f>
        <v>0</v>
      </c>
      <c r="AI46" s="296">
        <f ca="1">A2_Plan_de_financement!AH29</f>
        <v>0</v>
      </c>
      <c r="AJ46" s="296">
        <f ca="1">A2_Plan_de_financement!AI29</f>
        <v>0</v>
      </c>
      <c r="AK46" s="296">
        <f ca="1">A2_Plan_de_financement!AJ29</f>
        <v>0</v>
      </c>
      <c r="AL46" s="296">
        <f ca="1">A2_Plan_de_financement!AK29</f>
        <v>0</v>
      </c>
      <c r="AM46" s="296">
        <f ca="1">A2_Plan_de_financement!AL29</f>
        <v>0</v>
      </c>
      <c r="AN46" s="296">
        <f ca="1">A2_Plan_de_financement!AM29</f>
        <v>0</v>
      </c>
      <c r="AO46" s="296">
        <f ca="1">A2_Plan_de_financement!AN29</f>
        <v>0</v>
      </c>
      <c r="AP46" s="296">
        <f ca="1">A2_Plan_de_financement!AO29</f>
        <v>0</v>
      </c>
      <c r="AQ46" s="296">
        <f ca="1">A2_Plan_de_financement!AP29</f>
        <v>0</v>
      </c>
      <c r="AR46" s="296">
        <f ca="1">A2_Plan_de_financement!AQ29</f>
        <v>0</v>
      </c>
      <c r="AS46" s="296">
        <f ca="1">A2_Plan_de_financement!AR29</f>
        <v>0</v>
      </c>
      <c r="AT46" s="296">
        <f ca="1">A2_Plan_de_financement!AS29</f>
        <v>0</v>
      </c>
    </row>
    <row r="47" spans="1:46">
      <c r="A47" s="100" t="s">
        <v>350</v>
      </c>
      <c r="B47" s="1648"/>
      <c r="C47" s="296">
        <f>A2_Plan_de_financement!B30</f>
        <v>0</v>
      </c>
      <c r="D47" s="296">
        <f>A2_Plan_de_financement!C30</f>
        <v>0</v>
      </c>
      <c r="E47" s="296">
        <f>A2_Plan_de_financement!D30</f>
        <v>0</v>
      </c>
      <c r="F47" s="296">
        <f>A2_Plan_de_financement!E30</f>
        <v>0</v>
      </c>
      <c r="G47" s="296">
        <f>A2_Plan_de_financement!F30</f>
        <v>0</v>
      </c>
      <c r="H47" s="296">
        <f>A2_Plan_de_financement!G30</f>
        <v>0</v>
      </c>
      <c r="I47" s="296">
        <f>A2_Plan_de_financement!H30</f>
        <v>0</v>
      </c>
      <c r="J47" s="296">
        <f>A2_Plan_de_financement!I30</f>
        <v>0</v>
      </c>
      <c r="K47" s="296">
        <f>A2_Plan_de_financement!J30</f>
        <v>0</v>
      </c>
      <c r="L47" s="296">
        <f>A2_Plan_de_financement!K30</f>
        <v>0</v>
      </c>
      <c r="M47" s="296">
        <f>A2_Plan_de_financement!L30</f>
        <v>0</v>
      </c>
      <c r="N47" s="296">
        <f>A2_Plan_de_financement!M30</f>
        <v>0</v>
      </c>
      <c r="O47" s="296">
        <f>A2_Plan_de_financement!N30</f>
        <v>0</v>
      </c>
      <c r="P47" s="296">
        <f>A2_Plan_de_financement!O30</f>
        <v>0</v>
      </c>
      <c r="Q47" s="296">
        <f>A2_Plan_de_financement!P30</f>
        <v>0</v>
      </c>
      <c r="R47" s="296">
        <f>A2_Plan_de_financement!Q30</f>
        <v>0</v>
      </c>
      <c r="S47" s="296">
        <f>A2_Plan_de_financement!R30</f>
        <v>0</v>
      </c>
      <c r="T47" s="296">
        <f>A2_Plan_de_financement!S30</f>
        <v>0</v>
      </c>
      <c r="U47" s="296">
        <f>A2_Plan_de_financement!T30</f>
        <v>0</v>
      </c>
      <c r="V47" s="296">
        <f>A2_Plan_de_financement!U30</f>
        <v>0</v>
      </c>
      <c r="W47" s="296">
        <f>A2_Plan_de_financement!V30</f>
        <v>0</v>
      </c>
      <c r="X47" s="296">
        <f>A2_Plan_de_financement!W30</f>
        <v>0</v>
      </c>
      <c r="Y47" s="296">
        <f>A2_Plan_de_financement!X30</f>
        <v>0</v>
      </c>
      <c r="Z47" s="296">
        <f>A2_Plan_de_financement!Y30</f>
        <v>0</v>
      </c>
      <c r="AA47" s="296">
        <f>A2_Plan_de_financement!Z30</f>
        <v>0</v>
      </c>
      <c r="AB47" s="296">
        <f>A2_Plan_de_financement!AA30</f>
        <v>0</v>
      </c>
      <c r="AC47" s="296">
        <f>A2_Plan_de_financement!AB30</f>
        <v>0</v>
      </c>
      <c r="AD47" s="296">
        <f>A2_Plan_de_financement!AC30</f>
        <v>0</v>
      </c>
      <c r="AE47" s="296">
        <f>A2_Plan_de_financement!AD30</f>
        <v>0</v>
      </c>
      <c r="AF47" s="296">
        <f>A2_Plan_de_financement!AE30</f>
        <v>0</v>
      </c>
      <c r="AG47" s="296">
        <f>A2_Plan_de_financement!AF30</f>
        <v>0</v>
      </c>
      <c r="AH47" s="296">
        <f>A2_Plan_de_financement!AG30</f>
        <v>0</v>
      </c>
      <c r="AI47" s="296">
        <f>A2_Plan_de_financement!AH30</f>
        <v>0</v>
      </c>
      <c r="AJ47" s="296">
        <f>A2_Plan_de_financement!AI30</f>
        <v>0</v>
      </c>
      <c r="AK47" s="296">
        <f>A2_Plan_de_financement!AJ30</f>
        <v>0</v>
      </c>
      <c r="AL47" s="296">
        <f>A2_Plan_de_financement!AK30</f>
        <v>0</v>
      </c>
      <c r="AM47" s="296">
        <f>A2_Plan_de_financement!AL30</f>
        <v>0</v>
      </c>
      <c r="AN47" s="296">
        <f>A2_Plan_de_financement!AM30</f>
        <v>0</v>
      </c>
      <c r="AO47" s="296">
        <f>A2_Plan_de_financement!AN30</f>
        <v>0</v>
      </c>
      <c r="AP47" s="296">
        <f>A2_Plan_de_financement!AO30</f>
        <v>0</v>
      </c>
      <c r="AQ47" s="296">
        <f>A2_Plan_de_financement!AP30</f>
        <v>0</v>
      </c>
      <c r="AR47" s="296">
        <f>A2_Plan_de_financement!AQ30</f>
        <v>0</v>
      </c>
      <c r="AS47" s="296">
        <f>A2_Plan_de_financement!AR30</f>
        <v>0</v>
      </c>
      <c r="AT47" s="296">
        <f>A2_Plan_de_financement!AS30</f>
        <v>0</v>
      </c>
    </row>
    <row r="48" spans="1:46" ht="13.5" thickBot="1">
      <c r="A48" s="297" t="s">
        <v>353</v>
      </c>
      <c r="B48" s="298"/>
      <c r="C48" s="299">
        <f ca="1">(SUM(C46:C47))-C45</f>
        <v>0</v>
      </c>
      <c r="D48" s="299">
        <f t="shared" ref="D48" ca="1" si="63">(SUM(D46:D47))-D45</f>
        <v>0</v>
      </c>
      <c r="E48" s="299">
        <f t="shared" ref="E48:AT48" ca="1" si="64">(SUM(E46:E47))-E45</f>
        <v>0</v>
      </c>
      <c r="F48" s="299">
        <f t="shared" ca="1" si="64"/>
        <v>0</v>
      </c>
      <c r="G48" s="299">
        <f t="shared" ca="1" si="64"/>
        <v>0</v>
      </c>
      <c r="H48" s="299">
        <f t="shared" ca="1" si="64"/>
        <v>0</v>
      </c>
      <c r="I48" s="299">
        <f t="shared" ca="1" si="64"/>
        <v>0</v>
      </c>
      <c r="J48" s="299">
        <f t="shared" ca="1" si="64"/>
        <v>0</v>
      </c>
      <c r="K48" s="299">
        <f t="shared" ca="1" si="64"/>
        <v>0</v>
      </c>
      <c r="L48" s="299">
        <f t="shared" ca="1" si="64"/>
        <v>0</v>
      </c>
      <c r="M48" s="299">
        <f t="shared" ca="1" si="64"/>
        <v>0</v>
      </c>
      <c r="N48" s="299">
        <f t="shared" ca="1" si="64"/>
        <v>0</v>
      </c>
      <c r="O48" s="299">
        <f t="shared" ca="1" si="64"/>
        <v>0</v>
      </c>
      <c r="P48" s="299">
        <f t="shared" ca="1" si="64"/>
        <v>0</v>
      </c>
      <c r="Q48" s="299">
        <f t="shared" ca="1" si="64"/>
        <v>0</v>
      </c>
      <c r="R48" s="299">
        <f t="shared" ca="1" si="64"/>
        <v>0</v>
      </c>
      <c r="S48" s="299">
        <f t="shared" ca="1" si="64"/>
        <v>0</v>
      </c>
      <c r="T48" s="299">
        <f t="shared" ca="1" si="64"/>
        <v>0</v>
      </c>
      <c r="U48" s="299">
        <f t="shared" ca="1" si="64"/>
        <v>0</v>
      </c>
      <c r="V48" s="299">
        <f t="shared" ca="1" si="64"/>
        <v>0</v>
      </c>
      <c r="W48" s="299">
        <f t="shared" ca="1" si="64"/>
        <v>0</v>
      </c>
      <c r="X48" s="299">
        <f t="shared" ca="1" si="64"/>
        <v>0</v>
      </c>
      <c r="Y48" s="299">
        <f t="shared" ca="1" si="64"/>
        <v>0</v>
      </c>
      <c r="Z48" s="299">
        <f t="shared" ca="1" si="64"/>
        <v>0</v>
      </c>
      <c r="AA48" s="299">
        <f t="shared" ca="1" si="64"/>
        <v>0</v>
      </c>
      <c r="AB48" s="299">
        <f t="shared" ca="1" si="64"/>
        <v>0</v>
      </c>
      <c r="AC48" s="299">
        <f t="shared" ca="1" si="64"/>
        <v>0</v>
      </c>
      <c r="AD48" s="299">
        <f t="shared" ca="1" si="64"/>
        <v>0</v>
      </c>
      <c r="AE48" s="299">
        <f t="shared" ca="1" si="64"/>
        <v>0</v>
      </c>
      <c r="AF48" s="299">
        <f t="shared" ca="1" si="64"/>
        <v>0</v>
      </c>
      <c r="AG48" s="299">
        <f t="shared" ca="1" si="64"/>
        <v>0</v>
      </c>
      <c r="AH48" s="299">
        <f t="shared" ca="1" si="64"/>
        <v>0</v>
      </c>
      <c r="AI48" s="299">
        <f t="shared" ca="1" si="64"/>
        <v>0</v>
      </c>
      <c r="AJ48" s="299">
        <f t="shared" ca="1" si="64"/>
        <v>0</v>
      </c>
      <c r="AK48" s="299">
        <f t="shared" ca="1" si="64"/>
        <v>0</v>
      </c>
      <c r="AL48" s="299">
        <f t="shared" ca="1" si="64"/>
        <v>0</v>
      </c>
      <c r="AM48" s="299">
        <f t="shared" ca="1" si="64"/>
        <v>0</v>
      </c>
      <c r="AN48" s="299">
        <f t="shared" ca="1" si="64"/>
        <v>0</v>
      </c>
      <c r="AO48" s="299">
        <f t="shared" ca="1" si="64"/>
        <v>0</v>
      </c>
      <c r="AP48" s="299">
        <f t="shared" ca="1" si="64"/>
        <v>0</v>
      </c>
      <c r="AQ48" s="299">
        <f t="shared" ca="1" si="64"/>
        <v>0</v>
      </c>
      <c r="AR48" s="299">
        <f t="shared" ca="1" si="64"/>
        <v>0</v>
      </c>
      <c r="AS48" s="299">
        <f t="shared" ca="1" si="64"/>
        <v>0</v>
      </c>
      <c r="AT48" s="299">
        <f t="shared" ca="1" si="64"/>
        <v>0</v>
      </c>
    </row>
    <row r="49" spans="1:46" ht="39.75" customHeight="1" thickBot="1">
      <c r="A49" s="238" t="s">
        <v>360</v>
      </c>
      <c r="B49" s="121"/>
      <c r="C49" s="673" t="str">
        <f ca="1">IFERROR(C43-C48,"- €")</f>
        <v>- €</v>
      </c>
      <c r="D49" s="673" t="str">
        <f t="shared" ref="D49:AT49" ca="1" si="65">IFERROR(D43-D48,"- €")</f>
        <v>- €</v>
      </c>
      <c r="E49" s="673" t="str">
        <f t="shared" ca="1" si="65"/>
        <v>- €</v>
      </c>
      <c r="F49" s="673" t="str">
        <f t="shared" ca="1" si="65"/>
        <v>- €</v>
      </c>
      <c r="G49" s="673" t="str">
        <f t="shared" ca="1" si="65"/>
        <v>- €</v>
      </c>
      <c r="H49" s="673" t="str">
        <f t="shared" ca="1" si="65"/>
        <v>- €</v>
      </c>
      <c r="I49" s="673" t="str">
        <f t="shared" ca="1" si="65"/>
        <v>- €</v>
      </c>
      <c r="J49" s="673" t="str">
        <f t="shared" ca="1" si="65"/>
        <v>- €</v>
      </c>
      <c r="K49" s="673" t="str">
        <f t="shared" ca="1" si="65"/>
        <v>- €</v>
      </c>
      <c r="L49" s="673" t="str">
        <f t="shared" ca="1" si="65"/>
        <v>- €</v>
      </c>
      <c r="M49" s="673" t="str">
        <f t="shared" ca="1" si="65"/>
        <v>- €</v>
      </c>
      <c r="N49" s="673" t="str">
        <f t="shared" ca="1" si="65"/>
        <v>- €</v>
      </c>
      <c r="O49" s="673" t="str">
        <f t="shared" ca="1" si="65"/>
        <v>- €</v>
      </c>
      <c r="P49" s="673" t="str">
        <f t="shared" ca="1" si="65"/>
        <v>- €</v>
      </c>
      <c r="Q49" s="673" t="str">
        <f t="shared" ca="1" si="65"/>
        <v>- €</v>
      </c>
      <c r="R49" s="673" t="str">
        <f t="shared" ca="1" si="65"/>
        <v>- €</v>
      </c>
      <c r="S49" s="673" t="str">
        <f t="shared" ca="1" si="65"/>
        <v>- €</v>
      </c>
      <c r="T49" s="673" t="str">
        <f t="shared" ca="1" si="65"/>
        <v>- €</v>
      </c>
      <c r="U49" s="673" t="str">
        <f t="shared" ca="1" si="65"/>
        <v>- €</v>
      </c>
      <c r="V49" s="673" t="str">
        <f t="shared" ca="1" si="65"/>
        <v>- €</v>
      </c>
      <c r="W49" s="673" t="str">
        <f t="shared" ca="1" si="65"/>
        <v>- €</v>
      </c>
      <c r="X49" s="673" t="str">
        <f t="shared" ca="1" si="65"/>
        <v>- €</v>
      </c>
      <c r="Y49" s="673" t="str">
        <f t="shared" ca="1" si="65"/>
        <v>- €</v>
      </c>
      <c r="Z49" s="673" t="str">
        <f t="shared" ca="1" si="65"/>
        <v>- €</v>
      </c>
      <c r="AA49" s="673" t="str">
        <f t="shared" ca="1" si="65"/>
        <v>- €</v>
      </c>
      <c r="AB49" s="673" t="str">
        <f t="shared" ca="1" si="65"/>
        <v>- €</v>
      </c>
      <c r="AC49" s="673" t="str">
        <f t="shared" ca="1" si="65"/>
        <v>- €</v>
      </c>
      <c r="AD49" s="673" t="str">
        <f t="shared" ca="1" si="65"/>
        <v>- €</v>
      </c>
      <c r="AE49" s="673" t="str">
        <f t="shared" ca="1" si="65"/>
        <v>- €</v>
      </c>
      <c r="AF49" s="673" t="str">
        <f t="shared" ca="1" si="65"/>
        <v>- €</v>
      </c>
      <c r="AG49" s="673" t="str">
        <f t="shared" ca="1" si="65"/>
        <v>- €</v>
      </c>
      <c r="AH49" s="673" t="str">
        <f t="shared" ca="1" si="65"/>
        <v>- €</v>
      </c>
      <c r="AI49" s="673" t="str">
        <f t="shared" ca="1" si="65"/>
        <v>- €</v>
      </c>
      <c r="AJ49" s="673" t="str">
        <f t="shared" ca="1" si="65"/>
        <v>- €</v>
      </c>
      <c r="AK49" s="673" t="str">
        <f t="shared" ca="1" si="65"/>
        <v>- €</v>
      </c>
      <c r="AL49" s="673" t="str">
        <f t="shared" ca="1" si="65"/>
        <v>- €</v>
      </c>
      <c r="AM49" s="673" t="str">
        <f t="shared" ca="1" si="65"/>
        <v>- €</v>
      </c>
      <c r="AN49" s="673" t="str">
        <f t="shared" ca="1" si="65"/>
        <v>- €</v>
      </c>
      <c r="AO49" s="673" t="str">
        <f t="shared" ca="1" si="65"/>
        <v>- €</v>
      </c>
      <c r="AP49" s="673" t="str">
        <f t="shared" ca="1" si="65"/>
        <v>- €</v>
      </c>
      <c r="AQ49" s="673" t="str">
        <f t="shared" ca="1" si="65"/>
        <v>- €</v>
      </c>
      <c r="AR49" s="673" t="str">
        <f t="shared" ca="1" si="65"/>
        <v>- €</v>
      </c>
      <c r="AS49" s="673" t="str">
        <f t="shared" ca="1" si="65"/>
        <v>- €</v>
      </c>
      <c r="AT49" s="673" t="str">
        <f t="shared" ca="1" si="65"/>
        <v>- €</v>
      </c>
    </row>
    <row r="50" spans="1:46">
      <c r="A50" s="505"/>
      <c r="B50" s="506"/>
      <c r="C50" s="672"/>
      <c r="D50" s="505"/>
      <c r="E50" s="505"/>
      <c r="F50" s="505"/>
      <c r="G50" s="505"/>
      <c r="H50" s="505"/>
      <c r="I50" s="505"/>
      <c r="J50" s="505"/>
      <c r="K50" s="505"/>
      <c r="L50" s="505"/>
      <c r="M50" s="505"/>
      <c r="N50" s="505"/>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row>
    <row r="51" spans="1:46" s="88" customFormat="1">
      <c r="A51" s="505"/>
      <c r="B51" s="506"/>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505"/>
      <c r="AM51" s="505"/>
      <c r="AN51" s="505"/>
      <c r="AO51" s="505"/>
      <c r="AP51" s="505"/>
      <c r="AQ51" s="505"/>
      <c r="AR51" s="505"/>
      <c r="AS51" s="505"/>
      <c r="AT51" s="505"/>
    </row>
    <row r="52" spans="1:46" s="88" customFormat="1">
      <c r="A52" s="505"/>
      <c r="B52" s="506"/>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O52" s="505"/>
      <c r="AP52" s="505"/>
      <c r="AQ52" s="505"/>
      <c r="AR52" s="505"/>
      <c r="AS52" s="505"/>
      <c r="AT52" s="505"/>
    </row>
    <row r="53" spans="1:46" s="88" customFormat="1">
      <c r="A53" s="505"/>
      <c r="B53" s="506"/>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O53" s="505"/>
      <c r="AP53" s="505"/>
      <c r="AQ53" s="505"/>
      <c r="AR53" s="505"/>
      <c r="AS53" s="505"/>
      <c r="AT53" s="505"/>
    </row>
    <row r="54" spans="1:46" s="88" customFormat="1">
      <c r="A54" s="505"/>
      <c r="B54" s="506"/>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O54" s="505"/>
      <c r="AP54" s="505"/>
      <c r="AQ54" s="505"/>
      <c r="AR54" s="505"/>
      <c r="AS54" s="505"/>
      <c r="AT54" s="505"/>
    </row>
    <row r="55" spans="1:46" s="88" customFormat="1">
      <c r="A55" s="505"/>
      <c r="B55" s="506"/>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c r="AQ55" s="505"/>
      <c r="AR55" s="505"/>
      <c r="AS55" s="505"/>
      <c r="AT55" s="505"/>
    </row>
    <row r="56" spans="1:46" s="88" customFormat="1">
      <c r="A56" s="505"/>
      <c r="B56" s="506"/>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O56" s="505"/>
      <c r="AP56" s="505"/>
      <c r="AQ56" s="505"/>
      <c r="AR56" s="505"/>
      <c r="AS56" s="505"/>
      <c r="AT56" s="505"/>
    </row>
    <row r="57" spans="1:46" s="88" customFormat="1">
      <c r="A57" s="505"/>
      <c r="B57" s="506"/>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O57" s="505"/>
      <c r="AP57" s="505"/>
      <c r="AQ57" s="505"/>
      <c r="AR57" s="505"/>
      <c r="AS57" s="505"/>
      <c r="AT57" s="505"/>
    </row>
    <row r="58" spans="1:46" s="88" customFormat="1">
      <c r="A58" s="505"/>
      <c r="B58" s="506"/>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O58" s="505"/>
      <c r="AP58" s="505"/>
      <c r="AQ58" s="505"/>
      <c r="AR58" s="505"/>
      <c r="AS58" s="505"/>
      <c r="AT58" s="505"/>
    </row>
    <row r="59" spans="1:46" s="88" customFormat="1">
      <c r="B59" s="122"/>
    </row>
    <row r="60" spans="1:46" s="88" customFormat="1">
      <c r="B60" s="122"/>
    </row>
    <row r="61" spans="1:46" s="88" customFormat="1">
      <c r="B61" s="122"/>
    </row>
    <row r="62" spans="1:46" s="88" customFormat="1">
      <c r="B62" s="122"/>
    </row>
    <row r="63" spans="1:46" s="88" customFormat="1">
      <c r="B63" s="122"/>
    </row>
    <row r="64" spans="1:46" s="88" customFormat="1">
      <c r="B64" s="122"/>
    </row>
    <row r="65" spans="2:2" s="88" customFormat="1">
      <c r="B65" s="122"/>
    </row>
    <row r="66" spans="2:2" s="88" customFormat="1">
      <c r="B66" s="122"/>
    </row>
    <row r="67" spans="2:2" s="88" customFormat="1">
      <c r="B67" s="122"/>
    </row>
    <row r="68" spans="2:2" s="88" customFormat="1">
      <c r="B68" s="122"/>
    </row>
    <row r="69" spans="2:2" s="88" customFormat="1">
      <c r="B69" s="122"/>
    </row>
    <row r="70" spans="2:2" s="88" customFormat="1">
      <c r="B70" s="122"/>
    </row>
    <row r="71" spans="2:2" s="88" customFormat="1">
      <c r="B71" s="122"/>
    </row>
    <row r="72" spans="2:2" s="88" customFormat="1">
      <c r="B72" s="122"/>
    </row>
    <row r="318" spans="1:1">
      <c r="A318" s="58"/>
    </row>
  </sheetData>
  <sheetProtection algorithmName="SHA-512" hashValue="9WTOTUFmDz2RHdGHSTG5J7/goR3ymAoOWUPTnLEd8hzVCgdSsVc/TIb8QQO8vQYCP84jrOoX96281ok1hZiG3A==" saltValue="jb/wFzoePJewoNaeucnKig==" spinCount="100000" sheet="1" objects="1" scenarios="1" formatColumns="0" formatRows="0" insertRows="0"/>
  <mergeCells count="5">
    <mergeCell ref="B11:B12"/>
    <mergeCell ref="B36:B37"/>
    <mergeCell ref="B46:B47"/>
    <mergeCell ref="B40:B41"/>
    <mergeCell ref="B17:B18"/>
  </mergeCells>
  <phoneticPr fontId="0" type="noConversion"/>
  <conditionalFormatting sqref="C28:AT28">
    <cfRule type="expression" dxfId="6" priority="1">
      <formula>IF($A$28="",TRUE,FALSE)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5">
    <tabColor indexed="19"/>
    <pageSetUpPr autoPageBreaks="0" fitToPage="1"/>
  </sheetPr>
  <dimension ref="A1:AI207"/>
  <sheetViews>
    <sheetView workbookViewId="0"/>
  </sheetViews>
  <sheetFormatPr baseColWidth="10" defaultColWidth="11.42578125" defaultRowHeight="12.75"/>
  <cols>
    <col min="1" max="1" width="27" style="59" customWidth="1"/>
    <col min="2" max="2" width="9.7109375" style="59" hidden="1" customWidth="1"/>
    <col min="3" max="3" width="12.5703125" style="59" hidden="1" customWidth="1"/>
    <col min="4" max="4" width="12.140625" style="59" hidden="1" customWidth="1"/>
    <col min="5" max="5" width="11.85546875" style="59" hidden="1" customWidth="1"/>
    <col min="6" max="6" width="10.42578125" style="59" customWidth="1"/>
    <col min="7" max="7" width="9.5703125" style="59" customWidth="1"/>
    <col min="8" max="8" width="5" style="59" customWidth="1"/>
    <col min="9" max="9" width="11.5703125" style="59" customWidth="1"/>
    <col min="10" max="10" width="9" style="59" customWidth="1"/>
    <col min="11" max="13" width="8" style="59" customWidth="1"/>
    <col min="14" max="14" width="5.28515625" style="59" customWidth="1"/>
    <col min="15" max="15" width="4.85546875" style="59" customWidth="1"/>
    <col min="16" max="22" width="9.85546875" style="59" customWidth="1"/>
    <col min="23" max="16384" width="11.42578125" style="59"/>
  </cols>
  <sheetData>
    <row r="1" spans="1:35" ht="13.5" thickBot="1">
      <c r="A1" s="1">
        <f>etab</f>
        <v>0</v>
      </c>
      <c r="L1" s="3"/>
    </row>
    <row r="2" spans="1:35" s="60" customFormat="1" ht="16.5" thickBot="1">
      <c r="A2" s="155" t="s">
        <v>245</v>
      </c>
      <c r="B2" s="156"/>
      <c r="C2" s="156"/>
      <c r="D2" s="156"/>
      <c r="E2" s="156"/>
      <c r="F2" s="156"/>
      <c r="G2" s="156"/>
      <c r="H2" s="156"/>
      <c r="I2" s="156"/>
      <c r="J2" s="156"/>
      <c r="K2" s="156"/>
      <c r="L2" s="156"/>
      <c r="M2" s="156"/>
      <c r="N2" s="156"/>
      <c r="O2" s="156"/>
      <c r="P2" s="156"/>
      <c r="Q2" s="156"/>
      <c r="R2" s="157"/>
    </row>
    <row r="3" spans="1:35" s="60" customFormat="1">
      <c r="C3" s="61"/>
    </row>
    <row r="4" spans="1:35">
      <c r="I4" s="240"/>
    </row>
    <row r="5" spans="1:35">
      <c r="A5" s="158" t="s">
        <v>246</v>
      </c>
      <c r="B5" s="158" t="s">
        <v>247</v>
      </c>
      <c r="C5" s="158" t="s">
        <v>248</v>
      </c>
      <c r="D5" s="159" t="s">
        <v>249</v>
      </c>
      <c r="E5" s="159" t="s">
        <v>250</v>
      </c>
      <c r="F5" s="161" t="s">
        <v>252</v>
      </c>
      <c r="G5" s="160" t="s">
        <v>251</v>
      </c>
      <c r="H5" s="158" t="s">
        <v>253</v>
      </c>
      <c r="I5" s="160" t="s">
        <v>254</v>
      </c>
      <c r="J5" s="160" t="s">
        <v>255</v>
      </c>
      <c r="K5" s="160" t="s">
        <v>256</v>
      </c>
      <c r="L5" s="160" t="s">
        <v>257</v>
      </c>
      <c r="M5" s="160" t="s">
        <v>258</v>
      </c>
      <c r="N5" s="160" t="s">
        <v>259</v>
      </c>
      <c r="O5" s="160" t="s">
        <v>260</v>
      </c>
      <c r="P5" s="162">
        <f>exerciceclos</f>
        <v>2025</v>
      </c>
      <c r="Q5" s="162">
        <f t="shared" ref="Q5:AI5" si="0">P5+1</f>
        <v>2026</v>
      </c>
      <c r="R5" s="162">
        <f t="shared" si="0"/>
        <v>2027</v>
      </c>
      <c r="S5" s="162">
        <f t="shared" si="0"/>
        <v>2028</v>
      </c>
      <c r="T5" s="162">
        <f t="shared" si="0"/>
        <v>2029</v>
      </c>
      <c r="U5" s="162">
        <f t="shared" si="0"/>
        <v>2030</v>
      </c>
      <c r="V5" s="162">
        <f t="shared" si="0"/>
        <v>2031</v>
      </c>
      <c r="W5" s="162">
        <f t="shared" si="0"/>
        <v>2032</v>
      </c>
      <c r="X5" s="162">
        <f t="shared" si="0"/>
        <v>2033</v>
      </c>
      <c r="Y5" s="162">
        <f t="shared" si="0"/>
        <v>2034</v>
      </c>
      <c r="Z5" s="162">
        <f t="shared" si="0"/>
        <v>2035</v>
      </c>
      <c r="AA5" s="162">
        <f t="shared" si="0"/>
        <v>2036</v>
      </c>
      <c r="AB5" s="162">
        <f t="shared" si="0"/>
        <v>2037</v>
      </c>
      <c r="AC5" s="162">
        <f t="shared" si="0"/>
        <v>2038</v>
      </c>
      <c r="AD5" s="162">
        <f t="shared" si="0"/>
        <v>2039</v>
      </c>
      <c r="AE5" s="162">
        <f t="shared" si="0"/>
        <v>2040</v>
      </c>
      <c r="AF5" s="162">
        <f t="shared" si="0"/>
        <v>2041</v>
      </c>
      <c r="AG5" s="162">
        <f t="shared" si="0"/>
        <v>2042</v>
      </c>
      <c r="AH5" s="162">
        <f t="shared" si="0"/>
        <v>2043</v>
      </c>
      <c r="AI5" s="162">
        <f t="shared" si="0"/>
        <v>2044</v>
      </c>
    </row>
    <row r="6" spans="1:35">
      <c r="A6" s="163" t="str">
        <f>A5_Programme_détaillé!B8</f>
        <v>Travaux liés à l'AMI « Fonds de lutte contre la sinistralité » (A remplir uniquement par les ESMS concernés)</v>
      </c>
      <c r="B6" s="164"/>
      <c r="C6" s="165"/>
      <c r="D6" s="166"/>
      <c r="E6" s="166"/>
      <c r="F6" s="239">
        <f>A5_Programme_détaillé!C8</f>
        <v>0</v>
      </c>
      <c r="G6" s="167">
        <f>A5_Programme_détaillé!D8</f>
        <v>0</v>
      </c>
      <c r="H6" s="169">
        <f>A5_Programme_détaillé!F8</f>
        <v>0</v>
      </c>
      <c r="I6" s="170">
        <f t="shared" ref="I6:I37" ca="1" si="1">IF(CELL("contenu",G6)&gt;0,IF(dotationanneepleine=1,DATE(YEAR(G6)+1,1,1),G6),0)</f>
        <v>0</v>
      </c>
      <c r="J6" s="170">
        <f ca="1">IF(CELL("contenu",H6)&gt;0,DATE(YEAR(I6)+H6,MONTH(I6),DAY(I6)-1),0)</f>
        <v>0</v>
      </c>
      <c r="K6" s="171">
        <f t="shared" ref="K6:K37" si="2">IF(H6&gt;0,ROUNDUP(F6/H6,2),0)</f>
        <v>0</v>
      </c>
      <c r="L6" s="171">
        <f ca="1">IF(prorata=360,((12-MONTH(I6))*30)+(31-DAY(I6)),MIN(DATE(YEAR(I6),12,31)-I6+1,365))*K6/prorata</f>
        <v>0</v>
      </c>
      <c r="M6" s="171">
        <f ca="1">IF(dotationanneepleine=1,K6,IF((K6-L6)&lt;0.001,0,K6-L6))</f>
        <v>0</v>
      </c>
      <c r="N6" s="172">
        <f t="shared" ref="N6:N37" si="3">IF(YEAR(G6)&gt;1900,YEAR(G6),0)</f>
        <v>0</v>
      </c>
      <c r="O6" s="170"/>
      <c r="P6" s="173">
        <f ca="1">IF(OR(P$5&lt;YEAR($I6),P$5&gt;YEAR($J6)),0,IF(AND(P$5&gt;YEAR($I6),P$5&lt;YEAR($J6)),$K6,IF(P$5=YEAR($I6),$L6,IF(P$5=YEAR($J6),IF($M6=0,$K6,$M6)))))</f>
        <v>0</v>
      </c>
      <c r="Q6" s="173">
        <f t="shared" ref="P6:Y15" ca="1" si="4">IF(OR(Q$5&lt;YEAR($I6),Q$5&gt;YEAR($J6)),0,IF(AND(Q$5&gt;YEAR($I6),Q$5&lt;YEAR($J6)),$K6,IF(Q$5=YEAR($I6),$L6,IF(Q$5=YEAR($J6),IF($M6=0,$K6,$M6)))))</f>
        <v>0</v>
      </c>
      <c r="R6" s="173">
        <f t="shared" ca="1" si="4"/>
        <v>0</v>
      </c>
      <c r="S6" s="173">
        <f t="shared" ca="1" si="4"/>
        <v>0</v>
      </c>
      <c r="T6" s="173">
        <f t="shared" ca="1" si="4"/>
        <v>0</v>
      </c>
      <c r="U6" s="173">
        <f t="shared" ca="1" si="4"/>
        <v>0</v>
      </c>
      <c r="V6" s="173">
        <f t="shared" ca="1" si="4"/>
        <v>0</v>
      </c>
      <c r="W6" s="173">
        <f t="shared" ca="1" si="4"/>
        <v>0</v>
      </c>
      <c r="X6" s="173">
        <f t="shared" ca="1" si="4"/>
        <v>0</v>
      </c>
      <c r="Y6" s="173">
        <f t="shared" ca="1" si="4"/>
        <v>0</v>
      </c>
      <c r="Z6" s="173">
        <f t="shared" ref="Z6:AI15" ca="1" si="5">IF(OR(Z$5&lt;YEAR($I6),Z$5&gt;YEAR($J6)),0,IF(AND(Z$5&gt;YEAR($I6),Z$5&lt;YEAR($J6)),$K6,IF(Z$5=YEAR($I6),$L6,IF(Z$5=YEAR($J6),IF($M6=0,$K6,$M6)))))</f>
        <v>0</v>
      </c>
      <c r="AA6" s="173">
        <f t="shared" ca="1" si="5"/>
        <v>0</v>
      </c>
      <c r="AB6" s="173">
        <f t="shared" ca="1" si="5"/>
        <v>0</v>
      </c>
      <c r="AC6" s="173">
        <f t="shared" ca="1" si="5"/>
        <v>0</v>
      </c>
      <c r="AD6" s="173">
        <f t="shared" ca="1" si="5"/>
        <v>0</v>
      </c>
      <c r="AE6" s="173">
        <f t="shared" ca="1" si="5"/>
        <v>0</v>
      </c>
      <c r="AF6" s="173">
        <f t="shared" ca="1" si="5"/>
        <v>0</v>
      </c>
      <c r="AG6" s="173">
        <f t="shared" ca="1" si="5"/>
        <v>0</v>
      </c>
      <c r="AH6" s="173">
        <f t="shared" ca="1" si="5"/>
        <v>0</v>
      </c>
      <c r="AI6" s="173">
        <f t="shared" ca="1" si="5"/>
        <v>0</v>
      </c>
    </row>
    <row r="7" spans="1:35">
      <c r="A7" s="163">
        <f>A5_Programme_détaillé!B9</f>
        <v>0</v>
      </c>
      <c r="B7" s="164"/>
      <c r="C7" s="165"/>
      <c r="D7" s="166"/>
      <c r="E7" s="166"/>
      <c r="F7" s="239">
        <f>A5_Programme_détaillé!C9</f>
        <v>0</v>
      </c>
      <c r="G7" s="167">
        <f>A5_Programme_détaillé!D9</f>
        <v>0</v>
      </c>
      <c r="H7" s="169">
        <f>A5_Programme_détaillé!F9</f>
        <v>0</v>
      </c>
      <c r="I7" s="170">
        <f t="shared" ca="1" si="1"/>
        <v>0</v>
      </c>
      <c r="J7" s="170">
        <f t="shared" ref="J7:J70" ca="1" si="6">IF(CELL("contenu",H7)&gt;0,DATE(YEAR(I7)+H7,MONTH(I7),DAY(I7)-1),0)</f>
        <v>0</v>
      </c>
      <c r="K7" s="171">
        <f t="shared" si="2"/>
        <v>0</v>
      </c>
      <c r="L7" s="171">
        <f t="shared" ref="L7:L70" ca="1" si="7">IF(prorata=360,((12-MONTH(I7))*30)+(31-DAY(I7)),MIN(DATE(YEAR(I7),12,31)-I7+1,365))*K7/prorata</f>
        <v>0</v>
      </c>
      <c r="M7" s="171">
        <f t="shared" ref="M7:M70" ca="1" si="8">IF(dotationanneepleine=1,K7,IF((K7-L7)&lt;0.001,0,K7-L7))</f>
        <v>0</v>
      </c>
      <c r="N7" s="172">
        <f t="shared" si="3"/>
        <v>0</v>
      </c>
      <c r="O7" s="170"/>
      <c r="P7" s="173">
        <f t="shared" ca="1" si="4"/>
        <v>0</v>
      </c>
      <c r="Q7" s="173">
        <f t="shared" ca="1" si="4"/>
        <v>0</v>
      </c>
      <c r="R7" s="173">
        <f t="shared" ca="1" si="4"/>
        <v>0</v>
      </c>
      <c r="S7" s="173">
        <f t="shared" ca="1" si="4"/>
        <v>0</v>
      </c>
      <c r="T7" s="173">
        <f t="shared" ca="1" si="4"/>
        <v>0</v>
      </c>
      <c r="U7" s="173">
        <f t="shared" ca="1" si="4"/>
        <v>0</v>
      </c>
      <c r="V7" s="173">
        <f t="shared" ca="1" si="4"/>
        <v>0</v>
      </c>
      <c r="W7" s="173">
        <f t="shared" ca="1" si="4"/>
        <v>0</v>
      </c>
      <c r="X7" s="173">
        <f t="shared" ca="1" si="4"/>
        <v>0</v>
      </c>
      <c r="Y7" s="173">
        <f t="shared" ca="1" si="4"/>
        <v>0</v>
      </c>
      <c r="Z7" s="173">
        <f t="shared" ca="1" si="5"/>
        <v>0</v>
      </c>
      <c r="AA7" s="173">
        <f t="shared" ca="1" si="5"/>
        <v>0</v>
      </c>
      <c r="AB7" s="173">
        <f t="shared" ca="1" si="5"/>
        <v>0</v>
      </c>
      <c r="AC7" s="173">
        <f t="shared" ca="1" si="5"/>
        <v>0</v>
      </c>
      <c r="AD7" s="173">
        <f t="shared" ca="1" si="5"/>
        <v>0</v>
      </c>
      <c r="AE7" s="173">
        <f t="shared" ca="1" si="5"/>
        <v>0</v>
      </c>
      <c r="AF7" s="173">
        <f t="shared" ca="1" si="5"/>
        <v>0</v>
      </c>
      <c r="AG7" s="173">
        <f t="shared" ca="1" si="5"/>
        <v>0</v>
      </c>
      <c r="AH7" s="173">
        <f t="shared" ca="1" si="5"/>
        <v>0</v>
      </c>
      <c r="AI7" s="173">
        <f t="shared" ca="1" si="5"/>
        <v>0</v>
      </c>
    </row>
    <row r="8" spans="1:35">
      <c r="A8" s="163">
        <f>A5_Programme_détaillé!B10</f>
        <v>0</v>
      </c>
      <c r="B8" s="164"/>
      <c r="C8" s="165"/>
      <c r="D8" s="166"/>
      <c r="E8" s="166"/>
      <c r="F8" s="239">
        <f>A5_Programme_détaillé!C10</f>
        <v>0</v>
      </c>
      <c r="G8" s="167">
        <f>A5_Programme_détaillé!D10</f>
        <v>0</v>
      </c>
      <c r="H8" s="169">
        <f>A5_Programme_détaillé!F10</f>
        <v>0</v>
      </c>
      <c r="I8" s="170">
        <f t="shared" ca="1" si="1"/>
        <v>0</v>
      </c>
      <c r="J8" s="170">
        <f t="shared" ca="1" si="6"/>
        <v>0</v>
      </c>
      <c r="K8" s="171">
        <f t="shared" si="2"/>
        <v>0</v>
      </c>
      <c r="L8" s="171">
        <f t="shared" ca="1" si="7"/>
        <v>0</v>
      </c>
      <c r="M8" s="171">
        <f t="shared" ca="1" si="8"/>
        <v>0</v>
      </c>
      <c r="N8" s="172">
        <f t="shared" si="3"/>
        <v>0</v>
      </c>
      <c r="O8" s="170"/>
      <c r="P8" s="173">
        <f t="shared" ca="1" si="4"/>
        <v>0</v>
      </c>
      <c r="Q8" s="173">
        <f t="shared" ca="1" si="4"/>
        <v>0</v>
      </c>
      <c r="R8" s="173">
        <f t="shared" ca="1" si="4"/>
        <v>0</v>
      </c>
      <c r="S8" s="173">
        <f t="shared" ca="1" si="4"/>
        <v>0</v>
      </c>
      <c r="T8" s="173">
        <f t="shared" ca="1" si="4"/>
        <v>0</v>
      </c>
      <c r="U8" s="173">
        <f t="shared" ca="1" si="4"/>
        <v>0</v>
      </c>
      <c r="V8" s="173">
        <f t="shared" ca="1" si="4"/>
        <v>0</v>
      </c>
      <c r="W8" s="173">
        <f t="shared" ca="1" si="4"/>
        <v>0</v>
      </c>
      <c r="X8" s="173">
        <f t="shared" ca="1" si="4"/>
        <v>0</v>
      </c>
      <c r="Y8" s="173">
        <f t="shared" ca="1" si="4"/>
        <v>0</v>
      </c>
      <c r="Z8" s="173">
        <f t="shared" ca="1" si="5"/>
        <v>0</v>
      </c>
      <c r="AA8" s="173">
        <f t="shared" ca="1" si="5"/>
        <v>0</v>
      </c>
      <c r="AB8" s="173">
        <f t="shared" ca="1" si="5"/>
        <v>0</v>
      </c>
      <c r="AC8" s="173">
        <f t="shared" ca="1" si="5"/>
        <v>0</v>
      </c>
      <c r="AD8" s="173">
        <f t="shared" ca="1" si="5"/>
        <v>0</v>
      </c>
      <c r="AE8" s="173">
        <f t="shared" ca="1" si="5"/>
        <v>0</v>
      </c>
      <c r="AF8" s="173">
        <f t="shared" ca="1" si="5"/>
        <v>0</v>
      </c>
      <c r="AG8" s="173">
        <f t="shared" ca="1" si="5"/>
        <v>0</v>
      </c>
      <c r="AH8" s="173">
        <f t="shared" ca="1" si="5"/>
        <v>0</v>
      </c>
      <c r="AI8" s="173">
        <f t="shared" ca="1" si="5"/>
        <v>0</v>
      </c>
    </row>
    <row r="9" spans="1:35">
      <c r="A9" s="163">
        <f>A5_Programme_détaillé!B11</f>
        <v>0</v>
      </c>
      <c r="B9" s="164"/>
      <c r="C9" s="165"/>
      <c r="D9" s="166"/>
      <c r="E9" s="166"/>
      <c r="F9" s="239">
        <f>A5_Programme_détaillé!C11</f>
        <v>0</v>
      </c>
      <c r="G9" s="167">
        <f>A5_Programme_détaillé!D11</f>
        <v>0</v>
      </c>
      <c r="H9" s="169">
        <f>A5_Programme_détaillé!F11</f>
        <v>0</v>
      </c>
      <c r="I9" s="170">
        <f t="shared" ca="1" si="1"/>
        <v>0</v>
      </c>
      <c r="J9" s="170">
        <f t="shared" ca="1" si="6"/>
        <v>0</v>
      </c>
      <c r="K9" s="171">
        <f t="shared" si="2"/>
        <v>0</v>
      </c>
      <c r="L9" s="171">
        <f t="shared" ca="1" si="7"/>
        <v>0</v>
      </c>
      <c r="M9" s="171">
        <f t="shared" ca="1" si="8"/>
        <v>0</v>
      </c>
      <c r="N9" s="172">
        <f t="shared" si="3"/>
        <v>0</v>
      </c>
      <c r="O9" s="170"/>
      <c r="P9" s="173">
        <f t="shared" ca="1" si="4"/>
        <v>0</v>
      </c>
      <c r="Q9" s="173">
        <f t="shared" ca="1" si="4"/>
        <v>0</v>
      </c>
      <c r="R9" s="173">
        <f t="shared" ca="1" si="4"/>
        <v>0</v>
      </c>
      <c r="S9" s="173">
        <f t="shared" ca="1" si="4"/>
        <v>0</v>
      </c>
      <c r="T9" s="173">
        <f t="shared" ca="1" si="4"/>
        <v>0</v>
      </c>
      <c r="U9" s="173">
        <f t="shared" ca="1" si="4"/>
        <v>0</v>
      </c>
      <c r="V9" s="173">
        <f t="shared" ca="1" si="4"/>
        <v>0</v>
      </c>
      <c r="W9" s="173">
        <f t="shared" ca="1" si="4"/>
        <v>0</v>
      </c>
      <c r="X9" s="173">
        <f t="shared" ca="1" si="4"/>
        <v>0</v>
      </c>
      <c r="Y9" s="173">
        <f t="shared" ca="1" si="4"/>
        <v>0</v>
      </c>
      <c r="Z9" s="173">
        <f t="shared" ca="1" si="5"/>
        <v>0</v>
      </c>
      <c r="AA9" s="173">
        <f t="shared" ca="1" si="5"/>
        <v>0</v>
      </c>
      <c r="AB9" s="173">
        <f t="shared" ca="1" si="5"/>
        <v>0</v>
      </c>
      <c r="AC9" s="173">
        <f t="shared" ca="1" si="5"/>
        <v>0</v>
      </c>
      <c r="AD9" s="173">
        <f t="shared" ca="1" si="5"/>
        <v>0</v>
      </c>
      <c r="AE9" s="173">
        <f t="shared" ca="1" si="5"/>
        <v>0</v>
      </c>
      <c r="AF9" s="173">
        <f t="shared" ca="1" si="5"/>
        <v>0</v>
      </c>
      <c r="AG9" s="173">
        <f t="shared" ca="1" si="5"/>
        <v>0</v>
      </c>
      <c r="AH9" s="173">
        <f t="shared" ca="1" si="5"/>
        <v>0</v>
      </c>
      <c r="AI9" s="173">
        <f t="shared" ca="1" si="5"/>
        <v>0</v>
      </c>
    </row>
    <row r="10" spans="1:35">
      <c r="A10" s="163">
        <f>A5_Programme_détaillé!B12</f>
        <v>0</v>
      </c>
      <c r="B10" s="164"/>
      <c r="C10" s="165"/>
      <c r="D10" s="166"/>
      <c r="E10" s="166"/>
      <c r="F10" s="239">
        <f>A5_Programme_détaillé!C12</f>
        <v>0</v>
      </c>
      <c r="G10" s="167">
        <f>A5_Programme_détaillé!D12</f>
        <v>0</v>
      </c>
      <c r="H10" s="169">
        <f>A5_Programme_détaillé!F12</f>
        <v>0</v>
      </c>
      <c r="I10" s="170">
        <f t="shared" ca="1" si="1"/>
        <v>0</v>
      </c>
      <c r="J10" s="170">
        <f t="shared" ca="1" si="6"/>
        <v>0</v>
      </c>
      <c r="K10" s="171">
        <f t="shared" si="2"/>
        <v>0</v>
      </c>
      <c r="L10" s="171">
        <f t="shared" ca="1" si="7"/>
        <v>0</v>
      </c>
      <c r="M10" s="171">
        <f t="shared" ca="1" si="8"/>
        <v>0</v>
      </c>
      <c r="N10" s="172">
        <f t="shared" si="3"/>
        <v>0</v>
      </c>
      <c r="O10" s="170"/>
      <c r="P10" s="173">
        <f t="shared" ca="1" si="4"/>
        <v>0</v>
      </c>
      <c r="Q10" s="173">
        <f t="shared" ca="1" si="4"/>
        <v>0</v>
      </c>
      <c r="R10" s="173">
        <f t="shared" ca="1" si="4"/>
        <v>0</v>
      </c>
      <c r="S10" s="173">
        <f t="shared" ca="1" si="4"/>
        <v>0</v>
      </c>
      <c r="T10" s="173">
        <f t="shared" ca="1" si="4"/>
        <v>0</v>
      </c>
      <c r="U10" s="173">
        <f t="shared" ca="1" si="4"/>
        <v>0</v>
      </c>
      <c r="V10" s="173">
        <f t="shared" ca="1" si="4"/>
        <v>0</v>
      </c>
      <c r="W10" s="173">
        <f t="shared" ca="1" si="4"/>
        <v>0</v>
      </c>
      <c r="X10" s="173">
        <f t="shared" ca="1" si="4"/>
        <v>0</v>
      </c>
      <c r="Y10" s="173">
        <f t="shared" ca="1" si="4"/>
        <v>0</v>
      </c>
      <c r="Z10" s="173">
        <f t="shared" ca="1" si="5"/>
        <v>0</v>
      </c>
      <c r="AA10" s="173">
        <f t="shared" ca="1" si="5"/>
        <v>0</v>
      </c>
      <c r="AB10" s="173">
        <f t="shared" ca="1" si="5"/>
        <v>0</v>
      </c>
      <c r="AC10" s="173">
        <f t="shared" ca="1" si="5"/>
        <v>0</v>
      </c>
      <c r="AD10" s="173">
        <f t="shared" ca="1" si="5"/>
        <v>0</v>
      </c>
      <c r="AE10" s="173">
        <f t="shared" ca="1" si="5"/>
        <v>0</v>
      </c>
      <c r="AF10" s="173">
        <f t="shared" ca="1" si="5"/>
        <v>0</v>
      </c>
      <c r="AG10" s="173">
        <f t="shared" ca="1" si="5"/>
        <v>0</v>
      </c>
      <c r="AH10" s="173">
        <f t="shared" ca="1" si="5"/>
        <v>0</v>
      </c>
      <c r="AI10" s="173">
        <f t="shared" ca="1" si="5"/>
        <v>0</v>
      </c>
    </row>
    <row r="11" spans="1:35">
      <c r="A11" s="163">
        <f>A5_Programme_détaillé!B13</f>
        <v>0</v>
      </c>
      <c r="B11" s="164"/>
      <c r="C11" s="165"/>
      <c r="D11" s="166"/>
      <c r="E11" s="166"/>
      <c r="F11" s="239">
        <f>A5_Programme_détaillé!C13</f>
        <v>0</v>
      </c>
      <c r="G11" s="167">
        <f>A5_Programme_détaillé!D13</f>
        <v>0</v>
      </c>
      <c r="H11" s="169">
        <f>A5_Programme_détaillé!F13</f>
        <v>0</v>
      </c>
      <c r="I11" s="170">
        <f t="shared" ca="1" si="1"/>
        <v>0</v>
      </c>
      <c r="J11" s="170">
        <f t="shared" ca="1" si="6"/>
        <v>0</v>
      </c>
      <c r="K11" s="171">
        <f t="shared" si="2"/>
        <v>0</v>
      </c>
      <c r="L11" s="171">
        <f t="shared" ca="1" si="7"/>
        <v>0</v>
      </c>
      <c r="M11" s="171">
        <f t="shared" ca="1" si="8"/>
        <v>0</v>
      </c>
      <c r="N11" s="172">
        <f t="shared" si="3"/>
        <v>0</v>
      </c>
      <c r="O11" s="170"/>
      <c r="P11" s="173">
        <f t="shared" ca="1" si="4"/>
        <v>0</v>
      </c>
      <c r="Q11" s="173">
        <f t="shared" ca="1" si="4"/>
        <v>0</v>
      </c>
      <c r="R11" s="173">
        <f t="shared" ca="1" si="4"/>
        <v>0</v>
      </c>
      <c r="S11" s="173">
        <f t="shared" ca="1" si="4"/>
        <v>0</v>
      </c>
      <c r="T11" s="173">
        <f t="shared" ca="1" si="4"/>
        <v>0</v>
      </c>
      <c r="U11" s="173">
        <f t="shared" ca="1" si="4"/>
        <v>0</v>
      </c>
      <c r="V11" s="173">
        <f t="shared" ca="1" si="4"/>
        <v>0</v>
      </c>
      <c r="W11" s="173">
        <f t="shared" ca="1" si="4"/>
        <v>0</v>
      </c>
      <c r="X11" s="173">
        <f t="shared" ca="1" si="4"/>
        <v>0</v>
      </c>
      <c r="Y11" s="173">
        <f t="shared" ca="1" si="4"/>
        <v>0</v>
      </c>
      <c r="Z11" s="173">
        <f t="shared" ca="1" si="5"/>
        <v>0</v>
      </c>
      <c r="AA11" s="173">
        <f t="shared" ca="1" si="5"/>
        <v>0</v>
      </c>
      <c r="AB11" s="173">
        <f t="shared" ca="1" si="5"/>
        <v>0</v>
      </c>
      <c r="AC11" s="173">
        <f t="shared" ca="1" si="5"/>
        <v>0</v>
      </c>
      <c r="AD11" s="173">
        <f t="shared" ca="1" si="5"/>
        <v>0</v>
      </c>
      <c r="AE11" s="173">
        <f t="shared" ca="1" si="5"/>
        <v>0</v>
      </c>
      <c r="AF11" s="173">
        <f t="shared" ca="1" si="5"/>
        <v>0</v>
      </c>
      <c r="AG11" s="173">
        <f t="shared" ca="1" si="5"/>
        <v>0</v>
      </c>
      <c r="AH11" s="173">
        <f t="shared" ca="1" si="5"/>
        <v>0</v>
      </c>
      <c r="AI11" s="173">
        <f t="shared" ca="1" si="5"/>
        <v>0</v>
      </c>
    </row>
    <row r="12" spans="1:35">
      <c r="A12" s="163">
        <f>A5_Programme_détaillé!B14</f>
        <v>0</v>
      </c>
      <c r="B12" s="164"/>
      <c r="C12" s="165"/>
      <c r="D12" s="166"/>
      <c r="E12" s="166"/>
      <c r="F12" s="239">
        <f>A5_Programme_détaillé!C14</f>
        <v>0</v>
      </c>
      <c r="G12" s="167">
        <f>A5_Programme_détaillé!D14</f>
        <v>0</v>
      </c>
      <c r="H12" s="169">
        <f>A5_Programme_détaillé!F14</f>
        <v>0</v>
      </c>
      <c r="I12" s="170">
        <f t="shared" ca="1" si="1"/>
        <v>0</v>
      </c>
      <c r="J12" s="170">
        <f t="shared" ca="1" si="6"/>
        <v>0</v>
      </c>
      <c r="K12" s="171">
        <f t="shared" si="2"/>
        <v>0</v>
      </c>
      <c r="L12" s="171">
        <f t="shared" ca="1" si="7"/>
        <v>0</v>
      </c>
      <c r="M12" s="171">
        <f t="shared" ca="1" si="8"/>
        <v>0</v>
      </c>
      <c r="N12" s="172">
        <f t="shared" si="3"/>
        <v>0</v>
      </c>
      <c r="O12" s="170"/>
      <c r="P12" s="173">
        <f t="shared" ca="1" si="4"/>
        <v>0</v>
      </c>
      <c r="Q12" s="173">
        <f t="shared" ca="1" si="4"/>
        <v>0</v>
      </c>
      <c r="R12" s="173">
        <f t="shared" ca="1" si="4"/>
        <v>0</v>
      </c>
      <c r="S12" s="173">
        <f t="shared" ca="1" si="4"/>
        <v>0</v>
      </c>
      <c r="T12" s="173">
        <f t="shared" ca="1" si="4"/>
        <v>0</v>
      </c>
      <c r="U12" s="173">
        <f t="shared" ca="1" si="4"/>
        <v>0</v>
      </c>
      <c r="V12" s="173">
        <f t="shared" ca="1" si="4"/>
        <v>0</v>
      </c>
      <c r="W12" s="173">
        <f t="shared" ca="1" si="4"/>
        <v>0</v>
      </c>
      <c r="X12" s="173">
        <f t="shared" ca="1" si="4"/>
        <v>0</v>
      </c>
      <c r="Y12" s="173">
        <f t="shared" ca="1" si="4"/>
        <v>0</v>
      </c>
      <c r="Z12" s="173">
        <f t="shared" ca="1" si="5"/>
        <v>0</v>
      </c>
      <c r="AA12" s="173">
        <f t="shared" ca="1" si="5"/>
        <v>0</v>
      </c>
      <c r="AB12" s="173">
        <f t="shared" ca="1" si="5"/>
        <v>0</v>
      </c>
      <c r="AC12" s="173">
        <f t="shared" ca="1" si="5"/>
        <v>0</v>
      </c>
      <c r="AD12" s="173">
        <f t="shared" ca="1" si="5"/>
        <v>0</v>
      </c>
      <c r="AE12" s="173">
        <f t="shared" ca="1" si="5"/>
        <v>0</v>
      </c>
      <c r="AF12" s="173">
        <f t="shared" ca="1" si="5"/>
        <v>0</v>
      </c>
      <c r="AG12" s="173">
        <f t="shared" ca="1" si="5"/>
        <v>0</v>
      </c>
      <c r="AH12" s="173">
        <f t="shared" ca="1" si="5"/>
        <v>0</v>
      </c>
      <c r="AI12" s="173">
        <f t="shared" ca="1" si="5"/>
        <v>0</v>
      </c>
    </row>
    <row r="13" spans="1:35">
      <c r="A13" s="163">
        <f>A5_Programme_détaillé!B15</f>
        <v>0</v>
      </c>
      <c r="B13" s="164"/>
      <c r="C13" s="165"/>
      <c r="D13" s="166"/>
      <c r="E13" s="166"/>
      <c r="F13" s="239">
        <f>A5_Programme_détaillé!C15</f>
        <v>0</v>
      </c>
      <c r="G13" s="167">
        <f>A5_Programme_détaillé!D15</f>
        <v>0</v>
      </c>
      <c r="H13" s="169">
        <f>A5_Programme_détaillé!F15</f>
        <v>0</v>
      </c>
      <c r="I13" s="170">
        <f t="shared" ca="1" si="1"/>
        <v>0</v>
      </c>
      <c r="J13" s="170">
        <f t="shared" ca="1" si="6"/>
        <v>0</v>
      </c>
      <c r="K13" s="171">
        <f t="shared" si="2"/>
        <v>0</v>
      </c>
      <c r="L13" s="171">
        <f t="shared" ca="1" si="7"/>
        <v>0</v>
      </c>
      <c r="M13" s="171">
        <f t="shared" ca="1" si="8"/>
        <v>0</v>
      </c>
      <c r="N13" s="172">
        <f t="shared" si="3"/>
        <v>0</v>
      </c>
      <c r="O13" s="170"/>
      <c r="P13" s="173">
        <f t="shared" ca="1" si="4"/>
        <v>0</v>
      </c>
      <c r="Q13" s="173">
        <f t="shared" ca="1" si="4"/>
        <v>0</v>
      </c>
      <c r="R13" s="173">
        <f t="shared" ca="1" si="4"/>
        <v>0</v>
      </c>
      <c r="S13" s="173">
        <f t="shared" ca="1" si="4"/>
        <v>0</v>
      </c>
      <c r="T13" s="173">
        <f t="shared" ca="1" si="4"/>
        <v>0</v>
      </c>
      <c r="U13" s="173">
        <f t="shared" ca="1" si="4"/>
        <v>0</v>
      </c>
      <c r="V13" s="173">
        <f t="shared" ca="1" si="4"/>
        <v>0</v>
      </c>
      <c r="W13" s="173">
        <f t="shared" ca="1" si="4"/>
        <v>0</v>
      </c>
      <c r="X13" s="173">
        <f t="shared" ca="1" si="4"/>
        <v>0</v>
      </c>
      <c r="Y13" s="173">
        <f t="shared" ca="1" si="4"/>
        <v>0</v>
      </c>
      <c r="Z13" s="173">
        <f t="shared" ca="1" si="5"/>
        <v>0</v>
      </c>
      <c r="AA13" s="173">
        <f t="shared" ca="1" si="5"/>
        <v>0</v>
      </c>
      <c r="AB13" s="173">
        <f t="shared" ca="1" si="5"/>
        <v>0</v>
      </c>
      <c r="AC13" s="173">
        <f t="shared" ca="1" si="5"/>
        <v>0</v>
      </c>
      <c r="AD13" s="173">
        <f t="shared" ca="1" si="5"/>
        <v>0</v>
      </c>
      <c r="AE13" s="173">
        <f t="shared" ca="1" si="5"/>
        <v>0</v>
      </c>
      <c r="AF13" s="173">
        <f t="shared" ca="1" si="5"/>
        <v>0</v>
      </c>
      <c r="AG13" s="173">
        <f t="shared" ca="1" si="5"/>
        <v>0</v>
      </c>
      <c r="AH13" s="173">
        <f t="shared" ca="1" si="5"/>
        <v>0</v>
      </c>
      <c r="AI13" s="173">
        <f t="shared" ca="1" si="5"/>
        <v>0</v>
      </c>
    </row>
    <row r="14" spans="1:35">
      <c r="A14" s="163">
        <f>A5_Programme_détaillé!B16</f>
        <v>0</v>
      </c>
      <c r="B14" s="164"/>
      <c r="C14" s="165"/>
      <c r="D14" s="166"/>
      <c r="E14" s="166"/>
      <c r="F14" s="239">
        <f>A5_Programme_détaillé!C16</f>
        <v>0</v>
      </c>
      <c r="G14" s="167">
        <f>A5_Programme_détaillé!D16</f>
        <v>0</v>
      </c>
      <c r="H14" s="169">
        <f>A5_Programme_détaillé!F16</f>
        <v>0</v>
      </c>
      <c r="I14" s="170">
        <f t="shared" ca="1" si="1"/>
        <v>0</v>
      </c>
      <c r="J14" s="170">
        <f t="shared" ca="1" si="6"/>
        <v>0</v>
      </c>
      <c r="K14" s="171">
        <f t="shared" si="2"/>
        <v>0</v>
      </c>
      <c r="L14" s="171">
        <f t="shared" ca="1" si="7"/>
        <v>0</v>
      </c>
      <c r="M14" s="171">
        <f t="shared" ca="1" si="8"/>
        <v>0</v>
      </c>
      <c r="N14" s="172">
        <f t="shared" si="3"/>
        <v>0</v>
      </c>
      <c r="O14" s="170"/>
      <c r="P14" s="173">
        <f t="shared" ca="1" si="4"/>
        <v>0</v>
      </c>
      <c r="Q14" s="173">
        <f t="shared" ca="1" si="4"/>
        <v>0</v>
      </c>
      <c r="R14" s="173">
        <f t="shared" ca="1" si="4"/>
        <v>0</v>
      </c>
      <c r="S14" s="173">
        <f t="shared" ca="1" si="4"/>
        <v>0</v>
      </c>
      <c r="T14" s="173">
        <f t="shared" ca="1" si="4"/>
        <v>0</v>
      </c>
      <c r="U14" s="173">
        <f t="shared" ca="1" si="4"/>
        <v>0</v>
      </c>
      <c r="V14" s="173">
        <f t="shared" ca="1" si="4"/>
        <v>0</v>
      </c>
      <c r="W14" s="173">
        <f t="shared" ca="1" si="4"/>
        <v>0</v>
      </c>
      <c r="X14" s="173">
        <f t="shared" ca="1" si="4"/>
        <v>0</v>
      </c>
      <c r="Y14" s="173">
        <f t="shared" ca="1" si="4"/>
        <v>0</v>
      </c>
      <c r="Z14" s="173">
        <f t="shared" ca="1" si="5"/>
        <v>0</v>
      </c>
      <c r="AA14" s="173">
        <f t="shared" ca="1" si="5"/>
        <v>0</v>
      </c>
      <c r="AB14" s="173">
        <f t="shared" ca="1" si="5"/>
        <v>0</v>
      </c>
      <c r="AC14" s="173">
        <f t="shared" ca="1" si="5"/>
        <v>0</v>
      </c>
      <c r="AD14" s="173">
        <f t="shared" ca="1" si="5"/>
        <v>0</v>
      </c>
      <c r="AE14" s="173">
        <f t="shared" ca="1" si="5"/>
        <v>0</v>
      </c>
      <c r="AF14" s="173">
        <f t="shared" ca="1" si="5"/>
        <v>0</v>
      </c>
      <c r="AG14" s="173">
        <f t="shared" ca="1" si="5"/>
        <v>0</v>
      </c>
      <c r="AH14" s="173">
        <f t="shared" ca="1" si="5"/>
        <v>0</v>
      </c>
      <c r="AI14" s="173">
        <f t="shared" ca="1" si="5"/>
        <v>0</v>
      </c>
    </row>
    <row r="15" spans="1:35">
      <c r="A15" s="163">
        <f>A5_Programme_détaillé!B17</f>
        <v>0</v>
      </c>
      <c r="B15" s="164"/>
      <c r="C15" s="165"/>
      <c r="D15" s="166"/>
      <c r="E15" s="166"/>
      <c r="F15" s="239">
        <f>A5_Programme_détaillé!C17</f>
        <v>0</v>
      </c>
      <c r="G15" s="167">
        <f>A5_Programme_détaillé!D17</f>
        <v>0</v>
      </c>
      <c r="H15" s="169">
        <f>A5_Programme_détaillé!F17</f>
        <v>0</v>
      </c>
      <c r="I15" s="170">
        <f t="shared" ca="1" si="1"/>
        <v>0</v>
      </c>
      <c r="J15" s="170">
        <f t="shared" ca="1" si="6"/>
        <v>0</v>
      </c>
      <c r="K15" s="171">
        <f t="shared" si="2"/>
        <v>0</v>
      </c>
      <c r="L15" s="171">
        <f t="shared" ca="1" si="7"/>
        <v>0</v>
      </c>
      <c r="M15" s="171">
        <f t="shared" ca="1" si="8"/>
        <v>0</v>
      </c>
      <c r="N15" s="172">
        <f t="shared" si="3"/>
        <v>0</v>
      </c>
      <c r="O15" s="170"/>
      <c r="P15" s="173">
        <f t="shared" ca="1" si="4"/>
        <v>0</v>
      </c>
      <c r="Q15" s="173">
        <f t="shared" ca="1" si="4"/>
        <v>0</v>
      </c>
      <c r="R15" s="173">
        <f t="shared" ca="1" si="4"/>
        <v>0</v>
      </c>
      <c r="S15" s="173">
        <f t="shared" ca="1" si="4"/>
        <v>0</v>
      </c>
      <c r="T15" s="173">
        <f t="shared" ca="1" si="4"/>
        <v>0</v>
      </c>
      <c r="U15" s="173">
        <f t="shared" ca="1" si="4"/>
        <v>0</v>
      </c>
      <c r="V15" s="173">
        <f t="shared" ca="1" si="4"/>
        <v>0</v>
      </c>
      <c r="W15" s="173">
        <f t="shared" ca="1" si="4"/>
        <v>0</v>
      </c>
      <c r="X15" s="173">
        <f t="shared" ca="1" si="4"/>
        <v>0</v>
      </c>
      <c r="Y15" s="173">
        <f t="shared" ca="1" si="4"/>
        <v>0</v>
      </c>
      <c r="Z15" s="173">
        <f t="shared" ca="1" si="5"/>
        <v>0</v>
      </c>
      <c r="AA15" s="173">
        <f t="shared" ca="1" si="5"/>
        <v>0</v>
      </c>
      <c r="AB15" s="173">
        <f t="shared" ca="1" si="5"/>
        <v>0</v>
      </c>
      <c r="AC15" s="173">
        <f t="shared" ca="1" si="5"/>
        <v>0</v>
      </c>
      <c r="AD15" s="173">
        <f t="shared" ca="1" si="5"/>
        <v>0</v>
      </c>
      <c r="AE15" s="173">
        <f t="shared" ca="1" si="5"/>
        <v>0</v>
      </c>
      <c r="AF15" s="173">
        <f t="shared" ca="1" si="5"/>
        <v>0</v>
      </c>
      <c r="AG15" s="173">
        <f t="shared" ca="1" si="5"/>
        <v>0</v>
      </c>
      <c r="AH15" s="173">
        <f t="shared" ca="1" si="5"/>
        <v>0</v>
      </c>
      <c r="AI15" s="173">
        <f t="shared" ca="1" si="5"/>
        <v>0</v>
      </c>
    </row>
    <row r="16" spans="1:35">
      <c r="A16" s="163">
        <f>A5_Programme_détaillé!B18</f>
        <v>0</v>
      </c>
      <c r="B16" s="164"/>
      <c r="C16" s="165"/>
      <c r="D16" s="166"/>
      <c r="E16" s="166"/>
      <c r="F16" s="239">
        <f>A5_Programme_détaillé!C18</f>
        <v>0</v>
      </c>
      <c r="G16" s="167">
        <f>A5_Programme_détaillé!D18</f>
        <v>0</v>
      </c>
      <c r="H16" s="169">
        <f>A5_Programme_détaillé!F18</f>
        <v>0</v>
      </c>
      <c r="I16" s="170">
        <f t="shared" ca="1" si="1"/>
        <v>0</v>
      </c>
      <c r="J16" s="170">
        <f t="shared" ca="1" si="6"/>
        <v>0</v>
      </c>
      <c r="K16" s="171">
        <f t="shared" si="2"/>
        <v>0</v>
      </c>
      <c r="L16" s="171">
        <f t="shared" ca="1" si="7"/>
        <v>0</v>
      </c>
      <c r="M16" s="171">
        <f t="shared" ca="1" si="8"/>
        <v>0</v>
      </c>
      <c r="N16" s="172">
        <f t="shared" si="3"/>
        <v>0</v>
      </c>
      <c r="O16" s="170"/>
      <c r="P16" s="173">
        <f t="shared" ref="P16:Y25" ca="1" si="9">IF(OR(P$5&lt;YEAR($I16),P$5&gt;YEAR($J16)),0,IF(AND(P$5&gt;YEAR($I16),P$5&lt;YEAR($J16)),$K16,IF(P$5=YEAR($I16),$L16,IF(P$5=YEAR($J16),IF($M16=0,$K16,$M16)))))</f>
        <v>0</v>
      </c>
      <c r="Q16" s="173">
        <f t="shared" ca="1" si="9"/>
        <v>0</v>
      </c>
      <c r="R16" s="173">
        <f t="shared" ca="1" si="9"/>
        <v>0</v>
      </c>
      <c r="S16" s="173">
        <f t="shared" ca="1" si="9"/>
        <v>0</v>
      </c>
      <c r="T16" s="173">
        <f t="shared" ca="1" si="9"/>
        <v>0</v>
      </c>
      <c r="U16" s="173">
        <f t="shared" ca="1" si="9"/>
        <v>0</v>
      </c>
      <c r="V16" s="173">
        <f t="shared" ca="1" si="9"/>
        <v>0</v>
      </c>
      <c r="W16" s="173">
        <f t="shared" ca="1" si="9"/>
        <v>0</v>
      </c>
      <c r="X16" s="173">
        <f t="shared" ca="1" si="9"/>
        <v>0</v>
      </c>
      <c r="Y16" s="173">
        <f t="shared" ca="1" si="9"/>
        <v>0</v>
      </c>
      <c r="Z16" s="173">
        <f t="shared" ref="Z16:AI25" ca="1" si="10">IF(OR(Z$5&lt;YEAR($I16),Z$5&gt;YEAR($J16)),0,IF(AND(Z$5&gt;YEAR($I16),Z$5&lt;YEAR($J16)),$K16,IF(Z$5=YEAR($I16),$L16,IF(Z$5=YEAR($J16),IF($M16=0,$K16,$M16)))))</f>
        <v>0</v>
      </c>
      <c r="AA16" s="173">
        <f t="shared" ca="1" si="10"/>
        <v>0</v>
      </c>
      <c r="AB16" s="173">
        <f t="shared" ca="1" si="10"/>
        <v>0</v>
      </c>
      <c r="AC16" s="173">
        <f t="shared" ca="1" si="10"/>
        <v>0</v>
      </c>
      <c r="AD16" s="173">
        <f t="shared" ca="1" si="10"/>
        <v>0</v>
      </c>
      <c r="AE16" s="173">
        <f t="shared" ca="1" si="10"/>
        <v>0</v>
      </c>
      <c r="AF16" s="173">
        <f t="shared" ca="1" si="10"/>
        <v>0</v>
      </c>
      <c r="AG16" s="173">
        <f t="shared" ca="1" si="10"/>
        <v>0</v>
      </c>
      <c r="AH16" s="173">
        <f t="shared" ca="1" si="10"/>
        <v>0</v>
      </c>
      <c r="AI16" s="173">
        <f t="shared" ca="1" si="10"/>
        <v>0</v>
      </c>
    </row>
    <row r="17" spans="1:35">
      <c r="A17" s="163">
        <f>A5_Programme_détaillé!B19</f>
        <v>0</v>
      </c>
      <c r="B17" s="164"/>
      <c r="C17" s="165"/>
      <c r="D17" s="166"/>
      <c r="E17" s="166"/>
      <c r="F17" s="239">
        <f>A5_Programme_détaillé!C19</f>
        <v>0</v>
      </c>
      <c r="G17" s="167">
        <f>A5_Programme_détaillé!D19</f>
        <v>0</v>
      </c>
      <c r="H17" s="169">
        <f>A5_Programme_détaillé!F19</f>
        <v>0</v>
      </c>
      <c r="I17" s="170">
        <f t="shared" ca="1" si="1"/>
        <v>0</v>
      </c>
      <c r="J17" s="170">
        <f t="shared" ca="1" si="6"/>
        <v>0</v>
      </c>
      <c r="K17" s="171">
        <f t="shared" si="2"/>
        <v>0</v>
      </c>
      <c r="L17" s="171">
        <f t="shared" ca="1" si="7"/>
        <v>0</v>
      </c>
      <c r="M17" s="171">
        <f t="shared" ca="1" si="8"/>
        <v>0</v>
      </c>
      <c r="N17" s="172">
        <f t="shared" si="3"/>
        <v>0</v>
      </c>
      <c r="O17" s="170"/>
      <c r="P17" s="173">
        <f t="shared" ca="1" si="9"/>
        <v>0</v>
      </c>
      <c r="Q17" s="173">
        <f t="shared" ca="1" si="9"/>
        <v>0</v>
      </c>
      <c r="R17" s="173">
        <f t="shared" ca="1" si="9"/>
        <v>0</v>
      </c>
      <c r="S17" s="173">
        <f t="shared" ca="1" si="9"/>
        <v>0</v>
      </c>
      <c r="T17" s="173">
        <f t="shared" ca="1" si="9"/>
        <v>0</v>
      </c>
      <c r="U17" s="173">
        <f t="shared" ca="1" si="9"/>
        <v>0</v>
      </c>
      <c r="V17" s="173">
        <f t="shared" ca="1" si="9"/>
        <v>0</v>
      </c>
      <c r="W17" s="173">
        <f t="shared" ca="1" si="9"/>
        <v>0</v>
      </c>
      <c r="X17" s="173">
        <f t="shared" ca="1" si="9"/>
        <v>0</v>
      </c>
      <c r="Y17" s="173">
        <f t="shared" ca="1" si="9"/>
        <v>0</v>
      </c>
      <c r="Z17" s="173">
        <f t="shared" ca="1" si="10"/>
        <v>0</v>
      </c>
      <c r="AA17" s="173">
        <f t="shared" ca="1" si="10"/>
        <v>0</v>
      </c>
      <c r="AB17" s="173">
        <f t="shared" ca="1" si="10"/>
        <v>0</v>
      </c>
      <c r="AC17" s="173">
        <f t="shared" ca="1" si="10"/>
        <v>0</v>
      </c>
      <c r="AD17" s="173">
        <f t="shared" ca="1" si="10"/>
        <v>0</v>
      </c>
      <c r="AE17" s="173">
        <f t="shared" ca="1" si="10"/>
        <v>0</v>
      </c>
      <c r="AF17" s="173">
        <f t="shared" ca="1" si="10"/>
        <v>0</v>
      </c>
      <c r="AG17" s="173">
        <f t="shared" ca="1" si="10"/>
        <v>0</v>
      </c>
      <c r="AH17" s="173">
        <f t="shared" ca="1" si="10"/>
        <v>0</v>
      </c>
      <c r="AI17" s="173">
        <f t="shared" ca="1" si="10"/>
        <v>0</v>
      </c>
    </row>
    <row r="18" spans="1:35">
      <c r="A18" s="163">
        <f>A5_Programme_détaillé!B20</f>
        <v>0</v>
      </c>
      <c r="B18" s="164"/>
      <c r="C18" s="165"/>
      <c r="D18" s="166"/>
      <c r="E18" s="166"/>
      <c r="F18" s="239">
        <f>A5_Programme_détaillé!C20</f>
        <v>0</v>
      </c>
      <c r="G18" s="167">
        <f>A5_Programme_détaillé!D20</f>
        <v>0</v>
      </c>
      <c r="H18" s="169">
        <f>A5_Programme_détaillé!F20</f>
        <v>0</v>
      </c>
      <c r="I18" s="170">
        <f t="shared" ca="1" si="1"/>
        <v>0</v>
      </c>
      <c r="J18" s="170">
        <f t="shared" ca="1" si="6"/>
        <v>0</v>
      </c>
      <c r="K18" s="171">
        <f t="shared" si="2"/>
        <v>0</v>
      </c>
      <c r="L18" s="171">
        <f t="shared" ca="1" si="7"/>
        <v>0</v>
      </c>
      <c r="M18" s="171">
        <f t="shared" ca="1" si="8"/>
        <v>0</v>
      </c>
      <c r="N18" s="172">
        <f t="shared" si="3"/>
        <v>0</v>
      </c>
      <c r="O18" s="170"/>
      <c r="P18" s="173">
        <f t="shared" ca="1" si="9"/>
        <v>0</v>
      </c>
      <c r="Q18" s="173">
        <f t="shared" ca="1" si="9"/>
        <v>0</v>
      </c>
      <c r="R18" s="173">
        <f t="shared" ca="1" si="9"/>
        <v>0</v>
      </c>
      <c r="S18" s="173">
        <f t="shared" ca="1" si="9"/>
        <v>0</v>
      </c>
      <c r="T18" s="173">
        <f t="shared" ca="1" si="9"/>
        <v>0</v>
      </c>
      <c r="U18" s="173">
        <f t="shared" ca="1" si="9"/>
        <v>0</v>
      </c>
      <c r="V18" s="173">
        <f t="shared" ca="1" si="9"/>
        <v>0</v>
      </c>
      <c r="W18" s="173">
        <f t="shared" ca="1" si="9"/>
        <v>0</v>
      </c>
      <c r="X18" s="173">
        <f t="shared" ca="1" si="9"/>
        <v>0</v>
      </c>
      <c r="Y18" s="173">
        <f t="shared" ca="1" si="9"/>
        <v>0</v>
      </c>
      <c r="Z18" s="173">
        <f t="shared" ca="1" si="10"/>
        <v>0</v>
      </c>
      <c r="AA18" s="173">
        <f t="shared" ca="1" si="10"/>
        <v>0</v>
      </c>
      <c r="AB18" s="173">
        <f t="shared" ca="1" si="10"/>
        <v>0</v>
      </c>
      <c r="AC18" s="173">
        <f t="shared" ca="1" si="10"/>
        <v>0</v>
      </c>
      <c r="AD18" s="173">
        <f t="shared" ca="1" si="10"/>
        <v>0</v>
      </c>
      <c r="AE18" s="173">
        <f t="shared" ca="1" si="10"/>
        <v>0</v>
      </c>
      <c r="AF18" s="173">
        <f t="shared" ca="1" si="10"/>
        <v>0</v>
      </c>
      <c r="AG18" s="173">
        <f t="shared" ca="1" si="10"/>
        <v>0</v>
      </c>
      <c r="AH18" s="173">
        <f t="shared" ca="1" si="10"/>
        <v>0</v>
      </c>
      <c r="AI18" s="173">
        <f t="shared" ca="1" si="10"/>
        <v>0</v>
      </c>
    </row>
    <row r="19" spans="1:35">
      <c r="A19" s="163">
        <f>A5_Programme_détaillé!B21</f>
        <v>0</v>
      </c>
      <c r="B19" s="164"/>
      <c r="C19" s="165"/>
      <c r="D19" s="166"/>
      <c r="E19" s="166"/>
      <c r="F19" s="239">
        <f>A5_Programme_détaillé!C21</f>
        <v>0</v>
      </c>
      <c r="G19" s="167">
        <f>A5_Programme_détaillé!D21</f>
        <v>0</v>
      </c>
      <c r="H19" s="169">
        <f>A5_Programme_détaillé!F21</f>
        <v>0</v>
      </c>
      <c r="I19" s="170">
        <f t="shared" ca="1" si="1"/>
        <v>0</v>
      </c>
      <c r="J19" s="170">
        <f t="shared" ca="1" si="6"/>
        <v>0</v>
      </c>
      <c r="K19" s="171">
        <f t="shared" si="2"/>
        <v>0</v>
      </c>
      <c r="L19" s="171">
        <f t="shared" ca="1" si="7"/>
        <v>0</v>
      </c>
      <c r="M19" s="171">
        <f t="shared" ca="1" si="8"/>
        <v>0</v>
      </c>
      <c r="N19" s="172">
        <f t="shared" si="3"/>
        <v>0</v>
      </c>
      <c r="O19" s="170"/>
      <c r="P19" s="173">
        <f t="shared" ca="1" si="9"/>
        <v>0</v>
      </c>
      <c r="Q19" s="173">
        <f t="shared" ca="1" si="9"/>
        <v>0</v>
      </c>
      <c r="R19" s="173">
        <f t="shared" ca="1" si="9"/>
        <v>0</v>
      </c>
      <c r="S19" s="173">
        <f t="shared" ca="1" si="9"/>
        <v>0</v>
      </c>
      <c r="T19" s="173">
        <f t="shared" ca="1" si="9"/>
        <v>0</v>
      </c>
      <c r="U19" s="173">
        <f t="shared" ca="1" si="9"/>
        <v>0</v>
      </c>
      <c r="V19" s="173">
        <f t="shared" ca="1" si="9"/>
        <v>0</v>
      </c>
      <c r="W19" s="173">
        <f t="shared" ca="1" si="9"/>
        <v>0</v>
      </c>
      <c r="X19" s="173">
        <f t="shared" ca="1" si="9"/>
        <v>0</v>
      </c>
      <c r="Y19" s="173">
        <f t="shared" ca="1" si="9"/>
        <v>0</v>
      </c>
      <c r="Z19" s="173">
        <f t="shared" ca="1" si="10"/>
        <v>0</v>
      </c>
      <c r="AA19" s="173">
        <f t="shared" ca="1" si="10"/>
        <v>0</v>
      </c>
      <c r="AB19" s="173">
        <f t="shared" ca="1" si="10"/>
        <v>0</v>
      </c>
      <c r="AC19" s="173">
        <f t="shared" ca="1" si="10"/>
        <v>0</v>
      </c>
      <c r="AD19" s="173">
        <f t="shared" ca="1" si="10"/>
        <v>0</v>
      </c>
      <c r="AE19" s="173">
        <f t="shared" ca="1" si="10"/>
        <v>0</v>
      </c>
      <c r="AF19" s="173">
        <f t="shared" ca="1" si="10"/>
        <v>0</v>
      </c>
      <c r="AG19" s="173">
        <f t="shared" ca="1" si="10"/>
        <v>0</v>
      </c>
      <c r="AH19" s="173">
        <f t="shared" ca="1" si="10"/>
        <v>0</v>
      </c>
      <c r="AI19" s="173">
        <f t="shared" ca="1" si="10"/>
        <v>0</v>
      </c>
    </row>
    <row r="20" spans="1:35">
      <c r="A20" s="163">
        <f>A5_Programme_détaillé!B22</f>
        <v>0</v>
      </c>
      <c r="B20" s="164"/>
      <c r="C20" s="165"/>
      <c r="D20" s="166"/>
      <c r="E20" s="166"/>
      <c r="F20" s="239">
        <f>A5_Programme_détaillé!C22</f>
        <v>0</v>
      </c>
      <c r="G20" s="167">
        <f>A5_Programme_détaillé!D22</f>
        <v>0</v>
      </c>
      <c r="H20" s="169">
        <f>A5_Programme_détaillé!F22</f>
        <v>0</v>
      </c>
      <c r="I20" s="170">
        <f t="shared" ca="1" si="1"/>
        <v>0</v>
      </c>
      <c r="J20" s="170">
        <f t="shared" ca="1" si="6"/>
        <v>0</v>
      </c>
      <c r="K20" s="171">
        <f t="shared" si="2"/>
        <v>0</v>
      </c>
      <c r="L20" s="171">
        <f t="shared" ca="1" si="7"/>
        <v>0</v>
      </c>
      <c r="M20" s="171">
        <f t="shared" ca="1" si="8"/>
        <v>0</v>
      </c>
      <c r="N20" s="172">
        <f t="shared" si="3"/>
        <v>0</v>
      </c>
      <c r="O20" s="170"/>
      <c r="P20" s="173">
        <f t="shared" ca="1" si="9"/>
        <v>0</v>
      </c>
      <c r="Q20" s="173">
        <f t="shared" ca="1" si="9"/>
        <v>0</v>
      </c>
      <c r="R20" s="173">
        <f t="shared" ca="1" si="9"/>
        <v>0</v>
      </c>
      <c r="S20" s="173">
        <f t="shared" ca="1" si="9"/>
        <v>0</v>
      </c>
      <c r="T20" s="173">
        <f t="shared" ca="1" si="9"/>
        <v>0</v>
      </c>
      <c r="U20" s="173">
        <f t="shared" ca="1" si="9"/>
        <v>0</v>
      </c>
      <c r="V20" s="173">
        <f t="shared" ca="1" si="9"/>
        <v>0</v>
      </c>
      <c r="W20" s="173">
        <f t="shared" ca="1" si="9"/>
        <v>0</v>
      </c>
      <c r="X20" s="173">
        <f t="shared" ca="1" si="9"/>
        <v>0</v>
      </c>
      <c r="Y20" s="173">
        <f t="shared" ca="1" si="9"/>
        <v>0</v>
      </c>
      <c r="Z20" s="173">
        <f t="shared" ca="1" si="10"/>
        <v>0</v>
      </c>
      <c r="AA20" s="173">
        <f t="shared" ca="1" si="10"/>
        <v>0</v>
      </c>
      <c r="AB20" s="173">
        <f t="shared" ca="1" si="10"/>
        <v>0</v>
      </c>
      <c r="AC20" s="173">
        <f t="shared" ca="1" si="10"/>
        <v>0</v>
      </c>
      <c r="AD20" s="173">
        <f t="shared" ca="1" si="10"/>
        <v>0</v>
      </c>
      <c r="AE20" s="173">
        <f t="shared" ca="1" si="10"/>
        <v>0</v>
      </c>
      <c r="AF20" s="173">
        <f t="shared" ca="1" si="10"/>
        <v>0</v>
      </c>
      <c r="AG20" s="173">
        <f t="shared" ca="1" si="10"/>
        <v>0</v>
      </c>
      <c r="AH20" s="173">
        <f t="shared" ca="1" si="10"/>
        <v>0</v>
      </c>
      <c r="AI20" s="173">
        <f t="shared" ca="1" si="10"/>
        <v>0</v>
      </c>
    </row>
    <row r="21" spans="1:35">
      <c r="A21" s="163">
        <f>A5_Programme_détaillé!B23</f>
        <v>0</v>
      </c>
      <c r="B21" s="164"/>
      <c r="C21" s="165"/>
      <c r="D21" s="166"/>
      <c r="E21" s="166"/>
      <c r="F21" s="239">
        <f>A5_Programme_détaillé!C23</f>
        <v>0</v>
      </c>
      <c r="G21" s="167">
        <f>A5_Programme_détaillé!D23</f>
        <v>0</v>
      </c>
      <c r="H21" s="169">
        <f>A5_Programme_détaillé!F23</f>
        <v>0</v>
      </c>
      <c r="I21" s="170">
        <f t="shared" ca="1" si="1"/>
        <v>0</v>
      </c>
      <c r="J21" s="170">
        <f t="shared" ca="1" si="6"/>
        <v>0</v>
      </c>
      <c r="K21" s="171">
        <f t="shared" si="2"/>
        <v>0</v>
      </c>
      <c r="L21" s="171">
        <f t="shared" ca="1" si="7"/>
        <v>0</v>
      </c>
      <c r="M21" s="171">
        <f t="shared" ca="1" si="8"/>
        <v>0</v>
      </c>
      <c r="N21" s="172">
        <f t="shared" si="3"/>
        <v>0</v>
      </c>
      <c r="O21" s="170"/>
      <c r="P21" s="173">
        <f t="shared" ca="1" si="9"/>
        <v>0</v>
      </c>
      <c r="Q21" s="173">
        <f t="shared" ca="1" si="9"/>
        <v>0</v>
      </c>
      <c r="R21" s="173">
        <f t="shared" ca="1" si="9"/>
        <v>0</v>
      </c>
      <c r="S21" s="173">
        <f t="shared" ca="1" si="9"/>
        <v>0</v>
      </c>
      <c r="T21" s="173">
        <f t="shared" ca="1" si="9"/>
        <v>0</v>
      </c>
      <c r="U21" s="173">
        <f t="shared" ca="1" si="9"/>
        <v>0</v>
      </c>
      <c r="V21" s="173">
        <f t="shared" ca="1" si="9"/>
        <v>0</v>
      </c>
      <c r="W21" s="173">
        <f t="shared" ca="1" si="9"/>
        <v>0</v>
      </c>
      <c r="X21" s="173">
        <f t="shared" ca="1" si="9"/>
        <v>0</v>
      </c>
      <c r="Y21" s="173">
        <f t="shared" ca="1" si="9"/>
        <v>0</v>
      </c>
      <c r="Z21" s="173">
        <f t="shared" ca="1" si="10"/>
        <v>0</v>
      </c>
      <c r="AA21" s="173">
        <f t="shared" ca="1" si="10"/>
        <v>0</v>
      </c>
      <c r="AB21" s="173">
        <f t="shared" ca="1" si="10"/>
        <v>0</v>
      </c>
      <c r="AC21" s="173">
        <f t="shared" ca="1" si="10"/>
        <v>0</v>
      </c>
      <c r="AD21" s="173">
        <f t="shared" ca="1" si="10"/>
        <v>0</v>
      </c>
      <c r="AE21" s="173">
        <f t="shared" ca="1" si="10"/>
        <v>0</v>
      </c>
      <c r="AF21" s="173">
        <f t="shared" ca="1" si="10"/>
        <v>0</v>
      </c>
      <c r="AG21" s="173">
        <f t="shared" ca="1" si="10"/>
        <v>0</v>
      </c>
      <c r="AH21" s="173">
        <f t="shared" ca="1" si="10"/>
        <v>0</v>
      </c>
      <c r="AI21" s="173">
        <f t="shared" ca="1" si="10"/>
        <v>0</v>
      </c>
    </row>
    <row r="22" spans="1:35">
      <c r="A22" s="163">
        <f>A5_Programme_détaillé!B24</f>
        <v>0</v>
      </c>
      <c r="B22" s="164"/>
      <c r="C22" s="165"/>
      <c r="D22" s="166"/>
      <c r="E22" s="166"/>
      <c r="F22" s="239">
        <f>A5_Programme_détaillé!C24</f>
        <v>0</v>
      </c>
      <c r="G22" s="167">
        <f>A5_Programme_détaillé!D24</f>
        <v>0</v>
      </c>
      <c r="H22" s="169">
        <f>A5_Programme_détaillé!F24</f>
        <v>0</v>
      </c>
      <c r="I22" s="170">
        <f t="shared" ca="1" si="1"/>
        <v>0</v>
      </c>
      <c r="J22" s="170">
        <f t="shared" ca="1" si="6"/>
        <v>0</v>
      </c>
      <c r="K22" s="171">
        <f t="shared" si="2"/>
        <v>0</v>
      </c>
      <c r="L22" s="171">
        <f t="shared" ca="1" si="7"/>
        <v>0</v>
      </c>
      <c r="M22" s="171">
        <f t="shared" ca="1" si="8"/>
        <v>0</v>
      </c>
      <c r="N22" s="172">
        <f t="shared" si="3"/>
        <v>0</v>
      </c>
      <c r="O22" s="170"/>
      <c r="P22" s="173">
        <f t="shared" ca="1" si="9"/>
        <v>0</v>
      </c>
      <c r="Q22" s="173">
        <f t="shared" ca="1" si="9"/>
        <v>0</v>
      </c>
      <c r="R22" s="173">
        <f t="shared" ca="1" si="9"/>
        <v>0</v>
      </c>
      <c r="S22" s="173">
        <f t="shared" ca="1" si="9"/>
        <v>0</v>
      </c>
      <c r="T22" s="173">
        <f t="shared" ca="1" si="9"/>
        <v>0</v>
      </c>
      <c r="U22" s="173">
        <f t="shared" ca="1" si="9"/>
        <v>0</v>
      </c>
      <c r="V22" s="173">
        <f t="shared" ca="1" si="9"/>
        <v>0</v>
      </c>
      <c r="W22" s="173">
        <f t="shared" ca="1" si="9"/>
        <v>0</v>
      </c>
      <c r="X22" s="173">
        <f t="shared" ca="1" si="9"/>
        <v>0</v>
      </c>
      <c r="Y22" s="173">
        <f t="shared" ca="1" si="9"/>
        <v>0</v>
      </c>
      <c r="Z22" s="173">
        <f t="shared" ca="1" si="10"/>
        <v>0</v>
      </c>
      <c r="AA22" s="173">
        <f t="shared" ca="1" si="10"/>
        <v>0</v>
      </c>
      <c r="AB22" s="173">
        <f t="shared" ca="1" si="10"/>
        <v>0</v>
      </c>
      <c r="AC22" s="173">
        <f t="shared" ca="1" si="10"/>
        <v>0</v>
      </c>
      <c r="AD22" s="173">
        <f t="shared" ca="1" si="10"/>
        <v>0</v>
      </c>
      <c r="AE22" s="173">
        <f t="shared" ca="1" si="10"/>
        <v>0</v>
      </c>
      <c r="AF22" s="173">
        <f t="shared" ca="1" si="10"/>
        <v>0</v>
      </c>
      <c r="AG22" s="173">
        <f t="shared" ca="1" si="10"/>
        <v>0</v>
      </c>
      <c r="AH22" s="173">
        <f t="shared" ca="1" si="10"/>
        <v>0</v>
      </c>
      <c r="AI22" s="173">
        <f t="shared" ca="1" si="10"/>
        <v>0</v>
      </c>
    </row>
    <row r="23" spans="1:35">
      <c r="A23" s="163">
        <f>A5_Programme_détaillé!B25</f>
        <v>0</v>
      </c>
      <c r="B23" s="164"/>
      <c r="C23" s="165"/>
      <c r="D23" s="166"/>
      <c r="E23" s="166"/>
      <c r="F23" s="239">
        <f>A5_Programme_détaillé!C25</f>
        <v>0</v>
      </c>
      <c r="G23" s="167">
        <f>A5_Programme_détaillé!D25</f>
        <v>0</v>
      </c>
      <c r="H23" s="169">
        <f>A5_Programme_détaillé!F25</f>
        <v>0</v>
      </c>
      <c r="I23" s="170">
        <f t="shared" ca="1" si="1"/>
        <v>0</v>
      </c>
      <c r="J23" s="170">
        <f t="shared" ca="1" si="6"/>
        <v>0</v>
      </c>
      <c r="K23" s="171">
        <f t="shared" si="2"/>
        <v>0</v>
      </c>
      <c r="L23" s="171">
        <f t="shared" ca="1" si="7"/>
        <v>0</v>
      </c>
      <c r="M23" s="171">
        <f t="shared" ca="1" si="8"/>
        <v>0</v>
      </c>
      <c r="N23" s="172">
        <f t="shared" si="3"/>
        <v>0</v>
      </c>
      <c r="O23" s="170"/>
      <c r="P23" s="173">
        <f t="shared" ca="1" si="9"/>
        <v>0</v>
      </c>
      <c r="Q23" s="173">
        <f t="shared" ca="1" si="9"/>
        <v>0</v>
      </c>
      <c r="R23" s="173">
        <f t="shared" ca="1" si="9"/>
        <v>0</v>
      </c>
      <c r="S23" s="173">
        <f t="shared" ca="1" si="9"/>
        <v>0</v>
      </c>
      <c r="T23" s="173">
        <f t="shared" ca="1" si="9"/>
        <v>0</v>
      </c>
      <c r="U23" s="173">
        <f t="shared" ca="1" si="9"/>
        <v>0</v>
      </c>
      <c r="V23" s="173">
        <f t="shared" ca="1" si="9"/>
        <v>0</v>
      </c>
      <c r="W23" s="173">
        <f t="shared" ca="1" si="9"/>
        <v>0</v>
      </c>
      <c r="X23" s="173">
        <f t="shared" ca="1" si="9"/>
        <v>0</v>
      </c>
      <c r="Y23" s="173">
        <f t="shared" ca="1" si="9"/>
        <v>0</v>
      </c>
      <c r="Z23" s="173">
        <f t="shared" ca="1" si="10"/>
        <v>0</v>
      </c>
      <c r="AA23" s="173">
        <f t="shared" ca="1" si="10"/>
        <v>0</v>
      </c>
      <c r="AB23" s="173">
        <f t="shared" ca="1" si="10"/>
        <v>0</v>
      </c>
      <c r="AC23" s="173">
        <f t="shared" ca="1" si="10"/>
        <v>0</v>
      </c>
      <c r="AD23" s="173">
        <f t="shared" ca="1" si="10"/>
        <v>0</v>
      </c>
      <c r="AE23" s="173">
        <f t="shared" ca="1" si="10"/>
        <v>0</v>
      </c>
      <c r="AF23" s="173">
        <f t="shared" ca="1" si="10"/>
        <v>0</v>
      </c>
      <c r="AG23" s="173">
        <f t="shared" ca="1" si="10"/>
        <v>0</v>
      </c>
      <c r="AH23" s="173">
        <f t="shared" ca="1" si="10"/>
        <v>0</v>
      </c>
      <c r="AI23" s="173">
        <f t="shared" ca="1" si="10"/>
        <v>0</v>
      </c>
    </row>
    <row r="24" spans="1:35">
      <c r="A24" s="163">
        <f>A5_Programme_détaillé!B26</f>
        <v>0</v>
      </c>
      <c r="B24" s="164"/>
      <c r="C24" s="165"/>
      <c r="D24" s="166"/>
      <c r="E24" s="166"/>
      <c r="F24" s="239">
        <f>A5_Programme_détaillé!C26</f>
        <v>0</v>
      </c>
      <c r="G24" s="167">
        <f>A5_Programme_détaillé!D26</f>
        <v>0</v>
      </c>
      <c r="H24" s="169">
        <f>A5_Programme_détaillé!F26</f>
        <v>0</v>
      </c>
      <c r="I24" s="170">
        <f t="shared" ca="1" si="1"/>
        <v>0</v>
      </c>
      <c r="J24" s="170">
        <f t="shared" ca="1" si="6"/>
        <v>0</v>
      </c>
      <c r="K24" s="171">
        <f t="shared" si="2"/>
        <v>0</v>
      </c>
      <c r="L24" s="171">
        <f t="shared" ca="1" si="7"/>
        <v>0</v>
      </c>
      <c r="M24" s="171">
        <f t="shared" ca="1" si="8"/>
        <v>0</v>
      </c>
      <c r="N24" s="172">
        <f t="shared" si="3"/>
        <v>0</v>
      </c>
      <c r="O24" s="170"/>
      <c r="P24" s="173">
        <f t="shared" ca="1" si="9"/>
        <v>0</v>
      </c>
      <c r="Q24" s="173">
        <f t="shared" ca="1" si="9"/>
        <v>0</v>
      </c>
      <c r="R24" s="173">
        <f t="shared" ca="1" si="9"/>
        <v>0</v>
      </c>
      <c r="S24" s="173">
        <f t="shared" ca="1" si="9"/>
        <v>0</v>
      </c>
      <c r="T24" s="173">
        <f t="shared" ca="1" si="9"/>
        <v>0</v>
      </c>
      <c r="U24" s="173">
        <f t="shared" ca="1" si="9"/>
        <v>0</v>
      </c>
      <c r="V24" s="173">
        <f t="shared" ca="1" si="9"/>
        <v>0</v>
      </c>
      <c r="W24" s="173">
        <f t="shared" ca="1" si="9"/>
        <v>0</v>
      </c>
      <c r="X24" s="173">
        <f t="shared" ca="1" si="9"/>
        <v>0</v>
      </c>
      <c r="Y24" s="173">
        <f t="shared" ca="1" si="9"/>
        <v>0</v>
      </c>
      <c r="Z24" s="173">
        <f t="shared" ca="1" si="10"/>
        <v>0</v>
      </c>
      <c r="AA24" s="173">
        <f t="shared" ca="1" si="10"/>
        <v>0</v>
      </c>
      <c r="AB24" s="173">
        <f t="shared" ca="1" si="10"/>
        <v>0</v>
      </c>
      <c r="AC24" s="173">
        <f t="shared" ca="1" si="10"/>
        <v>0</v>
      </c>
      <c r="AD24" s="173">
        <f t="shared" ca="1" si="10"/>
        <v>0</v>
      </c>
      <c r="AE24" s="173">
        <f t="shared" ca="1" si="10"/>
        <v>0</v>
      </c>
      <c r="AF24" s="173">
        <f t="shared" ca="1" si="10"/>
        <v>0</v>
      </c>
      <c r="AG24" s="173">
        <f t="shared" ca="1" si="10"/>
        <v>0</v>
      </c>
      <c r="AH24" s="173">
        <f t="shared" ca="1" si="10"/>
        <v>0</v>
      </c>
      <c r="AI24" s="173">
        <f t="shared" ca="1" si="10"/>
        <v>0</v>
      </c>
    </row>
    <row r="25" spans="1:35">
      <c r="A25" s="163">
        <f>A5_Programme_détaillé!B27</f>
        <v>0</v>
      </c>
      <c r="B25" s="164"/>
      <c r="C25" s="165"/>
      <c r="D25" s="166"/>
      <c r="E25" s="166"/>
      <c r="F25" s="239">
        <f>A5_Programme_détaillé!C27</f>
        <v>0</v>
      </c>
      <c r="G25" s="167">
        <f>A5_Programme_détaillé!D27</f>
        <v>0</v>
      </c>
      <c r="H25" s="169">
        <f>A5_Programme_détaillé!F27</f>
        <v>0</v>
      </c>
      <c r="I25" s="170">
        <f t="shared" ca="1" si="1"/>
        <v>0</v>
      </c>
      <c r="J25" s="170">
        <f t="shared" ca="1" si="6"/>
        <v>0</v>
      </c>
      <c r="K25" s="171">
        <f t="shared" si="2"/>
        <v>0</v>
      </c>
      <c r="L25" s="171">
        <f t="shared" ca="1" si="7"/>
        <v>0</v>
      </c>
      <c r="M25" s="171">
        <f t="shared" ca="1" si="8"/>
        <v>0</v>
      </c>
      <c r="N25" s="172">
        <f t="shared" si="3"/>
        <v>0</v>
      </c>
      <c r="O25" s="170"/>
      <c r="P25" s="173">
        <f t="shared" ca="1" si="9"/>
        <v>0</v>
      </c>
      <c r="Q25" s="173">
        <f t="shared" ca="1" si="9"/>
        <v>0</v>
      </c>
      <c r="R25" s="173">
        <f t="shared" ca="1" si="9"/>
        <v>0</v>
      </c>
      <c r="S25" s="173">
        <f t="shared" ca="1" si="9"/>
        <v>0</v>
      </c>
      <c r="T25" s="173">
        <f t="shared" ca="1" si="9"/>
        <v>0</v>
      </c>
      <c r="U25" s="173">
        <f t="shared" ca="1" si="9"/>
        <v>0</v>
      </c>
      <c r="V25" s="173">
        <f t="shared" ca="1" si="9"/>
        <v>0</v>
      </c>
      <c r="W25" s="173">
        <f t="shared" ca="1" si="9"/>
        <v>0</v>
      </c>
      <c r="X25" s="173">
        <f t="shared" ca="1" si="9"/>
        <v>0</v>
      </c>
      <c r="Y25" s="173">
        <f t="shared" ca="1" si="9"/>
        <v>0</v>
      </c>
      <c r="Z25" s="173">
        <f t="shared" ca="1" si="10"/>
        <v>0</v>
      </c>
      <c r="AA25" s="173">
        <f t="shared" ca="1" si="10"/>
        <v>0</v>
      </c>
      <c r="AB25" s="173">
        <f t="shared" ca="1" si="10"/>
        <v>0</v>
      </c>
      <c r="AC25" s="173">
        <f t="shared" ca="1" si="10"/>
        <v>0</v>
      </c>
      <c r="AD25" s="173">
        <f t="shared" ca="1" si="10"/>
        <v>0</v>
      </c>
      <c r="AE25" s="173">
        <f t="shared" ca="1" si="10"/>
        <v>0</v>
      </c>
      <c r="AF25" s="173">
        <f t="shared" ca="1" si="10"/>
        <v>0</v>
      </c>
      <c r="AG25" s="173">
        <f t="shared" ca="1" si="10"/>
        <v>0</v>
      </c>
      <c r="AH25" s="173">
        <f t="shared" ca="1" si="10"/>
        <v>0</v>
      </c>
      <c r="AI25" s="173">
        <f t="shared" ca="1" si="10"/>
        <v>0</v>
      </c>
    </row>
    <row r="26" spans="1:35">
      <c r="A26" s="163">
        <f>A5_Programme_détaillé!B28</f>
        <v>0</v>
      </c>
      <c r="B26" s="164"/>
      <c r="C26" s="165"/>
      <c r="D26" s="166"/>
      <c r="E26" s="166"/>
      <c r="F26" s="239">
        <f>A5_Programme_détaillé!C28</f>
        <v>0</v>
      </c>
      <c r="G26" s="167">
        <f>A5_Programme_détaillé!D28</f>
        <v>0</v>
      </c>
      <c r="H26" s="169">
        <f>A5_Programme_détaillé!F28</f>
        <v>0</v>
      </c>
      <c r="I26" s="170">
        <f t="shared" ca="1" si="1"/>
        <v>0</v>
      </c>
      <c r="J26" s="170">
        <f t="shared" ca="1" si="6"/>
        <v>0</v>
      </c>
      <c r="K26" s="171">
        <f t="shared" si="2"/>
        <v>0</v>
      </c>
      <c r="L26" s="171">
        <f t="shared" ca="1" si="7"/>
        <v>0</v>
      </c>
      <c r="M26" s="171">
        <f t="shared" ca="1" si="8"/>
        <v>0</v>
      </c>
      <c r="N26" s="172">
        <f t="shared" si="3"/>
        <v>0</v>
      </c>
      <c r="O26" s="170"/>
      <c r="P26" s="173">
        <f t="shared" ref="P26:Y35" ca="1" si="11">IF(OR(P$5&lt;YEAR($I26),P$5&gt;YEAR($J26)),0,IF(AND(P$5&gt;YEAR($I26),P$5&lt;YEAR($J26)),$K26,IF(P$5=YEAR($I26),$L26,IF(P$5=YEAR($J26),IF($M26=0,$K26,$M26)))))</f>
        <v>0</v>
      </c>
      <c r="Q26" s="173">
        <f t="shared" ca="1" si="11"/>
        <v>0</v>
      </c>
      <c r="R26" s="173">
        <f t="shared" ca="1" si="11"/>
        <v>0</v>
      </c>
      <c r="S26" s="173">
        <f t="shared" ca="1" si="11"/>
        <v>0</v>
      </c>
      <c r="T26" s="173">
        <f t="shared" ca="1" si="11"/>
        <v>0</v>
      </c>
      <c r="U26" s="173">
        <f t="shared" ca="1" si="11"/>
        <v>0</v>
      </c>
      <c r="V26" s="173">
        <f t="shared" ca="1" si="11"/>
        <v>0</v>
      </c>
      <c r="W26" s="173">
        <f t="shared" ca="1" si="11"/>
        <v>0</v>
      </c>
      <c r="X26" s="173">
        <f t="shared" ca="1" si="11"/>
        <v>0</v>
      </c>
      <c r="Y26" s="173">
        <f t="shared" ca="1" si="11"/>
        <v>0</v>
      </c>
      <c r="Z26" s="173">
        <f t="shared" ref="Z26:AI35" ca="1" si="12">IF(OR(Z$5&lt;YEAR($I26),Z$5&gt;YEAR($J26)),0,IF(AND(Z$5&gt;YEAR($I26),Z$5&lt;YEAR($J26)),$K26,IF(Z$5=YEAR($I26),$L26,IF(Z$5=YEAR($J26),IF($M26=0,$K26,$M26)))))</f>
        <v>0</v>
      </c>
      <c r="AA26" s="173">
        <f t="shared" ca="1" si="12"/>
        <v>0</v>
      </c>
      <c r="AB26" s="173">
        <f t="shared" ca="1" si="12"/>
        <v>0</v>
      </c>
      <c r="AC26" s="173">
        <f t="shared" ca="1" si="12"/>
        <v>0</v>
      </c>
      <c r="AD26" s="173">
        <f t="shared" ca="1" si="12"/>
        <v>0</v>
      </c>
      <c r="AE26" s="173">
        <f t="shared" ca="1" si="12"/>
        <v>0</v>
      </c>
      <c r="AF26" s="173">
        <f t="shared" ca="1" si="12"/>
        <v>0</v>
      </c>
      <c r="AG26" s="173">
        <f t="shared" ca="1" si="12"/>
        <v>0</v>
      </c>
      <c r="AH26" s="173">
        <f t="shared" ca="1" si="12"/>
        <v>0</v>
      </c>
      <c r="AI26" s="173">
        <f t="shared" ca="1" si="12"/>
        <v>0</v>
      </c>
    </row>
    <row r="27" spans="1:35">
      <c r="A27" s="163">
        <f>A5_Programme_détaillé!B29</f>
        <v>0</v>
      </c>
      <c r="B27" s="164"/>
      <c r="C27" s="165"/>
      <c r="D27" s="166"/>
      <c r="E27" s="166"/>
      <c r="F27" s="239">
        <f>A5_Programme_détaillé!C29</f>
        <v>0</v>
      </c>
      <c r="G27" s="167">
        <f>A5_Programme_détaillé!D29</f>
        <v>0</v>
      </c>
      <c r="H27" s="169">
        <f>A5_Programme_détaillé!F29</f>
        <v>0</v>
      </c>
      <c r="I27" s="170">
        <f t="shared" ca="1" si="1"/>
        <v>0</v>
      </c>
      <c r="J27" s="170">
        <f t="shared" ca="1" si="6"/>
        <v>0</v>
      </c>
      <c r="K27" s="171">
        <f t="shared" si="2"/>
        <v>0</v>
      </c>
      <c r="L27" s="171">
        <f t="shared" ca="1" si="7"/>
        <v>0</v>
      </c>
      <c r="M27" s="171">
        <f t="shared" ca="1" si="8"/>
        <v>0</v>
      </c>
      <c r="N27" s="172">
        <f t="shared" si="3"/>
        <v>0</v>
      </c>
      <c r="O27" s="170"/>
      <c r="P27" s="173">
        <f t="shared" ca="1" si="11"/>
        <v>0</v>
      </c>
      <c r="Q27" s="173">
        <f t="shared" ca="1" si="11"/>
        <v>0</v>
      </c>
      <c r="R27" s="173">
        <f t="shared" ca="1" si="11"/>
        <v>0</v>
      </c>
      <c r="S27" s="173">
        <f t="shared" ca="1" si="11"/>
        <v>0</v>
      </c>
      <c r="T27" s="173">
        <f t="shared" ca="1" si="11"/>
        <v>0</v>
      </c>
      <c r="U27" s="173">
        <f t="shared" ca="1" si="11"/>
        <v>0</v>
      </c>
      <c r="V27" s="173">
        <f t="shared" ca="1" si="11"/>
        <v>0</v>
      </c>
      <c r="W27" s="173">
        <f t="shared" ca="1" si="11"/>
        <v>0</v>
      </c>
      <c r="X27" s="173">
        <f t="shared" ca="1" si="11"/>
        <v>0</v>
      </c>
      <c r="Y27" s="173">
        <f t="shared" ca="1" si="11"/>
        <v>0</v>
      </c>
      <c r="Z27" s="173">
        <f t="shared" ca="1" si="12"/>
        <v>0</v>
      </c>
      <c r="AA27" s="173">
        <f t="shared" ca="1" si="12"/>
        <v>0</v>
      </c>
      <c r="AB27" s="173">
        <f t="shared" ca="1" si="12"/>
        <v>0</v>
      </c>
      <c r="AC27" s="173">
        <f t="shared" ca="1" si="12"/>
        <v>0</v>
      </c>
      <c r="AD27" s="173">
        <f t="shared" ca="1" si="12"/>
        <v>0</v>
      </c>
      <c r="AE27" s="173">
        <f t="shared" ca="1" si="12"/>
        <v>0</v>
      </c>
      <c r="AF27" s="173">
        <f t="shared" ca="1" si="12"/>
        <v>0</v>
      </c>
      <c r="AG27" s="173">
        <f t="shared" ca="1" si="12"/>
        <v>0</v>
      </c>
      <c r="AH27" s="173">
        <f t="shared" ca="1" si="12"/>
        <v>0</v>
      </c>
      <c r="AI27" s="173">
        <f t="shared" ca="1" si="12"/>
        <v>0</v>
      </c>
    </row>
    <row r="28" spans="1:35">
      <c r="A28" s="163">
        <f>A5_Programme_détaillé!B30</f>
        <v>0</v>
      </c>
      <c r="B28" s="164"/>
      <c r="C28" s="165"/>
      <c r="D28" s="166"/>
      <c r="E28" s="166"/>
      <c r="F28" s="239">
        <f>A5_Programme_détaillé!C30</f>
        <v>0</v>
      </c>
      <c r="G28" s="167">
        <f>A5_Programme_détaillé!D30</f>
        <v>0</v>
      </c>
      <c r="H28" s="169">
        <f>A5_Programme_détaillé!F30</f>
        <v>0</v>
      </c>
      <c r="I28" s="170">
        <f t="shared" ca="1" si="1"/>
        <v>0</v>
      </c>
      <c r="J28" s="170">
        <f t="shared" ca="1" si="6"/>
        <v>0</v>
      </c>
      <c r="K28" s="171">
        <f t="shared" si="2"/>
        <v>0</v>
      </c>
      <c r="L28" s="171">
        <f t="shared" ca="1" si="7"/>
        <v>0</v>
      </c>
      <c r="M28" s="171">
        <f t="shared" ca="1" si="8"/>
        <v>0</v>
      </c>
      <c r="N28" s="172">
        <f t="shared" si="3"/>
        <v>0</v>
      </c>
      <c r="O28" s="170"/>
      <c r="P28" s="173">
        <f t="shared" ca="1" si="11"/>
        <v>0</v>
      </c>
      <c r="Q28" s="173">
        <f t="shared" ca="1" si="11"/>
        <v>0</v>
      </c>
      <c r="R28" s="173">
        <f t="shared" ca="1" si="11"/>
        <v>0</v>
      </c>
      <c r="S28" s="173">
        <f t="shared" ca="1" si="11"/>
        <v>0</v>
      </c>
      <c r="T28" s="173">
        <f t="shared" ca="1" si="11"/>
        <v>0</v>
      </c>
      <c r="U28" s="173">
        <f t="shared" ca="1" si="11"/>
        <v>0</v>
      </c>
      <c r="V28" s="173">
        <f t="shared" ca="1" si="11"/>
        <v>0</v>
      </c>
      <c r="W28" s="173">
        <f t="shared" ca="1" si="11"/>
        <v>0</v>
      </c>
      <c r="X28" s="173">
        <f t="shared" ca="1" si="11"/>
        <v>0</v>
      </c>
      <c r="Y28" s="173">
        <f t="shared" ca="1" si="11"/>
        <v>0</v>
      </c>
      <c r="Z28" s="173">
        <f t="shared" ca="1" si="12"/>
        <v>0</v>
      </c>
      <c r="AA28" s="173">
        <f t="shared" ca="1" si="12"/>
        <v>0</v>
      </c>
      <c r="AB28" s="173">
        <f t="shared" ca="1" si="12"/>
        <v>0</v>
      </c>
      <c r="AC28" s="173">
        <f t="shared" ca="1" si="12"/>
        <v>0</v>
      </c>
      <c r="AD28" s="173">
        <f t="shared" ca="1" si="12"/>
        <v>0</v>
      </c>
      <c r="AE28" s="173">
        <f t="shared" ca="1" si="12"/>
        <v>0</v>
      </c>
      <c r="AF28" s="173">
        <f t="shared" ca="1" si="12"/>
        <v>0</v>
      </c>
      <c r="AG28" s="173">
        <f t="shared" ca="1" si="12"/>
        <v>0</v>
      </c>
      <c r="AH28" s="173">
        <f t="shared" ca="1" si="12"/>
        <v>0</v>
      </c>
      <c r="AI28" s="173">
        <f t="shared" ca="1" si="12"/>
        <v>0</v>
      </c>
    </row>
    <row r="29" spans="1:35">
      <c r="A29" s="163">
        <f>A5_Programme_détaillé!B31</f>
        <v>0</v>
      </c>
      <c r="B29" s="164"/>
      <c r="C29" s="165"/>
      <c r="D29" s="166"/>
      <c r="E29" s="166"/>
      <c r="F29" s="239">
        <f>A5_Programme_détaillé!C31</f>
        <v>0</v>
      </c>
      <c r="G29" s="167">
        <f>A5_Programme_détaillé!D31</f>
        <v>0</v>
      </c>
      <c r="H29" s="169">
        <f>A5_Programme_détaillé!F31</f>
        <v>0</v>
      </c>
      <c r="I29" s="170">
        <f t="shared" ca="1" si="1"/>
        <v>0</v>
      </c>
      <c r="J29" s="170">
        <f t="shared" ca="1" si="6"/>
        <v>0</v>
      </c>
      <c r="K29" s="171">
        <f t="shared" si="2"/>
        <v>0</v>
      </c>
      <c r="L29" s="171">
        <f t="shared" ca="1" si="7"/>
        <v>0</v>
      </c>
      <c r="M29" s="171">
        <f t="shared" ca="1" si="8"/>
        <v>0</v>
      </c>
      <c r="N29" s="172">
        <f t="shared" si="3"/>
        <v>0</v>
      </c>
      <c r="O29" s="170"/>
      <c r="P29" s="173">
        <f t="shared" ca="1" si="11"/>
        <v>0</v>
      </c>
      <c r="Q29" s="173">
        <f t="shared" ca="1" si="11"/>
        <v>0</v>
      </c>
      <c r="R29" s="173">
        <f t="shared" ca="1" si="11"/>
        <v>0</v>
      </c>
      <c r="S29" s="173">
        <f t="shared" ca="1" si="11"/>
        <v>0</v>
      </c>
      <c r="T29" s="173">
        <f t="shared" ca="1" si="11"/>
        <v>0</v>
      </c>
      <c r="U29" s="173">
        <f t="shared" ca="1" si="11"/>
        <v>0</v>
      </c>
      <c r="V29" s="173">
        <f t="shared" ca="1" si="11"/>
        <v>0</v>
      </c>
      <c r="W29" s="173">
        <f t="shared" ca="1" si="11"/>
        <v>0</v>
      </c>
      <c r="X29" s="173">
        <f t="shared" ca="1" si="11"/>
        <v>0</v>
      </c>
      <c r="Y29" s="173">
        <f t="shared" ca="1" si="11"/>
        <v>0</v>
      </c>
      <c r="Z29" s="173">
        <f t="shared" ca="1" si="12"/>
        <v>0</v>
      </c>
      <c r="AA29" s="173">
        <f t="shared" ca="1" si="12"/>
        <v>0</v>
      </c>
      <c r="AB29" s="173">
        <f t="shared" ca="1" si="12"/>
        <v>0</v>
      </c>
      <c r="AC29" s="173">
        <f t="shared" ca="1" si="12"/>
        <v>0</v>
      </c>
      <c r="AD29" s="173">
        <f t="shared" ca="1" si="12"/>
        <v>0</v>
      </c>
      <c r="AE29" s="173">
        <f t="shared" ca="1" si="12"/>
        <v>0</v>
      </c>
      <c r="AF29" s="173">
        <f t="shared" ca="1" si="12"/>
        <v>0</v>
      </c>
      <c r="AG29" s="173">
        <f t="shared" ca="1" si="12"/>
        <v>0</v>
      </c>
      <c r="AH29" s="173">
        <f t="shared" ca="1" si="12"/>
        <v>0</v>
      </c>
      <c r="AI29" s="173">
        <f t="shared" ca="1" si="12"/>
        <v>0</v>
      </c>
    </row>
    <row r="30" spans="1:35">
      <c r="A30" s="163">
        <f>A5_Programme_détaillé!B32</f>
        <v>0</v>
      </c>
      <c r="B30" s="164"/>
      <c r="C30" s="165"/>
      <c r="D30" s="166"/>
      <c r="E30" s="166"/>
      <c r="F30" s="239">
        <f>A5_Programme_détaillé!C32</f>
        <v>0</v>
      </c>
      <c r="G30" s="167">
        <f>A5_Programme_détaillé!D32</f>
        <v>0</v>
      </c>
      <c r="H30" s="169">
        <f>A5_Programme_détaillé!F32</f>
        <v>0</v>
      </c>
      <c r="I30" s="170">
        <f t="shared" ca="1" si="1"/>
        <v>0</v>
      </c>
      <c r="J30" s="170">
        <f t="shared" ca="1" si="6"/>
        <v>0</v>
      </c>
      <c r="K30" s="171">
        <f t="shared" si="2"/>
        <v>0</v>
      </c>
      <c r="L30" s="171">
        <f t="shared" ca="1" si="7"/>
        <v>0</v>
      </c>
      <c r="M30" s="171">
        <f t="shared" ca="1" si="8"/>
        <v>0</v>
      </c>
      <c r="N30" s="172">
        <f t="shared" si="3"/>
        <v>0</v>
      </c>
      <c r="O30" s="170"/>
      <c r="P30" s="173">
        <f t="shared" ca="1" si="11"/>
        <v>0</v>
      </c>
      <c r="Q30" s="173">
        <f t="shared" ca="1" si="11"/>
        <v>0</v>
      </c>
      <c r="R30" s="173">
        <f t="shared" ca="1" si="11"/>
        <v>0</v>
      </c>
      <c r="S30" s="173">
        <f t="shared" ca="1" si="11"/>
        <v>0</v>
      </c>
      <c r="T30" s="173">
        <f t="shared" ca="1" si="11"/>
        <v>0</v>
      </c>
      <c r="U30" s="173">
        <f t="shared" ca="1" si="11"/>
        <v>0</v>
      </c>
      <c r="V30" s="173">
        <f t="shared" ca="1" si="11"/>
        <v>0</v>
      </c>
      <c r="W30" s="173">
        <f t="shared" ca="1" si="11"/>
        <v>0</v>
      </c>
      <c r="X30" s="173">
        <f t="shared" ca="1" si="11"/>
        <v>0</v>
      </c>
      <c r="Y30" s="173">
        <f t="shared" ca="1" si="11"/>
        <v>0</v>
      </c>
      <c r="Z30" s="173">
        <f t="shared" ca="1" si="12"/>
        <v>0</v>
      </c>
      <c r="AA30" s="173">
        <f t="shared" ca="1" si="12"/>
        <v>0</v>
      </c>
      <c r="AB30" s="173">
        <f t="shared" ca="1" si="12"/>
        <v>0</v>
      </c>
      <c r="AC30" s="173">
        <f t="shared" ca="1" si="12"/>
        <v>0</v>
      </c>
      <c r="AD30" s="173">
        <f t="shared" ca="1" si="12"/>
        <v>0</v>
      </c>
      <c r="AE30" s="173">
        <f t="shared" ca="1" si="12"/>
        <v>0</v>
      </c>
      <c r="AF30" s="173">
        <f t="shared" ca="1" si="12"/>
        <v>0</v>
      </c>
      <c r="AG30" s="173">
        <f t="shared" ca="1" si="12"/>
        <v>0</v>
      </c>
      <c r="AH30" s="173">
        <f t="shared" ca="1" si="12"/>
        <v>0</v>
      </c>
      <c r="AI30" s="173">
        <f t="shared" ca="1" si="12"/>
        <v>0</v>
      </c>
    </row>
    <row r="31" spans="1:35">
      <c r="A31" s="163">
        <f>A5_Programme_détaillé!B33</f>
        <v>0</v>
      </c>
      <c r="B31" s="164"/>
      <c r="C31" s="165"/>
      <c r="D31" s="166"/>
      <c r="E31" s="166"/>
      <c r="F31" s="239">
        <f>A5_Programme_détaillé!C33</f>
        <v>0</v>
      </c>
      <c r="G31" s="167">
        <f>A5_Programme_détaillé!D33</f>
        <v>0</v>
      </c>
      <c r="H31" s="169">
        <f>A5_Programme_détaillé!F33</f>
        <v>0</v>
      </c>
      <c r="I31" s="170">
        <f t="shared" ca="1" si="1"/>
        <v>0</v>
      </c>
      <c r="J31" s="170">
        <f t="shared" ca="1" si="6"/>
        <v>0</v>
      </c>
      <c r="K31" s="171">
        <f t="shared" si="2"/>
        <v>0</v>
      </c>
      <c r="L31" s="171">
        <f t="shared" ca="1" si="7"/>
        <v>0</v>
      </c>
      <c r="M31" s="171">
        <f t="shared" ca="1" si="8"/>
        <v>0</v>
      </c>
      <c r="N31" s="172">
        <f t="shared" si="3"/>
        <v>0</v>
      </c>
      <c r="O31" s="170"/>
      <c r="P31" s="173">
        <f t="shared" ca="1" si="11"/>
        <v>0</v>
      </c>
      <c r="Q31" s="173">
        <f t="shared" ca="1" si="11"/>
        <v>0</v>
      </c>
      <c r="R31" s="173">
        <f t="shared" ca="1" si="11"/>
        <v>0</v>
      </c>
      <c r="S31" s="173">
        <f t="shared" ca="1" si="11"/>
        <v>0</v>
      </c>
      <c r="T31" s="173">
        <f t="shared" ca="1" si="11"/>
        <v>0</v>
      </c>
      <c r="U31" s="173">
        <f t="shared" ca="1" si="11"/>
        <v>0</v>
      </c>
      <c r="V31" s="173">
        <f t="shared" ca="1" si="11"/>
        <v>0</v>
      </c>
      <c r="W31" s="173">
        <f t="shared" ca="1" si="11"/>
        <v>0</v>
      </c>
      <c r="X31" s="173">
        <f t="shared" ca="1" si="11"/>
        <v>0</v>
      </c>
      <c r="Y31" s="173">
        <f t="shared" ca="1" si="11"/>
        <v>0</v>
      </c>
      <c r="Z31" s="173">
        <f t="shared" ca="1" si="12"/>
        <v>0</v>
      </c>
      <c r="AA31" s="173">
        <f t="shared" ca="1" si="12"/>
        <v>0</v>
      </c>
      <c r="AB31" s="173">
        <f t="shared" ca="1" si="12"/>
        <v>0</v>
      </c>
      <c r="AC31" s="173">
        <f t="shared" ca="1" si="12"/>
        <v>0</v>
      </c>
      <c r="AD31" s="173">
        <f t="shared" ca="1" si="12"/>
        <v>0</v>
      </c>
      <c r="AE31" s="173">
        <f t="shared" ca="1" si="12"/>
        <v>0</v>
      </c>
      <c r="AF31" s="173">
        <f t="shared" ca="1" si="12"/>
        <v>0</v>
      </c>
      <c r="AG31" s="173">
        <f t="shared" ca="1" si="12"/>
        <v>0</v>
      </c>
      <c r="AH31" s="173">
        <f t="shared" ca="1" si="12"/>
        <v>0</v>
      </c>
      <c r="AI31" s="173">
        <f t="shared" ca="1" si="12"/>
        <v>0</v>
      </c>
    </row>
    <row r="32" spans="1:35">
      <c r="A32" s="163">
        <f>A5_Programme_détaillé!B34</f>
        <v>0</v>
      </c>
      <c r="B32" s="164"/>
      <c r="C32" s="165"/>
      <c r="D32" s="166"/>
      <c r="E32" s="166"/>
      <c r="F32" s="239">
        <f>A5_Programme_détaillé!C34</f>
        <v>0</v>
      </c>
      <c r="G32" s="167">
        <f>A5_Programme_détaillé!D34</f>
        <v>0</v>
      </c>
      <c r="H32" s="169">
        <f>A5_Programme_détaillé!F34</f>
        <v>0</v>
      </c>
      <c r="I32" s="170">
        <f t="shared" ca="1" si="1"/>
        <v>0</v>
      </c>
      <c r="J32" s="170">
        <f t="shared" ca="1" si="6"/>
        <v>0</v>
      </c>
      <c r="K32" s="171">
        <f t="shared" si="2"/>
        <v>0</v>
      </c>
      <c r="L32" s="171">
        <f t="shared" ca="1" si="7"/>
        <v>0</v>
      </c>
      <c r="M32" s="171">
        <f t="shared" ca="1" si="8"/>
        <v>0</v>
      </c>
      <c r="N32" s="172">
        <f t="shared" si="3"/>
        <v>0</v>
      </c>
      <c r="O32" s="170"/>
      <c r="P32" s="173">
        <f t="shared" ca="1" si="11"/>
        <v>0</v>
      </c>
      <c r="Q32" s="173">
        <f t="shared" ca="1" si="11"/>
        <v>0</v>
      </c>
      <c r="R32" s="173">
        <f t="shared" ca="1" si="11"/>
        <v>0</v>
      </c>
      <c r="S32" s="173">
        <f t="shared" ca="1" si="11"/>
        <v>0</v>
      </c>
      <c r="T32" s="173">
        <f t="shared" ca="1" si="11"/>
        <v>0</v>
      </c>
      <c r="U32" s="173">
        <f t="shared" ca="1" si="11"/>
        <v>0</v>
      </c>
      <c r="V32" s="173">
        <f t="shared" ca="1" si="11"/>
        <v>0</v>
      </c>
      <c r="W32" s="173">
        <f t="shared" ca="1" si="11"/>
        <v>0</v>
      </c>
      <c r="X32" s="173">
        <f t="shared" ca="1" si="11"/>
        <v>0</v>
      </c>
      <c r="Y32" s="173">
        <f t="shared" ca="1" si="11"/>
        <v>0</v>
      </c>
      <c r="Z32" s="173">
        <f t="shared" ca="1" si="12"/>
        <v>0</v>
      </c>
      <c r="AA32" s="173">
        <f t="shared" ca="1" si="12"/>
        <v>0</v>
      </c>
      <c r="AB32" s="173">
        <f t="shared" ca="1" si="12"/>
        <v>0</v>
      </c>
      <c r="AC32" s="173">
        <f t="shared" ca="1" si="12"/>
        <v>0</v>
      </c>
      <c r="AD32" s="173">
        <f t="shared" ca="1" si="12"/>
        <v>0</v>
      </c>
      <c r="AE32" s="173">
        <f t="shared" ca="1" si="12"/>
        <v>0</v>
      </c>
      <c r="AF32" s="173">
        <f t="shared" ca="1" si="12"/>
        <v>0</v>
      </c>
      <c r="AG32" s="173">
        <f t="shared" ca="1" si="12"/>
        <v>0</v>
      </c>
      <c r="AH32" s="173">
        <f t="shared" ca="1" si="12"/>
        <v>0</v>
      </c>
      <c r="AI32" s="173">
        <f t="shared" ca="1" si="12"/>
        <v>0</v>
      </c>
    </row>
    <row r="33" spans="1:35">
      <c r="A33" s="163">
        <f>A5_Programme_détaillé!B35</f>
        <v>0</v>
      </c>
      <c r="B33" s="164"/>
      <c r="C33" s="165"/>
      <c r="D33" s="166"/>
      <c r="E33" s="166"/>
      <c r="F33" s="239">
        <f>A5_Programme_détaillé!C35</f>
        <v>0</v>
      </c>
      <c r="G33" s="167">
        <f>A5_Programme_détaillé!D35</f>
        <v>0</v>
      </c>
      <c r="H33" s="169">
        <f>A5_Programme_détaillé!F35</f>
        <v>0</v>
      </c>
      <c r="I33" s="170">
        <f t="shared" ca="1" si="1"/>
        <v>0</v>
      </c>
      <c r="J33" s="170">
        <f t="shared" ca="1" si="6"/>
        <v>0</v>
      </c>
      <c r="K33" s="171">
        <f t="shared" si="2"/>
        <v>0</v>
      </c>
      <c r="L33" s="171">
        <f t="shared" ca="1" si="7"/>
        <v>0</v>
      </c>
      <c r="M33" s="171">
        <f t="shared" ca="1" si="8"/>
        <v>0</v>
      </c>
      <c r="N33" s="172">
        <f t="shared" si="3"/>
        <v>0</v>
      </c>
      <c r="O33" s="170"/>
      <c r="P33" s="173">
        <f t="shared" ca="1" si="11"/>
        <v>0</v>
      </c>
      <c r="Q33" s="173">
        <f t="shared" ca="1" si="11"/>
        <v>0</v>
      </c>
      <c r="R33" s="173">
        <f t="shared" ca="1" si="11"/>
        <v>0</v>
      </c>
      <c r="S33" s="173">
        <f t="shared" ca="1" si="11"/>
        <v>0</v>
      </c>
      <c r="T33" s="173">
        <f t="shared" ca="1" si="11"/>
        <v>0</v>
      </c>
      <c r="U33" s="173">
        <f t="shared" ca="1" si="11"/>
        <v>0</v>
      </c>
      <c r="V33" s="173">
        <f t="shared" ca="1" si="11"/>
        <v>0</v>
      </c>
      <c r="W33" s="173">
        <f t="shared" ca="1" si="11"/>
        <v>0</v>
      </c>
      <c r="X33" s="173">
        <f t="shared" ca="1" si="11"/>
        <v>0</v>
      </c>
      <c r="Y33" s="173">
        <f t="shared" ca="1" si="11"/>
        <v>0</v>
      </c>
      <c r="Z33" s="173">
        <f t="shared" ca="1" si="12"/>
        <v>0</v>
      </c>
      <c r="AA33" s="173">
        <f t="shared" ca="1" si="12"/>
        <v>0</v>
      </c>
      <c r="AB33" s="173">
        <f t="shared" ca="1" si="12"/>
        <v>0</v>
      </c>
      <c r="AC33" s="173">
        <f t="shared" ca="1" si="12"/>
        <v>0</v>
      </c>
      <c r="AD33" s="173">
        <f t="shared" ca="1" si="12"/>
        <v>0</v>
      </c>
      <c r="AE33" s="173">
        <f t="shared" ca="1" si="12"/>
        <v>0</v>
      </c>
      <c r="AF33" s="173">
        <f t="shared" ca="1" si="12"/>
        <v>0</v>
      </c>
      <c r="AG33" s="173">
        <f t="shared" ca="1" si="12"/>
        <v>0</v>
      </c>
      <c r="AH33" s="173">
        <f t="shared" ca="1" si="12"/>
        <v>0</v>
      </c>
      <c r="AI33" s="173">
        <f t="shared" ca="1" si="12"/>
        <v>0</v>
      </c>
    </row>
    <row r="34" spans="1:35">
      <c r="A34" s="163">
        <f>A5_Programme_détaillé!B36</f>
        <v>0</v>
      </c>
      <c r="B34" s="164"/>
      <c r="C34" s="165"/>
      <c r="D34" s="166"/>
      <c r="E34" s="166"/>
      <c r="F34" s="239">
        <f>A5_Programme_détaillé!C36</f>
        <v>0</v>
      </c>
      <c r="G34" s="167">
        <f>A5_Programme_détaillé!D36</f>
        <v>0</v>
      </c>
      <c r="H34" s="169">
        <f>A5_Programme_détaillé!F36</f>
        <v>0</v>
      </c>
      <c r="I34" s="170">
        <f t="shared" ca="1" si="1"/>
        <v>0</v>
      </c>
      <c r="J34" s="170">
        <f t="shared" ca="1" si="6"/>
        <v>0</v>
      </c>
      <c r="K34" s="171">
        <f t="shared" si="2"/>
        <v>0</v>
      </c>
      <c r="L34" s="171">
        <f t="shared" ca="1" si="7"/>
        <v>0</v>
      </c>
      <c r="M34" s="171">
        <f t="shared" ca="1" si="8"/>
        <v>0</v>
      </c>
      <c r="N34" s="172">
        <f t="shared" si="3"/>
        <v>0</v>
      </c>
      <c r="O34" s="170"/>
      <c r="P34" s="173">
        <f t="shared" ca="1" si="11"/>
        <v>0</v>
      </c>
      <c r="Q34" s="173">
        <f t="shared" ca="1" si="11"/>
        <v>0</v>
      </c>
      <c r="R34" s="173">
        <f t="shared" ca="1" si="11"/>
        <v>0</v>
      </c>
      <c r="S34" s="173">
        <f t="shared" ca="1" si="11"/>
        <v>0</v>
      </c>
      <c r="T34" s="173">
        <f t="shared" ca="1" si="11"/>
        <v>0</v>
      </c>
      <c r="U34" s="173">
        <f t="shared" ca="1" si="11"/>
        <v>0</v>
      </c>
      <c r="V34" s="173">
        <f t="shared" ca="1" si="11"/>
        <v>0</v>
      </c>
      <c r="W34" s="173">
        <f t="shared" ca="1" si="11"/>
        <v>0</v>
      </c>
      <c r="X34" s="173">
        <f t="shared" ca="1" si="11"/>
        <v>0</v>
      </c>
      <c r="Y34" s="173">
        <f t="shared" ca="1" si="11"/>
        <v>0</v>
      </c>
      <c r="Z34" s="173">
        <f t="shared" ca="1" si="12"/>
        <v>0</v>
      </c>
      <c r="AA34" s="173">
        <f t="shared" ca="1" si="12"/>
        <v>0</v>
      </c>
      <c r="AB34" s="173">
        <f t="shared" ca="1" si="12"/>
        <v>0</v>
      </c>
      <c r="AC34" s="173">
        <f t="shared" ca="1" si="12"/>
        <v>0</v>
      </c>
      <c r="AD34" s="173">
        <f t="shared" ca="1" si="12"/>
        <v>0</v>
      </c>
      <c r="AE34" s="173">
        <f t="shared" ca="1" si="12"/>
        <v>0</v>
      </c>
      <c r="AF34" s="173">
        <f t="shared" ca="1" si="12"/>
        <v>0</v>
      </c>
      <c r="AG34" s="173">
        <f t="shared" ca="1" si="12"/>
        <v>0</v>
      </c>
      <c r="AH34" s="173">
        <f t="shared" ca="1" si="12"/>
        <v>0</v>
      </c>
      <c r="AI34" s="173">
        <f t="shared" ca="1" si="12"/>
        <v>0</v>
      </c>
    </row>
    <row r="35" spans="1:35">
      <c r="A35" s="163">
        <f>A5_Programme_détaillé!B37</f>
        <v>0</v>
      </c>
      <c r="B35" s="164"/>
      <c r="C35" s="165"/>
      <c r="D35" s="166"/>
      <c r="E35" s="166"/>
      <c r="F35" s="239">
        <f>A5_Programme_détaillé!C37</f>
        <v>0</v>
      </c>
      <c r="G35" s="167">
        <f>A5_Programme_détaillé!D37</f>
        <v>0</v>
      </c>
      <c r="H35" s="169">
        <f>A5_Programme_détaillé!F37</f>
        <v>0</v>
      </c>
      <c r="I35" s="170">
        <f t="shared" ca="1" si="1"/>
        <v>0</v>
      </c>
      <c r="J35" s="170">
        <f t="shared" ca="1" si="6"/>
        <v>0</v>
      </c>
      <c r="K35" s="171">
        <f t="shared" si="2"/>
        <v>0</v>
      </c>
      <c r="L35" s="171">
        <f t="shared" ca="1" si="7"/>
        <v>0</v>
      </c>
      <c r="M35" s="171">
        <f t="shared" ca="1" si="8"/>
        <v>0</v>
      </c>
      <c r="N35" s="172">
        <f t="shared" si="3"/>
        <v>0</v>
      </c>
      <c r="O35" s="170"/>
      <c r="P35" s="173">
        <f t="shared" ca="1" si="11"/>
        <v>0</v>
      </c>
      <c r="Q35" s="173">
        <f t="shared" ca="1" si="11"/>
        <v>0</v>
      </c>
      <c r="R35" s="173">
        <f t="shared" ca="1" si="11"/>
        <v>0</v>
      </c>
      <c r="S35" s="173">
        <f t="shared" ca="1" si="11"/>
        <v>0</v>
      </c>
      <c r="T35" s="173">
        <f t="shared" ca="1" si="11"/>
        <v>0</v>
      </c>
      <c r="U35" s="173">
        <f t="shared" ca="1" si="11"/>
        <v>0</v>
      </c>
      <c r="V35" s="173">
        <f t="shared" ca="1" si="11"/>
        <v>0</v>
      </c>
      <c r="W35" s="173">
        <f t="shared" ca="1" si="11"/>
        <v>0</v>
      </c>
      <c r="X35" s="173">
        <f t="shared" ca="1" si="11"/>
        <v>0</v>
      </c>
      <c r="Y35" s="173">
        <f t="shared" ca="1" si="11"/>
        <v>0</v>
      </c>
      <c r="Z35" s="173">
        <f t="shared" ca="1" si="12"/>
        <v>0</v>
      </c>
      <c r="AA35" s="173">
        <f t="shared" ca="1" si="12"/>
        <v>0</v>
      </c>
      <c r="AB35" s="173">
        <f t="shared" ca="1" si="12"/>
        <v>0</v>
      </c>
      <c r="AC35" s="173">
        <f t="shared" ca="1" si="12"/>
        <v>0</v>
      </c>
      <c r="AD35" s="173">
        <f t="shared" ca="1" si="12"/>
        <v>0</v>
      </c>
      <c r="AE35" s="173">
        <f t="shared" ca="1" si="12"/>
        <v>0</v>
      </c>
      <c r="AF35" s="173">
        <f t="shared" ca="1" si="12"/>
        <v>0</v>
      </c>
      <c r="AG35" s="173">
        <f t="shared" ca="1" si="12"/>
        <v>0</v>
      </c>
      <c r="AH35" s="173">
        <f t="shared" ca="1" si="12"/>
        <v>0</v>
      </c>
      <c r="AI35" s="173">
        <f t="shared" ca="1" si="12"/>
        <v>0</v>
      </c>
    </row>
    <row r="36" spans="1:35">
      <c r="A36" s="163">
        <f>A5_Programme_détaillé!B38</f>
        <v>0</v>
      </c>
      <c r="B36" s="164"/>
      <c r="C36" s="165"/>
      <c r="D36" s="166"/>
      <c r="E36" s="166"/>
      <c r="F36" s="239">
        <f>A5_Programme_détaillé!C38</f>
        <v>0</v>
      </c>
      <c r="G36" s="167">
        <f>A5_Programme_détaillé!D38</f>
        <v>0</v>
      </c>
      <c r="H36" s="169">
        <f>A5_Programme_détaillé!F38</f>
        <v>0</v>
      </c>
      <c r="I36" s="170">
        <f t="shared" ca="1" si="1"/>
        <v>0</v>
      </c>
      <c r="J36" s="170">
        <f t="shared" ca="1" si="6"/>
        <v>0</v>
      </c>
      <c r="K36" s="171">
        <f t="shared" si="2"/>
        <v>0</v>
      </c>
      <c r="L36" s="171">
        <f t="shared" ca="1" si="7"/>
        <v>0</v>
      </c>
      <c r="M36" s="171">
        <f t="shared" ca="1" si="8"/>
        <v>0</v>
      </c>
      <c r="N36" s="172">
        <f t="shared" si="3"/>
        <v>0</v>
      </c>
      <c r="O36" s="170"/>
      <c r="P36" s="173">
        <f t="shared" ref="P36:Y45" ca="1" si="13">IF(OR(P$5&lt;YEAR($I36),P$5&gt;YEAR($J36)),0,IF(AND(P$5&gt;YEAR($I36),P$5&lt;YEAR($J36)),$K36,IF(P$5=YEAR($I36),$L36,IF(P$5=YEAR($J36),IF($M36=0,$K36,$M36)))))</f>
        <v>0</v>
      </c>
      <c r="Q36" s="173">
        <f t="shared" ca="1" si="13"/>
        <v>0</v>
      </c>
      <c r="R36" s="173">
        <f t="shared" ca="1" si="13"/>
        <v>0</v>
      </c>
      <c r="S36" s="173">
        <f t="shared" ca="1" si="13"/>
        <v>0</v>
      </c>
      <c r="T36" s="173">
        <f t="shared" ca="1" si="13"/>
        <v>0</v>
      </c>
      <c r="U36" s="173">
        <f t="shared" ca="1" si="13"/>
        <v>0</v>
      </c>
      <c r="V36" s="173">
        <f t="shared" ca="1" si="13"/>
        <v>0</v>
      </c>
      <c r="W36" s="173">
        <f t="shared" ca="1" si="13"/>
        <v>0</v>
      </c>
      <c r="X36" s="173">
        <f t="shared" ca="1" si="13"/>
        <v>0</v>
      </c>
      <c r="Y36" s="173">
        <f t="shared" ca="1" si="13"/>
        <v>0</v>
      </c>
      <c r="Z36" s="173">
        <f t="shared" ref="Z36:AI45" ca="1" si="14">IF(OR(Z$5&lt;YEAR($I36),Z$5&gt;YEAR($J36)),0,IF(AND(Z$5&gt;YEAR($I36),Z$5&lt;YEAR($J36)),$K36,IF(Z$5=YEAR($I36),$L36,IF(Z$5=YEAR($J36),IF($M36=0,$K36,$M36)))))</f>
        <v>0</v>
      </c>
      <c r="AA36" s="173">
        <f t="shared" ca="1" si="14"/>
        <v>0</v>
      </c>
      <c r="AB36" s="173">
        <f t="shared" ca="1" si="14"/>
        <v>0</v>
      </c>
      <c r="AC36" s="173">
        <f t="shared" ca="1" si="14"/>
        <v>0</v>
      </c>
      <c r="AD36" s="173">
        <f t="shared" ca="1" si="14"/>
        <v>0</v>
      </c>
      <c r="AE36" s="173">
        <f t="shared" ca="1" si="14"/>
        <v>0</v>
      </c>
      <c r="AF36" s="173">
        <f t="shared" ca="1" si="14"/>
        <v>0</v>
      </c>
      <c r="AG36" s="173">
        <f t="shared" ca="1" si="14"/>
        <v>0</v>
      </c>
      <c r="AH36" s="173">
        <f t="shared" ca="1" si="14"/>
        <v>0</v>
      </c>
      <c r="AI36" s="173">
        <f t="shared" ca="1" si="14"/>
        <v>0</v>
      </c>
    </row>
    <row r="37" spans="1:35">
      <c r="A37" s="163">
        <f>A5_Programme_détaillé!B39</f>
        <v>0</v>
      </c>
      <c r="B37" s="164"/>
      <c r="C37" s="165"/>
      <c r="D37" s="166"/>
      <c r="E37" s="166"/>
      <c r="F37" s="239">
        <f>A5_Programme_détaillé!C39</f>
        <v>0</v>
      </c>
      <c r="G37" s="167">
        <f>A5_Programme_détaillé!D39</f>
        <v>0</v>
      </c>
      <c r="H37" s="169">
        <f>A5_Programme_détaillé!F39</f>
        <v>0</v>
      </c>
      <c r="I37" s="170">
        <f t="shared" ca="1" si="1"/>
        <v>0</v>
      </c>
      <c r="J37" s="170">
        <f t="shared" ca="1" si="6"/>
        <v>0</v>
      </c>
      <c r="K37" s="171">
        <f t="shared" si="2"/>
        <v>0</v>
      </c>
      <c r="L37" s="171">
        <f t="shared" ca="1" si="7"/>
        <v>0</v>
      </c>
      <c r="M37" s="171">
        <f t="shared" ca="1" si="8"/>
        <v>0</v>
      </c>
      <c r="N37" s="172">
        <f t="shared" si="3"/>
        <v>0</v>
      </c>
      <c r="O37" s="170"/>
      <c r="P37" s="173">
        <f t="shared" ca="1" si="13"/>
        <v>0</v>
      </c>
      <c r="Q37" s="173">
        <f t="shared" ca="1" si="13"/>
        <v>0</v>
      </c>
      <c r="R37" s="173">
        <f t="shared" ca="1" si="13"/>
        <v>0</v>
      </c>
      <c r="S37" s="173">
        <f t="shared" ca="1" si="13"/>
        <v>0</v>
      </c>
      <c r="T37" s="173">
        <f t="shared" ca="1" si="13"/>
        <v>0</v>
      </c>
      <c r="U37" s="173">
        <f t="shared" ca="1" si="13"/>
        <v>0</v>
      </c>
      <c r="V37" s="173">
        <f t="shared" ca="1" si="13"/>
        <v>0</v>
      </c>
      <c r="W37" s="173">
        <f t="shared" ca="1" si="13"/>
        <v>0</v>
      </c>
      <c r="X37" s="173">
        <f t="shared" ca="1" si="13"/>
        <v>0</v>
      </c>
      <c r="Y37" s="173">
        <f t="shared" ca="1" si="13"/>
        <v>0</v>
      </c>
      <c r="Z37" s="173">
        <f t="shared" ca="1" si="14"/>
        <v>0</v>
      </c>
      <c r="AA37" s="173">
        <f t="shared" ca="1" si="14"/>
        <v>0</v>
      </c>
      <c r="AB37" s="173">
        <f t="shared" ca="1" si="14"/>
        <v>0</v>
      </c>
      <c r="AC37" s="173">
        <f t="shared" ca="1" si="14"/>
        <v>0</v>
      </c>
      <c r="AD37" s="173">
        <f t="shared" ca="1" si="14"/>
        <v>0</v>
      </c>
      <c r="AE37" s="173">
        <f t="shared" ca="1" si="14"/>
        <v>0</v>
      </c>
      <c r="AF37" s="173">
        <f t="shared" ca="1" si="14"/>
        <v>0</v>
      </c>
      <c r="AG37" s="173">
        <f t="shared" ca="1" si="14"/>
        <v>0</v>
      </c>
      <c r="AH37" s="173">
        <f t="shared" ca="1" si="14"/>
        <v>0</v>
      </c>
      <c r="AI37" s="173">
        <f t="shared" ca="1" si="14"/>
        <v>0</v>
      </c>
    </row>
    <row r="38" spans="1:35">
      <c r="A38" s="163">
        <f>A5_Programme_détaillé!B40</f>
        <v>0</v>
      </c>
      <c r="B38" s="164"/>
      <c r="C38" s="165"/>
      <c r="D38" s="166"/>
      <c r="E38" s="166"/>
      <c r="F38" s="239">
        <f>A5_Programme_détaillé!C40</f>
        <v>0</v>
      </c>
      <c r="G38" s="167">
        <f>A5_Programme_détaillé!D40</f>
        <v>0</v>
      </c>
      <c r="H38" s="169">
        <f>A5_Programme_détaillé!F40</f>
        <v>0</v>
      </c>
      <c r="I38" s="170">
        <f t="shared" ref="I38:I69" ca="1" si="15">IF(CELL("contenu",G38)&gt;0,IF(dotationanneepleine=1,DATE(YEAR(G38)+1,1,1),G38),0)</f>
        <v>0</v>
      </c>
      <c r="J38" s="170">
        <f t="shared" ca="1" si="6"/>
        <v>0</v>
      </c>
      <c r="K38" s="171">
        <f t="shared" ref="K38:K69" si="16">IF(H38&gt;0,ROUNDUP(F38/H38,2),0)</f>
        <v>0</v>
      </c>
      <c r="L38" s="171">
        <f t="shared" ca="1" si="7"/>
        <v>0</v>
      </c>
      <c r="M38" s="171">
        <f t="shared" ca="1" si="8"/>
        <v>0</v>
      </c>
      <c r="N38" s="172">
        <f t="shared" ref="N38:N69" si="17">IF(YEAR(G38)&gt;1900,YEAR(G38),0)</f>
        <v>0</v>
      </c>
      <c r="O38" s="170"/>
      <c r="P38" s="173">
        <f t="shared" ca="1" si="13"/>
        <v>0</v>
      </c>
      <c r="Q38" s="173">
        <f t="shared" ca="1" si="13"/>
        <v>0</v>
      </c>
      <c r="R38" s="173">
        <f t="shared" ca="1" si="13"/>
        <v>0</v>
      </c>
      <c r="S38" s="173">
        <f t="shared" ca="1" si="13"/>
        <v>0</v>
      </c>
      <c r="T38" s="173">
        <f t="shared" ca="1" si="13"/>
        <v>0</v>
      </c>
      <c r="U38" s="173">
        <f t="shared" ca="1" si="13"/>
        <v>0</v>
      </c>
      <c r="V38" s="173">
        <f t="shared" ca="1" si="13"/>
        <v>0</v>
      </c>
      <c r="W38" s="173">
        <f t="shared" ca="1" si="13"/>
        <v>0</v>
      </c>
      <c r="X38" s="173">
        <f t="shared" ca="1" si="13"/>
        <v>0</v>
      </c>
      <c r="Y38" s="173">
        <f t="shared" ca="1" si="13"/>
        <v>0</v>
      </c>
      <c r="Z38" s="173">
        <f t="shared" ca="1" si="14"/>
        <v>0</v>
      </c>
      <c r="AA38" s="173">
        <f t="shared" ca="1" si="14"/>
        <v>0</v>
      </c>
      <c r="AB38" s="173">
        <f t="shared" ca="1" si="14"/>
        <v>0</v>
      </c>
      <c r="AC38" s="173">
        <f t="shared" ca="1" si="14"/>
        <v>0</v>
      </c>
      <c r="AD38" s="173">
        <f t="shared" ca="1" si="14"/>
        <v>0</v>
      </c>
      <c r="AE38" s="173">
        <f t="shared" ca="1" si="14"/>
        <v>0</v>
      </c>
      <c r="AF38" s="173">
        <f t="shared" ca="1" si="14"/>
        <v>0</v>
      </c>
      <c r="AG38" s="173">
        <f t="shared" ca="1" si="14"/>
        <v>0</v>
      </c>
      <c r="AH38" s="173">
        <f t="shared" ca="1" si="14"/>
        <v>0</v>
      </c>
      <c r="AI38" s="173">
        <f t="shared" ca="1" si="14"/>
        <v>0</v>
      </c>
    </row>
    <row r="39" spans="1:35">
      <c r="A39" s="163">
        <f>A5_Programme_détaillé!B41</f>
        <v>0</v>
      </c>
      <c r="B39" s="164"/>
      <c r="C39" s="165"/>
      <c r="D39" s="166"/>
      <c r="E39" s="166"/>
      <c r="F39" s="239">
        <f>A5_Programme_détaillé!C41</f>
        <v>0</v>
      </c>
      <c r="G39" s="167">
        <f>A5_Programme_détaillé!D41</f>
        <v>0</v>
      </c>
      <c r="H39" s="169">
        <f>A5_Programme_détaillé!F41</f>
        <v>0</v>
      </c>
      <c r="I39" s="170">
        <f t="shared" ca="1" si="15"/>
        <v>0</v>
      </c>
      <c r="J39" s="170">
        <f t="shared" ca="1" si="6"/>
        <v>0</v>
      </c>
      <c r="K39" s="171">
        <f t="shared" si="16"/>
        <v>0</v>
      </c>
      <c r="L39" s="171">
        <f t="shared" ca="1" si="7"/>
        <v>0</v>
      </c>
      <c r="M39" s="171">
        <f t="shared" ca="1" si="8"/>
        <v>0</v>
      </c>
      <c r="N39" s="172">
        <f t="shared" si="17"/>
        <v>0</v>
      </c>
      <c r="O39" s="170"/>
      <c r="P39" s="173">
        <f t="shared" ca="1" si="13"/>
        <v>0</v>
      </c>
      <c r="Q39" s="173">
        <f t="shared" ca="1" si="13"/>
        <v>0</v>
      </c>
      <c r="R39" s="173">
        <f t="shared" ca="1" si="13"/>
        <v>0</v>
      </c>
      <c r="S39" s="173">
        <f t="shared" ca="1" si="13"/>
        <v>0</v>
      </c>
      <c r="T39" s="173">
        <f t="shared" ca="1" si="13"/>
        <v>0</v>
      </c>
      <c r="U39" s="173">
        <f t="shared" ca="1" si="13"/>
        <v>0</v>
      </c>
      <c r="V39" s="173">
        <f t="shared" ca="1" si="13"/>
        <v>0</v>
      </c>
      <c r="W39" s="173">
        <f t="shared" ca="1" si="13"/>
        <v>0</v>
      </c>
      <c r="X39" s="173">
        <f t="shared" ca="1" si="13"/>
        <v>0</v>
      </c>
      <c r="Y39" s="173">
        <f t="shared" ca="1" si="13"/>
        <v>0</v>
      </c>
      <c r="Z39" s="173">
        <f t="shared" ca="1" si="14"/>
        <v>0</v>
      </c>
      <c r="AA39" s="173">
        <f t="shared" ca="1" si="14"/>
        <v>0</v>
      </c>
      <c r="AB39" s="173">
        <f t="shared" ca="1" si="14"/>
        <v>0</v>
      </c>
      <c r="AC39" s="173">
        <f t="shared" ca="1" si="14"/>
        <v>0</v>
      </c>
      <c r="AD39" s="173">
        <f t="shared" ca="1" si="14"/>
        <v>0</v>
      </c>
      <c r="AE39" s="173">
        <f t="shared" ca="1" si="14"/>
        <v>0</v>
      </c>
      <c r="AF39" s="173">
        <f t="shared" ca="1" si="14"/>
        <v>0</v>
      </c>
      <c r="AG39" s="173">
        <f t="shared" ca="1" si="14"/>
        <v>0</v>
      </c>
      <c r="AH39" s="173">
        <f t="shared" ca="1" si="14"/>
        <v>0</v>
      </c>
      <c r="AI39" s="173">
        <f t="shared" ca="1" si="14"/>
        <v>0</v>
      </c>
    </row>
    <row r="40" spans="1:35">
      <c r="A40" s="163">
        <f>A5_Programme_détaillé!B42</f>
        <v>0</v>
      </c>
      <c r="B40" s="164"/>
      <c r="C40" s="165"/>
      <c r="D40" s="166"/>
      <c r="E40" s="166"/>
      <c r="F40" s="239">
        <f>A5_Programme_détaillé!C42</f>
        <v>0</v>
      </c>
      <c r="G40" s="167">
        <f>A5_Programme_détaillé!D42</f>
        <v>0</v>
      </c>
      <c r="H40" s="169">
        <f>A5_Programme_détaillé!F42</f>
        <v>0</v>
      </c>
      <c r="I40" s="170">
        <f t="shared" ca="1" si="15"/>
        <v>0</v>
      </c>
      <c r="J40" s="170">
        <f t="shared" ca="1" si="6"/>
        <v>0</v>
      </c>
      <c r="K40" s="171">
        <f t="shared" si="16"/>
        <v>0</v>
      </c>
      <c r="L40" s="171">
        <f t="shared" ca="1" si="7"/>
        <v>0</v>
      </c>
      <c r="M40" s="171">
        <f t="shared" ca="1" si="8"/>
        <v>0</v>
      </c>
      <c r="N40" s="172">
        <f t="shared" si="17"/>
        <v>0</v>
      </c>
      <c r="O40" s="170"/>
      <c r="P40" s="173">
        <f t="shared" ca="1" si="13"/>
        <v>0</v>
      </c>
      <c r="Q40" s="173">
        <f t="shared" ca="1" si="13"/>
        <v>0</v>
      </c>
      <c r="R40" s="173">
        <f t="shared" ca="1" si="13"/>
        <v>0</v>
      </c>
      <c r="S40" s="173">
        <f t="shared" ca="1" si="13"/>
        <v>0</v>
      </c>
      <c r="T40" s="173">
        <f t="shared" ca="1" si="13"/>
        <v>0</v>
      </c>
      <c r="U40" s="173">
        <f t="shared" ca="1" si="13"/>
        <v>0</v>
      </c>
      <c r="V40" s="173">
        <f t="shared" ca="1" si="13"/>
        <v>0</v>
      </c>
      <c r="W40" s="173">
        <f t="shared" ca="1" si="13"/>
        <v>0</v>
      </c>
      <c r="X40" s="173">
        <f t="shared" ca="1" si="13"/>
        <v>0</v>
      </c>
      <c r="Y40" s="173">
        <f t="shared" ca="1" si="13"/>
        <v>0</v>
      </c>
      <c r="Z40" s="173">
        <f t="shared" ca="1" si="14"/>
        <v>0</v>
      </c>
      <c r="AA40" s="173">
        <f t="shared" ca="1" si="14"/>
        <v>0</v>
      </c>
      <c r="AB40" s="173">
        <f t="shared" ca="1" si="14"/>
        <v>0</v>
      </c>
      <c r="AC40" s="173">
        <f t="shared" ca="1" si="14"/>
        <v>0</v>
      </c>
      <c r="AD40" s="173">
        <f t="shared" ca="1" si="14"/>
        <v>0</v>
      </c>
      <c r="AE40" s="173">
        <f t="shared" ca="1" si="14"/>
        <v>0</v>
      </c>
      <c r="AF40" s="173">
        <f t="shared" ca="1" si="14"/>
        <v>0</v>
      </c>
      <c r="AG40" s="173">
        <f t="shared" ca="1" si="14"/>
        <v>0</v>
      </c>
      <c r="AH40" s="173">
        <f t="shared" ca="1" si="14"/>
        <v>0</v>
      </c>
      <c r="AI40" s="173">
        <f t="shared" ca="1" si="14"/>
        <v>0</v>
      </c>
    </row>
    <row r="41" spans="1:35">
      <c r="A41" s="163">
        <f>A5_Programme_détaillé!B43</f>
        <v>0</v>
      </c>
      <c r="B41" s="164"/>
      <c r="C41" s="165"/>
      <c r="D41" s="166"/>
      <c r="E41" s="166"/>
      <c r="F41" s="239">
        <f>A5_Programme_détaillé!C43</f>
        <v>0</v>
      </c>
      <c r="G41" s="167">
        <f>A5_Programme_détaillé!D43</f>
        <v>0</v>
      </c>
      <c r="H41" s="169">
        <f>A5_Programme_détaillé!F43</f>
        <v>0</v>
      </c>
      <c r="I41" s="170">
        <f t="shared" ca="1" si="15"/>
        <v>0</v>
      </c>
      <c r="J41" s="170">
        <f t="shared" ca="1" si="6"/>
        <v>0</v>
      </c>
      <c r="K41" s="171">
        <f t="shared" si="16"/>
        <v>0</v>
      </c>
      <c r="L41" s="171">
        <f t="shared" ca="1" si="7"/>
        <v>0</v>
      </c>
      <c r="M41" s="171">
        <f t="shared" ca="1" si="8"/>
        <v>0</v>
      </c>
      <c r="N41" s="172">
        <f t="shared" si="17"/>
        <v>0</v>
      </c>
      <c r="O41" s="170"/>
      <c r="P41" s="173">
        <f t="shared" ca="1" si="13"/>
        <v>0</v>
      </c>
      <c r="Q41" s="173">
        <f t="shared" ca="1" si="13"/>
        <v>0</v>
      </c>
      <c r="R41" s="173">
        <f t="shared" ca="1" si="13"/>
        <v>0</v>
      </c>
      <c r="S41" s="173">
        <f t="shared" ca="1" si="13"/>
        <v>0</v>
      </c>
      <c r="T41" s="173">
        <f t="shared" ca="1" si="13"/>
        <v>0</v>
      </c>
      <c r="U41" s="173">
        <f t="shared" ca="1" si="13"/>
        <v>0</v>
      </c>
      <c r="V41" s="173">
        <f t="shared" ca="1" si="13"/>
        <v>0</v>
      </c>
      <c r="W41" s="173">
        <f t="shared" ca="1" si="13"/>
        <v>0</v>
      </c>
      <c r="X41" s="173">
        <f t="shared" ca="1" si="13"/>
        <v>0</v>
      </c>
      <c r="Y41" s="173">
        <f t="shared" ca="1" si="13"/>
        <v>0</v>
      </c>
      <c r="Z41" s="173">
        <f t="shared" ca="1" si="14"/>
        <v>0</v>
      </c>
      <c r="AA41" s="173">
        <f t="shared" ca="1" si="14"/>
        <v>0</v>
      </c>
      <c r="AB41" s="173">
        <f t="shared" ca="1" si="14"/>
        <v>0</v>
      </c>
      <c r="AC41" s="173">
        <f t="shared" ca="1" si="14"/>
        <v>0</v>
      </c>
      <c r="AD41" s="173">
        <f t="shared" ca="1" si="14"/>
        <v>0</v>
      </c>
      <c r="AE41" s="173">
        <f t="shared" ca="1" si="14"/>
        <v>0</v>
      </c>
      <c r="AF41" s="173">
        <f t="shared" ca="1" si="14"/>
        <v>0</v>
      </c>
      <c r="AG41" s="173">
        <f t="shared" ca="1" si="14"/>
        <v>0</v>
      </c>
      <c r="AH41" s="173">
        <f t="shared" ca="1" si="14"/>
        <v>0</v>
      </c>
      <c r="AI41" s="173">
        <f t="shared" ca="1" si="14"/>
        <v>0</v>
      </c>
    </row>
    <row r="42" spans="1:35">
      <c r="A42" s="163">
        <f>A5_Programme_détaillé!B44</f>
        <v>0</v>
      </c>
      <c r="B42" s="164"/>
      <c r="C42" s="165"/>
      <c r="D42" s="166"/>
      <c r="E42" s="166"/>
      <c r="F42" s="239">
        <f>A5_Programme_détaillé!C44</f>
        <v>0</v>
      </c>
      <c r="G42" s="167">
        <f>A5_Programme_détaillé!D44</f>
        <v>0</v>
      </c>
      <c r="H42" s="169">
        <f>A5_Programme_détaillé!F44</f>
        <v>0</v>
      </c>
      <c r="I42" s="170">
        <f t="shared" ca="1" si="15"/>
        <v>0</v>
      </c>
      <c r="J42" s="170">
        <f t="shared" ca="1" si="6"/>
        <v>0</v>
      </c>
      <c r="K42" s="171">
        <f t="shared" si="16"/>
        <v>0</v>
      </c>
      <c r="L42" s="171">
        <f t="shared" ca="1" si="7"/>
        <v>0</v>
      </c>
      <c r="M42" s="171">
        <f t="shared" ca="1" si="8"/>
        <v>0</v>
      </c>
      <c r="N42" s="172">
        <f t="shared" si="17"/>
        <v>0</v>
      </c>
      <c r="O42" s="170"/>
      <c r="P42" s="173">
        <f t="shared" ca="1" si="13"/>
        <v>0</v>
      </c>
      <c r="Q42" s="173">
        <f t="shared" ca="1" si="13"/>
        <v>0</v>
      </c>
      <c r="R42" s="173">
        <f t="shared" ca="1" si="13"/>
        <v>0</v>
      </c>
      <c r="S42" s="173">
        <f t="shared" ca="1" si="13"/>
        <v>0</v>
      </c>
      <c r="T42" s="173">
        <f t="shared" ca="1" si="13"/>
        <v>0</v>
      </c>
      <c r="U42" s="173">
        <f t="shared" ca="1" si="13"/>
        <v>0</v>
      </c>
      <c r="V42" s="173">
        <f t="shared" ca="1" si="13"/>
        <v>0</v>
      </c>
      <c r="W42" s="173">
        <f t="shared" ca="1" si="13"/>
        <v>0</v>
      </c>
      <c r="X42" s="173">
        <f t="shared" ca="1" si="13"/>
        <v>0</v>
      </c>
      <c r="Y42" s="173">
        <f t="shared" ca="1" si="13"/>
        <v>0</v>
      </c>
      <c r="Z42" s="173">
        <f t="shared" ca="1" si="14"/>
        <v>0</v>
      </c>
      <c r="AA42" s="173">
        <f t="shared" ca="1" si="14"/>
        <v>0</v>
      </c>
      <c r="AB42" s="173">
        <f t="shared" ca="1" si="14"/>
        <v>0</v>
      </c>
      <c r="AC42" s="173">
        <f t="shared" ca="1" si="14"/>
        <v>0</v>
      </c>
      <c r="AD42" s="173">
        <f t="shared" ca="1" si="14"/>
        <v>0</v>
      </c>
      <c r="AE42" s="173">
        <f t="shared" ca="1" si="14"/>
        <v>0</v>
      </c>
      <c r="AF42" s="173">
        <f t="shared" ca="1" si="14"/>
        <v>0</v>
      </c>
      <c r="AG42" s="173">
        <f t="shared" ca="1" si="14"/>
        <v>0</v>
      </c>
      <c r="AH42" s="173">
        <f t="shared" ca="1" si="14"/>
        <v>0</v>
      </c>
      <c r="AI42" s="173">
        <f t="shared" ca="1" si="14"/>
        <v>0</v>
      </c>
    </row>
    <row r="43" spans="1:35">
      <c r="A43" s="163">
        <f>A5_Programme_détaillé!B45</f>
        <v>0</v>
      </c>
      <c r="B43" s="164"/>
      <c r="C43" s="165"/>
      <c r="D43" s="166"/>
      <c r="E43" s="166"/>
      <c r="F43" s="239">
        <f>A5_Programme_détaillé!C45</f>
        <v>0</v>
      </c>
      <c r="G43" s="167">
        <f>A5_Programme_détaillé!D45</f>
        <v>0</v>
      </c>
      <c r="H43" s="169">
        <f>A5_Programme_détaillé!F45</f>
        <v>0</v>
      </c>
      <c r="I43" s="170">
        <f t="shared" ca="1" si="15"/>
        <v>0</v>
      </c>
      <c r="J43" s="170">
        <f t="shared" ca="1" si="6"/>
        <v>0</v>
      </c>
      <c r="K43" s="171">
        <f t="shared" si="16"/>
        <v>0</v>
      </c>
      <c r="L43" s="171">
        <f t="shared" ca="1" si="7"/>
        <v>0</v>
      </c>
      <c r="M43" s="171">
        <f t="shared" ca="1" si="8"/>
        <v>0</v>
      </c>
      <c r="N43" s="172">
        <f t="shared" si="17"/>
        <v>0</v>
      </c>
      <c r="O43" s="170"/>
      <c r="P43" s="173">
        <f t="shared" ca="1" si="13"/>
        <v>0</v>
      </c>
      <c r="Q43" s="173">
        <f t="shared" ca="1" si="13"/>
        <v>0</v>
      </c>
      <c r="R43" s="173">
        <f t="shared" ca="1" si="13"/>
        <v>0</v>
      </c>
      <c r="S43" s="173">
        <f t="shared" ca="1" si="13"/>
        <v>0</v>
      </c>
      <c r="T43" s="173">
        <f t="shared" ca="1" si="13"/>
        <v>0</v>
      </c>
      <c r="U43" s="173">
        <f t="shared" ca="1" si="13"/>
        <v>0</v>
      </c>
      <c r="V43" s="173">
        <f t="shared" ca="1" si="13"/>
        <v>0</v>
      </c>
      <c r="W43" s="173">
        <f t="shared" ca="1" si="13"/>
        <v>0</v>
      </c>
      <c r="X43" s="173">
        <f t="shared" ca="1" si="13"/>
        <v>0</v>
      </c>
      <c r="Y43" s="173">
        <f t="shared" ca="1" si="13"/>
        <v>0</v>
      </c>
      <c r="Z43" s="173">
        <f t="shared" ca="1" si="14"/>
        <v>0</v>
      </c>
      <c r="AA43" s="173">
        <f t="shared" ca="1" si="14"/>
        <v>0</v>
      </c>
      <c r="AB43" s="173">
        <f t="shared" ca="1" si="14"/>
        <v>0</v>
      </c>
      <c r="AC43" s="173">
        <f t="shared" ca="1" si="14"/>
        <v>0</v>
      </c>
      <c r="AD43" s="173">
        <f t="shared" ca="1" si="14"/>
        <v>0</v>
      </c>
      <c r="AE43" s="173">
        <f t="shared" ca="1" si="14"/>
        <v>0</v>
      </c>
      <c r="AF43" s="173">
        <f t="shared" ca="1" si="14"/>
        <v>0</v>
      </c>
      <c r="AG43" s="173">
        <f t="shared" ca="1" si="14"/>
        <v>0</v>
      </c>
      <c r="AH43" s="173">
        <f t="shared" ca="1" si="14"/>
        <v>0</v>
      </c>
      <c r="AI43" s="173">
        <f t="shared" ca="1" si="14"/>
        <v>0</v>
      </c>
    </row>
    <row r="44" spans="1:35">
      <c r="A44" s="163">
        <f>A5_Programme_détaillé!B46</f>
        <v>0</v>
      </c>
      <c r="B44" s="164"/>
      <c r="C44" s="165"/>
      <c r="D44" s="166"/>
      <c r="E44" s="166"/>
      <c r="F44" s="239">
        <f>A5_Programme_détaillé!C46</f>
        <v>0</v>
      </c>
      <c r="G44" s="167">
        <f>A5_Programme_détaillé!D46</f>
        <v>0</v>
      </c>
      <c r="H44" s="169">
        <f>A5_Programme_détaillé!F46</f>
        <v>0</v>
      </c>
      <c r="I44" s="170">
        <f t="shared" ca="1" si="15"/>
        <v>0</v>
      </c>
      <c r="J44" s="170">
        <f t="shared" ca="1" si="6"/>
        <v>0</v>
      </c>
      <c r="K44" s="171">
        <f t="shared" si="16"/>
        <v>0</v>
      </c>
      <c r="L44" s="171">
        <f t="shared" ca="1" si="7"/>
        <v>0</v>
      </c>
      <c r="M44" s="171">
        <f t="shared" ca="1" si="8"/>
        <v>0</v>
      </c>
      <c r="N44" s="172">
        <f t="shared" si="17"/>
        <v>0</v>
      </c>
      <c r="O44" s="170"/>
      <c r="P44" s="173">
        <f t="shared" ca="1" si="13"/>
        <v>0</v>
      </c>
      <c r="Q44" s="173">
        <f t="shared" ca="1" si="13"/>
        <v>0</v>
      </c>
      <c r="R44" s="173">
        <f t="shared" ca="1" si="13"/>
        <v>0</v>
      </c>
      <c r="S44" s="173">
        <f t="shared" ca="1" si="13"/>
        <v>0</v>
      </c>
      <c r="T44" s="173">
        <f t="shared" ca="1" si="13"/>
        <v>0</v>
      </c>
      <c r="U44" s="173">
        <f t="shared" ca="1" si="13"/>
        <v>0</v>
      </c>
      <c r="V44" s="173">
        <f t="shared" ca="1" si="13"/>
        <v>0</v>
      </c>
      <c r="W44" s="173">
        <f t="shared" ca="1" si="13"/>
        <v>0</v>
      </c>
      <c r="X44" s="173">
        <f t="shared" ca="1" si="13"/>
        <v>0</v>
      </c>
      <c r="Y44" s="173">
        <f t="shared" ca="1" si="13"/>
        <v>0</v>
      </c>
      <c r="Z44" s="173">
        <f t="shared" ca="1" si="14"/>
        <v>0</v>
      </c>
      <c r="AA44" s="173">
        <f t="shared" ca="1" si="14"/>
        <v>0</v>
      </c>
      <c r="AB44" s="173">
        <f t="shared" ca="1" si="14"/>
        <v>0</v>
      </c>
      <c r="AC44" s="173">
        <f t="shared" ca="1" si="14"/>
        <v>0</v>
      </c>
      <c r="AD44" s="173">
        <f t="shared" ca="1" si="14"/>
        <v>0</v>
      </c>
      <c r="AE44" s="173">
        <f t="shared" ca="1" si="14"/>
        <v>0</v>
      </c>
      <c r="AF44" s="173">
        <f t="shared" ca="1" si="14"/>
        <v>0</v>
      </c>
      <c r="AG44" s="173">
        <f t="shared" ca="1" si="14"/>
        <v>0</v>
      </c>
      <c r="AH44" s="173">
        <f t="shared" ca="1" si="14"/>
        <v>0</v>
      </c>
      <c r="AI44" s="173">
        <f t="shared" ca="1" si="14"/>
        <v>0</v>
      </c>
    </row>
    <row r="45" spans="1:35">
      <c r="A45" s="163">
        <f>A5_Programme_détaillé!B47</f>
        <v>0</v>
      </c>
      <c r="B45" s="164"/>
      <c r="C45" s="165"/>
      <c r="D45" s="166"/>
      <c r="E45" s="166"/>
      <c r="F45" s="239">
        <f>A5_Programme_détaillé!C47</f>
        <v>0</v>
      </c>
      <c r="G45" s="167">
        <f>A5_Programme_détaillé!D47</f>
        <v>0</v>
      </c>
      <c r="H45" s="169">
        <f>A5_Programme_détaillé!F47</f>
        <v>0</v>
      </c>
      <c r="I45" s="170">
        <f t="shared" ca="1" si="15"/>
        <v>0</v>
      </c>
      <c r="J45" s="170">
        <f t="shared" ca="1" si="6"/>
        <v>0</v>
      </c>
      <c r="K45" s="171">
        <f t="shared" si="16"/>
        <v>0</v>
      </c>
      <c r="L45" s="171">
        <f t="shared" ca="1" si="7"/>
        <v>0</v>
      </c>
      <c r="M45" s="171">
        <f t="shared" ca="1" si="8"/>
        <v>0</v>
      </c>
      <c r="N45" s="172">
        <f t="shared" si="17"/>
        <v>0</v>
      </c>
      <c r="O45" s="170"/>
      <c r="P45" s="173">
        <f t="shared" ca="1" si="13"/>
        <v>0</v>
      </c>
      <c r="Q45" s="173">
        <f t="shared" ca="1" si="13"/>
        <v>0</v>
      </c>
      <c r="R45" s="173">
        <f t="shared" ca="1" si="13"/>
        <v>0</v>
      </c>
      <c r="S45" s="173">
        <f t="shared" ca="1" si="13"/>
        <v>0</v>
      </c>
      <c r="T45" s="173">
        <f t="shared" ca="1" si="13"/>
        <v>0</v>
      </c>
      <c r="U45" s="173">
        <f t="shared" ca="1" si="13"/>
        <v>0</v>
      </c>
      <c r="V45" s="173">
        <f t="shared" ca="1" si="13"/>
        <v>0</v>
      </c>
      <c r="W45" s="173">
        <f t="shared" ca="1" si="13"/>
        <v>0</v>
      </c>
      <c r="X45" s="173">
        <f t="shared" ca="1" si="13"/>
        <v>0</v>
      </c>
      <c r="Y45" s="173">
        <f t="shared" ca="1" si="13"/>
        <v>0</v>
      </c>
      <c r="Z45" s="173">
        <f t="shared" ca="1" si="14"/>
        <v>0</v>
      </c>
      <c r="AA45" s="173">
        <f t="shared" ca="1" si="14"/>
        <v>0</v>
      </c>
      <c r="AB45" s="173">
        <f t="shared" ca="1" si="14"/>
        <v>0</v>
      </c>
      <c r="AC45" s="173">
        <f t="shared" ca="1" si="14"/>
        <v>0</v>
      </c>
      <c r="AD45" s="173">
        <f t="shared" ca="1" si="14"/>
        <v>0</v>
      </c>
      <c r="AE45" s="173">
        <f t="shared" ca="1" si="14"/>
        <v>0</v>
      </c>
      <c r="AF45" s="173">
        <f t="shared" ca="1" si="14"/>
        <v>0</v>
      </c>
      <c r="AG45" s="173">
        <f t="shared" ca="1" si="14"/>
        <v>0</v>
      </c>
      <c r="AH45" s="173">
        <f t="shared" ca="1" si="14"/>
        <v>0</v>
      </c>
      <c r="AI45" s="173">
        <f t="shared" ca="1" si="14"/>
        <v>0</v>
      </c>
    </row>
    <row r="46" spans="1:35">
      <c r="A46" s="163">
        <f>A5_Programme_détaillé!B48</f>
        <v>0</v>
      </c>
      <c r="B46" s="164"/>
      <c r="C46" s="165"/>
      <c r="D46" s="166"/>
      <c r="E46" s="166"/>
      <c r="F46" s="239">
        <f>A5_Programme_détaillé!C48</f>
        <v>0</v>
      </c>
      <c r="G46" s="167">
        <f>A5_Programme_détaillé!D48</f>
        <v>0</v>
      </c>
      <c r="H46" s="169">
        <f>A5_Programme_détaillé!F48</f>
        <v>0</v>
      </c>
      <c r="I46" s="170">
        <f t="shared" ca="1" si="15"/>
        <v>0</v>
      </c>
      <c r="J46" s="170">
        <f t="shared" ca="1" si="6"/>
        <v>0</v>
      </c>
      <c r="K46" s="171">
        <f t="shared" si="16"/>
        <v>0</v>
      </c>
      <c r="L46" s="171">
        <f t="shared" ca="1" si="7"/>
        <v>0</v>
      </c>
      <c r="M46" s="171">
        <f t="shared" ca="1" si="8"/>
        <v>0</v>
      </c>
      <c r="N46" s="172">
        <f t="shared" si="17"/>
        <v>0</v>
      </c>
      <c r="O46" s="170"/>
      <c r="P46" s="173">
        <f t="shared" ref="P46:Y55" ca="1" si="18">IF(OR(P$5&lt;YEAR($I46),P$5&gt;YEAR($J46)),0,IF(AND(P$5&gt;YEAR($I46),P$5&lt;YEAR($J46)),$K46,IF(P$5=YEAR($I46),$L46,IF(P$5=YEAR($J46),IF($M46=0,$K46,$M46)))))</f>
        <v>0</v>
      </c>
      <c r="Q46" s="173">
        <f t="shared" ca="1" si="18"/>
        <v>0</v>
      </c>
      <c r="R46" s="173">
        <f t="shared" ca="1" si="18"/>
        <v>0</v>
      </c>
      <c r="S46" s="173">
        <f t="shared" ca="1" si="18"/>
        <v>0</v>
      </c>
      <c r="T46" s="173">
        <f t="shared" ca="1" si="18"/>
        <v>0</v>
      </c>
      <c r="U46" s="173">
        <f t="shared" ca="1" si="18"/>
        <v>0</v>
      </c>
      <c r="V46" s="173">
        <f t="shared" ca="1" si="18"/>
        <v>0</v>
      </c>
      <c r="W46" s="173">
        <f t="shared" ca="1" si="18"/>
        <v>0</v>
      </c>
      <c r="X46" s="173">
        <f t="shared" ca="1" si="18"/>
        <v>0</v>
      </c>
      <c r="Y46" s="173">
        <f t="shared" ca="1" si="18"/>
        <v>0</v>
      </c>
      <c r="Z46" s="173">
        <f t="shared" ref="Z46:AI55" ca="1" si="19">IF(OR(Z$5&lt;YEAR($I46),Z$5&gt;YEAR($J46)),0,IF(AND(Z$5&gt;YEAR($I46),Z$5&lt;YEAR($J46)),$K46,IF(Z$5=YEAR($I46),$L46,IF(Z$5=YEAR($J46),IF($M46=0,$K46,$M46)))))</f>
        <v>0</v>
      </c>
      <c r="AA46" s="173">
        <f t="shared" ca="1" si="19"/>
        <v>0</v>
      </c>
      <c r="AB46" s="173">
        <f t="shared" ca="1" si="19"/>
        <v>0</v>
      </c>
      <c r="AC46" s="173">
        <f t="shared" ca="1" si="19"/>
        <v>0</v>
      </c>
      <c r="AD46" s="173">
        <f t="shared" ca="1" si="19"/>
        <v>0</v>
      </c>
      <c r="AE46" s="173">
        <f t="shared" ca="1" si="19"/>
        <v>0</v>
      </c>
      <c r="AF46" s="173">
        <f t="shared" ca="1" si="19"/>
        <v>0</v>
      </c>
      <c r="AG46" s="173">
        <f t="shared" ca="1" si="19"/>
        <v>0</v>
      </c>
      <c r="AH46" s="173">
        <f t="shared" ca="1" si="19"/>
        <v>0</v>
      </c>
      <c r="AI46" s="173">
        <f t="shared" ca="1" si="19"/>
        <v>0</v>
      </c>
    </row>
    <row r="47" spans="1:35">
      <c r="A47" s="163">
        <f>A5_Programme_détaillé!B49</f>
        <v>0</v>
      </c>
      <c r="B47" s="164"/>
      <c r="C47" s="165"/>
      <c r="D47" s="166"/>
      <c r="E47" s="166"/>
      <c r="F47" s="239">
        <f>A5_Programme_détaillé!C49</f>
        <v>0</v>
      </c>
      <c r="G47" s="167">
        <f>A5_Programme_détaillé!D49</f>
        <v>0</v>
      </c>
      <c r="H47" s="169">
        <f>A5_Programme_détaillé!F49</f>
        <v>0</v>
      </c>
      <c r="I47" s="170">
        <f t="shared" ca="1" si="15"/>
        <v>0</v>
      </c>
      <c r="J47" s="170">
        <f t="shared" ca="1" si="6"/>
        <v>0</v>
      </c>
      <c r="K47" s="171">
        <f t="shared" si="16"/>
        <v>0</v>
      </c>
      <c r="L47" s="171">
        <f t="shared" ca="1" si="7"/>
        <v>0</v>
      </c>
      <c r="M47" s="171">
        <f t="shared" ca="1" si="8"/>
        <v>0</v>
      </c>
      <c r="N47" s="172">
        <f t="shared" si="17"/>
        <v>0</v>
      </c>
      <c r="O47" s="170"/>
      <c r="P47" s="173">
        <f t="shared" ca="1" si="18"/>
        <v>0</v>
      </c>
      <c r="Q47" s="173">
        <f t="shared" ca="1" si="18"/>
        <v>0</v>
      </c>
      <c r="R47" s="173">
        <f t="shared" ca="1" si="18"/>
        <v>0</v>
      </c>
      <c r="S47" s="173">
        <f t="shared" ca="1" si="18"/>
        <v>0</v>
      </c>
      <c r="T47" s="173">
        <f t="shared" ca="1" si="18"/>
        <v>0</v>
      </c>
      <c r="U47" s="173">
        <f t="shared" ca="1" si="18"/>
        <v>0</v>
      </c>
      <c r="V47" s="173">
        <f t="shared" ca="1" si="18"/>
        <v>0</v>
      </c>
      <c r="W47" s="173">
        <f t="shared" ca="1" si="18"/>
        <v>0</v>
      </c>
      <c r="X47" s="173">
        <f t="shared" ca="1" si="18"/>
        <v>0</v>
      </c>
      <c r="Y47" s="173">
        <f t="shared" ca="1" si="18"/>
        <v>0</v>
      </c>
      <c r="Z47" s="173">
        <f t="shared" ca="1" si="19"/>
        <v>0</v>
      </c>
      <c r="AA47" s="173">
        <f t="shared" ca="1" si="19"/>
        <v>0</v>
      </c>
      <c r="AB47" s="173">
        <f t="shared" ca="1" si="19"/>
        <v>0</v>
      </c>
      <c r="AC47" s="173">
        <f t="shared" ca="1" si="19"/>
        <v>0</v>
      </c>
      <c r="AD47" s="173">
        <f t="shared" ca="1" si="19"/>
        <v>0</v>
      </c>
      <c r="AE47" s="173">
        <f t="shared" ca="1" si="19"/>
        <v>0</v>
      </c>
      <c r="AF47" s="173">
        <f t="shared" ca="1" si="19"/>
        <v>0</v>
      </c>
      <c r="AG47" s="173">
        <f t="shared" ca="1" si="19"/>
        <v>0</v>
      </c>
      <c r="AH47" s="173">
        <f t="shared" ca="1" si="19"/>
        <v>0</v>
      </c>
      <c r="AI47" s="173">
        <f t="shared" ca="1" si="19"/>
        <v>0</v>
      </c>
    </row>
    <row r="48" spans="1:35">
      <c r="A48" s="163">
        <f>A5_Programme_détaillé!B50</f>
        <v>0</v>
      </c>
      <c r="B48" s="164"/>
      <c r="C48" s="165"/>
      <c r="D48" s="166"/>
      <c r="E48" s="166"/>
      <c r="F48" s="239">
        <f>A5_Programme_détaillé!C50</f>
        <v>0</v>
      </c>
      <c r="G48" s="167">
        <f>A5_Programme_détaillé!D50</f>
        <v>0</v>
      </c>
      <c r="H48" s="169">
        <f>A5_Programme_détaillé!F50</f>
        <v>0</v>
      </c>
      <c r="I48" s="170">
        <f t="shared" ca="1" si="15"/>
        <v>0</v>
      </c>
      <c r="J48" s="170">
        <f t="shared" ca="1" si="6"/>
        <v>0</v>
      </c>
      <c r="K48" s="171">
        <f t="shared" si="16"/>
        <v>0</v>
      </c>
      <c r="L48" s="171">
        <f t="shared" ca="1" si="7"/>
        <v>0</v>
      </c>
      <c r="M48" s="171">
        <f t="shared" ca="1" si="8"/>
        <v>0</v>
      </c>
      <c r="N48" s="172">
        <f t="shared" si="17"/>
        <v>0</v>
      </c>
      <c r="O48" s="170"/>
      <c r="P48" s="173">
        <f t="shared" ca="1" si="18"/>
        <v>0</v>
      </c>
      <c r="Q48" s="173">
        <f t="shared" ca="1" si="18"/>
        <v>0</v>
      </c>
      <c r="R48" s="173">
        <f t="shared" ca="1" si="18"/>
        <v>0</v>
      </c>
      <c r="S48" s="173">
        <f t="shared" ca="1" si="18"/>
        <v>0</v>
      </c>
      <c r="T48" s="173">
        <f t="shared" ca="1" si="18"/>
        <v>0</v>
      </c>
      <c r="U48" s="173">
        <f t="shared" ca="1" si="18"/>
        <v>0</v>
      </c>
      <c r="V48" s="173">
        <f t="shared" ca="1" si="18"/>
        <v>0</v>
      </c>
      <c r="W48" s="173">
        <f t="shared" ca="1" si="18"/>
        <v>0</v>
      </c>
      <c r="X48" s="173">
        <f t="shared" ca="1" si="18"/>
        <v>0</v>
      </c>
      <c r="Y48" s="173">
        <f t="shared" ca="1" si="18"/>
        <v>0</v>
      </c>
      <c r="Z48" s="173">
        <f t="shared" ca="1" si="19"/>
        <v>0</v>
      </c>
      <c r="AA48" s="173">
        <f t="shared" ca="1" si="19"/>
        <v>0</v>
      </c>
      <c r="AB48" s="173">
        <f t="shared" ca="1" si="19"/>
        <v>0</v>
      </c>
      <c r="AC48" s="173">
        <f t="shared" ca="1" si="19"/>
        <v>0</v>
      </c>
      <c r="AD48" s="173">
        <f t="shared" ca="1" si="19"/>
        <v>0</v>
      </c>
      <c r="AE48" s="173">
        <f t="shared" ca="1" si="19"/>
        <v>0</v>
      </c>
      <c r="AF48" s="173">
        <f t="shared" ca="1" si="19"/>
        <v>0</v>
      </c>
      <c r="AG48" s="173">
        <f t="shared" ca="1" si="19"/>
        <v>0</v>
      </c>
      <c r="AH48" s="173">
        <f t="shared" ca="1" si="19"/>
        <v>0</v>
      </c>
      <c r="AI48" s="173">
        <f t="shared" ca="1" si="19"/>
        <v>0</v>
      </c>
    </row>
    <row r="49" spans="1:35">
      <c r="A49" s="163">
        <f>A5_Programme_détaillé!B51</f>
        <v>0</v>
      </c>
      <c r="B49" s="164"/>
      <c r="C49" s="165"/>
      <c r="D49" s="166"/>
      <c r="E49" s="166"/>
      <c r="F49" s="239">
        <f>A5_Programme_détaillé!C51</f>
        <v>0</v>
      </c>
      <c r="G49" s="167">
        <f>A5_Programme_détaillé!D51</f>
        <v>0</v>
      </c>
      <c r="H49" s="169">
        <f>A5_Programme_détaillé!F51</f>
        <v>0</v>
      </c>
      <c r="I49" s="170">
        <f t="shared" ca="1" si="15"/>
        <v>0</v>
      </c>
      <c r="J49" s="170">
        <f t="shared" ca="1" si="6"/>
        <v>0</v>
      </c>
      <c r="K49" s="171">
        <f t="shared" si="16"/>
        <v>0</v>
      </c>
      <c r="L49" s="171">
        <f t="shared" ca="1" si="7"/>
        <v>0</v>
      </c>
      <c r="M49" s="171">
        <f t="shared" ca="1" si="8"/>
        <v>0</v>
      </c>
      <c r="N49" s="172">
        <f t="shared" si="17"/>
        <v>0</v>
      </c>
      <c r="O49" s="170"/>
      <c r="P49" s="173">
        <f t="shared" ca="1" si="18"/>
        <v>0</v>
      </c>
      <c r="Q49" s="173">
        <f t="shared" ca="1" si="18"/>
        <v>0</v>
      </c>
      <c r="R49" s="173">
        <f t="shared" ca="1" si="18"/>
        <v>0</v>
      </c>
      <c r="S49" s="173">
        <f t="shared" ca="1" si="18"/>
        <v>0</v>
      </c>
      <c r="T49" s="173">
        <f t="shared" ca="1" si="18"/>
        <v>0</v>
      </c>
      <c r="U49" s="173">
        <f t="shared" ca="1" si="18"/>
        <v>0</v>
      </c>
      <c r="V49" s="173">
        <f t="shared" ca="1" si="18"/>
        <v>0</v>
      </c>
      <c r="W49" s="173">
        <f t="shared" ca="1" si="18"/>
        <v>0</v>
      </c>
      <c r="X49" s="173">
        <f t="shared" ca="1" si="18"/>
        <v>0</v>
      </c>
      <c r="Y49" s="173">
        <f t="shared" ca="1" si="18"/>
        <v>0</v>
      </c>
      <c r="Z49" s="173">
        <f t="shared" ca="1" si="19"/>
        <v>0</v>
      </c>
      <c r="AA49" s="173">
        <f t="shared" ca="1" si="19"/>
        <v>0</v>
      </c>
      <c r="AB49" s="173">
        <f t="shared" ca="1" si="19"/>
        <v>0</v>
      </c>
      <c r="AC49" s="173">
        <f t="shared" ca="1" si="19"/>
        <v>0</v>
      </c>
      <c r="AD49" s="173">
        <f t="shared" ca="1" si="19"/>
        <v>0</v>
      </c>
      <c r="AE49" s="173">
        <f t="shared" ca="1" si="19"/>
        <v>0</v>
      </c>
      <c r="AF49" s="173">
        <f t="shared" ca="1" si="19"/>
        <v>0</v>
      </c>
      <c r="AG49" s="173">
        <f t="shared" ca="1" si="19"/>
        <v>0</v>
      </c>
      <c r="AH49" s="173">
        <f t="shared" ca="1" si="19"/>
        <v>0</v>
      </c>
      <c r="AI49" s="173">
        <f t="shared" ca="1" si="19"/>
        <v>0</v>
      </c>
    </row>
    <row r="50" spans="1:35">
      <c r="A50" s="163">
        <f>A5_Programme_détaillé!B142</f>
        <v>0</v>
      </c>
      <c r="B50" s="164"/>
      <c r="C50" s="165"/>
      <c r="D50" s="166"/>
      <c r="E50" s="166"/>
      <c r="F50" s="239">
        <f>A5_Programme_détaillé!C142</f>
        <v>0</v>
      </c>
      <c r="G50" s="167">
        <f>A5_Programme_détaillé!D142</f>
        <v>0</v>
      </c>
      <c r="H50" s="169">
        <f>A5_Programme_détaillé!F142</f>
        <v>0</v>
      </c>
      <c r="I50" s="170">
        <f t="shared" ca="1" si="15"/>
        <v>0</v>
      </c>
      <c r="J50" s="170">
        <f t="shared" ca="1" si="6"/>
        <v>0</v>
      </c>
      <c r="K50" s="171">
        <f t="shared" si="16"/>
        <v>0</v>
      </c>
      <c r="L50" s="171">
        <f t="shared" ca="1" si="7"/>
        <v>0</v>
      </c>
      <c r="M50" s="171">
        <f t="shared" ca="1" si="8"/>
        <v>0</v>
      </c>
      <c r="N50" s="172">
        <f t="shared" si="17"/>
        <v>0</v>
      </c>
      <c r="O50" s="170"/>
      <c r="P50" s="173">
        <f t="shared" ca="1" si="18"/>
        <v>0</v>
      </c>
      <c r="Q50" s="173">
        <f t="shared" ca="1" si="18"/>
        <v>0</v>
      </c>
      <c r="R50" s="173">
        <f t="shared" ca="1" si="18"/>
        <v>0</v>
      </c>
      <c r="S50" s="173">
        <f t="shared" ca="1" si="18"/>
        <v>0</v>
      </c>
      <c r="T50" s="173">
        <f t="shared" ca="1" si="18"/>
        <v>0</v>
      </c>
      <c r="U50" s="173">
        <f t="shared" ca="1" si="18"/>
        <v>0</v>
      </c>
      <c r="V50" s="173">
        <f t="shared" ca="1" si="18"/>
        <v>0</v>
      </c>
      <c r="W50" s="173">
        <f t="shared" ca="1" si="18"/>
        <v>0</v>
      </c>
      <c r="X50" s="173">
        <f t="shared" ca="1" si="18"/>
        <v>0</v>
      </c>
      <c r="Y50" s="173">
        <f t="shared" ca="1" si="18"/>
        <v>0</v>
      </c>
      <c r="Z50" s="173">
        <f t="shared" ca="1" si="19"/>
        <v>0</v>
      </c>
      <c r="AA50" s="173">
        <f t="shared" ca="1" si="19"/>
        <v>0</v>
      </c>
      <c r="AB50" s="173">
        <f t="shared" ca="1" si="19"/>
        <v>0</v>
      </c>
      <c r="AC50" s="173">
        <f t="shared" ca="1" si="19"/>
        <v>0</v>
      </c>
      <c r="AD50" s="173">
        <f t="shared" ca="1" si="19"/>
        <v>0</v>
      </c>
      <c r="AE50" s="173">
        <f t="shared" ca="1" si="19"/>
        <v>0</v>
      </c>
      <c r="AF50" s="173">
        <f t="shared" ca="1" si="19"/>
        <v>0</v>
      </c>
      <c r="AG50" s="173">
        <f t="shared" ca="1" si="19"/>
        <v>0</v>
      </c>
      <c r="AH50" s="173">
        <f t="shared" ca="1" si="19"/>
        <v>0</v>
      </c>
      <c r="AI50" s="173">
        <f t="shared" ca="1" si="19"/>
        <v>0</v>
      </c>
    </row>
    <row r="51" spans="1:35">
      <c r="A51" s="163"/>
      <c r="B51" s="164"/>
      <c r="C51" s="165"/>
      <c r="D51" s="166"/>
      <c r="E51" s="166"/>
      <c r="F51" s="168"/>
      <c r="G51" s="167"/>
      <c r="H51" s="169"/>
      <c r="I51" s="170">
        <f t="shared" ca="1" si="15"/>
        <v>0</v>
      </c>
      <c r="J51" s="170">
        <f t="shared" ca="1" si="6"/>
        <v>0</v>
      </c>
      <c r="K51" s="171">
        <f t="shared" si="16"/>
        <v>0</v>
      </c>
      <c r="L51" s="171">
        <f t="shared" ca="1" si="7"/>
        <v>0</v>
      </c>
      <c r="M51" s="171">
        <f t="shared" ca="1" si="8"/>
        <v>0</v>
      </c>
      <c r="N51" s="172">
        <f t="shared" si="17"/>
        <v>0</v>
      </c>
      <c r="O51" s="170"/>
      <c r="P51" s="173">
        <f t="shared" ca="1" si="18"/>
        <v>0</v>
      </c>
      <c r="Q51" s="173">
        <f t="shared" ca="1" si="18"/>
        <v>0</v>
      </c>
      <c r="R51" s="173">
        <f t="shared" ca="1" si="18"/>
        <v>0</v>
      </c>
      <c r="S51" s="173">
        <f t="shared" ca="1" si="18"/>
        <v>0</v>
      </c>
      <c r="T51" s="173">
        <f t="shared" ca="1" si="18"/>
        <v>0</v>
      </c>
      <c r="U51" s="173">
        <f t="shared" ca="1" si="18"/>
        <v>0</v>
      </c>
      <c r="V51" s="173">
        <f t="shared" ca="1" si="18"/>
        <v>0</v>
      </c>
      <c r="W51" s="173">
        <f t="shared" ca="1" si="18"/>
        <v>0</v>
      </c>
      <c r="X51" s="173">
        <f t="shared" ca="1" si="18"/>
        <v>0</v>
      </c>
      <c r="Y51" s="173">
        <f t="shared" ca="1" si="18"/>
        <v>0</v>
      </c>
      <c r="Z51" s="173">
        <f t="shared" ca="1" si="19"/>
        <v>0</v>
      </c>
      <c r="AA51" s="173">
        <f t="shared" ca="1" si="19"/>
        <v>0</v>
      </c>
      <c r="AB51" s="173">
        <f t="shared" ca="1" si="19"/>
        <v>0</v>
      </c>
      <c r="AC51" s="173">
        <f t="shared" ca="1" si="19"/>
        <v>0</v>
      </c>
      <c r="AD51" s="173">
        <f t="shared" ca="1" si="19"/>
        <v>0</v>
      </c>
      <c r="AE51" s="173">
        <f t="shared" ca="1" si="19"/>
        <v>0</v>
      </c>
      <c r="AF51" s="173">
        <f t="shared" ca="1" si="19"/>
        <v>0</v>
      </c>
      <c r="AG51" s="173">
        <f t="shared" ca="1" si="19"/>
        <v>0</v>
      </c>
      <c r="AH51" s="173">
        <f t="shared" ca="1" si="19"/>
        <v>0</v>
      </c>
      <c r="AI51" s="173">
        <f t="shared" ca="1" si="19"/>
        <v>0</v>
      </c>
    </row>
    <row r="52" spans="1:35">
      <c r="A52" s="163"/>
      <c r="B52" s="164"/>
      <c r="C52" s="165"/>
      <c r="D52" s="166"/>
      <c r="E52" s="166"/>
      <c r="F52" s="168"/>
      <c r="G52" s="167"/>
      <c r="H52" s="169"/>
      <c r="I52" s="170">
        <f t="shared" ca="1" si="15"/>
        <v>0</v>
      </c>
      <c r="J52" s="170">
        <f t="shared" ca="1" si="6"/>
        <v>0</v>
      </c>
      <c r="K52" s="171">
        <f t="shared" si="16"/>
        <v>0</v>
      </c>
      <c r="L52" s="171">
        <f t="shared" ca="1" si="7"/>
        <v>0</v>
      </c>
      <c r="M52" s="171">
        <f t="shared" ca="1" si="8"/>
        <v>0</v>
      </c>
      <c r="N52" s="172">
        <f t="shared" si="17"/>
        <v>0</v>
      </c>
      <c r="O52" s="170"/>
      <c r="P52" s="173">
        <f t="shared" ca="1" si="18"/>
        <v>0</v>
      </c>
      <c r="Q52" s="173">
        <f t="shared" ca="1" si="18"/>
        <v>0</v>
      </c>
      <c r="R52" s="173">
        <f t="shared" ca="1" si="18"/>
        <v>0</v>
      </c>
      <c r="S52" s="173">
        <f t="shared" ca="1" si="18"/>
        <v>0</v>
      </c>
      <c r="T52" s="173">
        <f t="shared" ca="1" si="18"/>
        <v>0</v>
      </c>
      <c r="U52" s="173">
        <f t="shared" ca="1" si="18"/>
        <v>0</v>
      </c>
      <c r="V52" s="173">
        <f t="shared" ca="1" si="18"/>
        <v>0</v>
      </c>
      <c r="W52" s="173">
        <f t="shared" ca="1" si="18"/>
        <v>0</v>
      </c>
      <c r="X52" s="173">
        <f t="shared" ca="1" si="18"/>
        <v>0</v>
      </c>
      <c r="Y52" s="173">
        <f t="shared" ca="1" si="18"/>
        <v>0</v>
      </c>
      <c r="Z52" s="173">
        <f t="shared" ca="1" si="19"/>
        <v>0</v>
      </c>
      <c r="AA52" s="173">
        <f t="shared" ca="1" si="19"/>
        <v>0</v>
      </c>
      <c r="AB52" s="173">
        <f t="shared" ca="1" si="19"/>
        <v>0</v>
      </c>
      <c r="AC52" s="173">
        <f t="shared" ca="1" si="19"/>
        <v>0</v>
      </c>
      <c r="AD52" s="173">
        <f t="shared" ca="1" si="19"/>
        <v>0</v>
      </c>
      <c r="AE52" s="173">
        <f t="shared" ca="1" si="19"/>
        <v>0</v>
      </c>
      <c r="AF52" s="173">
        <f t="shared" ca="1" si="19"/>
        <v>0</v>
      </c>
      <c r="AG52" s="173">
        <f t="shared" ca="1" si="19"/>
        <v>0</v>
      </c>
      <c r="AH52" s="173">
        <f t="shared" ca="1" si="19"/>
        <v>0</v>
      </c>
      <c r="AI52" s="173">
        <f t="shared" ca="1" si="19"/>
        <v>0</v>
      </c>
    </row>
    <row r="53" spans="1:35">
      <c r="A53" s="163"/>
      <c r="B53" s="164"/>
      <c r="C53" s="165"/>
      <c r="D53" s="166"/>
      <c r="E53" s="166"/>
      <c r="F53" s="168"/>
      <c r="G53" s="167"/>
      <c r="H53" s="169"/>
      <c r="I53" s="170">
        <f t="shared" ca="1" si="15"/>
        <v>0</v>
      </c>
      <c r="J53" s="170">
        <f t="shared" ca="1" si="6"/>
        <v>0</v>
      </c>
      <c r="K53" s="171">
        <f t="shared" si="16"/>
        <v>0</v>
      </c>
      <c r="L53" s="171">
        <f t="shared" ca="1" si="7"/>
        <v>0</v>
      </c>
      <c r="M53" s="171">
        <f t="shared" ca="1" si="8"/>
        <v>0</v>
      </c>
      <c r="N53" s="172">
        <f t="shared" si="17"/>
        <v>0</v>
      </c>
      <c r="O53" s="170"/>
      <c r="P53" s="173">
        <f t="shared" ca="1" si="18"/>
        <v>0</v>
      </c>
      <c r="Q53" s="173">
        <f t="shared" ca="1" si="18"/>
        <v>0</v>
      </c>
      <c r="R53" s="173">
        <f t="shared" ca="1" si="18"/>
        <v>0</v>
      </c>
      <c r="S53" s="173">
        <f t="shared" ca="1" si="18"/>
        <v>0</v>
      </c>
      <c r="T53" s="173">
        <f t="shared" ca="1" si="18"/>
        <v>0</v>
      </c>
      <c r="U53" s="173">
        <f t="shared" ca="1" si="18"/>
        <v>0</v>
      </c>
      <c r="V53" s="173">
        <f t="shared" ca="1" si="18"/>
        <v>0</v>
      </c>
      <c r="W53" s="173">
        <f t="shared" ca="1" si="18"/>
        <v>0</v>
      </c>
      <c r="X53" s="173">
        <f t="shared" ca="1" si="18"/>
        <v>0</v>
      </c>
      <c r="Y53" s="173">
        <f t="shared" ca="1" si="18"/>
        <v>0</v>
      </c>
      <c r="Z53" s="173">
        <f t="shared" ca="1" si="19"/>
        <v>0</v>
      </c>
      <c r="AA53" s="173">
        <f t="shared" ca="1" si="19"/>
        <v>0</v>
      </c>
      <c r="AB53" s="173">
        <f t="shared" ca="1" si="19"/>
        <v>0</v>
      </c>
      <c r="AC53" s="173">
        <f t="shared" ca="1" si="19"/>
        <v>0</v>
      </c>
      <c r="AD53" s="173">
        <f t="shared" ca="1" si="19"/>
        <v>0</v>
      </c>
      <c r="AE53" s="173">
        <f t="shared" ca="1" si="19"/>
        <v>0</v>
      </c>
      <c r="AF53" s="173">
        <f t="shared" ca="1" si="19"/>
        <v>0</v>
      </c>
      <c r="AG53" s="173">
        <f t="shared" ca="1" si="19"/>
        <v>0</v>
      </c>
      <c r="AH53" s="173">
        <f t="shared" ca="1" si="19"/>
        <v>0</v>
      </c>
      <c r="AI53" s="173">
        <f t="shared" ca="1" si="19"/>
        <v>0</v>
      </c>
    </row>
    <row r="54" spans="1:35">
      <c r="A54" s="163"/>
      <c r="B54" s="164"/>
      <c r="C54" s="165"/>
      <c r="D54" s="166"/>
      <c r="E54" s="166"/>
      <c r="F54" s="168"/>
      <c r="G54" s="167"/>
      <c r="H54" s="169"/>
      <c r="I54" s="170">
        <f t="shared" ca="1" si="15"/>
        <v>0</v>
      </c>
      <c r="J54" s="170">
        <f t="shared" ca="1" si="6"/>
        <v>0</v>
      </c>
      <c r="K54" s="171">
        <f t="shared" si="16"/>
        <v>0</v>
      </c>
      <c r="L54" s="171">
        <f t="shared" ca="1" si="7"/>
        <v>0</v>
      </c>
      <c r="M54" s="171">
        <f t="shared" ca="1" si="8"/>
        <v>0</v>
      </c>
      <c r="N54" s="172">
        <f t="shared" si="17"/>
        <v>0</v>
      </c>
      <c r="O54" s="170"/>
      <c r="P54" s="173">
        <f t="shared" ca="1" si="18"/>
        <v>0</v>
      </c>
      <c r="Q54" s="173">
        <f t="shared" ca="1" si="18"/>
        <v>0</v>
      </c>
      <c r="R54" s="173">
        <f t="shared" ca="1" si="18"/>
        <v>0</v>
      </c>
      <c r="S54" s="173">
        <f t="shared" ca="1" si="18"/>
        <v>0</v>
      </c>
      <c r="T54" s="173">
        <f t="shared" ca="1" si="18"/>
        <v>0</v>
      </c>
      <c r="U54" s="173">
        <f t="shared" ca="1" si="18"/>
        <v>0</v>
      </c>
      <c r="V54" s="173">
        <f t="shared" ca="1" si="18"/>
        <v>0</v>
      </c>
      <c r="W54" s="173">
        <f t="shared" ca="1" si="18"/>
        <v>0</v>
      </c>
      <c r="X54" s="173">
        <f t="shared" ca="1" si="18"/>
        <v>0</v>
      </c>
      <c r="Y54" s="173">
        <f t="shared" ca="1" si="18"/>
        <v>0</v>
      </c>
      <c r="Z54" s="173">
        <f t="shared" ca="1" si="19"/>
        <v>0</v>
      </c>
      <c r="AA54" s="173">
        <f t="shared" ca="1" si="19"/>
        <v>0</v>
      </c>
      <c r="AB54" s="173">
        <f t="shared" ca="1" si="19"/>
        <v>0</v>
      </c>
      <c r="AC54" s="173">
        <f t="shared" ca="1" si="19"/>
        <v>0</v>
      </c>
      <c r="AD54" s="173">
        <f t="shared" ca="1" si="19"/>
        <v>0</v>
      </c>
      <c r="AE54" s="173">
        <f t="shared" ca="1" si="19"/>
        <v>0</v>
      </c>
      <c r="AF54" s="173">
        <f t="shared" ca="1" si="19"/>
        <v>0</v>
      </c>
      <c r="AG54" s="173">
        <f t="shared" ca="1" si="19"/>
        <v>0</v>
      </c>
      <c r="AH54" s="173">
        <f t="shared" ca="1" si="19"/>
        <v>0</v>
      </c>
      <c r="AI54" s="173">
        <f t="shared" ca="1" si="19"/>
        <v>0</v>
      </c>
    </row>
    <row r="55" spans="1:35">
      <c r="A55" s="163"/>
      <c r="B55" s="164"/>
      <c r="C55" s="165"/>
      <c r="D55" s="166"/>
      <c r="E55" s="166"/>
      <c r="F55" s="168"/>
      <c r="G55" s="167"/>
      <c r="H55" s="169"/>
      <c r="I55" s="170">
        <f t="shared" ca="1" si="15"/>
        <v>0</v>
      </c>
      <c r="J55" s="170">
        <f t="shared" ca="1" si="6"/>
        <v>0</v>
      </c>
      <c r="K55" s="171">
        <f t="shared" si="16"/>
        <v>0</v>
      </c>
      <c r="L55" s="171">
        <f t="shared" ca="1" si="7"/>
        <v>0</v>
      </c>
      <c r="M55" s="171">
        <f t="shared" ca="1" si="8"/>
        <v>0</v>
      </c>
      <c r="N55" s="172">
        <f t="shared" si="17"/>
        <v>0</v>
      </c>
      <c r="O55" s="170"/>
      <c r="P55" s="173">
        <f t="shared" ca="1" si="18"/>
        <v>0</v>
      </c>
      <c r="Q55" s="173">
        <f t="shared" ca="1" si="18"/>
        <v>0</v>
      </c>
      <c r="R55" s="173">
        <f t="shared" ca="1" si="18"/>
        <v>0</v>
      </c>
      <c r="S55" s="173">
        <f t="shared" ca="1" si="18"/>
        <v>0</v>
      </c>
      <c r="T55" s="173">
        <f t="shared" ca="1" si="18"/>
        <v>0</v>
      </c>
      <c r="U55" s="173">
        <f t="shared" ca="1" si="18"/>
        <v>0</v>
      </c>
      <c r="V55" s="173">
        <f t="shared" ca="1" si="18"/>
        <v>0</v>
      </c>
      <c r="W55" s="173">
        <f t="shared" ca="1" si="18"/>
        <v>0</v>
      </c>
      <c r="X55" s="173">
        <f t="shared" ca="1" si="18"/>
        <v>0</v>
      </c>
      <c r="Y55" s="173">
        <f t="shared" ca="1" si="18"/>
        <v>0</v>
      </c>
      <c r="Z55" s="173">
        <f t="shared" ca="1" si="19"/>
        <v>0</v>
      </c>
      <c r="AA55" s="173">
        <f t="shared" ca="1" si="19"/>
        <v>0</v>
      </c>
      <c r="AB55" s="173">
        <f t="shared" ca="1" si="19"/>
        <v>0</v>
      </c>
      <c r="AC55" s="173">
        <f t="shared" ca="1" si="19"/>
        <v>0</v>
      </c>
      <c r="AD55" s="173">
        <f t="shared" ca="1" si="19"/>
        <v>0</v>
      </c>
      <c r="AE55" s="173">
        <f t="shared" ca="1" si="19"/>
        <v>0</v>
      </c>
      <c r="AF55" s="173">
        <f t="shared" ca="1" si="19"/>
        <v>0</v>
      </c>
      <c r="AG55" s="173">
        <f t="shared" ca="1" si="19"/>
        <v>0</v>
      </c>
      <c r="AH55" s="173">
        <f t="shared" ca="1" si="19"/>
        <v>0</v>
      </c>
      <c r="AI55" s="173">
        <f t="shared" ca="1" si="19"/>
        <v>0</v>
      </c>
    </row>
    <row r="56" spans="1:35">
      <c r="A56" s="163"/>
      <c r="B56" s="164"/>
      <c r="C56" s="165"/>
      <c r="D56" s="166"/>
      <c r="E56" s="166"/>
      <c r="F56" s="168"/>
      <c r="G56" s="167"/>
      <c r="H56" s="169"/>
      <c r="I56" s="170">
        <f t="shared" ca="1" si="15"/>
        <v>0</v>
      </c>
      <c r="J56" s="170">
        <f t="shared" ca="1" si="6"/>
        <v>0</v>
      </c>
      <c r="K56" s="171">
        <f t="shared" si="16"/>
        <v>0</v>
      </c>
      <c r="L56" s="171">
        <f t="shared" ca="1" si="7"/>
        <v>0</v>
      </c>
      <c r="M56" s="171">
        <f t="shared" ca="1" si="8"/>
        <v>0</v>
      </c>
      <c r="N56" s="172">
        <f t="shared" si="17"/>
        <v>0</v>
      </c>
      <c r="O56" s="170"/>
      <c r="P56" s="173">
        <f t="shared" ref="P56:Y65" ca="1" si="20">IF(OR(P$5&lt;YEAR($I56),P$5&gt;YEAR($J56)),0,IF(AND(P$5&gt;YEAR($I56),P$5&lt;YEAR($J56)),$K56,IF(P$5=YEAR($I56),$L56,IF(P$5=YEAR($J56),IF($M56=0,$K56,$M56)))))</f>
        <v>0</v>
      </c>
      <c r="Q56" s="173">
        <f t="shared" ca="1" si="20"/>
        <v>0</v>
      </c>
      <c r="R56" s="173">
        <f t="shared" ca="1" si="20"/>
        <v>0</v>
      </c>
      <c r="S56" s="173">
        <f t="shared" ca="1" si="20"/>
        <v>0</v>
      </c>
      <c r="T56" s="173">
        <f t="shared" ca="1" si="20"/>
        <v>0</v>
      </c>
      <c r="U56" s="173">
        <f t="shared" ca="1" si="20"/>
        <v>0</v>
      </c>
      <c r="V56" s="173">
        <f t="shared" ca="1" si="20"/>
        <v>0</v>
      </c>
      <c r="W56" s="173">
        <f t="shared" ca="1" si="20"/>
        <v>0</v>
      </c>
      <c r="X56" s="173">
        <f t="shared" ca="1" si="20"/>
        <v>0</v>
      </c>
      <c r="Y56" s="173">
        <f t="shared" ca="1" si="20"/>
        <v>0</v>
      </c>
      <c r="Z56" s="173">
        <f t="shared" ref="Z56:AI65" ca="1" si="21">IF(OR(Z$5&lt;YEAR($I56),Z$5&gt;YEAR($J56)),0,IF(AND(Z$5&gt;YEAR($I56),Z$5&lt;YEAR($J56)),$K56,IF(Z$5=YEAR($I56),$L56,IF(Z$5=YEAR($J56),IF($M56=0,$K56,$M56)))))</f>
        <v>0</v>
      </c>
      <c r="AA56" s="173">
        <f t="shared" ca="1" si="21"/>
        <v>0</v>
      </c>
      <c r="AB56" s="173">
        <f t="shared" ca="1" si="21"/>
        <v>0</v>
      </c>
      <c r="AC56" s="173">
        <f t="shared" ca="1" si="21"/>
        <v>0</v>
      </c>
      <c r="AD56" s="173">
        <f t="shared" ca="1" si="21"/>
        <v>0</v>
      </c>
      <c r="AE56" s="173">
        <f t="shared" ca="1" si="21"/>
        <v>0</v>
      </c>
      <c r="AF56" s="173">
        <f t="shared" ca="1" si="21"/>
        <v>0</v>
      </c>
      <c r="AG56" s="173">
        <f t="shared" ca="1" si="21"/>
        <v>0</v>
      </c>
      <c r="AH56" s="173">
        <f t="shared" ca="1" si="21"/>
        <v>0</v>
      </c>
      <c r="AI56" s="173">
        <f t="shared" ca="1" si="21"/>
        <v>0</v>
      </c>
    </row>
    <row r="57" spans="1:35">
      <c r="A57" s="163"/>
      <c r="B57" s="164"/>
      <c r="C57" s="165"/>
      <c r="D57" s="166"/>
      <c r="E57" s="166"/>
      <c r="F57" s="168"/>
      <c r="G57" s="167"/>
      <c r="H57" s="169"/>
      <c r="I57" s="170">
        <f t="shared" ca="1" si="15"/>
        <v>0</v>
      </c>
      <c r="J57" s="170">
        <f t="shared" ca="1" si="6"/>
        <v>0</v>
      </c>
      <c r="K57" s="171">
        <f t="shared" si="16"/>
        <v>0</v>
      </c>
      <c r="L57" s="171">
        <f t="shared" ca="1" si="7"/>
        <v>0</v>
      </c>
      <c r="M57" s="171">
        <f t="shared" ca="1" si="8"/>
        <v>0</v>
      </c>
      <c r="N57" s="172">
        <f t="shared" si="17"/>
        <v>0</v>
      </c>
      <c r="O57" s="170"/>
      <c r="P57" s="173">
        <f t="shared" ca="1" si="20"/>
        <v>0</v>
      </c>
      <c r="Q57" s="173">
        <f t="shared" ca="1" si="20"/>
        <v>0</v>
      </c>
      <c r="R57" s="173">
        <f t="shared" ca="1" si="20"/>
        <v>0</v>
      </c>
      <c r="S57" s="173">
        <f t="shared" ca="1" si="20"/>
        <v>0</v>
      </c>
      <c r="T57" s="173">
        <f t="shared" ca="1" si="20"/>
        <v>0</v>
      </c>
      <c r="U57" s="173">
        <f t="shared" ca="1" si="20"/>
        <v>0</v>
      </c>
      <c r="V57" s="173">
        <f t="shared" ca="1" si="20"/>
        <v>0</v>
      </c>
      <c r="W57" s="173">
        <f t="shared" ca="1" si="20"/>
        <v>0</v>
      </c>
      <c r="X57" s="173">
        <f t="shared" ca="1" si="20"/>
        <v>0</v>
      </c>
      <c r="Y57" s="173">
        <f t="shared" ca="1" si="20"/>
        <v>0</v>
      </c>
      <c r="Z57" s="173">
        <f t="shared" ca="1" si="21"/>
        <v>0</v>
      </c>
      <c r="AA57" s="173">
        <f t="shared" ca="1" si="21"/>
        <v>0</v>
      </c>
      <c r="AB57" s="173">
        <f t="shared" ca="1" si="21"/>
        <v>0</v>
      </c>
      <c r="AC57" s="173">
        <f t="shared" ca="1" si="21"/>
        <v>0</v>
      </c>
      <c r="AD57" s="173">
        <f t="shared" ca="1" si="21"/>
        <v>0</v>
      </c>
      <c r="AE57" s="173">
        <f t="shared" ca="1" si="21"/>
        <v>0</v>
      </c>
      <c r="AF57" s="173">
        <f t="shared" ca="1" si="21"/>
        <v>0</v>
      </c>
      <c r="AG57" s="173">
        <f t="shared" ca="1" si="21"/>
        <v>0</v>
      </c>
      <c r="AH57" s="173">
        <f t="shared" ca="1" si="21"/>
        <v>0</v>
      </c>
      <c r="AI57" s="173">
        <f t="shared" ca="1" si="21"/>
        <v>0</v>
      </c>
    </row>
    <row r="58" spans="1:35">
      <c r="A58" s="163"/>
      <c r="B58" s="164"/>
      <c r="C58" s="165"/>
      <c r="D58" s="166"/>
      <c r="E58" s="166"/>
      <c r="F58" s="168"/>
      <c r="G58" s="167"/>
      <c r="H58" s="169"/>
      <c r="I58" s="170">
        <f t="shared" ca="1" si="15"/>
        <v>0</v>
      </c>
      <c r="J58" s="170">
        <f t="shared" ca="1" si="6"/>
        <v>0</v>
      </c>
      <c r="K58" s="171">
        <f t="shared" si="16"/>
        <v>0</v>
      </c>
      <c r="L58" s="171">
        <f t="shared" ca="1" si="7"/>
        <v>0</v>
      </c>
      <c r="M58" s="171">
        <f t="shared" ca="1" si="8"/>
        <v>0</v>
      </c>
      <c r="N58" s="172">
        <f t="shared" si="17"/>
        <v>0</v>
      </c>
      <c r="O58" s="170"/>
      <c r="P58" s="173">
        <f t="shared" ca="1" si="20"/>
        <v>0</v>
      </c>
      <c r="Q58" s="173">
        <f t="shared" ca="1" si="20"/>
        <v>0</v>
      </c>
      <c r="R58" s="173">
        <f t="shared" ca="1" si="20"/>
        <v>0</v>
      </c>
      <c r="S58" s="173">
        <f t="shared" ca="1" si="20"/>
        <v>0</v>
      </c>
      <c r="T58" s="173">
        <f t="shared" ca="1" si="20"/>
        <v>0</v>
      </c>
      <c r="U58" s="173">
        <f t="shared" ca="1" si="20"/>
        <v>0</v>
      </c>
      <c r="V58" s="173">
        <f t="shared" ca="1" si="20"/>
        <v>0</v>
      </c>
      <c r="W58" s="173">
        <f t="shared" ca="1" si="20"/>
        <v>0</v>
      </c>
      <c r="X58" s="173">
        <f t="shared" ca="1" si="20"/>
        <v>0</v>
      </c>
      <c r="Y58" s="173">
        <f t="shared" ca="1" si="20"/>
        <v>0</v>
      </c>
      <c r="Z58" s="173">
        <f t="shared" ca="1" si="21"/>
        <v>0</v>
      </c>
      <c r="AA58" s="173">
        <f t="shared" ca="1" si="21"/>
        <v>0</v>
      </c>
      <c r="AB58" s="173">
        <f t="shared" ca="1" si="21"/>
        <v>0</v>
      </c>
      <c r="AC58" s="173">
        <f t="shared" ca="1" si="21"/>
        <v>0</v>
      </c>
      <c r="AD58" s="173">
        <f t="shared" ca="1" si="21"/>
        <v>0</v>
      </c>
      <c r="AE58" s="173">
        <f t="shared" ca="1" si="21"/>
        <v>0</v>
      </c>
      <c r="AF58" s="173">
        <f t="shared" ca="1" si="21"/>
        <v>0</v>
      </c>
      <c r="AG58" s="173">
        <f t="shared" ca="1" si="21"/>
        <v>0</v>
      </c>
      <c r="AH58" s="173">
        <f t="shared" ca="1" si="21"/>
        <v>0</v>
      </c>
      <c r="AI58" s="173">
        <f t="shared" ca="1" si="21"/>
        <v>0</v>
      </c>
    </row>
    <row r="59" spans="1:35">
      <c r="A59" s="163"/>
      <c r="B59" s="164"/>
      <c r="C59" s="165"/>
      <c r="D59" s="166"/>
      <c r="E59" s="166"/>
      <c r="F59" s="168"/>
      <c r="G59" s="167"/>
      <c r="H59" s="169"/>
      <c r="I59" s="170">
        <f t="shared" ca="1" si="15"/>
        <v>0</v>
      </c>
      <c r="J59" s="170">
        <f t="shared" ca="1" si="6"/>
        <v>0</v>
      </c>
      <c r="K59" s="171">
        <f t="shared" si="16"/>
        <v>0</v>
      </c>
      <c r="L59" s="171">
        <f t="shared" ca="1" si="7"/>
        <v>0</v>
      </c>
      <c r="M59" s="171">
        <f t="shared" ca="1" si="8"/>
        <v>0</v>
      </c>
      <c r="N59" s="172">
        <f t="shared" si="17"/>
        <v>0</v>
      </c>
      <c r="O59" s="170"/>
      <c r="P59" s="173">
        <f t="shared" ca="1" si="20"/>
        <v>0</v>
      </c>
      <c r="Q59" s="173">
        <f t="shared" ca="1" si="20"/>
        <v>0</v>
      </c>
      <c r="R59" s="173">
        <f t="shared" ca="1" si="20"/>
        <v>0</v>
      </c>
      <c r="S59" s="173">
        <f t="shared" ca="1" si="20"/>
        <v>0</v>
      </c>
      <c r="T59" s="173">
        <f t="shared" ca="1" si="20"/>
        <v>0</v>
      </c>
      <c r="U59" s="173">
        <f t="shared" ca="1" si="20"/>
        <v>0</v>
      </c>
      <c r="V59" s="173">
        <f t="shared" ca="1" si="20"/>
        <v>0</v>
      </c>
      <c r="W59" s="173">
        <f t="shared" ca="1" si="20"/>
        <v>0</v>
      </c>
      <c r="X59" s="173">
        <f t="shared" ca="1" si="20"/>
        <v>0</v>
      </c>
      <c r="Y59" s="173">
        <f t="shared" ca="1" si="20"/>
        <v>0</v>
      </c>
      <c r="Z59" s="173">
        <f t="shared" ca="1" si="21"/>
        <v>0</v>
      </c>
      <c r="AA59" s="173">
        <f t="shared" ca="1" si="21"/>
        <v>0</v>
      </c>
      <c r="AB59" s="173">
        <f t="shared" ca="1" si="21"/>
        <v>0</v>
      </c>
      <c r="AC59" s="173">
        <f t="shared" ca="1" si="21"/>
        <v>0</v>
      </c>
      <c r="AD59" s="173">
        <f t="shared" ca="1" si="21"/>
        <v>0</v>
      </c>
      <c r="AE59" s="173">
        <f t="shared" ca="1" si="21"/>
        <v>0</v>
      </c>
      <c r="AF59" s="173">
        <f t="shared" ca="1" si="21"/>
        <v>0</v>
      </c>
      <c r="AG59" s="173">
        <f t="shared" ca="1" si="21"/>
        <v>0</v>
      </c>
      <c r="AH59" s="173">
        <f t="shared" ca="1" si="21"/>
        <v>0</v>
      </c>
      <c r="AI59" s="173">
        <f t="shared" ca="1" si="21"/>
        <v>0</v>
      </c>
    </row>
    <row r="60" spans="1:35">
      <c r="A60" s="163"/>
      <c r="B60" s="164"/>
      <c r="C60" s="165"/>
      <c r="D60" s="166"/>
      <c r="E60" s="166"/>
      <c r="F60" s="168"/>
      <c r="G60" s="167"/>
      <c r="H60" s="169"/>
      <c r="I60" s="170">
        <f t="shared" ca="1" si="15"/>
        <v>0</v>
      </c>
      <c r="J60" s="170">
        <f t="shared" ca="1" si="6"/>
        <v>0</v>
      </c>
      <c r="K60" s="171">
        <f t="shared" si="16"/>
        <v>0</v>
      </c>
      <c r="L60" s="171">
        <f t="shared" ca="1" si="7"/>
        <v>0</v>
      </c>
      <c r="M60" s="171">
        <f t="shared" ca="1" si="8"/>
        <v>0</v>
      </c>
      <c r="N60" s="172">
        <f t="shared" si="17"/>
        <v>0</v>
      </c>
      <c r="O60" s="170"/>
      <c r="P60" s="173">
        <f t="shared" ca="1" si="20"/>
        <v>0</v>
      </c>
      <c r="Q60" s="173">
        <f t="shared" ca="1" si="20"/>
        <v>0</v>
      </c>
      <c r="R60" s="173">
        <f t="shared" ca="1" si="20"/>
        <v>0</v>
      </c>
      <c r="S60" s="173">
        <f t="shared" ca="1" si="20"/>
        <v>0</v>
      </c>
      <c r="T60" s="173">
        <f t="shared" ca="1" si="20"/>
        <v>0</v>
      </c>
      <c r="U60" s="173">
        <f t="shared" ca="1" si="20"/>
        <v>0</v>
      </c>
      <c r="V60" s="173">
        <f t="shared" ca="1" si="20"/>
        <v>0</v>
      </c>
      <c r="W60" s="173">
        <f t="shared" ca="1" si="20"/>
        <v>0</v>
      </c>
      <c r="X60" s="173">
        <f t="shared" ca="1" si="20"/>
        <v>0</v>
      </c>
      <c r="Y60" s="173">
        <f t="shared" ca="1" si="20"/>
        <v>0</v>
      </c>
      <c r="Z60" s="173">
        <f t="shared" ca="1" si="21"/>
        <v>0</v>
      </c>
      <c r="AA60" s="173">
        <f t="shared" ca="1" si="21"/>
        <v>0</v>
      </c>
      <c r="AB60" s="173">
        <f t="shared" ca="1" si="21"/>
        <v>0</v>
      </c>
      <c r="AC60" s="173">
        <f t="shared" ca="1" si="21"/>
        <v>0</v>
      </c>
      <c r="AD60" s="173">
        <f t="shared" ca="1" si="21"/>
        <v>0</v>
      </c>
      <c r="AE60" s="173">
        <f t="shared" ca="1" si="21"/>
        <v>0</v>
      </c>
      <c r="AF60" s="173">
        <f t="shared" ca="1" si="21"/>
        <v>0</v>
      </c>
      <c r="AG60" s="173">
        <f t="shared" ca="1" si="21"/>
        <v>0</v>
      </c>
      <c r="AH60" s="173">
        <f t="shared" ca="1" si="21"/>
        <v>0</v>
      </c>
      <c r="AI60" s="173">
        <f t="shared" ca="1" si="21"/>
        <v>0</v>
      </c>
    </row>
    <row r="61" spans="1:35">
      <c r="A61" s="163"/>
      <c r="B61" s="164"/>
      <c r="C61" s="165"/>
      <c r="D61" s="166"/>
      <c r="E61" s="166"/>
      <c r="F61" s="168"/>
      <c r="G61" s="167"/>
      <c r="H61" s="169"/>
      <c r="I61" s="170">
        <f t="shared" ca="1" si="15"/>
        <v>0</v>
      </c>
      <c r="J61" s="170">
        <f t="shared" ca="1" si="6"/>
        <v>0</v>
      </c>
      <c r="K61" s="171">
        <f t="shared" si="16"/>
        <v>0</v>
      </c>
      <c r="L61" s="171">
        <f t="shared" ca="1" si="7"/>
        <v>0</v>
      </c>
      <c r="M61" s="171">
        <f t="shared" ca="1" si="8"/>
        <v>0</v>
      </c>
      <c r="N61" s="172">
        <f t="shared" si="17"/>
        <v>0</v>
      </c>
      <c r="O61" s="170"/>
      <c r="P61" s="173">
        <f t="shared" ca="1" si="20"/>
        <v>0</v>
      </c>
      <c r="Q61" s="173">
        <f t="shared" ca="1" si="20"/>
        <v>0</v>
      </c>
      <c r="R61" s="173">
        <f t="shared" ca="1" si="20"/>
        <v>0</v>
      </c>
      <c r="S61" s="173">
        <f t="shared" ca="1" si="20"/>
        <v>0</v>
      </c>
      <c r="T61" s="173">
        <f t="shared" ca="1" si="20"/>
        <v>0</v>
      </c>
      <c r="U61" s="173">
        <f t="shared" ca="1" si="20"/>
        <v>0</v>
      </c>
      <c r="V61" s="173">
        <f t="shared" ca="1" si="20"/>
        <v>0</v>
      </c>
      <c r="W61" s="173">
        <f t="shared" ca="1" si="20"/>
        <v>0</v>
      </c>
      <c r="X61" s="173">
        <f t="shared" ca="1" si="20"/>
        <v>0</v>
      </c>
      <c r="Y61" s="173">
        <f t="shared" ca="1" si="20"/>
        <v>0</v>
      </c>
      <c r="Z61" s="173">
        <f t="shared" ca="1" si="21"/>
        <v>0</v>
      </c>
      <c r="AA61" s="173">
        <f t="shared" ca="1" si="21"/>
        <v>0</v>
      </c>
      <c r="AB61" s="173">
        <f t="shared" ca="1" si="21"/>
        <v>0</v>
      </c>
      <c r="AC61" s="173">
        <f t="shared" ca="1" si="21"/>
        <v>0</v>
      </c>
      <c r="AD61" s="173">
        <f t="shared" ca="1" si="21"/>
        <v>0</v>
      </c>
      <c r="AE61" s="173">
        <f t="shared" ca="1" si="21"/>
        <v>0</v>
      </c>
      <c r="AF61" s="173">
        <f t="shared" ca="1" si="21"/>
        <v>0</v>
      </c>
      <c r="AG61" s="173">
        <f t="shared" ca="1" si="21"/>
        <v>0</v>
      </c>
      <c r="AH61" s="173">
        <f t="shared" ca="1" si="21"/>
        <v>0</v>
      </c>
      <c r="AI61" s="173">
        <f t="shared" ca="1" si="21"/>
        <v>0</v>
      </c>
    </row>
    <row r="62" spans="1:35">
      <c r="A62" s="163"/>
      <c r="B62" s="164"/>
      <c r="C62" s="165"/>
      <c r="D62" s="166"/>
      <c r="E62" s="166"/>
      <c r="F62" s="168"/>
      <c r="G62" s="167"/>
      <c r="H62" s="169"/>
      <c r="I62" s="170">
        <f t="shared" ca="1" si="15"/>
        <v>0</v>
      </c>
      <c r="J62" s="170">
        <f t="shared" ca="1" si="6"/>
        <v>0</v>
      </c>
      <c r="K62" s="171">
        <f t="shared" si="16"/>
        <v>0</v>
      </c>
      <c r="L62" s="171">
        <f t="shared" ca="1" si="7"/>
        <v>0</v>
      </c>
      <c r="M62" s="171">
        <f t="shared" ca="1" si="8"/>
        <v>0</v>
      </c>
      <c r="N62" s="172">
        <f t="shared" si="17"/>
        <v>0</v>
      </c>
      <c r="O62" s="170"/>
      <c r="P62" s="173">
        <f t="shared" ca="1" si="20"/>
        <v>0</v>
      </c>
      <c r="Q62" s="173">
        <f t="shared" ca="1" si="20"/>
        <v>0</v>
      </c>
      <c r="R62" s="173">
        <f t="shared" ca="1" si="20"/>
        <v>0</v>
      </c>
      <c r="S62" s="173">
        <f t="shared" ca="1" si="20"/>
        <v>0</v>
      </c>
      <c r="T62" s="173">
        <f t="shared" ca="1" si="20"/>
        <v>0</v>
      </c>
      <c r="U62" s="173">
        <f t="shared" ca="1" si="20"/>
        <v>0</v>
      </c>
      <c r="V62" s="173">
        <f t="shared" ca="1" si="20"/>
        <v>0</v>
      </c>
      <c r="W62" s="173">
        <f t="shared" ca="1" si="20"/>
        <v>0</v>
      </c>
      <c r="X62" s="173">
        <f t="shared" ca="1" si="20"/>
        <v>0</v>
      </c>
      <c r="Y62" s="173">
        <f t="shared" ca="1" si="20"/>
        <v>0</v>
      </c>
      <c r="Z62" s="173">
        <f t="shared" ca="1" si="21"/>
        <v>0</v>
      </c>
      <c r="AA62" s="173">
        <f t="shared" ca="1" si="21"/>
        <v>0</v>
      </c>
      <c r="AB62" s="173">
        <f t="shared" ca="1" si="21"/>
        <v>0</v>
      </c>
      <c r="AC62" s="173">
        <f t="shared" ca="1" si="21"/>
        <v>0</v>
      </c>
      <c r="AD62" s="173">
        <f t="shared" ca="1" si="21"/>
        <v>0</v>
      </c>
      <c r="AE62" s="173">
        <f t="shared" ca="1" si="21"/>
        <v>0</v>
      </c>
      <c r="AF62" s="173">
        <f t="shared" ca="1" si="21"/>
        <v>0</v>
      </c>
      <c r="AG62" s="173">
        <f t="shared" ca="1" si="21"/>
        <v>0</v>
      </c>
      <c r="AH62" s="173">
        <f t="shared" ca="1" si="21"/>
        <v>0</v>
      </c>
      <c r="AI62" s="173">
        <f t="shared" ca="1" si="21"/>
        <v>0</v>
      </c>
    </row>
    <row r="63" spans="1:35">
      <c r="A63" s="163"/>
      <c r="B63" s="164"/>
      <c r="C63" s="165"/>
      <c r="D63" s="166"/>
      <c r="E63" s="166"/>
      <c r="F63" s="168"/>
      <c r="G63" s="167"/>
      <c r="H63" s="169"/>
      <c r="I63" s="170">
        <f t="shared" ca="1" si="15"/>
        <v>0</v>
      </c>
      <c r="J63" s="170">
        <f t="shared" ca="1" si="6"/>
        <v>0</v>
      </c>
      <c r="K63" s="171">
        <f t="shared" si="16"/>
        <v>0</v>
      </c>
      <c r="L63" s="171">
        <f t="shared" ca="1" si="7"/>
        <v>0</v>
      </c>
      <c r="M63" s="171">
        <f t="shared" ca="1" si="8"/>
        <v>0</v>
      </c>
      <c r="N63" s="172">
        <f t="shared" si="17"/>
        <v>0</v>
      </c>
      <c r="O63" s="170"/>
      <c r="P63" s="173">
        <f t="shared" ca="1" si="20"/>
        <v>0</v>
      </c>
      <c r="Q63" s="173">
        <f t="shared" ca="1" si="20"/>
        <v>0</v>
      </c>
      <c r="R63" s="173">
        <f t="shared" ca="1" si="20"/>
        <v>0</v>
      </c>
      <c r="S63" s="173">
        <f t="shared" ca="1" si="20"/>
        <v>0</v>
      </c>
      <c r="T63" s="173">
        <f t="shared" ca="1" si="20"/>
        <v>0</v>
      </c>
      <c r="U63" s="173">
        <f t="shared" ca="1" si="20"/>
        <v>0</v>
      </c>
      <c r="V63" s="173">
        <f t="shared" ca="1" si="20"/>
        <v>0</v>
      </c>
      <c r="W63" s="173">
        <f t="shared" ca="1" si="20"/>
        <v>0</v>
      </c>
      <c r="X63" s="173">
        <f t="shared" ca="1" si="20"/>
        <v>0</v>
      </c>
      <c r="Y63" s="173">
        <f t="shared" ca="1" si="20"/>
        <v>0</v>
      </c>
      <c r="Z63" s="173">
        <f t="shared" ca="1" si="21"/>
        <v>0</v>
      </c>
      <c r="AA63" s="173">
        <f t="shared" ca="1" si="21"/>
        <v>0</v>
      </c>
      <c r="AB63" s="173">
        <f t="shared" ca="1" si="21"/>
        <v>0</v>
      </c>
      <c r="AC63" s="173">
        <f t="shared" ca="1" si="21"/>
        <v>0</v>
      </c>
      <c r="AD63" s="173">
        <f t="shared" ca="1" si="21"/>
        <v>0</v>
      </c>
      <c r="AE63" s="173">
        <f t="shared" ca="1" si="21"/>
        <v>0</v>
      </c>
      <c r="AF63" s="173">
        <f t="shared" ca="1" si="21"/>
        <v>0</v>
      </c>
      <c r="AG63" s="173">
        <f t="shared" ca="1" si="21"/>
        <v>0</v>
      </c>
      <c r="AH63" s="173">
        <f t="shared" ca="1" si="21"/>
        <v>0</v>
      </c>
      <c r="AI63" s="173">
        <f t="shared" ca="1" si="21"/>
        <v>0</v>
      </c>
    </row>
    <row r="64" spans="1:35">
      <c r="A64" s="163"/>
      <c r="B64" s="164"/>
      <c r="C64" s="165"/>
      <c r="D64" s="166"/>
      <c r="E64" s="166"/>
      <c r="F64" s="168"/>
      <c r="G64" s="167"/>
      <c r="H64" s="169"/>
      <c r="I64" s="170">
        <f t="shared" ca="1" si="15"/>
        <v>0</v>
      </c>
      <c r="J64" s="170">
        <f t="shared" ca="1" si="6"/>
        <v>0</v>
      </c>
      <c r="K64" s="171">
        <f t="shared" si="16"/>
        <v>0</v>
      </c>
      <c r="L64" s="171">
        <f t="shared" ca="1" si="7"/>
        <v>0</v>
      </c>
      <c r="M64" s="171">
        <f t="shared" ca="1" si="8"/>
        <v>0</v>
      </c>
      <c r="N64" s="172">
        <f t="shared" si="17"/>
        <v>0</v>
      </c>
      <c r="O64" s="170"/>
      <c r="P64" s="173">
        <f t="shared" ca="1" si="20"/>
        <v>0</v>
      </c>
      <c r="Q64" s="173">
        <f t="shared" ca="1" si="20"/>
        <v>0</v>
      </c>
      <c r="R64" s="173">
        <f t="shared" ca="1" si="20"/>
        <v>0</v>
      </c>
      <c r="S64" s="173">
        <f t="shared" ca="1" si="20"/>
        <v>0</v>
      </c>
      <c r="T64" s="173">
        <f t="shared" ca="1" si="20"/>
        <v>0</v>
      </c>
      <c r="U64" s="173">
        <f t="shared" ca="1" si="20"/>
        <v>0</v>
      </c>
      <c r="V64" s="173">
        <f t="shared" ca="1" si="20"/>
        <v>0</v>
      </c>
      <c r="W64" s="173">
        <f t="shared" ca="1" si="20"/>
        <v>0</v>
      </c>
      <c r="X64" s="173">
        <f t="shared" ca="1" si="20"/>
        <v>0</v>
      </c>
      <c r="Y64" s="173">
        <f t="shared" ca="1" si="20"/>
        <v>0</v>
      </c>
      <c r="Z64" s="173">
        <f t="shared" ca="1" si="21"/>
        <v>0</v>
      </c>
      <c r="AA64" s="173">
        <f t="shared" ca="1" si="21"/>
        <v>0</v>
      </c>
      <c r="AB64" s="173">
        <f t="shared" ca="1" si="21"/>
        <v>0</v>
      </c>
      <c r="AC64" s="173">
        <f t="shared" ca="1" si="21"/>
        <v>0</v>
      </c>
      <c r="AD64" s="173">
        <f t="shared" ca="1" si="21"/>
        <v>0</v>
      </c>
      <c r="AE64" s="173">
        <f t="shared" ca="1" si="21"/>
        <v>0</v>
      </c>
      <c r="AF64" s="173">
        <f t="shared" ca="1" si="21"/>
        <v>0</v>
      </c>
      <c r="AG64" s="173">
        <f t="shared" ca="1" si="21"/>
        <v>0</v>
      </c>
      <c r="AH64" s="173">
        <f t="shared" ca="1" si="21"/>
        <v>0</v>
      </c>
      <c r="AI64" s="173">
        <f t="shared" ca="1" si="21"/>
        <v>0</v>
      </c>
    </row>
    <row r="65" spans="1:35">
      <c r="A65" s="163"/>
      <c r="B65" s="164"/>
      <c r="C65" s="165"/>
      <c r="D65" s="166"/>
      <c r="E65" s="166"/>
      <c r="F65" s="168"/>
      <c r="G65" s="167"/>
      <c r="H65" s="169"/>
      <c r="I65" s="170">
        <f t="shared" ca="1" si="15"/>
        <v>0</v>
      </c>
      <c r="J65" s="170">
        <f t="shared" ca="1" si="6"/>
        <v>0</v>
      </c>
      <c r="K65" s="171">
        <f t="shared" si="16"/>
        <v>0</v>
      </c>
      <c r="L65" s="171">
        <f t="shared" ca="1" si="7"/>
        <v>0</v>
      </c>
      <c r="M65" s="171">
        <f t="shared" ca="1" si="8"/>
        <v>0</v>
      </c>
      <c r="N65" s="172">
        <f t="shared" si="17"/>
        <v>0</v>
      </c>
      <c r="O65" s="170"/>
      <c r="P65" s="173">
        <f t="shared" ca="1" si="20"/>
        <v>0</v>
      </c>
      <c r="Q65" s="173">
        <f t="shared" ca="1" si="20"/>
        <v>0</v>
      </c>
      <c r="R65" s="173">
        <f t="shared" ca="1" si="20"/>
        <v>0</v>
      </c>
      <c r="S65" s="173">
        <f t="shared" ca="1" si="20"/>
        <v>0</v>
      </c>
      <c r="T65" s="173">
        <f t="shared" ca="1" si="20"/>
        <v>0</v>
      </c>
      <c r="U65" s="173">
        <f t="shared" ca="1" si="20"/>
        <v>0</v>
      </c>
      <c r="V65" s="173">
        <f t="shared" ca="1" si="20"/>
        <v>0</v>
      </c>
      <c r="W65" s="173">
        <f t="shared" ca="1" si="20"/>
        <v>0</v>
      </c>
      <c r="X65" s="173">
        <f t="shared" ca="1" si="20"/>
        <v>0</v>
      </c>
      <c r="Y65" s="173">
        <f t="shared" ca="1" si="20"/>
        <v>0</v>
      </c>
      <c r="Z65" s="173">
        <f t="shared" ca="1" si="21"/>
        <v>0</v>
      </c>
      <c r="AA65" s="173">
        <f t="shared" ca="1" si="21"/>
        <v>0</v>
      </c>
      <c r="AB65" s="173">
        <f t="shared" ca="1" si="21"/>
        <v>0</v>
      </c>
      <c r="AC65" s="173">
        <f t="shared" ca="1" si="21"/>
        <v>0</v>
      </c>
      <c r="AD65" s="173">
        <f t="shared" ca="1" si="21"/>
        <v>0</v>
      </c>
      <c r="AE65" s="173">
        <f t="shared" ca="1" si="21"/>
        <v>0</v>
      </c>
      <c r="AF65" s="173">
        <f t="shared" ca="1" si="21"/>
        <v>0</v>
      </c>
      <c r="AG65" s="173">
        <f t="shared" ca="1" si="21"/>
        <v>0</v>
      </c>
      <c r="AH65" s="173">
        <f t="shared" ca="1" si="21"/>
        <v>0</v>
      </c>
      <c r="AI65" s="173">
        <f t="shared" ca="1" si="21"/>
        <v>0</v>
      </c>
    </row>
    <row r="66" spans="1:35">
      <c r="A66" s="163"/>
      <c r="B66" s="164"/>
      <c r="C66" s="165"/>
      <c r="D66" s="166"/>
      <c r="E66" s="166"/>
      <c r="F66" s="168"/>
      <c r="G66" s="167"/>
      <c r="H66" s="169"/>
      <c r="I66" s="170">
        <f t="shared" ca="1" si="15"/>
        <v>0</v>
      </c>
      <c r="J66" s="170">
        <f t="shared" ca="1" si="6"/>
        <v>0</v>
      </c>
      <c r="K66" s="171">
        <f t="shared" si="16"/>
        <v>0</v>
      </c>
      <c r="L66" s="171">
        <f t="shared" ca="1" si="7"/>
        <v>0</v>
      </c>
      <c r="M66" s="171">
        <f t="shared" ca="1" si="8"/>
        <v>0</v>
      </c>
      <c r="N66" s="172">
        <f t="shared" si="17"/>
        <v>0</v>
      </c>
      <c r="O66" s="170"/>
      <c r="P66" s="173">
        <f t="shared" ref="P66:Y75" ca="1" si="22">IF(OR(P$5&lt;YEAR($I66),P$5&gt;YEAR($J66)),0,IF(AND(P$5&gt;YEAR($I66),P$5&lt;YEAR($J66)),$K66,IF(P$5=YEAR($I66),$L66,IF(P$5=YEAR($J66),IF($M66=0,$K66,$M66)))))</f>
        <v>0</v>
      </c>
      <c r="Q66" s="173">
        <f t="shared" ca="1" si="22"/>
        <v>0</v>
      </c>
      <c r="R66" s="173">
        <f t="shared" ca="1" si="22"/>
        <v>0</v>
      </c>
      <c r="S66" s="173">
        <f t="shared" ca="1" si="22"/>
        <v>0</v>
      </c>
      <c r="T66" s="173">
        <f t="shared" ca="1" si="22"/>
        <v>0</v>
      </c>
      <c r="U66" s="173">
        <f t="shared" ca="1" si="22"/>
        <v>0</v>
      </c>
      <c r="V66" s="173">
        <f t="shared" ca="1" si="22"/>
        <v>0</v>
      </c>
      <c r="W66" s="173">
        <f t="shared" ca="1" si="22"/>
        <v>0</v>
      </c>
      <c r="X66" s="173">
        <f t="shared" ca="1" si="22"/>
        <v>0</v>
      </c>
      <c r="Y66" s="173">
        <f t="shared" ca="1" si="22"/>
        <v>0</v>
      </c>
      <c r="Z66" s="173">
        <f t="shared" ref="Z66:AI75" ca="1" si="23">IF(OR(Z$5&lt;YEAR($I66),Z$5&gt;YEAR($J66)),0,IF(AND(Z$5&gt;YEAR($I66),Z$5&lt;YEAR($J66)),$K66,IF(Z$5=YEAR($I66),$L66,IF(Z$5=YEAR($J66),IF($M66=0,$K66,$M66)))))</f>
        <v>0</v>
      </c>
      <c r="AA66" s="173">
        <f t="shared" ca="1" si="23"/>
        <v>0</v>
      </c>
      <c r="AB66" s="173">
        <f t="shared" ca="1" si="23"/>
        <v>0</v>
      </c>
      <c r="AC66" s="173">
        <f t="shared" ca="1" si="23"/>
        <v>0</v>
      </c>
      <c r="AD66" s="173">
        <f t="shared" ca="1" si="23"/>
        <v>0</v>
      </c>
      <c r="AE66" s="173">
        <f t="shared" ca="1" si="23"/>
        <v>0</v>
      </c>
      <c r="AF66" s="173">
        <f t="shared" ca="1" si="23"/>
        <v>0</v>
      </c>
      <c r="AG66" s="173">
        <f t="shared" ca="1" si="23"/>
        <v>0</v>
      </c>
      <c r="AH66" s="173">
        <f t="shared" ca="1" si="23"/>
        <v>0</v>
      </c>
      <c r="AI66" s="173">
        <f t="shared" ca="1" si="23"/>
        <v>0</v>
      </c>
    </row>
    <row r="67" spans="1:35">
      <c r="A67" s="163"/>
      <c r="B67" s="164"/>
      <c r="C67" s="165"/>
      <c r="D67" s="166"/>
      <c r="E67" s="166"/>
      <c r="F67" s="168"/>
      <c r="G67" s="167"/>
      <c r="H67" s="169"/>
      <c r="I67" s="170">
        <f t="shared" ca="1" si="15"/>
        <v>0</v>
      </c>
      <c r="J67" s="170">
        <f t="shared" ca="1" si="6"/>
        <v>0</v>
      </c>
      <c r="K67" s="171">
        <f t="shared" si="16"/>
        <v>0</v>
      </c>
      <c r="L67" s="171">
        <f t="shared" ca="1" si="7"/>
        <v>0</v>
      </c>
      <c r="M67" s="171">
        <f t="shared" ca="1" si="8"/>
        <v>0</v>
      </c>
      <c r="N67" s="172">
        <f t="shared" si="17"/>
        <v>0</v>
      </c>
      <c r="O67" s="170"/>
      <c r="P67" s="173">
        <f t="shared" ca="1" si="22"/>
        <v>0</v>
      </c>
      <c r="Q67" s="173">
        <f t="shared" ca="1" si="22"/>
        <v>0</v>
      </c>
      <c r="R67" s="173">
        <f t="shared" ca="1" si="22"/>
        <v>0</v>
      </c>
      <c r="S67" s="173">
        <f t="shared" ca="1" si="22"/>
        <v>0</v>
      </c>
      <c r="T67" s="173">
        <f t="shared" ca="1" si="22"/>
        <v>0</v>
      </c>
      <c r="U67" s="173">
        <f t="shared" ca="1" si="22"/>
        <v>0</v>
      </c>
      <c r="V67" s="173">
        <f t="shared" ca="1" si="22"/>
        <v>0</v>
      </c>
      <c r="W67" s="173">
        <f t="shared" ca="1" si="22"/>
        <v>0</v>
      </c>
      <c r="X67" s="173">
        <f t="shared" ca="1" si="22"/>
        <v>0</v>
      </c>
      <c r="Y67" s="173">
        <f t="shared" ca="1" si="22"/>
        <v>0</v>
      </c>
      <c r="Z67" s="173">
        <f t="shared" ca="1" si="23"/>
        <v>0</v>
      </c>
      <c r="AA67" s="173">
        <f t="shared" ca="1" si="23"/>
        <v>0</v>
      </c>
      <c r="AB67" s="173">
        <f t="shared" ca="1" si="23"/>
        <v>0</v>
      </c>
      <c r="AC67" s="173">
        <f t="shared" ca="1" si="23"/>
        <v>0</v>
      </c>
      <c r="AD67" s="173">
        <f t="shared" ca="1" si="23"/>
        <v>0</v>
      </c>
      <c r="AE67" s="173">
        <f t="shared" ca="1" si="23"/>
        <v>0</v>
      </c>
      <c r="AF67" s="173">
        <f t="shared" ca="1" si="23"/>
        <v>0</v>
      </c>
      <c r="AG67" s="173">
        <f t="shared" ca="1" si="23"/>
        <v>0</v>
      </c>
      <c r="AH67" s="173">
        <f t="shared" ca="1" si="23"/>
        <v>0</v>
      </c>
      <c r="AI67" s="173">
        <f t="shared" ca="1" si="23"/>
        <v>0</v>
      </c>
    </row>
    <row r="68" spans="1:35">
      <c r="A68" s="163"/>
      <c r="B68" s="164"/>
      <c r="C68" s="165"/>
      <c r="D68" s="166"/>
      <c r="E68" s="166"/>
      <c r="F68" s="168"/>
      <c r="G68" s="167"/>
      <c r="H68" s="169"/>
      <c r="I68" s="170">
        <f t="shared" ca="1" si="15"/>
        <v>0</v>
      </c>
      <c r="J68" s="170">
        <f t="shared" ca="1" si="6"/>
        <v>0</v>
      </c>
      <c r="K68" s="171">
        <f t="shared" si="16"/>
        <v>0</v>
      </c>
      <c r="L68" s="171">
        <f t="shared" ca="1" si="7"/>
        <v>0</v>
      </c>
      <c r="M68" s="171">
        <f t="shared" ca="1" si="8"/>
        <v>0</v>
      </c>
      <c r="N68" s="172">
        <f t="shared" si="17"/>
        <v>0</v>
      </c>
      <c r="O68" s="170"/>
      <c r="P68" s="173">
        <f t="shared" ca="1" si="22"/>
        <v>0</v>
      </c>
      <c r="Q68" s="173">
        <f t="shared" ca="1" si="22"/>
        <v>0</v>
      </c>
      <c r="R68" s="173">
        <f t="shared" ca="1" si="22"/>
        <v>0</v>
      </c>
      <c r="S68" s="173">
        <f t="shared" ca="1" si="22"/>
        <v>0</v>
      </c>
      <c r="T68" s="173">
        <f t="shared" ca="1" si="22"/>
        <v>0</v>
      </c>
      <c r="U68" s="173">
        <f t="shared" ca="1" si="22"/>
        <v>0</v>
      </c>
      <c r="V68" s="173">
        <f t="shared" ca="1" si="22"/>
        <v>0</v>
      </c>
      <c r="W68" s="173">
        <f t="shared" ca="1" si="22"/>
        <v>0</v>
      </c>
      <c r="X68" s="173">
        <f t="shared" ca="1" si="22"/>
        <v>0</v>
      </c>
      <c r="Y68" s="173">
        <f t="shared" ca="1" si="22"/>
        <v>0</v>
      </c>
      <c r="Z68" s="173">
        <f t="shared" ca="1" si="23"/>
        <v>0</v>
      </c>
      <c r="AA68" s="173">
        <f t="shared" ca="1" si="23"/>
        <v>0</v>
      </c>
      <c r="AB68" s="173">
        <f t="shared" ca="1" si="23"/>
        <v>0</v>
      </c>
      <c r="AC68" s="173">
        <f t="shared" ca="1" si="23"/>
        <v>0</v>
      </c>
      <c r="AD68" s="173">
        <f t="shared" ca="1" si="23"/>
        <v>0</v>
      </c>
      <c r="AE68" s="173">
        <f t="shared" ca="1" si="23"/>
        <v>0</v>
      </c>
      <c r="AF68" s="173">
        <f t="shared" ca="1" si="23"/>
        <v>0</v>
      </c>
      <c r="AG68" s="173">
        <f t="shared" ca="1" si="23"/>
        <v>0</v>
      </c>
      <c r="AH68" s="173">
        <f t="shared" ca="1" si="23"/>
        <v>0</v>
      </c>
      <c r="AI68" s="173">
        <f t="shared" ca="1" si="23"/>
        <v>0</v>
      </c>
    </row>
    <row r="69" spans="1:35">
      <c r="A69" s="163"/>
      <c r="B69" s="164"/>
      <c r="C69" s="165"/>
      <c r="D69" s="166"/>
      <c r="E69" s="166"/>
      <c r="F69" s="168"/>
      <c r="G69" s="167"/>
      <c r="H69" s="169"/>
      <c r="I69" s="170">
        <f t="shared" ca="1" si="15"/>
        <v>0</v>
      </c>
      <c r="J69" s="170">
        <f t="shared" ca="1" si="6"/>
        <v>0</v>
      </c>
      <c r="K69" s="171">
        <f t="shared" si="16"/>
        <v>0</v>
      </c>
      <c r="L69" s="171">
        <f t="shared" ca="1" si="7"/>
        <v>0</v>
      </c>
      <c r="M69" s="171">
        <f t="shared" ca="1" si="8"/>
        <v>0</v>
      </c>
      <c r="N69" s="172">
        <f t="shared" si="17"/>
        <v>0</v>
      </c>
      <c r="O69" s="170"/>
      <c r="P69" s="173">
        <f t="shared" ca="1" si="22"/>
        <v>0</v>
      </c>
      <c r="Q69" s="173">
        <f t="shared" ca="1" si="22"/>
        <v>0</v>
      </c>
      <c r="R69" s="173">
        <f t="shared" ca="1" si="22"/>
        <v>0</v>
      </c>
      <c r="S69" s="173">
        <f t="shared" ca="1" si="22"/>
        <v>0</v>
      </c>
      <c r="T69" s="173">
        <f t="shared" ca="1" si="22"/>
        <v>0</v>
      </c>
      <c r="U69" s="173">
        <f t="shared" ca="1" si="22"/>
        <v>0</v>
      </c>
      <c r="V69" s="173">
        <f t="shared" ca="1" si="22"/>
        <v>0</v>
      </c>
      <c r="W69" s="173">
        <f t="shared" ca="1" si="22"/>
        <v>0</v>
      </c>
      <c r="X69" s="173">
        <f t="shared" ca="1" si="22"/>
        <v>0</v>
      </c>
      <c r="Y69" s="173">
        <f t="shared" ca="1" si="22"/>
        <v>0</v>
      </c>
      <c r="Z69" s="173">
        <f t="shared" ca="1" si="23"/>
        <v>0</v>
      </c>
      <c r="AA69" s="173">
        <f t="shared" ca="1" si="23"/>
        <v>0</v>
      </c>
      <c r="AB69" s="173">
        <f t="shared" ca="1" si="23"/>
        <v>0</v>
      </c>
      <c r="AC69" s="173">
        <f t="shared" ca="1" si="23"/>
        <v>0</v>
      </c>
      <c r="AD69" s="173">
        <f t="shared" ca="1" si="23"/>
        <v>0</v>
      </c>
      <c r="AE69" s="173">
        <f t="shared" ca="1" si="23"/>
        <v>0</v>
      </c>
      <c r="AF69" s="173">
        <f t="shared" ca="1" si="23"/>
        <v>0</v>
      </c>
      <c r="AG69" s="173">
        <f t="shared" ca="1" si="23"/>
        <v>0</v>
      </c>
      <c r="AH69" s="173">
        <f t="shared" ca="1" si="23"/>
        <v>0</v>
      </c>
      <c r="AI69" s="173">
        <f t="shared" ca="1" si="23"/>
        <v>0</v>
      </c>
    </row>
    <row r="70" spans="1:35">
      <c r="A70" s="163"/>
      <c r="B70" s="164"/>
      <c r="C70" s="165"/>
      <c r="D70" s="166"/>
      <c r="E70" s="166"/>
      <c r="F70" s="168"/>
      <c r="G70" s="167"/>
      <c r="H70" s="169"/>
      <c r="I70" s="170">
        <f t="shared" ref="I70:I105" ca="1" si="24">IF(CELL("contenu",G70)&gt;0,IF(dotationanneepleine=1,DATE(YEAR(G70)+1,1,1),G70),0)</f>
        <v>0</v>
      </c>
      <c r="J70" s="170">
        <f t="shared" ca="1" si="6"/>
        <v>0</v>
      </c>
      <c r="K70" s="171">
        <f t="shared" ref="K70:K105" si="25">IF(H70&gt;0,ROUNDUP(F70/H70,2),0)</f>
        <v>0</v>
      </c>
      <c r="L70" s="171">
        <f t="shared" ca="1" si="7"/>
        <v>0</v>
      </c>
      <c r="M70" s="171">
        <f t="shared" ca="1" si="8"/>
        <v>0</v>
      </c>
      <c r="N70" s="172">
        <f t="shared" ref="N70:N105" si="26">IF(YEAR(G70)&gt;1900,YEAR(G70),0)</f>
        <v>0</v>
      </c>
      <c r="O70" s="170"/>
      <c r="P70" s="173">
        <f t="shared" ca="1" si="22"/>
        <v>0</v>
      </c>
      <c r="Q70" s="173">
        <f t="shared" ca="1" si="22"/>
        <v>0</v>
      </c>
      <c r="R70" s="173">
        <f t="shared" ca="1" si="22"/>
        <v>0</v>
      </c>
      <c r="S70" s="173">
        <f t="shared" ca="1" si="22"/>
        <v>0</v>
      </c>
      <c r="T70" s="173">
        <f t="shared" ca="1" si="22"/>
        <v>0</v>
      </c>
      <c r="U70" s="173">
        <f t="shared" ca="1" si="22"/>
        <v>0</v>
      </c>
      <c r="V70" s="173">
        <f t="shared" ca="1" si="22"/>
        <v>0</v>
      </c>
      <c r="W70" s="173">
        <f t="shared" ca="1" si="22"/>
        <v>0</v>
      </c>
      <c r="X70" s="173">
        <f t="shared" ca="1" si="22"/>
        <v>0</v>
      </c>
      <c r="Y70" s="173">
        <f t="shared" ca="1" si="22"/>
        <v>0</v>
      </c>
      <c r="Z70" s="173">
        <f t="shared" ca="1" si="23"/>
        <v>0</v>
      </c>
      <c r="AA70" s="173">
        <f t="shared" ca="1" si="23"/>
        <v>0</v>
      </c>
      <c r="AB70" s="173">
        <f t="shared" ca="1" si="23"/>
        <v>0</v>
      </c>
      <c r="AC70" s="173">
        <f t="shared" ca="1" si="23"/>
        <v>0</v>
      </c>
      <c r="AD70" s="173">
        <f t="shared" ca="1" si="23"/>
        <v>0</v>
      </c>
      <c r="AE70" s="173">
        <f t="shared" ca="1" si="23"/>
        <v>0</v>
      </c>
      <c r="AF70" s="173">
        <f t="shared" ca="1" si="23"/>
        <v>0</v>
      </c>
      <c r="AG70" s="173">
        <f t="shared" ca="1" si="23"/>
        <v>0</v>
      </c>
      <c r="AH70" s="173">
        <f t="shared" ca="1" si="23"/>
        <v>0</v>
      </c>
      <c r="AI70" s="173">
        <f t="shared" ca="1" si="23"/>
        <v>0</v>
      </c>
    </row>
    <row r="71" spans="1:35">
      <c r="A71" s="163"/>
      <c r="B71" s="164"/>
      <c r="C71" s="165"/>
      <c r="D71" s="166"/>
      <c r="E71" s="166"/>
      <c r="F71" s="168"/>
      <c r="G71" s="167"/>
      <c r="H71" s="169"/>
      <c r="I71" s="170">
        <f t="shared" ca="1" si="24"/>
        <v>0</v>
      </c>
      <c r="J71" s="170">
        <f t="shared" ref="J71:J105" ca="1" si="27">IF(CELL("contenu",H71)&gt;0,DATE(YEAR(I71)+H71,MONTH(I71),DAY(I71)-1),0)</f>
        <v>0</v>
      </c>
      <c r="K71" s="171">
        <f t="shared" si="25"/>
        <v>0</v>
      </c>
      <c r="L71" s="171">
        <f t="shared" ref="L71:L105" ca="1" si="28">IF(prorata=360,((12-MONTH(I71))*30)+(31-DAY(I71)),MIN(DATE(YEAR(I71),12,31)-I71+1,365))*K71/prorata</f>
        <v>0</v>
      </c>
      <c r="M71" s="171">
        <f t="shared" ref="M71:M105" ca="1" si="29">IF(dotationanneepleine=1,K71,IF((K71-L71)&lt;0.001,0,K71-L71))</f>
        <v>0</v>
      </c>
      <c r="N71" s="172">
        <f t="shared" si="26"/>
        <v>0</v>
      </c>
      <c r="O71" s="170"/>
      <c r="P71" s="173">
        <f t="shared" ca="1" si="22"/>
        <v>0</v>
      </c>
      <c r="Q71" s="173">
        <f t="shared" ca="1" si="22"/>
        <v>0</v>
      </c>
      <c r="R71" s="173">
        <f t="shared" ca="1" si="22"/>
        <v>0</v>
      </c>
      <c r="S71" s="173">
        <f t="shared" ca="1" si="22"/>
        <v>0</v>
      </c>
      <c r="T71" s="173">
        <f t="shared" ca="1" si="22"/>
        <v>0</v>
      </c>
      <c r="U71" s="173">
        <f t="shared" ca="1" si="22"/>
        <v>0</v>
      </c>
      <c r="V71" s="173">
        <f t="shared" ca="1" si="22"/>
        <v>0</v>
      </c>
      <c r="W71" s="173">
        <f t="shared" ca="1" si="22"/>
        <v>0</v>
      </c>
      <c r="X71" s="173">
        <f t="shared" ca="1" si="22"/>
        <v>0</v>
      </c>
      <c r="Y71" s="173">
        <f t="shared" ca="1" si="22"/>
        <v>0</v>
      </c>
      <c r="Z71" s="173">
        <f t="shared" ca="1" si="23"/>
        <v>0</v>
      </c>
      <c r="AA71" s="173">
        <f t="shared" ca="1" si="23"/>
        <v>0</v>
      </c>
      <c r="AB71" s="173">
        <f t="shared" ca="1" si="23"/>
        <v>0</v>
      </c>
      <c r="AC71" s="173">
        <f t="shared" ca="1" si="23"/>
        <v>0</v>
      </c>
      <c r="AD71" s="173">
        <f t="shared" ca="1" si="23"/>
        <v>0</v>
      </c>
      <c r="AE71" s="173">
        <f t="shared" ca="1" si="23"/>
        <v>0</v>
      </c>
      <c r="AF71" s="173">
        <f t="shared" ca="1" si="23"/>
        <v>0</v>
      </c>
      <c r="AG71" s="173">
        <f t="shared" ca="1" si="23"/>
        <v>0</v>
      </c>
      <c r="AH71" s="173">
        <f t="shared" ca="1" si="23"/>
        <v>0</v>
      </c>
      <c r="AI71" s="173">
        <f t="shared" ca="1" si="23"/>
        <v>0</v>
      </c>
    </row>
    <row r="72" spans="1:35">
      <c r="A72" s="163"/>
      <c r="B72" s="164"/>
      <c r="C72" s="165"/>
      <c r="D72" s="166"/>
      <c r="E72" s="166"/>
      <c r="F72" s="168"/>
      <c r="G72" s="167"/>
      <c r="H72" s="169"/>
      <c r="I72" s="170">
        <f t="shared" ca="1" si="24"/>
        <v>0</v>
      </c>
      <c r="J72" s="170">
        <f t="shared" ca="1" si="27"/>
        <v>0</v>
      </c>
      <c r="K72" s="171">
        <f t="shared" si="25"/>
        <v>0</v>
      </c>
      <c r="L72" s="171">
        <f t="shared" ca="1" si="28"/>
        <v>0</v>
      </c>
      <c r="M72" s="171">
        <f t="shared" ca="1" si="29"/>
        <v>0</v>
      </c>
      <c r="N72" s="172">
        <f t="shared" si="26"/>
        <v>0</v>
      </c>
      <c r="O72" s="170"/>
      <c r="P72" s="173">
        <f t="shared" ca="1" si="22"/>
        <v>0</v>
      </c>
      <c r="Q72" s="173">
        <f t="shared" ca="1" si="22"/>
        <v>0</v>
      </c>
      <c r="R72" s="173">
        <f t="shared" ca="1" si="22"/>
        <v>0</v>
      </c>
      <c r="S72" s="173">
        <f t="shared" ca="1" si="22"/>
        <v>0</v>
      </c>
      <c r="T72" s="173">
        <f t="shared" ca="1" si="22"/>
        <v>0</v>
      </c>
      <c r="U72" s="173">
        <f t="shared" ca="1" si="22"/>
        <v>0</v>
      </c>
      <c r="V72" s="173">
        <f t="shared" ca="1" si="22"/>
        <v>0</v>
      </c>
      <c r="W72" s="173">
        <f t="shared" ca="1" si="22"/>
        <v>0</v>
      </c>
      <c r="X72" s="173">
        <f t="shared" ca="1" si="22"/>
        <v>0</v>
      </c>
      <c r="Y72" s="173">
        <f t="shared" ca="1" si="22"/>
        <v>0</v>
      </c>
      <c r="Z72" s="173">
        <f t="shared" ca="1" si="23"/>
        <v>0</v>
      </c>
      <c r="AA72" s="173">
        <f t="shared" ca="1" si="23"/>
        <v>0</v>
      </c>
      <c r="AB72" s="173">
        <f t="shared" ca="1" si="23"/>
        <v>0</v>
      </c>
      <c r="AC72" s="173">
        <f t="shared" ca="1" si="23"/>
        <v>0</v>
      </c>
      <c r="AD72" s="173">
        <f t="shared" ca="1" si="23"/>
        <v>0</v>
      </c>
      <c r="AE72" s="173">
        <f t="shared" ca="1" si="23"/>
        <v>0</v>
      </c>
      <c r="AF72" s="173">
        <f t="shared" ca="1" si="23"/>
        <v>0</v>
      </c>
      <c r="AG72" s="173">
        <f t="shared" ca="1" si="23"/>
        <v>0</v>
      </c>
      <c r="AH72" s="173">
        <f t="shared" ca="1" si="23"/>
        <v>0</v>
      </c>
      <c r="AI72" s="173">
        <f t="shared" ca="1" si="23"/>
        <v>0</v>
      </c>
    </row>
    <row r="73" spans="1:35">
      <c r="A73" s="163"/>
      <c r="B73" s="164"/>
      <c r="C73" s="165"/>
      <c r="D73" s="166"/>
      <c r="E73" s="166"/>
      <c r="F73" s="168"/>
      <c r="G73" s="167"/>
      <c r="H73" s="169"/>
      <c r="I73" s="170">
        <f t="shared" ca="1" si="24"/>
        <v>0</v>
      </c>
      <c r="J73" s="170">
        <f t="shared" ca="1" si="27"/>
        <v>0</v>
      </c>
      <c r="K73" s="171">
        <f t="shared" si="25"/>
        <v>0</v>
      </c>
      <c r="L73" s="171">
        <f t="shared" ca="1" si="28"/>
        <v>0</v>
      </c>
      <c r="M73" s="171">
        <f t="shared" ca="1" si="29"/>
        <v>0</v>
      </c>
      <c r="N73" s="172">
        <f t="shared" si="26"/>
        <v>0</v>
      </c>
      <c r="O73" s="170"/>
      <c r="P73" s="173">
        <f t="shared" ca="1" si="22"/>
        <v>0</v>
      </c>
      <c r="Q73" s="173">
        <f t="shared" ca="1" si="22"/>
        <v>0</v>
      </c>
      <c r="R73" s="173">
        <f t="shared" ca="1" si="22"/>
        <v>0</v>
      </c>
      <c r="S73" s="173">
        <f t="shared" ca="1" si="22"/>
        <v>0</v>
      </c>
      <c r="T73" s="173">
        <f t="shared" ca="1" si="22"/>
        <v>0</v>
      </c>
      <c r="U73" s="173">
        <f t="shared" ca="1" si="22"/>
        <v>0</v>
      </c>
      <c r="V73" s="173">
        <f t="shared" ca="1" si="22"/>
        <v>0</v>
      </c>
      <c r="W73" s="173">
        <f t="shared" ca="1" si="22"/>
        <v>0</v>
      </c>
      <c r="X73" s="173">
        <f t="shared" ca="1" si="22"/>
        <v>0</v>
      </c>
      <c r="Y73" s="173">
        <f t="shared" ca="1" si="22"/>
        <v>0</v>
      </c>
      <c r="Z73" s="173">
        <f t="shared" ca="1" si="23"/>
        <v>0</v>
      </c>
      <c r="AA73" s="173">
        <f t="shared" ca="1" si="23"/>
        <v>0</v>
      </c>
      <c r="AB73" s="173">
        <f t="shared" ca="1" si="23"/>
        <v>0</v>
      </c>
      <c r="AC73" s="173">
        <f t="shared" ca="1" si="23"/>
        <v>0</v>
      </c>
      <c r="AD73" s="173">
        <f t="shared" ca="1" si="23"/>
        <v>0</v>
      </c>
      <c r="AE73" s="173">
        <f t="shared" ca="1" si="23"/>
        <v>0</v>
      </c>
      <c r="AF73" s="173">
        <f t="shared" ca="1" si="23"/>
        <v>0</v>
      </c>
      <c r="AG73" s="173">
        <f t="shared" ca="1" si="23"/>
        <v>0</v>
      </c>
      <c r="AH73" s="173">
        <f t="shared" ca="1" si="23"/>
        <v>0</v>
      </c>
      <c r="AI73" s="173">
        <f t="shared" ca="1" si="23"/>
        <v>0</v>
      </c>
    </row>
    <row r="74" spans="1:35">
      <c r="A74" s="163"/>
      <c r="B74" s="164"/>
      <c r="C74" s="165"/>
      <c r="D74" s="166"/>
      <c r="E74" s="166"/>
      <c r="F74" s="168"/>
      <c r="G74" s="167"/>
      <c r="H74" s="169"/>
      <c r="I74" s="170">
        <f t="shared" ca="1" si="24"/>
        <v>0</v>
      </c>
      <c r="J74" s="170">
        <f t="shared" ca="1" si="27"/>
        <v>0</v>
      </c>
      <c r="K74" s="171">
        <f t="shared" si="25"/>
        <v>0</v>
      </c>
      <c r="L74" s="171">
        <f t="shared" ca="1" si="28"/>
        <v>0</v>
      </c>
      <c r="M74" s="171">
        <f t="shared" ca="1" si="29"/>
        <v>0</v>
      </c>
      <c r="N74" s="172">
        <f t="shared" si="26"/>
        <v>0</v>
      </c>
      <c r="O74" s="170"/>
      <c r="P74" s="173">
        <f t="shared" ca="1" si="22"/>
        <v>0</v>
      </c>
      <c r="Q74" s="173">
        <f t="shared" ca="1" si="22"/>
        <v>0</v>
      </c>
      <c r="R74" s="173">
        <f t="shared" ca="1" si="22"/>
        <v>0</v>
      </c>
      <c r="S74" s="173">
        <f t="shared" ca="1" si="22"/>
        <v>0</v>
      </c>
      <c r="T74" s="173">
        <f t="shared" ca="1" si="22"/>
        <v>0</v>
      </c>
      <c r="U74" s="173">
        <f t="shared" ca="1" si="22"/>
        <v>0</v>
      </c>
      <c r="V74" s="173">
        <f t="shared" ca="1" si="22"/>
        <v>0</v>
      </c>
      <c r="W74" s="173">
        <f t="shared" ca="1" si="22"/>
        <v>0</v>
      </c>
      <c r="X74" s="173">
        <f t="shared" ca="1" si="22"/>
        <v>0</v>
      </c>
      <c r="Y74" s="173">
        <f t="shared" ca="1" si="22"/>
        <v>0</v>
      </c>
      <c r="Z74" s="173">
        <f t="shared" ca="1" si="23"/>
        <v>0</v>
      </c>
      <c r="AA74" s="173">
        <f t="shared" ca="1" si="23"/>
        <v>0</v>
      </c>
      <c r="AB74" s="173">
        <f t="shared" ca="1" si="23"/>
        <v>0</v>
      </c>
      <c r="AC74" s="173">
        <f t="shared" ca="1" si="23"/>
        <v>0</v>
      </c>
      <c r="AD74" s="173">
        <f t="shared" ca="1" si="23"/>
        <v>0</v>
      </c>
      <c r="AE74" s="173">
        <f t="shared" ca="1" si="23"/>
        <v>0</v>
      </c>
      <c r="AF74" s="173">
        <f t="shared" ca="1" si="23"/>
        <v>0</v>
      </c>
      <c r="AG74" s="173">
        <f t="shared" ca="1" si="23"/>
        <v>0</v>
      </c>
      <c r="AH74" s="173">
        <f t="shared" ca="1" si="23"/>
        <v>0</v>
      </c>
      <c r="AI74" s="173">
        <f t="shared" ca="1" si="23"/>
        <v>0</v>
      </c>
    </row>
    <row r="75" spans="1:35">
      <c r="A75" s="163"/>
      <c r="B75" s="164"/>
      <c r="C75" s="165"/>
      <c r="D75" s="166"/>
      <c r="E75" s="166"/>
      <c r="F75" s="168"/>
      <c r="G75" s="167"/>
      <c r="H75" s="169"/>
      <c r="I75" s="170">
        <f t="shared" ca="1" si="24"/>
        <v>0</v>
      </c>
      <c r="J75" s="170">
        <f t="shared" ca="1" si="27"/>
        <v>0</v>
      </c>
      <c r="K75" s="171">
        <f t="shared" si="25"/>
        <v>0</v>
      </c>
      <c r="L75" s="171">
        <f t="shared" ca="1" si="28"/>
        <v>0</v>
      </c>
      <c r="M75" s="171">
        <f t="shared" ca="1" si="29"/>
        <v>0</v>
      </c>
      <c r="N75" s="172">
        <f t="shared" si="26"/>
        <v>0</v>
      </c>
      <c r="O75" s="170"/>
      <c r="P75" s="173">
        <f t="shared" ca="1" si="22"/>
        <v>0</v>
      </c>
      <c r="Q75" s="173">
        <f t="shared" ca="1" si="22"/>
        <v>0</v>
      </c>
      <c r="R75" s="173">
        <f t="shared" ca="1" si="22"/>
        <v>0</v>
      </c>
      <c r="S75" s="173">
        <f t="shared" ca="1" si="22"/>
        <v>0</v>
      </c>
      <c r="T75" s="173">
        <f t="shared" ca="1" si="22"/>
        <v>0</v>
      </c>
      <c r="U75" s="173">
        <f t="shared" ca="1" si="22"/>
        <v>0</v>
      </c>
      <c r="V75" s="173">
        <f t="shared" ca="1" si="22"/>
        <v>0</v>
      </c>
      <c r="W75" s="173">
        <f t="shared" ca="1" si="22"/>
        <v>0</v>
      </c>
      <c r="X75" s="173">
        <f t="shared" ca="1" si="22"/>
        <v>0</v>
      </c>
      <c r="Y75" s="173">
        <f t="shared" ca="1" si="22"/>
        <v>0</v>
      </c>
      <c r="Z75" s="173">
        <f t="shared" ca="1" si="23"/>
        <v>0</v>
      </c>
      <c r="AA75" s="173">
        <f t="shared" ca="1" si="23"/>
        <v>0</v>
      </c>
      <c r="AB75" s="173">
        <f t="shared" ca="1" si="23"/>
        <v>0</v>
      </c>
      <c r="AC75" s="173">
        <f t="shared" ca="1" si="23"/>
        <v>0</v>
      </c>
      <c r="AD75" s="173">
        <f t="shared" ca="1" si="23"/>
        <v>0</v>
      </c>
      <c r="AE75" s="173">
        <f t="shared" ca="1" si="23"/>
        <v>0</v>
      </c>
      <c r="AF75" s="173">
        <f t="shared" ca="1" si="23"/>
        <v>0</v>
      </c>
      <c r="AG75" s="173">
        <f t="shared" ca="1" si="23"/>
        <v>0</v>
      </c>
      <c r="AH75" s="173">
        <f t="shared" ca="1" si="23"/>
        <v>0</v>
      </c>
      <c r="AI75" s="173">
        <f t="shared" ca="1" si="23"/>
        <v>0</v>
      </c>
    </row>
    <row r="76" spans="1:35">
      <c r="A76" s="163"/>
      <c r="B76" s="164"/>
      <c r="C76" s="165"/>
      <c r="D76" s="166"/>
      <c r="E76" s="166"/>
      <c r="F76" s="168"/>
      <c r="G76" s="167"/>
      <c r="H76" s="169"/>
      <c r="I76" s="170">
        <f t="shared" ca="1" si="24"/>
        <v>0</v>
      </c>
      <c r="J76" s="170">
        <f t="shared" ca="1" si="27"/>
        <v>0</v>
      </c>
      <c r="K76" s="171">
        <f t="shared" si="25"/>
        <v>0</v>
      </c>
      <c r="L76" s="171">
        <f t="shared" ca="1" si="28"/>
        <v>0</v>
      </c>
      <c r="M76" s="171">
        <f t="shared" ca="1" si="29"/>
        <v>0</v>
      </c>
      <c r="N76" s="172">
        <f t="shared" si="26"/>
        <v>0</v>
      </c>
      <c r="O76" s="170"/>
      <c r="P76" s="173">
        <f t="shared" ref="P76:Y85" ca="1" si="30">IF(OR(P$5&lt;YEAR($I76),P$5&gt;YEAR($J76)),0,IF(AND(P$5&gt;YEAR($I76),P$5&lt;YEAR($J76)),$K76,IF(P$5=YEAR($I76),$L76,IF(P$5=YEAR($J76),IF($M76=0,$K76,$M76)))))</f>
        <v>0</v>
      </c>
      <c r="Q76" s="173">
        <f t="shared" ca="1" si="30"/>
        <v>0</v>
      </c>
      <c r="R76" s="173">
        <f t="shared" ca="1" si="30"/>
        <v>0</v>
      </c>
      <c r="S76" s="173">
        <f t="shared" ca="1" si="30"/>
        <v>0</v>
      </c>
      <c r="T76" s="173">
        <f t="shared" ca="1" si="30"/>
        <v>0</v>
      </c>
      <c r="U76" s="173">
        <f t="shared" ca="1" si="30"/>
        <v>0</v>
      </c>
      <c r="V76" s="173">
        <f t="shared" ca="1" si="30"/>
        <v>0</v>
      </c>
      <c r="W76" s="173">
        <f t="shared" ca="1" si="30"/>
        <v>0</v>
      </c>
      <c r="X76" s="173">
        <f t="shared" ca="1" si="30"/>
        <v>0</v>
      </c>
      <c r="Y76" s="173">
        <f t="shared" ca="1" si="30"/>
        <v>0</v>
      </c>
      <c r="Z76" s="173">
        <f t="shared" ref="Z76:AI85" ca="1" si="31">IF(OR(Z$5&lt;YEAR($I76),Z$5&gt;YEAR($J76)),0,IF(AND(Z$5&gt;YEAR($I76),Z$5&lt;YEAR($J76)),$K76,IF(Z$5=YEAR($I76),$L76,IF(Z$5=YEAR($J76),IF($M76=0,$K76,$M76)))))</f>
        <v>0</v>
      </c>
      <c r="AA76" s="173">
        <f t="shared" ca="1" si="31"/>
        <v>0</v>
      </c>
      <c r="AB76" s="173">
        <f t="shared" ca="1" si="31"/>
        <v>0</v>
      </c>
      <c r="AC76" s="173">
        <f t="shared" ca="1" si="31"/>
        <v>0</v>
      </c>
      <c r="AD76" s="173">
        <f t="shared" ca="1" si="31"/>
        <v>0</v>
      </c>
      <c r="AE76" s="173">
        <f t="shared" ca="1" si="31"/>
        <v>0</v>
      </c>
      <c r="AF76" s="173">
        <f t="shared" ca="1" si="31"/>
        <v>0</v>
      </c>
      <c r="AG76" s="173">
        <f t="shared" ca="1" si="31"/>
        <v>0</v>
      </c>
      <c r="AH76" s="173">
        <f t="shared" ca="1" si="31"/>
        <v>0</v>
      </c>
      <c r="AI76" s="173">
        <f t="shared" ca="1" si="31"/>
        <v>0</v>
      </c>
    </row>
    <row r="77" spans="1:35">
      <c r="A77" s="163"/>
      <c r="B77" s="164"/>
      <c r="C77" s="165"/>
      <c r="D77" s="166"/>
      <c r="E77" s="166"/>
      <c r="F77" s="168"/>
      <c r="G77" s="167"/>
      <c r="H77" s="169"/>
      <c r="I77" s="170">
        <f t="shared" ca="1" si="24"/>
        <v>0</v>
      </c>
      <c r="J77" s="170">
        <f t="shared" ca="1" si="27"/>
        <v>0</v>
      </c>
      <c r="K77" s="171">
        <f t="shared" si="25"/>
        <v>0</v>
      </c>
      <c r="L77" s="171">
        <f t="shared" ca="1" si="28"/>
        <v>0</v>
      </c>
      <c r="M77" s="171">
        <f t="shared" ca="1" si="29"/>
        <v>0</v>
      </c>
      <c r="N77" s="172">
        <f t="shared" si="26"/>
        <v>0</v>
      </c>
      <c r="O77" s="170"/>
      <c r="P77" s="173">
        <f t="shared" ca="1" si="30"/>
        <v>0</v>
      </c>
      <c r="Q77" s="173">
        <f t="shared" ca="1" si="30"/>
        <v>0</v>
      </c>
      <c r="R77" s="173">
        <f t="shared" ca="1" si="30"/>
        <v>0</v>
      </c>
      <c r="S77" s="173">
        <f t="shared" ca="1" si="30"/>
        <v>0</v>
      </c>
      <c r="T77" s="173">
        <f t="shared" ca="1" si="30"/>
        <v>0</v>
      </c>
      <c r="U77" s="173">
        <f t="shared" ca="1" si="30"/>
        <v>0</v>
      </c>
      <c r="V77" s="173">
        <f t="shared" ca="1" si="30"/>
        <v>0</v>
      </c>
      <c r="W77" s="173">
        <f t="shared" ca="1" si="30"/>
        <v>0</v>
      </c>
      <c r="X77" s="173">
        <f t="shared" ca="1" si="30"/>
        <v>0</v>
      </c>
      <c r="Y77" s="173">
        <f t="shared" ca="1" si="30"/>
        <v>0</v>
      </c>
      <c r="Z77" s="173">
        <f t="shared" ca="1" si="31"/>
        <v>0</v>
      </c>
      <c r="AA77" s="173">
        <f t="shared" ca="1" si="31"/>
        <v>0</v>
      </c>
      <c r="AB77" s="173">
        <f t="shared" ca="1" si="31"/>
        <v>0</v>
      </c>
      <c r="AC77" s="173">
        <f t="shared" ca="1" si="31"/>
        <v>0</v>
      </c>
      <c r="AD77" s="173">
        <f t="shared" ca="1" si="31"/>
        <v>0</v>
      </c>
      <c r="AE77" s="173">
        <f t="shared" ca="1" si="31"/>
        <v>0</v>
      </c>
      <c r="AF77" s="173">
        <f t="shared" ca="1" si="31"/>
        <v>0</v>
      </c>
      <c r="AG77" s="173">
        <f t="shared" ca="1" si="31"/>
        <v>0</v>
      </c>
      <c r="AH77" s="173">
        <f t="shared" ca="1" si="31"/>
        <v>0</v>
      </c>
      <c r="AI77" s="173">
        <f t="shared" ca="1" si="31"/>
        <v>0</v>
      </c>
    </row>
    <row r="78" spans="1:35">
      <c r="A78" s="163"/>
      <c r="B78" s="164"/>
      <c r="C78" s="165"/>
      <c r="D78" s="166"/>
      <c r="E78" s="166"/>
      <c r="F78" s="168"/>
      <c r="G78" s="167"/>
      <c r="H78" s="169"/>
      <c r="I78" s="170">
        <f t="shared" ca="1" si="24"/>
        <v>0</v>
      </c>
      <c r="J78" s="170">
        <f t="shared" ca="1" si="27"/>
        <v>0</v>
      </c>
      <c r="K78" s="171">
        <f t="shared" si="25"/>
        <v>0</v>
      </c>
      <c r="L78" s="171">
        <f t="shared" ca="1" si="28"/>
        <v>0</v>
      </c>
      <c r="M78" s="171">
        <f t="shared" ca="1" si="29"/>
        <v>0</v>
      </c>
      <c r="N78" s="172">
        <f t="shared" si="26"/>
        <v>0</v>
      </c>
      <c r="O78" s="170"/>
      <c r="P78" s="173">
        <f t="shared" ca="1" si="30"/>
        <v>0</v>
      </c>
      <c r="Q78" s="173">
        <f t="shared" ca="1" si="30"/>
        <v>0</v>
      </c>
      <c r="R78" s="173">
        <f t="shared" ca="1" si="30"/>
        <v>0</v>
      </c>
      <c r="S78" s="173">
        <f t="shared" ca="1" si="30"/>
        <v>0</v>
      </c>
      <c r="T78" s="173">
        <f t="shared" ca="1" si="30"/>
        <v>0</v>
      </c>
      <c r="U78" s="173">
        <f t="shared" ca="1" si="30"/>
        <v>0</v>
      </c>
      <c r="V78" s="173">
        <f t="shared" ca="1" si="30"/>
        <v>0</v>
      </c>
      <c r="W78" s="173">
        <f t="shared" ca="1" si="30"/>
        <v>0</v>
      </c>
      <c r="X78" s="173">
        <f t="shared" ca="1" si="30"/>
        <v>0</v>
      </c>
      <c r="Y78" s="173">
        <f t="shared" ca="1" si="30"/>
        <v>0</v>
      </c>
      <c r="Z78" s="173">
        <f t="shared" ca="1" si="31"/>
        <v>0</v>
      </c>
      <c r="AA78" s="173">
        <f t="shared" ca="1" si="31"/>
        <v>0</v>
      </c>
      <c r="AB78" s="173">
        <f t="shared" ca="1" si="31"/>
        <v>0</v>
      </c>
      <c r="AC78" s="173">
        <f t="shared" ca="1" si="31"/>
        <v>0</v>
      </c>
      <c r="AD78" s="173">
        <f t="shared" ca="1" si="31"/>
        <v>0</v>
      </c>
      <c r="AE78" s="173">
        <f t="shared" ca="1" si="31"/>
        <v>0</v>
      </c>
      <c r="AF78" s="173">
        <f t="shared" ca="1" si="31"/>
        <v>0</v>
      </c>
      <c r="AG78" s="173">
        <f t="shared" ca="1" si="31"/>
        <v>0</v>
      </c>
      <c r="AH78" s="173">
        <f t="shared" ca="1" si="31"/>
        <v>0</v>
      </c>
      <c r="AI78" s="173">
        <f t="shared" ca="1" si="31"/>
        <v>0</v>
      </c>
    </row>
    <row r="79" spans="1:35">
      <c r="A79" s="163"/>
      <c r="B79" s="164"/>
      <c r="C79" s="165"/>
      <c r="D79" s="166"/>
      <c r="E79" s="166"/>
      <c r="F79" s="168"/>
      <c r="G79" s="167"/>
      <c r="H79" s="169"/>
      <c r="I79" s="170">
        <f t="shared" ca="1" si="24"/>
        <v>0</v>
      </c>
      <c r="J79" s="170">
        <f t="shared" ca="1" si="27"/>
        <v>0</v>
      </c>
      <c r="K79" s="171">
        <f t="shared" si="25"/>
        <v>0</v>
      </c>
      <c r="L79" s="171">
        <f t="shared" ca="1" si="28"/>
        <v>0</v>
      </c>
      <c r="M79" s="171">
        <f t="shared" ca="1" si="29"/>
        <v>0</v>
      </c>
      <c r="N79" s="172">
        <f t="shared" si="26"/>
        <v>0</v>
      </c>
      <c r="O79" s="170"/>
      <c r="P79" s="173">
        <f t="shared" ca="1" si="30"/>
        <v>0</v>
      </c>
      <c r="Q79" s="173">
        <f t="shared" ca="1" si="30"/>
        <v>0</v>
      </c>
      <c r="R79" s="173">
        <f t="shared" ca="1" si="30"/>
        <v>0</v>
      </c>
      <c r="S79" s="173">
        <f t="shared" ca="1" si="30"/>
        <v>0</v>
      </c>
      <c r="T79" s="173">
        <f t="shared" ca="1" si="30"/>
        <v>0</v>
      </c>
      <c r="U79" s="173">
        <f t="shared" ca="1" si="30"/>
        <v>0</v>
      </c>
      <c r="V79" s="173">
        <f t="shared" ca="1" si="30"/>
        <v>0</v>
      </c>
      <c r="W79" s="173">
        <f t="shared" ca="1" si="30"/>
        <v>0</v>
      </c>
      <c r="X79" s="173">
        <f t="shared" ca="1" si="30"/>
        <v>0</v>
      </c>
      <c r="Y79" s="173">
        <f t="shared" ca="1" si="30"/>
        <v>0</v>
      </c>
      <c r="Z79" s="173">
        <f t="shared" ca="1" si="31"/>
        <v>0</v>
      </c>
      <c r="AA79" s="173">
        <f t="shared" ca="1" si="31"/>
        <v>0</v>
      </c>
      <c r="AB79" s="173">
        <f t="shared" ca="1" si="31"/>
        <v>0</v>
      </c>
      <c r="AC79" s="173">
        <f t="shared" ca="1" si="31"/>
        <v>0</v>
      </c>
      <c r="AD79" s="173">
        <f t="shared" ca="1" si="31"/>
        <v>0</v>
      </c>
      <c r="AE79" s="173">
        <f t="shared" ca="1" si="31"/>
        <v>0</v>
      </c>
      <c r="AF79" s="173">
        <f t="shared" ca="1" si="31"/>
        <v>0</v>
      </c>
      <c r="AG79" s="173">
        <f t="shared" ca="1" si="31"/>
        <v>0</v>
      </c>
      <c r="AH79" s="173">
        <f t="shared" ca="1" si="31"/>
        <v>0</v>
      </c>
      <c r="AI79" s="173">
        <f t="shared" ca="1" si="31"/>
        <v>0</v>
      </c>
    </row>
    <row r="80" spans="1:35">
      <c r="A80" s="163"/>
      <c r="B80" s="164"/>
      <c r="C80" s="165"/>
      <c r="D80" s="166"/>
      <c r="E80" s="166"/>
      <c r="F80" s="168"/>
      <c r="G80" s="167"/>
      <c r="H80" s="169"/>
      <c r="I80" s="170">
        <f t="shared" ca="1" si="24"/>
        <v>0</v>
      </c>
      <c r="J80" s="170">
        <f t="shared" ca="1" si="27"/>
        <v>0</v>
      </c>
      <c r="K80" s="171">
        <f t="shared" si="25"/>
        <v>0</v>
      </c>
      <c r="L80" s="171">
        <f t="shared" ca="1" si="28"/>
        <v>0</v>
      </c>
      <c r="M80" s="171">
        <f t="shared" ca="1" si="29"/>
        <v>0</v>
      </c>
      <c r="N80" s="172">
        <f t="shared" si="26"/>
        <v>0</v>
      </c>
      <c r="O80" s="170"/>
      <c r="P80" s="173">
        <f t="shared" ca="1" si="30"/>
        <v>0</v>
      </c>
      <c r="Q80" s="173">
        <f t="shared" ca="1" si="30"/>
        <v>0</v>
      </c>
      <c r="R80" s="173">
        <f t="shared" ca="1" si="30"/>
        <v>0</v>
      </c>
      <c r="S80" s="173">
        <f t="shared" ca="1" si="30"/>
        <v>0</v>
      </c>
      <c r="T80" s="173">
        <f t="shared" ca="1" si="30"/>
        <v>0</v>
      </c>
      <c r="U80" s="173">
        <f t="shared" ca="1" si="30"/>
        <v>0</v>
      </c>
      <c r="V80" s="173">
        <f t="shared" ca="1" si="30"/>
        <v>0</v>
      </c>
      <c r="W80" s="173">
        <f t="shared" ca="1" si="30"/>
        <v>0</v>
      </c>
      <c r="X80" s="173">
        <f t="shared" ca="1" si="30"/>
        <v>0</v>
      </c>
      <c r="Y80" s="173">
        <f t="shared" ca="1" si="30"/>
        <v>0</v>
      </c>
      <c r="Z80" s="173">
        <f t="shared" ca="1" si="31"/>
        <v>0</v>
      </c>
      <c r="AA80" s="173">
        <f t="shared" ca="1" si="31"/>
        <v>0</v>
      </c>
      <c r="AB80" s="173">
        <f t="shared" ca="1" si="31"/>
        <v>0</v>
      </c>
      <c r="AC80" s="173">
        <f t="shared" ca="1" si="31"/>
        <v>0</v>
      </c>
      <c r="AD80" s="173">
        <f t="shared" ca="1" si="31"/>
        <v>0</v>
      </c>
      <c r="AE80" s="173">
        <f t="shared" ca="1" si="31"/>
        <v>0</v>
      </c>
      <c r="AF80" s="173">
        <f t="shared" ca="1" si="31"/>
        <v>0</v>
      </c>
      <c r="AG80" s="173">
        <f t="shared" ca="1" si="31"/>
        <v>0</v>
      </c>
      <c r="AH80" s="173">
        <f t="shared" ca="1" si="31"/>
        <v>0</v>
      </c>
      <c r="AI80" s="173">
        <f t="shared" ca="1" si="31"/>
        <v>0</v>
      </c>
    </row>
    <row r="81" spans="1:35">
      <c r="A81" s="163"/>
      <c r="B81" s="164"/>
      <c r="C81" s="165"/>
      <c r="D81" s="166"/>
      <c r="E81" s="166"/>
      <c r="F81" s="168"/>
      <c r="G81" s="167"/>
      <c r="H81" s="169"/>
      <c r="I81" s="170">
        <f t="shared" ca="1" si="24"/>
        <v>0</v>
      </c>
      <c r="J81" s="170">
        <f t="shared" ca="1" si="27"/>
        <v>0</v>
      </c>
      <c r="K81" s="171">
        <f t="shared" si="25"/>
        <v>0</v>
      </c>
      <c r="L81" s="171">
        <f t="shared" ca="1" si="28"/>
        <v>0</v>
      </c>
      <c r="M81" s="171">
        <f t="shared" ca="1" si="29"/>
        <v>0</v>
      </c>
      <c r="N81" s="172">
        <f t="shared" si="26"/>
        <v>0</v>
      </c>
      <c r="O81" s="170"/>
      <c r="P81" s="173">
        <f t="shared" ca="1" si="30"/>
        <v>0</v>
      </c>
      <c r="Q81" s="173">
        <f t="shared" ca="1" si="30"/>
        <v>0</v>
      </c>
      <c r="R81" s="173">
        <f t="shared" ca="1" si="30"/>
        <v>0</v>
      </c>
      <c r="S81" s="173">
        <f t="shared" ca="1" si="30"/>
        <v>0</v>
      </c>
      <c r="T81" s="173">
        <f t="shared" ca="1" si="30"/>
        <v>0</v>
      </c>
      <c r="U81" s="173">
        <f t="shared" ca="1" si="30"/>
        <v>0</v>
      </c>
      <c r="V81" s="173">
        <f t="shared" ca="1" si="30"/>
        <v>0</v>
      </c>
      <c r="W81" s="173">
        <f t="shared" ca="1" si="30"/>
        <v>0</v>
      </c>
      <c r="X81" s="173">
        <f t="shared" ca="1" si="30"/>
        <v>0</v>
      </c>
      <c r="Y81" s="173">
        <f t="shared" ca="1" si="30"/>
        <v>0</v>
      </c>
      <c r="Z81" s="173">
        <f t="shared" ca="1" si="31"/>
        <v>0</v>
      </c>
      <c r="AA81" s="173">
        <f t="shared" ca="1" si="31"/>
        <v>0</v>
      </c>
      <c r="AB81" s="173">
        <f t="shared" ca="1" si="31"/>
        <v>0</v>
      </c>
      <c r="AC81" s="173">
        <f t="shared" ca="1" si="31"/>
        <v>0</v>
      </c>
      <c r="AD81" s="173">
        <f t="shared" ca="1" si="31"/>
        <v>0</v>
      </c>
      <c r="AE81" s="173">
        <f t="shared" ca="1" si="31"/>
        <v>0</v>
      </c>
      <c r="AF81" s="173">
        <f t="shared" ca="1" si="31"/>
        <v>0</v>
      </c>
      <c r="AG81" s="173">
        <f t="shared" ca="1" si="31"/>
        <v>0</v>
      </c>
      <c r="AH81" s="173">
        <f t="shared" ca="1" si="31"/>
        <v>0</v>
      </c>
      <c r="AI81" s="173">
        <f t="shared" ca="1" si="31"/>
        <v>0</v>
      </c>
    </row>
    <row r="82" spans="1:35">
      <c r="A82" s="163"/>
      <c r="B82" s="164"/>
      <c r="C82" s="165"/>
      <c r="D82" s="166"/>
      <c r="E82" s="166"/>
      <c r="F82" s="168"/>
      <c r="G82" s="167"/>
      <c r="H82" s="169"/>
      <c r="I82" s="170">
        <f t="shared" ca="1" si="24"/>
        <v>0</v>
      </c>
      <c r="J82" s="170">
        <f t="shared" ca="1" si="27"/>
        <v>0</v>
      </c>
      <c r="K82" s="171">
        <f t="shared" si="25"/>
        <v>0</v>
      </c>
      <c r="L82" s="171">
        <f t="shared" ca="1" si="28"/>
        <v>0</v>
      </c>
      <c r="M82" s="171">
        <f t="shared" ca="1" si="29"/>
        <v>0</v>
      </c>
      <c r="N82" s="172">
        <f t="shared" si="26"/>
        <v>0</v>
      </c>
      <c r="O82" s="170"/>
      <c r="P82" s="173">
        <f t="shared" ca="1" si="30"/>
        <v>0</v>
      </c>
      <c r="Q82" s="173">
        <f t="shared" ca="1" si="30"/>
        <v>0</v>
      </c>
      <c r="R82" s="173">
        <f t="shared" ca="1" si="30"/>
        <v>0</v>
      </c>
      <c r="S82" s="173">
        <f t="shared" ca="1" si="30"/>
        <v>0</v>
      </c>
      <c r="T82" s="173">
        <f t="shared" ca="1" si="30"/>
        <v>0</v>
      </c>
      <c r="U82" s="173">
        <f t="shared" ca="1" si="30"/>
        <v>0</v>
      </c>
      <c r="V82" s="173">
        <f t="shared" ca="1" si="30"/>
        <v>0</v>
      </c>
      <c r="W82" s="173">
        <f t="shared" ca="1" si="30"/>
        <v>0</v>
      </c>
      <c r="X82" s="173">
        <f t="shared" ca="1" si="30"/>
        <v>0</v>
      </c>
      <c r="Y82" s="173">
        <f t="shared" ca="1" si="30"/>
        <v>0</v>
      </c>
      <c r="Z82" s="173">
        <f t="shared" ca="1" si="31"/>
        <v>0</v>
      </c>
      <c r="AA82" s="173">
        <f t="shared" ca="1" si="31"/>
        <v>0</v>
      </c>
      <c r="AB82" s="173">
        <f t="shared" ca="1" si="31"/>
        <v>0</v>
      </c>
      <c r="AC82" s="173">
        <f t="shared" ca="1" si="31"/>
        <v>0</v>
      </c>
      <c r="AD82" s="173">
        <f t="shared" ca="1" si="31"/>
        <v>0</v>
      </c>
      <c r="AE82" s="173">
        <f t="shared" ca="1" si="31"/>
        <v>0</v>
      </c>
      <c r="AF82" s="173">
        <f t="shared" ca="1" si="31"/>
        <v>0</v>
      </c>
      <c r="AG82" s="173">
        <f t="shared" ca="1" si="31"/>
        <v>0</v>
      </c>
      <c r="AH82" s="173">
        <f t="shared" ca="1" si="31"/>
        <v>0</v>
      </c>
      <c r="AI82" s="173">
        <f t="shared" ca="1" si="31"/>
        <v>0</v>
      </c>
    </row>
    <row r="83" spans="1:35">
      <c r="A83" s="163"/>
      <c r="B83" s="164"/>
      <c r="C83" s="165"/>
      <c r="D83" s="166"/>
      <c r="E83" s="166"/>
      <c r="F83" s="168"/>
      <c r="G83" s="167"/>
      <c r="H83" s="169"/>
      <c r="I83" s="170">
        <f t="shared" ca="1" si="24"/>
        <v>0</v>
      </c>
      <c r="J83" s="170">
        <f t="shared" ca="1" si="27"/>
        <v>0</v>
      </c>
      <c r="K83" s="171">
        <f t="shared" si="25"/>
        <v>0</v>
      </c>
      <c r="L83" s="171">
        <f t="shared" ca="1" si="28"/>
        <v>0</v>
      </c>
      <c r="M83" s="171">
        <f t="shared" ca="1" si="29"/>
        <v>0</v>
      </c>
      <c r="N83" s="172">
        <f t="shared" si="26"/>
        <v>0</v>
      </c>
      <c r="O83" s="170"/>
      <c r="P83" s="173">
        <f t="shared" ca="1" si="30"/>
        <v>0</v>
      </c>
      <c r="Q83" s="173">
        <f t="shared" ca="1" si="30"/>
        <v>0</v>
      </c>
      <c r="R83" s="173">
        <f t="shared" ca="1" si="30"/>
        <v>0</v>
      </c>
      <c r="S83" s="173">
        <f t="shared" ca="1" si="30"/>
        <v>0</v>
      </c>
      <c r="T83" s="173">
        <f t="shared" ca="1" si="30"/>
        <v>0</v>
      </c>
      <c r="U83" s="173">
        <f t="shared" ca="1" si="30"/>
        <v>0</v>
      </c>
      <c r="V83" s="173">
        <f t="shared" ca="1" si="30"/>
        <v>0</v>
      </c>
      <c r="W83" s="173">
        <f t="shared" ca="1" si="30"/>
        <v>0</v>
      </c>
      <c r="X83" s="173">
        <f t="shared" ca="1" si="30"/>
        <v>0</v>
      </c>
      <c r="Y83" s="173">
        <f t="shared" ca="1" si="30"/>
        <v>0</v>
      </c>
      <c r="Z83" s="173">
        <f t="shared" ca="1" si="31"/>
        <v>0</v>
      </c>
      <c r="AA83" s="173">
        <f t="shared" ca="1" si="31"/>
        <v>0</v>
      </c>
      <c r="AB83" s="173">
        <f t="shared" ca="1" si="31"/>
        <v>0</v>
      </c>
      <c r="AC83" s="173">
        <f t="shared" ca="1" si="31"/>
        <v>0</v>
      </c>
      <c r="AD83" s="173">
        <f t="shared" ca="1" si="31"/>
        <v>0</v>
      </c>
      <c r="AE83" s="173">
        <f t="shared" ca="1" si="31"/>
        <v>0</v>
      </c>
      <c r="AF83" s="173">
        <f t="shared" ca="1" si="31"/>
        <v>0</v>
      </c>
      <c r="AG83" s="173">
        <f t="shared" ca="1" si="31"/>
        <v>0</v>
      </c>
      <c r="AH83" s="173">
        <f t="shared" ca="1" si="31"/>
        <v>0</v>
      </c>
      <c r="AI83" s="173">
        <f t="shared" ca="1" si="31"/>
        <v>0</v>
      </c>
    </row>
    <row r="84" spans="1:35">
      <c r="A84" s="163"/>
      <c r="B84" s="164"/>
      <c r="C84" s="165"/>
      <c r="D84" s="166"/>
      <c r="E84" s="166"/>
      <c r="F84" s="168"/>
      <c r="G84" s="167"/>
      <c r="H84" s="169"/>
      <c r="I84" s="170">
        <f t="shared" ca="1" si="24"/>
        <v>0</v>
      </c>
      <c r="J84" s="170">
        <f t="shared" ca="1" si="27"/>
        <v>0</v>
      </c>
      <c r="K84" s="171">
        <f t="shared" si="25"/>
        <v>0</v>
      </c>
      <c r="L84" s="171">
        <f t="shared" ca="1" si="28"/>
        <v>0</v>
      </c>
      <c r="M84" s="171">
        <f t="shared" ca="1" si="29"/>
        <v>0</v>
      </c>
      <c r="N84" s="172">
        <f t="shared" si="26"/>
        <v>0</v>
      </c>
      <c r="O84" s="170"/>
      <c r="P84" s="173">
        <f t="shared" ca="1" si="30"/>
        <v>0</v>
      </c>
      <c r="Q84" s="173">
        <f t="shared" ca="1" si="30"/>
        <v>0</v>
      </c>
      <c r="R84" s="173">
        <f t="shared" ca="1" si="30"/>
        <v>0</v>
      </c>
      <c r="S84" s="173">
        <f t="shared" ca="1" si="30"/>
        <v>0</v>
      </c>
      <c r="T84" s="173">
        <f t="shared" ca="1" si="30"/>
        <v>0</v>
      </c>
      <c r="U84" s="173">
        <f t="shared" ca="1" si="30"/>
        <v>0</v>
      </c>
      <c r="V84" s="173">
        <f t="shared" ca="1" si="30"/>
        <v>0</v>
      </c>
      <c r="W84" s="173">
        <f t="shared" ca="1" si="30"/>
        <v>0</v>
      </c>
      <c r="X84" s="173">
        <f t="shared" ca="1" si="30"/>
        <v>0</v>
      </c>
      <c r="Y84" s="173">
        <f t="shared" ca="1" si="30"/>
        <v>0</v>
      </c>
      <c r="Z84" s="173">
        <f t="shared" ca="1" si="31"/>
        <v>0</v>
      </c>
      <c r="AA84" s="173">
        <f t="shared" ca="1" si="31"/>
        <v>0</v>
      </c>
      <c r="AB84" s="173">
        <f t="shared" ca="1" si="31"/>
        <v>0</v>
      </c>
      <c r="AC84" s="173">
        <f t="shared" ca="1" si="31"/>
        <v>0</v>
      </c>
      <c r="AD84" s="173">
        <f t="shared" ca="1" si="31"/>
        <v>0</v>
      </c>
      <c r="AE84" s="173">
        <f t="shared" ca="1" si="31"/>
        <v>0</v>
      </c>
      <c r="AF84" s="173">
        <f t="shared" ca="1" si="31"/>
        <v>0</v>
      </c>
      <c r="AG84" s="173">
        <f t="shared" ca="1" si="31"/>
        <v>0</v>
      </c>
      <c r="AH84" s="173">
        <f t="shared" ca="1" si="31"/>
        <v>0</v>
      </c>
      <c r="AI84" s="173">
        <f t="shared" ca="1" si="31"/>
        <v>0</v>
      </c>
    </row>
    <row r="85" spans="1:35">
      <c r="A85" s="163"/>
      <c r="B85" s="164"/>
      <c r="C85" s="165"/>
      <c r="D85" s="166"/>
      <c r="E85" s="166"/>
      <c r="F85" s="168"/>
      <c r="G85" s="167"/>
      <c r="H85" s="169"/>
      <c r="I85" s="170">
        <f t="shared" ca="1" si="24"/>
        <v>0</v>
      </c>
      <c r="J85" s="170">
        <f t="shared" ca="1" si="27"/>
        <v>0</v>
      </c>
      <c r="K85" s="171">
        <f t="shared" si="25"/>
        <v>0</v>
      </c>
      <c r="L85" s="171">
        <f t="shared" ca="1" si="28"/>
        <v>0</v>
      </c>
      <c r="M85" s="171">
        <f t="shared" ca="1" si="29"/>
        <v>0</v>
      </c>
      <c r="N85" s="172">
        <f t="shared" si="26"/>
        <v>0</v>
      </c>
      <c r="O85" s="170"/>
      <c r="P85" s="173">
        <f t="shared" ca="1" si="30"/>
        <v>0</v>
      </c>
      <c r="Q85" s="173">
        <f t="shared" ca="1" si="30"/>
        <v>0</v>
      </c>
      <c r="R85" s="173">
        <f t="shared" ca="1" si="30"/>
        <v>0</v>
      </c>
      <c r="S85" s="173">
        <f t="shared" ca="1" si="30"/>
        <v>0</v>
      </c>
      <c r="T85" s="173">
        <f t="shared" ca="1" si="30"/>
        <v>0</v>
      </c>
      <c r="U85" s="173">
        <f t="shared" ca="1" si="30"/>
        <v>0</v>
      </c>
      <c r="V85" s="173">
        <f t="shared" ca="1" si="30"/>
        <v>0</v>
      </c>
      <c r="W85" s="173">
        <f t="shared" ca="1" si="30"/>
        <v>0</v>
      </c>
      <c r="X85" s="173">
        <f t="shared" ca="1" si="30"/>
        <v>0</v>
      </c>
      <c r="Y85" s="173">
        <f t="shared" ca="1" si="30"/>
        <v>0</v>
      </c>
      <c r="Z85" s="173">
        <f t="shared" ca="1" si="31"/>
        <v>0</v>
      </c>
      <c r="AA85" s="173">
        <f t="shared" ca="1" si="31"/>
        <v>0</v>
      </c>
      <c r="AB85" s="173">
        <f t="shared" ca="1" si="31"/>
        <v>0</v>
      </c>
      <c r="AC85" s="173">
        <f t="shared" ca="1" si="31"/>
        <v>0</v>
      </c>
      <c r="AD85" s="173">
        <f t="shared" ca="1" si="31"/>
        <v>0</v>
      </c>
      <c r="AE85" s="173">
        <f t="shared" ca="1" si="31"/>
        <v>0</v>
      </c>
      <c r="AF85" s="173">
        <f t="shared" ca="1" si="31"/>
        <v>0</v>
      </c>
      <c r="AG85" s="173">
        <f t="shared" ca="1" si="31"/>
        <v>0</v>
      </c>
      <c r="AH85" s="173">
        <f t="shared" ca="1" si="31"/>
        <v>0</v>
      </c>
      <c r="AI85" s="173">
        <f t="shared" ca="1" si="31"/>
        <v>0</v>
      </c>
    </row>
    <row r="86" spans="1:35">
      <c r="A86" s="163"/>
      <c r="B86" s="164"/>
      <c r="C86" s="165"/>
      <c r="D86" s="166"/>
      <c r="E86" s="166"/>
      <c r="F86" s="168"/>
      <c r="G86" s="167"/>
      <c r="H86" s="169"/>
      <c r="I86" s="170">
        <f t="shared" ca="1" si="24"/>
        <v>0</v>
      </c>
      <c r="J86" s="170">
        <f t="shared" ca="1" si="27"/>
        <v>0</v>
      </c>
      <c r="K86" s="171">
        <f t="shared" si="25"/>
        <v>0</v>
      </c>
      <c r="L86" s="171">
        <f t="shared" ca="1" si="28"/>
        <v>0</v>
      </c>
      <c r="M86" s="171">
        <f t="shared" ca="1" si="29"/>
        <v>0</v>
      </c>
      <c r="N86" s="172">
        <f t="shared" si="26"/>
        <v>0</v>
      </c>
      <c r="O86" s="170"/>
      <c r="P86" s="173">
        <f t="shared" ref="P86:Y95" ca="1" si="32">IF(OR(P$5&lt;YEAR($I86),P$5&gt;YEAR($J86)),0,IF(AND(P$5&gt;YEAR($I86),P$5&lt;YEAR($J86)),$K86,IF(P$5=YEAR($I86),$L86,IF(P$5=YEAR($J86),IF($M86=0,$K86,$M86)))))</f>
        <v>0</v>
      </c>
      <c r="Q86" s="173">
        <f t="shared" ca="1" si="32"/>
        <v>0</v>
      </c>
      <c r="R86" s="173">
        <f t="shared" ca="1" si="32"/>
        <v>0</v>
      </c>
      <c r="S86" s="173">
        <f t="shared" ca="1" si="32"/>
        <v>0</v>
      </c>
      <c r="T86" s="173">
        <f t="shared" ca="1" si="32"/>
        <v>0</v>
      </c>
      <c r="U86" s="173">
        <f t="shared" ca="1" si="32"/>
        <v>0</v>
      </c>
      <c r="V86" s="173">
        <f t="shared" ca="1" si="32"/>
        <v>0</v>
      </c>
      <c r="W86" s="173">
        <f t="shared" ca="1" si="32"/>
        <v>0</v>
      </c>
      <c r="X86" s="173">
        <f t="shared" ca="1" si="32"/>
        <v>0</v>
      </c>
      <c r="Y86" s="173">
        <f t="shared" ca="1" si="32"/>
        <v>0</v>
      </c>
      <c r="Z86" s="173">
        <f t="shared" ref="Z86:AI95" ca="1" si="33">IF(OR(Z$5&lt;YEAR($I86),Z$5&gt;YEAR($J86)),0,IF(AND(Z$5&gt;YEAR($I86),Z$5&lt;YEAR($J86)),$K86,IF(Z$5=YEAR($I86),$L86,IF(Z$5=YEAR($J86),IF($M86=0,$K86,$M86)))))</f>
        <v>0</v>
      </c>
      <c r="AA86" s="173">
        <f t="shared" ca="1" si="33"/>
        <v>0</v>
      </c>
      <c r="AB86" s="173">
        <f t="shared" ca="1" si="33"/>
        <v>0</v>
      </c>
      <c r="AC86" s="173">
        <f t="shared" ca="1" si="33"/>
        <v>0</v>
      </c>
      <c r="AD86" s="173">
        <f t="shared" ca="1" si="33"/>
        <v>0</v>
      </c>
      <c r="AE86" s="173">
        <f t="shared" ca="1" si="33"/>
        <v>0</v>
      </c>
      <c r="AF86" s="173">
        <f t="shared" ca="1" si="33"/>
        <v>0</v>
      </c>
      <c r="AG86" s="173">
        <f t="shared" ca="1" si="33"/>
        <v>0</v>
      </c>
      <c r="AH86" s="173">
        <f t="shared" ca="1" si="33"/>
        <v>0</v>
      </c>
      <c r="AI86" s="173">
        <f t="shared" ca="1" si="33"/>
        <v>0</v>
      </c>
    </row>
    <row r="87" spans="1:35">
      <c r="A87" s="163"/>
      <c r="B87" s="164"/>
      <c r="C87" s="165"/>
      <c r="D87" s="166"/>
      <c r="E87" s="166"/>
      <c r="F87" s="168"/>
      <c r="G87" s="167"/>
      <c r="H87" s="169"/>
      <c r="I87" s="170">
        <f t="shared" ca="1" si="24"/>
        <v>0</v>
      </c>
      <c r="J87" s="170">
        <f t="shared" ca="1" si="27"/>
        <v>0</v>
      </c>
      <c r="K87" s="171">
        <f t="shared" si="25"/>
        <v>0</v>
      </c>
      <c r="L87" s="171">
        <f t="shared" ca="1" si="28"/>
        <v>0</v>
      </c>
      <c r="M87" s="171">
        <f t="shared" ca="1" si="29"/>
        <v>0</v>
      </c>
      <c r="N87" s="172">
        <f t="shared" si="26"/>
        <v>0</v>
      </c>
      <c r="O87" s="170"/>
      <c r="P87" s="173">
        <f t="shared" ca="1" si="32"/>
        <v>0</v>
      </c>
      <c r="Q87" s="173">
        <f t="shared" ca="1" si="32"/>
        <v>0</v>
      </c>
      <c r="R87" s="173">
        <f t="shared" ca="1" si="32"/>
        <v>0</v>
      </c>
      <c r="S87" s="173">
        <f t="shared" ca="1" si="32"/>
        <v>0</v>
      </c>
      <c r="T87" s="173">
        <f t="shared" ca="1" si="32"/>
        <v>0</v>
      </c>
      <c r="U87" s="173">
        <f t="shared" ca="1" si="32"/>
        <v>0</v>
      </c>
      <c r="V87" s="173">
        <f t="shared" ca="1" si="32"/>
        <v>0</v>
      </c>
      <c r="W87" s="173">
        <f t="shared" ca="1" si="32"/>
        <v>0</v>
      </c>
      <c r="X87" s="173">
        <f t="shared" ca="1" si="32"/>
        <v>0</v>
      </c>
      <c r="Y87" s="173">
        <f t="shared" ca="1" si="32"/>
        <v>0</v>
      </c>
      <c r="Z87" s="173">
        <f t="shared" ca="1" si="33"/>
        <v>0</v>
      </c>
      <c r="AA87" s="173">
        <f t="shared" ca="1" si="33"/>
        <v>0</v>
      </c>
      <c r="AB87" s="173">
        <f t="shared" ca="1" si="33"/>
        <v>0</v>
      </c>
      <c r="AC87" s="173">
        <f t="shared" ca="1" si="33"/>
        <v>0</v>
      </c>
      <c r="AD87" s="173">
        <f t="shared" ca="1" si="33"/>
        <v>0</v>
      </c>
      <c r="AE87" s="173">
        <f t="shared" ca="1" si="33"/>
        <v>0</v>
      </c>
      <c r="AF87" s="173">
        <f t="shared" ca="1" si="33"/>
        <v>0</v>
      </c>
      <c r="AG87" s="173">
        <f t="shared" ca="1" si="33"/>
        <v>0</v>
      </c>
      <c r="AH87" s="173">
        <f t="shared" ca="1" si="33"/>
        <v>0</v>
      </c>
      <c r="AI87" s="173">
        <f t="shared" ca="1" si="33"/>
        <v>0</v>
      </c>
    </row>
    <row r="88" spans="1:35">
      <c r="A88" s="163"/>
      <c r="B88" s="164"/>
      <c r="C88" s="165"/>
      <c r="D88" s="166"/>
      <c r="E88" s="166"/>
      <c r="F88" s="168"/>
      <c r="G88" s="167"/>
      <c r="H88" s="169"/>
      <c r="I88" s="170">
        <f t="shared" ca="1" si="24"/>
        <v>0</v>
      </c>
      <c r="J88" s="170">
        <f t="shared" ca="1" si="27"/>
        <v>0</v>
      </c>
      <c r="K88" s="171">
        <f t="shared" si="25"/>
        <v>0</v>
      </c>
      <c r="L88" s="171">
        <f t="shared" ca="1" si="28"/>
        <v>0</v>
      </c>
      <c r="M88" s="171">
        <f t="shared" ca="1" si="29"/>
        <v>0</v>
      </c>
      <c r="N88" s="172">
        <f t="shared" si="26"/>
        <v>0</v>
      </c>
      <c r="O88" s="170"/>
      <c r="P88" s="173">
        <f t="shared" ca="1" si="32"/>
        <v>0</v>
      </c>
      <c r="Q88" s="173">
        <f t="shared" ca="1" si="32"/>
        <v>0</v>
      </c>
      <c r="R88" s="173">
        <f t="shared" ca="1" si="32"/>
        <v>0</v>
      </c>
      <c r="S88" s="173">
        <f t="shared" ca="1" si="32"/>
        <v>0</v>
      </c>
      <c r="T88" s="173">
        <f t="shared" ca="1" si="32"/>
        <v>0</v>
      </c>
      <c r="U88" s="173">
        <f t="shared" ca="1" si="32"/>
        <v>0</v>
      </c>
      <c r="V88" s="173">
        <f t="shared" ca="1" si="32"/>
        <v>0</v>
      </c>
      <c r="W88" s="173">
        <f t="shared" ca="1" si="32"/>
        <v>0</v>
      </c>
      <c r="X88" s="173">
        <f t="shared" ca="1" si="32"/>
        <v>0</v>
      </c>
      <c r="Y88" s="173">
        <f t="shared" ca="1" si="32"/>
        <v>0</v>
      </c>
      <c r="Z88" s="173">
        <f t="shared" ca="1" si="33"/>
        <v>0</v>
      </c>
      <c r="AA88" s="173">
        <f t="shared" ca="1" si="33"/>
        <v>0</v>
      </c>
      <c r="AB88" s="173">
        <f t="shared" ca="1" si="33"/>
        <v>0</v>
      </c>
      <c r="AC88" s="173">
        <f t="shared" ca="1" si="33"/>
        <v>0</v>
      </c>
      <c r="AD88" s="173">
        <f t="shared" ca="1" si="33"/>
        <v>0</v>
      </c>
      <c r="AE88" s="173">
        <f t="shared" ca="1" si="33"/>
        <v>0</v>
      </c>
      <c r="AF88" s="173">
        <f t="shared" ca="1" si="33"/>
        <v>0</v>
      </c>
      <c r="AG88" s="173">
        <f t="shared" ca="1" si="33"/>
        <v>0</v>
      </c>
      <c r="AH88" s="173">
        <f t="shared" ca="1" si="33"/>
        <v>0</v>
      </c>
      <c r="AI88" s="173">
        <f t="shared" ca="1" si="33"/>
        <v>0</v>
      </c>
    </row>
    <row r="89" spans="1:35">
      <c r="A89" s="163"/>
      <c r="B89" s="164"/>
      <c r="C89" s="165"/>
      <c r="D89" s="166"/>
      <c r="E89" s="166"/>
      <c r="F89" s="168"/>
      <c r="G89" s="167"/>
      <c r="H89" s="169"/>
      <c r="I89" s="170">
        <f t="shared" ca="1" si="24"/>
        <v>0</v>
      </c>
      <c r="J89" s="170">
        <f t="shared" ca="1" si="27"/>
        <v>0</v>
      </c>
      <c r="K89" s="171">
        <f t="shared" si="25"/>
        <v>0</v>
      </c>
      <c r="L89" s="171">
        <f t="shared" ca="1" si="28"/>
        <v>0</v>
      </c>
      <c r="M89" s="171">
        <f t="shared" ca="1" si="29"/>
        <v>0</v>
      </c>
      <c r="N89" s="172">
        <f t="shared" si="26"/>
        <v>0</v>
      </c>
      <c r="O89" s="170"/>
      <c r="P89" s="173">
        <f t="shared" ca="1" si="32"/>
        <v>0</v>
      </c>
      <c r="Q89" s="173">
        <f t="shared" ca="1" si="32"/>
        <v>0</v>
      </c>
      <c r="R89" s="173">
        <f t="shared" ca="1" si="32"/>
        <v>0</v>
      </c>
      <c r="S89" s="173">
        <f t="shared" ca="1" si="32"/>
        <v>0</v>
      </c>
      <c r="T89" s="173">
        <f t="shared" ca="1" si="32"/>
        <v>0</v>
      </c>
      <c r="U89" s="173">
        <f t="shared" ca="1" si="32"/>
        <v>0</v>
      </c>
      <c r="V89" s="173">
        <f t="shared" ca="1" si="32"/>
        <v>0</v>
      </c>
      <c r="W89" s="173">
        <f t="shared" ca="1" si="32"/>
        <v>0</v>
      </c>
      <c r="X89" s="173">
        <f t="shared" ca="1" si="32"/>
        <v>0</v>
      </c>
      <c r="Y89" s="173">
        <f t="shared" ca="1" si="32"/>
        <v>0</v>
      </c>
      <c r="Z89" s="173">
        <f t="shared" ca="1" si="33"/>
        <v>0</v>
      </c>
      <c r="AA89" s="173">
        <f t="shared" ca="1" si="33"/>
        <v>0</v>
      </c>
      <c r="AB89" s="173">
        <f t="shared" ca="1" si="33"/>
        <v>0</v>
      </c>
      <c r="AC89" s="173">
        <f t="shared" ca="1" si="33"/>
        <v>0</v>
      </c>
      <c r="AD89" s="173">
        <f t="shared" ca="1" si="33"/>
        <v>0</v>
      </c>
      <c r="AE89" s="173">
        <f t="shared" ca="1" si="33"/>
        <v>0</v>
      </c>
      <c r="AF89" s="173">
        <f t="shared" ca="1" si="33"/>
        <v>0</v>
      </c>
      <c r="AG89" s="173">
        <f t="shared" ca="1" si="33"/>
        <v>0</v>
      </c>
      <c r="AH89" s="173">
        <f t="shared" ca="1" si="33"/>
        <v>0</v>
      </c>
      <c r="AI89" s="173">
        <f t="shared" ca="1" si="33"/>
        <v>0</v>
      </c>
    </row>
    <row r="90" spans="1:35">
      <c r="A90" s="163"/>
      <c r="B90" s="164"/>
      <c r="C90" s="165"/>
      <c r="D90" s="166"/>
      <c r="E90" s="166"/>
      <c r="F90" s="168"/>
      <c r="G90" s="167"/>
      <c r="H90" s="169"/>
      <c r="I90" s="170">
        <f t="shared" ca="1" si="24"/>
        <v>0</v>
      </c>
      <c r="J90" s="170">
        <f t="shared" ca="1" si="27"/>
        <v>0</v>
      </c>
      <c r="K90" s="171">
        <f t="shared" si="25"/>
        <v>0</v>
      </c>
      <c r="L90" s="171">
        <f t="shared" ca="1" si="28"/>
        <v>0</v>
      </c>
      <c r="M90" s="171">
        <f t="shared" ca="1" si="29"/>
        <v>0</v>
      </c>
      <c r="N90" s="172">
        <f t="shared" si="26"/>
        <v>0</v>
      </c>
      <c r="O90" s="170"/>
      <c r="P90" s="173">
        <f t="shared" ca="1" si="32"/>
        <v>0</v>
      </c>
      <c r="Q90" s="173">
        <f t="shared" ca="1" si="32"/>
        <v>0</v>
      </c>
      <c r="R90" s="173">
        <f t="shared" ca="1" si="32"/>
        <v>0</v>
      </c>
      <c r="S90" s="173">
        <f t="shared" ca="1" si="32"/>
        <v>0</v>
      </c>
      <c r="T90" s="173">
        <f t="shared" ca="1" si="32"/>
        <v>0</v>
      </c>
      <c r="U90" s="173">
        <f t="shared" ca="1" si="32"/>
        <v>0</v>
      </c>
      <c r="V90" s="173">
        <f t="shared" ca="1" si="32"/>
        <v>0</v>
      </c>
      <c r="W90" s="173">
        <f t="shared" ca="1" si="32"/>
        <v>0</v>
      </c>
      <c r="X90" s="173">
        <f t="shared" ca="1" si="32"/>
        <v>0</v>
      </c>
      <c r="Y90" s="173">
        <f t="shared" ca="1" si="32"/>
        <v>0</v>
      </c>
      <c r="Z90" s="173">
        <f t="shared" ca="1" si="33"/>
        <v>0</v>
      </c>
      <c r="AA90" s="173">
        <f t="shared" ca="1" si="33"/>
        <v>0</v>
      </c>
      <c r="AB90" s="173">
        <f t="shared" ca="1" si="33"/>
        <v>0</v>
      </c>
      <c r="AC90" s="173">
        <f t="shared" ca="1" si="33"/>
        <v>0</v>
      </c>
      <c r="AD90" s="173">
        <f t="shared" ca="1" si="33"/>
        <v>0</v>
      </c>
      <c r="AE90" s="173">
        <f t="shared" ca="1" si="33"/>
        <v>0</v>
      </c>
      <c r="AF90" s="173">
        <f t="shared" ca="1" si="33"/>
        <v>0</v>
      </c>
      <c r="AG90" s="173">
        <f t="shared" ca="1" si="33"/>
        <v>0</v>
      </c>
      <c r="AH90" s="173">
        <f t="shared" ca="1" si="33"/>
        <v>0</v>
      </c>
      <c r="AI90" s="173">
        <f t="shared" ca="1" si="33"/>
        <v>0</v>
      </c>
    </row>
    <row r="91" spans="1:35">
      <c r="A91" s="163"/>
      <c r="B91" s="164"/>
      <c r="C91" s="165"/>
      <c r="D91" s="166"/>
      <c r="E91" s="166"/>
      <c r="F91" s="168"/>
      <c r="G91" s="167"/>
      <c r="H91" s="169"/>
      <c r="I91" s="170">
        <f t="shared" ca="1" si="24"/>
        <v>0</v>
      </c>
      <c r="J91" s="170">
        <f t="shared" ca="1" si="27"/>
        <v>0</v>
      </c>
      <c r="K91" s="171">
        <f t="shared" si="25"/>
        <v>0</v>
      </c>
      <c r="L91" s="171">
        <f t="shared" ca="1" si="28"/>
        <v>0</v>
      </c>
      <c r="M91" s="171">
        <f t="shared" ca="1" si="29"/>
        <v>0</v>
      </c>
      <c r="N91" s="172">
        <f t="shared" si="26"/>
        <v>0</v>
      </c>
      <c r="O91" s="170"/>
      <c r="P91" s="173">
        <f t="shared" ca="1" si="32"/>
        <v>0</v>
      </c>
      <c r="Q91" s="173">
        <f t="shared" ca="1" si="32"/>
        <v>0</v>
      </c>
      <c r="R91" s="173">
        <f t="shared" ca="1" si="32"/>
        <v>0</v>
      </c>
      <c r="S91" s="173">
        <f t="shared" ca="1" si="32"/>
        <v>0</v>
      </c>
      <c r="T91" s="173">
        <f t="shared" ca="1" si="32"/>
        <v>0</v>
      </c>
      <c r="U91" s="173">
        <f t="shared" ca="1" si="32"/>
        <v>0</v>
      </c>
      <c r="V91" s="173">
        <f t="shared" ca="1" si="32"/>
        <v>0</v>
      </c>
      <c r="W91" s="173">
        <f t="shared" ca="1" si="32"/>
        <v>0</v>
      </c>
      <c r="X91" s="173">
        <f t="shared" ca="1" si="32"/>
        <v>0</v>
      </c>
      <c r="Y91" s="173">
        <f t="shared" ca="1" si="32"/>
        <v>0</v>
      </c>
      <c r="Z91" s="173">
        <f t="shared" ca="1" si="33"/>
        <v>0</v>
      </c>
      <c r="AA91" s="173">
        <f t="shared" ca="1" si="33"/>
        <v>0</v>
      </c>
      <c r="AB91" s="173">
        <f t="shared" ca="1" si="33"/>
        <v>0</v>
      </c>
      <c r="AC91" s="173">
        <f t="shared" ca="1" si="33"/>
        <v>0</v>
      </c>
      <c r="AD91" s="173">
        <f t="shared" ca="1" si="33"/>
        <v>0</v>
      </c>
      <c r="AE91" s="173">
        <f t="shared" ca="1" si="33"/>
        <v>0</v>
      </c>
      <c r="AF91" s="173">
        <f t="shared" ca="1" si="33"/>
        <v>0</v>
      </c>
      <c r="AG91" s="173">
        <f t="shared" ca="1" si="33"/>
        <v>0</v>
      </c>
      <c r="AH91" s="173">
        <f t="shared" ca="1" si="33"/>
        <v>0</v>
      </c>
      <c r="AI91" s="173">
        <f t="shared" ca="1" si="33"/>
        <v>0</v>
      </c>
    </row>
    <row r="92" spans="1:35">
      <c r="A92" s="163"/>
      <c r="B92" s="164"/>
      <c r="C92" s="165"/>
      <c r="D92" s="166"/>
      <c r="E92" s="166"/>
      <c r="F92" s="168"/>
      <c r="G92" s="167"/>
      <c r="H92" s="169"/>
      <c r="I92" s="170">
        <f t="shared" ca="1" si="24"/>
        <v>0</v>
      </c>
      <c r="J92" s="170">
        <f t="shared" ca="1" si="27"/>
        <v>0</v>
      </c>
      <c r="K92" s="171">
        <f t="shared" si="25"/>
        <v>0</v>
      </c>
      <c r="L92" s="171">
        <f t="shared" ca="1" si="28"/>
        <v>0</v>
      </c>
      <c r="M92" s="171">
        <f t="shared" ca="1" si="29"/>
        <v>0</v>
      </c>
      <c r="N92" s="172">
        <f t="shared" si="26"/>
        <v>0</v>
      </c>
      <c r="O92" s="170"/>
      <c r="P92" s="173">
        <f t="shared" ca="1" si="32"/>
        <v>0</v>
      </c>
      <c r="Q92" s="173">
        <f t="shared" ca="1" si="32"/>
        <v>0</v>
      </c>
      <c r="R92" s="173">
        <f t="shared" ca="1" si="32"/>
        <v>0</v>
      </c>
      <c r="S92" s="173">
        <f t="shared" ca="1" si="32"/>
        <v>0</v>
      </c>
      <c r="T92" s="173">
        <f t="shared" ca="1" si="32"/>
        <v>0</v>
      </c>
      <c r="U92" s="173">
        <f t="shared" ca="1" si="32"/>
        <v>0</v>
      </c>
      <c r="V92" s="173">
        <f t="shared" ca="1" si="32"/>
        <v>0</v>
      </c>
      <c r="W92" s="173">
        <f t="shared" ca="1" si="32"/>
        <v>0</v>
      </c>
      <c r="X92" s="173">
        <f t="shared" ca="1" si="32"/>
        <v>0</v>
      </c>
      <c r="Y92" s="173">
        <f t="shared" ca="1" si="32"/>
        <v>0</v>
      </c>
      <c r="Z92" s="173">
        <f t="shared" ca="1" si="33"/>
        <v>0</v>
      </c>
      <c r="AA92" s="173">
        <f t="shared" ca="1" si="33"/>
        <v>0</v>
      </c>
      <c r="AB92" s="173">
        <f t="shared" ca="1" si="33"/>
        <v>0</v>
      </c>
      <c r="AC92" s="173">
        <f t="shared" ca="1" si="33"/>
        <v>0</v>
      </c>
      <c r="AD92" s="173">
        <f t="shared" ca="1" si="33"/>
        <v>0</v>
      </c>
      <c r="AE92" s="173">
        <f t="shared" ca="1" si="33"/>
        <v>0</v>
      </c>
      <c r="AF92" s="173">
        <f t="shared" ca="1" si="33"/>
        <v>0</v>
      </c>
      <c r="AG92" s="173">
        <f t="shared" ca="1" si="33"/>
        <v>0</v>
      </c>
      <c r="AH92" s="173">
        <f t="shared" ca="1" si="33"/>
        <v>0</v>
      </c>
      <c r="AI92" s="173">
        <f t="shared" ca="1" si="33"/>
        <v>0</v>
      </c>
    </row>
    <row r="93" spans="1:35">
      <c r="A93" s="163"/>
      <c r="B93" s="164"/>
      <c r="C93" s="165"/>
      <c r="D93" s="166"/>
      <c r="E93" s="166"/>
      <c r="F93" s="168"/>
      <c r="G93" s="167"/>
      <c r="H93" s="169"/>
      <c r="I93" s="170">
        <f t="shared" ca="1" si="24"/>
        <v>0</v>
      </c>
      <c r="J93" s="170">
        <f t="shared" ca="1" si="27"/>
        <v>0</v>
      </c>
      <c r="K93" s="171">
        <f t="shared" si="25"/>
        <v>0</v>
      </c>
      <c r="L93" s="171">
        <f t="shared" ca="1" si="28"/>
        <v>0</v>
      </c>
      <c r="M93" s="171">
        <f t="shared" ca="1" si="29"/>
        <v>0</v>
      </c>
      <c r="N93" s="172">
        <f t="shared" si="26"/>
        <v>0</v>
      </c>
      <c r="O93" s="170"/>
      <c r="P93" s="173">
        <f t="shared" ca="1" si="32"/>
        <v>0</v>
      </c>
      <c r="Q93" s="173">
        <f t="shared" ca="1" si="32"/>
        <v>0</v>
      </c>
      <c r="R93" s="173">
        <f t="shared" ca="1" si="32"/>
        <v>0</v>
      </c>
      <c r="S93" s="173">
        <f t="shared" ca="1" si="32"/>
        <v>0</v>
      </c>
      <c r="T93" s="173">
        <f t="shared" ca="1" si="32"/>
        <v>0</v>
      </c>
      <c r="U93" s="173">
        <f t="shared" ca="1" si="32"/>
        <v>0</v>
      </c>
      <c r="V93" s="173">
        <f t="shared" ca="1" si="32"/>
        <v>0</v>
      </c>
      <c r="W93" s="173">
        <f t="shared" ca="1" si="32"/>
        <v>0</v>
      </c>
      <c r="X93" s="173">
        <f t="shared" ca="1" si="32"/>
        <v>0</v>
      </c>
      <c r="Y93" s="173">
        <f t="shared" ca="1" si="32"/>
        <v>0</v>
      </c>
      <c r="Z93" s="173">
        <f t="shared" ca="1" si="33"/>
        <v>0</v>
      </c>
      <c r="AA93" s="173">
        <f t="shared" ca="1" si="33"/>
        <v>0</v>
      </c>
      <c r="AB93" s="173">
        <f t="shared" ca="1" si="33"/>
        <v>0</v>
      </c>
      <c r="AC93" s="173">
        <f t="shared" ca="1" si="33"/>
        <v>0</v>
      </c>
      <c r="AD93" s="173">
        <f t="shared" ca="1" si="33"/>
        <v>0</v>
      </c>
      <c r="AE93" s="173">
        <f t="shared" ca="1" si="33"/>
        <v>0</v>
      </c>
      <c r="AF93" s="173">
        <f t="shared" ca="1" si="33"/>
        <v>0</v>
      </c>
      <c r="AG93" s="173">
        <f t="shared" ca="1" si="33"/>
        <v>0</v>
      </c>
      <c r="AH93" s="173">
        <f t="shared" ca="1" si="33"/>
        <v>0</v>
      </c>
      <c r="AI93" s="173">
        <f t="shared" ca="1" si="33"/>
        <v>0</v>
      </c>
    </row>
    <row r="94" spans="1:35">
      <c r="A94" s="163"/>
      <c r="B94" s="164"/>
      <c r="C94" s="165"/>
      <c r="D94" s="166"/>
      <c r="E94" s="166"/>
      <c r="F94" s="168"/>
      <c r="G94" s="167"/>
      <c r="H94" s="169"/>
      <c r="I94" s="170">
        <f t="shared" ca="1" si="24"/>
        <v>0</v>
      </c>
      <c r="J94" s="170">
        <f t="shared" ca="1" si="27"/>
        <v>0</v>
      </c>
      <c r="K94" s="171">
        <f t="shared" si="25"/>
        <v>0</v>
      </c>
      <c r="L94" s="171">
        <f t="shared" ca="1" si="28"/>
        <v>0</v>
      </c>
      <c r="M94" s="171">
        <f t="shared" ca="1" si="29"/>
        <v>0</v>
      </c>
      <c r="N94" s="172">
        <f t="shared" si="26"/>
        <v>0</v>
      </c>
      <c r="O94" s="170"/>
      <c r="P94" s="173">
        <f t="shared" ca="1" si="32"/>
        <v>0</v>
      </c>
      <c r="Q94" s="173">
        <f t="shared" ca="1" si="32"/>
        <v>0</v>
      </c>
      <c r="R94" s="173">
        <f t="shared" ca="1" si="32"/>
        <v>0</v>
      </c>
      <c r="S94" s="173">
        <f t="shared" ca="1" si="32"/>
        <v>0</v>
      </c>
      <c r="T94" s="173">
        <f t="shared" ca="1" si="32"/>
        <v>0</v>
      </c>
      <c r="U94" s="173">
        <f t="shared" ca="1" si="32"/>
        <v>0</v>
      </c>
      <c r="V94" s="173">
        <f t="shared" ca="1" si="32"/>
        <v>0</v>
      </c>
      <c r="W94" s="173">
        <f t="shared" ca="1" si="32"/>
        <v>0</v>
      </c>
      <c r="X94" s="173">
        <f t="shared" ca="1" si="32"/>
        <v>0</v>
      </c>
      <c r="Y94" s="173">
        <f t="shared" ca="1" si="32"/>
        <v>0</v>
      </c>
      <c r="Z94" s="173">
        <f t="shared" ca="1" si="33"/>
        <v>0</v>
      </c>
      <c r="AA94" s="173">
        <f t="shared" ca="1" si="33"/>
        <v>0</v>
      </c>
      <c r="AB94" s="173">
        <f t="shared" ca="1" si="33"/>
        <v>0</v>
      </c>
      <c r="AC94" s="173">
        <f t="shared" ca="1" si="33"/>
        <v>0</v>
      </c>
      <c r="AD94" s="173">
        <f t="shared" ca="1" si="33"/>
        <v>0</v>
      </c>
      <c r="AE94" s="173">
        <f t="shared" ca="1" si="33"/>
        <v>0</v>
      </c>
      <c r="AF94" s="173">
        <f t="shared" ca="1" si="33"/>
        <v>0</v>
      </c>
      <c r="AG94" s="173">
        <f t="shared" ca="1" si="33"/>
        <v>0</v>
      </c>
      <c r="AH94" s="173">
        <f t="shared" ca="1" si="33"/>
        <v>0</v>
      </c>
      <c r="AI94" s="173">
        <f t="shared" ca="1" si="33"/>
        <v>0</v>
      </c>
    </row>
    <row r="95" spans="1:35">
      <c r="A95" s="163"/>
      <c r="B95" s="164"/>
      <c r="C95" s="165"/>
      <c r="D95" s="166"/>
      <c r="E95" s="166"/>
      <c r="F95" s="168"/>
      <c r="G95" s="167"/>
      <c r="H95" s="169"/>
      <c r="I95" s="170">
        <f t="shared" ca="1" si="24"/>
        <v>0</v>
      </c>
      <c r="J95" s="170">
        <f t="shared" ca="1" si="27"/>
        <v>0</v>
      </c>
      <c r="K95" s="171">
        <f t="shared" si="25"/>
        <v>0</v>
      </c>
      <c r="L95" s="171">
        <f t="shared" ca="1" si="28"/>
        <v>0</v>
      </c>
      <c r="M95" s="171">
        <f t="shared" ca="1" si="29"/>
        <v>0</v>
      </c>
      <c r="N95" s="172">
        <f t="shared" si="26"/>
        <v>0</v>
      </c>
      <c r="O95" s="170"/>
      <c r="P95" s="173">
        <f t="shared" ca="1" si="32"/>
        <v>0</v>
      </c>
      <c r="Q95" s="173">
        <f t="shared" ca="1" si="32"/>
        <v>0</v>
      </c>
      <c r="R95" s="173">
        <f t="shared" ca="1" si="32"/>
        <v>0</v>
      </c>
      <c r="S95" s="173">
        <f t="shared" ca="1" si="32"/>
        <v>0</v>
      </c>
      <c r="T95" s="173">
        <f t="shared" ca="1" si="32"/>
        <v>0</v>
      </c>
      <c r="U95" s="173">
        <f t="shared" ca="1" si="32"/>
        <v>0</v>
      </c>
      <c r="V95" s="173">
        <f t="shared" ca="1" si="32"/>
        <v>0</v>
      </c>
      <c r="W95" s="173">
        <f t="shared" ca="1" si="32"/>
        <v>0</v>
      </c>
      <c r="X95" s="173">
        <f t="shared" ca="1" si="32"/>
        <v>0</v>
      </c>
      <c r="Y95" s="173">
        <f t="shared" ca="1" si="32"/>
        <v>0</v>
      </c>
      <c r="Z95" s="173">
        <f t="shared" ca="1" si="33"/>
        <v>0</v>
      </c>
      <c r="AA95" s="173">
        <f t="shared" ca="1" si="33"/>
        <v>0</v>
      </c>
      <c r="AB95" s="173">
        <f t="shared" ca="1" si="33"/>
        <v>0</v>
      </c>
      <c r="AC95" s="173">
        <f t="shared" ca="1" si="33"/>
        <v>0</v>
      </c>
      <c r="AD95" s="173">
        <f t="shared" ca="1" si="33"/>
        <v>0</v>
      </c>
      <c r="AE95" s="173">
        <f t="shared" ca="1" si="33"/>
        <v>0</v>
      </c>
      <c r="AF95" s="173">
        <f t="shared" ca="1" si="33"/>
        <v>0</v>
      </c>
      <c r="AG95" s="173">
        <f t="shared" ca="1" si="33"/>
        <v>0</v>
      </c>
      <c r="AH95" s="173">
        <f t="shared" ca="1" si="33"/>
        <v>0</v>
      </c>
      <c r="AI95" s="173">
        <f t="shared" ca="1" si="33"/>
        <v>0</v>
      </c>
    </row>
    <row r="96" spans="1:35">
      <c r="A96" s="163"/>
      <c r="B96" s="164"/>
      <c r="C96" s="165"/>
      <c r="D96" s="166"/>
      <c r="E96" s="166"/>
      <c r="F96" s="168"/>
      <c r="G96" s="167"/>
      <c r="H96" s="169"/>
      <c r="I96" s="170">
        <f t="shared" ca="1" si="24"/>
        <v>0</v>
      </c>
      <c r="J96" s="170">
        <f t="shared" ca="1" si="27"/>
        <v>0</v>
      </c>
      <c r="K96" s="171">
        <f t="shared" si="25"/>
        <v>0</v>
      </c>
      <c r="L96" s="171">
        <f t="shared" ca="1" si="28"/>
        <v>0</v>
      </c>
      <c r="M96" s="171">
        <f t="shared" ca="1" si="29"/>
        <v>0</v>
      </c>
      <c r="N96" s="172">
        <f t="shared" si="26"/>
        <v>0</v>
      </c>
      <c r="O96" s="170"/>
      <c r="P96" s="173">
        <f t="shared" ref="P96:Y105" ca="1" si="34">IF(OR(P$5&lt;YEAR($I96),P$5&gt;YEAR($J96)),0,IF(AND(P$5&gt;YEAR($I96),P$5&lt;YEAR($J96)),$K96,IF(P$5=YEAR($I96),$L96,IF(P$5=YEAR($J96),IF($M96=0,$K96,$M96)))))</f>
        <v>0</v>
      </c>
      <c r="Q96" s="173">
        <f t="shared" ca="1" si="34"/>
        <v>0</v>
      </c>
      <c r="R96" s="173">
        <f t="shared" ca="1" si="34"/>
        <v>0</v>
      </c>
      <c r="S96" s="173">
        <f t="shared" ca="1" si="34"/>
        <v>0</v>
      </c>
      <c r="T96" s="173">
        <f t="shared" ca="1" si="34"/>
        <v>0</v>
      </c>
      <c r="U96" s="173">
        <f t="shared" ca="1" si="34"/>
        <v>0</v>
      </c>
      <c r="V96" s="173">
        <f t="shared" ca="1" si="34"/>
        <v>0</v>
      </c>
      <c r="W96" s="173">
        <f t="shared" ca="1" si="34"/>
        <v>0</v>
      </c>
      <c r="X96" s="173">
        <f t="shared" ca="1" si="34"/>
        <v>0</v>
      </c>
      <c r="Y96" s="173">
        <f t="shared" ca="1" si="34"/>
        <v>0</v>
      </c>
      <c r="Z96" s="173">
        <f t="shared" ref="Z96:AI105" ca="1" si="35">IF(OR(Z$5&lt;YEAR($I96),Z$5&gt;YEAR($J96)),0,IF(AND(Z$5&gt;YEAR($I96),Z$5&lt;YEAR($J96)),$K96,IF(Z$5=YEAR($I96),$L96,IF(Z$5=YEAR($J96),IF($M96=0,$K96,$M96)))))</f>
        <v>0</v>
      </c>
      <c r="AA96" s="173">
        <f t="shared" ca="1" si="35"/>
        <v>0</v>
      </c>
      <c r="AB96" s="173">
        <f t="shared" ca="1" si="35"/>
        <v>0</v>
      </c>
      <c r="AC96" s="173">
        <f t="shared" ca="1" si="35"/>
        <v>0</v>
      </c>
      <c r="AD96" s="173">
        <f t="shared" ca="1" si="35"/>
        <v>0</v>
      </c>
      <c r="AE96" s="173">
        <f t="shared" ca="1" si="35"/>
        <v>0</v>
      </c>
      <c r="AF96" s="173">
        <f t="shared" ca="1" si="35"/>
        <v>0</v>
      </c>
      <c r="AG96" s="173">
        <f t="shared" ca="1" si="35"/>
        <v>0</v>
      </c>
      <c r="AH96" s="173">
        <f t="shared" ca="1" si="35"/>
        <v>0</v>
      </c>
      <c r="AI96" s="173">
        <f t="shared" ca="1" si="35"/>
        <v>0</v>
      </c>
    </row>
    <row r="97" spans="1:35">
      <c r="A97" s="163"/>
      <c r="B97" s="164"/>
      <c r="C97" s="165"/>
      <c r="D97" s="166"/>
      <c r="E97" s="166"/>
      <c r="F97" s="168"/>
      <c r="G97" s="167"/>
      <c r="H97" s="169"/>
      <c r="I97" s="170">
        <f t="shared" ca="1" si="24"/>
        <v>0</v>
      </c>
      <c r="J97" s="170">
        <f t="shared" ca="1" si="27"/>
        <v>0</v>
      </c>
      <c r="K97" s="171">
        <f t="shared" si="25"/>
        <v>0</v>
      </c>
      <c r="L97" s="171">
        <f t="shared" ca="1" si="28"/>
        <v>0</v>
      </c>
      <c r="M97" s="171">
        <f t="shared" ca="1" si="29"/>
        <v>0</v>
      </c>
      <c r="N97" s="172">
        <f t="shared" si="26"/>
        <v>0</v>
      </c>
      <c r="O97" s="170"/>
      <c r="P97" s="173">
        <f t="shared" ca="1" si="34"/>
        <v>0</v>
      </c>
      <c r="Q97" s="173">
        <f t="shared" ca="1" si="34"/>
        <v>0</v>
      </c>
      <c r="R97" s="173">
        <f t="shared" ca="1" si="34"/>
        <v>0</v>
      </c>
      <c r="S97" s="173">
        <f t="shared" ca="1" si="34"/>
        <v>0</v>
      </c>
      <c r="T97" s="173">
        <f t="shared" ca="1" si="34"/>
        <v>0</v>
      </c>
      <c r="U97" s="173">
        <f t="shared" ca="1" si="34"/>
        <v>0</v>
      </c>
      <c r="V97" s="173">
        <f t="shared" ca="1" si="34"/>
        <v>0</v>
      </c>
      <c r="W97" s="173">
        <f t="shared" ca="1" si="34"/>
        <v>0</v>
      </c>
      <c r="X97" s="173">
        <f t="shared" ca="1" si="34"/>
        <v>0</v>
      </c>
      <c r="Y97" s="173">
        <f t="shared" ca="1" si="34"/>
        <v>0</v>
      </c>
      <c r="Z97" s="173">
        <f t="shared" ca="1" si="35"/>
        <v>0</v>
      </c>
      <c r="AA97" s="173">
        <f t="shared" ca="1" si="35"/>
        <v>0</v>
      </c>
      <c r="AB97" s="173">
        <f t="shared" ca="1" si="35"/>
        <v>0</v>
      </c>
      <c r="AC97" s="173">
        <f t="shared" ca="1" si="35"/>
        <v>0</v>
      </c>
      <c r="AD97" s="173">
        <f t="shared" ca="1" si="35"/>
        <v>0</v>
      </c>
      <c r="AE97" s="173">
        <f t="shared" ca="1" si="35"/>
        <v>0</v>
      </c>
      <c r="AF97" s="173">
        <f t="shared" ca="1" si="35"/>
        <v>0</v>
      </c>
      <c r="AG97" s="173">
        <f t="shared" ca="1" si="35"/>
        <v>0</v>
      </c>
      <c r="AH97" s="173">
        <f t="shared" ca="1" si="35"/>
        <v>0</v>
      </c>
      <c r="AI97" s="173">
        <f t="shared" ca="1" si="35"/>
        <v>0</v>
      </c>
    </row>
    <row r="98" spans="1:35">
      <c r="A98" s="163"/>
      <c r="B98" s="164"/>
      <c r="C98" s="165"/>
      <c r="D98" s="166"/>
      <c r="E98" s="166"/>
      <c r="F98" s="168"/>
      <c r="G98" s="167"/>
      <c r="H98" s="169"/>
      <c r="I98" s="170">
        <f t="shared" ca="1" si="24"/>
        <v>0</v>
      </c>
      <c r="J98" s="170">
        <f t="shared" ca="1" si="27"/>
        <v>0</v>
      </c>
      <c r="K98" s="171">
        <f t="shared" si="25"/>
        <v>0</v>
      </c>
      <c r="L98" s="171">
        <f t="shared" ca="1" si="28"/>
        <v>0</v>
      </c>
      <c r="M98" s="171">
        <f t="shared" ca="1" si="29"/>
        <v>0</v>
      </c>
      <c r="N98" s="172">
        <f t="shared" si="26"/>
        <v>0</v>
      </c>
      <c r="O98" s="170"/>
      <c r="P98" s="173">
        <f t="shared" ca="1" si="34"/>
        <v>0</v>
      </c>
      <c r="Q98" s="173">
        <f t="shared" ca="1" si="34"/>
        <v>0</v>
      </c>
      <c r="R98" s="173">
        <f t="shared" ca="1" si="34"/>
        <v>0</v>
      </c>
      <c r="S98" s="173">
        <f t="shared" ca="1" si="34"/>
        <v>0</v>
      </c>
      <c r="T98" s="173">
        <f t="shared" ca="1" si="34"/>
        <v>0</v>
      </c>
      <c r="U98" s="173">
        <f t="shared" ca="1" si="34"/>
        <v>0</v>
      </c>
      <c r="V98" s="173">
        <f t="shared" ca="1" si="34"/>
        <v>0</v>
      </c>
      <c r="W98" s="173">
        <f t="shared" ca="1" si="34"/>
        <v>0</v>
      </c>
      <c r="X98" s="173">
        <f t="shared" ca="1" si="34"/>
        <v>0</v>
      </c>
      <c r="Y98" s="173">
        <f t="shared" ca="1" si="34"/>
        <v>0</v>
      </c>
      <c r="Z98" s="173">
        <f t="shared" ca="1" si="35"/>
        <v>0</v>
      </c>
      <c r="AA98" s="173">
        <f t="shared" ca="1" si="35"/>
        <v>0</v>
      </c>
      <c r="AB98" s="173">
        <f t="shared" ca="1" si="35"/>
        <v>0</v>
      </c>
      <c r="AC98" s="173">
        <f t="shared" ca="1" si="35"/>
        <v>0</v>
      </c>
      <c r="AD98" s="173">
        <f t="shared" ca="1" si="35"/>
        <v>0</v>
      </c>
      <c r="AE98" s="173">
        <f t="shared" ca="1" si="35"/>
        <v>0</v>
      </c>
      <c r="AF98" s="173">
        <f t="shared" ca="1" si="35"/>
        <v>0</v>
      </c>
      <c r="AG98" s="173">
        <f t="shared" ca="1" si="35"/>
        <v>0</v>
      </c>
      <c r="AH98" s="173">
        <f t="shared" ca="1" si="35"/>
        <v>0</v>
      </c>
      <c r="AI98" s="173">
        <f t="shared" ca="1" si="35"/>
        <v>0</v>
      </c>
    </row>
    <row r="99" spans="1:35">
      <c r="A99" s="163"/>
      <c r="B99" s="164"/>
      <c r="C99" s="165"/>
      <c r="D99" s="166"/>
      <c r="E99" s="166"/>
      <c r="F99" s="168"/>
      <c r="G99" s="167"/>
      <c r="H99" s="169"/>
      <c r="I99" s="170">
        <f t="shared" ca="1" si="24"/>
        <v>0</v>
      </c>
      <c r="J99" s="170">
        <f t="shared" ca="1" si="27"/>
        <v>0</v>
      </c>
      <c r="K99" s="171">
        <f t="shared" si="25"/>
        <v>0</v>
      </c>
      <c r="L99" s="171">
        <f t="shared" ca="1" si="28"/>
        <v>0</v>
      </c>
      <c r="M99" s="171">
        <f t="shared" ca="1" si="29"/>
        <v>0</v>
      </c>
      <c r="N99" s="172">
        <f t="shared" si="26"/>
        <v>0</v>
      </c>
      <c r="O99" s="170"/>
      <c r="P99" s="173">
        <f t="shared" ca="1" si="34"/>
        <v>0</v>
      </c>
      <c r="Q99" s="173">
        <f t="shared" ca="1" si="34"/>
        <v>0</v>
      </c>
      <c r="R99" s="173">
        <f t="shared" ca="1" si="34"/>
        <v>0</v>
      </c>
      <c r="S99" s="173">
        <f t="shared" ca="1" si="34"/>
        <v>0</v>
      </c>
      <c r="T99" s="173">
        <f t="shared" ca="1" si="34"/>
        <v>0</v>
      </c>
      <c r="U99" s="173">
        <f t="shared" ca="1" si="34"/>
        <v>0</v>
      </c>
      <c r="V99" s="173">
        <f t="shared" ca="1" si="34"/>
        <v>0</v>
      </c>
      <c r="W99" s="173">
        <f t="shared" ca="1" si="34"/>
        <v>0</v>
      </c>
      <c r="X99" s="173">
        <f t="shared" ca="1" si="34"/>
        <v>0</v>
      </c>
      <c r="Y99" s="173">
        <f t="shared" ca="1" si="34"/>
        <v>0</v>
      </c>
      <c r="Z99" s="173">
        <f t="shared" ca="1" si="35"/>
        <v>0</v>
      </c>
      <c r="AA99" s="173">
        <f t="shared" ca="1" si="35"/>
        <v>0</v>
      </c>
      <c r="AB99" s="173">
        <f t="shared" ca="1" si="35"/>
        <v>0</v>
      </c>
      <c r="AC99" s="173">
        <f t="shared" ca="1" si="35"/>
        <v>0</v>
      </c>
      <c r="AD99" s="173">
        <f t="shared" ca="1" si="35"/>
        <v>0</v>
      </c>
      <c r="AE99" s="173">
        <f t="shared" ca="1" si="35"/>
        <v>0</v>
      </c>
      <c r="AF99" s="173">
        <f t="shared" ca="1" si="35"/>
        <v>0</v>
      </c>
      <c r="AG99" s="173">
        <f t="shared" ca="1" si="35"/>
        <v>0</v>
      </c>
      <c r="AH99" s="173">
        <f t="shared" ca="1" si="35"/>
        <v>0</v>
      </c>
      <c r="AI99" s="173">
        <f t="shared" ca="1" si="35"/>
        <v>0</v>
      </c>
    </row>
    <row r="100" spans="1:35">
      <c r="A100" s="163"/>
      <c r="B100" s="164"/>
      <c r="C100" s="165"/>
      <c r="D100" s="166"/>
      <c r="E100" s="166"/>
      <c r="F100" s="168"/>
      <c r="G100" s="167"/>
      <c r="H100" s="169"/>
      <c r="I100" s="170">
        <f t="shared" ca="1" si="24"/>
        <v>0</v>
      </c>
      <c r="J100" s="170">
        <f t="shared" ca="1" si="27"/>
        <v>0</v>
      </c>
      <c r="K100" s="171">
        <f t="shared" si="25"/>
        <v>0</v>
      </c>
      <c r="L100" s="171">
        <f t="shared" ca="1" si="28"/>
        <v>0</v>
      </c>
      <c r="M100" s="171">
        <f t="shared" ca="1" si="29"/>
        <v>0</v>
      </c>
      <c r="N100" s="172">
        <f t="shared" si="26"/>
        <v>0</v>
      </c>
      <c r="O100" s="170"/>
      <c r="P100" s="173">
        <f t="shared" ca="1" si="34"/>
        <v>0</v>
      </c>
      <c r="Q100" s="173">
        <f t="shared" ca="1" si="34"/>
        <v>0</v>
      </c>
      <c r="R100" s="173">
        <f t="shared" ca="1" si="34"/>
        <v>0</v>
      </c>
      <c r="S100" s="173">
        <f t="shared" ca="1" si="34"/>
        <v>0</v>
      </c>
      <c r="T100" s="173">
        <f t="shared" ca="1" si="34"/>
        <v>0</v>
      </c>
      <c r="U100" s="173">
        <f t="shared" ca="1" si="34"/>
        <v>0</v>
      </c>
      <c r="V100" s="173">
        <f t="shared" ca="1" si="34"/>
        <v>0</v>
      </c>
      <c r="W100" s="173">
        <f t="shared" ca="1" si="34"/>
        <v>0</v>
      </c>
      <c r="X100" s="173">
        <f t="shared" ca="1" si="34"/>
        <v>0</v>
      </c>
      <c r="Y100" s="173">
        <f t="shared" ca="1" si="34"/>
        <v>0</v>
      </c>
      <c r="Z100" s="173">
        <f t="shared" ca="1" si="35"/>
        <v>0</v>
      </c>
      <c r="AA100" s="173">
        <f t="shared" ca="1" si="35"/>
        <v>0</v>
      </c>
      <c r="AB100" s="173">
        <f t="shared" ca="1" si="35"/>
        <v>0</v>
      </c>
      <c r="AC100" s="173">
        <f t="shared" ca="1" si="35"/>
        <v>0</v>
      </c>
      <c r="AD100" s="173">
        <f t="shared" ca="1" si="35"/>
        <v>0</v>
      </c>
      <c r="AE100" s="173">
        <f t="shared" ca="1" si="35"/>
        <v>0</v>
      </c>
      <c r="AF100" s="173">
        <f t="shared" ca="1" si="35"/>
        <v>0</v>
      </c>
      <c r="AG100" s="173">
        <f t="shared" ca="1" si="35"/>
        <v>0</v>
      </c>
      <c r="AH100" s="173">
        <f t="shared" ca="1" si="35"/>
        <v>0</v>
      </c>
      <c r="AI100" s="173">
        <f t="shared" ca="1" si="35"/>
        <v>0</v>
      </c>
    </row>
    <row r="101" spans="1:35">
      <c r="A101" s="163"/>
      <c r="B101" s="164"/>
      <c r="C101" s="165"/>
      <c r="D101" s="166"/>
      <c r="E101" s="166"/>
      <c r="F101" s="168"/>
      <c r="G101" s="167"/>
      <c r="H101" s="169"/>
      <c r="I101" s="170">
        <f t="shared" ca="1" si="24"/>
        <v>0</v>
      </c>
      <c r="J101" s="170">
        <f t="shared" ca="1" si="27"/>
        <v>0</v>
      </c>
      <c r="K101" s="171">
        <f t="shared" si="25"/>
        <v>0</v>
      </c>
      <c r="L101" s="171">
        <f t="shared" ca="1" si="28"/>
        <v>0</v>
      </c>
      <c r="M101" s="171">
        <f t="shared" ca="1" si="29"/>
        <v>0</v>
      </c>
      <c r="N101" s="172">
        <f t="shared" si="26"/>
        <v>0</v>
      </c>
      <c r="O101" s="170"/>
      <c r="P101" s="173">
        <f t="shared" ca="1" si="34"/>
        <v>0</v>
      </c>
      <c r="Q101" s="173">
        <f t="shared" ca="1" si="34"/>
        <v>0</v>
      </c>
      <c r="R101" s="173">
        <f t="shared" ca="1" si="34"/>
        <v>0</v>
      </c>
      <c r="S101" s="173">
        <f t="shared" ca="1" si="34"/>
        <v>0</v>
      </c>
      <c r="T101" s="173">
        <f t="shared" ca="1" si="34"/>
        <v>0</v>
      </c>
      <c r="U101" s="173">
        <f t="shared" ca="1" si="34"/>
        <v>0</v>
      </c>
      <c r="V101" s="173">
        <f t="shared" ca="1" si="34"/>
        <v>0</v>
      </c>
      <c r="W101" s="173">
        <f t="shared" ca="1" si="34"/>
        <v>0</v>
      </c>
      <c r="X101" s="173">
        <f t="shared" ca="1" si="34"/>
        <v>0</v>
      </c>
      <c r="Y101" s="173">
        <f t="shared" ca="1" si="34"/>
        <v>0</v>
      </c>
      <c r="Z101" s="173">
        <f t="shared" ca="1" si="35"/>
        <v>0</v>
      </c>
      <c r="AA101" s="173">
        <f t="shared" ca="1" si="35"/>
        <v>0</v>
      </c>
      <c r="AB101" s="173">
        <f t="shared" ca="1" si="35"/>
        <v>0</v>
      </c>
      <c r="AC101" s="173">
        <f t="shared" ca="1" si="35"/>
        <v>0</v>
      </c>
      <c r="AD101" s="173">
        <f t="shared" ca="1" si="35"/>
        <v>0</v>
      </c>
      <c r="AE101" s="173">
        <f t="shared" ca="1" si="35"/>
        <v>0</v>
      </c>
      <c r="AF101" s="173">
        <f t="shared" ca="1" si="35"/>
        <v>0</v>
      </c>
      <c r="AG101" s="173">
        <f t="shared" ca="1" si="35"/>
        <v>0</v>
      </c>
      <c r="AH101" s="173">
        <f t="shared" ca="1" si="35"/>
        <v>0</v>
      </c>
      <c r="AI101" s="173">
        <f t="shared" ca="1" si="35"/>
        <v>0</v>
      </c>
    </row>
    <row r="102" spans="1:35">
      <c r="A102" s="163"/>
      <c r="B102" s="164"/>
      <c r="C102" s="165"/>
      <c r="D102" s="166"/>
      <c r="E102" s="166"/>
      <c r="F102" s="168"/>
      <c r="G102" s="167"/>
      <c r="H102" s="169"/>
      <c r="I102" s="170">
        <f t="shared" ca="1" si="24"/>
        <v>0</v>
      </c>
      <c r="J102" s="170">
        <f t="shared" ca="1" si="27"/>
        <v>0</v>
      </c>
      <c r="K102" s="171">
        <f t="shared" si="25"/>
        <v>0</v>
      </c>
      <c r="L102" s="171">
        <f t="shared" ca="1" si="28"/>
        <v>0</v>
      </c>
      <c r="M102" s="171">
        <f t="shared" ca="1" si="29"/>
        <v>0</v>
      </c>
      <c r="N102" s="172">
        <f t="shared" si="26"/>
        <v>0</v>
      </c>
      <c r="O102" s="170"/>
      <c r="P102" s="173">
        <f t="shared" ca="1" si="34"/>
        <v>0</v>
      </c>
      <c r="Q102" s="173">
        <f t="shared" ca="1" si="34"/>
        <v>0</v>
      </c>
      <c r="R102" s="173">
        <f t="shared" ca="1" si="34"/>
        <v>0</v>
      </c>
      <c r="S102" s="173">
        <f t="shared" ca="1" si="34"/>
        <v>0</v>
      </c>
      <c r="T102" s="173">
        <f t="shared" ca="1" si="34"/>
        <v>0</v>
      </c>
      <c r="U102" s="173">
        <f t="shared" ca="1" si="34"/>
        <v>0</v>
      </c>
      <c r="V102" s="173">
        <f t="shared" ca="1" si="34"/>
        <v>0</v>
      </c>
      <c r="W102" s="173">
        <f t="shared" ca="1" si="34"/>
        <v>0</v>
      </c>
      <c r="X102" s="173">
        <f t="shared" ca="1" si="34"/>
        <v>0</v>
      </c>
      <c r="Y102" s="173">
        <f t="shared" ca="1" si="34"/>
        <v>0</v>
      </c>
      <c r="Z102" s="173">
        <f t="shared" ca="1" si="35"/>
        <v>0</v>
      </c>
      <c r="AA102" s="173">
        <f t="shared" ca="1" si="35"/>
        <v>0</v>
      </c>
      <c r="AB102" s="173">
        <f t="shared" ca="1" si="35"/>
        <v>0</v>
      </c>
      <c r="AC102" s="173">
        <f t="shared" ca="1" si="35"/>
        <v>0</v>
      </c>
      <c r="AD102" s="173">
        <f t="shared" ca="1" si="35"/>
        <v>0</v>
      </c>
      <c r="AE102" s="173">
        <f t="shared" ca="1" si="35"/>
        <v>0</v>
      </c>
      <c r="AF102" s="173">
        <f t="shared" ca="1" si="35"/>
        <v>0</v>
      </c>
      <c r="AG102" s="173">
        <f t="shared" ca="1" si="35"/>
        <v>0</v>
      </c>
      <c r="AH102" s="173">
        <f t="shared" ca="1" si="35"/>
        <v>0</v>
      </c>
      <c r="AI102" s="173">
        <f t="shared" ca="1" si="35"/>
        <v>0</v>
      </c>
    </row>
    <row r="103" spans="1:35">
      <c r="A103" s="163"/>
      <c r="B103" s="164"/>
      <c r="C103" s="165"/>
      <c r="D103" s="166"/>
      <c r="E103" s="166"/>
      <c r="F103" s="168"/>
      <c r="G103" s="167"/>
      <c r="H103" s="169"/>
      <c r="I103" s="170">
        <f t="shared" ca="1" si="24"/>
        <v>0</v>
      </c>
      <c r="J103" s="170">
        <f t="shared" ca="1" si="27"/>
        <v>0</v>
      </c>
      <c r="K103" s="171">
        <f t="shared" si="25"/>
        <v>0</v>
      </c>
      <c r="L103" s="171">
        <f t="shared" ca="1" si="28"/>
        <v>0</v>
      </c>
      <c r="M103" s="171">
        <f t="shared" ca="1" si="29"/>
        <v>0</v>
      </c>
      <c r="N103" s="172">
        <f t="shared" si="26"/>
        <v>0</v>
      </c>
      <c r="O103" s="170"/>
      <c r="P103" s="173">
        <f t="shared" ca="1" si="34"/>
        <v>0</v>
      </c>
      <c r="Q103" s="173">
        <f t="shared" ca="1" si="34"/>
        <v>0</v>
      </c>
      <c r="R103" s="173">
        <f t="shared" ca="1" si="34"/>
        <v>0</v>
      </c>
      <c r="S103" s="173">
        <f t="shared" ca="1" si="34"/>
        <v>0</v>
      </c>
      <c r="T103" s="173">
        <f t="shared" ca="1" si="34"/>
        <v>0</v>
      </c>
      <c r="U103" s="173">
        <f t="shared" ca="1" si="34"/>
        <v>0</v>
      </c>
      <c r="V103" s="173">
        <f t="shared" ca="1" si="34"/>
        <v>0</v>
      </c>
      <c r="W103" s="173">
        <f t="shared" ca="1" si="34"/>
        <v>0</v>
      </c>
      <c r="X103" s="173">
        <f t="shared" ca="1" si="34"/>
        <v>0</v>
      </c>
      <c r="Y103" s="173">
        <f t="shared" ca="1" si="34"/>
        <v>0</v>
      </c>
      <c r="Z103" s="173">
        <f t="shared" ca="1" si="35"/>
        <v>0</v>
      </c>
      <c r="AA103" s="173">
        <f t="shared" ca="1" si="35"/>
        <v>0</v>
      </c>
      <c r="AB103" s="173">
        <f t="shared" ca="1" si="35"/>
        <v>0</v>
      </c>
      <c r="AC103" s="173">
        <f t="shared" ca="1" si="35"/>
        <v>0</v>
      </c>
      <c r="AD103" s="173">
        <f t="shared" ca="1" si="35"/>
        <v>0</v>
      </c>
      <c r="AE103" s="173">
        <f t="shared" ca="1" si="35"/>
        <v>0</v>
      </c>
      <c r="AF103" s="173">
        <f t="shared" ca="1" si="35"/>
        <v>0</v>
      </c>
      <c r="AG103" s="173">
        <f t="shared" ca="1" si="35"/>
        <v>0</v>
      </c>
      <c r="AH103" s="173">
        <f t="shared" ca="1" si="35"/>
        <v>0</v>
      </c>
      <c r="AI103" s="173">
        <f t="shared" ca="1" si="35"/>
        <v>0</v>
      </c>
    </row>
    <row r="104" spans="1:35">
      <c r="A104" s="163"/>
      <c r="B104" s="164"/>
      <c r="C104" s="165"/>
      <c r="D104" s="166"/>
      <c r="E104" s="166"/>
      <c r="F104" s="168"/>
      <c r="G104" s="167"/>
      <c r="H104" s="169"/>
      <c r="I104" s="170">
        <f t="shared" ca="1" si="24"/>
        <v>0</v>
      </c>
      <c r="J104" s="170">
        <f t="shared" ca="1" si="27"/>
        <v>0</v>
      </c>
      <c r="K104" s="171">
        <f t="shared" si="25"/>
        <v>0</v>
      </c>
      <c r="L104" s="171">
        <f t="shared" ca="1" si="28"/>
        <v>0</v>
      </c>
      <c r="M104" s="171">
        <f t="shared" ca="1" si="29"/>
        <v>0</v>
      </c>
      <c r="N104" s="172">
        <f t="shared" si="26"/>
        <v>0</v>
      </c>
      <c r="O104" s="170"/>
      <c r="P104" s="173">
        <f t="shared" ca="1" si="34"/>
        <v>0</v>
      </c>
      <c r="Q104" s="173">
        <f t="shared" ca="1" si="34"/>
        <v>0</v>
      </c>
      <c r="R104" s="173">
        <f t="shared" ca="1" si="34"/>
        <v>0</v>
      </c>
      <c r="S104" s="173">
        <f t="shared" ca="1" si="34"/>
        <v>0</v>
      </c>
      <c r="T104" s="173">
        <f t="shared" ca="1" si="34"/>
        <v>0</v>
      </c>
      <c r="U104" s="173">
        <f t="shared" ca="1" si="34"/>
        <v>0</v>
      </c>
      <c r="V104" s="173">
        <f t="shared" ca="1" si="34"/>
        <v>0</v>
      </c>
      <c r="W104" s="173">
        <f t="shared" ca="1" si="34"/>
        <v>0</v>
      </c>
      <c r="X104" s="173">
        <f t="shared" ca="1" si="34"/>
        <v>0</v>
      </c>
      <c r="Y104" s="173">
        <f t="shared" ca="1" si="34"/>
        <v>0</v>
      </c>
      <c r="Z104" s="173">
        <f t="shared" ca="1" si="35"/>
        <v>0</v>
      </c>
      <c r="AA104" s="173">
        <f t="shared" ca="1" si="35"/>
        <v>0</v>
      </c>
      <c r="AB104" s="173">
        <f t="shared" ca="1" si="35"/>
        <v>0</v>
      </c>
      <c r="AC104" s="173">
        <f t="shared" ca="1" si="35"/>
        <v>0</v>
      </c>
      <c r="AD104" s="173">
        <f t="shared" ca="1" si="35"/>
        <v>0</v>
      </c>
      <c r="AE104" s="173">
        <f t="shared" ca="1" si="35"/>
        <v>0</v>
      </c>
      <c r="AF104" s="173">
        <f t="shared" ca="1" si="35"/>
        <v>0</v>
      </c>
      <c r="AG104" s="173">
        <f t="shared" ca="1" si="35"/>
        <v>0</v>
      </c>
      <c r="AH104" s="173">
        <f t="shared" ca="1" si="35"/>
        <v>0</v>
      </c>
      <c r="AI104" s="173">
        <f t="shared" ca="1" si="35"/>
        <v>0</v>
      </c>
    </row>
    <row r="105" spans="1:35">
      <c r="A105" s="163"/>
      <c r="B105" s="164"/>
      <c r="C105" s="165"/>
      <c r="D105" s="166"/>
      <c r="E105" s="166"/>
      <c r="F105" s="168"/>
      <c r="G105" s="167"/>
      <c r="H105" s="169"/>
      <c r="I105" s="170">
        <f t="shared" ca="1" si="24"/>
        <v>0</v>
      </c>
      <c r="J105" s="170">
        <f t="shared" ca="1" si="27"/>
        <v>0</v>
      </c>
      <c r="K105" s="171">
        <f t="shared" si="25"/>
        <v>0</v>
      </c>
      <c r="L105" s="171">
        <f t="shared" ca="1" si="28"/>
        <v>0</v>
      </c>
      <c r="M105" s="171">
        <f t="shared" ca="1" si="29"/>
        <v>0</v>
      </c>
      <c r="N105" s="172">
        <f t="shared" si="26"/>
        <v>0</v>
      </c>
      <c r="O105" s="170"/>
      <c r="P105" s="173">
        <f t="shared" ca="1" si="34"/>
        <v>0</v>
      </c>
      <c r="Q105" s="173">
        <f t="shared" ca="1" si="34"/>
        <v>0</v>
      </c>
      <c r="R105" s="173">
        <f t="shared" ca="1" si="34"/>
        <v>0</v>
      </c>
      <c r="S105" s="173">
        <f t="shared" ca="1" si="34"/>
        <v>0</v>
      </c>
      <c r="T105" s="173">
        <f t="shared" ca="1" si="34"/>
        <v>0</v>
      </c>
      <c r="U105" s="173">
        <f t="shared" ca="1" si="34"/>
        <v>0</v>
      </c>
      <c r="V105" s="173">
        <f t="shared" ca="1" si="34"/>
        <v>0</v>
      </c>
      <c r="W105" s="173">
        <f t="shared" ca="1" si="34"/>
        <v>0</v>
      </c>
      <c r="X105" s="173">
        <f t="shared" ca="1" si="34"/>
        <v>0</v>
      </c>
      <c r="Y105" s="173">
        <f t="shared" ca="1" si="34"/>
        <v>0</v>
      </c>
      <c r="Z105" s="173">
        <f t="shared" ca="1" si="35"/>
        <v>0</v>
      </c>
      <c r="AA105" s="173">
        <f t="shared" ca="1" si="35"/>
        <v>0</v>
      </c>
      <c r="AB105" s="173">
        <f t="shared" ca="1" si="35"/>
        <v>0</v>
      </c>
      <c r="AC105" s="173">
        <f t="shared" ca="1" si="35"/>
        <v>0</v>
      </c>
      <c r="AD105" s="173">
        <f t="shared" ca="1" si="35"/>
        <v>0</v>
      </c>
      <c r="AE105" s="173">
        <f t="shared" ca="1" si="35"/>
        <v>0</v>
      </c>
      <c r="AF105" s="173">
        <f t="shared" ca="1" si="35"/>
        <v>0</v>
      </c>
      <c r="AG105" s="173">
        <f t="shared" ca="1" si="35"/>
        <v>0</v>
      </c>
      <c r="AH105" s="173">
        <f t="shared" ca="1" si="35"/>
        <v>0</v>
      </c>
      <c r="AI105" s="173">
        <f t="shared" ca="1" si="35"/>
        <v>0</v>
      </c>
    </row>
    <row r="106" spans="1:35">
      <c r="F106" s="174">
        <f>SUM(F6:F105)</f>
        <v>0</v>
      </c>
      <c r="P106" s="174">
        <f t="shared" ref="P106:AI106" ca="1" si="36">SUM(P6:P105)</f>
        <v>0</v>
      </c>
      <c r="Q106" s="174">
        <f t="shared" ca="1" si="36"/>
        <v>0</v>
      </c>
      <c r="R106" s="174">
        <f t="shared" ca="1" si="36"/>
        <v>0</v>
      </c>
      <c r="S106" s="174">
        <f t="shared" ca="1" si="36"/>
        <v>0</v>
      </c>
      <c r="T106" s="174">
        <f t="shared" ca="1" si="36"/>
        <v>0</v>
      </c>
      <c r="U106" s="174">
        <f t="shared" ca="1" si="36"/>
        <v>0</v>
      </c>
      <c r="V106" s="174">
        <f t="shared" ca="1" si="36"/>
        <v>0</v>
      </c>
      <c r="W106" s="174">
        <f t="shared" ca="1" si="36"/>
        <v>0</v>
      </c>
      <c r="X106" s="174">
        <f t="shared" ca="1" si="36"/>
        <v>0</v>
      </c>
      <c r="Y106" s="174">
        <f t="shared" ca="1" si="36"/>
        <v>0</v>
      </c>
      <c r="Z106" s="174">
        <f t="shared" ca="1" si="36"/>
        <v>0</v>
      </c>
      <c r="AA106" s="174">
        <f t="shared" ca="1" si="36"/>
        <v>0</v>
      </c>
      <c r="AB106" s="174">
        <f t="shared" ca="1" si="36"/>
        <v>0</v>
      </c>
      <c r="AC106" s="174">
        <f t="shared" ca="1" si="36"/>
        <v>0</v>
      </c>
      <c r="AD106" s="174">
        <f t="shared" ca="1" si="36"/>
        <v>0</v>
      </c>
      <c r="AE106" s="174">
        <f t="shared" ca="1" si="36"/>
        <v>0</v>
      </c>
      <c r="AF106" s="174">
        <f t="shared" ca="1" si="36"/>
        <v>0</v>
      </c>
      <c r="AG106" s="174">
        <f t="shared" ca="1" si="36"/>
        <v>0</v>
      </c>
      <c r="AH106" s="174">
        <f t="shared" ca="1" si="36"/>
        <v>0</v>
      </c>
      <c r="AI106" s="174">
        <f t="shared" ca="1" si="36"/>
        <v>0</v>
      </c>
    </row>
    <row r="207" spans="1:1">
      <c r="A207" s="58" t="s">
        <v>119</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xr:uid="{00000000-0002-0000-0900-000000000000}">
      <formula1>planimmo2</formula1>
    </dataValidation>
    <dataValidation type="list" allowBlank="1" showInputMessage="1" showErrorMessage="1" sqref="E6:E105" xr:uid="{00000000-0002-0000-0900-000001000000}">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I75"/>
  <sheetViews>
    <sheetView showGridLines="0" topLeftCell="A25" workbookViewId="0">
      <selection activeCell="C52" sqref="C52"/>
    </sheetView>
  </sheetViews>
  <sheetFormatPr baseColWidth="10" defaultRowHeight="12.75"/>
  <cols>
    <col min="3" max="3" width="153.140625" customWidth="1"/>
    <col min="7" max="7" width="19.7109375" customWidth="1"/>
  </cols>
  <sheetData>
    <row r="1" spans="1:9" s="482" customFormat="1" ht="13.5" thickBot="1">
      <c r="A1" s="487"/>
      <c r="B1" s="486"/>
      <c r="C1" s="488"/>
    </row>
    <row r="2" spans="1:9" ht="16.5" thickBot="1">
      <c r="A2" s="1650" t="s">
        <v>367</v>
      </c>
      <c r="B2" s="1651"/>
      <c r="C2" s="1652"/>
      <c r="D2" s="485"/>
      <c r="E2" s="632" t="s">
        <v>428</v>
      </c>
      <c r="F2" s="632" t="s">
        <v>624</v>
      </c>
      <c r="G2" s="633" t="s">
        <v>639</v>
      </c>
      <c r="H2" s="485"/>
      <c r="I2" s="485"/>
    </row>
    <row r="3" spans="1:9">
      <c r="A3" s="639"/>
      <c r="B3" s="640"/>
      <c r="C3" s="638"/>
      <c r="E3" s="634" t="s">
        <v>429</v>
      </c>
      <c r="F3" s="635" t="s">
        <v>625</v>
      </c>
      <c r="G3" s="636" t="s">
        <v>640</v>
      </c>
    </row>
    <row r="4" spans="1:9" ht="15.75">
      <c r="A4" s="641" t="s">
        <v>377</v>
      </c>
      <c r="B4" s="640"/>
      <c r="C4" s="638"/>
      <c r="F4" s="635" t="s">
        <v>626</v>
      </c>
      <c r="G4" s="636" t="s">
        <v>641</v>
      </c>
    </row>
    <row r="5" spans="1:9" ht="15.75">
      <c r="A5" s="641"/>
      <c r="B5" s="640"/>
      <c r="C5" s="638"/>
      <c r="F5" s="637" t="s">
        <v>627</v>
      </c>
    </row>
    <row r="6" spans="1:9" ht="15.75">
      <c r="A6" s="641"/>
      <c r="B6" s="640"/>
      <c r="C6" s="638"/>
    </row>
    <row r="7" spans="1:9" ht="15">
      <c r="A7" s="642" t="s">
        <v>378</v>
      </c>
      <c r="B7" s="643"/>
      <c r="C7" s="644"/>
    </row>
    <row r="8" spans="1:9">
      <c r="A8" s="645"/>
      <c r="B8" s="646"/>
      <c r="C8" s="638"/>
    </row>
    <row r="9" spans="1:9">
      <c r="A9" s="647" t="s">
        <v>379</v>
      </c>
      <c r="B9" s="640"/>
      <c r="C9" s="638"/>
    </row>
    <row r="10" spans="1:9" ht="15.75">
      <c r="A10" s="641"/>
      <c r="B10" s="640"/>
      <c r="C10" s="638" t="str">
        <f>IF(ISBLANK(etab),"Le nom de l'établissement n'est pas saisi","OUI")</f>
        <v>Le nom de l'établissement n'est pas saisi</v>
      </c>
    </row>
    <row r="11" spans="1:9">
      <c r="A11" s="647" t="s">
        <v>380</v>
      </c>
      <c r="B11" s="640"/>
      <c r="C11" s="638"/>
    </row>
    <row r="12" spans="1:9" ht="15.75">
      <c r="A12" s="648"/>
      <c r="B12" s="649"/>
      <c r="C12" s="650" t="str">
        <f>IF(ISBLANK(Parametres!E27),"Le montant des charges décaissables n'est pas saisi","OUI")</f>
        <v>OUI</v>
      </c>
    </row>
    <row r="13" spans="1:9" ht="15.75">
      <c r="A13" s="641"/>
      <c r="B13" s="640"/>
      <c r="C13" s="638"/>
    </row>
    <row r="14" spans="1:9" s="482" customFormat="1" ht="15">
      <c r="A14" s="642" t="s">
        <v>368</v>
      </c>
      <c r="B14" s="651"/>
      <c r="C14" s="644"/>
    </row>
    <row r="15" spans="1:9">
      <c r="A15" s="639"/>
      <c r="B15" s="640"/>
      <c r="C15" s="638"/>
    </row>
    <row r="16" spans="1:9">
      <c r="A16" s="647" t="s">
        <v>381</v>
      </c>
      <c r="B16" s="640"/>
      <c r="C16" s="638"/>
    </row>
    <row r="17" spans="1:3">
      <c r="A17" s="639"/>
      <c r="B17" s="652" t="s">
        <v>376</v>
      </c>
      <c r="C17" s="638" t="str">
        <f>IF(A4_Bilan_comptable!E55="Ok","OUI","NON, le bilan N-1 n'est pas équilibré")</f>
        <v>OUI</v>
      </c>
    </row>
    <row r="18" spans="1:3">
      <c r="A18" s="653"/>
      <c r="B18" s="654" t="s">
        <v>374</v>
      </c>
      <c r="C18" s="650" t="str">
        <f>IF(A4_Bilan_comptable!D55="Ok","OUI","NON, le bilan N-1 n'est pas équilibré")</f>
        <v>OUI</v>
      </c>
    </row>
    <row r="19" spans="1:3">
      <c r="A19" s="639"/>
      <c r="B19" s="640"/>
      <c r="C19" s="638"/>
    </row>
    <row r="20" spans="1:3" s="482" customFormat="1" ht="15">
      <c r="A20" s="642" t="s">
        <v>369</v>
      </c>
      <c r="B20" s="651"/>
      <c r="C20" s="655"/>
    </row>
    <row r="21" spans="1:3" s="482" customFormat="1">
      <c r="A21" s="645"/>
      <c r="B21" s="656"/>
      <c r="C21" s="657"/>
    </row>
    <row r="22" spans="1:3" s="482" customFormat="1">
      <c r="A22" s="647" t="s">
        <v>381</v>
      </c>
      <c r="B22" s="640"/>
      <c r="C22" s="657"/>
    </row>
    <row r="23" spans="1:3" s="482" customFormat="1">
      <c r="A23" s="639"/>
      <c r="B23" s="652" t="s">
        <v>376</v>
      </c>
      <c r="C23" s="638" t="str">
        <f>IF(A8_Bilan_financier!H70="Ok","OUI","NON, le bilan N n'est pas équilibré")</f>
        <v>OUI</v>
      </c>
    </row>
    <row r="24" spans="1:3" s="482" customFormat="1">
      <c r="A24" s="645"/>
      <c r="B24" s="652" t="s">
        <v>374</v>
      </c>
      <c r="C24" s="638" t="str">
        <f>IF(A8_Bilan_financier!G70="Ok","OUI","NON, le bilan N-1 n'est pas équilibré")</f>
        <v>OUI</v>
      </c>
    </row>
    <row r="25" spans="1:3" s="482" customFormat="1">
      <c r="A25" s="658"/>
      <c r="B25" s="654" t="s">
        <v>375</v>
      </c>
      <c r="C25" s="650" t="str">
        <f>IF(A8_Bilan_financier!F70="Ok","OUI","NON, le bilan N-2 n'est pas équilibré")</f>
        <v>OUI</v>
      </c>
    </row>
    <row r="26" spans="1:3" s="482" customFormat="1">
      <c r="A26" s="645"/>
      <c r="B26" s="656"/>
      <c r="C26" s="657"/>
    </row>
    <row r="27" spans="1:3" s="482" customFormat="1" ht="15">
      <c r="A27" s="642" t="s">
        <v>370</v>
      </c>
      <c r="B27" s="651"/>
      <c r="C27" s="655"/>
    </row>
    <row r="28" spans="1:3" s="482" customFormat="1">
      <c r="A28" s="645"/>
      <c r="B28" s="656"/>
      <c r="C28" s="657"/>
    </row>
    <row r="29" spans="1:3" s="482" customFormat="1">
      <c r="A29" s="647" t="s">
        <v>382</v>
      </c>
      <c r="B29" s="656"/>
      <c r="C29" s="657"/>
    </row>
    <row r="30" spans="1:3" s="482" customFormat="1">
      <c r="A30" s="645"/>
      <c r="B30" s="656"/>
      <c r="C30" s="659" t="str">
        <f>IF(A5_Programme_détaillé!C7&lt;&gt;A5_Programme_détaillé!M7,"Le montant des investissements est différent du montant du financement","OUI")</f>
        <v>OUI</v>
      </c>
    </row>
    <row r="31" spans="1:3" s="482" customFormat="1">
      <c r="A31" s="647" t="s">
        <v>383</v>
      </c>
      <c r="B31" s="656"/>
      <c r="C31" s="659"/>
    </row>
    <row r="32" spans="1:3" s="482" customFormat="1">
      <c r="A32" s="645"/>
      <c r="B32" s="656"/>
      <c r="C32" s="659" t="str">
        <f ca="1">IF(ROUND(A5_Programme_détaillé!C7,-1)&lt;&gt;ROUND(A5_Programme_détaillé!Z2,-1),"Le montant des investissements est différent de la somme des amortissements","OUI")</f>
        <v>OUI</v>
      </c>
    </row>
    <row r="33" spans="1:3" s="482" customFormat="1">
      <c r="A33" s="647" t="s">
        <v>388</v>
      </c>
      <c r="B33" s="656"/>
      <c r="C33" s="659"/>
    </row>
    <row r="34" spans="1:3" s="482" customFormat="1">
      <c r="A34" s="645"/>
      <c r="B34" s="656"/>
      <c r="C34" s="659" t="str">
        <f ca="1">IF(ROUND(A5_Programme_détaillé!I7,-1)&lt;&gt;ROUND(A5_Programme_détaillé!CL2,-1),"Le montant des subventions est différent de la somme des quote-part de subventions","OUI")</f>
        <v>OUI</v>
      </c>
    </row>
    <row r="35" spans="1:3" s="482" customFormat="1">
      <c r="A35" s="660" t="s">
        <v>399</v>
      </c>
      <c r="B35" s="661"/>
      <c r="C35" s="662"/>
    </row>
    <row r="36" spans="1:3" s="482" customFormat="1">
      <c r="A36" s="645"/>
      <c r="B36" s="656"/>
      <c r="C36" s="663" t="str">
        <f>IF(COUNT(A5_Programme_détaillé!D8:D135)&gt;=COUNT(A5_Programme_détaillé!E8:E135),"OUI","Il manque au moins une date de décaissement")</f>
        <v>OUI</v>
      </c>
    </row>
    <row r="37" spans="1:3" s="482" customFormat="1">
      <c r="A37" s="660" t="s">
        <v>384</v>
      </c>
      <c r="B37" s="661"/>
      <c r="C37" s="662"/>
    </row>
    <row r="38" spans="1:3" s="482" customFormat="1">
      <c r="A38" s="645"/>
      <c r="B38" s="656"/>
      <c r="C38" s="659" t="str">
        <f>IF(A5_Programme_détaillé!EO7=135,"OUI","Il faut saisir une durée pour tous les emprunts dans l'annexe 5")</f>
        <v>OUI</v>
      </c>
    </row>
    <row r="39" spans="1:3" s="482" customFormat="1">
      <c r="A39" s="660" t="s">
        <v>389</v>
      </c>
      <c r="B39" s="661"/>
      <c r="C39" s="662"/>
    </row>
    <row r="40" spans="1:3" s="482" customFormat="1">
      <c r="A40" s="658"/>
      <c r="B40" s="664"/>
      <c r="C40" s="665" t="str">
        <f>IF(A5_Programme_détaillé!EP7=135,"OUI","Toutes les durées d'emprunt doivent être inférieures aux durées d'amortissement")</f>
        <v>OUI</v>
      </c>
    </row>
    <row r="41" spans="1:3">
      <c r="A41" s="639"/>
      <c r="B41" s="640"/>
      <c r="C41" s="638"/>
    </row>
    <row r="42" spans="1:3" s="482" customFormat="1" ht="15">
      <c r="A42" s="642" t="s">
        <v>373</v>
      </c>
      <c r="B42" s="651"/>
      <c r="C42" s="655"/>
    </row>
    <row r="43" spans="1:3" s="482" customFormat="1">
      <c r="A43" s="645"/>
      <c r="B43" s="656"/>
      <c r="C43" s="657"/>
    </row>
    <row r="44" spans="1:3" s="482" customFormat="1">
      <c r="A44" s="660" t="s">
        <v>385</v>
      </c>
      <c r="B44" s="656"/>
      <c r="C44" s="657"/>
    </row>
    <row r="45" spans="1:3" s="482" customFormat="1">
      <c r="A45" s="658"/>
      <c r="B45" s="664"/>
      <c r="C45" s="665" t="str">
        <f>IF(ROUND(A7_Nouveaux_emprunts!E18,-2)&lt;&gt;ROUND(A5_Programme_détaillé!J7,-2),"Le montant des subventions est différent de la somme des quote-part de subventions","OUI")</f>
        <v>OUI</v>
      </c>
    </row>
    <row r="46" spans="1:3">
      <c r="A46" s="639"/>
      <c r="B46" s="640"/>
      <c r="C46" s="638"/>
    </row>
    <row r="47" spans="1:3" s="482" customFormat="1" ht="15">
      <c r="A47" s="642" t="s">
        <v>371</v>
      </c>
      <c r="B47" s="651"/>
      <c r="C47" s="655"/>
    </row>
    <row r="48" spans="1:3" s="482" customFormat="1">
      <c r="A48" s="645"/>
      <c r="B48" s="656"/>
      <c r="C48" s="657"/>
    </row>
    <row r="49" spans="1:3" s="482" customFormat="1">
      <c r="A49" s="647" t="s">
        <v>386</v>
      </c>
      <c r="B49" s="656"/>
      <c r="C49" s="657"/>
    </row>
    <row r="50" spans="1:3" s="482" customFormat="1">
      <c r="A50" s="645"/>
      <c r="B50" s="656"/>
      <c r="C50" s="659" t="str">
        <f>IF(OR((A2_Plan_de_financement!C17-A2_Plan_de_financement!D17)&lt;0,(A2_Plan_de_financement!D17-A2_Plan_de_financement!E17)&lt;0,(A2_Plan_de_financement!E17-A2_Plan_de_financement!F17)&lt;0),"Les amortissements des actifs acquis avant le démarrage du plan ne sont pas dégressifs","OUI")</f>
        <v>OUI</v>
      </c>
    </row>
    <row r="51" spans="1:3" s="482" customFormat="1">
      <c r="A51" s="647" t="s">
        <v>393</v>
      </c>
      <c r="B51" s="656"/>
      <c r="C51" s="659"/>
    </row>
    <row r="52" spans="1:3" s="482" customFormat="1">
      <c r="A52" s="645"/>
      <c r="B52" s="656"/>
      <c r="C52" s="659" t="str">
        <f>IF(SUM(A2_Plan_de_financement!B27:AS27)&lt;=A8_Bilan_financier!O8,"OUI","La somme des QP de subvention est supérieure au montant disponible au bilan financier")</f>
        <v>OUI</v>
      </c>
    </row>
    <row r="53" spans="1:3" s="482" customFormat="1">
      <c r="A53" s="660" t="s">
        <v>395</v>
      </c>
      <c r="B53" s="656"/>
      <c r="C53" s="657"/>
    </row>
    <row r="54" spans="1:3" s="482" customFormat="1">
      <c r="A54" s="645"/>
      <c r="B54" s="656"/>
      <c r="C54" s="659" t="str">
        <f ca="1">IF(A8_Bilan_financier!O9-SUM(A2_Plan_de_financement!B29:AS29)&lt;-10,"Les reprises sur la réserve de compensation des charges d'amortissement acquises avant le plan sont supérieures à la réserve inscrite au bilan","OUI")</f>
        <v>OUI</v>
      </c>
    </row>
    <row r="55" spans="1:3" s="482" customFormat="1">
      <c r="A55" s="660" t="s">
        <v>396</v>
      </c>
      <c r="B55" s="656"/>
      <c r="C55" s="657"/>
    </row>
    <row r="56" spans="1:3" s="482" customFormat="1">
      <c r="A56" s="645"/>
      <c r="B56" s="656"/>
      <c r="C56" s="659" t="str">
        <f ca="1">IF(SUM(A2_Plan_de_financement!$B$30:$AS$30)+SUM(A2_Plan_de_financement!$B$29:$AS$29)&gt;SUM(A2_Plan_de_financement!$B$11:$AS$11)+A8_Bilan_financier!O9,"Le montant des reprises sur les réserves de compensation des charges d'amortissement acquises avant plan et prévues au plan est supérieur aux réserves inscrites au plan de financement et au bilan","OUI")</f>
        <v>OUI</v>
      </c>
    </row>
    <row r="57" spans="1:3" s="482" customFormat="1">
      <c r="A57" s="660" t="s">
        <v>397</v>
      </c>
      <c r="B57" s="656"/>
      <c r="C57" s="657"/>
    </row>
    <row r="58" spans="1:3" s="482" customFormat="1">
      <c r="A58" s="645"/>
      <c r="B58" s="656"/>
      <c r="C58" s="659" t="str">
        <f>IF(A8_Bilan_financier!O10+A8_Bilan_financier!O11-SUM(A2_Plan_de_financement!B31:AS31)&lt;-10,"Le montant des reprises de provisions pour renouvellement des immobilisations acquises avant plan est supérieur à la provision inscrite au bilan","OUI")</f>
        <v>OUI</v>
      </c>
    </row>
    <row r="59" spans="1:3" s="482" customFormat="1">
      <c r="A59" s="660" t="s">
        <v>398</v>
      </c>
      <c r="B59" s="656"/>
      <c r="C59" s="657"/>
    </row>
    <row r="60" spans="1:3" s="482" customFormat="1">
      <c r="A60" s="645"/>
      <c r="B60" s="656"/>
      <c r="C60" s="659" t="str">
        <f>IF(SUM(A2_Plan_de_financement!$B$32:$AS$32)+SUM(A2_Plan_de_financement!$B$31:$AS$31)&gt;A8_Bilan_financier!O10+A8_Bilan_financier!O11+SUM(A2_Plan_de_financement!$B$12:$AS$12)+10,"Le montant des reprises de provisions pour renouvellement des immobilisations acquises avant plan et prévues au plan est supérieur aux réserves inscrites au plan de financement et au bilan","OUI")</f>
        <v>OUI</v>
      </c>
    </row>
    <row r="61" spans="1:3" s="482" customFormat="1">
      <c r="A61" s="660" t="s">
        <v>394</v>
      </c>
      <c r="B61" s="656"/>
      <c r="C61" s="659"/>
    </row>
    <row r="62" spans="1:3" s="482" customFormat="1">
      <c r="A62" s="658"/>
      <c r="B62" s="664"/>
      <c r="C62" s="665" t="str">
        <f>IF(SUM(A2_Plan_de_financement!B62:C62)&lt;=A8_Bilan_financier!O28,"OUI","Les reprises sur les réserves de trésorerie sont supérieurs à la réserve de trésorerie affectée à la couverture du BFR")</f>
        <v>OUI</v>
      </c>
    </row>
    <row r="63" spans="1:3" s="482" customFormat="1">
      <c r="A63" s="645"/>
      <c r="B63" s="656"/>
      <c r="C63" s="657"/>
    </row>
    <row r="64" spans="1:3" s="482" customFormat="1" ht="15">
      <c r="A64" s="642" t="s">
        <v>372</v>
      </c>
      <c r="B64" s="651"/>
      <c r="C64" s="655"/>
    </row>
    <row r="65" spans="1:3">
      <c r="A65" s="639"/>
      <c r="B65" s="640"/>
      <c r="C65" s="638"/>
    </row>
    <row r="66" spans="1:3">
      <c r="A66" s="660" t="s">
        <v>387</v>
      </c>
      <c r="B66" s="640"/>
      <c r="C66" s="638"/>
    </row>
    <row r="67" spans="1:3">
      <c r="A67" s="653"/>
      <c r="B67" s="649"/>
      <c r="C67" s="665" t="str">
        <f>IF(OR((A10_Impacts_budgétaires!C11-A10_Impacts_budgétaires!D11)&lt;0,(A10_Impacts_budgétaires!D11-A10_Impacts_budgétaires!E11)&lt;0,(A10_Impacts_budgétaires!E11-A10_Impacts_budgétaires!F11)&lt;0,(A10_Impacts_budgétaires!F11-A10_Impacts_budgétaires!G11)&lt;0),"Les frais financiers sur emprunts antérieurs à la 1ère année du plan ne sont pas dégressifs ?","OUI")</f>
        <v>OUI</v>
      </c>
    </row>
    <row r="69" spans="1:3">
      <c r="A69" s="483"/>
      <c r="B69" s="483"/>
      <c r="C69" s="483"/>
    </row>
    <row r="70" spans="1:3">
      <c r="A70" s="483"/>
      <c r="B70" s="483"/>
      <c r="C70" s="483"/>
    </row>
    <row r="71" spans="1:3">
      <c r="A71" s="483"/>
      <c r="B71" s="483"/>
      <c r="C71" s="483"/>
    </row>
    <row r="72" spans="1:3">
      <c r="A72" s="483"/>
      <c r="B72" s="483"/>
      <c r="C72" s="483"/>
    </row>
    <row r="73" spans="1:3">
      <c r="A73" s="483"/>
      <c r="B73" s="483"/>
      <c r="C73" s="483"/>
    </row>
    <row r="74" spans="1:3">
      <c r="A74" s="483"/>
      <c r="B74" s="483"/>
      <c r="C74" s="483"/>
    </row>
    <row r="75" spans="1:3">
      <c r="A75" s="483"/>
      <c r="B75" s="483"/>
      <c r="C75" s="483"/>
    </row>
  </sheetData>
  <sheetProtection algorithmName="SHA-512" hashValue="8H36sfNqUR5cMFvCW7P8zkHZ0P6DJhPyPVk/Ihz91Wawjgo4H4ZrWM9yvOSrLG+99ZHoqMyHBn7fjiRNRJ265g==" saltValue="GDXqIp5hrYsQ2vSFyf7TAQ==" spinCount="100000" sheet="1" objects="1" scenarios="1"/>
  <mergeCells count="1">
    <mergeCell ref="A2:C2"/>
  </mergeCells>
  <conditionalFormatting sqref="C10 C12 C17:C18 C23:C25 C30 C32 C34">
    <cfRule type="expression" dxfId="4" priority="6">
      <formula>IF(C10&lt;&gt;"OUI",TRUE,FALSE)</formula>
    </cfRule>
  </conditionalFormatting>
  <conditionalFormatting sqref="C36">
    <cfRule type="expression" dxfId="3" priority="1">
      <formula>IF(C36&lt;&gt;"OUI",TRUE,FALSE)</formula>
    </cfRule>
  </conditionalFormatting>
  <conditionalFormatting sqref="C38">
    <cfRule type="expression" dxfId="2" priority="4">
      <formula>IF(C38&lt;&gt;"OUI",TRUE,FALSE)</formula>
    </cfRule>
  </conditionalFormatting>
  <conditionalFormatting sqref="C40">
    <cfRule type="expression" dxfId="1" priority="3">
      <formula>IF(C40&lt;&gt;"OUI",TRUE,FALSE)</formula>
    </cfRule>
  </conditionalFormatting>
  <conditionalFormatting sqref="C45 C50 C52 C54 C56 C58 C60 C62 C67">
    <cfRule type="expression" dxfId="0" priority="2">
      <formula>IF(C45&lt;&gt;"OUI",TRUE,FALSE)</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79DF6-CC47-47DA-BDFF-6BA6EF0C2015}">
  <sheetPr>
    <tabColor rgb="FFFFC000"/>
  </sheetPr>
  <dimension ref="A1:AY35"/>
  <sheetViews>
    <sheetView topLeftCell="A11" workbookViewId="0">
      <selection activeCell="C30" sqref="C30"/>
    </sheetView>
  </sheetViews>
  <sheetFormatPr baseColWidth="10" defaultRowHeight="12.75"/>
  <cols>
    <col min="1" max="1" width="40.140625" style="514" customWidth="1"/>
    <col min="2" max="50" width="22.140625" style="514" customWidth="1"/>
    <col min="51" max="51" width="14" style="514" customWidth="1"/>
    <col min="52" max="16384" width="11.42578125" style="514"/>
  </cols>
  <sheetData>
    <row r="1" spans="1:51" ht="75.75" customHeight="1">
      <c r="A1" s="1662" t="s">
        <v>415</v>
      </c>
      <c r="B1" s="1663"/>
      <c r="C1" s="1663"/>
      <c r="D1" s="1663"/>
      <c r="E1" s="1663"/>
      <c r="F1" s="1663"/>
      <c r="G1" s="1663"/>
      <c r="H1" s="1663"/>
      <c r="I1" s="1663"/>
      <c r="J1" s="1663"/>
      <c r="K1" s="1663"/>
    </row>
    <row r="2" spans="1:51" ht="10.5" customHeight="1" thickBot="1">
      <c r="A2" s="515"/>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row>
    <row r="3" spans="1:51" ht="39.950000000000003" customHeight="1" thickBot="1">
      <c r="A3" s="616" t="s">
        <v>416</v>
      </c>
      <c r="B3" s="617">
        <f>[2]Paramètres!I10</f>
        <v>2026</v>
      </c>
      <c r="C3" s="617">
        <f>B3+1</f>
        <v>2027</v>
      </c>
      <c r="D3" s="617">
        <f>C3+1</f>
        <v>2028</v>
      </c>
      <c r="E3" s="617">
        <f>D3+1</f>
        <v>2029</v>
      </c>
      <c r="F3" s="617">
        <f t="shared" ref="F3:AX3" si="0">E3+1</f>
        <v>2030</v>
      </c>
      <c r="G3" s="617">
        <f t="shared" si="0"/>
        <v>2031</v>
      </c>
      <c r="H3" s="617">
        <f t="shared" si="0"/>
        <v>2032</v>
      </c>
      <c r="I3" s="617">
        <f t="shared" si="0"/>
        <v>2033</v>
      </c>
      <c r="J3" s="617">
        <f t="shared" si="0"/>
        <v>2034</v>
      </c>
      <c r="K3" s="617">
        <f t="shared" si="0"/>
        <v>2035</v>
      </c>
      <c r="L3" s="617">
        <f t="shared" si="0"/>
        <v>2036</v>
      </c>
      <c r="M3" s="617">
        <f t="shared" si="0"/>
        <v>2037</v>
      </c>
      <c r="N3" s="617">
        <f t="shared" si="0"/>
        <v>2038</v>
      </c>
      <c r="O3" s="617">
        <f t="shared" si="0"/>
        <v>2039</v>
      </c>
      <c r="P3" s="617">
        <f t="shared" si="0"/>
        <v>2040</v>
      </c>
      <c r="Q3" s="617">
        <f t="shared" si="0"/>
        <v>2041</v>
      </c>
      <c r="R3" s="617">
        <f t="shared" si="0"/>
        <v>2042</v>
      </c>
      <c r="S3" s="617">
        <f t="shared" si="0"/>
        <v>2043</v>
      </c>
      <c r="T3" s="617">
        <f t="shared" si="0"/>
        <v>2044</v>
      </c>
      <c r="U3" s="617">
        <f t="shared" si="0"/>
        <v>2045</v>
      </c>
      <c r="V3" s="617">
        <f t="shared" si="0"/>
        <v>2046</v>
      </c>
      <c r="W3" s="617">
        <f t="shared" si="0"/>
        <v>2047</v>
      </c>
      <c r="X3" s="617">
        <f t="shared" si="0"/>
        <v>2048</v>
      </c>
      <c r="Y3" s="617">
        <f t="shared" si="0"/>
        <v>2049</v>
      </c>
      <c r="Z3" s="617">
        <f t="shared" si="0"/>
        <v>2050</v>
      </c>
      <c r="AA3" s="617">
        <f t="shared" si="0"/>
        <v>2051</v>
      </c>
      <c r="AB3" s="617">
        <f t="shared" si="0"/>
        <v>2052</v>
      </c>
      <c r="AC3" s="617">
        <f t="shared" si="0"/>
        <v>2053</v>
      </c>
      <c r="AD3" s="617">
        <f t="shared" si="0"/>
        <v>2054</v>
      </c>
      <c r="AE3" s="617">
        <f t="shared" si="0"/>
        <v>2055</v>
      </c>
      <c r="AF3" s="617">
        <f t="shared" si="0"/>
        <v>2056</v>
      </c>
      <c r="AG3" s="617">
        <f t="shared" si="0"/>
        <v>2057</v>
      </c>
      <c r="AH3" s="617">
        <f t="shared" si="0"/>
        <v>2058</v>
      </c>
      <c r="AI3" s="617">
        <f t="shared" si="0"/>
        <v>2059</v>
      </c>
      <c r="AJ3" s="617">
        <f t="shared" si="0"/>
        <v>2060</v>
      </c>
      <c r="AK3" s="617">
        <f t="shared" si="0"/>
        <v>2061</v>
      </c>
      <c r="AL3" s="617">
        <f t="shared" si="0"/>
        <v>2062</v>
      </c>
      <c r="AM3" s="617">
        <f t="shared" si="0"/>
        <v>2063</v>
      </c>
      <c r="AN3" s="617">
        <f t="shared" si="0"/>
        <v>2064</v>
      </c>
      <c r="AO3" s="617">
        <f t="shared" si="0"/>
        <v>2065</v>
      </c>
      <c r="AP3" s="617">
        <f t="shared" si="0"/>
        <v>2066</v>
      </c>
      <c r="AQ3" s="617">
        <f t="shared" si="0"/>
        <v>2067</v>
      </c>
      <c r="AR3" s="617">
        <f t="shared" si="0"/>
        <v>2068</v>
      </c>
      <c r="AS3" s="617">
        <f t="shared" si="0"/>
        <v>2069</v>
      </c>
      <c r="AT3" s="617">
        <f t="shared" si="0"/>
        <v>2070</v>
      </c>
      <c r="AU3" s="617">
        <f t="shared" si="0"/>
        <v>2071</v>
      </c>
      <c r="AV3" s="617">
        <f t="shared" si="0"/>
        <v>2072</v>
      </c>
      <c r="AW3" s="617">
        <f t="shared" si="0"/>
        <v>2073</v>
      </c>
      <c r="AX3" s="617">
        <f t="shared" si="0"/>
        <v>2074</v>
      </c>
    </row>
    <row r="4" spans="1:51" ht="39.950000000000003" customHeight="1">
      <c r="A4" s="544" t="s">
        <v>647</v>
      </c>
      <c r="B4" s="545"/>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row>
    <row r="5" spans="1:51" ht="39.950000000000003" customHeight="1">
      <c r="A5" s="544" t="s">
        <v>645</v>
      </c>
      <c r="B5" s="545"/>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row>
    <row r="6" spans="1:51" ht="39.950000000000003" customHeight="1">
      <c r="A6" s="520" t="s">
        <v>646</v>
      </c>
      <c r="B6" s="521"/>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row>
    <row r="7" spans="1:51" ht="39.950000000000003" customHeight="1">
      <c r="A7" s="581" t="s">
        <v>648</v>
      </c>
      <c r="B7" s="582"/>
      <c r="C7" s="583"/>
      <c r="D7" s="583"/>
      <c r="E7" s="583"/>
      <c r="F7" s="583"/>
      <c r="G7" s="583"/>
      <c r="H7" s="583"/>
      <c r="I7" s="583"/>
      <c r="J7" s="583"/>
      <c r="K7" s="583"/>
      <c r="L7" s="583"/>
      <c r="M7" s="583"/>
      <c r="N7" s="583"/>
      <c r="O7" s="583"/>
      <c r="P7" s="583"/>
      <c r="Q7" s="583"/>
      <c r="R7" s="583"/>
      <c r="S7" s="583"/>
      <c r="T7" s="583"/>
      <c r="U7" s="583"/>
      <c r="V7" s="583"/>
      <c r="W7" s="583"/>
      <c r="X7" s="583"/>
      <c r="Y7" s="583"/>
      <c r="Z7" s="583"/>
      <c r="AA7" s="583"/>
      <c r="AB7" s="583"/>
      <c r="AC7" s="583"/>
      <c r="AD7" s="583"/>
      <c r="AE7" s="583"/>
      <c r="AF7" s="583"/>
      <c r="AG7" s="583"/>
      <c r="AH7" s="583"/>
      <c r="AI7" s="583"/>
      <c r="AJ7" s="583"/>
      <c r="AK7" s="583"/>
      <c r="AL7" s="583"/>
      <c r="AM7" s="583"/>
      <c r="AN7" s="583"/>
      <c r="AO7" s="583"/>
      <c r="AP7" s="583"/>
      <c r="AQ7" s="583"/>
      <c r="AR7" s="583"/>
      <c r="AS7" s="583"/>
      <c r="AT7" s="583"/>
      <c r="AU7" s="583"/>
      <c r="AV7" s="583"/>
      <c r="AW7" s="583"/>
      <c r="AX7" s="583"/>
    </row>
    <row r="8" spans="1:51" ht="39.950000000000003" customHeight="1">
      <c r="A8" s="517" t="s">
        <v>417</v>
      </c>
      <c r="B8" s="518"/>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19"/>
      <c r="AX8" s="519"/>
    </row>
    <row r="9" spans="1:51" ht="39.950000000000003" customHeight="1">
      <c r="A9" s="627" t="s">
        <v>418</v>
      </c>
      <c r="B9" s="623"/>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row>
    <row r="10" spans="1:51" ht="39.950000000000003" customHeight="1" thickBot="1">
      <c r="A10" s="628" t="s">
        <v>649</v>
      </c>
      <c r="B10" s="629"/>
      <c r="C10" s="630"/>
      <c r="D10" s="630"/>
      <c r="E10" s="630"/>
      <c r="F10" s="630"/>
      <c r="G10" s="630"/>
      <c r="H10" s="630"/>
      <c r="I10" s="630"/>
      <c r="J10" s="630"/>
      <c r="K10" s="630"/>
      <c r="L10" s="630"/>
      <c r="M10" s="630"/>
      <c r="N10" s="630"/>
      <c r="O10" s="630"/>
      <c r="P10" s="630"/>
      <c r="Q10" s="630"/>
      <c r="R10" s="630"/>
      <c r="S10" s="630"/>
      <c r="T10" s="630"/>
      <c r="U10" s="630"/>
      <c r="V10" s="630"/>
      <c r="W10" s="630"/>
      <c r="X10" s="630"/>
      <c r="Y10" s="630"/>
      <c r="Z10" s="630"/>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row>
    <row r="11" spans="1:51" ht="39.950000000000003" customHeight="1" thickBot="1">
      <c r="A11" s="524" t="s">
        <v>419</v>
      </c>
      <c r="B11" s="523">
        <f>SUM(B4:B10)</f>
        <v>0</v>
      </c>
      <c r="C11" s="523">
        <f t="shared" ref="C11:AX11" si="1">SUM(C4:C10)</f>
        <v>0</v>
      </c>
      <c r="D11" s="523">
        <f t="shared" si="1"/>
        <v>0</v>
      </c>
      <c r="E11" s="523">
        <f t="shared" si="1"/>
        <v>0</v>
      </c>
      <c r="F11" s="523">
        <f t="shared" si="1"/>
        <v>0</v>
      </c>
      <c r="G11" s="523">
        <f t="shared" si="1"/>
        <v>0</v>
      </c>
      <c r="H11" s="523">
        <f t="shared" si="1"/>
        <v>0</v>
      </c>
      <c r="I11" s="523">
        <f t="shared" si="1"/>
        <v>0</v>
      </c>
      <c r="J11" s="523">
        <f t="shared" si="1"/>
        <v>0</v>
      </c>
      <c r="K11" s="523">
        <f t="shared" si="1"/>
        <v>0</v>
      </c>
      <c r="L11" s="523">
        <f t="shared" si="1"/>
        <v>0</v>
      </c>
      <c r="M11" s="523">
        <f t="shared" si="1"/>
        <v>0</v>
      </c>
      <c r="N11" s="523">
        <f t="shared" si="1"/>
        <v>0</v>
      </c>
      <c r="O11" s="523">
        <f t="shared" si="1"/>
        <v>0</v>
      </c>
      <c r="P11" s="523">
        <f t="shared" si="1"/>
        <v>0</v>
      </c>
      <c r="Q11" s="523">
        <f t="shared" si="1"/>
        <v>0</v>
      </c>
      <c r="R11" s="523">
        <f t="shared" si="1"/>
        <v>0</v>
      </c>
      <c r="S11" s="523">
        <f t="shared" si="1"/>
        <v>0</v>
      </c>
      <c r="T11" s="523">
        <f t="shared" si="1"/>
        <v>0</v>
      </c>
      <c r="U11" s="523">
        <f t="shared" si="1"/>
        <v>0</v>
      </c>
      <c r="V11" s="523">
        <f t="shared" si="1"/>
        <v>0</v>
      </c>
      <c r="W11" s="523">
        <f t="shared" si="1"/>
        <v>0</v>
      </c>
      <c r="X11" s="523">
        <f t="shared" si="1"/>
        <v>0</v>
      </c>
      <c r="Y11" s="523">
        <f t="shared" si="1"/>
        <v>0</v>
      </c>
      <c r="Z11" s="523">
        <f t="shared" si="1"/>
        <v>0</v>
      </c>
      <c r="AA11" s="523">
        <f t="shared" si="1"/>
        <v>0</v>
      </c>
      <c r="AB11" s="523">
        <f t="shared" si="1"/>
        <v>0</v>
      </c>
      <c r="AC11" s="523">
        <f t="shared" si="1"/>
        <v>0</v>
      </c>
      <c r="AD11" s="523">
        <f t="shared" si="1"/>
        <v>0</v>
      </c>
      <c r="AE11" s="523">
        <f t="shared" si="1"/>
        <v>0</v>
      </c>
      <c r="AF11" s="523">
        <f t="shared" si="1"/>
        <v>0</v>
      </c>
      <c r="AG11" s="523">
        <f t="shared" si="1"/>
        <v>0</v>
      </c>
      <c r="AH11" s="523">
        <f t="shared" si="1"/>
        <v>0</v>
      </c>
      <c r="AI11" s="523">
        <f t="shared" si="1"/>
        <v>0</v>
      </c>
      <c r="AJ11" s="523">
        <f t="shared" si="1"/>
        <v>0</v>
      </c>
      <c r="AK11" s="523">
        <f t="shared" si="1"/>
        <v>0</v>
      </c>
      <c r="AL11" s="523">
        <f t="shared" si="1"/>
        <v>0</v>
      </c>
      <c r="AM11" s="523">
        <f t="shared" si="1"/>
        <v>0</v>
      </c>
      <c r="AN11" s="523">
        <f t="shared" si="1"/>
        <v>0</v>
      </c>
      <c r="AO11" s="523">
        <f t="shared" si="1"/>
        <v>0</v>
      </c>
      <c r="AP11" s="523">
        <f t="shared" si="1"/>
        <v>0</v>
      </c>
      <c r="AQ11" s="523">
        <f t="shared" si="1"/>
        <v>0</v>
      </c>
      <c r="AR11" s="523">
        <f t="shared" si="1"/>
        <v>0</v>
      </c>
      <c r="AS11" s="523">
        <f t="shared" si="1"/>
        <v>0</v>
      </c>
      <c r="AT11" s="523">
        <f t="shared" si="1"/>
        <v>0</v>
      </c>
      <c r="AU11" s="523">
        <f t="shared" si="1"/>
        <v>0</v>
      </c>
      <c r="AV11" s="523">
        <f t="shared" si="1"/>
        <v>0</v>
      </c>
      <c r="AW11" s="523">
        <f t="shared" si="1"/>
        <v>0</v>
      </c>
      <c r="AX11" s="523">
        <f t="shared" si="1"/>
        <v>0</v>
      </c>
    </row>
    <row r="12" spans="1:51">
      <c r="AY12" s="604" t="s">
        <v>635</v>
      </c>
    </row>
    <row r="13" spans="1:51" ht="39.950000000000003" customHeight="1">
      <c r="A13" s="613" t="s">
        <v>634</v>
      </c>
      <c r="B13" s="612" t="str">
        <f>IFERROR(IF(B$3 &lt; $B$3 + $B$20, $B$19/$B$20, "- €"), "- €")</f>
        <v>- €</v>
      </c>
      <c r="C13" s="612" t="str">
        <f t="shared" ref="C13:AX13" si="2">IFERROR(IF(C$3 &lt; $B$3 + $B$20, $B$19/$B$20, "- €"), "- €")</f>
        <v>- €</v>
      </c>
      <c r="D13" s="612" t="str">
        <f t="shared" si="2"/>
        <v>- €</v>
      </c>
      <c r="E13" s="612" t="str">
        <f t="shared" si="2"/>
        <v>- €</v>
      </c>
      <c r="F13" s="612" t="str">
        <f t="shared" si="2"/>
        <v>- €</v>
      </c>
      <c r="G13" s="612" t="str">
        <f t="shared" si="2"/>
        <v>- €</v>
      </c>
      <c r="H13" s="612" t="str">
        <f t="shared" si="2"/>
        <v>- €</v>
      </c>
      <c r="I13" s="612" t="str">
        <f t="shared" si="2"/>
        <v>- €</v>
      </c>
      <c r="J13" s="612" t="str">
        <f t="shared" si="2"/>
        <v>- €</v>
      </c>
      <c r="K13" s="612" t="str">
        <f t="shared" si="2"/>
        <v>- €</v>
      </c>
      <c r="L13" s="612" t="str">
        <f t="shared" si="2"/>
        <v>- €</v>
      </c>
      <c r="M13" s="612" t="str">
        <f t="shared" si="2"/>
        <v>- €</v>
      </c>
      <c r="N13" s="612" t="str">
        <f t="shared" si="2"/>
        <v>- €</v>
      </c>
      <c r="O13" s="612" t="str">
        <f t="shared" si="2"/>
        <v>- €</v>
      </c>
      <c r="P13" s="612" t="str">
        <f t="shared" si="2"/>
        <v>- €</v>
      </c>
      <c r="Q13" s="612" t="str">
        <f t="shared" si="2"/>
        <v>- €</v>
      </c>
      <c r="R13" s="612" t="str">
        <f t="shared" si="2"/>
        <v>- €</v>
      </c>
      <c r="S13" s="612" t="str">
        <f t="shared" si="2"/>
        <v>- €</v>
      </c>
      <c r="T13" s="612" t="str">
        <f t="shared" si="2"/>
        <v>- €</v>
      </c>
      <c r="U13" s="612" t="str">
        <f t="shared" si="2"/>
        <v>- €</v>
      </c>
      <c r="V13" s="612" t="str">
        <f t="shared" si="2"/>
        <v>- €</v>
      </c>
      <c r="W13" s="612" t="str">
        <f t="shared" si="2"/>
        <v>- €</v>
      </c>
      <c r="X13" s="612" t="str">
        <f t="shared" si="2"/>
        <v>- €</v>
      </c>
      <c r="Y13" s="612" t="str">
        <f t="shared" si="2"/>
        <v>- €</v>
      </c>
      <c r="Z13" s="612" t="str">
        <f t="shared" si="2"/>
        <v>- €</v>
      </c>
      <c r="AA13" s="612" t="str">
        <f t="shared" si="2"/>
        <v>- €</v>
      </c>
      <c r="AB13" s="612" t="str">
        <f t="shared" si="2"/>
        <v>- €</v>
      </c>
      <c r="AC13" s="612" t="str">
        <f t="shared" si="2"/>
        <v>- €</v>
      </c>
      <c r="AD13" s="612" t="str">
        <f t="shared" si="2"/>
        <v>- €</v>
      </c>
      <c r="AE13" s="612" t="str">
        <f t="shared" si="2"/>
        <v>- €</v>
      </c>
      <c r="AF13" s="612" t="str">
        <f t="shared" si="2"/>
        <v>- €</v>
      </c>
      <c r="AG13" s="612" t="str">
        <f t="shared" si="2"/>
        <v>- €</v>
      </c>
      <c r="AH13" s="612" t="str">
        <f t="shared" si="2"/>
        <v>- €</v>
      </c>
      <c r="AI13" s="612" t="str">
        <f t="shared" si="2"/>
        <v>- €</v>
      </c>
      <c r="AJ13" s="612" t="str">
        <f t="shared" si="2"/>
        <v>- €</v>
      </c>
      <c r="AK13" s="612" t="str">
        <f t="shared" si="2"/>
        <v>- €</v>
      </c>
      <c r="AL13" s="612" t="str">
        <f t="shared" si="2"/>
        <v>- €</v>
      </c>
      <c r="AM13" s="612" t="str">
        <f t="shared" si="2"/>
        <v>- €</v>
      </c>
      <c r="AN13" s="612" t="str">
        <f t="shared" si="2"/>
        <v>- €</v>
      </c>
      <c r="AO13" s="612" t="str">
        <f t="shared" si="2"/>
        <v>- €</v>
      </c>
      <c r="AP13" s="612" t="str">
        <f t="shared" si="2"/>
        <v>- €</v>
      </c>
      <c r="AQ13" s="612" t="str">
        <f t="shared" si="2"/>
        <v>- €</v>
      </c>
      <c r="AR13" s="612" t="str">
        <f t="shared" si="2"/>
        <v>- €</v>
      </c>
      <c r="AS13" s="612" t="str">
        <f t="shared" si="2"/>
        <v>- €</v>
      </c>
      <c r="AT13" s="612" t="str">
        <f t="shared" si="2"/>
        <v>- €</v>
      </c>
      <c r="AU13" s="612" t="str">
        <f t="shared" si="2"/>
        <v>- €</v>
      </c>
      <c r="AV13" s="612" t="str">
        <f t="shared" si="2"/>
        <v>- €</v>
      </c>
      <c r="AW13" s="612" t="str">
        <f t="shared" si="2"/>
        <v>- €</v>
      </c>
      <c r="AX13" s="612" t="str">
        <f t="shared" si="2"/>
        <v>- €</v>
      </c>
      <c r="AY13" s="287">
        <f>SUM(B13:AX13)</f>
        <v>0</v>
      </c>
    </row>
    <row r="14" spans="1:51" ht="11.25" customHeight="1" thickBot="1">
      <c r="A14" s="614" t="s">
        <v>642</v>
      </c>
      <c r="B14" s="615" t="str">
        <f>IFERROR(B13/B11,"- €")</f>
        <v>- €</v>
      </c>
      <c r="C14" s="615" t="str">
        <f t="shared" ref="C14:AX14" si="3">IFERROR(C13/C11,"- €")</f>
        <v>- €</v>
      </c>
      <c r="D14" s="615" t="str">
        <f t="shared" si="3"/>
        <v>- €</v>
      </c>
      <c r="E14" s="615" t="str">
        <f t="shared" si="3"/>
        <v>- €</v>
      </c>
      <c r="F14" s="615" t="str">
        <f t="shared" si="3"/>
        <v>- €</v>
      </c>
      <c r="G14" s="615" t="str">
        <f t="shared" si="3"/>
        <v>- €</v>
      </c>
      <c r="H14" s="615" t="str">
        <f t="shared" si="3"/>
        <v>- €</v>
      </c>
      <c r="I14" s="615" t="str">
        <f t="shared" si="3"/>
        <v>- €</v>
      </c>
      <c r="J14" s="615" t="str">
        <f t="shared" si="3"/>
        <v>- €</v>
      </c>
      <c r="K14" s="615" t="str">
        <f t="shared" si="3"/>
        <v>- €</v>
      </c>
      <c r="L14" s="615" t="str">
        <f t="shared" si="3"/>
        <v>- €</v>
      </c>
      <c r="M14" s="615" t="str">
        <f t="shared" si="3"/>
        <v>- €</v>
      </c>
      <c r="N14" s="615" t="str">
        <f t="shared" si="3"/>
        <v>- €</v>
      </c>
      <c r="O14" s="615" t="str">
        <f t="shared" si="3"/>
        <v>- €</v>
      </c>
      <c r="P14" s="615" t="str">
        <f t="shared" si="3"/>
        <v>- €</v>
      </c>
      <c r="Q14" s="615" t="str">
        <f t="shared" si="3"/>
        <v>- €</v>
      </c>
      <c r="R14" s="615" t="str">
        <f t="shared" si="3"/>
        <v>- €</v>
      </c>
      <c r="S14" s="615" t="str">
        <f t="shared" si="3"/>
        <v>- €</v>
      </c>
      <c r="T14" s="615" t="str">
        <f t="shared" si="3"/>
        <v>- €</v>
      </c>
      <c r="U14" s="615" t="str">
        <f t="shared" si="3"/>
        <v>- €</v>
      </c>
      <c r="V14" s="615" t="str">
        <f t="shared" si="3"/>
        <v>- €</v>
      </c>
      <c r="W14" s="615" t="str">
        <f t="shared" si="3"/>
        <v>- €</v>
      </c>
      <c r="X14" s="615" t="str">
        <f t="shared" si="3"/>
        <v>- €</v>
      </c>
      <c r="Y14" s="615" t="str">
        <f t="shared" si="3"/>
        <v>- €</v>
      </c>
      <c r="Z14" s="615" t="str">
        <f t="shared" si="3"/>
        <v>- €</v>
      </c>
      <c r="AA14" s="615" t="str">
        <f t="shared" si="3"/>
        <v>- €</v>
      </c>
      <c r="AB14" s="615" t="str">
        <f t="shared" si="3"/>
        <v>- €</v>
      </c>
      <c r="AC14" s="615" t="str">
        <f t="shared" si="3"/>
        <v>- €</v>
      </c>
      <c r="AD14" s="615" t="str">
        <f t="shared" si="3"/>
        <v>- €</v>
      </c>
      <c r="AE14" s="615" t="str">
        <f t="shared" si="3"/>
        <v>- €</v>
      </c>
      <c r="AF14" s="615" t="str">
        <f t="shared" si="3"/>
        <v>- €</v>
      </c>
      <c r="AG14" s="615" t="str">
        <f t="shared" si="3"/>
        <v>- €</v>
      </c>
      <c r="AH14" s="615" t="str">
        <f t="shared" si="3"/>
        <v>- €</v>
      </c>
      <c r="AI14" s="615" t="str">
        <f t="shared" si="3"/>
        <v>- €</v>
      </c>
      <c r="AJ14" s="615" t="str">
        <f t="shared" si="3"/>
        <v>- €</v>
      </c>
      <c r="AK14" s="615" t="str">
        <f t="shared" si="3"/>
        <v>- €</v>
      </c>
      <c r="AL14" s="615" t="str">
        <f t="shared" si="3"/>
        <v>- €</v>
      </c>
      <c r="AM14" s="615" t="str">
        <f t="shared" si="3"/>
        <v>- €</v>
      </c>
      <c r="AN14" s="615" t="str">
        <f t="shared" si="3"/>
        <v>- €</v>
      </c>
      <c r="AO14" s="615" t="str">
        <f t="shared" si="3"/>
        <v>- €</v>
      </c>
      <c r="AP14" s="615" t="str">
        <f t="shared" si="3"/>
        <v>- €</v>
      </c>
      <c r="AQ14" s="615" t="str">
        <f t="shared" si="3"/>
        <v>- €</v>
      </c>
      <c r="AR14" s="615" t="str">
        <f t="shared" si="3"/>
        <v>- €</v>
      </c>
      <c r="AS14" s="615" t="str">
        <f t="shared" si="3"/>
        <v>- €</v>
      </c>
      <c r="AT14" s="615" t="str">
        <f t="shared" si="3"/>
        <v>- €</v>
      </c>
      <c r="AU14" s="615" t="str">
        <f t="shared" si="3"/>
        <v>- €</v>
      </c>
      <c r="AV14" s="615" t="str">
        <f t="shared" si="3"/>
        <v>- €</v>
      </c>
      <c r="AW14" s="615" t="str">
        <f t="shared" si="3"/>
        <v>- €</v>
      </c>
      <c r="AX14" s="615" t="str">
        <f t="shared" si="3"/>
        <v>- €</v>
      </c>
      <c r="AY14" s="287"/>
    </row>
    <row r="15" spans="1:51" ht="13.5" thickBot="1"/>
    <row r="16" spans="1:51" ht="39.950000000000003" customHeight="1" thickBot="1">
      <c r="A16" s="603" t="s">
        <v>643</v>
      </c>
      <c r="B16" s="605" t="str">
        <f>IFERROR(B11-B13,"- €")</f>
        <v>- €</v>
      </c>
      <c r="C16" s="605" t="str">
        <f t="shared" ref="C16:AX16" si="4">IFERROR(C11-C13,"- €")</f>
        <v>- €</v>
      </c>
      <c r="D16" s="605" t="str">
        <f t="shared" si="4"/>
        <v>- €</v>
      </c>
      <c r="E16" s="605" t="str">
        <f t="shared" si="4"/>
        <v>- €</v>
      </c>
      <c r="F16" s="605" t="str">
        <f t="shared" si="4"/>
        <v>- €</v>
      </c>
      <c r="G16" s="605" t="str">
        <f t="shared" si="4"/>
        <v>- €</v>
      </c>
      <c r="H16" s="605" t="str">
        <f t="shared" si="4"/>
        <v>- €</v>
      </c>
      <c r="I16" s="605" t="str">
        <f t="shared" si="4"/>
        <v>- €</v>
      </c>
      <c r="J16" s="605" t="str">
        <f t="shared" si="4"/>
        <v>- €</v>
      </c>
      <c r="K16" s="605" t="str">
        <f t="shared" si="4"/>
        <v>- €</v>
      </c>
      <c r="L16" s="605" t="str">
        <f t="shared" si="4"/>
        <v>- €</v>
      </c>
      <c r="M16" s="605" t="str">
        <f t="shared" si="4"/>
        <v>- €</v>
      </c>
      <c r="N16" s="605" t="str">
        <f t="shared" si="4"/>
        <v>- €</v>
      </c>
      <c r="O16" s="605" t="str">
        <f t="shared" si="4"/>
        <v>- €</v>
      </c>
      <c r="P16" s="605" t="str">
        <f t="shared" si="4"/>
        <v>- €</v>
      </c>
      <c r="Q16" s="605" t="str">
        <f t="shared" si="4"/>
        <v>- €</v>
      </c>
      <c r="R16" s="605" t="str">
        <f t="shared" si="4"/>
        <v>- €</v>
      </c>
      <c r="S16" s="605" t="str">
        <f t="shared" si="4"/>
        <v>- €</v>
      </c>
      <c r="T16" s="605" t="str">
        <f t="shared" si="4"/>
        <v>- €</v>
      </c>
      <c r="U16" s="605" t="str">
        <f t="shared" si="4"/>
        <v>- €</v>
      </c>
      <c r="V16" s="605" t="str">
        <f t="shared" si="4"/>
        <v>- €</v>
      </c>
      <c r="W16" s="605" t="str">
        <f t="shared" si="4"/>
        <v>- €</v>
      </c>
      <c r="X16" s="605" t="str">
        <f t="shared" si="4"/>
        <v>- €</v>
      </c>
      <c r="Y16" s="605" t="str">
        <f t="shared" si="4"/>
        <v>- €</v>
      </c>
      <c r="Z16" s="605" t="str">
        <f t="shared" si="4"/>
        <v>- €</v>
      </c>
      <c r="AA16" s="605" t="str">
        <f t="shared" si="4"/>
        <v>- €</v>
      </c>
      <c r="AB16" s="605" t="str">
        <f t="shared" si="4"/>
        <v>- €</v>
      </c>
      <c r="AC16" s="605" t="str">
        <f t="shared" si="4"/>
        <v>- €</v>
      </c>
      <c r="AD16" s="605" t="str">
        <f t="shared" si="4"/>
        <v>- €</v>
      </c>
      <c r="AE16" s="605" t="str">
        <f t="shared" si="4"/>
        <v>- €</v>
      </c>
      <c r="AF16" s="605" t="str">
        <f t="shared" si="4"/>
        <v>- €</v>
      </c>
      <c r="AG16" s="605" t="str">
        <f t="shared" si="4"/>
        <v>- €</v>
      </c>
      <c r="AH16" s="605" t="str">
        <f t="shared" si="4"/>
        <v>- €</v>
      </c>
      <c r="AI16" s="605" t="str">
        <f t="shared" si="4"/>
        <v>- €</v>
      </c>
      <c r="AJ16" s="605" t="str">
        <f t="shared" si="4"/>
        <v>- €</v>
      </c>
      <c r="AK16" s="605" t="str">
        <f t="shared" si="4"/>
        <v>- €</v>
      </c>
      <c r="AL16" s="605" t="str">
        <f t="shared" si="4"/>
        <v>- €</v>
      </c>
      <c r="AM16" s="605" t="str">
        <f t="shared" si="4"/>
        <v>- €</v>
      </c>
      <c r="AN16" s="605" t="str">
        <f t="shared" si="4"/>
        <v>- €</v>
      </c>
      <c r="AO16" s="605" t="str">
        <f t="shared" si="4"/>
        <v>- €</v>
      </c>
      <c r="AP16" s="605" t="str">
        <f t="shared" si="4"/>
        <v>- €</v>
      </c>
      <c r="AQ16" s="605" t="str">
        <f t="shared" si="4"/>
        <v>- €</v>
      </c>
      <c r="AR16" s="605" t="str">
        <f t="shared" si="4"/>
        <v>- €</v>
      </c>
      <c r="AS16" s="605" t="str">
        <f t="shared" si="4"/>
        <v>- €</v>
      </c>
      <c r="AT16" s="605" t="str">
        <f t="shared" si="4"/>
        <v>- €</v>
      </c>
      <c r="AU16" s="605" t="str">
        <f t="shared" si="4"/>
        <v>- €</v>
      </c>
      <c r="AV16" s="605" t="str">
        <f t="shared" si="4"/>
        <v>- €</v>
      </c>
      <c r="AW16" s="605" t="str">
        <f t="shared" si="4"/>
        <v>- €</v>
      </c>
      <c r="AX16" s="605" t="str">
        <f t="shared" si="4"/>
        <v>- €</v>
      </c>
    </row>
    <row r="17" spans="1:15" ht="13.5" thickBot="1"/>
    <row r="18" spans="1:15" ht="18" customHeight="1">
      <c r="A18" s="597" t="s">
        <v>430</v>
      </c>
      <c r="B18" s="600"/>
    </row>
    <row r="19" spans="1:15" ht="18" customHeight="1">
      <c r="A19" s="598" t="s">
        <v>633</v>
      </c>
      <c r="B19" s="602"/>
    </row>
    <row r="20" spans="1:15" ht="18" customHeight="1" thickBot="1">
      <c r="A20" s="599" t="s">
        <v>632</v>
      </c>
      <c r="B20" s="601"/>
    </row>
    <row r="21" spans="1:15" ht="13.5" thickBot="1">
      <c r="A21" s="543"/>
    </row>
    <row r="22" spans="1:15" ht="26.25" customHeight="1" thickBot="1">
      <c r="A22" s="1664" t="s">
        <v>426</v>
      </c>
      <c r="B22" s="1665"/>
      <c r="C22" s="1666"/>
      <c r="E22" s="1667" t="s">
        <v>623</v>
      </c>
      <c r="F22" s="1668"/>
      <c r="G22" s="1669"/>
      <c r="I22" s="1670" t="s">
        <v>631</v>
      </c>
      <c r="J22" s="1671"/>
      <c r="K22" s="1672"/>
      <c r="M22" s="1653" t="s">
        <v>71</v>
      </c>
      <c r="N22" s="1654"/>
      <c r="O22" s="1655"/>
    </row>
    <row r="23" spans="1:15">
      <c r="A23" s="607"/>
      <c r="B23" s="608" t="s">
        <v>299</v>
      </c>
      <c r="C23" s="609"/>
      <c r="E23" s="525"/>
      <c r="F23" s="526" t="s">
        <v>628</v>
      </c>
      <c r="G23" s="537"/>
      <c r="I23" s="525"/>
      <c r="J23" s="526" t="s">
        <v>628</v>
      </c>
      <c r="K23" s="537"/>
      <c r="M23" s="625" t="s">
        <v>636</v>
      </c>
      <c r="N23" s="608"/>
      <c r="O23" s="626"/>
    </row>
    <row r="24" spans="1:15">
      <c r="A24" s="525"/>
      <c r="B24" s="526" t="s">
        <v>301</v>
      </c>
      <c r="C24" s="538"/>
      <c r="E24" s="525"/>
      <c r="F24" s="526" t="s">
        <v>629</v>
      </c>
      <c r="G24" s="576"/>
      <c r="I24" s="525"/>
      <c r="J24" s="526" t="s">
        <v>629</v>
      </c>
      <c r="K24" s="576"/>
      <c r="M24" s="1656"/>
      <c r="N24" s="1657"/>
      <c r="O24" s="1658"/>
    </row>
    <row r="25" spans="1:15">
      <c r="A25" s="525"/>
      <c r="B25" s="526" t="s">
        <v>427</v>
      </c>
      <c r="C25" s="538"/>
      <c r="E25" s="525"/>
      <c r="F25" s="526" t="s">
        <v>630</v>
      </c>
      <c r="G25" s="537">
        <f>B18*G24</f>
        <v>0</v>
      </c>
      <c r="I25" s="525"/>
      <c r="J25" s="526" t="s">
        <v>630</v>
      </c>
      <c r="K25" s="537">
        <f>B18*K24</f>
        <v>0</v>
      </c>
      <c r="M25" s="1656"/>
      <c r="N25" s="1657"/>
      <c r="O25" s="1658"/>
    </row>
    <row r="26" spans="1:15">
      <c r="A26" s="525"/>
      <c r="B26" s="526" t="s">
        <v>303</v>
      </c>
      <c r="C26" s="539"/>
      <c r="E26" s="525"/>
      <c r="F26" s="526" t="s">
        <v>637</v>
      </c>
      <c r="G26" s="577"/>
      <c r="I26" s="525"/>
      <c r="J26" s="526" t="s">
        <v>637</v>
      </c>
      <c r="K26" s="577"/>
      <c r="M26" s="1656"/>
      <c r="N26" s="1657"/>
      <c r="O26" s="1658"/>
    </row>
    <row r="27" spans="1:15">
      <c r="A27" s="525"/>
      <c r="B27" s="526" t="s">
        <v>305</v>
      </c>
      <c r="C27" s="539"/>
      <c r="E27" s="580" t="s">
        <v>636</v>
      </c>
      <c r="F27" s="578"/>
      <c r="G27" s="579"/>
      <c r="I27" s="580" t="s">
        <v>636</v>
      </c>
      <c r="J27" s="578"/>
      <c r="K27" s="579"/>
      <c r="M27" s="1656"/>
      <c r="N27" s="1657"/>
      <c r="O27" s="1658"/>
    </row>
    <row r="28" spans="1:15">
      <c r="A28" s="525"/>
      <c r="B28" s="526" t="s">
        <v>307</v>
      </c>
      <c r="C28" s="540"/>
      <c r="E28" s="1656"/>
      <c r="F28" s="1657"/>
      <c r="G28" s="1658"/>
      <c r="I28" s="1656"/>
      <c r="J28" s="1657"/>
      <c r="K28" s="1658"/>
      <c r="M28" s="1656"/>
      <c r="N28" s="1657"/>
      <c r="O28" s="1658"/>
    </row>
    <row r="29" spans="1:15">
      <c r="A29" s="525"/>
      <c r="B29" s="526" t="s">
        <v>309</v>
      </c>
      <c r="C29" s="606"/>
      <c r="E29" s="1656"/>
      <c r="F29" s="1657"/>
      <c r="G29" s="1658"/>
      <c r="I29" s="1656"/>
      <c r="J29" s="1657"/>
      <c r="K29" s="1658"/>
      <c r="M29" s="1656"/>
      <c r="N29" s="1657"/>
      <c r="O29" s="1658"/>
    </row>
    <row r="30" spans="1:15" ht="13.5" thickBot="1">
      <c r="A30" s="610"/>
      <c r="B30" s="611" t="s">
        <v>638</v>
      </c>
      <c r="C30" s="631"/>
      <c r="E30" s="1656"/>
      <c r="F30" s="1657"/>
      <c r="G30" s="1658"/>
      <c r="I30" s="1656"/>
      <c r="J30" s="1657"/>
      <c r="K30" s="1658"/>
      <c r="M30" s="1656"/>
      <c r="N30" s="1657"/>
      <c r="O30" s="1658"/>
    </row>
    <row r="31" spans="1:15">
      <c r="E31" s="1656"/>
      <c r="F31" s="1657"/>
      <c r="G31" s="1658"/>
      <c r="I31" s="1656"/>
      <c r="J31" s="1657"/>
      <c r="K31" s="1658"/>
      <c r="M31" s="1656"/>
      <c r="N31" s="1657"/>
      <c r="O31" s="1658"/>
    </row>
    <row r="32" spans="1:15">
      <c r="E32" s="1656"/>
      <c r="F32" s="1657"/>
      <c r="G32" s="1658"/>
      <c r="I32" s="1656"/>
      <c r="J32" s="1657"/>
      <c r="K32" s="1658"/>
      <c r="M32" s="1656"/>
      <c r="N32" s="1657"/>
      <c r="O32" s="1658"/>
    </row>
    <row r="33" spans="5:15">
      <c r="E33" s="1656"/>
      <c r="F33" s="1657"/>
      <c r="G33" s="1658"/>
      <c r="I33" s="1656"/>
      <c r="J33" s="1657"/>
      <c r="K33" s="1658"/>
      <c r="M33" s="1656"/>
      <c r="N33" s="1657"/>
      <c r="O33" s="1658"/>
    </row>
    <row r="34" spans="5:15">
      <c r="E34" s="1656"/>
      <c r="F34" s="1657"/>
      <c r="G34" s="1658"/>
      <c r="I34" s="1656"/>
      <c r="J34" s="1657"/>
      <c r="K34" s="1658"/>
      <c r="M34" s="1656"/>
      <c r="N34" s="1657"/>
      <c r="O34" s="1658"/>
    </row>
    <row r="35" spans="5:15" ht="13.5" thickBot="1">
      <c r="E35" s="1659"/>
      <c r="F35" s="1660"/>
      <c r="G35" s="1661"/>
      <c r="I35" s="1659"/>
      <c r="J35" s="1660"/>
      <c r="K35" s="1661"/>
      <c r="M35" s="1659"/>
      <c r="N35" s="1660"/>
      <c r="O35" s="1661"/>
    </row>
  </sheetData>
  <sheetProtection algorithmName="SHA-512" hashValue="yKSQQJWO2aMnuofY1iP8/ijEEaIe6XPjwYbxoZkme55rHRsGiK5vnrMvJ4E70fXLtxFshq4vD9wGXr4DERJVOw==" saltValue="H/+k1lJYQvu4Hf8qbE9Dzg==" spinCount="100000" sheet="1" objects="1" scenarios="1"/>
  <mergeCells count="8">
    <mergeCell ref="M22:O22"/>
    <mergeCell ref="M24:O35"/>
    <mergeCell ref="E28:G35"/>
    <mergeCell ref="I28:K35"/>
    <mergeCell ref="A1:K1"/>
    <mergeCell ref="A22:C22"/>
    <mergeCell ref="E22:G22"/>
    <mergeCell ref="I22:K22"/>
  </mergeCells>
  <dataValidations xWindow="540" yWindow="782" count="3">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C29" xr:uid="{2C58BB78-E0AD-4A98-BD02-7533739C4066}"/>
    <dataValidation type="date" operator="greaterThanOrEqual" allowBlank="1" showInputMessage="1" showErrorMessage="1" errorTitle="Date" error="Entrez une date valide ultérieure ou égale au 1er janvier 1900." sqref="C27:C28 G26 K26" xr:uid="{C617BA43-812D-4255-903A-1096F3FCB612}">
      <formula1>1</formula1>
    </dataValidation>
    <dataValidation type="whole" allowBlank="1" showInputMessage="1" showErrorMessage="1" errorTitle="Années" error="Entrez un nombre entier d'années compris entre 1 et 40." sqref="C26" xr:uid="{8EA5915D-D6E3-4A10-A85E-68D0CE557968}">
      <formula1>1</formula1>
      <formula2>40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xWindow="540" yWindow="782" count="3">
        <x14:dataValidation type="list" allowBlank="1" showInputMessage="1" showErrorMessage="1" xr:uid="{14B335E1-9E5A-474C-8814-15027443C9B3}">
          <x14:formula1>
            <xm:f>Autocontrole!$E$2:$E$3</xm:f>
          </x14:formula1>
          <xm:sqref>C25</xm:sqref>
        </x14:dataValidation>
        <x14:dataValidation type="list" allowBlank="1" showInputMessage="1" showErrorMessage="1" xr:uid="{AC54423C-9336-4324-957C-11CE3C8E8ABD}">
          <x14:formula1>
            <xm:f>Autocontrole!$F$2:$F$5</xm:f>
          </x14:formula1>
          <xm:sqref>G23 K23</xm:sqref>
        </x14:dataValidation>
        <x14:dataValidation type="list" allowBlank="1" showInputMessage="1" showErrorMessage="1" errorTitle="Années" error="Entrez un nombre entier d'années compris entre 1 et 40." xr:uid="{206B633D-F33F-488B-8DE3-9E6E69B2C01D}">
          <x14:formula1>
            <xm:f>Autocontrole!$G$2:$G$4</xm:f>
          </x14:formula1>
          <xm:sqref>C30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60D56-5FF7-4E42-B429-9D06119873E8}">
  <sheetPr>
    <tabColor rgb="FFFFC000"/>
  </sheetPr>
  <dimension ref="A1:J280"/>
  <sheetViews>
    <sheetView workbookViewId="0">
      <selection activeCell="G19" sqref="G19"/>
    </sheetView>
  </sheetViews>
  <sheetFormatPr baseColWidth="10" defaultColWidth="10.28515625" defaultRowHeight="12.75"/>
  <cols>
    <col min="1" max="1" width="4.85546875" style="514" customWidth="1"/>
    <col min="2" max="3" width="22" style="514" customWidth="1"/>
    <col min="4" max="4" width="4" style="514" customWidth="1"/>
    <col min="5" max="7" width="10.28515625" style="514"/>
    <col min="8" max="8" width="11.5703125" style="514" customWidth="1"/>
    <col min="9" max="9" width="10.28515625" style="514"/>
    <col min="10" max="10" width="11.28515625" style="514" customWidth="1"/>
    <col min="11" max="16384" width="10.28515625" style="514"/>
  </cols>
  <sheetData>
    <row r="1" spans="1:10" ht="44.1" customHeight="1">
      <c r="A1" s="1673" t="s">
        <v>431</v>
      </c>
      <c r="B1" s="1674"/>
      <c r="C1" s="1674"/>
      <c r="D1" s="1674"/>
      <c r="E1" s="1674"/>
      <c r="F1" s="1674"/>
      <c r="G1" s="1674"/>
      <c r="H1" s="1674"/>
      <c r="I1" s="1674"/>
      <c r="J1" s="1675"/>
    </row>
    <row r="2" spans="1:10">
      <c r="A2" s="1676"/>
      <c r="B2" s="1676"/>
      <c r="C2" s="1676"/>
      <c r="D2" s="1676"/>
      <c r="E2" s="1676"/>
      <c r="F2" s="1676"/>
      <c r="G2" s="1676"/>
      <c r="H2" s="1676"/>
      <c r="I2" s="1676"/>
      <c r="J2" s="1677"/>
    </row>
    <row r="3" spans="1:10" ht="15.75">
      <c r="A3" s="1678" t="s">
        <v>432</v>
      </c>
      <c r="B3" s="1681" t="s">
        <v>433</v>
      </c>
      <c r="C3" s="1681"/>
      <c r="D3" s="1684"/>
      <c r="E3" s="1686" t="s">
        <v>434</v>
      </c>
      <c r="F3" s="1686"/>
      <c r="G3" s="1686"/>
      <c r="H3" s="1686"/>
      <c r="I3" s="1687" t="s">
        <v>435</v>
      </c>
      <c r="J3" s="1688"/>
    </row>
    <row r="4" spans="1:10" ht="22.5">
      <c r="A4" s="1679"/>
      <c r="B4" s="1682"/>
      <c r="C4" s="1682"/>
      <c r="D4" s="1684"/>
      <c r="E4" s="547" t="s">
        <v>436</v>
      </c>
      <c r="F4" s="547" t="s">
        <v>437</v>
      </c>
      <c r="G4" s="547" t="s">
        <v>438</v>
      </c>
      <c r="H4" s="547" t="s">
        <v>439</v>
      </c>
      <c r="I4" s="547" t="s">
        <v>438</v>
      </c>
      <c r="J4" s="547" t="s">
        <v>439</v>
      </c>
    </row>
    <row r="5" spans="1:10">
      <c r="A5" s="1680"/>
      <c r="B5" s="1683"/>
      <c r="C5" s="1683"/>
      <c r="D5" s="1685"/>
      <c r="E5" s="548"/>
      <c r="F5" s="548"/>
      <c r="G5" s="548"/>
      <c r="H5" s="548"/>
      <c r="I5" s="548"/>
      <c r="J5" s="549"/>
    </row>
    <row r="6" spans="1:10" ht="18.95" customHeight="1">
      <c r="A6" s="1703" t="s">
        <v>440</v>
      </c>
      <c r="B6" s="1704"/>
      <c r="C6" s="1704"/>
      <c r="D6" s="1704"/>
      <c r="E6" s="1704"/>
      <c r="F6" s="1704"/>
      <c r="G6" s="1704"/>
      <c r="H6" s="1704"/>
      <c r="I6" s="1704"/>
      <c r="J6" s="1705"/>
    </row>
    <row r="7" spans="1:10" ht="10.7" customHeight="1">
      <c r="A7" s="550" t="s">
        <v>441</v>
      </c>
      <c r="B7" s="1706" t="s">
        <v>442</v>
      </c>
      <c r="C7" s="1701"/>
      <c r="D7" s="1701"/>
      <c r="E7" s="1701"/>
      <c r="F7" s="1701"/>
      <c r="G7" s="1701"/>
      <c r="H7" s="1701"/>
      <c r="I7" s="1701"/>
      <c r="J7" s="1702"/>
    </row>
    <row r="8" spans="1:10" ht="10.7" customHeight="1">
      <c r="A8" s="1707"/>
      <c r="B8" s="1709" t="s">
        <v>443</v>
      </c>
      <c r="C8" s="595" t="s">
        <v>444</v>
      </c>
      <c r="D8" s="1693"/>
      <c r="E8" s="551"/>
      <c r="F8" s="551"/>
      <c r="G8" s="552"/>
      <c r="H8" s="552"/>
      <c r="I8" s="553"/>
      <c r="J8" s="552"/>
    </row>
    <row r="9" spans="1:10" ht="10.7" customHeight="1">
      <c r="A9" s="1708"/>
      <c r="B9" s="1710"/>
      <c r="C9" s="593" t="s">
        <v>445</v>
      </c>
      <c r="D9" s="1694"/>
      <c r="E9" s="554"/>
      <c r="F9" s="554"/>
      <c r="G9" s="555"/>
      <c r="H9" s="555"/>
      <c r="I9" s="556"/>
      <c r="J9" s="555"/>
    </row>
    <row r="10" spans="1:10" ht="10.7" customHeight="1">
      <c r="A10" s="557"/>
      <c r="B10" s="592" t="s">
        <v>446</v>
      </c>
      <c r="C10" s="592" t="s">
        <v>447</v>
      </c>
      <c r="D10" s="1694"/>
      <c r="E10" s="558"/>
      <c r="F10" s="558"/>
      <c r="G10" s="558"/>
      <c r="H10" s="558"/>
      <c r="I10" s="559"/>
      <c r="J10" s="558"/>
    </row>
    <row r="11" spans="1:10" ht="10.7" customHeight="1">
      <c r="A11" s="560"/>
      <c r="B11" s="561" t="s">
        <v>448</v>
      </c>
      <c r="C11" s="561" t="s">
        <v>444</v>
      </c>
      <c r="D11" s="1694"/>
      <c r="E11" s="562"/>
      <c r="F11" s="562"/>
      <c r="G11" s="562"/>
      <c r="H11" s="562"/>
      <c r="I11" s="563"/>
      <c r="J11" s="562"/>
    </row>
    <row r="12" spans="1:10" ht="10.7" customHeight="1">
      <c r="A12" s="557"/>
      <c r="B12" s="592" t="s">
        <v>449</v>
      </c>
      <c r="C12" s="592" t="s">
        <v>444</v>
      </c>
      <c r="D12" s="1694"/>
      <c r="E12" s="558"/>
      <c r="F12" s="558"/>
      <c r="G12" s="558"/>
      <c r="H12" s="558"/>
      <c r="I12" s="559"/>
      <c r="J12" s="558"/>
    </row>
    <row r="13" spans="1:10" ht="10.7" customHeight="1">
      <c r="A13" s="560"/>
      <c r="B13" s="564" t="s">
        <v>450</v>
      </c>
      <c r="C13" s="561" t="s">
        <v>444</v>
      </c>
      <c r="D13" s="1694"/>
      <c r="E13" s="562"/>
      <c r="F13" s="562"/>
      <c r="G13" s="562"/>
      <c r="H13" s="562"/>
      <c r="I13" s="563"/>
      <c r="J13" s="562"/>
    </row>
    <row r="14" spans="1:10" ht="10.7" customHeight="1">
      <c r="A14" s="557"/>
      <c r="B14" s="592" t="s">
        <v>451</v>
      </c>
      <c r="C14" s="592" t="s">
        <v>444</v>
      </c>
      <c r="D14" s="1694"/>
      <c r="E14" s="558"/>
      <c r="F14" s="558"/>
      <c r="G14" s="558"/>
      <c r="H14" s="558"/>
      <c r="I14" s="559"/>
      <c r="J14" s="558"/>
    </row>
    <row r="15" spans="1:10" ht="10.7" customHeight="1">
      <c r="A15" s="565"/>
      <c r="B15" s="566" t="s">
        <v>452</v>
      </c>
      <c r="C15" s="567" t="s">
        <v>444</v>
      </c>
      <c r="D15" s="1695"/>
      <c r="E15" s="568"/>
      <c r="F15" s="568"/>
      <c r="G15" s="568"/>
      <c r="H15" s="568"/>
      <c r="I15" s="569"/>
      <c r="J15" s="568"/>
    </row>
    <row r="16" spans="1:10" ht="10.7" customHeight="1">
      <c r="A16" s="570" t="s">
        <v>453</v>
      </c>
      <c r="B16" s="1700" t="s">
        <v>454</v>
      </c>
      <c r="C16" s="1701"/>
      <c r="D16" s="1701"/>
      <c r="E16" s="1701"/>
      <c r="F16" s="1701"/>
      <c r="G16" s="1701"/>
      <c r="H16" s="1701"/>
      <c r="I16" s="1701"/>
      <c r="J16" s="1702"/>
    </row>
    <row r="17" spans="1:10" ht="10.7" customHeight="1">
      <c r="A17" s="1689"/>
      <c r="B17" s="1691" t="s">
        <v>455</v>
      </c>
      <c r="C17" s="595" t="s">
        <v>456</v>
      </c>
      <c r="D17" s="1693"/>
      <c r="E17" s="1172"/>
      <c r="F17" s="1173"/>
      <c r="G17" s="1174"/>
      <c r="H17" s="1175"/>
      <c r="I17" s="1175"/>
      <c r="J17" s="1175"/>
    </row>
    <row r="18" spans="1:10" ht="10.7" customHeight="1">
      <c r="A18" s="1690"/>
      <c r="B18" s="1692"/>
      <c r="C18" s="593" t="s">
        <v>457</v>
      </c>
      <c r="D18" s="1694"/>
      <c r="E18" s="1176"/>
      <c r="F18" s="1176"/>
      <c r="G18" s="1177"/>
      <c r="H18" s="1178"/>
      <c r="I18" s="1178"/>
      <c r="J18" s="1178"/>
    </row>
    <row r="19" spans="1:10" ht="10.7" customHeight="1">
      <c r="A19" s="1690"/>
      <c r="B19" s="1692"/>
      <c r="C19" s="593" t="s">
        <v>458</v>
      </c>
      <c r="D19" s="1694"/>
      <c r="E19" s="1176"/>
      <c r="F19" s="1179"/>
      <c r="G19" s="1177"/>
      <c r="H19" s="1178"/>
      <c r="I19" s="1178"/>
      <c r="J19" s="1178"/>
    </row>
    <row r="20" spans="1:10" ht="10.7" customHeight="1">
      <c r="A20" s="1696"/>
      <c r="B20" s="1698" t="s">
        <v>459</v>
      </c>
      <c r="C20" s="592" t="s">
        <v>460</v>
      </c>
      <c r="D20" s="1694"/>
      <c r="E20" s="1180"/>
      <c r="F20" s="1181"/>
      <c r="G20" s="1182"/>
      <c r="H20" s="1183"/>
      <c r="I20" s="1183"/>
      <c r="J20" s="1183"/>
    </row>
    <row r="21" spans="1:10" ht="10.7" customHeight="1">
      <c r="A21" s="1696"/>
      <c r="B21" s="1698"/>
      <c r="C21" s="592" t="s">
        <v>457</v>
      </c>
      <c r="D21" s="1694"/>
      <c r="E21" s="1181"/>
      <c r="F21" s="1181"/>
      <c r="G21" s="1182"/>
      <c r="H21" s="1183"/>
      <c r="I21" s="1183"/>
      <c r="J21" s="1183"/>
    </row>
    <row r="22" spans="1:10" ht="10.7" customHeight="1">
      <c r="A22" s="1697"/>
      <c r="B22" s="1699"/>
      <c r="C22" s="596" t="s">
        <v>458</v>
      </c>
      <c r="D22" s="1695"/>
      <c r="E22" s="1184"/>
      <c r="F22" s="1185"/>
      <c r="G22" s="1186"/>
      <c r="H22" s="1187"/>
      <c r="I22" s="1187"/>
      <c r="J22" s="1187"/>
    </row>
    <row r="23" spans="1:10" ht="10.7" customHeight="1">
      <c r="A23" s="570" t="s">
        <v>461</v>
      </c>
      <c r="B23" s="1700" t="s">
        <v>462</v>
      </c>
      <c r="C23" s="1701"/>
      <c r="D23" s="1701"/>
      <c r="E23" s="1701"/>
      <c r="F23" s="1701"/>
      <c r="G23" s="1701"/>
      <c r="H23" s="1701"/>
      <c r="I23" s="1701"/>
      <c r="J23" s="1702"/>
    </row>
    <row r="24" spans="1:10" ht="10.7" customHeight="1">
      <c r="A24" s="1689"/>
      <c r="B24" s="1691" t="s">
        <v>463</v>
      </c>
      <c r="C24" s="595" t="s">
        <v>464</v>
      </c>
      <c r="D24" s="1693"/>
      <c r="E24" s="1188"/>
      <c r="F24" s="1188"/>
      <c r="G24" s="1175"/>
      <c r="H24" s="1175"/>
      <c r="I24" s="1174"/>
      <c r="J24" s="1189"/>
    </row>
    <row r="25" spans="1:10" ht="10.7" customHeight="1">
      <c r="A25" s="1690"/>
      <c r="B25" s="1692"/>
      <c r="C25" s="593" t="s">
        <v>465</v>
      </c>
      <c r="D25" s="1694"/>
      <c r="E25" s="1190"/>
      <c r="F25" s="1190"/>
      <c r="G25" s="1178"/>
      <c r="H25" s="1178"/>
      <c r="I25" s="1191"/>
      <c r="J25" s="1179"/>
    </row>
    <row r="26" spans="1:10" ht="10.7" customHeight="1">
      <c r="A26" s="1690"/>
      <c r="B26" s="1692"/>
      <c r="C26" s="593" t="s">
        <v>466</v>
      </c>
      <c r="D26" s="1694"/>
      <c r="E26" s="1190"/>
      <c r="F26" s="1190"/>
      <c r="G26" s="1178"/>
      <c r="H26" s="1178"/>
      <c r="I26" s="1191"/>
      <c r="J26" s="1179"/>
    </row>
    <row r="27" spans="1:10" ht="10.7" customHeight="1">
      <c r="A27" s="1696"/>
      <c r="B27" s="1698" t="s">
        <v>467</v>
      </c>
      <c r="C27" s="592" t="s">
        <v>464</v>
      </c>
      <c r="D27" s="1694"/>
      <c r="E27" s="1192"/>
      <c r="F27" s="1192"/>
      <c r="G27" s="1183"/>
      <c r="H27" s="1183"/>
      <c r="I27" s="1193"/>
      <c r="J27" s="1194"/>
    </row>
    <row r="28" spans="1:10" ht="10.7" customHeight="1">
      <c r="A28" s="1696"/>
      <c r="B28" s="1698"/>
      <c r="C28" s="592" t="s">
        <v>468</v>
      </c>
      <c r="D28" s="1694"/>
      <c r="E28" s="1192"/>
      <c r="F28" s="1192"/>
      <c r="G28" s="1183"/>
      <c r="H28" s="1183"/>
      <c r="I28" s="1193"/>
      <c r="J28" s="1180"/>
    </row>
    <row r="29" spans="1:10" ht="10.7" customHeight="1">
      <c r="A29" s="1696"/>
      <c r="B29" s="1698"/>
      <c r="C29" s="592" t="s">
        <v>466</v>
      </c>
      <c r="D29" s="1694"/>
      <c r="E29" s="1192"/>
      <c r="F29" s="1192"/>
      <c r="G29" s="1183"/>
      <c r="H29" s="1183"/>
      <c r="I29" s="1193"/>
      <c r="J29" s="1180"/>
    </row>
    <row r="30" spans="1:10" ht="10.7" customHeight="1">
      <c r="A30" s="1690"/>
      <c r="B30" s="1692" t="s">
        <v>469</v>
      </c>
      <c r="C30" s="593" t="s">
        <v>464</v>
      </c>
      <c r="D30" s="1694"/>
      <c r="E30" s="1190"/>
      <c r="F30" s="1190"/>
      <c r="G30" s="1178"/>
      <c r="H30" s="1178"/>
      <c r="I30" s="1191"/>
      <c r="J30" s="1195"/>
    </row>
    <row r="31" spans="1:10" ht="10.7" customHeight="1">
      <c r="A31" s="1690"/>
      <c r="B31" s="1692"/>
      <c r="C31" s="590" t="s">
        <v>470</v>
      </c>
      <c r="D31" s="1694"/>
      <c r="E31" s="1190"/>
      <c r="F31" s="1190"/>
      <c r="G31" s="1178"/>
      <c r="H31" s="1178"/>
      <c r="I31" s="1191"/>
      <c r="J31" s="1179"/>
    </row>
    <row r="32" spans="1:10" ht="10.7" customHeight="1">
      <c r="A32" s="1690"/>
      <c r="B32" s="1692"/>
      <c r="C32" s="593" t="s">
        <v>471</v>
      </c>
      <c r="D32" s="1694"/>
      <c r="E32" s="1190"/>
      <c r="F32" s="1190"/>
      <c r="G32" s="1178"/>
      <c r="H32" s="1178"/>
      <c r="I32" s="1191"/>
      <c r="J32" s="1179"/>
    </row>
    <row r="33" spans="1:10" ht="10.7" customHeight="1">
      <c r="A33" s="1696"/>
      <c r="B33" s="1711" t="s">
        <v>472</v>
      </c>
      <c r="C33" s="592" t="s">
        <v>473</v>
      </c>
      <c r="D33" s="1694"/>
      <c r="E33" s="1180"/>
      <c r="F33" s="1181"/>
      <c r="G33" s="1183"/>
      <c r="H33" s="1183"/>
      <c r="I33" s="1193"/>
      <c r="J33" s="1180"/>
    </row>
    <row r="34" spans="1:10" ht="10.7" customHeight="1">
      <c r="A34" s="1696"/>
      <c r="B34" s="1711"/>
      <c r="C34" s="592" t="s">
        <v>464</v>
      </c>
      <c r="D34" s="1694"/>
      <c r="E34" s="1181"/>
      <c r="F34" s="1181"/>
      <c r="G34" s="1183"/>
      <c r="H34" s="1183"/>
      <c r="I34" s="1193"/>
      <c r="J34" s="1194"/>
    </row>
    <row r="35" spans="1:10" ht="10.7" customHeight="1">
      <c r="A35" s="1696"/>
      <c r="B35" s="1711"/>
      <c r="C35" s="592" t="s">
        <v>465</v>
      </c>
      <c r="D35" s="1694"/>
      <c r="E35" s="1181"/>
      <c r="F35" s="1181"/>
      <c r="G35" s="1183"/>
      <c r="H35" s="1183"/>
      <c r="I35" s="1193"/>
      <c r="J35" s="1180"/>
    </row>
    <row r="36" spans="1:10" ht="10.7" customHeight="1">
      <c r="A36" s="1696"/>
      <c r="B36" s="1711"/>
      <c r="C36" s="592" t="s">
        <v>474</v>
      </c>
      <c r="D36" s="1694"/>
      <c r="E36" s="1181"/>
      <c r="F36" s="1180"/>
      <c r="G36" s="1183"/>
      <c r="H36" s="1183"/>
      <c r="I36" s="1193"/>
      <c r="J36" s="1180"/>
    </row>
    <row r="37" spans="1:10" ht="10.7" customHeight="1">
      <c r="A37" s="571"/>
      <c r="B37" s="593" t="s">
        <v>475</v>
      </c>
      <c r="C37" s="593" t="s">
        <v>458</v>
      </c>
      <c r="D37" s="1694"/>
      <c r="E37" s="1179"/>
      <c r="F37" s="1179"/>
      <c r="G37" s="1176"/>
      <c r="H37" s="1176"/>
      <c r="I37" s="1196"/>
      <c r="J37" s="1176"/>
    </row>
    <row r="38" spans="1:10" ht="10.7" customHeight="1">
      <c r="A38" s="557"/>
      <c r="B38" s="591" t="s">
        <v>476</v>
      </c>
      <c r="C38" s="592" t="s">
        <v>458</v>
      </c>
      <c r="D38" s="1694"/>
      <c r="E38" s="1180"/>
      <c r="F38" s="1180"/>
      <c r="G38" s="1181"/>
      <c r="H38" s="1181"/>
      <c r="I38" s="1197"/>
      <c r="J38" s="1181"/>
    </row>
    <row r="39" spans="1:10" ht="10.7" customHeight="1">
      <c r="A39" s="1708"/>
      <c r="B39" s="1710" t="s">
        <v>477</v>
      </c>
      <c r="C39" s="593" t="s">
        <v>458</v>
      </c>
      <c r="D39" s="1694"/>
      <c r="E39" s="1177"/>
      <c r="F39" s="1177"/>
      <c r="G39" s="1198"/>
      <c r="H39" s="1198"/>
      <c r="I39" s="1196"/>
      <c r="J39" s="1198"/>
    </row>
    <row r="40" spans="1:10" ht="10.7" customHeight="1">
      <c r="A40" s="1708"/>
      <c r="B40" s="1710"/>
      <c r="C40" s="593" t="s">
        <v>471</v>
      </c>
      <c r="D40" s="1694"/>
      <c r="E40" s="1177"/>
      <c r="F40" s="1177"/>
      <c r="G40" s="1198"/>
      <c r="H40" s="1198"/>
      <c r="I40" s="1196"/>
      <c r="J40" s="1198"/>
    </row>
    <row r="41" spans="1:10" ht="10.7" customHeight="1">
      <c r="A41" s="557"/>
      <c r="B41" s="592" t="s">
        <v>478</v>
      </c>
      <c r="C41" s="592" t="s">
        <v>458</v>
      </c>
      <c r="D41" s="1694"/>
      <c r="E41" s="1180"/>
      <c r="F41" s="1180"/>
      <c r="G41" s="1181"/>
      <c r="H41" s="1181"/>
      <c r="I41" s="1197"/>
      <c r="J41" s="1181"/>
    </row>
    <row r="42" spans="1:10" ht="10.7" customHeight="1">
      <c r="A42" s="1690"/>
      <c r="B42" s="1708" t="s">
        <v>479</v>
      </c>
      <c r="C42" s="593" t="s">
        <v>480</v>
      </c>
      <c r="D42" s="1694"/>
      <c r="E42" s="1179"/>
      <c r="F42" s="1176"/>
      <c r="G42" s="1178"/>
      <c r="H42" s="1178"/>
      <c r="I42" s="1178"/>
      <c r="J42" s="1177"/>
    </row>
    <row r="43" spans="1:10" ht="10.7" customHeight="1">
      <c r="A43" s="1690"/>
      <c r="B43" s="1708"/>
      <c r="C43" s="593" t="s">
        <v>481</v>
      </c>
      <c r="D43" s="1694"/>
      <c r="E43" s="1176"/>
      <c r="F43" s="1176"/>
      <c r="G43" s="1178"/>
      <c r="H43" s="1178"/>
      <c r="I43" s="1178"/>
      <c r="J43" s="1191"/>
    </row>
    <row r="44" spans="1:10" ht="10.7" customHeight="1">
      <c r="A44" s="1712"/>
      <c r="B44" s="1713"/>
      <c r="C44" s="594" t="s">
        <v>471</v>
      </c>
      <c r="D44" s="1695"/>
      <c r="E44" s="1199"/>
      <c r="F44" s="1200"/>
      <c r="G44" s="1201"/>
      <c r="H44" s="1201"/>
      <c r="I44" s="1201"/>
      <c r="J44" s="1202"/>
    </row>
    <row r="45" spans="1:10" ht="10.7" customHeight="1">
      <c r="A45" s="570" t="s">
        <v>482</v>
      </c>
      <c r="B45" s="1700" t="s">
        <v>483</v>
      </c>
      <c r="C45" s="1701"/>
      <c r="D45" s="1701"/>
      <c r="E45" s="1701"/>
      <c r="F45" s="1701"/>
      <c r="G45" s="1701"/>
      <c r="H45" s="1701"/>
      <c r="I45" s="1701"/>
      <c r="J45" s="1702"/>
    </row>
    <row r="46" spans="1:10" ht="10.7" customHeight="1">
      <c r="A46" s="1689"/>
      <c r="B46" s="1689" t="s">
        <v>484</v>
      </c>
      <c r="C46" s="595" t="s">
        <v>485</v>
      </c>
      <c r="D46" s="1693"/>
      <c r="E46" s="1188"/>
      <c r="F46" s="1203"/>
      <c r="G46" s="1203"/>
      <c r="H46" s="1203"/>
      <c r="I46" s="1188"/>
      <c r="J46" s="1188"/>
    </row>
    <row r="47" spans="1:10" ht="10.7" customHeight="1">
      <c r="A47" s="1690"/>
      <c r="B47" s="1690"/>
      <c r="C47" s="593" t="s">
        <v>486</v>
      </c>
      <c r="D47" s="1694"/>
      <c r="E47" s="1204"/>
      <c r="F47" s="1204"/>
      <c r="G47" s="1204"/>
      <c r="H47" s="1204"/>
      <c r="I47" s="1190"/>
      <c r="J47" s="1205"/>
    </row>
    <row r="48" spans="1:10" ht="10.7" customHeight="1">
      <c r="A48" s="1690"/>
      <c r="B48" s="1690"/>
      <c r="C48" s="593" t="s">
        <v>474</v>
      </c>
      <c r="D48" s="1694"/>
      <c r="E48" s="1204"/>
      <c r="F48" s="1204"/>
      <c r="G48" s="1204"/>
      <c r="H48" s="1204"/>
      <c r="I48" s="1206"/>
      <c r="J48" s="1190"/>
    </row>
    <row r="49" spans="1:10" ht="10.7" customHeight="1">
      <c r="A49" s="1690"/>
      <c r="B49" s="1690"/>
      <c r="C49" s="593" t="s">
        <v>487</v>
      </c>
      <c r="D49" s="1694"/>
      <c r="E49" s="1204"/>
      <c r="F49" s="1190"/>
      <c r="G49" s="1204"/>
      <c r="H49" s="1204"/>
      <c r="I49" s="1190"/>
      <c r="J49" s="1190"/>
    </row>
    <row r="50" spans="1:10" ht="10.7" customHeight="1">
      <c r="A50" s="1696"/>
      <c r="B50" s="1711" t="s">
        <v>488</v>
      </c>
      <c r="C50" s="592" t="s">
        <v>489</v>
      </c>
      <c r="D50" s="1694"/>
      <c r="E50" s="1207"/>
      <c r="F50" s="1207"/>
      <c r="G50" s="1207"/>
      <c r="H50" s="1207"/>
      <c r="I50" s="1208"/>
      <c r="J50" s="1207"/>
    </row>
    <row r="51" spans="1:10" ht="10.7" customHeight="1">
      <c r="A51" s="1696"/>
      <c r="B51" s="1711"/>
      <c r="C51" s="592" t="s">
        <v>474</v>
      </c>
      <c r="D51" s="1694"/>
      <c r="E51" s="1207"/>
      <c r="F51" s="1192"/>
      <c r="G51" s="1207"/>
      <c r="H51" s="1207"/>
      <c r="I51" s="1192"/>
      <c r="J51" s="1207"/>
    </row>
    <row r="52" spans="1:10" ht="10.7" customHeight="1">
      <c r="A52" s="1697"/>
      <c r="B52" s="1714"/>
      <c r="C52" s="596" t="s">
        <v>487</v>
      </c>
      <c r="D52" s="1695"/>
      <c r="E52" s="1209"/>
      <c r="F52" s="1210"/>
      <c r="G52" s="1209"/>
      <c r="H52" s="1209"/>
      <c r="I52" s="1210"/>
      <c r="J52" s="1209"/>
    </row>
    <row r="53" spans="1:10" ht="10.7" customHeight="1">
      <c r="A53" s="570" t="s">
        <v>490</v>
      </c>
      <c r="B53" s="1700" t="s">
        <v>491</v>
      </c>
      <c r="C53" s="1701"/>
      <c r="D53" s="1701"/>
      <c r="E53" s="1701"/>
      <c r="F53" s="1701"/>
      <c r="G53" s="1701"/>
      <c r="H53" s="1701"/>
      <c r="I53" s="1701"/>
      <c r="J53" s="1702"/>
    </row>
    <row r="54" spans="1:10" ht="10.7" customHeight="1">
      <c r="A54" s="1689"/>
      <c r="B54" s="1691" t="s">
        <v>492</v>
      </c>
      <c r="C54" s="595" t="s">
        <v>493</v>
      </c>
      <c r="D54" s="1693"/>
      <c r="E54" s="1174"/>
      <c r="F54" s="1174"/>
      <c r="G54" s="1211"/>
      <c r="H54" s="1211"/>
      <c r="I54" s="1174"/>
      <c r="J54" s="1212"/>
    </row>
    <row r="55" spans="1:10" ht="10.7" customHeight="1">
      <c r="A55" s="1690"/>
      <c r="B55" s="1692"/>
      <c r="C55" s="593" t="s">
        <v>494</v>
      </c>
      <c r="D55" s="1694"/>
      <c r="E55" s="1177"/>
      <c r="F55" s="1177"/>
      <c r="G55" s="1198"/>
      <c r="H55" s="1198"/>
      <c r="I55" s="1191"/>
      <c r="J55" s="1177"/>
    </row>
    <row r="56" spans="1:10" ht="10.7" customHeight="1">
      <c r="A56" s="1690"/>
      <c r="B56" s="1692"/>
      <c r="C56" s="593" t="s">
        <v>495</v>
      </c>
      <c r="D56" s="1694"/>
      <c r="E56" s="1177"/>
      <c r="F56" s="1177"/>
      <c r="G56" s="1198"/>
      <c r="H56" s="1198"/>
      <c r="I56" s="1177"/>
      <c r="J56" s="1177"/>
    </row>
    <row r="57" spans="1:10" ht="10.7" customHeight="1">
      <c r="A57" s="1696"/>
      <c r="B57" s="1696" t="s">
        <v>496</v>
      </c>
      <c r="C57" s="592" t="s">
        <v>493</v>
      </c>
      <c r="D57" s="1694"/>
      <c r="E57" s="1182"/>
      <c r="F57" s="1182"/>
      <c r="G57" s="1213"/>
      <c r="H57" s="1213"/>
      <c r="I57" s="1182"/>
      <c r="J57" s="1214"/>
    </row>
    <row r="58" spans="1:10" ht="10.7" customHeight="1">
      <c r="A58" s="1696"/>
      <c r="B58" s="1696"/>
      <c r="C58" s="592" t="s">
        <v>494</v>
      </c>
      <c r="D58" s="1694"/>
      <c r="E58" s="1182"/>
      <c r="F58" s="1182"/>
      <c r="G58" s="1213"/>
      <c r="H58" s="1213"/>
      <c r="I58" s="1193"/>
      <c r="J58" s="1182"/>
    </row>
    <row r="59" spans="1:10" ht="10.7" customHeight="1">
      <c r="A59" s="1696"/>
      <c r="B59" s="1696"/>
      <c r="C59" s="592" t="s">
        <v>495</v>
      </c>
      <c r="D59" s="1694"/>
      <c r="E59" s="1182"/>
      <c r="F59" s="1182"/>
      <c r="G59" s="1213"/>
      <c r="H59" s="1213"/>
      <c r="I59" s="1182"/>
      <c r="J59" s="1182"/>
    </row>
    <row r="60" spans="1:10" ht="10.7" customHeight="1">
      <c r="A60" s="1708"/>
      <c r="B60" s="1710" t="s">
        <v>497</v>
      </c>
      <c r="C60" s="593" t="s">
        <v>481</v>
      </c>
      <c r="D60" s="1694"/>
      <c r="E60" s="1177"/>
      <c r="F60" s="1177"/>
      <c r="G60" s="1177"/>
      <c r="H60" s="1198"/>
      <c r="I60" s="1198"/>
      <c r="J60" s="1198"/>
    </row>
    <row r="61" spans="1:10" ht="10.7" customHeight="1">
      <c r="A61" s="1708"/>
      <c r="B61" s="1710"/>
      <c r="C61" s="593" t="s">
        <v>495</v>
      </c>
      <c r="D61" s="1694"/>
      <c r="E61" s="1177"/>
      <c r="F61" s="1177"/>
      <c r="G61" s="1177"/>
      <c r="H61" s="1198"/>
      <c r="I61" s="1198"/>
      <c r="J61" s="1198"/>
    </row>
    <row r="62" spans="1:10" ht="10.7" customHeight="1">
      <c r="A62" s="1696"/>
      <c r="B62" s="1698" t="s">
        <v>498</v>
      </c>
      <c r="C62" s="592" t="s">
        <v>499</v>
      </c>
      <c r="D62" s="1694"/>
      <c r="E62" s="1182"/>
      <c r="F62" s="1213"/>
      <c r="G62" s="1213"/>
      <c r="H62" s="1213"/>
      <c r="I62" s="1213"/>
      <c r="J62" s="1182"/>
    </row>
    <row r="63" spans="1:10" ht="10.7" customHeight="1">
      <c r="A63" s="1696"/>
      <c r="B63" s="1698"/>
      <c r="C63" s="592" t="s">
        <v>481</v>
      </c>
      <c r="D63" s="1694"/>
      <c r="E63" s="1213"/>
      <c r="F63" s="1213"/>
      <c r="G63" s="1213"/>
      <c r="H63" s="1213"/>
      <c r="I63" s="1213"/>
      <c r="J63" s="1193"/>
    </row>
    <row r="64" spans="1:10" ht="10.7" customHeight="1">
      <c r="A64" s="1697"/>
      <c r="B64" s="1699"/>
      <c r="C64" s="596" t="s">
        <v>495</v>
      </c>
      <c r="D64" s="1695"/>
      <c r="E64" s="1215"/>
      <c r="F64" s="1186"/>
      <c r="G64" s="1215"/>
      <c r="H64" s="1215"/>
      <c r="I64" s="1215"/>
      <c r="J64" s="1186"/>
    </row>
    <row r="65" spans="1:10" ht="10.7" customHeight="1">
      <c r="A65" s="570" t="s">
        <v>500</v>
      </c>
      <c r="B65" s="1700" t="s">
        <v>501</v>
      </c>
      <c r="C65" s="1701"/>
      <c r="D65" s="1701"/>
      <c r="E65" s="1701"/>
      <c r="F65" s="1701"/>
      <c r="G65" s="1701"/>
      <c r="H65" s="1701"/>
      <c r="I65" s="1701"/>
      <c r="J65" s="1702"/>
    </row>
    <row r="66" spans="1:10" ht="10.7" customHeight="1">
      <c r="A66" s="1689"/>
      <c r="B66" s="1691" t="s">
        <v>502</v>
      </c>
      <c r="C66" s="595" t="s">
        <v>481</v>
      </c>
      <c r="D66" s="1693"/>
      <c r="E66" s="1174"/>
      <c r="F66" s="1174"/>
      <c r="G66" s="1174"/>
      <c r="H66" s="1174"/>
      <c r="I66" s="1211"/>
      <c r="J66" s="1211"/>
    </row>
    <row r="67" spans="1:10" ht="10.7" customHeight="1">
      <c r="A67" s="1690"/>
      <c r="B67" s="1692"/>
      <c r="C67" s="593" t="s">
        <v>503</v>
      </c>
      <c r="D67" s="1694"/>
      <c r="E67" s="1177"/>
      <c r="F67" s="1177"/>
      <c r="G67" s="1177"/>
      <c r="H67" s="1177"/>
      <c r="I67" s="1198"/>
      <c r="J67" s="1198"/>
    </row>
    <row r="68" spans="1:10" ht="10.7" customHeight="1">
      <c r="A68" s="1690"/>
      <c r="B68" s="1692"/>
      <c r="C68" s="593" t="s">
        <v>471</v>
      </c>
      <c r="D68" s="1694"/>
      <c r="E68" s="1177"/>
      <c r="F68" s="1177"/>
      <c r="G68" s="1177"/>
      <c r="H68" s="1177"/>
      <c r="I68" s="1198"/>
      <c r="J68" s="1198"/>
    </row>
    <row r="69" spans="1:10" ht="10.7" customHeight="1">
      <c r="A69" s="1696"/>
      <c r="B69" s="1696" t="s">
        <v>504</v>
      </c>
      <c r="C69" s="592" t="s">
        <v>481</v>
      </c>
      <c r="D69" s="1694"/>
      <c r="E69" s="1182"/>
      <c r="F69" s="1182"/>
      <c r="G69" s="1182"/>
      <c r="H69" s="1182"/>
      <c r="I69" s="1213"/>
      <c r="J69" s="1213"/>
    </row>
    <row r="70" spans="1:10" ht="10.7" customHeight="1">
      <c r="A70" s="1696"/>
      <c r="B70" s="1696"/>
      <c r="C70" s="592" t="s">
        <v>503</v>
      </c>
      <c r="D70" s="1694"/>
      <c r="E70" s="1182"/>
      <c r="F70" s="1182"/>
      <c r="G70" s="1182"/>
      <c r="H70" s="1182"/>
      <c r="I70" s="1213"/>
      <c r="J70" s="1213"/>
    </row>
    <row r="71" spans="1:10" ht="10.7" customHeight="1">
      <c r="A71" s="1696"/>
      <c r="B71" s="1696"/>
      <c r="C71" s="592" t="s">
        <v>471</v>
      </c>
      <c r="D71" s="1694"/>
      <c r="E71" s="1182"/>
      <c r="F71" s="1182"/>
      <c r="G71" s="1182"/>
      <c r="H71" s="1182"/>
      <c r="I71" s="1213"/>
      <c r="J71" s="1213"/>
    </row>
    <row r="72" spans="1:10" ht="10.7" customHeight="1">
      <c r="A72" s="1690"/>
      <c r="B72" s="1692" t="s">
        <v>505</v>
      </c>
      <c r="C72" s="593" t="s">
        <v>481</v>
      </c>
      <c r="D72" s="1694"/>
      <c r="E72" s="1177"/>
      <c r="F72" s="1177"/>
      <c r="G72" s="1177"/>
      <c r="H72" s="1177"/>
      <c r="I72" s="1198"/>
      <c r="J72" s="1198"/>
    </row>
    <row r="73" spans="1:10" ht="10.7" customHeight="1">
      <c r="A73" s="1690"/>
      <c r="B73" s="1692"/>
      <c r="C73" s="593" t="s">
        <v>503</v>
      </c>
      <c r="D73" s="1694"/>
      <c r="E73" s="1177"/>
      <c r="F73" s="1177"/>
      <c r="G73" s="1177"/>
      <c r="H73" s="1177"/>
      <c r="I73" s="1198"/>
      <c r="J73" s="1198"/>
    </row>
    <row r="74" spans="1:10" ht="10.7" customHeight="1">
      <c r="A74" s="1712"/>
      <c r="B74" s="1717"/>
      <c r="C74" s="594" t="s">
        <v>471</v>
      </c>
      <c r="D74" s="1695"/>
      <c r="E74" s="1202"/>
      <c r="F74" s="1202"/>
      <c r="G74" s="1202"/>
      <c r="H74" s="1202"/>
      <c r="I74" s="1216"/>
      <c r="J74" s="1216"/>
    </row>
    <row r="75" spans="1:10" ht="10.7" customHeight="1">
      <c r="A75" s="570" t="s">
        <v>506</v>
      </c>
      <c r="B75" s="1700" t="s">
        <v>507</v>
      </c>
      <c r="C75" s="1701"/>
      <c r="D75" s="1701"/>
      <c r="E75" s="1701"/>
      <c r="F75" s="1701"/>
      <c r="G75" s="1701"/>
      <c r="H75" s="1701"/>
      <c r="I75" s="1701"/>
      <c r="J75" s="1702"/>
    </row>
    <row r="76" spans="1:10" ht="10.7" customHeight="1">
      <c r="A76" s="1707"/>
      <c r="B76" s="1709" t="s">
        <v>508</v>
      </c>
      <c r="C76" s="595" t="s">
        <v>481</v>
      </c>
      <c r="D76" s="1693"/>
      <c r="E76" s="1174"/>
      <c r="F76" s="1174"/>
      <c r="G76" s="1172"/>
      <c r="H76" s="1211"/>
      <c r="I76" s="1211"/>
      <c r="J76" s="1211"/>
    </row>
    <row r="77" spans="1:10" ht="10.7" customHeight="1">
      <c r="A77" s="1708"/>
      <c r="B77" s="1710"/>
      <c r="C77" s="593" t="s">
        <v>495</v>
      </c>
      <c r="D77" s="1694"/>
      <c r="E77" s="1177"/>
      <c r="F77" s="1177"/>
      <c r="G77" s="1179"/>
      <c r="H77" s="1198"/>
      <c r="I77" s="1198"/>
      <c r="J77" s="1198"/>
    </row>
    <row r="78" spans="1:10" ht="10.7" customHeight="1">
      <c r="A78" s="1715"/>
      <c r="B78" s="1711" t="s">
        <v>509</v>
      </c>
      <c r="C78" s="592" t="s">
        <v>481</v>
      </c>
      <c r="D78" s="1694"/>
      <c r="E78" s="1182"/>
      <c r="F78" s="1182"/>
      <c r="G78" s="1180"/>
      <c r="H78" s="1213"/>
      <c r="I78" s="1213"/>
      <c r="J78" s="1213"/>
    </row>
    <row r="79" spans="1:10" ht="10.7" customHeight="1">
      <c r="A79" s="1715"/>
      <c r="B79" s="1711"/>
      <c r="C79" s="592" t="s">
        <v>495</v>
      </c>
      <c r="D79" s="1694"/>
      <c r="E79" s="1182"/>
      <c r="F79" s="1182"/>
      <c r="G79" s="1180"/>
      <c r="H79" s="1213"/>
      <c r="I79" s="1213"/>
      <c r="J79" s="1213"/>
    </row>
    <row r="80" spans="1:10" ht="10.7" customHeight="1">
      <c r="A80" s="1708"/>
      <c r="B80" s="1710" t="s">
        <v>510</v>
      </c>
      <c r="C80" s="593" t="s">
        <v>481</v>
      </c>
      <c r="D80" s="1694"/>
      <c r="E80" s="1177"/>
      <c r="F80" s="1177"/>
      <c r="G80" s="1179"/>
      <c r="H80" s="1198"/>
      <c r="I80" s="1198"/>
      <c r="J80" s="1198"/>
    </row>
    <row r="81" spans="1:10" ht="10.7" customHeight="1">
      <c r="A81" s="1713"/>
      <c r="B81" s="1716"/>
      <c r="C81" s="594" t="s">
        <v>495</v>
      </c>
      <c r="D81" s="1695"/>
      <c r="E81" s="1202"/>
      <c r="F81" s="1202"/>
      <c r="G81" s="1200"/>
      <c r="H81" s="1216"/>
      <c r="I81" s="1216"/>
      <c r="J81" s="1216"/>
    </row>
    <row r="82" spans="1:10" ht="18.95" customHeight="1">
      <c r="A82" s="1718" t="s">
        <v>511</v>
      </c>
      <c r="B82" s="1704"/>
      <c r="C82" s="1704"/>
      <c r="D82" s="1704"/>
      <c r="E82" s="1704"/>
      <c r="F82" s="1704"/>
      <c r="G82" s="1704"/>
      <c r="H82" s="1704"/>
      <c r="I82" s="1704"/>
      <c r="J82" s="1705"/>
    </row>
    <row r="83" spans="1:10" ht="10.7" customHeight="1">
      <c r="A83" s="570" t="s">
        <v>512</v>
      </c>
      <c r="B83" s="1700" t="s">
        <v>513</v>
      </c>
      <c r="C83" s="1701"/>
      <c r="D83" s="1701"/>
      <c r="E83" s="1701"/>
      <c r="F83" s="1701"/>
      <c r="G83" s="1701"/>
      <c r="H83" s="1701"/>
      <c r="I83" s="1701"/>
      <c r="J83" s="1702"/>
    </row>
    <row r="84" spans="1:10" ht="10.7" customHeight="1">
      <c r="A84" s="1689"/>
      <c r="B84" s="1689" t="s">
        <v>514</v>
      </c>
      <c r="C84" s="595" t="s">
        <v>464</v>
      </c>
      <c r="D84" s="1693"/>
      <c r="E84" s="1188"/>
      <c r="F84" s="1173"/>
      <c r="G84" s="1188"/>
      <c r="H84" s="1173"/>
      <c r="I84" s="1173"/>
      <c r="J84" s="1173"/>
    </row>
    <row r="85" spans="1:10" ht="10.7" customHeight="1">
      <c r="A85" s="1690"/>
      <c r="B85" s="1690"/>
      <c r="C85" s="593" t="s">
        <v>465</v>
      </c>
      <c r="D85" s="1694"/>
      <c r="E85" s="1176"/>
      <c r="F85" s="1176"/>
      <c r="G85" s="1190"/>
      <c r="H85" s="1176"/>
      <c r="I85" s="1176"/>
      <c r="J85" s="1176"/>
    </row>
    <row r="86" spans="1:10" ht="10.7" customHeight="1">
      <c r="A86" s="1690"/>
      <c r="B86" s="1690"/>
      <c r="C86" s="593" t="s">
        <v>495</v>
      </c>
      <c r="D86" s="1694"/>
      <c r="E86" s="1176"/>
      <c r="F86" s="1190"/>
      <c r="G86" s="1190"/>
      <c r="H86" s="1176"/>
      <c r="I86" s="1176"/>
      <c r="J86" s="1176"/>
    </row>
    <row r="87" spans="1:10" ht="10.7" customHeight="1">
      <c r="A87" s="1696"/>
      <c r="B87" s="1711" t="s">
        <v>515</v>
      </c>
      <c r="C87" s="592" t="s">
        <v>499</v>
      </c>
      <c r="D87" s="1694"/>
      <c r="E87" s="1192"/>
      <c r="F87" s="1181"/>
      <c r="G87" s="1192"/>
      <c r="H87" s="1192"/>
      <c r="I87" s="1181"/>
      <c r="J87" s="1214"/>
    </row>
    <row r="88" spans="1:10" ht="10.7" customHeight="1">
      <c r="A88" s="1696"/>
      <c r="B88" s="1711"/>
      <c r="C88" s="592" t="s">
        <v>516</v>
      </c>
      <c r="D88" s="1694"/>
      <c r="E88" s="1181"/>
      <c r="F88" s="1181"/>
      <c r="G88" s="1192"/>
      <c r="H88" s="1192"/>
      <c r="I88" s="1193"/>
      <c r="J88" s="1181"/>
    </row>
    <row r="89" spans="1:10" ht="10.7" customHeight="1">
      <c r="A89" s="1696"/>
      <c r="B89" s="1711"/>
      <c r="C89" s="592" t="s">
        <v>465</v>
      </c>
      <c r="D89" s="1694"/>
      <c r="E89" s="1181"/>
      <c r="F89" s="1181"/>
      <c r="G89" s="1192"/>
      <c r="H89" s="1192"/>
      <c r="I89" s="1181"/>
      <c r="J89" s="1181"/>
    </row>
    <row r="90" spans="1:10" ht="10.7" customHeight="1">
      <c r="A90" s="1696"/>
      <c r="B90" s="1711"/>
      <c r="C90" s="592" t="s">
        <v>495</v>
      </c>
      <c r="D90" s="1694"/>
      <c r="E90" s="1181"/>
      <c r="F90" s="1192"/>
      <c r="G90" s="1192"/>
      <c r="H90" s="1192"/>
      <c r="I90" s="1181"/>
      <c r="J90" s="1181"/>
    </row>
    <row r="91" spans="1:10" ht="10.7" customHeight="1">
      <c r="A91" s="1690"/>
      <c r="B91" s="1710" t="s">
        <v>517</v>
      </c>
      <c r="C91" s="593" t="s">
        <v>499</v>
      </c>
      <c r="D91" s="1694"/>
      <c r="E91" s="1190"/>
      <c r="F91" s="1176"/>
      <c r="G91" s="1190"/>
      <c r="H91" s="1190"/>
      <c r="I91" s="1176"/>
      <c r="J91" s="1205"/>
    </row>
    <row r="92" spans="1:10" ht="10.7" customHeight="1">
      <c r="A92" s="1690"/>
      <c r="B92" s="1710"/>
      <c r="C92" s="593" t="s">
        <v>481</v>
      </c>
      <c r="D92" s="1694"/>
      <c r="E92" s="1176"/>
      <c r="F92" s="1176"/>
      <c r="G92" s="1190"/>
      <c r="H92" s="1190"/>
      <c r="I92" s="1206"/>
      <c r="J92" s="1176"/>
    </row>
    <row r="93" spans="1:10" ht="10.7" customHeight="1">
      <c r="A93" s="1690"/>
      <c r="B93" s="1710"/>
      <c r="C93" s="593" t="s">
        <v>465</v>
      </c>
      <c r="D93" s="1694"/>
      <c r="E93" s="1176"/>
      <c r="F93" s="1176"/>
      <c r="G93" s="1190"/>
      <c r="H93" s="1190"/>
      <c r="I93" s="1176"/>
      <c r="J93" s="1176"/>
    </row>
    <row r="94" spans="1:10" ht="10.7" customHeight="1">
      <c r="A94" s="1690"/>
      <c r="B94" s="1710"/>
      <c r="C94" s="593" t="s">
        <v>495</v>
      </c>
      <c r="D94" s="1694"/>
      <c r="E94" s="1176"/>
      <c r="F94" s="1190"/>
      <c r="G94" s="1190"/>
      <c r="H94" s="1190"/>
      <c r="I94" s="1176"/>
      <c r="J94" s="1176"/>
    </row>
    <row r="95" spans="1:10" ht="10.7" customHeight="1">
      <c r="A95" s="1696"/>
      <c r="B95" s="1711" t="s">
        <v>518</v>
      </c>
      <c r="C95" s="592" t="s">
        <v>499</v>
      </c>
      <c r="D95" s="1694"/>
      <c r="E95" s="1192"/>
      <c r="F95" s="1181"/>
      <c r="G95" s="1192"/>
      <c r="H95" s="1192"/>
      <c r="I95" s="1181"/>
      <c r="J95" s="1214"/>
    </row>
    <row r="96" spans="1:10" ht="10.7" customHeight="1">
      <c r="A96" s="1696"/>
      <c r="B96" s="1711"/>
      <c r="C96" s="592" t="s">
        <v>516</v>
      </c>
      <c r="D96" s="1694"/>
      <c r="E96" s="1181"/>
      <c r="F96" s="1181"/>
      <c r="G96" s="1192"/>
      <c r="H96" s="1192"/>
      <c r="I96" s="1193"/>
      <c r="J96" s="1181"/>
    </row>
    <row r="97" spans="1:10" ht="10.7" customHeight="1">
      <c r="A97" s="1696"/>
      <c r="B97" s="1711"/>
      <c r="C97" s="592" t="s">
        <v>465</v>
      </c>
      <c r="D97" s="1694"/>
      <c r="E97" s="1181"/>
      <c r="F97" s="1181"/>
      <c r="G97" s="1192"/>
      <c r="H97" s="1192"/>
      <c r="I97" s="1181"/>
      <c r="J97" s="1181"/>
    </row>
    <row r="98" spans="1:10" ht="10.7" customHeight="1">
      <c r="A98" s="1696"/>
      <c r="B98" s="1711"/>
      <c r="C98" s="592" t="s">
        <v>495</v>
      </c>
      <c r="D98" s="1694"/>
      <c r="E98" s="1181"/>
      <c r="F98" s="1192"/>
      <c r="G98" s="1192"/>
      <c r="H98" s="1192"/>
      <c r="I98" s="1181"/>
      <c r="J98" s="1181"/>
    </row>
    <row r="99" spans="1:10" ht="10.7" customHeight="1">
      <c r="A99" s="1690"/>
      <c r="B99" s="1710" t="s">
        <v>519</v>
      </c>
      <c r="C99" s="593" t="s">
        <v>520</v>
      </c>
      <c r="D99" s="1694"/>
      <c r="E99" s="1190"/>
      <c r="F99" s="1176"/>
      <c r="G99" s="1190"/>
      <c r="H99" s="1190"/>
      <c r="I99" s="1176"/>
      <c r="J99" s="1205"/>
    </row>
    <row r="100" spans="1:10" ht="10.7" customHeight="1">
      <c r="A100" s="1690"/>
      <c r="B100" s="1710"/>
      <c r="C100" s="593" t="s">
        <v>516</v>
      </c>
      <c r="D100" s="1694"/>
      <c r="E100" s="1176"/>
      <c r="F100" s="1176"/>
      <c r="G100" s="1190"/>
      <c r="H100" s="1190"/>
      <c r="I100" s="1206"/>
      <c r="J100" s="1176"/>
    </row>
    <row r="101" spans="1:10" ht="10.7" customHeight="1">
      <c r="A101" s="1690"/>
      <c r="B101" s="1710"/>
      <c r="C101" s="593" t="s">
        <v>465</v>
      </c>
      <c r="D101" s="1694"/>
      <c r="E101" s="1176"/>
      <c r="F101" s="1176"/>
      <c r="G101" s="1190"/>
      <c r="H101" s="1190"/>
      <c r="I101" s="1176"/>
      <c r="J101" s="1176"/>
    </row>
    <row r="102" spans="1:10" ht="10.7" customHeight="1">
      <c r="A102" s="1690"/>
      <c r="B102" s="1710"/>
      <c r="C102" s="593" t="s">
        <v>495</v>
      </c>
      <c r="D102" s="1694"/>
      <c r="E102" s="1176"/>
      <c r="F102" s="1190"/>
      <c r="G102" s="1190"/>
      <c r="H102" s="1190"/>
      <c r="I102" s="1176"/>
      <c r="J102" s="1176"/>
    </row>
    <row r="103" spans="1:10" ht="10.7" customHeight="1">
      <c r="A103" s="1696"/>
      <c r="B103" s="1711" t="s">
        <v>521</v>
      </c>
      <c r="C103" s="592" t="s">
        <v>520</v>
      </c>
      <c r="D103" s="1694"/>
      <c r="E103" s="1192"/>
      <c r="F103" s="1181"/>
      <c r="G103" s="1192"/>
      <c r="H103" s="1192"/>
      <c r="I103" s="1181"/>
      <c r="J103" s="1214"/>
    </row>
    <row r="104" spans="1:10" ht="10.7" customHeight="1">
      <c r="A104" s="1696"/>
      <c r="B104" s="1711"/>
      <c r="C104" s="592" t="s">
        <v>516</v>
      </c>
      <c r="D104" s="1694"/>
      <c r="E104" s="1181"/>
      <c r="F104" s="1181"/>
      <c r="G104" s="1192"/>
      <c r="H104" s="1192"/>
      <c r="I104" s="1193"/>
      <c r="J104" s="1181"/>
    </row>
    <row r="105" spans="1:10" ht="10.7" customHeight="1">
      <c r="A105" s="1696"/>
      <c r="B105" s="1711"/>
      <c r="C105" s="592" t="s">
        <v>465</v>
      </c>
      <c r="D105" s="1694"/>
      <c r="E105" s="1181"/>
      <c r="F105" s="1181"/>
      <c r="G105" s="1192"/>
      <c r="H105" s="1192"/>
      <c r="I105" s="1181"/>
      <c r="J105" s="1181"/>
    </row>
    <row r="106" spans="1:10" ht="10.7" customHeight="1">
      <c r="A106" s="1696"/>
      <c r="B106" s="1711"/>
      <c r="C106" s="592" t="s">
        <v>495</v>
      </c>
      <c r="D106" s="1694"/>
      <c r="E106" s="1181"/>
      <c r="F106" s="1192"/>
      <c r="G106" s="1192"/>
      <c r="H106" s="1192"/>
      <c r="I106" s="1181"/>
      <c r="J106" s="1181"/>
    </row>
    <row r="107" spans="1:10" ht="10.7" customHeight="1">
      <c r="A107" s="1708"/>
      <c r="B107" s="1710" t="s">
        <v>522</v>
      </c>
      <c r="C107" s="593" t="s">
        <v>460</v>
      </c>
      <c r="D107" s="1694"/>
      <c r="E107" s="1190"/>
      <c r="F107" s="1176"/>
      <c r="G107" s="1176"/>
      <c r="H107" s="1176"/>
      <c r="I107" s="1176"/>
      <c r="J107" s="1176"/>
    </row>
    <row r="108" spans="1:10" ht="10.7" customHeight="1">
      <c r="A108" s="1708"/>
      <c r="B108" s="1710"/>
      <c r="C108" s="593" t="s">
        <v>523</v>
      </c>
      <c r="D108" s="1694"/>
      <c r="E108" s="1190"/>
      <c r="F108" s="1176"/>
      <c r="G108" s="1190"/>
      <c r="H108" s="1176"/>
      <c r="I108" s="1176"/>
      <c r="J108" s="1176"/>
    </row>
    <row r="109" spans="1:10" ht="10.7" customHeight="1">
      <c r="A109" s="1713"/>
      <c r="B109" s="1716"/>
      <c r="C109" s="594" t="s">
        <v>495</v>
      </c>
      <c r="D109" s="1695"/>
      <c r="E109" s="1199"/>
      <c r="F109" s="1217"/>
      <c r="G109" s="1199"/>
      <c r="H109" s="1199"/>
      <c r="I109" s="1199"/>
      <c r="J109" s="1199"/>
    </row>
    <row r="110" spans="1:10" ht="10.7" customHeight="1">
      <c r="A110" s="570" t="s">
        <v>524</v>
      </c>
      <c r="B110" s="1700" t="s">
        <v>525</v>
      </c>
      <c r="C110" s="1701"/>
      <c r="D110" s="1701"/>
      <c r="E110" s="1701"/>
      <c r="F110" s="1701"/>
      <c r="G110" s="1701"/>
      <c r="H110" s="1701"/>
      <c r="I110" s="1701"/>
      <c r="J110" s="1702"/>
    </row>
    <row r="111" spans="1:10" ht="10.7" customHeight="1">
      <c r="A111" s="1689"/>
      <c r="B111" s="1691" t="s">
        <v>526</v>
      </c>
      <c r="C111" s="595" t="s">
        <v>464</v>
      </c>
      <c r="D111" s="1693"/>
      <c r="E111" s="1174"/>
      <c r="F111" s="1174"/>
      <c r="G111" s="1174"/>
      <c r="H111" s="1174"/>
      <c r="I111" s="1190"/>
      <c r="J111" s="1205"/>
    </row>
    <row r="112" spans="1:10" ht="10.7" customHeight="1">
      <c r="A112" s="1690"/>
      <c r="B112" s="1692"/>
      <c r="C112" s="593" t="s">
        <v>465</v>
      </c>
      <c r="D112" s="1694"/>
      <c r="E112" s="1177"/>
      <c r="F112" s="1177"/>
      <c r="G112" s="1190"/>
      <c r="H112" s="1177"/>
      <c r="I112" s="1198"/>
      <c r="J112" s="1198"/>
    </row>
    <row r="113" spans="1:10" ht="10.7" customHeight="1">
      <c r="A113" s="1690"/>
      <c r="B113" s="1692"/>
      <c r="C113" s="593" t="s">
        <v>495</v>
      </c>
      <c r="D113" s="1694"/>
      <c r="E113" s="1177"/>
      <c r="F113" s="1177"/>
      <c r="G113" s="1177"/>
      <c r="H113" s="1177"/>
      <c r="I113" s="1198"/>
      <c r="J113" s="1198"/>
    </row>
    <row r="114" spans="1:10" ht="10.7" customHeight="1">
      <c r="A114" s="1696"/>
      <c r="B114" s="1698" t="s">
        <v>527</v>
      </c>
      <c r="C114" s="592" t="s">
        <v>464</v>
      </c>
      <c r="D114" s="1694"/>
      <c r="E114" s="1182"/>
      <c r="F114" s="1182"/>
      <c r="G114" s="1182"/>
      <c r="H114" s="1182"/>
      <c r="I114" s="1213"/>
      <c r="J114" s="1214"/>
    </row>
    <row r="115" spans="1:10" ht="10.7" customHeight="1">
      <c r="A115" s="1696"/>
      <c r="B115" s="1698"/>
      <c r="C115" s="592" t="s">
        <v>465</v>
      </c>
      <c r="D115" s="1694"/>
      <c r="E115" s="1182"/>
      <c r="F115" s="1181"/>
      <c r="G115" s="1192"/>
      <c r="H115" s="1182"/>
      <c r="I115" s="1213"/>
      <c r="J115" s="1213"/>
    </row>
    <row r="116" spans="1:10" ht="10.7" customHeight="1">
      <c r="A116" s="1696"/>
      <c r="B116" s="1698"/>
      <c r="C116" s="592" t="s">
        <v>495</v>
      </c>
      <c r="D116" s="1694"/>
      <c r="E116" s="1182"/>
      <c r="F116" s="1192"/>
      <c r="G116" s="1192"/>
      <c r="H116" s="1182"/>
      <c r="I116" s="1213"/>
      <c r="J116" s="1213"/>
    </row>
    <row r="117" spans="1:10" ht="10.7" customHeight="1">
      <c r="A117" s="1690"/>
      <c r="B117" s="1692" t="s">
        <v>528</v>
      </c>
      <c r="C117" s="593" t="s">
        <v>529</v>
      </c>
      <c r="D117" s="1694"/>
      <c r="E117" s="1177"/>
      <c r="F117" s="1177"/>
      <c r="G117" s="1177"/>
      <c r="H117" s="1177"/>
      <c r="I117" s="1198"/>
      <c r="J117" s="1198"/>
    </row>
    <row r="118" spans="1:10" ht="10.7" customHeight="1">
      <c r="A118" s="1690"/>
      <c r="B118" s="1692"/>
      <c r="C118" s="593" t="s">
        <v>530</v>
      </c>
      <c r="D118" s="1694"/>
      <c r="E118" s="1177"/>
      <c r="F118" s="1176"/>
      <c r="G118" s="1190"/>
      <c r="H118" s="1177"/>
      <c r="I118" s="1198"/>
      <c r="J118" s="1198"/>
    </row>
    <row r="119" spans="1:10" ht="10.7" customHeight="1">
      <c r="A119" s="1690"/>
      <c r="B119" s="1692"/>
      <c r="C119" s="593" t="s">
        <v>495</v>
      </c>
      <c r="D119" s="1694"/>
      <c r="E119" s="1177"/>
      <c r="F119" s="1177"/>
      <c r="G119" s="1177"/>
      <c r="H119" s="1177"/>
      <c r="I119" s="1198"/>
      <c r="J119" s="1198"/>
    </row>
    <row r="120" spans="1:10" ht="10.7" customHeight="1">
      <c r="A120" s="1696"/>
      <c r="B120" s="1698" t="s">
        <v>531</v>
      </c>
      <c r="C120" s="592" t="s">
        <v>464</v>
      </c>
      <c r="D120" s="1694"/>
      <c r="E120" s="1182"/>
      <c r="F120" s="1182"/>
      <c r="G120" s="1182"/>
      <c r="H120" s="1182"/>
      <c r="I120" s="1213"/>
      <c r="J120" s="1214"/>
    </row>
    <row r="121" spans="1:10" ht="10.7" customHeight="1">
      <c r="A121" s="1696"/>
      <c r="B121" s="1698"/>
      <c r="C121" s="592" t="s">
        <v>465</v>
      </c>
      <c r="D121" s="1694"/>
      <c r="E121" s="1182"/>
      <c r="F121" s="1181"/>
      <c r="G121" s="1192"/>
      <c r="H121" s="1182"/>
      <c r="I121" s="1213"/>
      <c r="J121" s="1213"/>
    </row>
    <row r="122" spans="1:10" ht="10.7" customHeight="1">
      <c r="A122" s="1696"/>
      <c r="B122" s="1698"/>
      <c r="C122" s="592" t="s">
        <v>495</v>
      </c>
      <c r="D122" s="1694"/>
      <c r="E122" s="1182"/>
      <c r="F122" s="1192"/>
      <c r="G122" s="1192"/>
      <c r="H122" s="1182"/>
      <c r="I122" s="1213"/>
      <c r="J122" s="1213"/>
    </row>
    <row r="123" spans="1:10" ht="10.7" customHeight="1">
      <c r="A123" s="1690"/>
      <c r="B123" s="1692" t="s">
        <v>532</v>
      </c>
      <c r="C123" s="593" t="s">
        <v>533</v>
      </c>
      <c r="D123" s="1694"/>
      <c r="E123" s="1177"/>
      <c r="F123" s="1198"/>
      <c r="G123" s="1177"/>
      <c r="H123" s="1198"/>
      <c r="I123" s="1176"/>
      <c r="J123" s="1205"/>
    </row>
    <row r="124" spans="1:10" ht="10.7" customHeight="1">
      <c r="A124" s="1690"/>
      <c r="B124" s="1692"/>
      <c r="C124" s="593" t="s">
        <v>481</v>
      </c>
      <c r="D124" s="1694"/>
      <c r="E124" s="1198"/>
      <c r="F124" s="1198"/>
      <c r="G124" s="1190"/>
      <c r="H124" s="1198"/>
      <c r="I124" s="1190"/>
      <c r="J124" s="1176"/>
    </row>
    <row r="125" spans="1:10" ht="10.7" customHeight="1">
      <c r="A125" s="1712"/>
      <c r="B125" s="1717"/>
      <c r="C125" s="594" t="s">
        <v>495</v>
      </c>
      <c r="D125" s="1695"/>
      <c r="E125" s="1216"/>
      <c r="F125" s="1202"/>
      <c r="G125" s="1202"/>
      <c r="H125" s="1216"/>
      <c r="I125" s="1216"/>
      <c r="J125" s="1216"/>
    </row>
    <row r="126" spans="1:10" ht="10.7" customHeight="1">
      <c r="A126" s="572" t="s">
        <v>534</v>
      </c>
      <c r="B126" s="1719" t="s">
        <v>535</v>
      </c>
      <c r="C126" s="1720"/>
      <c r="D126" s="1720"/>
      <c r="E126" s="1720"/>
      <c r="F126" s="1720"/>
      <c r="G126" s="1720"/>
      <c r="H126" s="1720"/>
      <c r="I126" s="1720"/>
      <c r="J126" s="1721"/>
    </row>
    <row r="127" spans="1:10" ht="10.7" customHeight="1">
      <c r="A127" s="1722"/>
      <c r="B127" s="1724" t="s">
        <v>536</v>
      </c>
      <c r="C127" s="588" t="s">
        <v>537</v>
      </c>
      <c r="D127" s="1726"/>
      <c r="E127" s="1174"/>
      <c r="F127" s="1174"/>
      <c r="G127" s="1211"/>
      <c r="H127" s="1172"/>
      <c r="I127" s="1211"/>
      <c r="J127" s="1218"/>
    </row>
    <row r="128" spans="1:10" ht="10.7" customHeight="1">
      <c r="A128" s="1723"/>
      <c r="B128" s="1725"/>
      <c r="C128" s="585" t="s">
        <v>538</v>
      </c>
      <c r="D128" s="1727"/>
      <c r="E128" s="1177"/>
      <c r="F128" s="1190"/>
      <c r="G128" s="1198"/>
      <c r="H128" s="1179"/>
      <c r="I128" s="1198"/>
      <c r="J128" s="1198"/>
    </row>
    <row r="129" spans="1:10" ht="10.7" customHeight="1">
      <c r="A129" s="1729"/>
      <c r="B129" s="1730" t="s">
        <v>539</v>
      </c>
      <c r="C129" s="586" t="s">
        <v>540</v>
      </c>
      <c r="D129" s="1727"/>
      <c r="E129" s="1192"/>
      <c r="F129" s="1192"/>
      <c r="G129" s="1182"/>
      <c r="H129" s="1180"/>
      <c r="I129" s="1183"/>
      <c r="J129" s="1193"/>
    </row>
    <row r="130" spans="1:10" ht="10.7" customHeight="1">
      <c r="A130" s="1729"/>
      <c r="B130" s="1730"/>
      <c r="C130" s="586" t="s">
        <v>541</v>
      </c>
      <c r="D130" s="1727"/>
      <c r="E130" s="1192"/>
      <c r="F130" s="1192"/>
      <c r="G130" s="1182"/>
      <c r="H130" s="1180"/>
      <c r="I130" s="1193"/>
      <c r="J130" s="1183"/>
    </row>
    <row r="131" spans="1:10" ht="10.7" customHeight="1">
      <c r="A131" s="1729"/>
      <c r="B131" s="1730"/>
      <c r="C131" s="586" t="s">
        <v>538</v>
      </c>
      <c r="D131" s="1727"/>
      <c r="E131" s="1192"/>
      <c r="F131" s="1192"/>
      <c r="G131" s="1182"/>
      <c r="H131" s="1180"/>
      <c r="I131" s="1183"/>
      <c r="J131" s="1183"/>
    </row>
    <row r="132" spans="1:10" ht="10.7" customHeight="1">
      <c r="A132" s="1731"/>
      <c r="B132" s="1732" t="s">
        <v>542</v>
      </c>
      <c r="C132" s="585" t="s">
        <v>543</v>
      </c>
      <c r="D132" s="1727"/>
      <c r="E132" s="1176"/>
      <c r="F132" s="1176"/>
      <c r="G132" s="1179"/>
      <c r="H132" s="1178"/>
      <c r="I132" s="1178"/>
      <c r="J132" s="1178"/>
    </row>
    <row r="133" spans="1:10" ht="10.7" customHeight="1">
      <c r="A133" s="1731"/>
      <c r="B133" s="1732"/>
      <c r="C133" s="585" t="s">
        <v>544</v>
      </c>
      <c r="D133" s="1727"/>
      <c r="E133" s="1176"/>
      <c r="F133" s="1179"/>
      <c r="G133" s="1179"/>
      <c r="H133" s="1178"/>
      <c r="I133" s="1178"/>
      <c r="J133" s="1178"/>
    </row>
    <row r="134" spans="1:10" ht="10.7" customHeight="1">
      <c r="A134" s="1731"/>
      <c r="B134" s="1732"/>
      <c r="C134" s="585" t="s">
        <v>545</v>
      </c>
      <c r="D134" s="1727"/>
      <c r="E134" s="1176"/>
      <c r="F134" s="1179"/>
      <c r="G134" s="1179"/>
      <c r="H134" s="1178"/>
      <c r="I134" s="1178"/>
      <c r="J134" s="1178"/>
    </row>
    <row r="135" spans="1:10" ht="10.7" customHeight="1">
      <c r="A135" s="1729"/>
      <c r="B135" s="1733" t="s">
        <v>546</v>
      </c>
      <c r="C135" s="586" t="s">
        <v>543</v>
      </c>
      <c r="D135" s="1727"/>
      <c r="E135" s="1181"/>
      <c r="F135" s="1181"/>
      <c r="G135" s="1180"/>
      <c r="H135" s="1183"/>
      <c r="I135" s="1183"/>
      <c r="J135" s="1183"/>
    </row>
    <row r="136" spans="1:10" ht="10.7" customHeight="1">
      <c r="A136" s="1729"/>
      <c r="B136" s="1733"/>
      <c r="C136" s="586" t="s">
        <v>544</v>
      </c>
      <c r="D136" s="1727"/>
      <c r="E136" s="1181"/>
      <c r="F136" s="1180"/>
      <c r="G136" s="1180"/>
      <c r="H136" s="1183"/>
      <c r="I136" s="1183"/>
      <c r="J136" s="1183"/>
    </row>
    <row r="137" spans="1:10" ht="10.7" customHeight="1">
      <c r="A137" s="1729"/>
      <c r="B137" s="1733"/>
      <c r="C137" s="586" t="s">
        <v>545</v>
      </c>
      <c r="D137" s="1727"/>
      <c r="E137" s="1181"/>
      <c r="F137" s="1180"/>
      <c r="G137" s="1180"/>
      <c r="H137" s="1183"/>
      <c r="I137" s="1183"/>
      <c r="J137" s="1183"/>
    </row>
    <row r="138" spans="1:10" ht="10.7" customHeight="1">
      <c r="A138" s="1731"/>
      <c r="B138" s="1732" t="s">
        <v>547</v>
      </c>
      <c r="C138" s="585" t="s">
        <v>540</v>
      </c>
      <c r="D138" s="1727"/>
      <c r="E138" s="1190"/>
      <c r="F138" s="1190"/>
      <c r="G138" s="1177"/>
      <c r="H138" s="1179"/>
      <c r="I138" s="1178"/>
      <c r="J138" s="1206"/>
    </row>
    <row r="139" spans="1:10" ht="10.7" customHeight="1">
      <c r="A139" s="1731"/>
      <c r="B139" s="1732"/>
      <c r="C139" s="585" t="s">
        <v>548</v>
      </c>
      <c r="D139" s="1727"/>
      <c r="E139" s="1190"/>
      <c r="F139" s="1190"/>
      <c r="G139" s="1179"/>
      <c r="H139" s="1179"/>
      <c r="I139" s="1178"/>
      <c r="J139" s="1178"/>
    </row>
    <row r="140" spans="1:10" ht="10.7" customHeight="1">
      <c r="A140" s="1731"/>
      <c r="B140" s="1732"/>
      <c r="C140" s="585" t="s">
        <v>538</v>
      </c>
      <c r="D140" s="1727"/>
      <c r="E140" s="1190"/>
      <c r="F140" s="1179"/>
      <c r="G140" s="1177"/>
      <c r="H140" s="1179"/>
      <c r="I140" s="1178"/>
      <c r="J140" s="1178"/>
    </row>
    <row r="141" spans="1:10" ht="10.7" customHeight="1">
      <c r="A141" s="573"/>
      <c r="B141" s="587" t="s">
        <v>549</v>
      </c>
      <c r="C141" s="573"/>
      <c r="D141" s="1728"/>
      <c r="E141" s="1185"/>
      <c r="F141" s="1185"/>
      <c r="G141" s="1184"/>
      <c r="H141" s="1184"/>
      <c r="I141" s="1184"/>
      <c r="J141" s="1184"/>
    </row>
    <row r="142" spans="1:10" ht="10.7" customHeight="1">
      <c r="A142" s="572" t="s">
        <v>550</v>
      </c>
      <c r="B142" s="1719" t="s">
        <v>551</v>
      </c>
      <c r="C142" s="1720"/>
      <c r="D142" s="1720"/>
      <c r="E142" s="1720"/>
      <c r="F142" s="1720"/>
      <c r="G142" s="1720"/>
      <c r="H142" s="1720"/>
      <c r="I142" s="1720"/>
      <c r="J142" s="1721"/>
    </row>
    <row r="143" spans="1:10" ht="10.7" customHeight="1">
      <c r="A143" s="1722"/>
      <c r="B143" s="1724" t="s">
        <v>552</v>
      </c>
      <c r="C143" s="588" t="s">
        <v>553</v>
      </c>
      <c r="D143" s="1726"/>
      <c r="E143" s="1174"/>
      <c r="F143" s="1174"/>
      <c r="G143" s="1219"/>
      <c r="H143" s="1174"/>
      <c r="I143" s="1219"/>
      <c r="J143" s="1189"/>
    </row>
    <row r="144" spans="1:10" ht="10.7" customHeight="1">
      <c r="A144" s="1723"/>
      <c r="B144" s="1725"/>
      <c r="C144" s="585" t="s">
        <v>537</v>
      </c>
      <c r="D144" s="1727"/>
      <c r="E144" s="1177"/>
      <c r="F144" s="1177"/>
      <c r="G144" s="1220"/>
      <c r="H144" s="1177"/>
      <c r="I144" s="1220"/>
      <c r="J144" s="1206"/>
    </row>
    <row r="145" spans="1:10" ht="10.7" customHeight="1">
      <c r="A145" s="1734"/>
      <c r="B145" s="1730" t="s">
        <v>554</v>
      </c>
      <c r="C145" s="586" t="s">
        <v>540</v>
      </c>
      <c r="D145" s="1727"/>
      <c r="E145" s="1182"/>
      <c r="F145" s="1182"/>
      <c r="G145" s="1221"/>
      <c r="H145" s="1182"/>
      <c r="I145" s="1221"/>
      <c r="J145" s="1193"/>
    </row>
    <row r="146" spans="1:10" ht="10.7" customHeight="1">
      <c r="A146" s="1734"/>
      <c r="B146" s="1730"/>
      <c r="C146" s="586" t="s">
        <v>538</v>
      </c>
      <c r="D146" s="1727"/>
      <c r="E146" s="1182"/>
      <c r="F146" s="1180"/>
      <c r="G146" s="1221"/>
      <c r="H146" s="1182"/>
      <c r="I146" s="1221"/>
      <c r="J146" s="1213"/>
    </row>
    <row r="147" spans="1:10" ht="10.7" customHeight="1">
      <c r="A147" s="1731"/>
      <c r="B147" s="1725" t="s">
        <v>555</v>
      </c>
      <c r="C147" s="585" t="s">
        <v>553</v>
      </c>
      <c r="D147" s="1727"/>
      <c r="E147" s="1177"/>
      <c r="F147" s="1220"/>
      <c r="G147" s="1177"/>
      <c r="H147" s="1177"/>
      <c r="I147" s="1220"/>
      <c r="J147" s="1205"/>
    </row>
    <row r="148" spans="1:10" ht="10.7" customHeight="1">
      <c r="A148" s="1731"/>
      <c r="B148" s="1725"/>
      <c r="C148" s="585" t="s">
        <v>540</v>
      </c>
      <c r="D148" s="1727"/>
      <c r="E148" s="1220"/>
      <c r="F148" s="1220"/>
      <c r="G148" s="1177"/>
      <c r="H148" s="1177"/>
      <c r="I148" s="1220"/>
      <c r="J148" s="1190"/>
    </row>
    <row r="149" spans="1:10" ht="10.7" customHeight="1">
      <c r="A149" s="1731"/>
      <c r="B149" s="1725"/>
      <c r="C149" s="585" t="s">
        <v>548</v>
      </c>
      <c r="D149" s="1727"/>
      <c r="E149" s="1220"/>
      <c r="F149" s="1220"/>
      <c r="G149" s="1177"/>
      <c r="H149" s="1177"/>
      <c r="I149" s="1220"/>
      <c r="J149" s="1198"/>
    </row>
    <row r="150" spans="1:10" ht="10.7" customHeight="1">
      <c r="A150" s="1731"/>
      <c r="B150" s="1725"/>
      <c r="C150" s="585" t="s">
        <v>538</v>
      </c>
      <c r="D150" s="1727"/>
      <c r="E150" s="1220"/>
      <c r="F150" s="1177"/>
      <c r="G150" s="1177"/>
      <c r="H150" s="1177"/>
      <c r="I150" s="1220"/>
      <c r="J150" s="1198"/>
    </row>
    <row r="151" spans="1:10" ht="10.7" customHeight="1">
      <c r="A151" s="1729"/>
      <c r="B151" s="1730" t="s">
        <v>556</v>
      </c>
      <c r="C151" s="586" t="s">
        <v>553</v>
      </c>
      <c r="D151" s="1727"/>
      <c r="E151" s="1182"/>
      <c r="F151" s="1221"/>
      <c r="G151" s="1182"/>
      <c r="H151" s="1182"/>
      <c r="I151" s="1221"/>
      <c r="J151" s="1214"/>
    </row>
    <row r="152" spans="1:10" ht="10.7" customHeight="1">
      <c r="A152" s="1729"/>
      <c r="B152" s="1730"/>
      <c r="C152" s="586" t="s">
        <v>540</v>
      </c>
      <c r="D152" s="1727"/>
      <c r="E152" s="1221"/>
      <c r="F152" s="1221"/>
      <c r="G152" s="1182"/>
      <c r="H152" s="1182"/>
      <c r="I152" s="1221"/>
      <c r="J152" s="1193"/>
    </row>
    <row r="153" spans="1:10" ht="10.7" customHeight="1">
      <c r="A153" s="1729"/>
      <c r="B153" s="1730"/>
      <c r="C153" s="586" t="s">
        <v>541</v>
      </c>
      <c r="D153" s="1727"/>
      <c r="E153" s="1221"/>
      <c r="F153" s="1221"/>
      <c r="G153" s="1182"/>
      <c r="H153" s="1182"/>
      <c r="I153" s="1221"/>
      <c r="J153" s="1213"/>
    </row>
    <row r="154" spans="1:10" ht="10.7" customHeight="1">
      <c r="A154" s="1729"/>
      <c r="B154" s="1730"/>
      <c r="C154" s="586" t="s">
        <v>538</v>
      </c>
      <c r="D154" s="1727"/>
      <c r="E154" s="1221"/>
      <c r="F154" s="1182"/>
      <c r="G154" s="1182"/>
      <c r="H154" s="1182"/>
      <c r="I154" s="1221"/>
      <c r="J154" s="1213"/>
    </row>
    <row r="155" spans="1:10" ht="10.7" customHeight="1">
      <c r="A155" s="1731"/>
      <c r="B155" s="1725" t="s">
        <v>557</v>
      </c>
      <c r="C155" s="585" t="s">
        <v>553</v>
      </c>
      <c r="D155" s="1727"/>
      <c r="E155" s="1177"/>
      <c r="F155" s="1220"/>
      <c r="G155" s="1177"/>
      <c r="H155" s="1177"/>
      <c r="I155" s="1220"/>
      <c r="J155" s="1205"/>
    </row>
    <row r="156" spans="1:10" ht="10.7" customHeight="1">
      <c r="A156" s="1731"/>
      <c r="B156" s="1725"/>
      <c r="C156" s="585" t="s">
        <v>540</v>
      </c>
      <c r="D156" s="1727"/>
      <c r="E156" s="1220"/>
      <c r="F156" s="1220"/>
      <c r="G156" s="1177"/>
      <c r="H156" s="1177"/>
      <c r="I156" s="1220"/>
      <c r="J156" s="1198"/>
    </row>
    <row r="157" spans="1:10" ht="10.7" customHeight="1">
      <c r="A157" s="1731"/>
      <c r="B157" s="1725"/>
      <c r="C157" s="585" t="s">
        <v>548</v>
      </c>
      <c r="D157" s="1727"/>
      <c r="E157" s="1220"/>
      <c r="F157" s="1220"/>
      <c r="G157" s="1177"/>
      <c r="H157" s="1177"/>
      <c r="I157" s="1220"/>
      <c r="J157" s="1198"/>
    </row>
    <row r="158" spans="1:10" ht="10.7" customHeight="1">
      <c r="A158" s="1731"/>
      <c r="B158" s="1725"/>
      <c r="C158" s="585" t="s">
        <v>538</v>
      </c>
      <c r="D158" s="1727"/>
      <c r="E158" s="1220"/>
      <c r="F158" s="1177"/>
      <c r="G158" s="1177"/>
      <c r="H158" s="1177"/>
      <c r="I158" s="1220"/>
      <c r="J158" s="1198"/>
    </row>
    <row r="159" spans="1:10" ht="10.7" customHeight="1">
      <c r="A159" s="1729"/>
      <c r="B159" s="1730" t="s">
        <v>558</v>
      </c>
      <c r="C159" s="586" t="s">
        <v>553</v>
      </c>
      <c r="D159" s="1727"/>
      <c r="E159" s="1182"/>
      <c r="F159" s="1221"/>
      <c r="G159" s="1182"/>
      <c r="H159" s="1182"/>
      <c r="I159" s="1221"/>
      <c r="J159" s="1214"/>
    </row>
    <row r="160" spans="1:10" ht="10.7" customHeight="1">
      <c r="A160" s="1729"/>
      <c r="B160" s="1730"/>
      <c r="C160" s="586" t="s">
        <v>540</v>
      </c>
      <c r="D160" s="1727"/>
      <c r="E160" s="1221"/>
      <c r="F160" s="1221"/>
      <c r="G160" s="1182"/>
      <c r="H160" s="1182"/>
      <c r="I160" s="1221"/>
      <c r="J160" s="1213"/>
    </row>
    <row r="161" spans="1:10" ht="10.7" customHeight="1">
      <c r="A161" s="1729"/>
      <c r="B161" s="1730"/>
      <c r="C161" s="586" t="s">
        <v>548</v>
      </c>
      <c r="D161" s="1727"/>
      <c r="E161" s="1221"/>
      <c r="F161" s="1221"/>
      <c r="G161" s="1182"/>
      <c r="H161" s="1182"/>
      <c r="I161" s="1221"/>
      <c r="J161" s="1213"/>
    </row>
    <row r="162" spans="1:10" ht="10.7" customHeight="1">
      <c r="A162" s="1729"/>
      <c r="B162" s="1730"/>
      <c r="C162" s="586" t="s">
        <v>538</v>
      </c>
      <c r="D162" s="1727"/>
      <c r="E162" s="1221"/>
      <c r="F162" s="1182"/>
      <c r="G162" s="1182"/>
      <c r="H162" s="1182"/>
      <c r="I162" s="1221"/>
      <c r="J162" s="1213"/>
    </row>
    <row r="163" spans="1:10" ht="10.7" customHeight="1">
      <c r="A163" s="1731"/>
      <c r="B163" s="1725" t="s">
        <v>559</v>
      </c>
      <c r="C163" s="585" t="s">
        <v>553</v>
      </c>
      <c r="D163" s="1727"/>
      <c r="E163" s="1177"/>
      <c r="F163" s="1220"/>
      <c r="G163" s="1177"/>
      <c r="H163" s="1177"/>
      <c r="I163" s="1220"/>
      <c r="J163" s="1205"/>
    </row>
    <row r="164" spans="1:10" ht="10.7" customHeight="1">
      <c r="A164" s="1731"/>
      <c r="B164" s="1725"/>
      <c r="C164" s="585" t="s">
        <v>540</v>
      </c>
      <c r="D164" s="1727"/>
      <c r="E164" s="1220"/>
      <c r="F164" s="1220"/>
      <c r="G164" s="1177"/>
      <c r="H164" s="1177"/>
      <c r="I164" s="1220"/>
      <c r="J164" s="1206"/>
    </row>
    <row r="165" spans="1:10" ht="10.7" customHeight="1">
      <c r="A165" s="1731"/>
      <c r="B165" s="1725"/>
      <c r="C165" s="585" t="s">
        <v>541</v>
      </c>
      <c r="D165" s="1727"/>
      <c r="E165" s="1220"/>
      <c r="F165" s="1220"/>
      <c r="G165" s="1177"/>
      <c r="H165" s="1177"/>
      <c r="I165" s="1220"/>
      <c r="J165" s="1198"/>
    </row>
    <row r="166" spans="1:10" ht="10.7" customHeight="1">
      <c r="A166" s="1735"/>
      <c r="B166" s="1736"/>
      <c r="C166" s="589" t="s">
        <v>560</v>
      </c>
      <c r="D166" s="1728"/>
      <c r="E166" s="1222"/>
      <c r="F166" s="1202"/>
      <c r="G166" s="1202"/>
      <c r="H166" s="1202"/>
      <c r="I166" s="1222"/>
      <c r="J166" s="1216"/>
    </row>
    <row r="167" spans="1:10" ht="10.7" customHeight="1">
      <c r="A167" s="572" t="s">
        <v>561</v>
      </c>
      <c r="B167" s="1719" t="s">
        <v>562</v>
      </c>
      <c r="C167" s="1720"/>
      <c r="D167" s="1720"/>
      <c r="E167" s="1720"/>
      <c r="F167" s="1720"/>
      <c r="G167" s="1720"/>
      <c r="H167" s="1720"/>
      <c r="I167" s="1720"/>
      <c r="J167" s="1721"/>
    </row>
    <row r="168" spans="1:10" ht="10.7" customHeight="1">
      <c r="A168" s="1737"/>
      <c r="B168" s="1738" t="s">
        <v>563</v>
      </c>
      <c r="C168" s="588" t="s">
        <v>553</v>
      </c>
      <c r="D168" s="1726"/>
      <c r="E168" s="1174"/>
      <c r="F168" s="1219"/>
      <c r="G168" s="1219"/>
      <c r="H168" s="1174"/>
      <c r="I168" s="1219"/>
      <c r="J168" s="1172"/>
    </row>
    <row r="169" spans="1:10" ht="10.7" customHeight="1">
      <c r="A169" s="1731"/>
      <c r="B169" s="1732"/>
      <c r="C169" s="585" t="s">
        <v>564</v>
      </c>
      <c r="D169" s="1727"/>
      <c r="E169" s="1220"/>
      <c r="F169" s="1220"/>
      <c r="G169" s="1220"/>
      <c r="H169" s="1177"/>
      <c r="I169" s="1220"/>
      <c r="J169" s="1220"/>
    </row>
    <row r="170" spans="1:10" ht="10.7" customHeight="1">
      <c r="A170" s="1731"/>
      <c r="B170" s="1732"/>
      <c r="C170" s="585" t="s">
        <v>565</v>
      </c>
      <c r="D170" s="1727"/>
      <c r="E170" s="1220"/>
      <c r="F170" s="1177"/>
      <c r="G170" s="1220"/>
      <c r="H170" s="1177"/>
      <c r="I170" s="1220"/>
      <c r="J170" s="1220"/>
    </row>
    <row r="171" spans="1:10" ht="10.7" customHeight="1">
      <c r="A171" s="1729"/>
      <c r="B171" s="1733" t="s">
        <v>557</v>
      </c>
      <c r="C171" s="586" t="s">
        <v>553</v>
      </c>
      <c r="D171" s="1727"/>
      <c r="E171" s="1182"/>
      <c r="F171" s="1221"/>
      <c r="G171" s="1221"/>
      <c r="H171" s="1182"/>
      <c r="I171" s="1221"/>
      <c r="J171" s="1221"/>
    </row>
    <row r="172" spans="1:10" ht="10.7" customHeight="1">
      <c r="A172" s="1729"/>
      <c r="B172" s="1733"/>
      <c r="C172" s="586" t="s">
        <v>564</v>
      </c>
      <c r="D172" s="1727"/>
      <c r="E172" s="1221"/>
      <c r="F172" s="1221"/>
      <c r="G172" s="1221"/>
      <c r="H172" s="1182"/>
      <c r="I172" s="1221"/>
      <c r="J172" s="1221"/>
    </row>
    <row r="173" spans="1:10" ht="10.7" customHeight="1">
      <c r="A173" s="1729"/>
      <c r="B173" s="1733"/>
      <c r="C173" s="586" t="s">
        <v>565</v>
      </c>
      <c r="D173" s="1727"/>
      <c r="E173" s="1221"/>
      <c r="F173" s="1182"/>
      <c r="G173" s="1182"/>
      <c r="H173" s="1182"/>
      <c r="I173" s="1221"/>
      <c r="J173" s="1221"/>
    </row>
    <row r="174" spans="1:10" ht="10.7" customHeight="1">
      <c r="A174" s="1731"/>
      <c r="B174" s="1731" t="s">
        <v>566</v>
      </c>
      <c r="C174" s="585" t="s">
        <v>553</v>
      </c>
      <c r="D174" s="1727"/>
      <c r="E174" s="1177"/>
      <c r="F174" s="1220"/>
      <c r="G174" s="1220"/>
      <c r="H174" s="1177"/>
      <c r="I174" s="1220"/>
      <c r="J174" s="1220"/>
    </row>
    <row r="175" spans="1:10" ht="10.7" customHeight="1">
      <c r="A175" s="1731"/>
      <c r="B175" s="1731"/>
      <c r="C175" s="585" t="s">
        <v>564</v>
      </c>
      <c r="D175" s="1727"/>
      <c r="E175" s="1220"/>
      <c r="F175" s="1220"/>
      <c r="G175" s="1220"/>
      <c r="H175" s="1177"/>
      <c r="I175" s="1220"/>
      <c r="J175" s="1220"/>
    </row>
    <row r="176" spans="1:10" ht="10.7" customHeight="1">
      <c r="A176" s="1735"/>
      <c r="B176" s="1735"/>
      <c r="C176" s="589" t="s">
        <v>565</v>
      </c>
      <c r="D176" s="1728"/>
      <c r="E176" s="1222"/>
      <c r="F176" s="1202"/>
      <c r="G176" s="1222"/>
      <c r="H176" s="1202"/>
      <c r="I176" s="1222"/>
      <c r="J176" s="1222"/>
    </row>
    <row r="177" spans="1:10" ht="10.7" customHeight="1">
      <c r="A177" s="572" t="s">
        <v>567</v>
      </c>
      <c r="B177" s="1719" t="s">
        <v>568</v>
      </c>
      <c r="C177" s="1720"/>
      <c r="D177" s="1720"/>
      <c r="E177" s="1720"/>
      <c r="F177" s="1720"/>
      <c r="G177" s="1720"/>
      <c r="H177" s="1720"/>
      <c r="I177" s="1720"/>
      <c r="J177" s="1721"/>
    </row>
    <row r="178" spans="1:10" ht="10.7" customHeight="1">
      <c r="A178" s="1741"/>
      <c r="B178" s="1742" t="s">
        <v>569</v>
      </c>
      <c r="C178" s="574" t="s">
        <v>553</v>
      </c>
      <c r="D178" s="1726"/>
      <c r="E178" s="1223"/>
      <c r="F178" s="1224"/>
      <c r="G178" s="1224"/>
      <c r="H178" s="1223"/>
      <c r="I178" s="1224"/>
      <c r="J178" s="1224"/>
    </row>
    <row r="179" spans="1:10" ht="10.7" customHeight="1">
      <c r="A179" s="1729"/>
      <c r="B179" s="1733"/>
      <c r="C179" s="586" t="s">
        <v>564</v>
      </c>
      <c r="D179" s="1727"/>
      <c r="E179" s="1221"/>
      <c r="F179" s="1221"/>
      <c r="G179" s="1221"/>
      <c r="H179" s="1182"/>
      <c r="I179" s="1221"/>
      <c r="J179" s="1221"/>
    </row>
    <row r="180" spans="1:10" ht="10.7" customHeight="1">
      <c r="A180" s="1739"/>
      <c r="B180" s="1743"/>
      <c r="C180" s="587" t="s">
        <v>565</v>
      </c>
      <c r="D180" s="1728"/>
      <c r="E180" s="1225"/>
      <c r="F180" s="1186"/>
      <c r="G180" s="1225"/>
      <c r="H180" s="1186"/>
      <c r="I180" s="1225"/>
      <c r="J180" s="1225"/>
    </row>
    <row r="181" spans="1:10" ht="10.7" customHeight="1">
      <c r="A181" s="572" t="s">
        <v>570</v>
      </c>
      <c r="B181" s="1719" t="s">
        <v>571</v>
      </c>
      <c r="C181" s="1720"/>
      <c r="D181" s="1720"/>
      <c r="E181" s="1720"/>
      <c r="F181" s="1720"/>
      <c r="G181" s="1720"/>
      <c r="H181" s="1720"/>
      <c r="I181" s="1720"/>
      <c r="J181" s="1721"/>
    </row>
    <row r="182" spans="1:10" ht="10.7" customHeight="1">
      <c r="A182" s="1737"/>
      <c r="B182" s="1724" t="s">
        <v>572</v>
      </c>
      <c r="C182" s="588" t="s">
        <v>573</v>
      </c>
      <c r="D182" s="1726"/>
      <c r="E182" s="1174"/>
      <c r="F182" s="1219"/>
      <c r="G182" s="1174"/>
      <c r="H182" s="1174"/>
      <c r="I182" s="1219"/>
      <c r="J182" s="1189"/>
    </row>
    <row r="183" spans="1:10" ht="10.7" customHeight="1">
      <c r="A183" s="1731"/>
      <c r="B183" s="1725"/>
      <c r="C183" s="585" t="s">
        <v>537</v>
      </c>
      <c r="D183" s="1727"/>
      <c r="E183" s="1220"/>
      <c r="F183" s="1220"/>
      <c r="G183" s="1177"/>
      <c r="H183" s="1177"/>
      <c r="I183" s="1220"/>
      <c r="J183" s="1226"/>
    </row>
    <row r="184" spans="1:10" ht="10.7" customHeight="1">
      <c r="A184" s="1731"/>
      <c r="B184" s="1725"/>
      <c r="C184" s="585" t="s">
        <v>544</v>
      </c>
      <c r="D184" s="1727"/>
      <c r="E184" s="1220"/>
      <c r="F184" s="1177"/>
      <c r="G184" s="1177"/>
      <c r="H184" s="1177"/>
      <c r="I184" s="1220"/>
      <c r="J184" s="1220"/>
    </row>
    <row r="185" spans="1:10" ht="10.7" customHeight="1">
      <c r="A185" s="1731"/>
      <c r="B185" s="1725"/>
      <c r="C185" s="585" t="s">
        <v>574</v>
      </c>
      <c r="D185" s="1727"/>
      <c r="E185" s="1220"/>
      <c r="F185" s="1177"/>
      <c r="G185" s="1177"/>
      <c r="H185" s="1177"/>
      <c r="I185" s="1220"/>
      <c r="J185" s="1220"/>
    </row>
    <row r="186" spans="1:10" ht="10.7" customHeight="1">
      <c r="A186" s="1729"/>
      <c r="B186" s="1730" t="s">
        <v>575</v>
      </c>
      <c r="C186" s="586" t="s">
        <v>573</v>
      </c>
      <c r="D186" s="1727"/>
      <c r="E186" s="1182"/>
      <c r="F186" s="1221"/>
      <c r="G186" s="1182"/>
      <c r="H186" s="1182"/>
      <c r="I186" s="1221"/>
      <c r="J186" s="1227"/>
    </row>
    <row r="187" spans="1:10" ht="10.7" customHeight="1">
      <c r="A187" s="1729"/>
      <c r="B187" s="1730"/>
      <c r="C187" s="586" t="s">
        <v>537</v>
      </c>
      <c r="D187" s="1727"/>
      <c r="E187" s="1221"/>
      <c r="F187" s="1221"/>
      <c r="G187" s="1182"/>
      <c r="H187" s="1182"/>
      <c r="I187" s="1221"/>
      <c r="J187" s="1228"/>
    </row>
    <row r="188" spans="1:10" ht="10.7" customHeight="1">
      <c r="A188" s="1729"/>
      <c r="B188" s="1730"/>
      <c r="C188" s="586" t="s">
        <v>544</v>
      </c>
      <c r="D188" s="1727"/>
      <c r="E188" s="1221"/>
      <c r="F188" s="1182"/>
      <c r="G188" s="1182"/>
      <c r="H188" s="1182"/>
      <c r="I188" s="1221"/>
      <c r="J188" s="1221"/>
    </row>
    <row r="189" spans="1:10" ht="10.7" customHeight="1">
      <c r="A189" s="1739"/>
      <c r="B189" s="1740"/>
      <c r="C189" s="587" t="s">
        <v>574</v>
      </c>
      <c r="D189" s="1728"/>
      <c r="E189" s="1225"/>
      <c r="F189" s="1186"/>
      <c r="G189" s="1186"/>
      <c r="H189" s="1186"/>
      <c r="I189" s="1225"/>
      <c r="J189" s="1225"/>
    </row>
    <row r="190" spans="1:10" ht="10.7" customHeight="1">
      <c r="A190" s="572" t="s">
        <v>577</v>
      </c>
      <c r="B190" s="1719" t="s">
        <v>578</v>
      </c>
      <c r="C190" s="1720"/>
      <c r="D190" s="1720"/>
      <c r="E190" s="1720"/>
      <c r="F190" s="1720"/>
      <c r="G190" s="1720"/>
      <c r="H190" s="1720"/>
      <c r="I190" s="1720"/>
      <c r="J190" s="1721"/>
    </row>
    <row r="191" spans="1:10" ht="10.7" customHeight="1">
      <c r="A191" s="575"/>
      <c r="B191" s="588" t="s">
        <v>579</v>
      </c>
      <c r="C191" s="575"/>
      <c r="D191" s="1744"/>
      <c r="E191" s="1172"/>
      <c r="F191" s="1174"/>
      <c r="G191" s="1229"/>
      <c r="H191" s="1229"/>
      <c r="I191" s="1229"/>
      <c r="J191" s="1229"/>
    </row>
    <row r="192" spans="1:10" ht="10.7" customHeight="1">
      <c r="A192" s="573"/>
      <c r="B192" s="587" t="s">
        <v>580</v>
      </c>
      <c r="C192" s="573"/>
      <c r="D192" s="1745"/>
      <c r="E192" s="1185"/>
      <c r="F192" s="1186"/>
      <c r="G192" s="1230"/>
      <c r="H192" s="1230"/>
      <c r="I192" s="1230"/>
      <c r="J192" s="1230"/>
    </row>
    <row r="193" spans="1:10" ht="18.95" customHeight="1">
      <c r="A193" s="1746" t="s">
        <v>581</v>
      </c>
      <c r="B193" s="1747"/>
      <c r="C193" s="1747"/>
      <c r="D193" s="1747"/>
      <c r="E193" s="1747"/>
      <c r="F193" s="1747"/>
      <c r="G193" s="1747"/>
      <c r="H193" s="1747"/>
      <c r="I193" s="1747"/>
      <c r="J193" s="1748"/>
    </row>
    <row r="194" spans="1:10" ht="10.7" customHeight="1">
      <c r="A194" s="572" t="s">
        <v>582</v>
      </c>
      <c r="B194" s="1719" t="s">
        <v>583</v>
      </c>
      <c r="C194" s="1720"/>
      <c r="D194" s="1720"/>
      <c r="E194" s="1720"/>
      <c r="F194" s="1720"/>
      <c r="G194" s="1720"/>
      <c r="H194" s="1720"/>
      <c r="I194" s="1720"/>
      <c r="J194" s="1721"/>
    </row>
    <row r="195" spans="1:10" ht="10.7" customHeight="1">
      <c r="A195" s="1722"/>
      <c r="B195" s="1724" t="s">
        <v>584</v>
      </c>
      <c r="C195" s="588" t="s">
        <v>585</v>
      </c>
      <c r="D195" s="1726"/>
      <c r="E195" s="1174"/>
      <c r="F195" s="1174"/>
      <c r="G195" s="1172"/>
      <c r="H195" s="1219"/>
      <c r="I195" s="1219"/>
      <c r="J195" s="1219"/>
    </row>
    <row r="196" spans="1:10" ht="10.7" customHeight="1">
      <c r="A196" s="1723"/>
      <c r="B196" s="1725"/>
      <c r="C196" s="585" t="s">
        <v>574</v>
      </c>
      <c r="D196" s="1727"/>
      <c r="E196" s="1177"/>
      <c r="F196" s="1177"/>
      <c r="G196" s="1179"/>
      <c r="H196" s="1220"/>
      <c r="I196" s="1220"/>
      <c r="J196" s="1220"/>
    </row>
    <row r="197" spans="1:10" ht="10.7" customHeight="1">
      <c r="A197" s="1734"/>
      <c r="B197" s="1730" t="s">
        <v>586</v>
      </c>
      <c r="C197" s="586" t="s">
        <v>585</v>
      </c>
      <c r="D197" s="1727"/>
      <c r="E197" s="1182"/>
      <c r="F197" s="1182"/>
      <c r="G197" s="1180"/>
      <c r="H197" s="1221"/>
      <c r="I197" s="1221"/>
      <c r="J197" s="1221"/>
    </row>
    <row r="198" spans="1:10" ht="10.7" customHeight="1">
      <c r="A198" s="1734"/>
      <c r="B198" s="1730"/>
      <c r="C198" s="586" t="s">
        <v>574</v>
      </c>
      <c r="D198" s="1727"/>
      <c r="E198" s="1182"/>
      <c r="F198" s="1182"/>
      <c r="G198" s="1180"/>
      <c r="H198" s="1221"/>
      <c r="I198" s="1221"/>
      <c r="J198" s="1221"/>
    </row>
    <row r="199" spans="1:10" ht="10.7" customHeight="1">
      <c r="A199" s="1723"/>
      <c r="B199" s="1725" t="s">
        <v>587</v>
      </c>
      <c r="C199" s="585" t="s">
        <v>585</v>
      </c>
      <c r="D199" s="1727"/>
      <c r="E199" s="1177"/>
      <c r="F199" s="1177"/>
      <c r="G199" s="1179"/>
      <c r="H199" s="1220"/>
      <c r="I199" s="1220"/>
      <c r="J199" s="1220"/>
    </row>
    <row r="200" spans="1:10" ht="10.7" customHeight="1">
      <c r="A200" s="1749"/>
      <c r="B200" s="1736"/>
      <c r="C200" s="589" t="s">
        <v>574</v>
      </c>
      <c r="D200" s="1728"/>
      <c r="E200" s="1202"/>
      <c r="F200" s="1177"/>
      <c r="G200" s="1200"/>
      <c r="H200" s="1222"/>
      <c r="I200" s="1222"/>
      <c r="J200" s="1222"/>
    </row>
    <row r="201" spans="1:10" ht="10.7" customHeight="1">
      <c r="A201" s="572" t="s">
        <v>588</v>
      </c>
      <c r="B201" s="1719" t="s">
        <v>589</v>
      </c>
      <c r="C201" s="1720"/>
      <c r="D201" s="1720"/>
      <c r="E201" s="1720"/>
      <c r="F201" s="1720"/>
      <c r="G201" s="1720"/>
      <c r="H201" s="1720"/>
      <c r="I201" s="1720"/>
      <c r="J201" s="1721"/>
    </row>
    <row r="202" spans="1:10" ht="10.7" customHeight="1">
      <c r="A202" s="1722"/>
      <c r="B202" s="1724" t="s">
        <v>584</v>
      </c>
      <c r="C202" s="588" t="s">
        <v>585</v>
      </c>
      <c r="D202" s="1726"/>
      <c r="E202" s="1174"/>
      <c r="F202" s="1174"/>
      <c r="G202" s="1172"/>
      <c r="H202" s="1219"/>
      <c r="I202" s="1219"/>
      <c r="J202" s="1219"/>
    </row>
    <row r="203" spans="1:10" ht="10.7" customHeight="1">
      <c r="A203" s="1723"/>
      <c r="B203" s="1725"/>
      <c r="C203" s="585" t="s">
        <v>574</v>
      </c>
      <c r="D203" s="1727"/>
      <c r="E203" s="1177"/>
      <c r="F203" s="1177"/>
      <c r="G203" s="1179"/>
      <c r="H203" s="1220"/>
      <c r="I203" s="1220"/>
      <c r="J203" s="1220"/>
    </row>
    <row r="204" spans="1:10" ht="10.7" customHeight="1">
      <c r="A204" s="1734"/>
      <c r="B204" s="1730" t="s">
        <v>590</v>
      </c>
      <c r="C204" s="586" t="s">
        <v>585</v>
      </c>
      <c r="D204" s="1727"/>
      <c r="E204" s="1182"/>
      <c r="F204" s="1182"/>
      <c r="G204" s="1180"/>
      <c r="H204" s="1221"/>
      <c r="I204" s="1221"/>
      <c r="J204" s="1221"/>
    </row>
    <row r="205" spans="1:10" ht="10.7" customHeight="1">
      <c r="A205" s="1734"/>
      <c r="B205" s="1730"/>
      <c r="C205" s="586" t="s">
        <v>574</v>
      </c>
      <c r="D205" s="1727"/>
      <c r="E205" s="1182"/>
      <c r="F205" s="1182"/>
      <c r="G205" s="1180"/>
      <c r="H205" s="1221"/>
      <c r="I205" s="1221"/>
      <c r="J205" s="1221"/>
    </row>
    <row r="206" spans="1:10" ht="10.7" customHeight="1">
      <c r="A206" s="1723"/>
      <c r="B206" s="1725" t="s">
        <v>587</v>
      </c>
      <c r="C206" s="585" t="s">
        <v>585</v>
      </c>
      <c r="D206" s="1727"/>
      <c r="E206" s="1177"/>
      <c r="F206" s="1177"/>
      <c r="G206" s="1179"/>
      <c r="H206" s="1220"/>
      <c r="I206" s="1220"/>
      <c r="J206" s="1220"/>
    </row>
    <row r="207" spans="1:10" ht="10.7" customHeight="1">
      <c r="A207" s="1749"/>
      <c r="B207" s="1736"/>
      <c r="C207" s="589" t="s">
        <v>574</v>
      </c>
      <c r="D207" s="1728"/>
      <c r="E207" s="1202"/>
      <c r="F207" s="1177"/>
      <c r="G207" s="1200"/>
      <c r="H207" s="1222"/>
      <c r="I207" s="1222"/>
      <c r="J207" s="1222"/>
    </row>
    <row r="208" spans="1:10" ht="10.7" customHeight="1">
      <c r="A208" s="572" t="s">
        <v>591</v>
      </c>
      <c r="B208" s="1719" t="s">
        <v>592</v>
      </c>
      <c r="C208" s="1720"/>
      <c r="D208" s="1720"/>
      <c r="E208" s="1720"/>
      <c r="F208" s="1720"/>
      <c r="G208" s="1720"/>
      <c r="H208" s="1720"/>
      <c r="I208" s="1720"/>
      <c r="J208" s="1721"/>
    </row>
    <row r="209" spans="1:10" ht="10.7" customHeight="1">
      <c r="A209" s="1722"/>
      <c r="B209" s="1724" t="s">
        <v>584</v>
      </c>
      <c r="C209" s="588" t="s">
        <v>585</v>
      </c>
      <c r="D209" s="1726"/>
      <c r="E209" s="1174"/>
      <c r="F209" s="1174"/>
      <c r="G209" s="1172"/>
      <c r="H209" s="1219"/>
      <c r="I209" s="1219"/>
      <c r="J209" s="1219"/>
    </row>
    <row r="210" spans="1:10" ht="10.7" customHeight="1">
      <c r="A210" s="1723"/>
      <c r="B210" s="1725"/>
      <c r="C210" s="585" t="s">
        <v>574</v>
      </c>
      <c r="D210" s="1727"/>
      <c r="E210" s="1177"/>
      <c r="F210" s="1177"/>
      <c r="G210" s="1179"/>
      <c r="H210" s="1220"/>
      <c r="I210" s="1220"/>
      <c r="J210" s="1220"/>
    </row>
    <row r="211" spans="1:10" ht="10.7" customHeight="1">
      <c r="A211" s="1734"/>
      <c r="B211" s="1730" t="s">
        <v>590</v>
      </c>
      <c r="C211" s="586" t="s">
        <v>585</v>
      </c>
      <c r="D211" s="1727"/>
      <c r="E211" s="1182"/>
      <c r="F211" s="1182"/>
      <c r="G211" s="1180"/>
      <c r="H211" s="1221"/>
      <c r="I211" s="1221"/>
      <c r="J211" s="1221"/>
    </row>
    <row r="212" spans="1:10" ht="10.7" customHeight="1">
      <c r="A212" s="1734"/>
      <c r="B212" s="1730"/>
      <c r="C212" s="586" t="s">
        <v>574</v>
      </c>
      <c r="D212" s="1727"/>
      <c r="E212" s="1182"/>
      <c r="F212" s="1182"/>
      <c r="G212" s="1180"/>
      <c r="H212" s="1221"/>
      <c r="I212" s="1221"/>
      <c r="J212" s="1221"/>
    </row>
    <row r="213" spans="1:10" ht="10.7" customHeight="1">
      <c r="A213" s="1723"/>
      <c r="B213" s="1725" t="s">
        <v>587</v>
      </c>
      <c r="C213" s="585" t="s">
        <v>585</v>
      </c>
      <c r="D213" s="1727"/>
      <c r="E213" s="1177"/>
      <c r="F213" s="1177"/>
      <c r="G213" s="1179"/>
      <c r="H213" s="1220"/>
      <c r="I213" s="1220"/>
      <c r="J213" s="1220"/>
    </row>
    <row r="214" spans="1:10" ht="10.7" customHeight="1">
      <c r="A214" s="1749"/>
      <c r="B214" s="1736"/>
      <c r="C214" s="589" t="s">
        <v>574</v>
      </c>
      <c r="D214" s="1728"/>
      <c r="E214" s="1231"/>
      <c r="F214" s="1232"/>
      <c r="G214" s="1233"/>
      <c r="H214" s="1234"/>
      <c r="I214" s="1234"/>
      <c r="J214" s="1234"/>
    </row>
    <row r="215" spans="1:10" ht="18.95" customHeight="1">
      <c r="A215" s="1746" t="s">
        <v>593</v>
      </c>
      <c r="B215" s="1747"/>
      <c r="C215" s="1747"/>
      <c r="D215" s="1747"/>
      <c r="E215" s="1747"/>
      <c r="F215" s="1747"/>
      <c r="G215" s="1747"/>
      <c r="H215" s="1747"/>
      <c r="I215" s="1747"/>
      <c r="J215" s="1748"/>
    </row>
    <row r="216" spans="1:10" ht="10.7" customHeight="1">
      <c r="A216" s="1737"/>
      <c r="B216" s="1738" t="s">
        <v>594</v>
      </c>
      <c r="C216" s="588" t="s">
        <v>537</v>
      </c>
      <c r="D216" s="1726"/>
      <c r="E216" s="1188"/>
      <c r="F216" s="1188"/>
      <c r="G216" s="1235"/>
      <c r="H216" s="1235"/>
      <c r="I216" s="1236"/>
      <c r="J216" s="1218"/>
    </row>
    <row r="217" spans="1:10" ht="10.7" customHeight="1">
      <c r="A217" s="1731"/>
      <c r="B217" s="1732"/>
      <c r="C217" s="585" t="s">
        <v>541</v>
      </c>
      <c r="D217" s="1727"/>
      <c r="E217" s="1190"/>
      <c r="F217" s="1190"/>
      <c r="G217" s="1237"/>
      <c r="H217" s="1237"/>
      <c r="I217" s="1191"/>
      <c r="J217" s="1196"/>
    </row>
    <row r="218" spans="1:10" ht="10.7" customHeight="1">
      <c r="A218" s="1731"/>
      <c r="B218" s="1732"/>
      <c r="C218" s="585" t="s">
        <v>576</v>
      </c>
      <c r="D218" s="1727"/>
      <c r="E218" s="1190"/>
      <c r="F218" s="1190"/>
      <c r="G218" s="1237"/>
      <c r="H218" s="1237"/>
      <c r="I218" s="1191"/>
      <c r="J218" s="1196"/>
    </row>
    <row r="219" spans="1:10" ht="10.7" customHeight="1">
      <c r="A219" s="1734"/>
      <c r="B219" s="1730" t="s">
        <v>595</v>
      </c>
      <c r="C219" s="586" t="s">
        <v>537</v>
      </c>
      <c r="D219" s="1727"/>
      <c r="E219" s="1182"/>
      <c r="F219" s="1182"/>
      <c r="G219" s="1221"/>
      <c r="H219" s="1221"/>
      <c r="I219" s="1238"/>
      <c r="J219" s="1197"/>
    </row>
    <row r="220" spans="1:10" ht="10.7" customHeight="1">
      <c r="A220" s="1734"/>
      <c r="B220" s="1730"/>
      <c r="C220" s="586" t="s">
        <v>576</v>
      </c>
      <c r="D220" s="1727"/>
      <c r="E220" s="1182"/>
      <c r="F220" s="1182"/>
      <c r="G220" s="1221"/>
      <c r="H220" s="1221"/>
      <c r="I220" s="1238"/>
      <c r="J220" s="1197"/>
    </row>
    <row r="221" spans="1:10" ht="10.7" customHeight="1">
      <c r="A221" s="1731"/>
      <c r="B221" s="1732" t="s">
        <v>596</v>
      </c>
      <c r="C221" s="585" t="s">
        <v>564</v>
      </c>
      <c r="D221" s="1727"/>
      <c r="E221" s="1190"/>
      <c r="F221" s="1190"/>
      <c r="G221" s="1177"/>
      <c r="H221" s="1179"/>
      <c r="I221" s="1239"/>
      <c r="J221" s="1226"/>
    </row>
    <row r="222" spans="1:10" ht="10.7" customHeight="1">
      <c r="A222" s="1731"/>
      <c r="B222" s="1732"/>
      <c r="C222" s="585" t="s">
        <v>541</v>
      </c>
      <c r="D222" s="1727"/>
      <c r="E222" s="1190"/>
      <c r="F222" s="1190"/>
      <c r="G222" s="1179"/>
      <c r="H222" s="1179"/>
      <c r="I222" s="1239"/>
      <c r="J222" s="1239"/>
    </row>
    <row r="223" spans="1:10" ht="10.7" customHeight="1">
      <c r="A223" s="1731"/>
      <c r="B223" s="1732"/>
      <c r="C223" s="585" t="s">
        <v>538</v>
      </c>
      <c r="D223" s="1727"/>
      <c r="E223" s="1190"/>
      <c r="F223" s="1179"/>
      <c r="G223" s="1177"/>
      <c r="H223" s="1179"/>
      <c r="I223" s="1239"/>
      <c r="J223" s="1239"/>
    </row>
    <row r="224" spans="1:10" ht="10.7" customHeight="1">
      <c r="A224" s="1729"/>
      <c r="B224" s="1730" t="s">
        <v>597</v>
      </c>
      <c r="C224" s="586" t="s">
        <v>564</v>
      </c>
      <c r="D224" s="1727"/>
      <c r="E224" s="1192"/>
      <c r="F224" s="1192"/>
      <c r="G224" s="1182"/>
      <c r="H224" s="1180"/>
      <c r="I224" s="1240"/>
      <c r="J224" s="1197"/>
    </row>
    <row r="225" spans="1:10" ht="10.7" customHeight="1">
      <c r="A225" s="1729"/>
      <c r="B225" s="1730"/>
      <c r="C225" s="586" t="s">
        <v>541</v>
      </c>
      <c r="D225" s="1727"/>
      <c r="E225" s="1192"/>
      <c r="F225" s="1192"/>
      <c r="G225" s="1182"/>
      <c r="H225" s="1180"/>
      <c r="I225" s="1240"/>
      <c r="J225" s="1240"/>
    </row>
    <row r="226" spans="1:10" ht="10.7" customHeight="1">
      <c r="A226" s="1729"/>
      <c r="B226" s="1730"/>
      <c r="C226" s="586" t="s">
        <v>538</v>
      </c>
      <c r="D226" s="1727"/>
      <c r="E226" s="1192"/>
      <c r="F226" s="1182"/>
      <c r="G226" s="1182"/>
      <c r="H226" s="1180"/>
      <c r="I226" s="1240"/>
      <c r="J226" s="1240"/>
    </row>
    <row r="227" spans="1:10" ht="10.7" customHeight="1">
      <c r="A227" s="1731"/>
      <c r="B227" s="1725" t="s">
        <v>598</v>
      </c>
      <c r="C227" s="585" t="s">
        <v>564</v>
      </c>
      <c r="D227" s="1727"/>
      <c r="E227" s="1190"/>
      <c r="F227" s="1190"/>
      <c r="G227" s="1177"/>
      <c r="H227" s="1179"/>
      <c r="I227" s="1239"/>
      <c r="J227" s="1239"/>
    </row>
    <row r="228" spans="1:10" ht="10.7" customHeight="1">
      <c r="A228" s="1731"/>
      <c r="B228" s="1725"/>
      <c r="C228" s="585" t="s">
        <v>541</v>
      </c>
      <c r="D228" s="1727"/>
      <c r="E228" s="1190"/>
      <c r="F228" s="1190"/>
      <c r="G228" s="1179"/>
      <c r="H228" s="1179"/>
      <c r="I228" s="1239"/>
      <c r="J228" s="1239"/>
    </row>
    <row r="229" spans="1:10" ht="10.7" customHeight="1">
      <c r="A229" s="1731"/>
      <c r="B229" s="1725"/>
      <c r="C229" s="585" t="s">
        <v>538</v>
      </c>
      <c r="D229" s="1727"/>
      <c r="E229" s="1190"/>
      <c r="F229" s="1179"/>
      <c r="G229" s="1177"/>
      <c r="H229" s="1179"/>
      <c r="I229" s="1239"/>
      <c r="J229" s="1239"/>
    </row>
    <row r="230" spans="1:10" ht="10.7" customHeight="1">
      <c r="A230" s="1729"/>
      <c r="B230" s="1730" t="s">
        <v>599</v>
      </c>
      <c r="C230" s="586" t="s">
        <v>600</v>
      </c>
      <c r="D230" s="1727"/>
      <c r="E230" s="1192"/>
      <c r="F230" s="1192"/>
      <c r="G230" s="1180"/>
      <c r="H230" s="1241"/>
      <c r="I230" s="1197"/>
      <c r="J230" s="1240"/>
    </row>
    <row r="231" spans="1:10" ht="10.7" customHeight="1">
      <c r="A231" s="1729"/>
      <c r="B231" s="1730"/>
      <c r="C231" s="584" t="s">
        <v>601</v>
      </c>
      <c r="D231" s="1727"/>
      <c r="E231" s="1192"/>
      <c r="F231" s="1192"/>
      <c r="G231" s="1180"/>
      <c r="H231" s="1241"/>
      <c r="I231" s="1197"/>
      <c r="J231" s="1240"/>
    </row>
    <row r="232" spans="1:10" ht="10.7" customHeight="1">
      <c r="A232" s="1739"/>
      <c r="B232" s="1740"/>
      <c r="C232" s="587" t="s">
        <v>602</v>
      </c>
      <c r="D232" s="1728"/>
      <c r="E232" s="1210"/>
      <c r="F232" s="1210"/>
      <c r="G232" s="1185"/>
      <c r="H232" s="1242"/>
      <c r="I232" s="1243"/>
      <c r="J232" s="1244"/>
    </row>
    <row r="233" spans="1:10" ht="18.95" customHeight="1">
      <c r="A233" s="1746" t="s">
        <v>603</v>
      </c>
      <c r="B233" s="1747"/>
      <c r="C233" s="1747"/>
      <c r="D233" s="1747"/>
      <c r="E233" s="1747"/>
      <c r="F233" s="1747"/>
      <c r="G233" s="1747"/>
      <c r="H233" s="1747"/>
      <c r="I233" s="1747"/>
      <c r="J233" s="1748"/>
    </row>
    <row r="234" spans="1:10" ht="10.7" customHeight="1">
      <c r="A234" s="1737"/>
      <c r="B234" s="1738" t="s">
        <v>604</v>
      </c>
      <c r="C234" s="588" t="s">
        <v>605</v>
      </c>
      <c r="D234" s="1726"/>
      <c r="E234" s="1174"/>
      <c r="F234" s="1211"/>
      <c r="G234" s="1211"/>
      <c r="H234" s="1174"/>
      <c r="I234" s="1211"/>
      <c r="J234" s="1212"/>
    </row>
    <row r="235" spans="1:10" ht="10.7" customHeight="1">
      <c r="A235" s="1731"/>
      <c r="B235" s="1732"/>
      <c r="C235" s="585" t="s">
        <v>537</v>
      </c>
      <c r="D235" s="1727"/>
      <c r="E235" s="1198"/>
      <c r="F235" s="1198"/>
      <c r="G235" s="1198"/>
      <c r="H235" s="1177"/>
      <c r="I235" s="1198"/>
      <c r="J235" s="1191"/>
    </row>
    <row r="236" spans="1:10" ht="10.7" customHeight="1">
      <c r="A236" s="1731"/>
      <c r="B236" s="1732"/>
      <c r="C236" s="585" t="s">
        <v>538</v>
      </c>
      <c r="D236" s="1727"/>
      <c r="E236" s="1198"/>
      <c r="F236" s="1177"/>
      <c r="G236" s="1198"/>
      <c r="H236" s="1177"/>
      <c r="I236" s="1198"/>
      <c r="J236" s="1198"/>
    </row>
    <row r="237" spans="1:10" ht="10.7" customHeight="1">
      <c r="A237" s="1729"/>
      <c r="B237" s="1733" t="s">
        <v>606</v>
      </c>
      <c r="C237" s="586" t="s">
        <v>605</v>
      </c>
      <c r="D237" s="1727"/>
      <c r="E237" s="1182"/>
      <c r="F237" s="1213"/>
      <c r="G237" s="1213"/>
      <c r="H237" s="1182"/>
      <c r="I237" s="1213"/>
      <c r="J237" s="1214"/>
    </row>
    <row r="238" spans="1:10" ht="10.7" customHeight="1">
      <c r="A238" s="1729"/>
      <c r="B238" s="1733"/>
      <c r="C238" s="586" t="s">
        <v>537</v>
      </c>
      <c r="D238" s="1727"/>
      <c r="E238" s="1213"/>
      <c r="F238" s="1213"/>
      <c r="G238" s="1213"/>
      <c r="H238" s="1182"/>
      <c r="I238" s="1213"/>
      <c r="J238" s="1193"/>
    </row>
    <row r="239" spans="1:10" ht="10.7" customHeight="1">
      <c r="A239" s="1729"/>
      <c r="B239" s="1733"/>
      <c r="C239" s="586" t="s">
        <v>538</v>
      </c>
      <c r="D239" s="1727"/>
      <c r="E239" s="1213"/>
      <c r="F239" s="1182"/>
      <c r="G239" s="1213"/>
      <c r="H239" s="1182"/>
      <c r="I239" s="1213"/>
      <c r="J239" s="1213"/>
    </row>
    <row r="240" spans="1:10" ht="10.7" customHeight="1">
      <c r="A240" s="1731"/>
      <c r="B240" s="1732" t="s">
        <v>607</v>
      </c>
      <c r="C240" s="585" t="s">
        <v>605</v>
      </c>
      <c r="D240" s="1727"/>
      <c r="E240" s="1177"/>
      <c r="F240" s="1198"/>
      <c r="G240" s="1198"/>
      <c r="H240" s="1177"/>
      <c r="I240" s="1198"/>
      <c r="J240" s="1245"/>
    </row>
    <row r="241" spans="1:10" ht="10.7" customHeight="1">
      <c r="A241" s="1731"/>
      <c r="B241" s="1732"/>
      <c r="C241" s="585" t="s">
        <v>537</v>
      </c>
      <c r="D241" s="1727"/>
      <c r="E241" s="1198"/>
      <c r="F241" s="1198"/>
      <c r="G241" s="1198"/>
      <c r="H241" s="1177"/>
      <c r="I241" s="1198"/>
      <c r="J241" s="1191"/>
    </row>
    <row r="242" spans="1:10" ht="10.7" customHeight="1">
      <c r="A242" s="1731"/>
      <c r="B242" s="1732"/>
      <c r="C242" s="585" t="s">
        <v>538</v>
      </c>
      <c r="D242" s="1727"/>
      <c r="E242" s="1198"/>
      <c r="F242" s="1177"/>
      <c r="G242" s="1198"/>
      <c r="H242" s="1177"/>
      <c r="I242" s="1198"/>
      <c r="J242" s="1198"/>
    </row>
    <row r="243" spans="1:10" ht="10.7" customHeight="1">
      <c r="A243" s="1729"/>
      <c r="B243" s="1733" t="s">
        <v>608</v>
      </c>
      <c r="C243" s="586" t="s">
        <v>605</v>
      </c>
      <c r="D243" s="1727"/>
      <c r="E243" s="1182"/>
      <c r="F243" s="1213"/>
      <c r="G243" s="1213"/>
      <c r="H243" s="1182"/>
      <c r="I243" s="1213"/>
      <c r="J243" s="1214"/>
    </row>
    <row r="244" spans="1:10" ht="10.7" customHeight="1">
      <c r="A244" s="1729"/>
      <c r="B244" s="1733"/>
      <c r="C244" s="586" t="s">
        <v>537</v>
      </c>
      <c r="D244" s="1727"/>
      <c r="E244" s="1213"/>
      <c r="F244" s="1213"/>
      <c r="G244" s="1213"/>
      <c r="H244" s="1182"/>
      <c r="I244" s="1213"/>
      <c r="J244" s="1193"/>
    </row>
    <row r="245" spans="1:10" ht="10.7" customHeight="1">
      <c r="A245" s="1729"/>
      <c r="B245" s="1733"/>
      <c r="C245" s="586" t="s">
        <v>538</v>
      </c>
      <c r="D245" s="1727"/>
      <c r="E245" s="1213"/>
      <c r="F245" s="1182"/>
      <c r="G245" s="1213"/>
      <c r="H245" s="1182"/>
      <c r="I245" s="1213"/>
      <c r="J245" s="1213"/>
    </row>
    <row r="246" spans="1:10" ht="10.7" customHeight="1">
      <c r="A246" s="1731"/>
      <c r="B246" s="1732" t="s">
        <v>609</v>
      </c>
      <c r="C246" s="585" t="s">
        <v>605</v>
      </c>
      <c r="D246" s="1727"/>
      <c r="E246" s="1177"/>
      <c r="F246" s="1198"/>
      <c r="G246" s="1198"/>
      <c r="H246" s="1177"/>
      <c r="I246" s="1198"/>
      <c r="J246" s="1245"/>
    </row>
    <row r="247" spans="1:10" ht="10.7" customHeight="1">
      <c r="A247" s="1731"/>
      <c r="B247" s="1732"/>
      <c r="C247" s="585" t="s">
        <v>537</v>
      </c>
      <c r="D247" s="1727"/>
      <c r="E247" s="1198"/>
      <c r="F247" s="1198"/>
      <c r="G247" s="1198"/>
      <c r="H247" s="1177"/>
      <c r="I247" s="1198"/>
      <c r="J247" s="1191"/>
    </row>
    <row r="248" spans="1:10" ht="10.7" customHeight="1">
      <c r="A248" s="1731"/>
      <c r="B248" s="1732"/>
      <c r="C248" s="585" t="s">
        <v>538</v>
      </c>
      <c r="D248" s="1727"/>
      <c r="E248" s="1198"/>
      <c r="F248" s="1177"/>
      <c r="G248" s="1198"/>
      <c r="H248" s="1177"/>
      <c r="I248" s="1198"/>
      <c r="J248" s="1198"/>
    </row>
    <row r="249" spans="1:10" ht="10.7" customHeight="1">
      <c r="A249" s="1729"/>
      <c r="B249" s="1733" t="s">
        <v>610</v>
      </c>
      <c r="C249" s="586" t="s">
        <v>605</v>
      </c>
      <c r="D249" s="1727"/>
      <c r="E249" s="1182"/>
      <c r="F249" s="1213"/>
      <c r="G249" s="1213"/>
      <c r="H249" s="1182"/>
      <c r="I249" s="1213"/>
      <c r="J249" s="1214"/>
    </row>
    <row r="250" spans="1:10" ht="10.7" customHeight="1">
      <c r="A250" s="1729"/>
      <c r="B250" s="1733"/>
      <c r="C250" s="586" t="s">
        <v>537</v>
      </c>
      <c r="D250" s="1727"/>
      <c r="E250" s="1213"/>
      <c r="F250" s="1213"/>
      <c r="G250" s="1213"/>
      <c r="H250" s="1182"/>
      <c r="I250" s="1213"/>
      <c r="J250" s="1213"/>
    </row>
    <row r="251" spans="1:10" ht="10.7" customHeight="1">
      <c r="A251" s="1729"/>
      <c r="B251" s="1733"/>
      <c r="C251" s="586" t="s">
        <v>538</v>
      </c>
      <c r="D251" s="1727"/>
      <c r="E251" s="1213"/>
      <c r="F251" s="1182"/>
      <c r="G251" s="1213"/>
      <c r="H251" s="1182"/>
      <c r="I251" s="1213"/>
      <c r="J251" s="1213"/>
    </row>
    <row r="252" spans="1:10" ht="10.7" customHeight="1">
      <c r="A252" s="1731"/>
      <c r="B252" s="1732" t="s">
        <v>611</v>
      </c>
      <c r="C252" s="585" t="s">
        <v>605</v>
      </c>
      <c r="D252" s="1727"/>
      <c r="E252" s="1177"/>
      <c r="F252" s="1198"/>
      <c r="G252" s="1177"/>
      <c r="H252" s="1198"/>
      <c r="I252" s="1198"/>
      <c r="J252" s="1245"/>
    </row>
    <row r="253" spans="1:10" ht="10.7" customHeight="1">
      <c r="A253" s="1731"/>
      <c r="B253" s="1732"/>
      <c r="C253" s="585" t="s">
        <v>537</v>
      </c>
      <c r="D253" s="1727"/>
      <c r="E253" s="1198"/>
      <c r="F253" s="1198"/>
      <c r="G253" s="1177"/>
      <c r="H253" s="1198"/>
      <c r="I253" s="1198"/>
      <c r="J253" s="1198"/>
    </row>
    <row r="254" spans="1:10" ht="10.7" customHeight="1">
      <c r="A254" s="1731"/>
      <c r="B254" s="1732"/>
      <c r="C254" s="585" t="s">
        <v>538</v>
      </c>
      <c r="D254" s="1727"/>
      <c r="E254" s="1198"/>
      <c r="F254" s="1177"/>
      <c r="G254" s="1177"/>
      <c r="H254" s="1198"/>
      <c r="I254" s="1198"/>
      <c r="J254" s="1198"/>
    </row>
    <row r="255" spans="1:10" ht="10.7" customHeight="1">
      <c r="A255" s="1729"/>
      <c r="B255" s="1733" t="s">
        <v>612</v>
      </c>
      <c r="C255" s="586" t="s">
        <v>613</v>
      </c>
      <c r="D255" s="1727"/>
      <c r="E255" s="1182"/>
      <c r="F255" s="1213"/>
      <c r="G255" s="1182"/>
      <c r="H255" s="1213"/>
      <c r="I255" s="1213"/>
      <c r="J255" s="1213"/>
    </row>
    <row r="256" spans="1:10" ht="10.7" customHeight="1">
      <c r="A256" s="1729"/>
      <c r="B256" s="1733"/>
      <c r="C256" s="586" t="s">
        <v>537</v>
      </c>
      <c r="D256" s="1727"/>
      <c r="E256" s="1213"/>
      <c r="F256" s="1213"/>
      <c r="G256" s="1182"/>
      <c r="H256" s="1213"/>
      <c r="I256" s="1213"/>
      <c r="J256" s="1213"/>
    </row>
    <row r="257" spans="1:10" ht="10.7" customHeight="1">
      <c r="A257" s="1729"/>
      <c r="B257" s="1733"/>
      <c r="C257" s="586" t="s">
        <v>538</v>
      </c>
      <c r="D257" s="1727"/>
      <c r="E257" s="1213"/>
      <c r="F257" s="1182"/>
      <c r="G257" s="1182"/>
      <c r="H257" s="1213"/>
      <c r="I257" s="1213"/>
      <c r="J257" s="1213"/>
    </row>
    <row r="258" spans="1:10" ht="10.7" customHeight="1">
      <c r="A258" s="1723"/>
      <c r="B258" s="1725" t="s">
        <v>614</v>
      </c>
      <c r="C258" s="585" t="s">
        <v>605</v>
      </c>
      <c r="D258" s="1727"/>
      <c r="E258" s="1177"/>
      <c r="F258" s="1198"/>
      <c r="G258" s="1198"/>
      <c r="H258" s="1198"/>
      <c r="I258" s="1198"/>
      <c r="J258" s="1245"/>
    </row>
    <row r="259" spans="1:10" ht="10.7" customHeight="1">
      <c r="A259" s="1723"/>
      <c r="B259" s="1725"/>
      <c r="C259" s="585" t="s">
        <v>481</v>
      </c>
      <c r="D259" s="1727"/>
      <c r="E259" s="1177"/>
      <c r="F259" s="1198"/>
      <c r="G259" s="1198"/>
      <c r="H259" s="1198"/>
      <c r="I259" s="1191"/>
      <c r="J259" s="1198"/>
    </row>
    <row r="260" spans="1:10" ht="10.7" customHeight="1">
      <c r="A260" s="1749"/>
      <c r="B260" s="1735"/>
      <c r="C260" s="589" t="s">
        <v>538</v>
      </c>
      <c r="D260" s="1728"/>
      <c r="E260" s="1216"/>
      <c r="F260" s="1202"/>
      <c r="G260" s="1216"/>
      <c r="H260" s="1216"/>
      <c r="I260" s="1216"/>
      <c r="J260" s="1216"/>
    </row>
    <row r="261" spans="1:10" ht="18.95" customHeight="1">
      <c r="A261" s="1750" t="s">
        <v>615</v>
      </c>
      <c r="B261" s="1747"/>
      <c r="C261" s="1747"/>
      <c r="D261" s="1747"/>
      <c r="E261" s="1747"/>
      <c r="F261" s="1747"/>
      <c r="G261" s="1747"/>
      <c r="H261" s="1747"/>
      <c r="I261" s="1747"/>
      <c r="J261" s="1748"/>
    </row>
    <row r="262" spans="1:10" ht="10.7" customHeight="1">
      <c r="A262" s="1737"/>
      <c r="B262" s="1738" t="s">
        <v>616</v>
      </c>
      <c r="C262" s="588" t="s">
        <v>537</v>
      </c>
      <c r="D262" s="1726"/>
      <c r="E262" s="1246"/>
      <c r="F262" s="1173"/>
      <c r="G262" s="1175"/>
      <c r="H262" s="1172"/>
      <c r="I262" s="1175"/>
      <c r="J262" s="1175"/>
    </row>
    <row r="263" spans="1:10" ht="10.7" customHeight="1">
      <c r="A263" s="1731"/>
      <c r="B263" s="1732"/>
      <c r="C263" s="585" t="s">
        <v>544</v>
      </c>
      <c r="D263" s="1727"/>
      <c r="E263" s="1247"/>
      <c r="F263" s="1179"/>
      <c r="G263" s="1178"/>
      <c r="H263" s="1179"/>
      <c r="I263" s="1178"/>
      <c r="J263" s="1178"/>
    </row>
    <row r="264" spans="1:10" ht="10.7" customHeight="1">
      <c r="A264" s="1731"/>
      <c r="B264" s="1732"/>
      <c r="C264" s="585" t="s">
        <v>574</v>
      </c>
      <c r="D264" s="1727"/>
      <c r="E264" s="1247"/>
      <c r="F264" s="1179"/>
      <c r="G264" s="1178"/>
      <c r="H264" s="1179"/>
      <c r="I264" s="1178"/>
      <c r="J264" s="1178"/>
    </row>
    <row r="265" spans="1:10" ht="10.7" customHeight="1">
      <c r="A265" s="1729"/>
      <c r="B265" s="1733" t="s">
        <v>617</v>
      </c>
      <c r="C265" s="586" t="s">
        <v>537</v>
      </c>
      <c r="D265" s="1727"/>
      <c r="E265" s="1248"/>
      <c r="F265" s="1181"/>
      <c r="G265" s="1183"/>
      <c r="H265" s="1180"/>
      <c r="I265" s="1183"/>
      <c r="J265" s="1183"/>
    </row>
    <row r="266" spans="1:10" ht="10.7" customHeight="1">
      <c r="A266" s="1729"/>
      <c r="B266" s="1733"/>
      <c r="C266" s="586" t="s">
        <v>544</v>
      </c>
      <c r="D266" s="1727"/>
      <c r="E266" s="1248"/>
      <c r="F266" s="1180"/>
      <c r="G266" s="1183"/>
      <c r="H266" s="1180"/>
      <c r="I266" s="1183"/>
      <c r="J266" s="1183"/>
    </row>
    <row r="267" spans="1:10" ht="10.7" customHeight="1">
      <c r="A267" s="1729"/>
      <c r="B267" s="1733"/>
      <c r="C267" s="586" t="s">
        <v>574</v>
      </c>
      <c r="D267" s="1727"/>
      <c r="E267" s="1248"/>
      <c r="F267" s="1180"/>
      <c r="G267" s="1183"/>
      <c r="H267" s="1180"/>
      <c r="I267" s="1183"/>
      <c r="J267" s="1183"/>
    </row>
    <row r="268" spans="1:10" ht="10.7" customHeight="1">
      <c r="A268" s="1731"/>
      <c r="B268" s="1732" t="s">
        <v>618</v>
      </c>
      <c r="C268" s="585" t="s">
        <v>619</v>
      </c>
      <c r="D268" s="1727"/>
      <c r="E268" s="1249"/>
      <c r="F268" s="1176"/>
      <c r="G268" s="1178"/>
      <c r="H268" s="1177"/>
      <c r="I268" s="1178"/>
      <c r="J268" s="1178"/>
    </row>
    <row r="269" spans="1:10" ht="10.7" customHeight="1">
      <c r="A269" s="1731"/>
      <c r="B269" s="1732"/>
      <c r="C269" s="585" t="s">
        <v>537</v>
      </c>
      <c r="D269" s="1727"/>
      <c r="E269" s="1247"/>
      <c r="F269" s="1176"/>
      <c r="G269" s="1178"/>
      <c r="H269" s="1177"/>
      <c r="I269" s="1178"/>
      <c r="J269" s="1178"/>
    </row>
    <row r="270" spans="1:10" ht="10.7" customHeight="1">
      <c r="A270" s="1731"/>
      <c r="B270" s="1732"/>
      <c r="C270" s="585" t="s">
        <v>576</v>
      </c>
      <c r="D270" s="1727"/>
      <c r="E270" s="1247"/>
      <c r="F270" s="1179"/>
      <c r="G270" s="1178"/>
      <c r="H270" s="1177"/>
      <c r="I270" s="1178"/>
      <c r="J270" s="1178"/>
    </row>
    <row r="271" spans="1:10" ht="10.7" customHeight="1">
      <c r="A271" s="1729"/>
      <c r="B271" s="1733" t="s">
        <v>620</v>
      </c>
      <c r="C271" s="586" t="s">
        <v>619</v>
      </c>
      <c r="D271" s="1727"/>
      <c r="E271" s="1250"/>
      <c r="F271" s="1181"/>
      <c r="G271" s="1182"/>
      <c r="H271" s="1183"/>
      <c r="I271" s="1183"/>
      <c r="J271" s="1183"/>
    </row>
    <row r="272" spans="1:10" ht="10.7" customHeight="1">
      <c r="A272" s="1729"/>
      <c r="B272" s="1733"/>
      <c r="C272" s="586" t="s">
        <v>537</v>
      </c>
      <c r="D272" s="1727"/>
      <c r="E272" s="1248"/>
      <c r="F272" s="1181"/>
      <c r="G272" s="1182"/>
      <c r="H272" s="1183"/>
      <c r="I272" s="1183"/>
      <c r="J272" s="1183"/>
    </row>
    <row r="273" spans="1:10" ht="10.7" customHeight="1">
      <c r="A273" s="1729"/>
      <c r="B273" s="1733"/>
      <c r="C273" s="586" t="s">
        <v>576</v>
      </c>
      <c r="D273" s="1727"/>
      <c r="E273" s="1248"/>
      <c r="F273" s="1180"/>
      <c r="G273" s="1182"/>
      <c r="H273" s="1183"/>
      <c r="I273" s="1183"/>
      <c r="J273" s="1183"/>
    </row>
    <row r="274" spans="1:10" ht="10.7" customHeight="1">
      <c r="A274" s="1731"/>
      <c r="B274" s="1725" t="s">
        <v>621</v>
      </c>
      <c r="C274" s="585" t="s">
        <v>613</v>
      </c>
      <c r="D274" s="1727"/>
      <c r="E274" s="1249"/>
      <c r="F274" s="1176"/>
      <c r="G274" s="1177"/>
      <c r="H274" s="1179"/>
      <c r="I274" s="1178"/>
      <c r="J274" s="1178"/>
    </row>
    <row r="275" spans="1:10" ht="10.7" customHeight="1">
      <c r="A275" s="1731"/>
      <c r="B275" s="1725"/>
      <c r="C275" s="585" t="s">
        <v>537</v>
      </c>
      <c r="D275" s="1727"/>
      <c r="E275" s="1247"/>
      <c r="F275" s="1176"/>
      <c r="G275" s="1177"/>
      <c r="H275" s="1179"/>
      <c r="I275" s="1178"/>
      <c r="J275" s="1178"/>
    </row>
    <row r="276" spans="1:10" ht="10.7" customHeight="1">
      <c r="A276" s="1731"/>
      <c r="B276" s="1725"/>
      <c r="C276" s="585" t="s">
        <v>544</v>
      </c>
      <c r="D276" s="1727"/>
      <c r="E276" s="1247"/>
      <c r="F276" s="1176"/>
      <c r="G276" s="1177"/>
      <c r="H276" s="1179"/>
      <c r="I276" s="1178"/>
      <c r="J276" s="1178"/>
    </row>
    <row r="277" spans="1:10" ht="10.7" customHeight="1">
      <c r="A277" s="1731"/>
      <c r="B277" s="1725"/>
      <c r="C277" s="585" t="s">
        <v>574</v>
      </c>
      <c r="D277" s="1727"/>
      <c r="E277" s="1247"/>
      <c r="F277" s="1179"/>
      <c r="G277" s="1177"/>
      <c r="H277" s="1179"/>
      <c r="I277" s="1178"/>
      <c r="J277" s="1178"/>
    </row>
    <row r="278" spans="1:10" ht="10.7" customHeight="1">
      <c r="A278" s="1729"/>
      <c r="B278" s="1733" t="s">
        <v>622</v>
      </c>
      <c r="C278" s="586" t="s">
        <v>619</v>
      </c>
      <c r="D278" s="1727"/>
      <c r="E278" s="1250"/>
      <c r="F278" s="1181"/>
      <c r="G278" s="1182"/>
      <c r="H278" s="1183"/>
      <c r="I278" s="1183"/>
      <c r="J278" s="1183"/>
    </row>
    <row r="279" spans="1:10" ht="10.7" customHeight="1">
      <c r="A279" s="1729"/>
      <c r="B279" s="1733"/>
      <c r="C279" s="586" t="s">
        <v>537</v>
      </c>
      <c r="D279" s="1727"/>
      <c r="E279" s="1248"/>
      <c r="F279" s="1181"/>
      <c r="G279" s="1182"/>
      <c r="H279" s="1183"/>
      <c r="I279" s="1183"/>
      <c r="J279" s="1183"/>
    </row>
    <row r="280" spans="1:10" ht="10.7" customHeight="1">
      <c r="A280" s="1739"/>
      <c r="B280" s="1743"/>
      <c r="C280" s="587" t="s">
        <v>576</v>
      </c>
      <c r="D280" s="1728"/>
      <c r="E280" s="1251"/>
      <c r="F280" s="1185"/>
      <c r="G280" s="1186"/>
      <c r="H280" s="1187"/>
      <c r="I280" s="1187"/>
      <c r="J280" s="1187"/>
    </row>
  </sheetData>
  <sheetProtection algorithmName="SHA-512" hashValue="aVClAubODEPEVX98YgOlvx15c7fy/2JvlQVsa1oErhkdFSo4Hd4CszOEqRWdKf02h8BDaluLFr+iIKgVBrAVOQ==" saltValue="3OJRuykHdSx4K7YIGRkx5Q==" spinCount="100000" sheet="1" objects="1" scenarios="1"/>
  <mergeCells count="215">
    <mergeCell ref="A271:A273"/>
    <mergeCell ref="B271:B273"/>
    <mergeCell ref="A274:A277"/>
    <mergeCell ref="B274:B277"/>
    <mergeCell ref="A278:A280"/>
    <mergeCell ref="B278:B280"/>
    <mergeCell ref="A258:A260"/>
    <mergeCell ref="B258:B260"/>
    <mergeCell ref="A261:J261"/>
    <mergeCell ref="A262:A264"/>
    <mergeCell ref="B262:B264"/>
    <mergeCell ref="D262:D280"/>
    <mergeCell ref="A265:A267"/>
    <mergeCell ref="B265:B267"/>
    <mergeCell ref="A268:A270"/>
    <mergeCell ref="B268:B270"/>
    <mergeCell ref="A233:J233"/>
    <mergeCell ref="A234:A236"/>
    <mergeCell ref="B234:B236"/>
    <mergeCell ref="D234:D260"/>
    <mergeCell ref="A237:A239"/>
    <mergeCell ref="B237:B239"/>
    <mergeCell ref="A249:A251"/>
    <mergeCell ref="B249:B251"/>
    <mergeCell ref="A252:A254"/>
    <mergeCell ref="B252:B254"/>
    <mergeCell ref="A255:A257"/>
    <mergeCell ref="B255:B257"/>
    <mergeCell ref="A240:A242"/>
    <mergeCell ref="B240:B242"/>
    <mergeCell ref="A243:A245"/>
    <mergeCell ref="B243:B245"/>
    <mergeCell ref="A246:A248"/>
    <mergeCell ref="B246:B248"/>
    <mergeCell ref="A215:J215"/>
    <mergeCell ref="A216:A218"/>
    <mergeCell ref="B216:B218"/>
    <mergeCell ref="D216:D232"/>
    <mergeCell ref="A219:A220"/>
    <mergeCell ref="B219:B220"/>
    <mergeCell ref="A221:A223"/>
    <mergeCell ref="B221:B223"/>
    <mergeCell ref="A224:A226"/>
    <mergeCell ref="B224:B226"/>
    <mergeCell ref="A227:A229"/>
    <mergeCell ref="B227:B229"/>
    <mergeCell ref="A230:A232"/>
    <mergeCell ref="B230:B232"/>
    <mergeCell ref="B208:J208"/>
    <mergeCell ref="A209:A210"/>
    <mergeCell ref="B209:B210"/>
    <mergeCell ref="D209:D214"/>
    <mergeCell ref="A211:A212"/>
    <mergeCell ref="B211:B212"/>
    <mergeCell ref="A213:A214"/>
    <mergeCell ref="B213:B214"/>
    <mergeCell ref="B199:B200"/>
    <mergeCell ref="B201:J201"/>
    <mergeCell ref="A202:A203"/>
    <mergeCell ref="B202:B203"/>
    <mergeCell ref="D202:D207"/>
    <mergeCell ref="A204:A205"/>
    <mergeCell ref="B204:B205"/>
    <mergeCell ref="A206:A207"/>
    <mergeCell ref="B206:B207"/>
    <mergeCell ref="B190:J190"/>
    <mergeCell ref="D191:D192"/>
    <mergeCell ref="A193:J193"/>
    <mergeCell ref="B194:J194"/>
    <mergeCell ref="A195:A196"/>
    <mergeCell ref="B195:B196"/>
    <mergeCell ref="D195:D200"/>
    <mergeCell ref="A197:A198"/>
    <mergeCell ref="B197:B198"/>
    <mergeCell ref="A199:A200"/>
    <mergeCell ref="B167:J167"/>
    <mergeCell ref="A168:A170"/>
    <mergeCell ref="B168:B170"/>
    <mergeCell ref="D168:D176"/>
    <mergeCell ref="A171:A173"/>
    <mergeCell ref="B171:B173"/>
    <mergeCell ref="B181:J181"/>
    <mergeCell ref="A182:A185"/>
    <mergeCell ref="B182:B185"/>
    <mergeCell ref="D182:D189"/>
    <mergeCell ref="A186:A189"/>
    <mergeCell ref="B186:B189"/>
    <mergeCell ref="A174:A176"/>
    <mergeCell ref="B174:B176"/>
    <mergeCell ref="B177:J177"/>
    <mergeCell ref="A178:A180"/>
    <mergeCell ref="B178:B180"/>
    <mergeCell ref="D178:D180"/>
    <mergeCell ref="A151:A154"/>
    <mergeCell ref="B151:B154"/>
    <mergeCell ref="A155:A158"/>
    <mergeCell ref="B155:B158"/>
    <mergeCell ref="A135:A137"/>
    <mergeCell ref="B135:B137"/>
    <mergeCell ref="A138:A140"/>
    <mergeCell ref="B138:B140"/>
    <mergeCell ref="B142:J142"/>
    <mergeCell ref="A143:A144"/>
    <mergeCell ref="B143:B144"/>
    <mergeCell ref="D143:D166"/>
    <mergeCell ref="A145:A146"/>
    <mergeCell ref="B145:B146"/>
    <mergeCell ref="A159:A162"/>
    <mergeCell ref="B159:B162"/>
    <mergeCell ref="A163:A166"/>
    <mergeCell ref="B163:B166"/>
    <mergeCell ref="B126:J126"/>
    <mergeCell ref="A127:A128"/>
    <mergeCell ref="B127:B128"/>
    <mergeCell ref="D127:D141"/>
    <mergeCell ref="A129:A131"/>
    <mergeCell ref="B129:B131"/>
    <mergeCell ref="A132:A134"/>
    <mergeCell ref="B132:B134"/>
    <mergeCell ref="A147:A150"/>
    <mergeCell ref="B147:B150"/>
    <mergeCell ref="B110:J110"/>
    <mergeCell ref="A111:A113"/>
    <mergeCell ref="B111:B113"/>
    <mergeCell ref="D111:D125"/>
    <mergeCell ref="A114:A116"/>
    <mergeCell ref="B114:B116"/>
    <mergeCell ref="A117:A119"/>
    <mergeCell ref="B117:B119"/>
    <mergeCell ref="A120:A122"/>
    <mergeCell ref="B120:B122"/>
    <mergeCell ref="A123:A125"/>
    <mergeCell ref="B123:B125"/>
    <mergeCell ref="B95:B98"/>
    <mergeCell ref="A99:A102"/>
    <mergeCell ref="B99:B102"/>
    <mergeCell ref="A103:A106"/>
    <mergeCell ref="B103:B106"/>
    <mergeCell ref="A107:A109"/>
    <mergeCell ref="B107:B109"/>
    <mergeCell ref="A82:J82"/>
    <mergeCell ref="B83:J83"/>
    <mergeCell ref="A84:A86"/>
    <mergeCell ref="B84:B86"/>
    <mergeCell ref="D84:D109"/>
    <mergeCell ref="A87:A90"/>
    <mergeCell ref="B87:B90"/>
    <mergeCell ref="A91:A94"/>
    <mergeCell ref="B91:B94"/>
    <mergeCell ref="A95:A98"/>
    <mergeCell ref="B75:J75"/>
    <mergeCell ref="A76:A77"/>
    <mergeCell ref="B76:B77"/>
    <mergeCell ref="D76:D81"/>
    <mergeCell ref="A78:A79"/>
    <mergeCell ref="B78:B79"/>
    <mergeCell ref="A80:A81"/>
    <mergeCell ref="B80:B81"/>
    <mergeCell ref="B65:J65"/>
    <mergeCell ref="A66:A68"/>
    <mergeCell ref="B66:B68"/>
    <mergeCell ref="D66:D74"/>
    <mergeCell ref="A69:A71"/>
    <mergeCell ref="B69:B71"/>
    <mergeCell ref="A72:A74"/>
    <mergeCell ref="B72:B74"/>
    <mergeCell ref="B45:J45"/>
    <mergeCell ref="A46:A49"/>
    <mergeCell ref="B46:B49"/>
    <mergeCell ref="D46:D52"/>
    <mergeCell ref="A50:A52"/>
    <mergeCell ref="B50:B52"/>
    <mergeCell ref="B53:J53"/>
    <mergeCell ref="A54:A56"/>
    <mergeCell ref="B54:B56"/>
    <mergeCell ref="D54:D64"/>
    <mergeCell ref="A57:A59"/>
    <mergeCell ref="B57:B59"/>
    <mergeCell ref="A60:A61"/>
    <mergeCell ref="B60:B61"/>
    <mergeCell ref="A62:A64"/>
    <mergeCell ref="B62:B64"/>
    <mergeCell ref="B23:J23"/>
    <mergeCell ref="A6:J6"/>
    <mergeCell ref="B7:J7"/>
    <mergeCell ref="A8:A9"/>
    <mergeCell ref="B8:B9"/>
    <mergeCell ref="D8:D15"/>
    <mergeCell ref="B16:J16"/>
    <mergeCell ref="A24:A26"/>
    <mergeCell ref="B24:B26"/>
    <mergeCell ref="D24:D44"/>
    <mergeCell ref="A27:A29"/>
    <mergeCell ref="B27:B29"/>
    <mergeCell ref="A30:A32"/>
    <mergeCell ref="B30:B32"/>
    <mergeCell ref="A33:A36"/>
    <mergeCell ref="B33:B36"/>
    <mergeCell ref="A39:A40"/>
    <mergeCell ref="B39:B40"/>
    <mergeCell ref="A42:A44"/>
    <mergeCell ref="B42:B44"/>
    <mergeCell ref="A1:J1"/>
    <mergeCell ref="A2:J2"/>
    <mergeCell ref="A3:A5"/>
    <mergeCell ref="B3:B5"/>
    <mergeCell ref="C3:C5"/>
    <mergeCell ref="D3:D5"/>
    <mergeCell ref="E3:H3"/>
    <mergeCell ref="I3:J3"/>
    <mergeCell ref="A17:A19"/>
    <mergeCell ref="B17:B19"/>
    <mergeCell ref="D17:D22"/>
    <mergeCell ref="A20:A22"/>
    <mergeCell ref="B20:B2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tabColor theme="4" tint="0.59999389629810485"/>
  </sheetPr>
  <dimension ref="A1:M662"/>
  <sheetViews>
    <sheetView showGridLines="0" workbookViewId="0">
      <selection activeCell="G26" sqref="G26"/>
    </sheetView>
  </sheetViews>
  <sheetFormatPr baseColWidth="10" defaultColWidth="9.140625" defaultRowHeight="12.75" outlineLevelCol="1"/>
  <cols>
    <col min="1" max="1" width="8.7109375" style="397" customWidth="1"/>
    <col min="2" max="2" width="16.42578125" style="397" bestFit="1" customWidth="1"/>
    <col min="3" max="3" width="21.5703125" style="397" customWidth="1"/>
    <col min="4" max="4" width="14.28515625" style="397" bestFit="1" customWidth="1"/>
    <col min="5" max="5" width="14.140625" style="397" bestFit="1" customWidth="1"/>
    <col min="6" max="6" width="14.7109375" style="397" bestFit="1" customWidth="1"/>
    <col min="7" max="7" width="18" style="397" customWidth="1"/>
    <col min="8" max="8" width="13.5703125" style="397" customWidth="1"/>
    <col min="9" max="9" width="15.42578125" style="397" customWidth="1"/>
    <col min="10" max="10" width="9.42578125" style="397" hidden="1" customWidth="1" outlineLevel="1"/>
    <col min="11" max="11" width="10.28515625" style="398" hidden="1" customWidth="1" outlineLevel="1"/>
    <col min="12" max="12" width="15.28515625" style="398" hidden="1" customWidth="1" outlineLevel="1"/>
    <col min="13" max="13" width="22.140625" style="398" customWidth="1" collapsed="1"/>
    <col min="14" max="16384" width="9.140625" style="398"/>
  </cols>
  <sheetData>
    <row r="1" spans="1:13" ht="24" customHeight="1">
      <c r="A1" s="395" t="s">
        <v>296</v>
      </c>
      <c r="B1" s="396"/>
      <c r="C1" s="396"/>
      <c r="D1" s="1756" t="s">
        <v>366</v>
      </c>
      <c r="E1" s="1757"/>
      <c r="F1" s="1757"/>
      <c r="G1" s="1757"/>
      <c r="H1" s="1757"/>
      <c r="I1" s="1757"/>
    </row>
    <row r="2" spans="1:13" ht="12.75" customHeight="1" thickBot="1">
      <c r="A2" s="399"/>
      <c r="B2" s="399"/>
      <c r="C2" s="399"/>
      <c r="D2" s="1758"/>
      <c r="E2" s="1758"/>
      <c r="F2" s="1758"/>
      <c r="G2" s="1758"/>
      <c r="H2" s="1758"/>
      <c r="I2" s="1758"/>
    </row>
    <row r="3" spans="1:13" ht="3.2" customHeight="1" thickTop="1">
      <c r="A3" s="400"/>
      <c r="B3" s="400"/>
      <c r="C3" s="400"/>
      <c r="D3" s="400"/>
      <c r="E3" s="400"/>
      <c r="F3" s="400"/>
      <c r="G3" s="400"/>
      <c r="H3" s="400"/>
      <c r="I3" s="400"/>
    </row>
    <row r="4" spans="1:13" ht="6.75" customHeight="1">
      <c r="A4" s="401"/>
      <c r="B4" s="401"/>
      <c r="C4" s="401"/>
      <c r="D4" s="401"/>
      <c r="E4" s="401"/>
      <c r="F4" s="401"/>
      <c r="G4" s="401"/>
      <c r="H4" s="401"/>
      <c r="I4" s="401"/>
    </row>
    <row r="5" spans="1:13" ht="14.25" customHeight="1">
      <c r="A5" s="399"/>
      <c r="B5" s="1751" t="s">
        <v>297</v>
      </c>
      <c r="C5" s="1752"/>
      <c r="D5" s="1753"/>
      <c r="E5" s="396"/>
      <c r="F5" s="1751" t="s">
        <v>298</v>
      </c>
      <c r="G5" s="1752"/>
      <c r="H5" s="1753"/>
      <c r="I5" s="396"/>
      <c r="J5" s="402"/>
    </row>
    <row r="6" spans="1:13">
      <c r="A6" s="403"/>
      <c r="B6" s="404"/>
      <c r="C6" s="405" t="s">
        <v>299</v>
      </c>
      <c r="D6" s="406">
        <f>A7_Nouveaux_emprunts!E8</f>
        <v>0</v>
      </c>
      <c r="E6" s="396"/>
      <c r="F6" s="404"/>
      <c r="G6" s="405"/>
      <c r="H6" s="407">
        <f>Loan_Amount/2*Loan_Years*Interest_Rate</f>
        <v>0</v>
      </c>
      <c r="I6" s="396"/>
      <c r="J6" s="402"/>
    </row>
    <row r="7" spans="1:13">
      <c r="A7" s="403"/>
      <c r="B7" s="404"/>
      <c r="C7" s="405" t="s">
        <v>301</v>
      </c>
      <c r="D7" s="408">
        <f>A7_Nouveaux_emprunts!D8</f>
        <v>0</v>
      </c>
      <c r="E7" s="396"/>
      <c r="F7" s="404"/>
      <c r="G7" s="405" t="s">
        <v>302</v>
      </c>
      <c r="H7" s="409" t="str">
        <f>IF(Values_Entered,Loan_Years*Num_Pmt_Per_Year,"")</f>
        <v/>
      </c>
      <c r="I7" s="410"/>
      <c r="J7" s="402"/>
    </row>
    <row r="8" spans="1:13">
      <c r="A8" s="403"/>
      <c r="B8" s="404"/>
      <c r="C8" s="405" t="s">
        <v>303</v>
      </c>
      <c r="D8" s="411">
        <f>IF(A7_Nouveaux_emprunts!C8=0,2,A7_Nouveaux_emprunts!C8)</f>
        <v>2</v>
      </c>
      <c r="E8" s="396"/>
      <c r="F8" s="404"/>
      <c r="G8" s="405" t="s">
        <v>304</v>
      </c>
      <c r="H8" s="409" t="str">
        <f>IF(Values_Entered,Number_of_Payments,"")</f>
        <v/>
      </c>
      <c r="I8" s="410"/>
      <c r="J8" s="402"/>
    </row>
    <row r="9" spans="1:13">
      <c r="A9" s="403"/>
      <c r="B9" s="404"/>
      <c r="C9" s="405" t="s">
        <v>305</v>
      </c>
      <c r="D9" s="411">
        <v>1</v>
      </c>
      <c r="E9" s="396"/>
      <c r="F9" s="404"/>
      <c r="G9" s="405" t="s">
        <v>306</v>
      </c>
      <c r="H9" s="412" t="str">
        <f>IF(Values_Entered,SUMIF(Beg_Bal,"&gt;0",Extra_Pay),"")</f>
        <v/>
      </c>
      <c r="I9" s="410"/>
      <c r="J9" s="402"/>
    </row>
    <row r="10" spans="1:13">
      <c r="A10" s="403"/>
      <c r="B10" s="404"/>
      <c r="C10" s="405" t="s">
        <v>307</v>
      </c>
      <c r="D10" s="413">
        <f>A7_Nouveaux_emprunts!B8</f>
        <v>0</v>
      </c>
      <c r="E10" s="396"/>
      <c r="F10" s="414"/>
      <c r="G10" s="415" t="s">
        <v>308</v>
      </c>
      <c r="H10" s="412" t="str">
        <f>IF(Values_Entered,SUMIF(Beg_Bal,"&gt;0",Int),"")</f>
        <v/>
      </c>
      <c r="I10" s="410"/>
      <c r="J10" s="402"/>
    </row>
    <row r="11" spans="1:13">
      <c r="A11" s="403"/>
      <c r="B11" s="414"/>
      <c r="C11" s="415" t="s">
        <v>309</v>
      </c>
      <c r="D11" s="416"/>
      <c r="E11" s="396"/>
      <c r="F11" s="399"/>
      <c r="G11" s="399"/>
      <c r="H11" s="399"/>
      <c r="I11" s="410"/>
      <c r="J11" s="402"/>
    </row>
    <row r="12" spans="1:13">
      <c r="A12" s="399"/>
      <c r="B12" s="399"/>
      <c r="C12" s="399"/>
      <c r="D12" s="399"/>
      <c r="E12" s="399"/>
      <c r="F12" s="399"/>
      <c r="G12" s="399"/>
      <c r="H12" s="399"/>
      <c r="I12" s="399"/>
      <c r="J12" s="402"/>
    </row>
    <row r="13" spans="1:13">
      <c r="A13" s="399"/>
      <c r="B13" s="417" t="s">
        <v>310</v>
      </c>
      <c r="C13" s="1754"/>
      <c r="D13" s="1755"/>
      <c r="E13" s="218"/>
      <c r="F13" s="399"/>
      <c r="G13" s="399"/>
      <c r="H13" s="399"/>
      <c r="I13" s="399"/>
      <c r="J13" s="402"/>
    </row>
    <row r="14" spans="1:13" ht="33" customHeight="1" thickBot="1">
      <c r="A14" s="399"/>
      <c r="B14" s="399"/>
      <c r="C14" s="399"/>
      <c r="D14" s="399"/>
      <c r="E14" s="399"/>
      <c r="F14" s="399"/>
      <c r="G14" s="399"/>
      <c r="H14" s="399"/>
      <c r="I14" s="399"/>
      <c r="J14" s="402"/>
      <c r="K14" s="418"/>
      <c r="L14" s="418"/>
      <c r="M14" s="460">
        <f>SUM(M17:M400)</f>
        <v>0</v>
      </c>
    </row>
    <row r="15" spans="1:13" ht="3.2" customHeight="1" thickTop="1">
      <c r="A15" s="400"/>
      <c r="B15" s="400"/>
      <c r="C15" s="400"/>
      <c r="D15" s="400"/>
      <c r="E15" s="400"/>
      <c r="F15" s="400"/>
      <c r="G15" s="400"/>
      <c r="H15" s="400"/>
      <c r="I15" s="400"/>
      <c r="J15" s="402"/>
    </row>
    <row r="16" spans="1:13" s="421" customFormat="1" ht="31.7" customHeight="1" thickBot="1">
      <c r="A16" s="220" t="s">
        <v>311</v>
      </c>
      <c r="B16" s="221" t="s">
        <v>312</v>
      </c>
      <c r="C16" s="221" t="s">
        <v>313</v>
      </c>
      <c r="D16" s="221" t="s">
        <v>300</v>
      </c>
      <c r="E16" s="221" t="s">
        <v>318</v>
      </c>
      <c r="F16" s="221" t="s">
        <v>314</v>
      </c>
      <c r="G16" s="221" t="s">
        <v>315</v>
      </c>
      <c r="H16" s="221" t="s">
        <v>316</v>
      </c>
      <c r="I16" s="222" t="s">
        <v>317</v>
      </c>
      <c r="J16" s="419"/>
      <c r="K16" s="420"/>
      <c r="L16" s="420"/>
      <c r="M16" s="459" t="s">
        <v>364</v>
      </c>
    </row>
    <row r="17" spans="1:13" s="421" customFormat="1" ht="13.5" thickTop="1">
      <c r="A17" s="400"/>
      <c r="B17" s="461">
        <f>Loan_Start</f>
        <v>0</v>
      </c>
      <c r="C17" s="226"/>
      <c r="D17" s="226"/>
      <c r="E17" s="226"/>
      <c r="F17" s="226"/>
      <c r="G17" s="226"/>
      <c r="H17" s="226"/>
      <c r="I17" s="227"/>
      <c r="K17" s="422">
        <f>H18-J18</f>
        <v>0</v>
      </c>
      <c r="M17" s="458">
        <f>K17+J17</f>
        <v>0</v>
      </c>
    </row>
    <row r="18" spans="1:13" s="421" customFormat="1">
      <c r="A18" s="423">
        <f>IF(Values_Entered,1,0)</f>
        <v>0</v>
      </c>
      <c r="B18" s="424">
        <f t="shared" ref="B18:B81" si="0">IF(Pay_Num&lt;&gt;0,DATE(YEAR(Loan_Start),MONTH(Loan_Start)+(Pay_Num)*12/Num_Pmt_Per_Year,DAY(Loan_Start)),0)</f>
        <v>0</v>
      </c>
      <c r="C18" s="425">
        <f>IF(Values_Entered,Loan_Amount,0)</f>
        <v>0</v>
      </c>
      <c r="D18" s="425">
        <f>G18+H18</f>
        <v>0</v>
      </c>
      <c r="E18" s="425">
        <f t="shared" ref="E18:E81" si="1">IF(AND(Pay_Num&lt;&gt;0,Sched_Pay+Scheduled_Extra_Payments&lt;Beg_Bal),Scheduled_Extra_Payments,IF(AND(Pay_Num&lt;&gt;0,Beg_Bal-Sched_Pay&gt;0),Beg_Bal-Sched_Pay,IF(Pay_Num&lt;&gt;0,0,0)))</f>
        <v>0</v>
      </c>
      <c r="F18" s="425">
        <f>E18+D18</f>
        <v>0</v>
      </c>
      <c r="G18" s="425">
        <f t="shared" ref="G18" si="2">IF(Pay_Num&lt;&gt;0,Loan_Amount/Loan_Years/Num_Pmt_Per_Year,0)</f>
        <v>0</v>
      </c>
      <c r="H18" s="425">
        <f>IF(Pay_Num&lt;&gt;0,Beg_Bal*(Interest_Rate/Num_Pmt_Per_Year),0)</f>
        <v>0</v>
      </c>
      <c r="I18" s="425">
        <f t="shared" ref="I18:I81" si="3">IF(AND(Pay_Num&lt;&gt;0,Sched_Pay+Extra_Pay&lt;Beg_Bal),Beg_Bal-Princ,IF(Pay_Num&lt;&gt;0,0,0))</f>
        <v>0</v>
      </c>
      <c r="J18" s="422">
        <f>DAYS360(L18,B18)/360*H18</f>
        <v>0</v>
      </c>
      <c r="K18" s="422">
        <f t="shared" ref="K18:K81" si="4">H19-J19</f>
        <v>0</v>
      </c>
      <c r="L18" s="426">
        <f>DATE(YEAR(B18),1,1)</f>
        <v>1</v>
      </c>
      <c r="M18" s="425">
        <f t="shared" ref="M18:M81" si="5">K18+J18</f>
        <v>0</v>
      </c>
    </row>
    <row r="19" spans="1:13" s="421" customFormat="1" ht="12.75" customHeight="1">
      <c r="A19" s="423">
        <f t="shared" ref="A19:A82" si="6">IF(Values_Entered,A18+1,0)</f>
        <v>0</v>
      </c>
      <c r="B19" s="424">
        <f t="shared" si="0"/>
        <v>0</v>
      </c>
      <c r="C19" s="425">
        <f t="shared" ref="C19:C82" si="7">IF(Pay_Num&lt;&gt;0,I18,0)</f>
        <v>0</v>
      </c>
      <c r="D19" s="425">
        <f t="shared" ref="D19:D82" si="8">G19+H19</f>
        <v>0</v>
      </c>
      <c r="E19" s="425">
        <f t="shared" si="1"/>
        <v>0</v>
      </c>
      <c r="F19" s="425">
        <f t="shared" ref="F19:F82" si="9">IF(AND(Pay_Num&lt;&gt;0,Sched_Pay+Extra_Pay&lt;Beg_Bal),Sched_Pay+Extra_Pay,IF(Pay_Num&lt;&gt;0,Beg_Bal,0))</f>
        <v>0</v>
      </c>
      <c r="G19" s="425">
        <f t="shared" ref="G19:G82" si="10">IF(I18=0,0,IF(Pay_Num&lt;&gt;0,Loan_Amount/Loan_Years/Num_Pmt_Per_Year,0))</f>
        <v>0</v>
      </c>
      <c r="H19" s="425">
        <f t="shared" ref="H19:H82" si="11">IF(Pay_Num&lt;&gt;0,Beg_Bal*Interest_Rate/Num_Pmt_Per_Year,0)</f>
        <v>0</v>
      </c>
      <c r="I19" s="425">
        <f t="shared" si="3"/>
        <v>0</v>
      </c>
      <c r="J19" s="422">
        <f t="shared" ref="J19:J82" si="12">DAYS360(L19,B19)/360*H19</f>
        <v>0</v>
      </c>
      <c r="K19" s="422">
        <f t="shared" si="4"/>
        <v>0</v>
      </c>
      <c r="L19" s="426">
        <f t="shared" ref="L19:L82" si="13">DATE(YEAR(B19),1,1)</f>
        <v>1</v>
      </c>
      <c r="M19" s="425">
        <f t="shared" si="5"/>
        <v>0</v>
      </c>
    </row>
    <row r="20" spans="1:13" s="421" customFormat="1" ht="12.75" customHeight="1">
      <c r="A20" s="423">
        <f t="shared" si="6"/>
        <v>0</v>
      </c>
      <c r="B20" s="424">
        <f t="shared" si="0"/>
        <v>0</v>
      </c>
      <c r="C20" s="425">
        <f t="shared" si="7"/>
        <v>0</v>
      </c>
      <c r="D20" s="425">
        <f t="shared" si="8"/>
        <v>0</v>
      </c>
      <c r="E20" s="425">
        <f t="shared" si="1"/>
        <v>0</v>
      </c>
      <c r="F20" s="425">
        <f t="shared" si="9"/>
        <v>0</v>
      </c>
      <c r="G20" s="425">
        <f t="shared" si="10"/>
        <v>0</v>
      </c>
      <c r="H20" s="425">
        <f t="shared" si="11"/>
        <v>0</v>
      </c>
      <c r="I20" s="425">
        <f t="shared" si="3"/>
        <v>0</v>
      </c>
      <c r="J20" s="422">
        <f t="shared" si="12"/>
        <v>0</v>
      </c>
      <c r="K20" s="422">
        <f t="shared" si="4"/>
        <v>0</v>
      </c>
      <c r="L20" s="426">
        <f t="shared" si="13"/>
        <v>1</v>
      </c>
      <c r="M20" s="425">
        <f t="shared" si="5"/>
        <v>0</v>
      </c>
    </row>
    <row r="21" spans="1:13" s="421" customFormat="1">
      <c r="A21" s="431">
        <f t="shared" si="6"/>
        <v>0</v>
      </c>
      <c r="B21" s="432">
        <f t="shared" si="0"/>
        <v>0</v>
      </c>
      <c r="C21" s="433">
        <f t="shared" si="7"/>
        <v>0</v>
      </c>
      <c r="D21" s="433">
        <f t="shared" si="8"/>
        <v>0</v>
      </c>
      <c r="E21" s="433">
        <f t="shared" si="1"/>
        <v>0</v>
      </c>
      <c r="F21" s="433">
        <f t="shared" si="9"/>
        <v>0</v>
      </c>
      <c r="G21" s="433">
        <f t="shared" si="10"/>
        <v>0</v>
      </c>
      <c r="H21" s="433">
        <f t="shared" si="11"/>
        <v>0</v>
      </c>
      <c r="I21" s="433">
        <f t="shared" si="3"/>
        <v>0</v>
      </c>
      <c r="J21" s="422">
        <f t="shared" si="12"/>
        <v>0</v>
      </c>
      <c r="K21" s="422">
        <f t="shared" si="4"/>
        <v>0</v>
      </c>
      <c r="L21" s="426">
        <f t="shared" si="13"/>
        <v>1</v>
      </c>
      <c r="M21" s="433">
        <f t="shared" si="5"/>
        <v>0</v>
      </c>
    </row>
    <row r="22" spans="1:13" s="428" customFormat="1">
      <c r="A22" s="431">
        <f t="shared" si="6"/>
        <v>0</v>
      </c>
      <c r="B22" s="432">
        <f t="shared" si="0"/>
        <v>0</v>
      </c>
      <c r="C22" s="433">
        <f t="shared" si="7"/>
        <v>0</v>
      </c>
      <c r="D22" s="433">
        <f t="shared" si="8"/>
        <v>0</v>
      </c>
      <c r="E22" s="433">
        <f t="shared" si="1"/>
        <v>0</v>
      </c>
      <c r="F22" s="433">
        <f t="shared" si="9"/>
        <v>0</v>
      </c>
      <c r="G22" s="433">
        <f t="shared" si="10"/>
        <v>0</v>
      </c>
      <c r="H22" s="433">
        <f t="shared" si="11"/>
        <v>0</v>
      </c>
      <c r="I22" s="433">
        <f t="shared" si="3"/>
        <v>0</v>
      </c>
      <c r="J22" s="422">
        <f t="shared" si="12"/>
        <v>0</v>
      </c>
      <c r="K22" s="422">
        <f t="shared" si="4"/>
        <v>0</v>
      </c>
      <c r="L22" s="426">
        <f t="shared" si="13"/>
        <v>1</v>
      </c>
      <c r="M22" s="433">
        <f t="shared" si="5"/>
        <v>0</v>
      </c>
    </row>
    <row r="23" spans="1:13">
      <c r="A23" s="423">
        <f t="shared" si="6"/>
        <v>0</v>
      </c>
      <c r="B23" s="424">
        <f t="shared" si="0"/>
        <v>0</v>
      </c>
      <c r="C23" s="425">
        <f t="shared" si="7"/>
        <v>0</v>
      </c>
      <c r="D23" s="425">
        <f t="shared" si="8"/>
        <v>0</v>
      </c>
      <c r="E23" s="425">
        <f t="shared" si="1"/>
        <v>0</v>
      </c>
      <c r="F23" s="425">
        <f t="shared" si="9"/>
        <v>0</v>
      </c>
      <c r="G23" s="425">
        <f t="shared" si="10"/>
        <v>0</v>
      </c>
      <c r="H23" s="425">
        <f t="shared" si="11"/>
        <v>0</v>
      </c>
      <c r="I23" s="425">
        <f t="shared" si="3"/>
        <v>0</v>
      </c>
      <c r="J23" s="422">
        <f t="shared" si="12"/>
        <v>0</v>
      </c>
      <c r="K23" s="422">
        <f t="shared" si="4"/>
        <v>0</v>
      </c>
      <c r="L23" s="426">
        <f t="shared" si="13"/>
        <v>1</v>
      </c>
      <c r="M23" s="425">
        <f t="shared" si="5"/>
        <v>0</v>
      </c>
    </row>
    <row r="24" spans="1:13">
      <c r="A24" s="423">
        <f t="shared" si="6"/>
        <v>0</v>
      </c>
      <c r="B24" s="424">
        <f t="shared" si="0"/>
        <v>0</v>
      </c>
      <c r="C24" s="425">
        <f t="shared" si="7"/>
        <v>0</v>
      </c>
      <c r="D24" s="425">
        <f t="shared" si="8"/>
        <v>0</v>
      </c>
      <c r="E24" s="425">
        <f t="shared" si="1"/>
        <v>0</v>
      </c>
      <c r="F24" s="425">
        <f t="shared" si="9"/>
        <v>0</v>
      </c>
      <c r="G24" s="425">
        <f t="shared" si="10"/>
        <v>0</v>
      </c>
      <c r="H24" s="425">
        <f t="shared" si="11"/>
        <v>0</v>
      </c>
      <c r="I24" s="425">
        <f t="shared" si="3"/>
        <v>0</v>
      </c>
      <c r="J24" s="422">
        <f t="shared" si="12"/>
        <v>0</v>
      </c>
      <c r="K24" s="422">
        <f t="shared" si="4"/>
        <v>0</v>
      </c>
      <c r="L24" s="426">
        <f t="shared" si="13"/>
        <v>1</v>
      </c>
      <c r="M24" s="425">
        <f t="shared" si="5"/>
        <v>0</v>
      </c>
    </row>
    <row r="25" spans="1:13">
      <c r="A25" s="423">
        <f t="shared" si="6"/>
        <v>0</v>
      </c>
      <c r="B25" s="424">
        <f t="shared" si="0"/>
        <v>0</v>
      </c>
      <c r="C25" s="425">
        <f t="shared" si="7"/>
        <v>0</v>
      </c>
      <c r="D25" s="425">
        <f t="shared" si="8"/>
        <v>0</v>
      </c>
      <c r="E25" s="425">
        <f t="shared" si="1"/>
        <v>0</v>
      </c>
      <c r="F25" s="425">
        <f t="shared" si="9"/>
        <v>0</v>
      </c>
      <c r="G25" s="425">
        <f t="shared" si="10"/>
        <v>0</v>
      </c>
      <c r="H25" s="425">
        <f t="shared" si="11"/>
        <v>0</v>
      </c>
      <c r="I25" s="425">
        <f t="shared" si="3"/>
        <v>0</v>
      </c>
      <c r="J25" s="422">
        <f t="shared" si="12"/>
        <v>0</v>
      </c>
      <c r="K25" s="422">
        <f t="shared" si="4"/>
        <v>0</v>
      </c>
      <c r="L25" s="426">
        <f t="shared" si="13"/>
        <v>1</v>
      </c>
      <c r="M25" s="425">
        <f t="shared" si="5"/>
        <v>0</v>
      </c>
    </row>
    <row r="26" spans="1:13">
      <c r="A26" s="423">
        <f t="shared" si="6"/>
        <v>0</v>
      </c>
      <c r="B26" s="424">
        <f t="shared" si="0"/>
        <v>0</v>
      </c>
      <c r="C26" s="425">
        <f t="shared" si="7"/>
        <v>0</v>
      </c>
      <c r="D26" s="425">
        <f t="shared" si="8"/>
        <v>0</v>
      </c>
      <c r="E26" s="425">
        <f t="shared" si="1"/>
        <v>0</v>
      </c>
      <c r="F26" s="425">
        <f t="shared" si="9"/>
        <v>0</v>
      </c>
      <c r="G26" s="425">
        <f t="shared" si="10"/>
        <v>0</v>
      </c>
      <c r="H26" s="425">
        <f t="shared" si="11"/>
        <v>0</v>
      </c>
      <c r="I26" s="425">
        <f t="shared" si="3"/>
        <v>0</v>
      </c>
      <c r="J26" s="422">
        <f t="shared" si="12"/>
        <v>0</v>
      </c>
      <c r="K26" s="422">
        <f t="shared" si="4"/>
        <v>0</v>
      </c>
      <c r="L26" s="426">
        <f t="shared" si="13"/>
        <v>1</v>
      </c>
      <c r="M26" s="425">
        <f t="shared" si="5"/>
        <v>0</v>
      </c>
    </row>
    <row r="27" spans="1:13">
      <c r="A27" s="423">
        <f t="shared" si="6"/>
        <v>0</v>
      </c>
      <c r="B27" s="424">
        <f t="shared" si="0"/>
        <v>0</v>
      </c>
      <c r="C27" s="425">
        <f t="shared" si="7"/>
        <v>0</v>
      </c>
      <c r="D27" s="425">
        <f t="shared" si="8"/>
        <v>0</v>
      </c>
      <c r="E27" s="425">
        <f t="shared" si="1"/>
        <v>0</v>
      </c>
      <c r="F27" s="425">
        <f t="shared" si="9"/>
        <v>0</v>
      </c>
      <c r="G27" s="425">
        <f t="shared" si="10"/>
        <v>0</v>
      </c>
      <c r="H27" s="425">
        <f t="shared" si="11"/>
        <v>0</v>
      </c>
      <c r="I27" s="425">
        <f t="shared" si="3"/>
        <v>0</v>
      </c>
      <c r="J27" s="422">
        <f t="shared" si="12"/>
        <v>0</v>
      </c>
      <c r="K27" s="422">
        <f t="shared" si="4"/>
        <v>0</v>
      </c>
      <c r="L27" s="426">
        <f t="shared" si="13"/>
        <v>1</v>
      </c>
      <c r="M27" s="425">
        <f t="shared" si="5"/>
        <v>0</v>
      </c>
    </row>
    <row r="28" spans="1:13">
      <c r="A28" s="423">
        <f t="shared" si="6"/>
        <v>0</v>
      </c>
      <c r="B28" s="424">
        <f t="shared" si="0"/>
        <v>0</v>
      </c>
      <c r="C28" s="425">
        <f t="shared" si="7"/>
        <v>0</v>
      </c>
      <c r="D28" s="425">
        <f t="shared" si="8"/>
        <v>0</v>
      </c>
      <c r="E28" s="425">
        <f t="shared" si="1"/>
        <v>0</v>
      </c>
      <c r="F28" s="425">
        <f t="shared" si="9"/>
        <v>0</v>
      </c>
      <c r="G28" s="425">
        <f t="shared" si="10"/>
        <v>0</v>
      </c>
      <c r="H28" s="425">
        <f t="shared" si="11"/>
        <v>0</v>
      </c>
      <c r="I28" s="425">
        <f t="shared" si="3"/>
        <v>0</v>
      </c>
      <c r="J28" s="422">
        <f t="shared" si="12"/>
        <v>0</v>
      </c>
      <c r="K28" s="422">
        <f t="shared" si="4"/>
        <v>0</v>
      </c>
      <c r="L28" s="426">
        <f t="shared" si="13"/>
        <v>1</v>
      </c>
      <c r="M28" s="425">
        <f t="shared" si="5"/>
        <v>0</v>
      </c>
    </row>
    <row r="29" spans="1:13">
      <c r="A29" s="423">
        <f t="shared" si="6"/>
        <v>0</v>
      </c>
      <c r="B29" s="424">
        <f t="shared" si="0"/>
        <v>0</v>
      </c>
      <c r="C29" s="425">
        <f t="shared" si="7"/>
        <v>0</v>
      </c>
      <c r="D29" s="425">
        <f t="shared" si="8"/>
        <v>0</v>
      </c>
      <c r="E29" s="425">
        <f t="shared" si="1"/>
        <v>0</v>
      </c>
      <c r="F29" s="425">
        <f t="shared" si="9"/>
        <v>0</v>
      </c>
      <c r="G29" s="425">
        <f t="shared" si="10"/>
        <v>0</v>
      </c>
      <c r="H29" s="425">
        <f t="shared" si="11"/>
        <v>0</v>
      </c>
      <c r="I29" s="425">
        <f t="shared" si="3"/>
        <v>0</v>
      </c>
      <c r="J29" s="422">
        <f t="shared" si="12"/>
        <v>0</v>
      </c>
      <c r="K29" s="422">
        <f t="shared" si="4"/>
        <v>0</v>
      </c>
      <c r="L29" s="426">
        <f t="shared" si="13"/>
        <v>1</v>
      </c>
      <c r="M29" s="425">
        <f t="shared" si="5"/>
        <v>0</v>
      </c>
    </row>
    <row r="30" spans="1:13">
      <c r="A30" s="423">
        <f t="shared" si="6"/>
        <v>0</v>
      </c>
      <c r="B30" s="424">
        <f t="shared" si="0"/>
        <v>0</v>
      </c>
      <c r="C30" s="425">
        <f t="shared" si="7"/>
        <v>0</v>
      </c>
      <c r="D30" s="425">
        <f t="shared" si="8"/>
        <v>0</v>
      </c>
      <c r="E30" s="425">
        <f t="shared" si="1"/>
        <v>0</v>
      </c>
      <c r="F30" s="425">
        <f t="shared" si="9"/>
        <v>0</v>
      </c>
      <c r="G30" s="425">
        <f t="shared" si="10"/>
        <v>0</v>
      </c>
      <c r="H30" s="425">
        <f t="shared" si="11"/>
        <v>0</v>
      </c>
      <c r="I30" s="425">
        <f t="shared" si="3"/>
        <v>0</v>
      </c>
      <c r="J30" s="422">
        <f t="shared" si="12"/>
        <v>0</v>
      </c>
      <c r="K30" s="422">
        <f t="shared" si="4"/>
        <v>0</v>
      </c>
      <c r="L30" s="426">
        <f t="shared" si="13"/>
        <v>1</v>
      </c>
      <c r="M30" s="425">
        <f t="shared" si="5"/>
        <v>0</v>
      </c>
    </row>
    <row r="31" spans="1:13">
      <c r="A31" s="423">
        <f t="shared" si="6"/>
        <v>0</v>
      </c>
      <c r="B31" s="424">
        <f t="shared" si="0"/>
        <v>0</v>
      </c>
      <c r="C31" s="425">
        <f t="shared" si="7"/>
        <v>0</v>
      </c>
      <c r="D31" s="425">
        <f t="shared" si="8"/>
        <v>0</v>
      </c>
      <c r="E31" s="425">
        <f t="shared" si="1"/>
        <v>0</v>
      </c>
      <c r="F31" s="425">
        <f t="shared" si="9"/>
        <v>0</v>
      </c>
      <c r="G31" s="425">
        <f t="shared" si="10"/>
        <v>0</v>
      </c>
      <c r="H31" s="425">
        <f t="shared" si="11"/>
        <v>0</v>
      </c>
      <c r="I31" s="425">
        <f t="shared" si="3"/>
        <v>0</v>
      </c>
      <c r="J31" s="422">
        <f t="shared" si="12"/>
        <v>0</v>
      </c>
      <c r="K31" s="422">
        <f t="shared" si="4"/>
        <v>0</v>
      </c>
      <c r="L31" s="426">
        <f t="shared" si="13"/>
        <v>1</v>
      </c>
      <c r="M31" s="425">
        <f t="shared" si="5"/>
        <v>0</v>
      </c>
    </row>
    <row r="32" spans="1:13">
      <c r="A32" s="423">
        <f t="shared" si="6"/>
        <v>0</v>
      </c>
      <c r="B32" s="424">
        <f t="shared" si="0"/>
        <v>0</v>
      </c>
      <c r="C32" s="425">
        <f t="shared" si="7"/>
        <v>0</v>
      </c>
      <c r="D32" s="425">
        <f t="shared" si="8"/>
        <v>0</v>
      </c>
      <c r="E32" s="425">
        <f t="shared" si="1"/>
        <v>0</v>
      </c>
      <c r="F32" s="425">
        <f t="shared" si="9"/>
        <v>0</v>
      </c>
      <c r="G32" s="425">
        <f t="shared" si="10"/>
        <v>0</v>
      </c>
      <c r="H32" s="425">
        <f t="shared" si="11"/>
        <v>0</v>
      </c>
      <c r="I32" s="425">
        <f t="shared" si="3"/>
        <v>0</v>
      </c>
      <c r="J32" s="422">
        <f t="shared" si="12"/>
        <v>0</v>
      </c>
      <c r="K32" s="422">
        <f t="shared" si="4"/>
        <v>0</v>
      </c>
      <c r="L32" s="426">
        <f t="shared" si="13"/>
        <v>1</v>
      </c>
      <c r="M32" s="425">
        <f t="shared" si="5"/>
        <v>0</v>
      </c>
    </row>
    <row r="33" spans="1:13">
      <c r="A33" s="423">
        <f t="shared" si="6"/>
        <v>0</v>
      </c>
      <c r="B33" s="424">
        <f t="shared" si="0"/>
        <v>0</v>
      </c>
      <c r="C33" s="425">
        <f t="shared" si="7"/>
        <v>0</v>
      </c>
      <c r="D33" s="425">
        <f t="shared" si="8"/>
        <v>0</v>
      </c>
      <c r="E33" s="425">
        <f t="shared" si="1"/>
        <v>0</v>
      </c>
      <c r="F33" s="425">
        <f t="shared" si="9"/>
        <v>0</v>
      </c>
      <c r="G33" s="425">
        <f t="shared" si="10"/>
        <v>0</v>
      </c>
      <c r="H33" s="425">
        <f t="shared" si="11"/>
        <v>0</v>
      </c>
      <c r="I33" s="425">
        <f t="shared" si="3"/>
        <v>0</v>
      </c>
      <c r="J33" s="422">
        <f t="shared" si="12"/>
        <v>0</v>
      </c>
      <c r="K33" s="422">
        <f t="shared" si="4"/>
        <v>0</v>
      </c>
      <c r="L33" s="426">
        <f t="shared" si="13"/>
        <v>1</v>
      </c>
      <c r="M33" s="425">
        <f t="shared" si="5"/>
        <v>0</v>
      </c>
    </row>
    <row r="34" spans="1:13">
      <c r="A34" s="423">
        <f t="shared" si="6"/>
        <v>0</v>
      </c>
      <c r="B34" s="424">
        <f t="shared" si="0"/>
        <v>0</v>
      </c>
      <c r="C34" s="425">
        <f t="shared" si="7"/>
        <v>0</v>
      </c>
      <c r="D34" s="425">
        <f t="shared" si="8"/>
        <v>0</v>
      </c>
      <c r="E34" s="425">
        <f t="shared" si="1"/>
        <v>0</v>
      </c>
      <c r="F34" s="425">
        <f t="shared" si="9"/>
        <v>0</v>
      </c>
      <c r="G34" s="425">
        <f t="shared" si="10"/>
        <v>0</v>
      </c>
      <c r="H34" s="425">
        <f t="shared" si="11"/>
        <v>0</v>
      </c>
      <c r="I34" s="425">
        <f t="shared" si="3"/>
        <v>0</v>
      </c>
      <c r="J34" s="422">
        <f t="shared" si="12"/>
        <v>0</v>
      </c>
      <c r="K34" s="422">
        <f t="shared" si="4"/>
        <v>0</v>
      </c>
      <c r="L34" s="426">
        <f t="shared" si="13"/>
        <v>1</v>
      </c>
      <c r="M34" s="425">
        <f t="shared" si="5"/>
        <v>0</v>
      </c>
    </row>
    <row r="35" spans="1:13">
      <c r="A35" s="423">
        <f t="shared" si="6"/>
        <v>0</v>
      </c>
      <c r="B35" s="424">
        <f t="shared" si="0"/>
        <v>0</v>
      </c>
      <c r="C35" s="425">
        <f t="shared" si="7"/>
        <v>0</v>
      </c>
      <c r="D35" s="425">
        <f t="shared" si="8"/>
        <v>0</v>
      </c>
      <c r="E35" s="425">
        <f t="shared" si="1"/>
        <v>0</v>
      </c>
      <c r="F35" s="425">
        <f t="shared" si="9"/>
        <v>0</v>
      </c>
      <c r="G35" s="425">
        <f t="shared" si="10"/>
        <v>0</v>
      </c>
      <c r="H35" s="425">
        <f t="shared" si="11"/>
        <v>0</v>
      </c>
      <c r="I35" s="425">
        <f t="shared" si="3"/>
        <v>0</v>
      </c>
      <c r="J35" s="422">
        <f t="shared" si="12"/>
        <v>0</v>
      </c>
      <c r="K35" s="422">
        <f t="shared" si="4"/>
        <v>0</v>
      </c>
      <c r="L35" s="426">
        <f t="shared" si="13"/>
        <v>1</v>
      </c>
      <c r="M35" s="425">
        <f t="shared" si="5"/>
        <v>0</v>
      </c>
    </row>
    <row r="36" spans="1:13">
      <c r="A36" s="423">
        <f t="shared" si="6"/>
        <v>0</v>
      </c>
      <c r="B36" s="424">
        <f t="shared" si="0"/>
        <v>0</v>
      </c>
      <c r="C36" s="425">
        <f t="shared" si="7"/>
        <v>0</v>
      </c>
      <c r="D36" s="425">
        <f t="shared" si="8"/>
        <v>0</v>
      </c>
      <c r="E36" s="425">
        <f t="shared" si="1"/>
        <v>0</v>
      </c>
      <c r="F36" s="425">
        <f t="shared" si="9"/>
        <v>0</v>
      </c>
      <c r="G36" s="425">
        <f t="shared" si="10"/>
        <v>0</v>
      </c>
      <c r="H36" s="425">
        <f t="shared" si="11"/>
        <v>0</v>
      </c>
      <c r="I36" s="425">
        <f t="shared" si="3"/>
        <v>0</v>
      </c>
      <c r="J36" s="422">
        <f t="shared" si="12"/>
        <v>0</v>
      </c>
      <c r="K36" s="422">
        <f t="shared" si="4"/>
        <v>0</v>
      </c>
      <c r="L36" s="426">
        <f t="shared" si="13"/>
        <v>1</v>
      </c>
      <c r="M36" s="425">
        <f t="shared" si="5"/>
        <v>0</v>
      </c>
    </row>
    <row r="37" spans="1:13">
      <c r="A37" s="423">
        <f t="shared" si="6"/>
        <v>0</v>
      </c>
      <c r="B37" s="424">
        <f t="shared" si="0"/>
        <v>0</v>
      </c>
      <c r="C37" s="425">
        <f t="shared" si="7"/>
        <v>0</v>
      </c>
      <c r="D37" s="425">
        <f t="shared" si="8"/>
        <v>0</v>
      </c>
      <c r="E37" s="425">
        <f t="shared" si="1"/>
        <v>0</v>
      </c>
      <c r="F37" s="425">
        <f t="shared" si="9"/>
        <v>0</v>
      </c>
      <c r="G37" s="425">
        <f t="shared" si="10"/>
        <v>0</v>
      </c>
      <c r="H37" s="425">
        <f t="shared" si="11"/>
        <v>0</v>
      </c>
      <c r="I37" s="425">
        <f t="shared" si="3"/>
        <v>0</v>
      </c>
      <c r="J37" s="422">
        <f t="shared" si="12"/>
        <v>0</v>
      </c>
      <c r="K37" s="422">
        <f t="shared" si="4"/>
        <v>0</v>
      </c>
      <c r="L37" s="426">
        <f t="shared" si="13"/>
        <v>1</v>
      </c>
      <c r="M37" s="425">
        <f t="shared" si="5"/>
        <v>0</v>
      </c>
    </row>
    <row r="38" spans="1:13">
      <c r="A38" s="423">
        <f t="shared" si="6"/>
        <v>0</v>
      </c>
      <c r="B38" s="424">
        <f t="shared" si="0"/>
        <v>0</v>
      </c>
      <c r="C38" s="425">
        <f t="shared" si="7"/>
        <v>0</v>
      </c>
      <c r="D38" s="425">
        <f t="shared" si="8"/>
        <v>0</v>
      </c>
      <c r="E38" s="425">
        <f t="shared" si="1"/>
        <v>0</v>
      </c>
      <c r="F38" s="425">
        <f t="shared" si="9"/>
        <v>0</v>
      </c>
      <c r="G38" s="425">
        <f t="shared" si="10"/>
        <v>0</v>
      </c>
      <c r="H38" s="425">
        <f t="shared" si="11"/>
        <v>0</v>
      </c>
      <c r="I38" s="425">
        <f t="shared" si="3"/>
        <v>0</v>
      </c>
      <c r="J38" s="422">
        <f t="shared" si="12"/>
        <v>0</v>
      </c>
      <c r="K38" s="422">
        <f t="shared" si="4"/>
        <v>0</v>
      </c>
      <c r="L38" s="426">
        <f t="shared" si="13"/>
        <v>1</v>
      </c>
      <c r="M38" s="425">
        <f t="shared" si="5"/>
        <v>0</v>
      </c>
    </row>
    <row r="39" spans="1:13">
      <c r="A39" s="423">
        <f t="shared" si="6"/>
        <v>0</v>
      </c>
      <c r="B39" s="424">
        <f t="shared" si="0"/>
        <v>0</v>
      </c>
      <c r="C39" s="425">
        <f t="shared" si="7"/>
        <v>0</v>
      </c>
      <c r="D39" s="425">
        <f t="shared" si="8"/>
        <v>0</v>
      </c>
      <c r="E39" s="425">
        <f t="shared" si="1"/>
        <v>0</v>
      </c>
      <c r="F39" s="425">
        <f t="shared" si="9"/>
        <v>0</v>
      </c>
      <c r="G39" s="425">
        <f t="shared" si="10"/>
        <v>0</v>
      </c>
      <c r="H39" s="425">
        <f t="shared" si="11"/>
        <v>0</v>
      </c>
      <c r="I39" s="425">
        <f t="shared" si="3"/>
        <v>0</v>
      </c>
      <c r="J39" s="422">
        <f t="shared" si="12"/>
        <v>0</v>
      </c>
      <c r="K39" s="422">
        <f t="shared" si="4"/>
        <v>0</v>
      </c>
      <c r="L39" s="426">
        <f t="shared" si="13"/>
        <v>1</v>
      </c>
      <c r="M39" s="425">
        <f t="shared" si="5"/>
        <v>0</v>
      </c>
    </row>
    <row r="40" spans="1:13">
      <c r="A40" s="423">
        <f t="shared" si="6"/>
        <v>0</v>
      </c>
      <c r="B40" s="424">
        <f t="shared" si="0"/>
        <v>0</v>
      </c>
      <c r="C40" s="425">
        <f t="shared" si="7"/>
        <v>0</v>
      </c>
      <c r="D40" s="425">
        <f t="shared" si="8"/>
        <v>0</v>
      </c>
      <c r="E40" s="425">
        <f t="shared" si="1"/>
        <v>0</v>
      </c>
      <c r="F40" s="425">
        <f t="shared" si="9"/>
        <v>0</v>
      </c>
      <c r="G40" s="425">
        <f t="shared" si="10"/>
        <v>0</v>
      </c>
      <c r="H40" s="425">
        <f t="shared" si="11"/>
        <v>0</v>
      </c>
      <c r="I40" s="425">
        <f t="shared" si="3"/>
        <v>0</v>
      </c>
      <c r="J40" s="422">
        <f t="shared" si="12"/>
        <v>0</v>
      </c>
      <c r="K40" s="422">
        <f t="shared" si="4"/>
        <v>0</v>
      </c>
      <c r="L40" s="426">
        <f t="shared" si="13"/>
        <v>1</v>
      </c>
      <c r="M40" s="425">
        <f t="shared" si="5"/>
        <v>0</v>
      </c>
    </row>
    <row r="41" spans="1:13">
      <c r="A41" s="423">
        <f t="shared" si="6"/>
        <v>0</v>
      </c>
      <c r="B41" s="424">
        <f t="shared" si="0"/>
        <v>0</v>
      </c>
      <c r="C41" s="425">
        <f t="shared" si="7"/>
        <v>0</v>
      </c>
      <c r="D41" s="425">
        <f t="shared" si="8"/>
        <v>0</v>
      </c>
      <c r="E41" s="425">
        <f t="shared" si="1"/>
        <v>0</v>
      </c>
      <c r="F41" s="425">
        <f t="shared" si="9"/>
        <v>0</v>
      </c>
      <c r="G41" s="425">
        <f t="shared" si="10"/>
        <v>0</v>
      </c>
      <c r="H41" s="425">
        <f t="shared" si="11"/>
        <v>0</v>
      </c>
      <c r="I41" s="425">
        <f t="shared" si="3"/>
        <v>0</v>
      </c>
      <c r="J41" s="422">
        <f t="shared" si="12"/>
        <v>0</v>
      </c>
      <c r="K41" s="422">
        <f t="shared" si="4"/>
        <v>0</v>
      </c>
      <c r="L41" s="426">
        <f t="shared" si="13"/>
        <v>1</v>
      </c>
      <c r="M41" s="425">
        <f t="shared" si="5"/>
        <v>0</v>
      </c>
    </row>
    <row r="42" spans="1:13">
      <c r="A42" s="423">
        <f t="shared" si="6"/>
        <v>0</v>
      </c>
      <c r="B42" s="424">
        <f t="shared" si="0"/>
        <v>0</v>
      </c>
      <c r="C42" s="425">
        <f t="shared" si="7"/>
        <v>0</v>
      </c>
      <c r="D42" s="425">
        <f t="shared" si="8"/>
        <v>0</v>
      </c>
      <c r="E42" s="425">
        <f t="shared" si="1"/>
        <v>0</v>
      </c>
      <c r="F42" s="425">
        <f t="shared" si="9"/>
        <v>0</v>
      </c>
      <c r="G42" s="425">
        <f t="shared" si="10"/>
        <v>0</v>
      </c>
      <c r="H42" s="425">
        <f t="shared" si="11"/>
        <v>0</v>
      </c>
      <c r="I42" s="425">
        <f t="shared" si="3"/>
        <v>0</v>
      </c>
      <c r="J42" s="422">
        <f t="shared" si="12"/>
        <v>0</v>
      </c>
      <c r="K42" s="422">
        <f t="shared" si="4"/>
        <v>0</v>
      </c>
      <c r="L42" s="426">
        <f t="shared" si="13"/>
        <v>1</v>
      </c>
      <c r="M42" s="425">
        <f t="shared" si="5"/>
        <v>0</v>
      </c>
    </row>
    <row r="43" spans="1:13">
      <c r="A43" s="423">
        <f t="shared" si="6"/>
        <v>0</v>
      </c>
      <c r="B43" s="424">
        <f t="shared" si="0"/>
        <v>0</v>
      </c>
      <c r="C43" s="425">
        <f t="shared" si="7"/>
        <v>0</v>
      </c>
      <c r="D43" s="425">
        <f t="shared" si="8"/>
        <v>0</v>
      </c>
      <c r="E43" s="425">
        <f t="shared" si="1"/>
        <v>0</v>
      </c>
      <c r="F43" s="425">
        <f t="shared" si="9"/>
        <v>0</v>
      </c>
      <c r="G43" s="425">
        <f t="shared" si="10"/>
        <v>0</v>
      </c>
      <c r="H43" s="425">
        <f t="shared" si="11"/>
        <v>0</v>
      </c>
      <c r="I43" s="425">
        <f t="shared" si="3"/>
        <v>0</v>
      </c>
      <c r="J43" s="422">
        <f t="shared" si="12"/>
        <v>0</v>
      </c>
      <c r="K43" s="422">
        <f t="shared" si="4"/>
        <v>0</v>
      </c>
      <c r="L43" s="426">
        <f t="shared" si="13"/>
        <v>1</v>
      </c>
      <c r="M43" s="425">
        <f t="shared" si="5"/>
        <v>0</v>
      </c>
    </row>
    <row r="44" spans="1:13">
      <c r="A44" s="423">
        <f t="shared" si="6"/>
        <v>0</v>
      </c>
      <c r="B44" s="424">
        <f t="shared" si="0"/>
        <v>0</v>
      </c>
      <c r="C44" s="425">
        <f t="shared" si="7"/>
        <v>0</v>
      </c>
      <c r="D44" s="425">
        <f t="shared" si="8"/>
        <v>0</v>
      </c>
      <c r="E44" s="425">
        <f t="shared" si="1"/>
        <v>0</v>
      </c>
      <c r="F44" s="425">
        <f t="shared" si="9"/>
        <v>0</v>
      </c>
      <c r="G44" s="425">
        <f t="shared" si="10"/>
        <v>0</v>
      </c>
      <c r="H44" s="425">
        <f t="shared" si="11"/>
        <v>0</v>
      </c>
      <c r="I44" s="425">
        <f t="shared" si="3"/>
        <v>0</v>
      </c>
      <c r="J44" s="422">
        <f t="shared" si="12"/>
        <v>0</v>
      </c>
      <c r="K44" s="422">
        <f t="shared" si="4"/>
        <v>0</v>
      </c>
      <c r="L44" s="426">
        <f t="shared" si="13"/>
        <v>1</v>
      </c>
      <c r="M44" s="425">
        <f t="shared" si="5"/>
        <v>0</v>
      </c>
    </row>
    <row r="45" spans="1:13">
      <c r="A45" s="423">
        <f t="shared" si="6"/>
        <v>0</v>
      </c>
      <c r="B45" s="424">
        <f t="shared" si="0"/>
        <v>0</v>
      </c>
      <c r="C45" s="425">
        <f t="shared" si="7"/>
        <v>0</v>
      </c>
      <c r="D45" s="425">
        <f t="shared" si="8"/>
        <v>0</v>
      </c>
      <c r="E45" s="425">
        <f t="shared" si="1"/>
        <v>0</v>
      </c>
      <c r="F45" s="425">
        <f t="shared" si="9"/>
        <v>0</v>
      </c>
      <c r="G45" s="425">
        <f t="shared" si="10"/>
        <v>0</v>
      </c>
      <c r="H45" s="425">
        <f t="shared" si="11"/>
        <v>0</v>
      </c>
      <c r="I45" s="425">
        <f t="shared" si="3"/>
        <v>0</v>
      </c>
      <c r="J45" s="422">
        <f t="shared" si="12"/>
        <v>0</v>
      </c>
      <c r="K45" s="422">
        <f t="shared" si="4"/>
        <v>0</v>
      </c>
      <c r="L45" s="426">
        <f t="shared" si="13"/>
        <v>1</v>
      </c>
      <c r="M45" s="425">
        <f t="shared" si="5"/>
        <v>0</v>
      </c>
    </row>
    <row r="46" spans="1:13">
      <c r="A46" s="423">
        <f t="shared" si="6"/>
        <v>0</v>
      </c>
      <c r="B46" s="424">
        <f t="shared" si="0"/>
        <v>0</v>
      </c>
      <c r="C46" s="425">
        <f t="shared" si="7"/>
        <v>0</v>
      </c>
      <c r="D46" s="425">
        <f t="shared" si="8"/>
        <v>0</v>
      </c>
      <c r="E46" s="425">
        <f t="shared" si="1"/>
        <v>0</v>
      </c>
      <c r="F46" s="425">
        <f t="shared" si="9"/>
        <v>0</v>
      </c>
      <c r="G46" s="425">
        <f t="shared" si="10"/>
        <v>0</v>
      </c>
      <c r="H46" s="425">
        <f t="shared" si="11"/>
        <v>0</v>
      </c>
      <c r="I46" s="425">
        <f t="shared" si="3"/>
        <v>0</v>
      </c>
      <c r="J46" s="422">
        <f t="shared" si="12"/>
        <v>0</v>
      </c>
      <c r="K46" s="422">
        <f t="shared" si="4"/>
        <v>0</v>
      </c>
      <c r="L46" s="426">
        <f t="shared" si="13"/>
        <v>1</v>
      </c>
      <c r="M46" s="425">
        <f t="shared" si="5"/>
        <v>0</v>
      </c>
    </row>
    <row r="47" spans="1:13">
      <c r="A47" s="423">
        <f t="shared" si="6"/>
        <v>0</v>
      </c>
      <c r="B47" s="424">
        <f t="shared" si="0"/>
        <v>0</v>
      </c>
      <c r="C47" s="425">
        <f t="shared" si="7"/>
        <v>0</v>
      </c>
      <c r="D47" s="425">
        <f t="shared" si="8"/>
        <v>0</v>
      </c>
      <c r="E47" s="425">
        <f t="shared" si="1"/>
        <v>0</v>
      </c>
      <c r="F47" s="425">
        <f t="shared" si="9"/>
        <v>0</v>
      </c>
      <c r="G47" s="425">
        <f t="shared" si="10"/>
        <v>0</v>
      </c>
      <c r="H47" s="425">
        <f t="shared" si="11"/>
        <v>0</v>
      </c>
      <c r="I47" s="425">
        <f t="shared" si="3"/>
        <v>0</v>
      </c>
      <c r="J47" s="422">
        <f t="shared" si="12"/>
        <v>0</v>
      </c>
      <c r="K47" s="422">
        <f t="shared" si="4"/>
        <v>0</v>
      </c>
      <c r="L47" s="426">
        <f t="shared" si="13"/>
        <v>1</v>
      </c>
      <c r="M47" s="425">
        <f t="shared" si="5"/>
        <v>0</v>
      </c>
    </row>
    <row r="48" spans="1:13">
      <c r="A48" s="423">
        <f t="shared" si="6"/>
        <v>0</v>
      </c>
      <c r="B48" s="424">
        <f t="shared" si="0"/>
        <v>0</v>
      </c>
      <c r="C48" s="425">
        <f t="shared" si="7"/>
        <v>0</v>
      </c>
      <c r="D48" s="425">
        <f t="shared" si="8"/>
        <v>0</v>
      </c>
      <c r="E48" s="425">
        <f t="shared" si="1"/>
        <v>0</v>
      </c>
      <c r="F48" s="425">
        <f t="shared" si="9"/>
        <v>0</v>
      </c>
      <c r="G48" s="425">
        <f t="shared" si="10"/>
        <v>0</v>
      </c>
      <c r="H48" s="425">
        <f t="shared" si="11"/>
        <v>0</v>
      </c>
      <c r="I48" s="425">
        <f t="shared" si="3"/>
        <v>0</v>
      </c>
      <c r="J48" s="422">
        <f t="shared" si="12"/>
        <v>0</v>
      </c>
      <c r="K48" s="422">
        <f t="shared" si="4"/>
        <v>0</v>
      </c>
      <c r="L48" s="426">
        <f t="shared" si="13"/>
        <v>1</v>
      </c>
      <c r="M48" s="425">
        <f t="shared" si="5"/>
        <v>0</v>
      </c>
    </row>
    <row r="49" spans="1:13">
      <c r="A49" s="423">
        <f t="shared" si="6"/>
        <v>0</v>
      </c>
      <c r="B49" s="424">
        <f t="shared" si="0"/>
        <v>0</v>
      </c>
      <c r="C49" s="425">
        <f t="shared" si="7"/>
        <v>0</v>
      </c>
      <c r="D49" s="425">
        <f t="shared" si="8"/>
        <v>0</v>
      </c>
      <c r="E49" s="425">
        <f t="shared" si="1"/>
        <v>0</v>
      </c>
      <c r="F49" s="425">
        <f t="shared" si="9"/>
        <v>0</v>
      </c>
      <c r="G49" s="425">
        <f t="shared" si="10"/>
        <v>0</v>
      </c>
      <c r="H49" s="425">
        <f t="shared" si="11"/>
        <v>0</v>
      </c>
      <c r="I49" s="425">
        <f t="shared" si="3"/>
        <v>0</v>
      </c>
      <c r="J49" s="422">
        <f t="shared" si="12"/>
        <v>0</v>
      </c>
      <c r="K49" s="422">
        <f t="shared" si="4"/>
        <v>0</v>
      </c>
      <c r="L49" s="426">
        <f t="shared" si="13"/>
        <v>1</v>
      </c>
      <c r="M49" s="425">
        <f t="shared" si="5"/>
        <v>0</v>
      </c>
    </row>
    <row r="50" spans="1:13">
      <c r="A50" s="423">
        <f t="shared" si="6"/>
        <v>0</v>
      </c>
      <c r="B50" s="424">
        <f t="shared" si="0"/>
        <v>0</v>
      </c>
      <c r="C50" s="425">
        <f t="shared" si="7"/>
        <v>0</v>
      </c>
      <c r="D50" s="425">
        <f t="shared" si="8"/>
        <v>0</v>
      </c>
      <c r="E50" s="425">
        <f t="shared" si="1"/>
        <v>0</v>
      </c>
      <c r="F50" s="425">
        <f t="shared" si="9"/>
        <v>0</v>
      </c>
      <c r="G50" s="425">
        <f t="shared" si="10"/>
        <v>0</v>
      </c>
      <c r="H50" s="425">
        <f t="shared" si="11"/>
        <v>0</v>
      </c>
      <c r="I50" s="425">
        <f t="shared" si="3"/>
        <v>0</v>
      </c>
      <c r="J50" s="422">
        <f t="shared" si="12"/>
        <v>0</v>
      </c>
      <c r="K50" s="422">
        <f t="shared" si="4"/>
        <v>0</v>
      </c>
      <c r="L50" s="426">
        <f t="shared" si="13"/>
        <v>1</v>
      </c>
      <c r="M50" s="425">
        <f t="shared" si="5"/>
        <v>0</v>
      </c>
    </row>
    <row r="51" spans="1:13">
      <c r="A51" s="423">
        <f t="shared" si="6"/>
        <v>0</v>
      </c>
      <c r="B51" s="424">
        <f t="shared" si="0"/>
        <v>0</v>
      </c>
      <c r="C51" s="425">
        <f t="shared" si="7"/>
        <v>0</v>
      </c>
      <c r="D51" s="425">
        <f t="shared" si="8"/>
        <v>0</v>
      </c>
      <c r="E51" s="425">
        <f t="shared" si="1"/>
        <v>0</v>
      </c>
      <c r="F51" s="425">
        <f t="shared" si="9"/>
        <v>0</v>
      </c>
      <c r="G51" s="425">
        <f t="shared" si="10"/>
        <v>0</v>
      </c>
      <c r="H51" s="425">
        <f t="shared" si="11"/>
        <v>0</v>
      </c>
      <c r="I51" s="425">
        <f t="shared" si="3"/>
        <v>0</v>
      </c>
      <c r="J51" s="422">
        <f t="shared" si="12"/>
        <v>0</v>
      </c>
      <c r="K51" s="422">
        <f t="shared" si="4"/>
        <v>0</v>
      </c>
      <c r="L51" s="426">
        <f t="shared" si="13"/>
        <v>1</v>
      </c>
      <c r="M51" s="425">
        <f t="shared" si="5"/>
        <v>0</v>
      </c>
    </row>
    <row r="52" spans="1:13">
      <c r="A52" s="423">
        <f t="shared" si="6"/>
        <v>0</v>
      </c>
      <c r="B52" s="424">
        <f t="shared" si="0"/>
        <v>0</v>
      </c>
      <c r="C52" s="425">
        <f t="shared" si="7"/>
        <v>0</v>
      </c>
      <c r="D52" s="425">
        <f t="shared" si="8"/>
        <v>0</v>
      </c>
      <c r="E52" s="425">
        <f t="shared" si="1"/>
        <v>0</v>
      </c>
      <c r="F52" s="425">
        <f t="shared" si="9"/>
        <v>0</v>
      </c>
      <c r="G52" s="425">
        <f t="shared" si="10"/>
        <v>0</v>
      </c>
      <c r="H52" s="425">
        <f t="shared" si="11"/>
        <v>0</v>
      </c>
      <c r="I52" s="425">
        <f t="shared" si="3"/>
        <v>0</v>
      </c>
      <c r="J52" s="422">
        <f t="shared" si="12"/>
        <v>0</v>
      </c>
      <c r="K52" s="422">
        <f t="shared" si="4"/>
        <v>0</v>
      </c>
      <c r="L52" s="426">
        <f t="shared" si="13"/>
        <v>1</v>
      </c>
      <c r="M52" s="425">
        <f t="shared" si="5"/>
        <v>0</v>
      </c>
    </row>
    <row r="53" spans="1:13">
      <c r="A53" s="423">
        <f t="shared" si="6"/>
        <v>0</v>
      </c>
      <c r="B53" s="424">
        <f t="shared" si="0"/>
        <v>0</v>
      </c>
      <c r="C53" s="425">
        <f t="shared" si="7"/>
        <v>0</v>
      </c>
      <c r="D53" s="425">
        <f t="shared" si="8"/>
        <v>0</v>
      </c>
      <c r="E53" s="425">
        <f t="shared" si="1"/>
        <v>0</v>
      </c>
      <c r="F53" s="425">
        <f t="shared" si="9"/>
        <v>0</v>
      </c>
      <c r="G53" s="425">
        <f t="shared" si="10"/>
        <v>0</v>
      </c>
      <c r="H53" s="425">
        <f t="shared" si="11"/>
        <v>0</v>
      </c>
      <c r="I53" s="425">
        <f t="shared" si="3"/>
        <v>0</v>
      </c>
      <c r="J53" s="422">
        <f t="shared" si="12"/>
        <v>0</v>
      </c>
      <c r="K53" s="422">
        <f t="shared" si="4"/>
        <v>0</v>
      </c>
      <c r="L53" s="426">
        <f t="shared" si="13"/>
        <v>1</v>
      </c>
      <c r="M53" s="425">
        <f t="shared" si="5"/>
        <v>0</v>
      </c>
    </row>
    <row r="54" spans="1:13">
      <c r="A54" s="423">
        <f t="shared" si="6"/>
        <v>0</v>
      </c>
      <c r="B54" s="424">
        <f t="shared" si="0"/>
        <v>0</v>
      </c>
      <c r="C54" s="425">
        <f t="shared" si="7"/>
        <v>0</v>
      </c>
      <c r="D54" s="425">
        <f t="shared" si="8"/>
        <v>0</v>
      </c>
      <c r="E54" s="425">
        <f t="shared" si="1"/>
        <v>0</v>
      </c>
      <c r="F54" s="425">
        <f t="shared" si="9"/>
        <v>0</v>
      </c>
      <c r="G54" s="425">
        <f t="shared" si="10"/>
        <v>0</v>
      </c>
      <c r="H54" s="425">
        <f t="shared" si="11"/>
        <v>0</v>
      </c>
      <c r="I54" s="425">
        <f t="shared" si="3"/>
        <v>0</v>
      </c>
      <c r="J54" s="422">
        <f t="shared" si="12"/>
        <v>0</v>
      </c>
      <c r="K54" s="422">
        <f t="shared" si="4"/>
        <v>0</v>
      </c>
      <c r="L54" s="426">
        <f t="shared" si="13"/>
        <v>1</v>
      </c>
      <c r="M54" s="425">
        <f t="shared" si="5"/>
        <v>0</v>
      </c>
    </row>
    <row r="55" spans="1:13">
      <c r="A55" s="423">
        <f t="shared" si="6"/>
        <v>0</v>
      </c>
      <c r="B55" s="424">
        <f t="shared" si="0"/>
        <v>0</v>
      </c>
      <c r="C55" s="425">
        <f t="shared" si="7"/>
        <v>0</v>
      </c>
      <c r="D55" s="425">
        <f t="shared" si="8"/>
        <v>0</v>
      </c>
      <c r="E55" s="425">
        <f t="shared" si="1"/>
        <v>0</v>
      </c>
      <c r="F55" s="425">
        <f t="shared" si="9"/>
        <v>0</v>
      </c>
      <c r="G55" s="425">
        <f t="shared" si="10"/>
        <v>0</v>
      </c>
      <c r="H55" s="425">
        <f t="shared" si="11"/>
        <v>0</v>
      </c>
      <c r="I55" s="425">
        <f t="shared" si="3"/>
        <v>0</v>
      </c>
      <c r="J55" s="422">
        <f t="shared" si="12"/>
        <v>0</v>
      </c>
      <c r="K55" s="422">
        <f t="shared" si="4"/>
        <v>0</v>
      </c>
      <c r="L55" s="426">
        <f t="shared" si="13"/>
        <v>1</v>
      </c>
      <c r="M55" s="425">
        <f t="shared" si="5"/>
        <v>0</v>
      </c>
    </row>
    <row r="56" spans="1:13">
      <c r="A56" s="423">
        <f t="shared" si="6"/>
        <v>0</v>
      </c>
      <c r="B56" s="424">
        <f t="shared" si="0"/>
        <v>0</v>
      </c>
      <c r="C56" s="425">
        <f t="shared" si="7"/>
        <v>0</v>
      </c>
      <c r="D56" s="425">
        <f t="shared" si="8"/>
        <v>0</v>
      </c>
      <c r="E56" s="425">
        <f t="shared" si="1"/>
        <v>0</v>
      </c>
      <c r="F56" s="425">
        <f t="shared" si="9"/>
        <v>0</v>
      </c>
      <c r="G56" s="425">
        <f t="shared" si="10"/>
        <v>0</v>
      </c>
      <c r="H56" s="425">
        <f t="shared" si="11"/>
        <v>0</v>
      </c>
      <c r="I56" s="425">
        <f t="shared" si="3"/>
        <v>0</v>
      </c>
      <c r="J56" s="422">
        <f t="shared" si="12"/>
        <v>0</v>
      </c>
      <c r="K56" s="422">
        <f t="shared" si="4"/>
        <v>0</v>
      </c>
      <c r="L56" s="426">
        <f t="shared" si="13"/>
        <v>1</v>
      </c>
      <c r="M56" s="425">
        <f t="shared" si="5"/>
        <v>0</v>
      </c>
    </row>
    <row r="57" spans="1:13">
      <c r="A57" s="423">
        <f t="shared" si="6"/>
        <v>0</v>
      </c>
      <c r="B57" s="424">
        <f t="shared" si="0"/>
        <v>0</v>
      </c>
      <c r="C57" s="425">
        <f t="shared" si="7"/>
        <v>0</v>
      </c>
      <c r="D57" s="425">
        <f t="shared" si="8"/>
        <v>0</v>
      </c>
      <c r="E57" s="425">
        <f t="shared" si="1"/>
        <v>0</v>
      </c>
      <c r="F57" s="425">
        <f t="shared" si="9"/>
        <v>0</v>
      </c>
      <c r="G57" s="425">
        <f t="shared" si="10"/>
        <v>0</v>
      </c>
      <c r="H57" s="425">
        <f t="shared" si="11"/>
        <v>0</v>
      </c>
      <c r="I57" s="425">
        <f t="shared" si="3"/>
        <v>0</v>
      </c>
      <c r="J57" s="422">
        <f t="shared" si="12"/>
        <v>0</v>
      </c>
      <c r="K57" s="422">
        <f t="shared" si="4"/>
        <v>0</v>
      </c>
      <c r="L57" s="426">
        <f t="shared" si="13"/>
        <v>1</v>
      </c>
      <c r="M57" s="425">
        <f t="shared" si="5"/>
        <v>0</v>
      </c>
    </row>
    <row r="58" spans="1:13">
      <c r="A58" s="423">
        <f t="shared" si="6"/>
        <v>0</v>
      </c>
      <c r="B58" s="424">
        <f t="shared" si="0"/>
        <v>0</v>
      </c>
      <c r="C58" s="425">
        <f t="shared" si="7"/>
        <v>0</v>
      </c>
      <c r="D58" s="425">
        <f t="shared" si="8"/>
        <v>0</v>
      </c>
      <c r="E58" s="425">
        <f t="shared" si="1"/>
        <v>0</v>
      </c>
      <c r="F58" s="425">
        <f t="shared" si="9"/>
        <v>0</v>
      </c>
      <c r="G58" s="425">
        <f t="shared" si="10"/>
        <v>0</v>
      </c>
      <c r="H58" s="425">
        <f t="shared" si="11"/>
        <v>0</v>
      </c>
      <c r="I58" s="425">
        <f t="shared" si="3"/>
        <v>0</v>
      </c>
      <c r="J58" s="422">
        <f t="shared" si="12"/>
        <v>0</v>
      </c>
      <c r="K58" s="422">
        <f t="shared" si="4"/>
        <v>0</v>
      </c>
      <c r="L58" s="426">
        <f t="shared" si="13"/>
        <v>1</v>
      </c>
      <c r="M58" s="425">
        <f t="shared" si="5"/>
        <v>0</v>
      </c>
    </row>
    <row r="59" spans="1:13">
      <c r="A59" s="423">
        <f t="shared" si="6"/>
        <v>0</v>
      </c>
      <c r="B59" s="424">
        <f t="shared" si="0"/>
        <v>0</v>
      </c>
      <c r="C59" s="425">
        <f t="shared" si="7"/>
        <v>0</v>
      </c>
      <c r="D59" s="425">
        <f t="shared" si="8"/>
        <v>0</v>
      </c>
      <c r="E59" s="425">
        <f t="shared" si="1"/>
        <v>0</v>
      </c>
      <c r="F59" s="425">
        <f t="shared" si="9"/>
        <v>0</v>
      </c>
      <c r="G59" s="425">
        <f t="shared" si="10"/>
        <v>0</v>
      </c>
      <c r="H59" s="425">
        <f t="shared" si="11"/>
        <v>0</v>
      </c>
      <c r="I59" s="425">
        <f t="shared" si="3"/>
        <v>0</v>
      </c>
      <c r="J59" s="422">
        <f t="shared" si="12"/>
        <v>0</v>
      </c>
      <c r="K59" s="422">
        <f t="shared" si="4"/>
        <v>0</v>
      </c>
      <c r="L59" s="426">
        <f t="shared" si="13"/>
        <v>1</v>
      </c>
      <c r="M59" s="425">
        <f t="shared" si="5"/>
        <v>0</v>
      </c>
    </row>
    <row r="60" spans="1:13">
      <c r="A60" s="423">
        <f t="shared" si="6"/>
        <v>0</v>
      </c>
      <c r="B60" s="424">
        <f t="shared" si="0"/>
        <v>0</v>
      </c>
      <c r="C60" s="425">
        <f t="shared" si="7"/>
        <v>0</v>
      </c>
      <c r="D60" s="425">
        <f t="shared" si="8"/>
        <v>0</v>
      </c>
      <c r="E60" s="425">
        <f t="shared" si="1"/>
        <v>0</v>
      </c>
      <c r="F60" s="425">
        <f t="shared" si="9"/>
        <v>0</v>
      </c>
      <c r="G60" s="425">
        <f t="shared" si="10"/>
        <v>0</v>
      </c>
      <c r="H60" s="425">
        <f t="shared" si="11"/>
        <v>0</v>
      </c>
      <c r="I60" s="425">
        <f t="shared" si="3"/>
        <v>0</v>
      </c>
      <c r="J60" s="422">
        <f t="shared" si="12"/>
        <v>0</v>
      </c>
      <c r="K60" s="422">
        <f t="shared" si="4"/>
        <v>0</v>
      </c>
      <c r="L60" s="426">
        <f t="shared" si="13"/>
        <v>1</v>
      </c>
      <c r="M60" s="425">
        <f t="shared" si="5"/>
        <v>0</v>
      </c>
    </row>
    <row r="61" spans="1:13">
      <c r="A61" s="423">
        <f t="shared" si="6"/>
        <v>0</v>
      </c>
      <c r="B61" s="424">
        <f t="shared" si="0"/>
        <v>0</v>
      </c>
      <c r="C61" s="425">
        <f t="shared" si="7"/>
        <v>0</v>
      </c>
      <c r="D61" s="425">
        <f t="shared" si="8"/>
        <v>0</v>
      </c>
      <c r="E61" s="425">
        <f t="shared" si="1"/>
        <v>0</v>
      </c>
      <c r="F61" s="425">
        <f t="shared" si="9"/>
        <v>0</v>
      </c>
      <c r="G61" s="425">
        <f t="shared" si="10"/>
        <v>0</v>
      </c>
      <c r="H61" s="425">
        <f t="shared" si="11"/>
        <v>0</v>
      </c>
      <c r="I61" s="425">
        <f t="shared" si="3"/>
        <v>0</v>
      </c>
      <c r="J61" s="422">
        <f t="shared" si="12"/>
        <v>0</v>
      </c>
      <c r="K61" s="422">
        <f t="shared" si="4"/>
        <v>0</v>
      </c>
      <c r="L61" s="426">
        <f t="shared" si="13"/>
        <v>1</v>
      </c>
      <c r="M61" s="425">
        <f t="shared" si="5"/>
        <v>0</v>
      </c>
    </row>
    <row r="62" spans="1:13">
      <c r="A62" s="423">
        <f t="shared" si="6"/>
        <v>0</v>
      </c>
      <c r="B62" s="424">
        <f t="shared" si="0"/>
        <v>0</v>
      </c>
      <c r="C62" s="425">
        <f t="shared" si="7"/>
        <v>0</v>
      </c>
      <c r="D62" s="425">
        <f t="shared" si="8"/>
        <v>0</v>
      </c>
      <c r="E62" s="425">
        <f t="shared" si="1"/>
        <v>0</v>
      </c>
      <c r="F62" s="425">
        <f t="shared" si="9"/>
        <v>0</v>
      </c>
      <c r="G62" s="425">
        <f t="shared" si="10"/>
        <v>0</v>
      </c>
      <c r="H62" s="425">
        <f t="shared" si="11"/>
        <v>0</v>
      </c>
      <c r="I62" s="425">
        <f t="shared" si="3"/>
        <v>0</v>
      </c>
      <c r="J62" s="422">
        <f t="shared" si="12"/>
        <v>0</v>
      </c>
      <c r="K62" s="422">
        <f t="shared" si="4"/>
        <v>0</v>
      </c>
      <c r="L62" s="426">
        <f t="shared" si="13"/>
        <v>1</v>
      </c>
      <c r="M62" s="425">
        <f t="shared" si="5"/>
        <v>0</v>
      </c>
    </row>
    <row r="63" spans="1:13">
      <c r="A63" s="423">
        <f t="shared" si="6"/>
        <v>0</v>
      </c>
      <c r="B63" s="424">
        <f t="shared" si="0"/>
        <v>0</v>
      </c>
      <c r="C63" s="425">
        <f t="shared" si="7"/>
        <v>0</v>
      </c>
      <c r="D63" s="425">
        <f t="shared" si="8"/>
        <v>0</v>
      </c>
      <c r="E63" s="425">
        <f t="shared" si="1"/>
        <v>0</v>
      </c>
      <c r="F63" s="425">
        <f t="shared" si="9"/>
        <v>0</v>
      </c>
      <c r="G63" s="425">
        <f t="shared" si="10"/>
        <v>0</v>
      </c>
      <c r="H63" s="425">
        <f t="shared" si="11"/>
        <v>0</v>
      </c>
      <c r="I63" s="425">
        <f t="shared" si="3"/>
        <v>0</v>
      </c>
      <c r="J63" s="422">
        <f t="shared" si="12"/>
        <v>0</v>
      </c>
      <c r="K63" s="422">
        <f t="shared" si="4"/>
        <v>0</v>
      </c>
      <c r="L63" s="426">
        <f t="shared" si="13"/>
        <v>1</v>
      </c>
      <c r="M63" s="425">
        <f t="shared" si="5"/>
        <v>0</v>
      </c>
    </row>
    <row r="64" spans="1:13">
      <c r="A64" s="423">
        <f t="shared" si="6"/>
        <v>0</v>
      </c>
      <c r="B64" s="424">
        <f t="shared" si="0"/>
        <v>0</v>
      </c>
      <c r="C64" s="425">
        <f t="shared" si="7"/>
        <v>0</v>
      </c>
      <c r="D64" s="425">
        <f t="shared" si="8"/>
        <v>0</v>
      </c>
      <c r="E64" s="425">
        <f t="shared" si="1"/>
        <v>0</v>
      </c>
      <c r="F64" s="425">
        <f t="shared" si="9"/>
        <v>0</v>
      </c>
      <c r="G64" s="425">
        <f t="shared" si="10"/>
        <v>0</v>
      </c>
      <c r="H64" s="425">
        <f t="shared" si="11"/>
        <v>0</v>
      </c>
      <c r="I64" s="425">
        <f t="shared" si="3"/>
        <v>0</v>
      </c>
      <c r="J64" s="422">
        <f t="shared" si="12"/>
        <v>0</v>
      </c>
      <c r="K64" s="422">
        <f t="shared" si="4"/>
        <v>0</v>
      </c>
      <c r="L64" s="426">
        <f t="shared" si="13"/>
        <v>1</v>
      </c>
      <c r="M64" s="425">
        <f t="shared" si="5"/>
        <v>0</v>
      </c>
    </row>
    <row r="65" spans="1:13">
      <c r="A65" s="423">
        <f t="shared" si="6"/>
        <v>0</v>
      </c>
      <c r="B65" s="424">
        <f t="shared" si="0"/>
        <v>0</v>
      </c>
      <c r="C65" s="425">
        <f t="shared" si="7"/>
        <v>0</v>
      </c>
      <c r="D65" s="425">
        <f t="shared" si="8"/>
        <v>0</v>
      </c>
      <c r="E65" s="425">
        <f t="shared" si="1"/>
        <v>0</v>
      </c>
      <c r="F65" s="425">
        <f t="shared" si="9"/>
        <v>0</v>
      </c>
      <c r="G65" s="425">
        <f t="shared" si="10"/>
        <v>0</v>
      </c>
      <c r="H65" s="425">
        <f t="shared" si="11"/>
        <v>0</v>
      </c>
      <c r="I65" s="425">
        <f t="shared" si="3"/>
        <v>0</v>
      </c>
      <c r="J65" s="422">
        <f t="shared" si="12"/>
        <v>0</v>
      </c>
      <c r="K65" s="422">
        <f t="shared" si="4"/>
        <v>0</v>
      </c>
      <c r="L65" s="426">
        <f t="shared" si="13"/>
        <v>1</v>
      </c>
      <c r="M65" s="425">
        <f t="shared" si="5"/>
        <v>0</v>
      </c>
    </row>
    <row r="66" spans="1:13">
      <c r="A66" s="423">
        <f t="shared" si="6"/>
        <v>0</v>
      </c>
      <c r="B66" s="424">
        <f t="shared" si="0"/>
        <v>0</v>
      </c>
      <c r="C66" s="425">
        <f t="shared" si="7"/>
        <v>0</v>
      </c>
      <c r="D66" s="425">
        <f t="shared" si="8"/>
        <v>0</v>
      </c>
      <c r="E66" s="425">
        <f t="shared" si="1"/>
        <v>0</v>
      </c>
      <c r="F66" s="425">
        <f t="shared" si="9"/>
        <v>0</v>
      </c>
      <c r="G66" s="425">
        <f t="shared" si="10"/>
        <v>0</v>
      </c>
      <c r="H66" s="425">
        <f t="shared" si="11"/>
        <v>0</v>
      </c>
      <c r="I66" s="425">
        <f t="shared" si="3"/>
        <v>0</v>
      </c>
      <c r="J66" s="422">
        <f t="shared" si="12"/>
        <v>0</v>
      </c>
      <c r="K66" s="422">
        <f t="shared" si="4"/>
        <v>0</v>
      </c>
      <c r="L66" s="426">
        <f t="shared" si="13"/>
        <v>1</v>
      </c>
      <c r="M66" s="425">
        <f t="shared" si="5"/>
        <v>0</v>
      </c>
    </row>
    <row r="67" spans="1:13">
      <c r="A67" s="423">
        <f t="shared" si="6"/>
        <v>0</v>
      </c>
      <c r="B67" s="424">
        <f t="shared" si="0"/>
        <v>0</v>
      </c>
      <c r="C67" s="425">
        <f t="shared" si="7"/>
        <v>0</v>
      </c>
      <c r="D67" s="425">
        <f t="shared" si="8"/>
        <v>0</v>
      </c>
      <c r="E67" s="425">
        <f t="shared" si="1"/>
        <v>0</v>
      </c>
      <c r="F67" s="425">
        <f t="shared" si="9"/>
        <v>0</v>
      </c>
      <c r="G67" s="425">
        <f t="shared" si="10"/>
        <v>0</v>
      </c>
      <c r="H67" s="425">
        <f t="shared" si="11"/>
        <v>0</v>
      </c>
      <c r="I67" s="425">
        <f t="shared" si="3"/>
        <v>0</v>
      </c>
      <c r="J67" s="422">
        <f t="shared" si="12"/>
        <v>0</v>
      </c>
      <c r="K67" s="422">
        <f t="shared" si="4"/>
        <v>0</v>
      </c>
      <c r="L67" s="426">
        <f t="shared" si="13"/>
        <v>1</v>
      </c>
      <c r="M67" s="425">
        <f t="shared" si="5"/>
        <v>0</v>
      </c>
    </row>
    <row r="68" spans="1:13">
      <c r="A68" s="423">
        <f t="shared" si="6"/>
        <v>0</v>
      </c>
      <c r="B68" s="424">
        <f t="shared" si="0"/>
        <v>0</v>
      </c>
      <c r="C68" s="425">
        <f t="shared" si="7"/>
        <v>0</v>
      </c>
      <c r="D68" s="425">
        <f t="shared" si="8"/>
        <v>0</v>
      </c>
      <c r="E68" s="425">
        <f t="shared" si="1"/>
        <v>0</v>
      </c>
      <c r="F68" s="425">
        <f t="shared" si="9"/>
        <v>0</v>
      </c>
      <c r="G68" s="425">
        <f t="shared" si="10"/>
        <v>0</v>
      </c>
      <c r="H68" s="425">
        <f t="shared" si="11"/>
        <v>0</v>
      </c>
      <c r="I68" s="425">
        <f t="shared" si="3"/>
        <v>0</v>
      </c>
      <c r="J68" s="422">
        <f t="shared" si="12"/>
        <v>0</v>
      </c>
      <c r="K68" s="422">
        <f t="shared" si="4"/>
        <v>0</v>
      </c>
      <c r="L68" s="426">
        <f t="shared" si="13"/>
        <v>1</v>
      </c>
      <c r="M68" s="425">
        <f t="shared" si="5"/>
        <v>0</v>
      </c>
    </row>
    <row r="69" spans="1:13">
      <c r="A69" s="423">
        <f t="shared" si="6"/>
        <v>0</v>
      </c>
      <c r="B69" s="424">
        <f t="shared" si="0"/>
        <v>0</v>
      </c>
      <c r="C69" s="425">
        <f t="shared" si="7"/>
        <v>0</v>
      </c>
      <c r="D69" s="425">
        <f t="shared" si="8"/>
        <v>0</v>
      </c>
      <c r="E69" s="425">
        <f t="shared" si="1"/>
        <v>0</v>
      </c>
      <c r="F69" s="425">
        <f t="shared" si="9"/>
        <v>0</v>
      </c>
      <c r="G69" s="425">
        <f t="shared" si="10"/>
        <v>0</v>
      </c>
      <c r="H69" s="425">
        <f t="shared" si="11"/>
        <v>0</v>
      </c>
      <c r="I69" s="425">
        <f t="shared" si="3"/>
        <v>0</v>
      </c>
      <c r="J69" s="422">
        <f t="shared" si="12"/>
        <v>0</v>
      </c>
      <c r="K69" s="422">
        <f t="shared" si="4"/>
        <v>0</v>
      </c>
      <c r="L69" s="426">
        <f t="shared" si="13"/>
        <v>1</v>
      </c>
      <c r="M69" s="425">
        <f t="shared" si="5"/>
        <v>0</v>
      </c>
    </row>
    <row r="70" spans="1:13">
      <c r="A70" s="423">
        <f t="shared" si="6"/>
        <v>0</v>
      </c>
      <c r="B70" s="424">
        <f t="shared" si="0"/>
        <v>0</v>
      </c>
      <c r="C70" s="425">
        <f t="shared" si="7"/>
        <v>0</v>
      </c>
      <c r="D70" s="425">
        <f t="shared" si="8"/>
        <v>0</v>
      </c>
      <c r="E70" s="425">
        <f t="shared" si="1"/>
        <v>0</v>
      </c>
      <c r="F70" s="425">
        <f t="shared" si="9"/>
        <v>0</v>
      </c>
      <c r="G70" s="425">
        <f t="shared" si="10"/>
        <v>0</v>
      </c>
      <c r="H70" s="425">
        <f t="shared" si="11"/>
        <v>0</v>
      </c>
      <c r="I70" s="425">
        <f t="shared" si="3"/>
        <v>0</v>
      </c>
      <c r="J70" s="422">
        <f t="shared" si="12"/>
        <v>0</v>
      </c>
      <c r="K70" s="422">
        <f t="shared" si="4"/>
        <v>0</v>
      </c>
      <c r="L70" s="426">
        <f t="shared" si="13"/>
        <v>1</v>
      </c>
      <c r="M70" s="425">
        <f t="shared" si="5"/>
        <v>0</v>
      </c>
    </row>
    <row r="71" spans="1:13">
      <c r="A71" s="423">
        <f t="shared" si="6"/>
        <v>0</v>
      </c>
      <c r="B71" s="424">
        <f t="shared" si="0"/>
        <v>0</v>
      </c>
      <c r="C71" s="425">
        <f t="shared" si="7"/>
        <v>0</v>
      </c>
      <c r="D71" s="425">
        <f t="shared" si="8"/>
        <v>0</v>
      </c>
      <c r="E71" s="425">
        <f t="shared" si="1"/>
        <v>0</v>
      </c>
      <c r="F71" s="425">
        <f t="shared" si="9"/>
        <v>0</v>
      </c>
      <c r="G71" s="425">
        <f t="shared" si="10"/>
        <v>0</v>
      </c>
      <c r="H71" s="425">
        <f t="shared" si="11"/>
        <v>0</v>
      </c>
      <c r="I71" s="425">
        <f t="shared" si="3"/>
        <v>0</v>
      </c>
      <c r="J71" s="422">
        <f t="shared" si="12"/>
        <v>0</v>
      </c>
      <c r="K71" s="422">
        <f t="shared" si="4"/>
        <v>0</v>
      </c>
      <c r="L71" s="426">
        <f t="shared" si="13"/>
        <v>1</v>
      </c>
      <c r="M71" s="425">
        <f t="shared" si="5"/>
        <v>0</v>
      </c>
    </row>
    <row r="72" spans="1:13">
      <c r="A72" s="423">
        <f t="shared" si="6"/>
        <v>0</v>
      </c>
      <c r="B72" s="424">
        <f t="shared" si="0"/>
        <v>0</v>
      </c>
      <c r="C72" s="425">
        <f t="shared" si="7"/>
        <v>0</v>
      </c>
      <c r="D72" s="425">
        <f t="shared" si="8"/>
        <v>0</v>
      </c>
      <c r="E72" s="425">
        <f t="shared" si="1"/>
        <v>0</v>
      </c>
      <c r="F72" s="425">
        <f t="shared" si="9"/>
        <v>0</v>
      </c>
      <c r="G72" s="425">
        <f t="shared" si="10"/>
        <v>0</v>
      </c>
      <c r="H72" s="425">
        <f t="shared" si="11"/>
        <v>0</v>
      </c>
      <c r="I72" s="425">
        <f t="shared" si="3"/>
        <v>0</v>
      </c>
      <c r="J72" s="422">
        <f t="shared" si="12"/>
        <v>0</v>
      </c>
      <c r="K72" s="422">
        <f t="shared" si="4"/>
        <v>0</v>
      </c>
      <c r="L72" s="426">
        <f t="shared" si="13"/>
        <v>1</v>
      </c>
      <c r="M72" s="425">
        <f t="shared" si="5"/>
        <v>0</v>
      </c>
    </row>
    <row r="73" spans="1:13">
      <c r="A73" s="423">
        <f t="shared" si="6"/>
        <v>0</v>
      </c>
      <c r="B73" s="424">
        <f t="shared" si="0"/>
        <v>0</v>
      </c>
      <c r="C73" s="425">
        <f t="shared" si="7"/>
        <v>0</v>
      </c>
      <c r="D73" s="425">
        <f t="shared" si="8"/>
        <v>0</v>
      </c>
      <c r="E73" s="425">
        <f t="shared" si="1"/>
        <v>0</v>
      </c>
      <c r="F73" s="425">
        <f t="shared" si="9"/>
        <v>0</v>
      </c>
      <c r="G73" s="425">
        <f t="shared" si="10"/>
        <v>0</v>
      </c>
      <c r="H73" s="425">
        <f t="shared" si="11"/>
        <v>0</v>
      </c>
      <c r="I73" s="425">
        <f t="shared" si="3"/>
        <v>0</v>
      </c>
      <c r="J73" s="422">
        <f t="shared" si="12"/>
        <v>0</v>
      </c>
      <c r="K73" s="422">
        <f t="shared" si="4"/>
        <v>0</v>
      </c>
      <c r="L73" s="426">
        <f t="shared" si="13"/>
        <v>1</v>
      </c>
      <c r="M73" s="425">
        <f t="shared" si="5"/>
        <v>0</v>
      </c>
    </row>
    <row r="74" spans="1:13">
      <c r="A74" s="423">
        <f t="shared" si="6"/>
        <v>0</v>
      </c>
      <c r="B74" s="424">
        <f t="shared" si="0"/>
        <v>0</v>
      </c>
      <c r="C74" s="425">
        <f t="shared" si="7"/>
        <v>0</v>
      </c>
      <c r="D74" s="425">
        <f t="shared" si="8"/>
        <v>0</v>
      </c>
      <c r="E74" s="425">
        <f t="shared" si="1"/>
        <v>0</v>
      </c>
      <c r="F74" s="425">
        <f t="shared" si="9"/>
        <v>0</v>
      </c>
      <c r="G74" s="425">
        <f t="shared" si="10"/>
        <v>0</v>
      </c>
      <c r="H74" s="425">
        <f t="shared" si="11"/>
        <v>0</v>
      </c>
      <c r="I74" s="425">
        <f t="shared" si="3"/>
        <v>0</v>
      </c>
      <c r="J74" s="422">
        <f t="shared" si="12"/>
        <v>0</v>
      </c>
      <c r="K74" s="422">
        <f t="shared" si="4"/>
        <v>0</v>
      </c>
      <c r="L74" s="426">
        <f t="shared" si="13"/>
        <v>1</v>
      </c>
      <c r="M74" s="425">
        <f t="shared" si="5"/>
        <v>0</v>
      </c>
    </row>
    <row r="75" spans="1:13">
      <c r="A75" s="423">
        <f t="shared" si="6"/>
        <v>0</v>
      </c>
      <c r="B75" s="424">
        <f t="shared" si="0"/>
        <v>0</v>
      </c>
      <c r="C75" s="425">
        <f t="shared" si="7"/>
        <v>0</v>
      </c>
      <c r="D75" s="425">
        <f t="shared" si="8"/>
        <v>0</v>
      </c>
      <c r="E75" s="425">
        <f t="shared" si="1"/>
        <v>0</v>
      </c>
      <c r="F75" s="425">
        <f t="shared" si="9"/>
        <v>0</v>
      </c>
      <c r="G75" s="425">
        <f t="shared" si="10"/>
        <v>0</v>
      </c>
      <c r="H75" s="425">
        <f t="shared" si="11"/>
        <v>0</v>
      </c>
      <c r="I75" s="425">
        <f t="shared" si="3"/>
        <v>0</v>
      </c>
      <c r="J75" s="422">
        <f t="shared" si="12"/>
        <v>0</v>
      </c>
      <c r="K75" s="422">
        <f t="shared" si="4"/>
        <v>0</v>
      </c>
      <c r="L75" s="426">
        <f t="shared" si="13"/>
        <v>1</v>
      </c>
      <c r="M75" s="425">
        <f t="shared" si="5"/>
        <v>0</v>
      </c>
    </row>
    <row r="76" spans="1:13">
      <c r="A76" s="423">
        <f t="shared" si="6"/>
        <v>0</v>
      </c>
      <c r="B76" s="424">
        <f t="shared" si="0"/>
        <v>0</v>
      </c>
      <c r="C76" s="425">
        <f t="shared" si="7"/>
        <v>0</v>
      </c>
      <c r="D76" s="425">
        <f t="shared" si="8"/>
        <v>0</v>
      </c>
      <c r="E76" s="425">
        <f t="shared" si="1"/>
        <v>0</v>
      </c>
      <c r="F76" s="425">
        <f t="shared" si="9"/>
        <v>0</v>
      </c>
      <c r="G76" s="425">
        <f t="shared" si="10"/>
        <v>0</v>
      </c>
      <c r="H76" s="425">
        <f t="shared" si="11"/>
        <v>0</v>
      </c>
      <c r="I76" s="425">
        <f t="shared" si="3"/>
        <v>0</v>
      </c>
      <c r="J76" s="422">
        <f t="shared" si="12"/>
        <v>0</v>
      </c>
      <c r="K76" s="422">
        <f t="shared" si="4"/>
        <v>0</v>
      </c>
      <c r="L76" s="426">
        <f t="shared" si="13"/>
        <v>1</v>
      </c>
      <c r="M76" s="425">
        <f t="shared" si="5"/>
        <v>0</v>
      </c>
    </row>
    <row r="77" spans="1:13">
      <c r="A77" s="423">
        <f t="shared" si="6"/>
        <v>0</v>
      </c>
      <c r="B77" s="424">
        <f t="shared" si="0"/>
        <v>0</v>
      </c>
      <c r="C77" s="425">
        <f t="shared" si="7"/>
        <v>0</v>
      </c>
      <c r="D77" s="425">
        <f t="shared" si="8"/>
        <v>0</v>
      </c>
      <c r="E77" s="425">
        <f t="shared" si="1"/>
        <v>0</v>
      </c>
      <c r="F77" s="425">
        <f t="shared" si="9"/>
        <v>0</v>
      </c>
      <c r="G77" s="425">
        <f t="shared" si="10"/>
        <v>0</v>
      </c>
      <c r="H77" s="425">
        <f t="shared" si="11"/>
        <v>0</v>
      </c>
      <c r="I77" s="425">
        <f t="shared" si="3"/>
        <v>0</v>
      </c>
      <c r="J77" s="422">
        <f t="shared" si="12"/>
        <v>0</v>
      </c>
      <c r="K77" s="422">
        <f t="shared" si="4"/>
        <v>0</v>
      </c>
      <c r="L77" s="426">
        <f t="shared" si="13"/>
        <v>1</v>
      </c>
      <c r="M77" s="425">
        <f t="shared" si="5"/>
        <v>0</v>
      </c>
    </row>
    <row r="78" spans="1:13">
      <c r="A78" s="423">
        <f t="shared" si="6"/>
        <v>0</v>
      </c>
      <c r="B78" s="424">
        <f t="shared" si="0"/>
        <v>0</v>
      </c>
      <c r="C78" s="425">
        <f t="shared" si="7"/>
        <v>0</v>
      </c>
      <c r="D78" s="425">
        <f t="shared" si="8"/>
        <v>0</v>
      </c>
      <c r="E78" s="425">
        <f t="shared" si="1"/>
        <v>0</v>
      </c>
      <c r="F78" s="425">
        <f t="shared" si="9"/>
        <v>0</v>
      </c>
      <c r="G78" s="425">
        <f t="shared" si="10"/>
        <v>0</v>
      </c>
      <c r="H78" s="425">
        <f t="shared" si="11"/>
        <v>0</v>
      </c>
      <c r="I78" s="425">
        <f t="shared" si="3"/>
        <v>0</v>
      </c>
      <c r="J78" s="422">
        <f t="shared" si="12"/>
        <v>0</v>
      </c>
      <c r="K78" s="422">
        <f t="shared" si="4"/>
        <v>0</v>
      </c>
      <c r="L78" s="426">
        <f t="shared" si="13"/>
        <v>1</v>
      </c>
      <c r="M78" s="425">
        <f t="shared" si="5"/>
        <v>0</v>
      </c>
    </row>
    <row r="79" spans="1:13">
      <c r="A79" s="423">
        <f t="shared" si="6"/>
        <v>0</v>
      </c>
      <c r="B79" s="424">
        <f t="shared" si="0"/>
        <v>0</v>
      </c>
      <c r="C79" s="425">
        <f t="shared" si="7"/>
        <v>0</v>
      </c>
      <c r="D79" s="425">
        <f t="shared" si="8"/>
        <v>0</v>
      </c>
      <c r="E79" s="425">
        <f t="shared" si="1"/>
        <v>0</v>
      </c>
      <c r="F79" s="425">
        <f t="shared" si="9"/>
        <v>0</v>
      </c>
      <c r="G79" s="425">
        <f t="shared" si="10"/>
        <v>0</v>
      </c>
      <c r="H79" s="425">
        <f t="shared" si="11"/>
        <v>0</v>
      </c>
      <c r="I79" s="425">
        <f t="shared" si="3"/>
        <v>0</v>
      </c>
      <c r="J79" s="422">
        <f t="shared" si="12"/>
        <v>0</v>
      </c>
      <c r="K79" s="422">
        <f t="shared" si="4"/>
        <v>0</v>
      </c>
      <c r="L79" s="426">
        <f t="shared" si="13"/>
        <v>1</v>
      </c>
      <c r="M79" s="425">
        <f t="shared" si="5"/>
        <v>0</v>
      </c>
    </row>
    <row r="80" spans="1:13">
      <c r="A80" s="423">
        <f t="shared" si="6"/>
        <v>0</v>
      </c>
      <c r="B80" s="424">
        <f t="shared" si="0"/>
        <v>0</v>
      </c>
      <c r="C80" s="425">
        <f t="shared" si="7"/>
        <v>0</v>
      </c>
      <c r="D80" s="425">
        <f t="shared" si="8"/>
        <v>0</v>
      </c>
      <c r="E80" s="425">
        <f t="shared" si="1"/>
        <v>0</v>
      </c>
      <c r="F80" s="425">
        <f t="shared" si="9"/>
        <v>0</v>
      </c>
      <c r="G80" s="425">
        <f t="shared" si="10"/>
        <v>0</v>
      </c>
      <c r="H80" s="425">
        <f t="shared" si="11"/>
        <v>0</v>
      </c>
      <c r="I80" s="425">
        <f t="shared" si="3"/>
        <v>0</v>
      </c>
      <c r="J80" s="422">
        <f t="shared" si="12"/>
        <v>0</v>
      </c>
      <c r="K80" s="422">
        <f t="shared" si="4"/>
        <v>0</v>
      </c>
      <c r="L80" s="426">
        <f t="shared" si="13"/>
        <v>1</v>
      </c>
      <c r="M80" s="425">
        <f t="shared" si="5"/>
        <v>0</v>
      </c>
    </row>
    <row r="81" spans="1:13">
      <c r="A81" s="423">
        <f t="shared" si="6"/>
        <v>0</v>
      </c>
      <c r="B81" s="424">
        <f t="shared" si="0"/>
        <v>0</v>
      </c>
      <c r="C81" s="425">
        <f t="shared" si="7"/>
        <v>0</v>
      </c>
      <c r="D81" s="425">
        <f t="shared" si="8"/>
        <v>0</v>
      </c>
      <c r="E81" s="425">
        <f t="shared" si="1"/>
        <v>0</v>
      </c>
      <c r="F81" s="425">
        <f t="shared" si="9"/>
        <v>0</v>
      </c>
      <c r="G81" s="425">
        <f t="shared" si="10"/>
        <v>0</v>
      </c>
      <c r="H81" s="425">
        <f t="shared" si="11"/>
        <v>0</v>
      </c>
      <c r="I81" s="425">
        <f t="shared" si="3"/>
        <v>0</v>
      </c>
      <c r="J81" s="422">
        <f t="shared" si="12"/>
        <v>0</v>
      </c>
      <c r="K81" s="422">
        <f t="shared" si="4"/>
        <v>0</v>
      </c>
      <c r="L81" s="426">
        <f t="shared" si="13"/>
        <v>1</v>
      </c>
      <c r="M81" s="425">
        <f t="shared" si="5"/>
        <v>0</v>
      </c>
    </row>
    <row r="82" spans="1:13">
      <c r="A82" s="423">
        <f t="shared" si="6"/>
        <v>0</v>
      </c>
      <c r="B82" s="424">
        <f t="shared" ref="B82:B145" si="14">IF(Pay_Num&lt;&gt;0,DATE(YEAR(Loan_Start),MONTH(Loan_Start)+(Pay_Num)*12/Num_Pmt_Per_Year,DAY(Loan_Start)),0)</f>
        <v>0</v>
      </c>
      <c r="C82" s="425">
        <f t="shared" si="7"/>
        <v>0</v>
      </c>
      <c r="D82" s="425">
        <f t="shared" si="8"/>
        <v>0</v>
      </c>
      <c r="E82" s="425">
        <f t="shared" ref="E82:E145" si="15">IF(AND(Pay_Num&lt;&gt;0,Sched_Pay+Scheduled_Extra_Payments&lt;Beg_Bal),Scheduled_Extra_Payments,IF(AND(Pay_Num&lt;&gt;0,Beg_Bal-Sched_Pay&gt;0),Beg_Bal-Sched_Pay,IF(Pay_Num&lt;&gt;0,0,0)))</f>
        <v>0</v>
      </c>
      <c r="F82" s="425">
        <f t="shared" si="9"/>
        <v>0</v>
      </c>
      <c r="G82" s="425">
        <f t="shared" si="10"/>
        <v>0</v>
      </c>
      <c r="H82" s="425">
        <f t="shared" si="11"/>
        <v>0</v>
      </c>
      <c r="I82" s="425">
        <f t="shared" ref="I82:I145" si="16">IF(AND(Pay_Num&lt;&gt;0,Sched_Pay+Extra_Pay&lt;Beg_Bal),Beg_Bal-Princ,IF(Pay_Num&lt;&gt;0,0,0))</f>
        <v>0</v>
      </c>
      <c r="J82" s="422">
        <f t="shared" si="12"/>
        <v>0</v>
      </c>
      <c r="K82" s="422">
        <f t="shared" ref="K82:K145" si="17">H83-J83</f>
        <v>0</v>
      </c>
      <c r="L82" s="426">
        <f t="shared" si="13"/>
        <v>1</v>
      </c>
      <c r="M82" s="425">
        <f t="shared" ref="M82:M145" si="18">K82+J82</f>
        <v>0</v>
      </c>
    </row>
    <row r="83" spans="1:13">
      <c r="A83" s="423">
        <f t="shared" ref="A83:A146" si="19">IF(Values_Entered,A82+1,0)</f>
        <v>0</v>
      </c>
      <c r="B83" s="424">
        <f t="shared" si="14"/>
        <v>0</v>
      </c>
      <c r="C83" s="425">
        <f t="shared" ref="C83:C146" si="20">IF(Pay_Num&lt;&gt;0,I82,0)</f>
        <v>0</v>
      </c>
      <c r="D83" s="425">
        <f t="shared" ref="D83:D146" si="21">G83+H83</f>
        <v>0</v>
      </c>
      <c r="E83" s="425">
        <f t="shared" si="15"/>
        <v>0</v>
      </c>
      <c r="F83" s="425">
        <f t="shared" ref="F83:F146" si="22">IF(AND(Pay_Num&lt;&gt;0,Sched_Pay+Extra_Pay&lt;Beg_Bal),Sched_Pay+Extra_Pay,IF(Pay_Num&lt;&gt;0,Beg_Bal,0))</f>
        <v>0</v>
      </c>
      <c r="G83" s="425">
        <f t="shared" ref="G83:G146" si="23">IF(I82=0,0,IF(Pay_Num&lt;&gt;0,Loan_Amount/Loan_Years/Num_Pmt_Per_Year,0))</f>
        <v>0</v>
      </c>
      <c r="H83" s="425">
        <f t="shared" ref="H83:H146" si="24">IF(Pay_Num&lt;&gt;0,Beg_Bal*Interest_Rate/Num_Pmt_Per_Year,0)</f>
        <v>0</v>
      </c>
      <c r="I83" s="425">
        <f t="shared" si="16"/>
        <v>0</v>
      </c>
      <c r="J83" s="422">
        <f t="shared" ref="J83:J146" si="25">DAYS360(L83,B83)/360*H83</f>
        <v>0</v>
      </c>
      <c r="K83" s="422">
        <f t="shared" si="17"/>
        <v>0</v>
      </c>
      <c r="L83" s="426">
        <f t="shared" ref="L83:L146" si="26">DATE(YEAR(B83),1,1)</f>
        <v>1</v>
      </c>
      <c r="M83" s="425">
        <f t="shared" si="18"/>
        <v>0</v>
      </c>
    </row>
    <row r="84" spans="1:13">
      <c r="A84" s="423">
        <f t="shared" si="19"/>
        <v>0</v>
      </c>
      <c r="B84" s="424">
        <f t="shared" si="14"/>
        <v>0</v>
      </c>
      <c r="C84" s="425">
        <f t="shared" si="20"/>
        <v>0</v>
      </c>
      <c r="D84" s="425">
        <f t="shared" si="21"/>
        <v>0</v>
      </c>
      <c r="E84" s="425">
        <f t="shared" si="15"/>
        <v>0</v>
      </c>
      <c r="F84" s="425">
        <f t="shared" si="22"/>
        <v>0</v>
      </c>
      <c r="G84" s="425">
        <f t="shared" si="23"/>
        <v>0</v>
      </c>
      <c r="H84" s="425">
        <f t="shared" si="24"/>
        <v>0</v>
      </c>
      <c r="I84" s="425">
        <f t="shared" si="16"/>
        <v>0</v>
      </c>
      <c r="J84" s="422">
        <f t="shared" si="25"/>
        <v>0</v>
      </c>
      <c r="K84" s="422">
        <f t="shared" si="17"/>
        <v>0</v>
      </c>
      <c r="L84" s="426">
        <f t="shared" si="26"/>
        <v>1</v>
      </c>
      <c r="M84" s="425">
        <f t="shared" si="18"/>
        <v>0</v>
      </c>
    </row>
    <row r="85" spans="1:13">
      <c r="A85" s="423">
        <f t="shared" si="19"/>
        <v>0</v>
      </c>
      <c r="B85" s="424">
        <f t="shared" si="14"/>
        <v>0</v>
      </c>
      <c r="C85" s="425">
        <f t="shared" si="20"/>
        <v>0</v>
      </c>
      <c r="D85" s="425">
        <f t="shared" si="21"/>
        <v>0</v>
      </c>
      <c r="E85" s="425">
        <f t="shared" si="15"/>
        <v>0</v>
      </c>
      <c r="F85" s="425">
        <f t="shared" si="22"/>
        <v>0</v>
      </c>
      <c r="G85" s="425">
        <f t="shared" si="23"/>
        <v>0</v>
      </c>
      <c r="H85" s="425">
        <f t="shared" si="24"/>
        <v>0</v>
      </c>
      <c r="I85" s="425">
        <f t="shared" si="16"/>
        <v>0</v>
      </c>
      <c r="J85" s="422">
        <f t="shared" si="25"/>
        <v>0</v>
      </c>
      <c r="K85" s="422">
        <f t="shared" si="17"/>
        <v>0</v>
      </c>
      <c r="L85" s="426">
        <f t="shared" si="26"/>
        <v>1</v>
      </c>
      <c r="M85" s="425">
        <f t="shared" si="18"/>
        <v>0</v>
      </c>
    </row>
    <row r="86" spans="1:13">
      <c r="A86" s="423">
        <f t="shared" si="19"/>
        <v>0</v>
      </c>
      <c r="B86" s="424">
        <f t="shared" si="14"/>
        <v>0</v>
      </c>
      <c r="C86" s="425">
        <f t="shared" si="20"/>
        <v>0</v>
      </c>
      <c r="D86" s="425">
        <f t="shared" si="21"/>
        <v>0</v>
      </c>
      <c r="E86" s="425">
        <f t="shared" si="15"/>
        <v>0</v>
      </c>
      <c r="F86" s="425">
        <f t="shared" si="22"/>
        <v>0</v>
      </c>
      <c r="G86" s="425">
        <f t="shared" si="23"/>
        <v>0</v>
      </c>
      <c r="H86" s="425">
        <f t="shared" si="24"/>
        <v>0</v>
      </c>
      <c r="I86" s="425">
        <f t="shared" si="16"/>
        <v>0</v>
      </c>
      <c r="J86" s="422">
        <f t="shared" si="25"/>
        <v>0</v>
      </c>
      <c r="K86" s="422">
        <f t="shared" si="17"/>
        <v>0</v>
      </c>
      <c r="L86" s="426">
        <f t="shared" si="26"/>
        <v>1</v>
      </c>
      <c r="M86" s="425">
        <f t="shared" si="18"/>
        <v>0</v>
      </c>
    </row>
    <row r="87" spans="1:13">
      <c r="A87" s="423">
        <f t="shared" si="19"/>
        <v>0</v>
      </c>
      <c r="B87" s="424">
        <f t="shared" si="14"/>
        <v>0</v>
      </c>
      <c r="C87" s="425">
        <f t="shared" si="20"/>
        <v>0</v>
      </c>
      <c r="D87" s="425">
        <f t="shared" si="21"/>
        <v>0</v>
      </c>
      <c r="E87" s="425">
        <f t="shared" si="15"/>
        <v>0</v>
      </c>
      <c r="F87" s="425">
        <f t="shared" si="22"/>
        <v>0</v>
      </c>
      <c r="G87" s="425">
        <f t="shared" si="23"/>
        <v>0</v>
      </c>
      <c r="H87" s="425">
        <f t="shared" si="24"/>
        <v>0</v>
      </c>
      <c r="I87" s="425">
        <f t="shared" si="16"/>
        <v>0</v>
      </c>
      <c r="J87" s="422">
        <f t="shared" si="25"/>
        <v>0</v>
      </c>
      <c r="K87" s="422">
        <f t="shared" si="17"/>
        <v>0</v>
      </c>
      <c r="L87" s="426">
        <f t="shared" si="26"/>
        <v>1</v>
      </c>
      <c r="M87" s="425">
        <f t="shared" si="18"/>
        <v>0</v>
      </c>
    </row>
    <row r="88" spans="1:13">
      <c r="A88" s="423">
        <f t="shared" si="19"/>
        <v>0</v>
      </c>
      <c r="B88" s="424">
        <f t="shared" si="14"/>
        <v>0</v>
      </c>
      <c r="C88" s="425">
        <f t="shared" si="20"/>
        <v>0</v>
      </c>
      <c r="D88" s="425">
        <f t="shared" si="21"/>
        <v>0</v>
      </c>
      <c r="E88" s="425">
        <f t="shared" si="15"/>
        <v>0</v>
      </c>
      <c r="F88" s="425">
        <f t="shared" si="22"/>
        <v>0</v>
      </c>
      <c r="G88" s="425">
        <f t="shared" si="23"/>
        <v>0</v>
      </c>
      <c r="H88" s="425">
        <f t="shared" si="24"/>
        <v>0</v>
      </c>
      <c r="I88" s="425">
        <f t="shared" si="16"/>
        <v>0</v>
      </c>
      <c r="J88" s="422">
        <f t="shared" si="25"/>
        <v>0</v>
      </c>
      <c r="K88" s="422">
        <f t="shared" si="17"/>
        <v>0</v>
      </c>
      <c r="L88" s="426">
        <f t="shared" si="26"/>
        <v>1</v>
      </c>
      <c r="M88" s="425">
        <f t="shared" si="18"/>
        <v>0</v>
      </c>
    </row>
    <row r="89" spans="1:13">
      <c r="A89" s="423">
        <f t="shared" si="19"/>
        <v>0</v>
      </c>
      <c r="B89" s="424">
        <f t="shared" si="14"/>
        <v>0</v>
      </c>
      <c r="C89" s="425">
        <f t="shared" si="20"/>
        <v>0</v>
      </c>
      <c r="D89" s="425">
        <f t="shared" si="21"/>
        <v>0</v>
      </c>
      <c r="E89" s="425">
        <f t="shared" si="15"/>
        <v>0</v>
      </c>
      <c r="F89" s="425">
        <f t="shared" si="22"/>
        <v>0</v>
      </c>
      <c r="G89" s="425">
        <f t="shared" si="23"/>
        <v>0</v>
      </c>
      <c r="H89" s="425">
        <f t="shared" si="24"/>
        <v>0</v>
      </c>
      <c r="I89" s="425">
        <f t="shared" si="16"/>
        <v>0</v>
      </c>
      <c r="J89" s="422">
        <f t="shared" si="25"/>
        <v>0</v>
      </c>
      <c r="K89" s="422">
        <f t="shared" si="17"/>
        <v>0</v>
      </c>
      <c r="L89" s="426">
        <f t="shared" si="26"/>
        <v>1</v>
      </c>
      <c r="M89" s="425">
        <f t="shared" si="18"/>
        <v>0</v>
      </c>
    </row>
    <row r="90" spans="1:13">
      <c r="A90" s="423">
        <f t="shared" si="19"/>
        <v>0</v>
      </c>
      <c r="B90" s="424">
        <f t="shared" si="14"/>
        <v>0</v>
      </c>
      <c r="C90" s="425">
        <f t="shared" si="20"/>
        <v>0</v>
      </c>
      <c r="D90" s="425">
        <f t="shared" si="21"/>
        <v>0</v>
      </c>
      <c r="E90" s="425">
        <f t="shared" si="15"/>
        <v>0</v>
      </c>
      <c r="F90" s="425">
        <f t="shared" si="22"/>
        <v>0</v>
      </c>
      <c r="G90" s="425">
        <f t="shared" si="23"/>
        <v>0</v>
      </c>
      <c r="H90" s="425">
        <f t="shared" si="24"/>
        <v>0</v>
      </c>
      <c r="I90" s="425">
        <f t="shared" si="16"/>
        <v>0</v>
      </c>
      <c r="J90" s="422">
        <f t="shared" si="25"/>
        <v>0</v>
      </c>
      <c r="K90" s="422">
        <f t="shared" si="17"/>
        <v>0</v>
      </c>
      <c r="L90" s="426">
        <f t="shared" si="26"/>
        <v>1</v>
      </c>
      <c r="M90" s="425">
        <f t="shared" si="18"/>
        <v>0</v>
      </c>
    </row>
    <row r="91" spans="1:13">
      <c r="A91" s="423">
        <f t="shared" si="19"/>
        <v>0</v>
      </c>
      <c r="B91" s="424">
        <f t="shared" si="14"/>
        <v>0</v>
      </c>
      <c r="C91" s="425">
        <f t="shared" si="20"/>
        <v>0</v>
      </c>
      <c r="D91" s="425">
        <f t="shared" si="21"/>
        <v>0</v>
      </c>
      <c r="E91" s="425">
        <f t="shared" si="15"/>
        <v>0</v>
      </c>
      <c r="F91" s="425">
        <f t="shared" si="22"/>
        <v>0</v>
      </c>
      <c r="G91" s="425">
        <f t="shared" si="23"/>
        <v>0</v>
      </c>
      <c r="H91" s="425">
        <f t="shared" si="24"/>
        <v>0</v>
      </c>
      <c r="I91" s="425">
        <f t="shared" si="16"/>
        <v>0</v>
      </c>
      <c r="J91" s="422">
        <f t="shared" si="25"/>
        <v>0</v>
      </c>
      <c r="K91" s="422">
        <f t="shared" si="17"/>
        <v>0</v>
      </c>
      <c r="L91" s="426">
        <f t="shared" si="26"/>
        <v>1</v>
      </c>
      <c r="M91" s="425">
        <f t="shared" si="18"/>
        <v>0</v>
      </c>
    </row>
    <row r="92" spans="1:13">
      <c r="A92" s="423">
        <f t="shared" si="19"/>
        <v>0</v>
      </c>
      <c r="B92" s="424">
        <f t="shared" si="14"/>
        <v>0</v>
      </c>
      <c r="C92" s="425">
        <f t="shared" si="20"/>
        <v>0</v>
      </c>
      <c r="D92" s="425">
        <f t="shared" si="21"/>
        <v>0</v>
      </c>
      <c r="E92" s="425">
        <f t="shared" si="15"/>
        <v>0</v>
      </c>
      <c r="F92" s="425">
        <f t="shared" si="22"/>
        <v>0</v>
      </c>
      <c r="G92" s="425">
        <f t="shared" si="23"/>
        <v>0</v>
      </c>
      <c r="H92" s="425">
        <f t="shared" si="24"/>
        <v>0</v>
      </c>
      <c r="I92" s="425">
        <f t="shared" si="16"/>
        <v>0</v>
      </c>
      <c r="J92" s="422">
        <f t="shared" si="25"/>
        <v>0</v>
      </c>
      <c r="K92" s="422">
        <f t="shared" si="17"/>
        <v>0</v>
      </c>
      <c r="L92" s="426">
        <f t="shared" si="26"/>
        <v>1</v>
      </c>
      <c r="M92" s="425">
        <f t="shared" si="18"/>
        <v>0</v>
      </c>
    </row>
    <row r="93" spans="1:13">
      <c r="A93" s="423">
        <f t="shared" si="19"/>
        <v>0</v>
      </c>
      <c r="B93" s="424">
        <f t="shared" si="14"/>
        <v>0</v>
      </c>
      <c r="C93" s="425">
        <f t="shared" si="20"/>
        <v>0</v>
      </c>
      <c r="D93" s="425">
        <f t="shared" si="21"/>
        <v>0</v>
      </c>
      <c r="E93" s="425">
        <f t="shared" si="15"/>
        <v>0</v>
      </c>
      <c r="F93" s="425">
        <f t="shared" si="22"/>
        <v>0</v>
      </c>
      <c r="G93" s="425">
        <f t="shared" si="23"/>
        <v>0</v>
      </c>
      <c r="H93" s="425">
        <f t="shared" si="24"/>
        <v>0</v>
      </c>
      <c r="I93" s="425">
        <f t="shared" si="16"/>
        <v>0</v>
      </c>
      <c r="J93" s="422">
        <f t="shared" si="25"/>
        <v>0</v>
      </c>
      <c r="K93" s="422">
        <f t="shared" si="17"/>
        <v>0</v>
      </c>
      <c r="L93" s="426">
        <f t="shared" si="26"/>
        <v>1</v>
      </c>
      <c r="M93" s="425">
        <f t="shared" si="18"/>
        <v>0</v>
      </c>
    </row>
    <row r="94" spans="1:13">
      <c r="A94" s="423">
        <f t="shared" si="19"/>
        <v>0</v>
      </c>
      <c r="B94" s="424">
        <f t="shared" si="14"/>
        <v>0</v>
      </c>
      <c r="C94" s="425">
        <f t="shared" si="20"/>
        <v>0</v>
      </c>
      <c r="D94" s="425">
        <f t="shared" si="21"/>
        <v>0</v>
      </c>
      <c r="E94" s="425">
        <f t="shared" si="15"/>
        <v>0</v>
      </c>
      <c r="F94" s="425">
        <f t="shared" si="22"/>
        <v>0</v>
      </c>
      <c r="G94" s="425">
        <f t="shared" si="23"/>
        <v>0</v>
      </c>
      <c r="H94" s="425">
        <f t="shared" si="24"/>
        <v>0</v>
      </c>
      <c r="I94" s="425">
        <f t="shared" si="16"/>
        <v>0</v>
      </c>
      <c r="J94" s="422">
        <f t="shared" si="25"/>
        <v>0</v>
      </c>
      <c r="K94" s="422">
        <f t="shared" si="17"/>
        <v>0</v>
      </c>
      <c r="L94" s="426">
        <f t="shared" si="26"/>
        <v>1</v>
      </c>
      <c r="M94" s="425">
        <f t="shared" si="18"/>
        <v>0</v>
      </c>
    </row>
    <row r="95" spans="1:13">
      <c r="A95" s="423">
        <f t="shared" si="19"/>
        <v>0</v>
      </c>
      <c r="B95" s="424">
        <f t="shared" si="14"/>
        <v>0</v>
      </c>
      <c r="C95" s="425">
        <f t="shared" si="20"/>
        <v>0</v>
      </c>
      <c r="D95" s="425">
        <f t="shared" si="21"/>
        <v>0</v>
      </c>
      <c r="E95" s="425">
        <f t="shared" si="15"/>
        <v>0</v>
      </c>
      <c r="F95" s="425">
        <f t="shared" si="22"/>
        <v>0</v>
      </c>
      <c r="G95" s="425">
        <f t="shared" si="23"/>
        <v>0</v>
      </c>
      <c r="H95" s="425">
        <f t="shared" si="24"/>
        <v>0</v>
      </c>
      <c r="I95" s="425">
        <f t="shared" si="16"/>
        <v>0</v>
      </c>
      <c r="J95" s="422">
        <f t="shared" si="25"/>
        <v>0</v>
      </c>
      <c r="K95" s="422">
        <f t="shared" si="17"/>
        <v>0</v>
      </c>
      <c r="L95" s="426">
        <f t="shared" si="26"/>
        <v>1</v>
      </c>
      <c r="M95" s="425">
        <f t="shared" si="18"/>
        <v>0</v>
      </c>
    </row>
    <row r="96" spans="1:13">
      <c r="A96" s="423">
        <f t="shared" si="19"/>
        <v>0</v>
      </c>
      <c r="B96" s="424">
        <f t="shared" si="14"/>
        <v>0</v>
      </c>
      <c r="C96" s="425">
        <f t="shared" si="20"/>
        <v>0</v>
      </c>
      <c r="D96" s="425">
        <f t="shared" si="21"/>
        <v>0</v>
      </c>
      <c r="E96" s="425">
        <f t="shared" si="15"/>
        <v>0</v>
      </c>
      <c r="F96" s="425">
        <f t="shared" si="22"/>
        <v>0</v>
      </c>
      <c r="G96" s="425">
        <f t="shared" si="23"/>
        <v>0</v>
      </c>
      <c r="H96" s="425">
        <f t="shared" si="24"/>
        <v>0</v>
      </c>
      <c r="I96" s="425">
        <f t="shared" si="16"/>
        <v>0</v>
      </c>
      <c r="J96" s="422">
        <f t="shared" si="25"/>
        <v>0</v>
      </c>
      <c r="K96" s="422">
        <f t="shared" si="17"/>
        <v>0</v>
      </c>
      <c r="L96" s="426">
        <f t="shared" si="26"/>
        <v>1</v>
      </c>
      <c r="M96" s="425">
        <f t="shared" si="18"/>
        <v>0</v>
      </c>
    </row>
    <row r="97" spans="1:13">
      <c r="A97" s="423">
        <f t="shared" si="19"/>
        <v>0</v>
      </c>
      <c r="B97" s="424">
        <f t="shared" si="14"/>
        <v>0</v>
      </c>
      <c r="C97" s="425">
        <f t="shared" si="20"/>
        <v>0</v>
      </c>
      <c r="D97" s="425">
        <f t="shared" si="21"/>
        <v>0</v>
      </c>
      <c r="E97" s="425">
        <f t="shared" si="15"/>
        <v>0</v>
      </c>
      <c r="F97" s="425">
        <f t="shared" si="22"/>
        <v>0</v>
      </c>
      <c r="G97" s="425">
        <f t="shared" si="23"/>
        <v>0</v>
      </c>
      <c r="H97" s="425">
        <f t="shared" si="24"/>
        <v>0</v>
      </c>
      <c r="I97" s="425">
        <f t="shared" si="16"/>
        <v>0</v>
      </c>
      <c r="J97" s="422">
        <f t="shared" si="25"/>
        <v>0</v>
      </c>
      <c r="K97" s="422">
        <f t="shared" si="17"/>
        <v>0</v>
      </c>
      <c r="L97" s="426">
        <f t="shared" si="26"/>
        <v>1</v>
      </c>
      <c r="M97" s="425">
        <f t="shared" si="18"/>
        <v>0</v>
      </c>
    </row>
    <row r="98" spans="1:13">
      <c r="A98" s="423">
        <f t="shared" si="19"/>
        <v>0</v>
      </c>
      <c r="B98" s="424">
        <f t="shared" si="14"/>
        <v>0</v>
      </c>
      <c r="C98" s="425">
        <f t="shared" si="20"/>
        <v>0</v>
      </c>
      <c r="D98" s="425">
        <f t="shared" si="21"/>
        <v>0</v>
      </c>
      <c r="E98" s="425">
        <f t="shared" si="15"/>
        <v>0</v>
      </c>
      <c r="F98" s="425">
        <f t="shared" si="22"/>
        <v>0</v>
      </c>
      <c r="G98" s="425">
        <f t="shared" si="23"/>
        <v>0</v>
      </c>
      <c r="H98" s="425">
        <f t="shared" si="24"/>
        <v>0</v>
      </c>
      <c r="I98" s="425">
        <f t="shared" si="16"/>
        <v>0</v>
      </c>
      <c r="J98" s="422">
        <f t="shared" si="25"/>
        <v>0</v>
      </c>
      <c r="K98" s="422">
        <f t="shared" si="17"/>
        <v>0</v>
      </c>
      <c r="L98" s="426">
        <f t="shared" si="26"/>
        <v>1</v>
      </c>
      <c r="M98" s="425">
        <f t="shared" si="18"/>
        <v>0</v>
      </c>
    </row>
    <row r="99" spans="1:13">
      <c r="A99" s="423">
        <f t="shared" si="19"/>
        <v>0</v>
      </c>
      <c r="B99" s="424">
        <f t="shared" si="14"/>
        <v>0</v>
      </c>
      <c r="C99" s="425">
        <f t="shared" si="20"/>
        <v>0</v>
      </c>
      <c r="D99" s="425">
        <f t="shared" si="21"/>
        <v>0</v>
      </c>
      <c r="E99" s="425">
        <f t="shared" si="15"/>
        <v>0</v>
      </c>
      <c r="F99" s="425">
        <f t="shared" si="22"/>
        <v>0</v>
      </c>
      <c r="G99" s="425">
        <f t="shared" si="23"/>
        <v>0</v>
      </c>
      <c r="H99" s="425">
        <f t="shared" si="24"/>
        <v>0</v>
      </c>
      <c r="I99" s="425">
        <f t="shared" si="16"/>
        <v>0</v>
      </c>
      <c r="J99" s="422">
        <f t="shared" si="25"/>
        <v>0</v>
      </c>
      <c r="K99" s="422">
        <f t="shared" si="17"/>
        <v>0</v>
      </c>
      <c r="L99" s="426">
        <f t="shared" si="26"/>
        <v>1</v>
      </c>
      <c r="M99" s="425">
        <f t="shared" si="18"/>
        <v>0</v>
      </c>
    </row>
    <row r="100" spans="1:13">
      <c r="A100" s="423">
        <f t="shared" si="19"/>
        <v>0</v>
      </c>
      <c r="B100" s="424">
        <f t="shared" si="14"/>
        <v>0</v>
      </c>
      <c r="C100" s="425">
        <f t="shared" si="20"/>
        <v>0</v>
      </c>
      <c r="D100" s="425">
        <f t="shared" si="21"/>
        <v>0</v>
      </c>
      <c r="E100" s="425">
        <f t="shared" si="15"/>
        <v>0</v>
      </c>
      <c r="F100" s="425">
        <f t="shared" si="22"/>
        <v>0</v>
      </c>
      <c r="G100" s="425">
        <f t="shared" si="23"/>
        <v>0</v>
      </c>
      <c r="H100" s="425">
        <f t="shared" si="24"/>
        <v>0</v>
      </c>
      <c r="I100" s="425">
        <f t="shared" si="16"/>
        <v>0</v>
      </c>
      <c r="J100" s="422">
        <f t="shared" si="25"/>
        <v>0</v>
      </c>
      <c r="K100" s="422">
        <f t="shared" si="17"/>
        <v>0</v>
      </c>
      <c r="L100" s="426">
        <f t="shared" si="26"/>
        <v>1</v>
      </c>
      <c r="M100" s="425">
        <f t="shared" si="18"/>
        <v>0</v>
      </c>
    </row>
    <row r="101" spans="1:13">
      <c r="A101" s="423">
        <f t="shared" si="19"/>
        <v>0</v>
      </c>
      <c r="B101" s="424">
        <f t="shared" si="14"/>
        <v>0</v>
      </c>
      <c r="C101" s="425">
        <f t="shared" si="20"/>
        <v>0</v>
      </c>
      <c r="D101" s="425">
        <f t="shared" si="21"/>
        <v>0</v>
      </c>
      <c r="E101" s="425">
        <f t="shared" si="15"/>
        <v>0</v>
      </c>
      <c r="F101" s="425">
        <f t="shared" si="22"/>
        <v>0</v>
      </c>
      <c r="G101" s="425">
        <f t="shared" si="23"/>
        <v>0</v>
      </c>
      <c r="H101" s="425">
        <f t="shared" si="24"/>
        <v>0</v>
      </c>
      <c r="I101" s="425">
        <f t="shared" si="16"/>
        <v>0</v>
      </c>
      <c r="J101" s="422">
        <f t="shared" si="25"/>
        <v>0</v>
      </c>
      <c r="K101" s="422">
        <f t="shared" si="17"/>
        <v>0</v>
      </c>
      <c r="L101" s="426">
        <f t="shared" si="26"/>
        <v>1</v>
      </c>
      <c r="M101" s="425">
        <f t="shared" si="18"/>
        <v>0</v>
      </c>
    </row>
    <row r="102" spans="1:13">
      <c r="A102" s="423">
        <f t="shared" si="19"/>
        <v>0</v>
      </c>
      <c r="B102" s="424">
        <f t="shared" si="14"/>
        <v>0</v>
      </c>
      <c r="C102" s="425">
        <f t="shared" si="20"/>
        <v>0</v>
      </c>
      <c r="D102" s="425">
        <f t="shared" si="21"/>
        <v>0</v>
      </c>
      <c r="E102" s="425">
        <f t="shared" si="15"/>
        <v>0</v>
      </c>
      <c r="F102" s="425">
        <f t="shared" si="22"/>
        <v>0</v>
      </c>
      <c r="G102" s="425">
        <f t="shared" si="23"/>
        <v>0</v>
      </c>
      <c r="H102" s="425">
        <f t="shared" si="24"/>
        <v>0</v>
      </c>
      <c r="I102" s="425">
        <f t="shared" si="16"/>
        <v>0</v>
      </c>
      <c r="J102" s="422">
        <f t="shared" si="25"/>
        <v>0</v>
      </c>
      <c r="K102" s="422">
        <f t="shared" si="17"/>
        <v>0</v>
      </c>
      <c r="L102" s="426">
        <f t="shared" si="26"/>
        <v>1</v>
      </c>
      <c r="M102" s="425">
        <f t="shared" si="18"/>
        <v>0</v>
      </c>
    </row>
    <row r="103" spans="1:13">
      <c r="A103" s="423">
        <f t="shared" si="19"/>
        <v>0</v>
      </c>
      <c r="B103" s="424">
        <f t="shared" si="14"/>
        <v>0</v>
      </c>
      <c r="C103" s="425">
        <f t="shared" si="20"/>
        <v>0</v>
      </c>
      <c r="D103" s="425">
        <f t="shared" si="21"/>
        <v>0</v>
      </c>
      <c r="E103" s="425">
        <f t="shared" si="15"/>
        <v>0</v>
      </c>
      <c r="F103" s="425">
        <f t="shared" si="22"/>
        <v>0</v>
      </c>
      <c r="G103" s="425">
        <f t="shared" si="23"/>
        <v>0</v>
      </c>
      <c r="H103" s="425">
        <f t="shared" si="24"/>
        <v>0</v>
      </c>
      <c r="I103" s="425">
        <f t="shared" si="16"/>
        <v>0</v>
      </c>
      <c r="J103" s="422">
        <f t="shared" si="25"/>
        <v>0</v>
      </c>
      <c r="K103" s="422">
        <f t="shared" si="17"/>
        <v>0</v>
      </c>
      <c r="L103" s="426">
        <f t="shared" si="26"/>
        <v>1</v>
      </c>
      <c r="M103" s="425">
        <f t="shared" si="18"/>
        <v>0</v>
      </c>
    </row>
    <row r="104" spans="1:13">
      <c r="A104" s="423">
        <f t="shared" si="19"/>
        <v>0</v>
      </c>
      <c r="B104" s="424">
        <f t="shared" si="14"/>
        <v>0</v>
      </c>
      <c r="C104" s="425">
        <f t="shared" si="20"/>
        <v>0</v>
      </c>
      <c r="D104" s="425">
        <f t="shared" si="21"/>
        <v>0</v>
      </c>
      <c r="E104" s="425">
        <f t="shared" si="15"/>
        <v>0</v>
      </c>
      <c r="F104" s="425">
        <f t="shared" si="22"/>
        <v>0</v>
      </c>
      <c r="G104" s="425">
        <f t="shared" si="23"/>
        <v>0</v>
      </c>
      <c r="H104" s="425">
        <f t="shared" si="24"/>
        <v>0</v>
      </c>
      <c r="I104" s="425">
        <f t="shared" si="16"/>
        <v>0</v>
      </c>
      <c r="J104" s="422">
        <f t="shared" si="25"/>
        <v>0</v>
      </c>
      <c r="K104" s="422">
        <f t="shared" si="17"/>
        <v>0</v>
      </c>
      <c r="L104" s="426">
        <f t="shared" si="26"/>
        <v>1</v>
      </c>
      <c r="M104" s="425">
        <f t="shared" si="18"/>
        <v>0</v>
      </c>
    </row>
    <row r="105" spans="1:13">
      <c r="A105" s="423">
        <f t="shared" si="19"/>
        <v>0</v>
      </c>
      <c r="B105" s="424">
        <f t="shared" si="14"/>
        <v>0</v>
      </c>
      <c r="C105" s="425">
        <f t="shared" si="20"/>
        <v>0</v>
      </c>
      <c r="D105" s="425">
        <f t="shared" si="21"/>
        <v>0</v>
      </c>
      <c r="E105" s="425">
        <f t="shared" si="15"/>
        <v>0</v>
      </c>
      <c r="F105" s="425">
        <f t="shared" si="22"/>
        <v>0</v>
      </c>
      <c r="G105" s="425">
        <f t="shared" si="23"/>
        <v>0</v>
      </c>
      <c r="H105" s="425">
        <f t="shared" si="24"/>
        <v>0</v>
      </c>
      <c r="I105" s="425">
        <f t="shared" si="16"/>
        <v>0</v>
      </c>
      <c r="J105" s="422">
        <f t="shared" si="25"/>
        <v>0</v>
      </c>
      <c r="K105" s="422">
        <f t="shared" si="17"/>
        <v>0</v>
      </c>
      <c r="L105" s="426">
        <f t="shared" si="26"/>
        <v>1</v>
      </c>
      <c r="M105" s="425">
        <f t="shared" si="18"/>
        <v>0</v>
      </c>
    </row>
    <row r="106" spans="1:13">
      <c r="A106" s="423">
        <f t="shared" si="19"/>
        <v>0</v>
      </c>
      <c r="B106" s="424">
        <f t="shared" si="14"/>
        <v>0</v>
      </c>
      <c r="C106" s="425">
        <f t="shared" si="20"/>
        <v>0</v>
      </c>
      <c r="D106" s="425">
        <f t="shared" si="21"/>
        <v>0</v>
      </c>
      <c r="E106" s="425">
        <f t="shared" si="15"/>
        <v>0</v>
      </c>
      <c r="F106" s="425">
        <f t="shared" si="22"/>
        <v>0</v>
      </c>
      <c r="G106" s="425">
        <f t="shared" si="23"/>
        <v>0</v>
      </c>
      <c r="H106" s="425">
        <f t="shared" si="24"/>
        <v>0</v>
      </c>
      <c r="I106" s="425">
        <f t="shared" si="16"/>
        <v>0</v>
      </c>
      <c r="J106" s="422">
        <f t="shared" si="25"/>
        <v>0</v>
      </c>
      <c r="K106" s="422">
        <f t="shared" si="17"/>
        <v>0</v>
      </c>
      <c r="L106" s="426">
        <f t="shared" si="26"/>
        <v>1</v>
      </c>
      <c r="M106" s="425">
        <f t="shared" si="18"/>
        <v>0</v>
      </c>
    </row>
    <row r="107" spans="1:13">
      <c r="A107" s="423">
        <f t="shared" si="19"/>
        <v>0</v>
      </c>
      <c r="B107" s="424">
        <f t="shared" si="14"/>
        <v>0</v>
      </c>
      <c r="C107" s="425">
        <f t="shared" si="20"/>
        <v>0</v>
      </c>
      <c r="D107" s="425">
        <f t="shared" si="21"/>
        <v>0</v>
      </c>
      <c r="E107" s="425">
        <f t="shared" si="15"/>
        <v>0</v>
      </c>
      <c r="F107" s="425">
        <f t="shared" si="22"/>
        <v>0</v>
      </c>
      <c r="G107" s="425">
        <f t="shared" si="23"/>
        <v>0</v>
      </c>
      <c r="H107" s="425">
        <f t="shared" si="24"/>
        <v>0</v>
      </c>
      <c r="I107" s="425">
        <f t="shared" si="16"/>
        <v>0</v>
      </c>
      <c r="J107" s="422">
        <f t="shared" si="25"/>
        <v>0</v>
      </c>
      <c r="K107" s="422">
        <f t="shared" si="17"/>
        <v>0</v>
      </c>
      <c r="L107" s="426">
        <f t="shared" si="26"/>
        <v>1</v>
      </c>
      <c r="M107" s="425">
        <f t="shared" si="18"/>
        <v>0</v>
      </c>
    </row>
    <row r="108" spans="1:13">
      <c r="A108" s="423">
        <f t="shared" si="19"/>
        <v>0</v>
      </c>
      <c r="B108" s="424">
        <f t="shared" si="14"/>
        <v>0</v>
      </c>
      <c r="C108" s="425">
        <f t="shared" si="20"/>
        <v>0</v>
      </c>
      <c r="D108" s="425">
        <f t="shared" si="21"/>
        <v>0</v>
      </c>
      <c r="E108" s="425">
        <f t="shared" si="15"/>
        <v>0</v>
      </c>
      <c r="F108" s="425">
        <f t="shared" si="22"/>
        <v>0</v>
      </c>
      <c r="G108" s="425">
        <f t="shared" si="23"/>
        <v>0</v>
      </c>
      <c r="H108" s="425">
        <f t="shared" si="24"/>
        <v>0</v>
      </c>
      <c r="I108" s="425">
        <f t="shared" si="16"/>
        <v>0</v>
      </c>
      <c r="J108" s="422">
        <f t="shared" si="25"/>
        <v>0</v>
      </c>
      <c r="K108" s="422">
        <f t="shared" si="17"/>
        <v>0</v>
      </c>
      <c r="L108" s="426">
        <f t="shared" si="26"/>
        <v>1</v>
      </c>
      <c r="M108" s="425">
        <f t="shared" si="18"/>
        <v>0</v>
      </c>
    </row>
    <row r="109" spans="1:13">
      <c r="A109" s="423">
        <f t="shared" si="19"/>
        <v>0</v>
      </c>
      <c r="B109" s="424">
        <f t="shared" si="14"/>
        <v>0</v>
      </c>
      <c r="C109" s="425">
        <f t="shared" si="20"/>
        <v>0</v>
      </c>
      <c r="D109" s="425">
        <f t="shared" si="21"/>
        <v>0</v>
      </c>
      <c r="E109" s="425">
        <f t="shared" si="15"/>
        <v>0</v>
      </c>
      <c r="F109" s="425">
        <f t="shared" si="22"/>
        <v>0</v>
      </c>
      <c r="G109" s="425">
        <f t="shared" si="23"/>
        <v>0</v>
      </c>
      <c r="H109" s="425">
        <f t="shared" si="24"/>
        <v>0</v>
      </c>
      <c r="I109" s="425">
        <f t="shared" si="16"/>
        <v>0</v>
      </c>
      <c r="J109" s="422">
        <f t="shared" si="25"/>
        <v>0</v>
      </c>
      <c r="K109" s="422">
        <f t="shared" si="17"/>
        <v>0</v>
      </c>
      <c r="L109" s="426">
        <f t="shared" si="26"/>
        <v>1</v>
      </c>
      <c r="M109" s="425">
        <f t="shared" si="18"/>
        <v>0</v>
      </c>
    </row>
    <row r="110" spans="1:13">
      <c r="A110" s="423">
        <f t="shared" si="19"/>
        <v>0</v>
      </c>
      <c r="B110" s="424">
        <f t="shared" si="14"/>
        <v>0</v>
      </c>
      <c r="C110" s="425">
        <f t="shared" si="20"/>
        <v>0</v>
      </c>
      <c r="D110" s="425">
        <f t="shared" si="21"/>
        <v>0</v>
      </c>
      <c r="E110" s="425">
        <f t="shared" si="15"/>
        <v>0</v>
      </c>
      <c r="F110" s="425">
        <f t="shared" si="22"/>
        <v>0</v>
      </c>
      <c r="G110" s="425">
        <f t="shared" si="23"/>
        <v>0</v>
      </c>
      <c r="H110" s="425">
        <f t="shared" si="24"/>
        <v>0</v>
      </c>
      <c r="I110" s="425">
        <f t="shared" si="16"/>
        <v>0</v>
      </c>
      <c r="J110" s="422">
        <f t="shared" si="25"/>
        <v>0</v>
      </c>
      <c r="K110" s="422">
        <f t="shared" si="17"/>
        <v>0</v>
      </c>
      <c r="L110" s="426">
        <f t="shared" si="26"/>
        <v>1</v>
      </c>
      <c r="M110" s="425">
        <f t="shared" si="18"/>
        <v>0</v>
      </c>
    </row>
    <row r="111" spans="1:13">
      <c r="A111" s="423">
        <f t="shared" si="19"/>
        <v>0</v>
      </c>
      <c r="B111" s="424">
        <f t="shared" si="14"/>
        <v>0</v>
      </c>
      <c r="C111" s="425">
        <f t="shared" si="20"/>
        <v>0</v>
      </c>
      <c r="D111" s="425">
        <f t="shared" si="21"/>
        <v>0</v>
      </c>
      <c r="E111" s="425">
        <f t="shared" si="15"/>
        <v>0</v>
      </c>
      <c r="F111" s="425">
        <f t="shared" si="22"/>
        <v>0</v>
      </c>
      <c r="G111" s="425">
        <f t="shared" si="23"/>
        <v>0</v>
      </c>
      <c r="H111" s="425">
        <f t="shared" si="24"/>
        <v>0</v>
      </c>
      <c r="I111" s="425">
        <f t="shared" si="16"/>
        <v>0</v>
      </c>
      <c r="J111" s="422">
        <f t="shared" si="25"/>
        <v>0</v>
      </c>
      <c r="K111" s="422">
        <f t="shared" si="17"/>
        <v>0</v>
      </c>
      <c r="L111" s="426">
        <f t="shared" si="26"/>
        <v>1</v>
      </c>
      <c r="M111" s="425">
        <f t="shared" si="18"/>
        <v>0</v>
      </c>
    </row>
    <row r="112" spans="1:13">
      <c r="A112" s="423">
        <f t="shared" si="19"/>
        <v>0</v>
      </c>
      <c r="B112" s="424">
        <f t="shared" si="14"/>
        <v>0</v>
      </c>
      <c r="C112" s="425">
        <f t="shared" si="20"/>
        <v>0</v>
      </c>
      <c r="D112" s="425">
        <f t="shared" si="21"/>
        <v>0</v>
      </c>
      <c r="E112" s="425">
        <f t="shared" si="15"/>
        <v>0</v>
      </c>
      <c r="F112" s="425">
        <f t="shared" si="22"/>
        <v>0</v>
      </c>
      <c r="G112" s="425">
        <f t="shared" si="23"/>
        <v>0</v>
      </c>
      <c r="H112" s="425">
        <f t="shared" si="24"/>
        <v>0</v>
      </c>
      <c r="I112" s="425">
        <f t="shared" si="16"/>
        <v>0</v>
      </c>
      <c r="J112" s="422">
        <f t="shared" si="25"/>
        <v>0</v>
      </c>
      <c r="K112" s="422">
        <f t="shared" si="17"/>
        <v>0</v>
      </c>
      <c r="L112" s="426">
        <f t="shared" si="26"/>
        <v>1</v>
      </c>
      <c r="M112" s="425">
        <f t="shared" si="18"/>
        <v>0</v>
      </c>
    </row>
    <row r="113" spans="1:13">
      <c r="A113" s="423">
        <f t="shared" si="19"/>
        <v>0</v>
      </c>
      <c r="B113" s="424">
        <f t="shared" si="14"/>
        <v>0</v>
      </c>
      <c r="C113" s="425">
        <f t="shared" si="20"/>
        <v>0</v>
      </c>
      <c r="D113" s="425">
        <f t="shared" si="21"/>
        <v>0</v>
      </c>
      <c r="E113" s="425">
        <f t="shared" si="15"/>
        <v>0</v>
      </c>
      <c r="F113" s="425">
        <f t="shared" si="22"/>
        <v>0</v>
      </c>
      <c r="G113" s="425">
        <f t="shared" si="23"/>
        <v>0</v>
      </c>
      <c r="H113" s="425">
        <f t="shared" si="24"/>
        <v>0</v>
      </c>
      <c r="I113" s="425">
        <f t="shared" si="16"/>
        <v>0</v>
      </c>
      <c r="J113" s="422">
        <f t="shared" si="25"/>
        <v>0</v>
      </c>
      <c r="K113" s="422">
        <f t="shared" si="17"/>
        <v>0</v>
      </c>
      <c r="L113" s="426">
        <f t="shared" si="26"/>
        <v>1</v>
      </c>
      <c r="M113" s="425">
        <f t="shared" si="18"/>
        <v>0</v>
      </c>
    </row>
    <row r="114" spans="1:13">
      <c r="A114" s="423">
        <f t="shared" si="19"/>
        <v>0</v>
      </c>
      <c r="B114" s="424">
        <f t="shared" si="14"/>
        <v>0</v>
      </c>
      <c r="C114" s="425">
        <f t="shared" si="20"/>
        <v>0</v>
      </c>
      <c r="D114" s="425">
        <f t="shared" si="21"/>
        <v>0</v>
      </c>
      <c r="E114" s="425">
        <f t="shared" si="15"/>
        <v>0</v>
      </c>
      <c r="F114" s="425">
        <f t="shared" si="22"/>
        <v>0</v>
      </c>
      <c r="G114" s="425">
        <f t="shared" si="23"/>
        <v>0</v>
      </c>
      <c r="H114" s="425">
        <f t="shared" si="24"/>
        <v>0</v>
      </c>
      <c r="I114" s="425">
        <f t="shared" si="16"/>
        <v>0</v>
      </c>
      <c r="J114" s="422">
        <f t="shared" si="25"/>
        <v>0</v>
      </c>
      <c r="K114" s="422">
        <f t="shared" si="17"/>
        <v>0</v>
      </c>
      <c r="L114" s="426">
        <f t="shared" si="26"/>
        <v>1</v>
      </c>
      <c r="M114" s="425">
        <f t="shared" si="18"/>
        <v>0</v>
      </c>
    </row>
    <row r="115" spans="1:13">
      <c r="A115" s="423">
        <f t="shared" si="19"/>
        <v>0</v>
      </c>
      <c r="B115" s="424">
        <f t="shared" si="14"/>
        <v>0</v>
      </c>
      <c r="C115" s="425">
        <f t="shared" si="20"/>
        <v>0</v>
      </c>
      <c r="D115" s="425">
        <f t="shared" si="21"/>
        <v>0</v>
      </c>
      <c r="E115" s="425">
        <f t="shared" si="15"/>
        <v>0</v>
      </c>
      <c r="F115" s="425">
        <f t="shared" si="22"/>
        <v>0</v>
      </c>
      <c r="G115" s="425">
        <f t="shared" si="23"/>
        <v>0</v>
      </c>
      <c r="H115" s="425">
        <f t="shared" si="24"/>
        <v>0</v>
      </c>
      <c r="I115" s="425">
        <f t="shared" si="16"/>
        <v>0</v>
      </c>
      <c r="J115" s="422">
        <f t="shared" si="25"/>
        <v>0</v>
      </c>
      <c r="K115" s="422">
        <f t="shared" si="17"/>
        <v>0</v>
      </c>
      <c r="L115" s="426">
        <f t="shared" si="26"/>
        <v>1</v>
      </c>
      <c r="M115" s="425">
        <f t="shared" si="18"/>
        <v>0</v>
      </c>
    </row>
    <row r="116" spans="1:13">
      <c r="A116" s="423">
        <f t="shared" si="19"/>
        <v>0</v>
      </c>
      <c r="B116" s="424">
        <f t="shared" si="14"/>
        <v>0</v>
      </c>
      <c r="C116" s="425">
        <f t="shared" si="20"/>
        <v>0</v>
      </c>
      <c r="D116" s="425">
        <f t="shared" si="21"/>
        <v>0</v>
      </c>
      <c r="E116" s="425">
        <f t="shared" si="15"/>
        <v>0</v>
      </c>
      <c r="F116" s="425">
        <f t="shared" si="22"/>
        <v>0</v>
      </c>
      <c r="G116" s="425">
        <f t="shared" si="23"/>
        <v>0</v>
      </c>
      <c r="H116" s="425">
        <f t="shared" si="24"/>
        <v>0</v>
      </c>
      <c r="I116" s="425">
        <f t="shared" si="16"/>
        <v>0</v>
      </c>
      <c r="J116" s="422">
        <f t="shared" si="25"/>
        <v>0</v>
      </c>
      <c r="K116" s="422">
        <f t="shared" si="17"/>
        <v>0</v>
      </c>
      <c r="L116" s="426">
        <f t="shared" si="26"/>
        <v>1</v>
      </c>
      <c r="M116" s="425">
        <f t="shared" si="18"/>
        <v>0</v>
      </c>
    </row>
    <row r="117" spans="1:13">
      <c r="A117" s="423">
        <f t="shared" si="19"/>
        <v>0</v>
      </c>
      <c r="B117" s="424">
        <f t="shared" si="14"/>
        <v>0</v>
      </c>
      <c r="C117" s="425">
        <f t="shared" si="20"/>
        <v>0</v>
      </c>
      <c r="D117" s="425">
        <f t="shared" si="21"/>
        <v>0</v>
      </c>
      <c r="E117" s="425">
        <f t="shared" si="15"/>
        <v>0</v>
      </c>
      <c r="F117" s="425">
        <f t="shared" si="22"/>
        <v>0</v>
      </c>
      <c r="G117" s="425">
        <f t="shared" si="23"/>
        <v>0</v>
      </c>
      <c r="H117" s="425">
        <f t="shared" si="24"/>
        <v>0</v>
      </c>
      <c r="I117" s="425">
        <f t="shared" si="16"/>
        <v>0</v>
      </c>
      <c r="J117" s="422">
        <f t="shared" si="25"/>
        <v>0</v>
      </c>
      <c r="K117" s="422">
        <f t="shared" si="17"/>
        <v>0</v>
      </c>
      <c r="L117" s="426">
        <f t="shared" si="26"/>
        <v>1</v>
      </c>
      <c r="M117" s="425">
        <f t="shared" si="18"/>
        <v>0</v>
      </c>
    </row>
    <row r="118" spans="1:13">
      <c r="A118" s="423">
        <f t="shared" si="19"/>
        <v>0</v>
      </c>
      <c r="B118" s="424">
        <f t="shared" si="14"/>
        <v>0</v>
      </c>
      <c r="C118" s="425">
        <f t="shared" si="20"/>
        <v>0</v>
      </c>
      <c r="D118" s="425">
        <f t="shared" si="21"/>
        <v>0</v>
      </c>
      <c r="E118" s="425">
        <f t="shared" si="15"/>
        <v>0</v>
      </c>
      <c r="F118" s="425">
        <f t="shared" si="22"/>
        <v>0</v>
      </c>
      <c r="G118" s="425">
        <f t="shared" si="23"/>
        <v>0</v>
      </c>
      <c r="H118" s="425">
        <f t="shared" si="24"/>
        <v>0</v>
      </c>
      <c r="I118" s="425">
        <f t="shared" si="16"/>
        <v>0</v>
      </c>
      <c r="J118" s="422">
        <f t="shared" si="25"/>
        <v>0</v>
      </c>
      <c r="K118" s="422">
        <f t="shared" si="17"/>
        <v>0</v>
      </c>
      <c r="L118" s="426">
        <f t="shared" si="26"/>
        <v>1</v>
      </c>
      <c r="M118" s="425">
        <f t="shared" si="18"/>
        <v>0</v>
      </c>
    </row>
    <row r="119" spans="1:13">
      <c r="A119" s="423">
        <f t="shared" si="19"/>
        <v>0</v>
      </c>
      <c r="B119" s="424">
        <f t="shared" si="14"/>
        <v>0</v>
      </c>
      <c r="C119" s="425">
        <f t="shared" si="20"/>
        <v>0</v>
      </c>
      <c r="D119" s="425">
        <f t="shared" si="21"/>
        <v>0</v>
      </c>
      <c r="E119" s="425">
        <f t="shared" si="15"/>
        <v>0</v>
      </c>
      <c r="F119" s="425">
        <f t="shared" si="22"/>
        <v>0</v>
      </c>
      <c r="G119" s="425">
        <f t="shared" si="23"/>
        <v>0</v>
      </c>
      <c r="H119" s="425">
        <f t="shared" si="24"/>
        <v>0</v>
      </c>
      <c r="I119" s="425">
        <f t="shared" si="16"/>
        <v>0</v>
      </c>
      <c r="J119" s="422">
        <f t="shared" si="25"/>
        <v>0</v>
      </c>
      <c r="K119" s="422">
        <f t="shared" si="17"/>
        <v>0</v>
      </c>
      <c r="L119" s="426">
        <f t="shared" si="26"/>
        <v>1</v>
      </c>
      <c r="M119" s="425">
        <f t="shared" si="18"/>
        <v>0</v>
      </c>
    </row>
    <row r="120" spans="1:13">
      <c r="A120" s="423">
        <f t="shared" si="19"/>
        <v>0</v>
      </c>
      <c r="B120" s="424">
        <f t="shared" si="14"/>
        <v>0</v>
      </c>
      <c r="C120" s="425">
        <f t="shared" si="20"/>
        <v>0</v>
      </c>
      <c r="D120" s="425">
        <f t="shared" si="21"/>
        <v>0</v>
      </c>
      <c r="E120" s="425">
        <f t="shared" si="15"/>
        <v>0</v>
      </c>
      <c r="F120" s="425">
        <f t="shared" si="22"/>
        <v>0</v>
      </c>
      <c r="G120" s="425">
        <f t="shared" si="23"/>
        <v>0</v>
      </c>
      <c r="H120" s="425">
        <f t="shared" si="24"/>
        <v>0</v>
      </c>
      <c r="I120" s="425">
        <f t="shared" si="16"/>
        <v>0</v>
      </c>
      <c r="J120" s="422">
        <f t="shared" si="25"/>
        <v>0</v>
      </c>
      <c r="K120" s="422">
        <f t="shared" si="17"/>
        <v>0</v>
      </c>
      <c r="L120" s="426">
        <f t="shared" si="26"/>
        <v>1</v>
      </c>
      <c r="M120" s="425">
        <f t="shared" si="18"/>
        <v>0</v>
      </c>
    </row>
    <row r="121" spans="1:13">
      <c r="A121" s="423">
        <f t="shared" si="19"/>
        <v>0</v>
      </c>
      <c r="B121" s="424">
        <f t="shared" si="14"/>
        <v>0</v>
      </c>
      <c r="C121" s="425">
        <f t="shared" si="20"/>
        <v>0</v>
      </c>
      <c r="D121" s="425">
        <f t="shared" si="21"/>
        <v>0</v>
      </c>
      <c r="E121" s="425">
        <f t="shared" si="15"/>
        <v>0</v>
      </c>
      <c r="F121" s="425">
        <f t="shared" si="22"/>
        <v>0</v>
      </c>
      <c r="G121" s="425">
        <f t="shared" si="23"/>
        <v>0</v>
      </c>
      <c r="H121" s="425">
        <f t="shared" si="24"/>
        <v>0</v>
      </c>
      <c r="I121" s="425">
        <f t="shared" si="16"/>
        <v>0</v>
      </c>
      <c r="J121" s="422">
        <f t="shared" si="25"/>
        <v>0</v>
      </c>
      <c r="K121" s="422">
        <f t="shared" si="17"/>
        <v>0</v>
      </c>
      <c r="L121" s="426">
        <f t="shared" si="26"/>
        <v>1</v>
      </c>
      <c r="M121" s="425">
        <f t="shared" si="18"/>
        <v>0</v>
      </c>
    </row>
    <row r="122" spans="1:13">
      <c r="A122" s="423">
        <f t="shared" si="19"/>
        <v>0</v>
      </c>
      <c r="B122" s="424">
        <f t="shared" si="14"/>
        <v>0</v>
      </c>
      <c r="C122" s="425">
        <f t="shared" si="20"/>
        <v>0</v>
      </c>
      <c r="D122" s="425">
        <f t="shared" si="21"/>
        <v>0</v>
      </c>
      <c r="E122" s="425">
        <f t="shared" si="15"/>
        <v>0</v>
      </c>
      <c r="F122" s="425">
        <f t="shared" si="22"/>
        <v>0</v>
      </c>
      <c r="G122" s="425">
        <f t="shared" si="23"/>
        <v>0</v>
      </c>
      <c r="H122" s="425">
        <f t="shared" si="24"/>
        <v>0</v>
      </c>
      <c r="I122" s="425">
        <f t="shared" si="16"/>
        <v>0</v>
      </c>
      <c r="J122" s="422">
        <f t="shared" si="25"/>
        <v>0</v>
      </c>
      <c r="K122" s="422">
        <f t="shared" si="17"/>
        <v>0</v>
      </c>
      <c r="L122" s="426">
        <f t="shared" si="26"/>
        <v>1</v>
      </c>
      <c r="M122" s="425">
        <f t="shared" si="18"/>
        <v>0</v>
      </c>
    </row>
    <row r="123" spans="1:13">
      <c r="A123" s="423">
        <f t="shared" si="19"/>
        <v>0</v>
      </c>
      <c r="B123" s="424">
        <f t="shared" si="14"/>
        <v>0</v>
      </c>
      <c r="C123" s="425">
        <f t="shared" si="20"/>
        <v>0</v>
      </c>
      <c r="D123" s="425">
        <f t="shared" si="21"/>
        <v>0</v>
      </c>
      <c r="E123" s="425">
        <f t="shared" si="15"/>
        <v>0</v>
      </c>
      <c r="F123" s="425">
        <f t="shared" si="22"/>
        <v>0</v>
      </c>
      <c r="G123" s="425">
        <f t="shared" si="23"/>
        <v>0</v>
      </c>
      <c r="H123" s="425">
        <f t="shared" si="24"/>
        <v>0</v>
      </c>
      <c r="I123" s="425">
        <f t="shared" si="16"/>
        <v>0</v>
      </c>
      <c r="J123" s="422">
        <f t="shared" si="25"/>
        <v>0</v>
      </c>
      <c r="K123" s="422">
        <f t="shared" si="17"/>
        <v>0</v>
      </c>
      <c r="L123" s="426">
        <f t="shared" si="26"/>
        <v>1</v>
      </c>
      <c r="M123" s="425">
        <f t="shared" si="18"/>
        <v>0</v>
      </c>
    </row>
    <row r="124" spans="1:13">
      <c r="A124" s="423">
        <f t="shared" si="19"/>
        <v>0</v>
      </c>
      <c r="B124" s="424">
        <f t="shared" si="14"/>
        <v>0</v>
      </c>
      <c r="C124" s="425">
        <f t="shared" si="20"/>
        <v>0</v>
      </c>
      <c r="D124" s="425">
        <f t="shared" si="21"/>
        <v>0</v>
      </c>
      <c r="E124" s="425">
        <f t="shared" si="15"/>
        <v>0</v>
      </c>
      <c r="F124" s="425">
        <f t="shared" si="22"/>
        <v>0</v>
      </c>
      <c r="G124" s="425">
        <f t="shared" si="23"/>
        <v>0</v>
      </c>
      <c r="H124" s="425">
        <f t="shared" si="24"/>
        <v>0</v>
      </c>
      <c r="I124" s="425">
        <f t="shared" si="16"/>
        <v>0</v>
      </c>
      <c r="J124" s="422">
        <f t="shared" si="25"/>
        <v>0</v>
      </c>
      <c r="K124" s="422">
        <f t="shared" si="17"/>
        <v>0</v>
      </c>
      <c r="L124" s="426">
        <f t="shared" si="26"/>
        <v>1</v>
      </c>
      <c r="M124" s="425">
        <f t="shared" si="18"/>
        <v>0</v>
      </c>
    </row>
    <row r="125" spans="1:13">
      <c r="A125" s="423">
        <f t="shared" si="19"/>
        <v>0</v>
      </c>
      <c r="B125" s="424">
        <f t="shared" si="14"/>
        <v>0</v>
      </c>
      <c r="C125" s="425">
        <f t="shared" si="20"/>
        <v>0</v>
      </c>
      <c r="D125" s="425">
        <f t="shared" si="21"/>
        <v>0</v>
      </c>
      <c r="E125" s="425">
        <f t="shared" si="15"/>
        <v>0</v>
      </c>
      <c r="F125" s="425">
        <f t="shared" si="22"/>
        <v>0</v>
      </c>
      <c r="G125" s="425">
        <f t="shared" si="23"/>
        <v>0</v>
      </c>
      <c r="H125" s="425">
        <f t="shared" si="24"/>
        <v>0</v>
      </c>
      <c r="I125" s="425">
        <f t="shared" si="16"/>
        <v>0</v>
      </c>
      <c r="J125" s="422">
        <f t="shared" si="25"/>
        <v>0</v>
      </c>
      <c r="K125" s="422">
        <f t="shared" si="17"/>
        <v>0</v>
      </c>
      <c r="L125" s="426">
        <f t="shared" si="26"/>
        <v>1</v>
      </c>
      <c r="M125" s="425">
        <f t="shared" si="18"/>
        <v>0</v>
      </c>
    </row>
    <row r="126" spans="1:13">
      <c r="A126" s="423">
        <f t="shared" si="19"/>
        <v>0</v>
      </c>
      <c r="B126" s="424">
        <f t="shared" si="14"/>
        <v>0</v>
      </c>
      <c r="C126" s="425">
        <f t="shared" si="20"/>
        <v>0</v>
      </c>
      <c r="D126" s="425">
        <f t="shared" si="21"/>
        <v>0</v>
      </c>
      <c r="E126" s="425">
        <f t="shared" si="15"/>
        <v>0</v>
      </c>
      <c r="F126" s="425">
        <f t="shared" si="22"/>
        <v>0</v>
      </c>
      <c r="G126" s="425">
        <f t="shared" si="23"/>
        <v>0</v>
      </c>
      <c r="H126" s="425">
        <f t="shared" si="24"/>
        <v>0</v>
      </c>
      <c r="I126" s="425">
        <f t="shared" si="16"/>
        <v>0</v>
      </c>
      <c r="J126" s="422">
        <f t="shared" si="25"/>
        <v>0</v>
      </c>
      <c r="K126" s="422">
        <f t="shared" si="17"/>
        <v>0</v>
      </c>
      <c r="L126" s="426">
        <f t="shared" si="26"/>
        <v>1</v>
      </c>
      <c r="M126" s="425">
        <f t="shared" si="18"/>
        <v>0</v>
      </c>
    </row>
    <row r="127" spans="1:13">
      <c r="A127" s="423">
        <f t="shared" si="19"/>
        <v>0</v>
      </c>
      <c r="B127" s="424">
        <f t="shared" si="14"/>
        <v>0</v>
      </c>
      <c r="C127" s="425">
        <f t="shared" si="20"/>
        <v>0</v>
      </c>
      <c r="D127" s="425">
        <f t="shared" si="21"/>
        <v>0</v>
      </c>
      <c r="E127" s="425">
        <f t="shared" si="15"/>
        <v>0</v>
      </c>
      <c r="F127" s="425">
        <f t="shared" si="22"/>
        <v>0</v>
      </c>
      <c r="G127" s="425">
        <f t="shared" si="23"/>
        <v>0</v>
      </c>
      <c r="H127" s="425">
        <f t="shared" si="24"/>
        <v>0</v>
      </c>
      <c r="I127" s="425">
        <f t="shared" si="16"/>
        <v>0</v>
      </c>
      <c r="J127" s="422">
        <f t="shared" si="25"/>
        <v>0</v>
      </c>
      <c r="K127" s="422">
        <f t="shared" si="17"/>
        <v>0</v>
      </c>
      <c r="L127" s="426">
        <f t="shared" si="26"/>
        <v>1</v>
      </c>
      <c r="M127" s="425">
        <f t="shared" si="18"/>
        <v>0</v>
      </c>
    </row>
    <row r="128" spans="1:13">
      <c r="A128" s="423">
        <f t="shared" si="19"/>
        <v>0</v>
      </c>
      <c r="B128" s="424">
        <f t="shared" si="14"/>
        <v>0</v>
      </c>
      <c r="C128" s="425">
        <f t="shared" si="20"/>
        <v>0</v>
      </c>
      <c r="D128" s="425">
        <f t="shared" si="21"/>
        <v>0</v>
      </c>
      <c r="E128" s="425">
        <f t="shared" si="15"/>
        <v>0</v>
      </c>
      <c r="F128" s="425">
        <f t="shared" si="22"/>
        <v>0</v>
      </c>
      <c r="G128" s="425">
        <f t="shared" si="23"/>
        <v>0</v>
      </c>
      <c r="H128" s="425">
        <f t="shared" si="24"/>
        <v>0</v>
      </c>
      <c r="I128" s="425">
        <f t="shared" si="16"/>
        <v>0</v>
      </c>
      <c r="J128" s="422">
        <f t="shared" si="25"/>
        <v>0</v>
      </c>
      <c r="K128" s="422">
        <f t="shared" si="17"/>
        <v>0</v>
      </c>
      <c r="L128" s="426">
        <f t="shared" si="26"/>
        <v>1</v>
      </c>
      <c r="M128" s="425">
        <f t="shared" si="18"/>
        <v>0</v>
      </c>
    </row>
    <row r="129" spans="1:13">
      <c r="A129" s="423">
        <f t="shared" si="19"/>
        <v>0</v>
      </c>
      <c r="B129" s="424">
        <f t="shared" si="14"/>
        <v>0</v>
      </c>
      <c r="C129" s="425">
        <f t="shared" si="20"/>
        <v>0</v>
      </c>
      <c r="D129" s="425">
        <f t="shared" si="21"/>
        <v>0</v>
      </c>
      <c r="E129" s="425">
        <f t="shared" si="15"/>
        <v>0</v>
      </c>
      <c r="F129" s="425">
        <f t="shared" si="22"/>
        <v>0</v>
      </c>
      <c r="G129" s="425">
        <f t="shared" si="23"/>
        <v>0</v>
      </c>
      <c r="H129" s="425">
        <f t="shared" si="24"/>
        <v>0</v>
      </c>
      <c r="I129" s="425">
        <f t="shared" si="16"/>
        <v>0</v>
      </c>
      <c r="J129" s="422">
        <f t="shared" si="25"/>
        <v>0</v>
      </c>
      <c r="K129" s="422">
        <f t="shared" si="17"/>
        <v>0</v>
      </c>
      <c r="L129" s="426">
        <f t="shared" si="26"/>
        <v>1</v>
      </c>
      <c r="M129" s="425">
        <f t="shared" si="18"/>
        <v>0</v>
      </c>
    </row>
    <row r="130" spans="1:13">
      <c r="A130" s="423">
        <f t="shared" si="19"/>
        <v>0</v>
      </c>
      <c r="B130" s="424">
        <f t="shared" si="14"/>
        <v>0</v>
      </c>
      <c r="C130" s="425">
        <f t="shared" si="20"/>
        <v>0</v>
      </c>
      <c r="D130" s="425">
        <f t="shared" si="21"/>
        <v>0</v>
      </c>
      <c r="E130" s="425">
        <f t="shared" si="15"/>
        <v>0</v>
      </c>
      <c r="F130" s="425">
        <f t="shared" si="22"/>
        <v>0</v>
      </c>
      <c r="G130" s="425">
        <f t="shared" si="23"/>
        <v>0</v>
      </c>
      <c r="H130" s="425">
        <f t="shared" si="24"/>
        <v>0</v>
      </c>
      <c r="I130" s="425">
        <f t="shared" si="16"/>
        <v>0</v>
      </c>
      <c r="J130" s="422">
        <f t="shared" si="25"/>
        <v>0</v>
      </c>
      <c r="K130" s="422">
        <f t="shared" si="17"/>
        <v>0</v>
      </c>
      <c r="L130" s="426">
        <f t="shared" si="26"/>
        <v>1</v>
      </c>
      <c r="M130" s="425">
        <f t="shared" si="18"/>
        <v>0</v>
      </c>
    </row>
    <row r="131" spans="1:13">
      <c r="A131" s="423">
        <f t="shared" si="19"/>
        <v>0</v>
      </c>
      <c r="B131" s="424">
        <f t="shared" si="14"/>
        <v>0</v>
      </c>
      <c r="C131" s="425">
        <f t="shared" si="20"/>
        <v>0</v>
      </c>
      <c r="D131" s="425">
        <f t="shared" si="21"/>
        <v>0</v>
      </c>
      <c r="E131" s="425">
        <f t="shared" si="15"/>
        <v>0</v>
      </c>
      <c r="F131" s="425">
        <f t="shared" si="22"/>
        <v>0</v>
      </c>
      <c r="G131" s="425">
        <f t="shared" si="23"/>
        <v>0</v>
      </c>
      <c r="H131" s="425">
        <f t="shared" si="24"/>
        <v>0</v>
      </c>
      <c r="I131" s="425">
        <f t="shared" si="16"/>
        <v>0</v>
      </c>
      <c r="J131" s="422">
        <f t="shared" si="25"/>
        <v>0</v>
      </c>
      <c r="K131" s="422">
        <f t="shared" si="17"/>
        <v>0</v>
      </c>
      <c r="L131" s="426">
        <f t="shared" si="26"/>
        <v>1</v>
      </c>
      <c r="M131" s="425">
        <f t="shared" si="18"/>
        <v>0</v>
      </c>
    </row>
    <row r="132" spans="1:13">
      <c r="A132" s="423">
        <f t="shared" si="19"/>
        <v>0</v>
      </c>
      <c r="B132" s="424">
        <f t="shared" si="14"/>
        <v>0</v>
      </c>
      <c r="C132" s="425">
        <f t="shared" si="20"/>
        <v>0</v>
      </c>
      <c r="D132" s="425">
        <f t="shared" si="21"/>
        <v>0</v>
      </c>
      <c r="E132" s="425">
        <f t="shared" si="15"/>
        <v>0</v>
      </c>
      <c r="F132" s="425">
        <f t="shared" si="22"/>
        <v>0</v>
      </c>
      <c r="G132" s="425">
        <f t="shared" si="23"/>
        <v>0</v>
      </c>
      <c r="H132" s="425">
        <f t="shared" si="24"/>
        <v>0</v>
      </c>
      <c r="I132" s="425">
        <f t="shared" si="16"/>
        <v>0</v>
      </c>
      <c r="J132" s="422">
        <f t="shared" si="25"/>
        <v>0</v>
      </c>
      <c r="K132" s="422">
        <f t="shared" si="17"/>
        <v>0</v>
      </c>
      <c r="L132" s="426">
        <f t="shared" si="26"/>
        <v>1</v>
      </c>
      <c r="M132" s="425">
        <f t="shared" si="18"/>
        <v>0</v>
      </c>
    </row>
    <row r="133" spans="1:13">
      <c r="A133" s="423">
        <f t="shared" si="19"/>
        <v>0</v>
      </c>
      <c r="B133" s="424">
        <f t="shared" si="14"/>
        <v>0</v>
      </c>
      <c r="C133" s="425">
        <f t="shared" si="20"/>
        <v>0</v>
      </c>
      <c r="D133" s="425">
        <f t="shared" si="21"/>
        <v>0</v>
      </c>
      <c r="E133" s="425">
        <f t="shared" si="15"/>
        <v>0</v>
      </c>
      <c r="F133" s="425">
        <f t="shared" si="22"/>
        <v>0</v>
      </c>
      <c r="G133" s="425">
        <f t="shared" si="23"/>
        <v>0</v>
      </c>
      <c r="H133" s="425">
        <f t="shared" si="24"/>
        <v>0</v>
      </c>
      <c r="I133" s="425">
        <f t="shared" si="16"/>
        <v>0</v>
      </c>
      <c r="J133" s="422">
        <f t="shared" si="25"/>
        <v>0</v>
      </c>
      <c r="K133" s="422">
        <f t="shared" si="17"/>
        <v>0</v>
      </c>
      <c r="L133" s="426">
        <f t="shared" si="26"/>
        <v>1</v>
      </c>
      <c r="M133" s="425">
        <f t="shared" si="18"/>
        <v>0</v>
      </c>
    </row>
    <row r="134" spans="1:13">
      <c r="A134" s="423">
        <f t="shared" si="19"/>
        <v>0</v>
      </c>
      <c r="B134" s="424">
        <f t="shared" si="14"/>
        <v>0</v>
      </c>
      <c r="C134" s="425">
        <f t="shared" si="20"/>
        <v>0</v>
      </c>
      <c r="D134" s="425">
        <f t="shared" si="21"/>
        <v>0</v>
      </c>
      <c r="E134" s="425">
        <f t="shared" si="15"/>
        <v>0</v>
      </c>
      <c r="F134" s="425">
        <f t="shared" si="22"/>
        <v>0</v>
      </c>
      <c r="G134" s="425">
        <f t="shared" si="23"/>
        <v>0</v>
      </c>
      <c r="H134" s="425">
        <f t="shared" si="24"/>
        <v>0</v>
      </c>
      <c r="I134" s="425">
        <f t="shared" si="16"/>
        <v>0</v>
      </c>
      <c r="J134" s="422">
        <f t="shared" si="25"/>
        <v>0</v>
      </c>
      <c r="K134" s="422">
        <f t="shared" si="17"/>
        <v>0</v>
      </c>
      <c r="L134" s="426">
        <f t="shared" si="26"/>
        <v>1</v>
      </c>
      <c r="M134" s="425">
        <f t="shared" si="18"/>
        <v>0</v>
      </c>
    </row>
    <row r="135" spans="1:13">
      <c r="A135" s="423">
        <f t="shared" si="19"/>
        <v>0</v>
      </c>
      <c r="B135" s="424">
        <f t="shared" si="14"/>
        <v>0</v>
      </c>
      <c r="C135" s="425">
        <f t="shared" si="20"/>
        <v>0</v>
      </c>
      <c r="D135" s="425">
        <f t="shared" si="21"/>
        <v>0</v>
      </c>
      <c r="E135" s="425">
        <f t="shared" si="15"/>
        <v>0</v>
      </c>
      <c r="F135" s="425">
        <f t="shared" si="22"/>
        <v>0</v>
      </c>
      <c r="G135" s="425">
        <f t="shared" si="23"/>
        <v>0</v>
      </c>
      <c r="H135" s="425">
        <f t="shared" si="24"/>
        <v>0</v>
      </c>
      <c r="I135" s="425">
        <f t="shared" si="16"/>
        <v>0</v>
      </c>
      <c r="J135" s="422">
        <f t="shared" si="25"/>
        <v>0</v>
      </c>
      <c r="K135" s="422">
        <f t="shared" si="17"/>
        <v>0</v>
      </c>
      <c r="L135" s="426">
        <f t="shared" si="26"/>
        <v>1</v>
      </c>
      <c r="M135" s="425">
        <f t="shared" si="18"/>
        <v>0</v>
      </c>
    </row>
    <row r="136" spans="1:13">
      <c r="A136" s="423">
        <f t="shared" si="19"/>
        <v>0</v>
      </c>
      <c r="B136" s="424">
        <f t="shared" si="14"/>
        <v>0</v>
      </c>
      <c r="C136" s="425">
        <f t="shared" si="20"/>
        <v>0</v>
      </c>
      <c r="D136" s="425">
        <f t="shared" si="21"/>
        <v>0</v>
      </c>
      <c r="E136" s="425">
        <f t="shared" si="15"/>
        <v>0</v>
      </c>
      <c r="F136" s="425">
        <f t="shared" si="22"/>
        <v>0</v>
      </c>
      <c r="G136" s="425">
        <f t="shared" si="23"/>
        <v>0</v>
      </c>
      <c r="H136" s="425">
        <f t="shared" si="24"/>
        <v>0</v>
      </c>
      <c r="I136" s="425">
        <f t="shared" si="16"/>
        <v>0</v>
      </c>
      <c r="J136" s="422">
        <f t="shared" si="25"/>
        <v>0</v>
      </c>
      <c r="K136" s="422">
        <f t="shared" si="17"/>
        <v>0</v>
      </c>
      <c r="L136" s="426">
        <f t="shared" si="26"/>
        <v>1</v>
      </c>
      <c r="M136" s="425">
        <f t="shared" si="18"/>
        <v>0</v>
      </c>
    </row>
    <row r="137" spans="1:13">
      <c r="A137" s="423">
        <f t="shared" si="19"/>
        <v>0</v>
      </c>
      <c r="B137" s="424">
        <f t="shared" si="14"/>
        <v>0</v>
      </c>
      <c r="C137" s="425">
        <f t="shared" si="20"/>
        <v>0</v>
      </c>
      <c r="D137" s="425">
        <f t="shared" si="21"/>
        <v>0</v>
      </c>
      <c r="E137" s="425">
        <f t="shared" si="15"/>
        <v>0</v>
      </c>
      <c r="F137" s="425">
        <f t="shared" si="22"/>
        <v>0</v>
      </c>
      <c r="G137" s="425">
        <f t="shared" si="23"/>
        <v>0</v>
      </c>
      <c r="H137" s="425">
        <f t="shared" si="24"/>
        <v>0</v>
      </c>
      <c r="I137" s="425">
        <f t="shared" si="16"/>
        <v>0</v>
      </c>
      <c r="J137" s="422">
        <f t="shared" si="25"/>
        <v>0</v>
      </c>
      <c r="K137" s="422">
        <f t="shared" si="17"/>
        <v>0</v>
      </c>
      <c r="L137" s="426">
        <f t="shared" si="26"/>
        <v>1</v>
      </c>
      <c r="M137" s="425">
        <f t="shared" si="18"/>
        <v>0</v>
      </c>
    </row>
    <row r="138" spans="1:13">
      <c r="A138" s="423">
        <f t="shared" si="19"/>
        <v>0</v>
      </c>
      <c r="B138" s="424">
        <f t="shared" si="14"/>
        <v>0</v>
      </c>
      <c r="C138" s="425">
        <f t="shared" si="20"/>
        <v>0</v>
      </c>
      <c r="D138" s="425">
        <f t="shared" si="21"/>
        <v>0</v>
      </c>
      <c r="E138" s="425">
        <f t="shared" si="15"/>
        <v>0</v>
      </c>
      <c r="F138" s="425">
        <f t="shared" si="22"/>
        <v>0</v>
      </c>
      <c r="G138" s="425">
        <f t="shared" si="23"/>
        <v>0</v>
      </c>
      <c r="H138" s="425">
        <f t="shared" si="24"/>
        <v>0</v>
      </c>
      <c r="I138" s="425">
        <f t="shared" si="16"/>
        <v>0</v>
      </c>
      <c r="J138" s="422">
        <f t="shared" si="25"/>
        <v>0</v>
      </c>
      <c r="K138" s="422">
        <f t="shared" si="17"/>
        <v>0</v>
      </c>
      <c r="L138" s="426">
        <f t="shared" si="26"/>
        <v>1</v>
      </c>
      <c r="M138" s="425">
        <f t="shared" si="18"/>
        <v>0</v>
      </c>
    </row>
    <row r="139" spans="1:13">
      <c r="A139" s="423">
        <f t="shared" si="19"/>
        <v>0</v>
      </c>
      <c r="B139" s="424">
        <f t="shared" si="14"/>
        <v>0</v>
      </c>
      <c r="C139" s="425">
        <f t="shared" si="20"/>
        <v>0</v>
      </c>
      <c r="D139" s="425">
        <f t="shared" si="21"/>
        <v>0</v>
      </c>
      <c r="E139" s="425">
        <f t="shared" si="15"/>
        <v>0</v>
      </c>
      <c r="F139" s="425">
        <f t="shared" si="22"/>
        <v>0</v>
      </c>
      <c r="G139" s="425">
        <f t="shared" si="23"/>
        <v>0</v>
      </c>
      <c r="H139" s="425">
        <f t="shared" si="24"/>
        <v>0</v>
      </c>
      <c r="I139" s="425">
        <f t="shared" si="16"/>
        <v>0</v>
      </c>
      <c r="J139" s="422">
        <f t="shared" si="25"/>
        <v>0</v>
      </c>
      <c r="K139" s="422">
        <f t="shared" si="17"/>
        <v>0</v>
      </c>
      <c r="L139" s="426">
        <f t="shared" si="26"/>
        <v>1</v>
      </c>
      <c r="M139" s="425">
        <f t="shared" si="18"/>
        <v>0</v>
      </c>
    </row>
    <row r="140" spans="1:13">
      <c r="A140" s="423">
        <f t="shared" si="19"/>
        <v>0</v>
      </c>
      <c r="B140" s="424">
        <f t="shared" si="14"/>
        <v>0</v>
      </c>
      <c r="C140" s="425">
        <f t="shared" si="20"/>
        <v>0</v>
      </c>
      <c r="D140" s="425">
        <f t="shared" si="21"/>
        <v>0</v>
      </c>
      <c r="E140" s="425">
        <f t="shared" si="15"/>
        <v>0</v>
      </c>
      <c r="F140" s="425">
        <f t="shared" si="22"/>
        <v>0</v>
      </c>
      <c r="G140" s="425">
        <f t="shared" si="23"/>
        <v>0</v>
      </c>
      <c r="H140" s="425">
        <f t="shared" si="24"/>
        <v>0</v>
      </c>
      <c r="I140" s="425">
        <f t="shared" si="16"/>
        <v>0</v>
      </c>
      <c r="J140" s="422">
        <f t="shared" si="25"/>
        <v>0</v>
      </c>
      <c r="K140" s="422">
        <f t="shared" si="17"/>
        <v>0</v>
      </c>
      <c r="L140" s="426">
        <f t="shared" si="26"/>
        <v>1</v>
      </c>
      <c r="M140" s="425">
        <f t="shared" si="18"/>
        <v>0</v>
      </c>
    </row>
    <row r="141" spans="1:13">
      <c r="A141" s="423">
        <f t="shared" si="19"/>
        <v>0</v>
      </c>
      <c r="B141" s="424">
        <f t="shared" si="14"/>
        <v>0</v>
      </c>
      <c r="C141" s="425">
        <f t="shared" si="20"/>
        <v>0</v>
      </c>
      <c r="D141" s="425">
        <f t="shared" si="21"/>
        <v>0</v>
      </c>
      <c r="E141" s="425">
        <f t="shared" si="15"/>
        <v>0</v>
      </c>
      <c r="F141" s="425">
        <f t="shared" si="22"/>
        <v>0</v>
      </c>
      <c r="G141" s="425">
        <f t="shared" si="23"/>
        <v>0</v>
      </c>
      <c r="H141" s="425">
        <f t="shared" si="24"/>
        <v>0</v>
      </c>
      <c r="I141" s="425">
        <f t="shared" si="16"/>
        <v>0</v>
      </c>
      <c r="J141" s="422">
        <f t="shared" si="25"/>
        <v>0</v>
      </c>
      <c r="K141" s="422">
        <f t="shared" si="17"/>
        <v>0</v>
      </c>
      <c r="L141" s="426">
        <f t="shared" si="26"/>
        <v>1</v>
      </c>
      <c r="M141" s="425">
        <f t="shared" si="18"/>
        <v>0</v>
      </c>
    </row>
    <row r="142" spans="1:13">
      <c r="A142" s="423">
        <f t="shared" si="19"/>
        <v>0</v>
      </c>
      <c r="B142" s="424">
        <f t="shared" si="14"/>
        <v>0</v>
      </c>
      <c r="C142" s="425">
        <f t="shared" si="20"/>
        <v>0</v>
      </c>
      <c r="D142" s="425">
        <f t="shared" si="21"/>
        <v>0</v>
      </c>
      <c r="E142" s="425">
        <f t="shared" si="15"/>
        <v>0</v>
      </c>
      <c r="F142" s="425">
        <f t="shared" si="22"/>
        <v>0</v>
      </c>
      <c r="G142" s="425">
        <f t="shared" si="23"/>
        <v>0</v>
      </c>
      <c r="H142" s="425">
        <f t="shared" si="24"/>
        <v>0</v>
      </c>
      <c r="I142" s="425">
        <f t="shared" si="16"/>
        <v>0</v>
      </c>
      <c r="J142" s="422">
        <f t="shared" si="25"/>
        <v>0</v>
      </c>
      <c r="K142" s="422">
        <f t="shared" si="17"/>
        <v>0</v>
      </c>
      <c r="L142" s="426">
        <f t="shared" si="26"/>
        <v>1</v>
      </c>
      <c r="M142" s="425">
        <f t="shared" si="18"/>
        <v>0</v>
      </c>
    </row>
    <row r="143" spans="1:13">
      <c r="A143" s="423">
        <f t="shared" si="19"/>
        <v>0</v>
      </c>
      <c r="B143" s="424">
        <f t="shared" si="14"/>
        <v>0</v>
      </c>
      <c r="C143" s="425">
        <f t="shared" si="20"/>
        <v>0</v>
      </c>
      <c r="D143" s="425">
        <f t="shared" si="21"/>
        <v>0</v>
      </c>
      <c r="E143" s="425">
        <f t="shared" si="15"/>
        <v>0</v>
      </c>
      <c r="F143" s="425">
        <f t="shared" si="22"/>
        <v>0</v>
      </c>
      <c r="G143" s="425">
        <f t="shared" si="23"/>
        <v>0</v>
      </c>
      <c r="H143" s="425">
        <f t="shared" si="24"/>
        <v>0</v>
      </c>
      <c r="I143" s="425">
        <f t="shared" si="16"/>
        <v>0</v>
      </c>
      <c r="J143" s="422">
        <f t="shared" si="25"/>
        <v>0</v>
      </c>
      <c r="K143" s="422">
        <f t="shared" si="17"/>
        <v>0</v>
      </c>
      <c r="L143" s="426">
        <f t="shared" si="26"/>
        <v>1</v>
      </c>
      <c r="M143" s="425">
        <f t="shared" si="18"/>
        <v>0</v>
      </c>
    </row>
    <row r="144" spans="1:13">
      <c r="A144" s="423">
        <f t="shared" si="19"/>
        <v>0</v>
      </c>
      <c r="B144" s="424">
        <f t="shared" si="14"/>
        <v>0</v>
      </c>
      <c r="C144" s="425">
        <f t="shared" si="20"/>
        <v>0</v>
      </c>
      <c r="D144" s="425">
        <f t="shared" si="21"/>
        <v>0</v>
      </c>
      <c r="E144" s="425">
        <f t="shared" si="15"/>
        <v>0</v>
      </c>
      <c r="F144" s="425">
        <f t="shared" si="22"/>
        <v>0</v>
      </c>
      <c r="G144" s="425">
        <f t="shared" si="23"/>
        <v>0</v>
      </c>
      <c r="H144" s="425">
        <f t="shared" si="24"/>
        <v>0</v>
      </c>
      <c r="I144" s="425">
        <f t="shared" si="16"/>
        <v>0</v>
      </c>
      <c r="J144" s="422">
        <f t="shared" si="25"/>
        <v>0</v>
      </c>
      <c r="K144" s="422">
        <f t="shared" si="17"/>
        <v>0</v>
      </c>
      <c r="L144" s="426">
        <f t="shared" si="26"/>
        <v>1</v>
      </c>
      <c r="M144" s="425">
        <f t="shared" si="18"/>
        <v>0</v>
      </c>
    </row>
    <row r="145" spans="1:13">
      <c r="A145" s="423">
        <f t="shared" si="19"/>
        <v>0</v>
      </c>
      <c r="B145" s="424">
        <f t="shared" si="14"/>
        <v>0</v>
      </c>
      <c r="C145" s="425">
        <f t="shared" si="20"/>
        <v>0</v>
      </c>
      <c r="D145" s="425">
        <f t="shared" si="21"/>
        <v>0</v>
      </c>
      <c r="E145" s="425">
        <f t="shared" si="15"/>
        <v>0</v>
      </c>
      <c r="F145" s="425">
        <f t="shared" si="22"/>
        <v>0</v>
      </c>
      <c r="G145" s="425">
        <f t="shared" si="23"/>
        <v>0</v>
      </c>
      <c r="H145" s="425">
        <f t="shared" si="24"/>
        <v>0</v>
      </c>
      <c r="I145" s="425">
        <f t="shared" si="16"/>
        <v>0</v>
      </c>
      <c r="J145" s="422">
        <f t="shared" si="25"/>
        <v>0</v>
      </c>
      <c r="K145" s="422">
        <f t="shared" si="17"/>
        <v>0</v>
      </c>
      <c r="L145" s="426">
        <f t="shared" si="26"/>
        <v>1</v>
      </c>
      <c r="M145" s="425">
        <f t="shared" si="18"/>
        <v>0</v>
      </c>
    </row>
    <row r="146" spans="1:13">
      <c r="A146" s="423">
        <f t="shared" si="19"/>
        <v>0</v>
      </c>
      <c r="B146" s="424">
        <f t="shared" ref="B146:B209" si="27">IF(Pay_Num&lt;&gt;0,DATE(YEAR(Loan_Start),MONTH(Loan_Start)+(Pay_Num)*12/Num_Pmt_Per_Year,DAY(Loan_Start)),0)</f>
        <v>0</v>
      </c>
      <c r="C146" s="425">
        <f t="shared" si="20"/>
        <v>0</v>
      </c>
      <c r="D146" s="425">
        <f t="shared" si="21"/>
        <v>0</v>
      </c>
      <c r="E146" s="425">
        <f t="shared" ref="E146:E209" si="28">IF(AND(Pay_Num&lt;&gt;0,Sched_Pay+Scheduled_Extra_Payments&lt;Beg_Bal),Scheduled_Extra_Payments,IF(AND(Pay_Num&lt;&gt;0,Beg_Bal-Sched_Pay&gt;0),Beg_Bal-Sched_Pay,IF(Pay_Num&lt;&gt;0,0,0)))</f>
        <v>0</v>
      </c>
      <c r="F146" s="425">
        <f t="shared" si="22"/>
        <v>0</v>
      </c>
      <c r="G146" s="425">
        <f t="shared" si="23"/>
        <v>0</v>
      </c>
      <c r="H146" s="425">
        <f t="shared" si="24"/>
        <v>0</v>
      </c>
      <c r="I146" s="425">
        <f t="shared" ref="I146:I209" si="29">IF(AND(Pay_Num&lt;&gt;0,Sched_Pay+Extra_Pay&lt;Beg_Bal),Beg_Bal-Princ,IF(Pay_Num&lt;&gt;0,0,0))</f>
        <v>0</v>
      </c>
      <c r="J146" s="422">
        <f t="shared" si="25"/>
        <v>0</v>
      </c>
      <c r="K146" s="422">
        <f t="shared" ref="K146:K209" si="30">H147-J147</f>
        <v>0</v>
      </c>
      <c r="L146" s="426">
        <f t="shared" si="26"/>
        <v>1</v>
      </c>
      <c r="M146" s="425">
        <f t="shared" ref="M146:M209" si="31">K146+J146</f>
        <v>0</v>
      </c>
    </row>
    <row r="147" spans="1:13">
      <c r="A147" s="423">
        <f t="shared" ref="A147:A210" si="32">IF(Values_Entered,A146+1,0)</f>
        <v>0</v>
      </c>
      <c r="B147" s="424">
        <f t="shared" si="27"/>
        <v>0</v>
      </c>
      <c r="C147" s="425">
        <f t="shared" ref="C147:C210" si="33">IF(Pay_Num&lt;&gt;0,I146,0)</f>
        <v>0</v>
      </c>
      <c r="D147" s="425">
        <f t="shared" ref="D147:D210" si="34">G147+H147</f>
        <v>0</v>
      </c>
      <c r="E147" s="425">
        <f t="shared" si="28"/>
        <v>0</v>
      </c>
      <c r="F147" s="425">
        <f t="shared" ref="F147:F210" si="35">IF(AND(Pay_Num&lt;&gt;0,Sched_Pay+Extra_Pay&lt;Beg_Bal),Sched_Pay+Extra_Pay,IF(Pay_Num&lt;&gt;0,Beg_Bal,0))</f>
        <v>0</v>
      </c>
      <c r="G147" s="425">
        <f t="shared" ref="G147:G210" si="36">IF(I146=0,0,IF(Pay_Num&lt;&gt;0,Loan_Amount/Loan_Years/Num_Pmt_Per_Year,0))</f>
        <v>0</v>
      </c>
      <c r="H147" s="425">
        <f t="shared" ref="H147:H210" si="37">IF(Pay_Num&lt;&gt;0,Beg_Bal*Interest_Rate/Num_Pmt_Per_Year,0)</f>
        <v>0</v>
      </c>
      <c r="I147" s="425">
        <f t="shared" si="29"/>
        <v>0</v>
      </c>
      <c r="J147" s="422">
        <f t="shared" ref="J147:J210" si="38">DAYS360(L147,B147)/360*H147</f>
        <v>0</v>
      </c>
      <c r="K147" s="422">
        <f t="shared" si="30"/>
        <v>0</v>
      </c>
      <c r="L147" s="426">
        <f t="shared" ref="L147:L210" si="39">DATE(YEAR(B147),1,1)</f>
        <v>1</v>
      </c>
      <c r="M147" s="425">
        <f t="shared" si="31"/>
        <v>0</v>
      </c>
    </row>
    <row r="148" spans="1:13">
      <c r="A148" s="423">
        <f t="shared" si="32"/>
        <v>0</v>
      </c>
      <c r="B148" s="424">
        <f t="shared" si="27"/>
        <v>0</v>
      </c>
      <c r="C148" s="425">
        <f t="shared" si="33"/>
        <v>0</v>
      </c>
      <c r="D148" s="425">
        <f t="shared" si="34"/>
        <v>0</v>
      </c>
      <c r="E148" s="425">
        <f t="shared" si="28"/>
        <v>0</v>
      </c>
      <c r="F148" s="425">
        <f t="shared" si="35"/>
        <v>0</v>
      </c>
      <c r="G148" s="425">
        <f t="shared" si="36"/>
        <v>0</v>
      </c>
      <c r="H148" s="425">
        <f t="shared" si="37"/>
        <v>0</v>
      </c>
      <c r="I148" s="425">
        <f t="shared" si="29"/>
        <v>0</v>
      </c>
      <c r="J148" s="422">
        <f t="shared" si="38"/>
        <v>0</v>
      </c>
      <c r="K148" s="422">
        <f t="shared" si="30"/>
        <v>0</v>
      </c>
      <c r="L148" s="426">
        <f t="shared" si="39"/>
        <v>1</v>
      </c>
      <c r="M148" s="425">
        <f t="shared" si="31"/>
        <v>0</v>
      </c>
    </row>
    <row r="149" spans="1:13">
      <c r="A149" s="423">
        <f t="shared" si="32"/>
        <v>0</v>
      </c>
      <c r="B149" s="424">
        <f t="shared" si="27"/>
        <v>0</v>
      </c>
      <c r="C149" s="425">
        <f t="shared" si="33"/>
        <v>0</v>
      </c>
      <c r="D149" s="425">
        <f t="shared" si="34"/>
        <v>0</v>
      </c>
      <c r="E149" s="425">
        <f t="shared" si="28"/>
        <v>0</v>
      </c>
      <c r="F149" s="425">
        <f t="shared" si="35"/>
        <v>0</v>
      </c>
      <c r="G149" s="425">
        <f t="shared" si="36"/>
        <v>0</v>
      </c>
      <c r="H149" s="425">
        <f t="shared" si="37"/>
        <v>0</v>
      </c>
      <c r="I149" s="425">
        <f t="shared" si="29"/>
        <v>0</v>
      </c>
      <c r="J149" s="422">
        <f t="shared" si="38"/>
        <v>0</v>
      </c>
      <c r="K149" s="422">
        <f t="shared" si="30"/>
        <v>0</v>
      </c>
      <c r="L149" s="426">
        <f t="shared" si="39"/>
        <v>1</v>
      </c>
      <c r="M149" s="425">
        <f t="shared" si="31"/>
        <v>0</v>
      </c>
    </row>
    <row r="150" spans="1:13">
      <c r="A150" s="423">
        <f t="shared" si="32"/>
        <v>0</v>
      </c>
      <c r="B150" s="424">
        <f t="shared" si="27"/>
        <v>0</v>
      </c>
      <c r="C150" s="425">
        <f t="shared" si="33"/>
        <v>0</v>
      </c>
      <c r="D150" s="425">
        <f t="shared" si="34"/>
        <v>0</v>
      </c>
      <c r="E150" s="425">
        <f t="shared" si="28"/>
        <v>0</v>
      </c>
      <c r="F150" s="425">
        <f t="shared" si="35"/>
        <v>0</v>
      </c>
      <c r="G150" s="425">
        <f t="shared" si="36"/>
        <v>0</v>
      </c>
      <c r="H150" s="425">
        <f t="shared" si="37"/>
        <v>0</v>
      </c>
      <c r="I150" s="425">
        <f t="shared" si="29"/>
        <v>0</v>
      </c>
      <c r="J150" s="422">
        <f t="shared" si="38"/>
        <v>0</v>
      </c>
      <c r="K150" s="422">
        <f t="shared" si="30"/>
        <v>0</v>
      </c>
      <c r="L150" s="426">
        <f t="shared" si="39"/>
        <v>1</v>
      </c>
      <c r="M150" s="425">
        <f t="shared" si="31"/>
        <v>0</v>
      </c>
    </row>
    <row r="151" spans="1:13">
      <c r="A151" s="423">
        <f t="shared" si="32"/>
        <v>0</v>
      </c>
      <c r="B151" s="424">
        <f t="shared" si="27"/>
        <v>0</v>
      </c>
      <c r="C151" s="425">
        <f t="shared" si="33"/>
        <v>0</v>
      </c>
      <c r="D151" s="425">
        <f t="shared" si="34"/>
        <v>0</v>
      </c>
      <c r="E151" s="425">
        <f t="shared" si="28"/>
        <v>0</v>
      </c>
      <c r="F151" s="425">
        <f t="shared" si="35"/>
        <v>0</v>
      </c>
      <c r="G151" s="425">
        <f t="shared" si="36"/>
        <v>0</v>
      </c>
      <c r="H151" s="425">
        <f t="shared" si="37"/>
        <v>0</v>
      </c>
      <c r="I151" s="425">
        <f t="shared" si="29"/>
        <v>0</v>
      </c>
      <c r="J151" s="422">
        <f t="shared" si="38"/>
        <v>0</v>
      </c>
      <c r="K151" s="422">
        <f t="shared" si="30"/>
        <v>0</v>
      </c>
      <c r="L151" s="426">
        <f t="shared" si="39"/>
        <v>1</v>
      </c>
      <c r="M151" s="425">
        <f t="shared" si="31"/>
        <v>0</v>
      </c>
    </row>
    <row r="152" spans="1:13">
      <c r="A152" s="423">
        <f t="shared" si="32"/>
        <v>0</v>
      </c>
      <c r="B152" s="424">
        <f t="shared" si="27"/>
        <v>0</v>
      </c>
      <c r="C152" s="425">
        <f t="shared" si="33"/>
        <v>0</v>
      </c>
      <c r="D152" s="425">
        <f t="shared" si="34"/>
        <v>0</v>
      </c>
      <c r="E152" s="425">
        <f t="shared" si="28"/>
        <v>0</v>
      </c>
      <c r="F152" s="425">
        <f t="shared" si="35"/>
        <v>0</v>
      </c>
      <c r="G152" s="425">
        <f t="shared" si="36"/>
        <v>0</v>
      </c>
      <c r="H152" s="425">
        <f t="shared" si="37"/>
        <v>0</v>
      </c>
      <c r="I152" s="425">
        <f t="shared" si="29"/>
        <v>0</v>
      </c>
      <c r="J152" s="422">
        <f t="shared" si="38"/>
        <v>0</v>
      </c>
      <c r="K152" s="422">
        <f t="shared" si="30"/>
        <v>0</v>
      </c>
      <c r="L152" s="426">
        <f t="shared" si="39"/>
        <v>1</v>
      </c>
      <c r="M152" s="425">
        <f t="shared" si="31"/>
        <v>0</v>
      </c>
    </row>
    <row r="153" spans="1:13">
      <c r="A153" s="423">
        <f t="shared" si="32"/>
        <v>0</v>
      </c>
      <c r="B153" s="424">
        <f t="shared" si="27"/>
        <v>0</v>
      </c>
      <c r="C153" s="425">
        <f t="shared" si="33"/>
        <v>0</v>
      </c>
      <c r="D153" s="425">
        <f t="shared" si="34"/>
        <v>0</v>
      </c>
      <c r="E153" s="425">
        <f t="shared" si="28"/>
        <v>0</v>
      </c>
      <c r="F153" s="425">
        <f t="shared" si="35"/>
        <v>0</v>
      </c>
      <c r="G153" s="425">
        <f t="shared" si="36"/>
        <v>0</v>
      </c>
      <c r="H153" s="425">
        <f t="shared" si="37"/>
        <v>0</v>
      </c>
      <c r="I153" s="425">
        <f t="shared" si="29"/>
        <v>0</v>
      </c>
      <c r="J153" s="422">
        <f t="shared" si="38"/>
        <v>0</v>
      </c>
      <c r="K153" s="422">
        <f t="shared" si="30"/>
        <v>0</v>
      </c>
      <c r="L153" s="426">
        <f t="shared" si="39"/>
        <v>1</v>
      </c>
      <c r="M153" s="425">
        <f t="shared" si="31"/>
        <v>0</v>
      </c>
    </row>
    <row r="154" spans="1:13">
      <c r="A154" s="423">
        <f t="shared" si="32"/>
        <v>0</v>
      </c>
      <c r="B154" s="424">
        <f t="shared" si="27"/>
        <v>0</v>
      </c>
      <c r="C154" s="425">
        <f t="shared" si="33"/>
        <v>0</v>
      </c>
      <c r="D154" s="425">
        <f t="shared" si="34"/>
        <v>0</v>
      </c>
      <c r="E154" s="425">
        <f t="shared" si="28"/>
        <v>0</v>
      </c>
      <c r="F154" s="425">
        <f t="shared" si="35"/>
        <v>0</v>
      </c>
      <c r="G154" s="425">
        <f t="shared" si="36"/>
        <v>0</v>
      </c>
      <c r="H154" s="425">
        <f t="shared" si="37"/>
        <v>0</v>
      </c>
      <c r="I154" s="425">
        <f t="shared" si="29"/>
        <v>0</v>
      </c>
      <c r="J154" s="422">
        <f t="shared" si="38"/>
        <v>0</v>
      </c>
      <c r="K154" s="422">
        <f t="shared" si="30"/>
        <v>0</v>
      </c>
      <c r="L154" s="426">
        <f t="shared" si="39"/>
        <v>1</v>
      </c>
      <c r="M154" s="425">
        <f t="shared" si="31"/>
        <v>0</v>
      </c>
    </row>
    <row r="155" spans="1:13">
      <c r="A155" s="423">
        <f t="shared" si="32"/>
        <v>0</v>
      </c>
      <c r="B155" s="424">
        <f t="shared" si="27"/>
        <v>0</v>
      </c>
      <c r="C155" s="425">
        <f t="shared" si="33"/>
        <v>0</v>
      </c>
      <c r="D155" s="425">
        <f t="shared" si="34"/>
        <v>0</v>
      </c>
      <c r="E155" s="425">
        <f t="shared" si="28"/>
        <v>0</v>
      </c>
      <c r="F155" s="425">
        <f t="shared" si="35"/>
        <v>0</v>
      </c>
      <c r="G155" s="425">
        <f t="shared" si="36"/>
        <v>0</v>
      </c>
      <c r="H155" s="425">
        <f t="shared" si="37"/>
        <v>0</v>
      </c>
      <c r="I155" s="425">
        <f t="shared" si="29"/>
        <v>0</v>
      </c>
      <c r="J155" s="422">
        <f t="shared" si="38"/>
        <v>0</v>
      </c>
      <c r="K155" s="422">
        <f t="shared" si="30"/>
        <v>0</v>
      </c>
      <c r="L155" s="426">
        <f t="shared" si="39"/>
        <v>1</v>
      </c>
      <c r="M155" s="425">
        <f t="shared" si="31"/>
        <v>0</v>
      </c>
    </row>
    <row r="156" spans="1:13">
      <c r="A156" s="423">
        <f t="shared" si="32"/>
        <v>0</v>
      </c>
      <c r="B156" s="424">
        <f t="shared" si="27"/>
        <v>0</v>
      </c>
      <c r="C156" s="425">
        <f t="shared" si="33"/>
        <v>0</v>
      </c>
      <c r="D156" s="425">
        <f t="shared" si="34"/>
        <v>0</v>
      </c>
      <c r="E156" s="425">
        <f t="shared" si="28"/>
        <v>0</v>
      </c>
      <c r="F156" s="425">
        <f t="shared" si="35"/>
        <v>0</v>
      </c>
      <c r="G156" s="425">
        <f t="shared" si="36"/>
        <v>0</v>
      </c>
      <c r="H156" s="425">
        <f t="shared" si="37"/>
        <v>0</v>
      </c>
      <c r="I156" s="425">
        <f t="shared" si="29"/>
        <v>0</v>
      </c>
      <c r="J156" s="422">
        <f t="shared" si="38"/>
        <v>0</v>
      </c>
      <c r="K156" s="422">
        <f t="shared" si="30"/>
        <v>0</v>
      </c>
      <c r="L156" s="426">
        <f t="shared" si="39"/>
        <v>1</v>
      </c>
      <c r="M156" s="425">
        <f t="shared" si="31"/>
        <v>0</v>
      </c>
    </row>
    <row r="157" spans="1:13">
      <c r="A157" s="423">
        <f t="shared" si="32"/>
        <v>0</v>
      </c>
      <c r="B157" s="424">
        <f t="shared" si="27"/>
        <v>0</v>
      </c>
      <c r="C157" s="425">
        <f t="shared" si="33"/>
        <v>0</v>
      </c>
      <c r="D157" s="425">
        <f t="shared" si="34"/>
        <v>0</v>
      </c>
      <c r="E157" s="425">
        <f t="shared" si="28"/>
        <v>0</v>
      </c>
      <c r="F157" s="425">
        <f t="shared" si="35"/>
        <v>0</v>
      </c>
      <c r="G157" s="425">
        <f t="shared" si="36"/>
        <v>0</v>
      </c>
      <c r="H157" s="425">
        <f t="shared" si="37"/>
        <v>0</v>
      </c>
      <c r="I157" s="425">
        <f t="shared" si="29"/>
        <v>0</v>
      </c>
      <c r="J157" s="422">
        <f t="shared" si="38"/>
        <v>0</v>
      </c>
      <c r="K157" s="422">
        <f t="shared" si="30"/>
        <v>0</v>
      </c>
      <c r="L157" s="426">
        <f t="shared" si="39"/>
        <v>1</v>
      </c>
      <c r="M157" s="425">
        <f t="shared" si="31"/>
        <v>0</v>
      </c>
    </row>
    <row r="158" spans="1:13">
      <c r="A158" s="423">
        <f t="shared" si="32"/>
        <v>0</v>
      </c>
      <c r="B158" s="424">
        <f t="shared" si="27"/>
        <v>0</v>
      </c>
      <c r="C158" s="425">
        <f t="shared" si="33"/>
        <v>0</v>
      </c>
      <c r="D158" s="425">
        <f t="shared" si="34"/>
        <v>0</v>
      </c>
      <c r="E158" s="425">
        <f t="shared" si="28"/>
        <v>0</v>
      </c>
      <c r="F158" s="425">
        <f t="shared" si="35"/>
        <v>0</v>
      </c>
      <c r="G158" s="425">
        <f t="shared" si="36"/>
        <v>0</v>
      </c>
      <c r="H158" s="425">
        <f t="shared" si="37"/>
        <v>0</v>
      </c>
      <c r="I158" s="425">
        <f t="shared" si="29"/>
        <v>0</v>
      </c>
      <c r="J158" s="422">
        <f t="shared" si="38"/>
        <v>0</v>
      </c>
      <c r="K158" s="422">
        <f t="shared" si="30"/>
        <v>0</v>
      </c>
      <c r="L158" s="426">
        <f t="shared" si="39"/>
        <v>1</v>
      </c>
      <c r="M158" s="425">
        <f t="shared" si="31"/>
        <v>0</v>
      </c>
    </row>
    <row r="159" spans="1:13">
      <c r="A159" s="423">
        <f t="shared" si="32"/>
        <v>0</v>
      </c>
      <c r="B159" s="424">
        <f t="shared" si="27"/>
        <v>0</v>
      </c>
      <c r="C159" s="425">
        <f t="shared" si="33"/>
        <v>0</v>
      </c>
      <c r="D159" s="425">
        <f t="shared" si="34"/>
        <v>0</v>
      </c>
      <c r="E159" s="425">
        <f t="shared" si="28"/>
        <v>0</v>
      </c>
      <c r="F159" s="425">
        <f t="shared" si="35"/>
        <v>0</v>
      </c>
      <c r="G159" s="425">
        <f t="shared" si="36"/>
        <v>0</v>
      </c>
      <c r="H159" s="425">
        <f t="shared" si="37"/>
        <v>0</v>
      </c>
      <c r="I159" s="425">
        <f t="shared" si="29"/>
        <v>0</v>
      </c>
      <c r="J159" s="422">
        <f t="shared" si="38"/>
        <v>0</v>
      </c>
      <c r="K159" s="422">
        <f t="shared" si="30"/>
        <v>0</v>
      </c>
      <c r="L159" s="426">
        <f t="shared" si="39"/>
        <v>1</v>
      </c>
      <c r="M159" s="425">
        <f t="shared" si="31"/>
        <v>0</v>
      </c>
    </row>
    <row r="160" spans="1:13">
      <c r="A160" s="423">
        <f t="shared" si="32"/>
        <v>0</v>
      </c>
      <c r="B160" s="424">
        <f t="shared" si="27"/>
        <v>0</v>
      </c>
      <c r="C160" s="425">
        <f t="shared" si="33"/>
        <v>0</v>
      </c>
      <c r="D160" s="425">
        <f t="shared" si="34"/>
        <v>0</v>
      </c>
      <c r="E160" s="425">
        <f t="shared" si="28"/>
        <v>0</v>
      </c>
      <c r="F160" s="425">
        <f t="shared" si="35"/>
        <v>0</v>
      </c>
      <c r="G160" s="425">
        <f t="shared" si="36"/>
        <v>0</v>
      </c>
      <c r="H160" s="425">
        <f t="shared" si="37"/>
        <v>0</v>
      </c>
      <c r="I160" s="425">
        <f t="shared" si="29"/>
        <v>0</v>
      </c>
      <c r="J160" s="422">
        <f t="shared" si="38"/>
        <v>0</v>
      </c>
      <c r="K160" s="422">
        <f t="shared" si="30"/>
        <v>0</v>
      </c>
      <c r="L160" s="426">
        <f t="shared" si="39"/>
        <v>1</v>
      </c>
      <c r="M160" s="425">
        <f t="shared" si="31"/>
        <v>0</v>
      </c>
    </row>
    <row r="161" spans="1:13">
      <c r="A161" s="423">
        <f t="shared" si="32"/>
        <v>0</v>
      </c>
      <c r="B161" s="424">
        <f t="shared" si="27"/>
        <v>0</v>
      </c>
      <c r="C161" s="425">
        <f t="shared" si="33"/>
        <v>0</v>
      </c>
      <c r="D161" s="425">
        <f t="shared" si="34"/>
        <v>0</v>
      </c>
      <c r="E161" s="425">
        <f t="shared" si="28"/>
        <v>0</v>
      </c>
      <c r="F161" s="425">
        <f t="shared" si="35"/>
        <v>0</v>
      </c>
      <c r="G161" s="425">
        <f t="shared" si="36"/>
        <v>0</v>
      </c>
      <c r="H161" s="425">
        <f t="shared" si="37"/>
        <v>0</v>
      </c>
      <c r="I161" s="425">
        <f t="shared" si="29"/>
        <v>0</v>
      </c>
      <c r="J161" s="422">
        <f t="shared" si="38"/>
        <v>0</v>
      </c>
      <c r="K161" s="422">
        <f t="shared" si="30"/>
        <v>0</v>
      </c>
      <c r="L161" s="426">
        <f t="shared" si="39"/>
        <v>1</v>
      </c>
      <c r="M161" s="425">
        <f t="shared" si="31"/>
        <v>0</v>
      </c>
    </row>
    <row r="162" spans="1:13">
      <c r="A162" s="423">
        <f t="shared" si="32"/>
        <v>0</v>
      </c>
      <c r="B162" s="424">
        <f t="shared" si="27"/>
        <v>0</v>
      </c>
      <c r="C162" s="425">
        <f t="shared" si="33"/>
        <v>0</v>
      </c>
      <c r="D162" s="425">
        <f t="shared" si="34"/>
        <v>0</v>
      </c>
      <c r="E162" s="425">
        <f t="shared" si="28"/>
        <v>0</v>
      </c>
      <c r="F162" s="425">
        <f t="shared" si="35"/>
        <v>0</v>
      </c>
      <c r="G162" s="425">
        <f t="shared" si="36"/>
        <v>0</v>
      </c>
      <c r="H162" s="425">
        <f t="shared" si="37"/>
        <v>0</v>
      </c>
      <c r="I162" s="425">
        <f t="shared" si="29"/>
        <v>0</v>
      </c>
      <c r="J162" s="422">
        <f t="shared" si="38"/>
        <v>0</v>
      </c>
      <c r="K162" s="422">
        <f t="shared" si="30"/>
        <v>0</v>
      </c>
      <c r="L162" s="426">
        <f t="shared" si="39"/>
        <v>1</v>
      </c>
      <c r="M162" s="425">
        <f t="shared" si="31"/>
        <v>0</v>
      </c>
    </row>
    <row r="163" spans="1:13">
      <c r="A163" s="423">
        <f t="shared" si="32"/>
        <v>0</v>
      </c>
      <c r="B163" s="424">
        <f t="shared" si="27"/>
        <v>0</v>
      </c>
      <c r="C163" s="425">
        <f t="shared" si="33"/>
        <v>0</v>
      </c>
      <c r="D163" s="425">
        <f t="shared" si="34"/>
        <v>0</v>
      </c>
      <c r="E163" s="425">
        <f t="shared" si="28"/>
        <v>0</v>
      </c>
      <c r="F163" s="425">
        <f t="shared" si="35"/>
        <v>0</v>
      </c>
      <c r="G163" s="425">
        <f t="shared" si="36"/>
        <v>0</v>
      </c>
      <c r="H163" s="425">
        <f t="shared" si="37"/>
        <v>0</v>
      </c>
      <c r="I163" s="425">
        <f t="shared" si="29"/>
        <v>0</v>
      </c>
      <c r="J163" s="422">
        <f t="shared" si="38"/>
        <v>0</v>
      </c>
      <c r="K163" s="422">
        <f t="shared" si="30"/>
        <v>0</v>
      </c>
      <c r="L163" s="426">
        <f t="shared" si="39"/>
        <v>1</v>
      </c>
      <c r="M163" s="425">
        <f t="shared" si="31"/>
        <v>0</v>
      </c>
    </row>
    <row r="164" spans="1:13">
      <c r="A164" s="423">
        <f t="shared" si="32"/>
        <v>0</v>
      </c>
      <c r="B164" s="424">
        <f t="shared" si="27"/>
        <v>0</v>
      </c>
      <c r="C164" s="425">
        <f t="shared" si="33"/>
        <v>0</v>
      </c>
      <c r="D164" s="425">
        <f t="shared" si="34"/>
        <v>0</v>
      </c>
      <c r="E164" s="425">
        <f t="shared" si="28"/>
        <v>0</v>
      </c>
      <c r="F164" s="425">
        <f t="shared" si="35"/>
        <v>0</v>
      </c>
      <c r="G164" s="425">
        <f t="shared" si="36"/>
        <v>0</v>
      </c>
      <c r="H164" s="425">
        <f t="shared" si="37"/>
        <v>0</v>
      </c>
      <c r="I164" s="425">
        <f t="shared" si="29"/>
        <v>0</v>
      </c>
      <c r="J164" s="422">
        <f t="shared" si="38"/>
        <v>0</v>
      </c>
      <c r="K164" s="422">
        <f t="shared" si="30"/>
        <v>0</v>
      </c>
      <c r="L164" s="426">
        <f t="shared" si="39"/>
        <v>1</v>
      </c>
      <c r="M164" s="425">
        <f t="shared" si="31"/>
        <v>0</v>
      </c>
    </row>
    <row r="165" spans="1:13">
      <c r="A165" s="423">
        <f t="shared" si="32"/>
        <v>0</v>
      </c>
      <c r="B165" s="424">
        <f t="shared" si="27"/>
        <v>0</v>
      </c>
      <c r="C165" s="425">
        <f t="shared" si="33"/>
        <v>0</v>
      </c>
      <c r="D165" s="425">
        <f t="shared" si="34"/>
        <v>0</v>
      </c>
      <c r="E165" s="425">
        <f t="shared" si="28"/>
        <v>0</v>
      </c>
      <c r="F165" s="425">
        <f t="shared" si="35"/>
        <v>0</v>
      </c>
      <c r="G165" s="425">
        <f t="shared" si="36"/>
        <v>0</v>
      </c>
      <c r="H165" s="425">
        <f t="shared" si="37"/>
        <v>0</v>
      </c>
      <c r="I165" s="425">
        <f t="shared" si="29"/>
        <v>0</v>
      </c>
      <c r="J165" s="422">
        <f t="shared" si="38"/>
        <v>0</v>
      </c>
      <c r="K165" s="422">
        <f t="shared" si="30"/>
        <v>0</v>
      </c>
      <c r="L165" s="426">
        <f t="shared" si="39"/>
        <v>1</v>
      </c>
      <c r="M165" s="425">
        <f t="shared" si="31"/>
        <v>0</v>
      </c>
    </row>
    <row r="166" spans="1:13">
      <c r="A166" s="423">
        <f t="shared" si="32"/>
        <v>0</v>
      </c>
      <c r="B166" s="424">
        <f t="shared" si="27"/>
        <v>0</v>
      </c>
      <c r="C166" s="425">
        <f t="shared" si="33"/>
        <v>0</v>
      </c>
      <c r="D166" s="425">
        <f t="shared" si="34"/>
        <v>0</v>
      </c>
      <c r="E166" s="425">
        <f t="shared" si="28"/>
        <v>0</v>
      </c>
      <c r="F166" s="425">
        <f t="shared" si="35"/>
        <v>0</v>
      </c>
      <c r="G166" s="425">
        <f t="shared" si="36"/>
        <v>0</v>
      </c>
      <c r="H166" s="425">
        <f t="shared" si="37"/>
        <v>0</v>
      </c>
      <c r="I166" s="425">
        <f t="shared" si="29"/>
        <v>0</v>
      </c>
      <c r="J166" s="422">
        <f t="shared" si="38"/>
        <v>0</v>
      </c>
      <c r="K166" s="422">
        <f t="shared" si="30"/>
        <v>0</v>
      </c>
      <c r="L166" s="426">
        <f t="shared" si="39"/>
        <v>1</v>
      </c>
      <c r="M166" s="425">
        <f t="shared" si="31"/>
        <v>0</v>
      </c>
    </row>
    <row r="167" spans="1:13">
      <c r="A167" s="423">
        <f t="shared" si="32"/>
        <v>0</v>
      </c>
      <c r="B167" s="424">
        <f t="shared" si="27"/>
        <v>0</v>
      </c>
      <c r="C167" s="425">
        <f t="shared" si="33"/>
        <v>0</v>
      </c>
      <c r="D167" s="425">
        <f t="shared" si="34"/>
        <v>0</v>
      </c>
      <c r="E167" s="425">
        <f t="shared" si="28"/>
        <v>0</v>
      </c>
      <c r="F167" s="425">
        <f t="shared" si="35"/>
        <v>0</v>
      </c>
      <c r="G167" s="425">
        <f t="shared" si="36"/>
        <v>0</v>
      </c>
      <c r="H167" s="425">
        <f t="shared" si="37"/>
        <v>0</v>
      </c>
      <c r="I167" s="425">
        <f t="shared" si="29"/>
        <v>0</v>
      </c>
      <c r="J167" s="422">
        <f t="shared" si="38"/>
        <v>0</v>
      </c>
      <c r="K167" s="422">
        <f t="shared" si="30"/>
        <v>0</v>
      </c>
      <c r="L167" s="426">
        <f t="shared" si="39"/>
        <v>1</v>
      </c>
      <c r="M167" s="425">
        <f t="shared" si="31"/>
        <v>0</v>
      </c>
    </row>
    <row r="168" spans="1:13">
      <c r="A168" s="423">
        <f t="shared" si="32"/>
        <v>0</v>
      </c>
      <c r="B168" s="424">
        <f t="shared" si="27"/>
        <v>0</v>
      </c>
      <c r="C168" s="425">
        <f t="shared" si="33"/>
        <v>0</v>
      </c>
      <c r="D168" s="425">
        <f t="shared" si="34"/>
        <v>0</v>
      </c>
      <c r="E168" s="425">
        <f t="shared" si="28"/>
        <v>0</v>
      </c>
      <c r="F168" s="425">
        <f t="shared" si="35"/>
        <v>0</v>
      </c>
      <c r="G168" s="425">
        <f t="shared" si="36"/>
        <v>0</v>
      </c>
      <c r="H168" s="425">
        <f t="shared" si="37"/>
        <v>0</v>
      </c>
      <c r="I168" s="425">
        <f t="shared" si="29"/>
        <v>0</v>
      </c>
      <c r="J168" s="422">
        <f t="shared" si="38"/>
        <v>0</v>
      </c>
      <c r="K168" s="422">
        <f t="shared" si="30"/>
        <v>0</v>
      </c>
      <c r="L168" s="426">
        <f t="shared" si="39"/>
        <v>1</v>
      </c>
      <c r="M168" s="425">
        <f t="shared" si="31"/>
        <v>0</v>
      </c>
    </row>
    <row r="169" spans="1:13">
      <c r="A169" s="423">
        <f t="shared" si="32"/>
        <v>0</v>
      </c>
      <c r="B169" s="424">
        <f t="shared" si="27"/>
        <v>0</v>
      </c>
      <c r="C169" s="425">
        <f t="shared" si="33"/>
        <v>0</v>
      </c>
      <c r="D169" s="425">
        <f t="shared" si="34"/>
        <v>0</v>
      </c>
      <c r="E169" s="425">
        <f t="shared" si="28"/>
        <v>0</v>
      </c>
      <c r="F169" s="425">
        <f t="shared" si="35"/>
        <v>0</v>
      </c>
      <c r="G169" s="425">
        <f t="shared" si="36"/>
        <v>0</v>
      </c>
      <c r="H169" s="425">
        <f t="shared" si="37"/>
        <v>0</v>
      </c>
      <c r="I169" s="425">
        <f t="shared" si="29"/>
        <v>0</v>
      </c>
      <c r="J169" s="422">
        <f t="shared" si="38"/>
        <v>0</v>
      </c>
      <c r="K169" s="422">
        <f t="shared" si="30"/>
        <v>0</v>
      </c>
      <c r="L169" s="426">
        <f t="shared" si="39"/>
        <v>1</v>
      </c>
      <c r="M169" s="425">
        <f t="shared" si="31"/>
        <v>0</v>
      </c>
    </row>
    <row r="170" spans="1:13">
      <c r="A170" s="423">
        <f t="shared" si="32"/>
        <v>0</v>
      </c>
      <c r="B170" s="424">
        <f t="shared" si="27"/>
        <v>0</v>
      </c>
      <c r="C170" s="425">
        <f t="shared" si="33"/>
        <v>0</v>
      </c>
      <c r="D170" s="425">
        <f t="shared" si="34"/>
        <v>0</v>
      </c>
      <c r="E170" s="425">
        <f t="shared" si="28"/>
        <v>0</v>
      </c>
      <c r="F170" s="425">
        <f t="shared" si="35"/>
        <v>0</v>
      </c>
      <c r="G170" s="425">
        <f t="shared" si="36"/>
        <v>0</v>
      </c>
      <c r="H170" s="425">
        <f t="shared" si="37"/>
        <v>0</v>
      </c>
      <c r="I170" s="425">
        <f t="shared" si="29"/>
        <v>0</v>
      </c>
      <c r="J170" s="422">
        <f t="shared" si="38"/>
        <v>0</v>
      </c>
      <c r="K170" s="422">
        <f t="shared" si="30"/>
        <v>0</v>
      </c>
      <c r="L170" s="426">
        <f t="shared" si="39"/>
        <v>1</v>
      </c>
      <c r="M170" s="425">
        <f t="shared" si="31"/>
        <v>0</v>
      </c>
    </row>
    <row r="171" spans="1:13">
      <c r="A171" s="423">
        <f t="shared" si="32"/>
        <v>0</v>
      </c>
      <c r="B171" s="424">
        <f t="shared" si="27"/>
        <v>0</v>
      </c>
      <c r="C171" s="425">
        <f t="shared" si="33"/>
        <v>0</v>
      </c>
      <c r="D171" s="425">
        <f t="shared" si="34"/>
        <v>0</v>
      </c>
      <c r="E171" s="425">
        <f t="shared" si="28"/>
        <v>0</v>
      </c>
      <c r="F171" s="425">
        <f t="shared" si="35"/>
        <v>0</v>
      </c>
      <c r="G171" s="425">
        <f t="shared" si="36"/>
        <v>0</v>
      </c>
      <c r="H171" s="425">
        <f t="shared" si="37"/>
        <v>0</v>
      </c>
      <c r="I171" s="425">
        <f t="shared" si="29"/>
        <v>0</v>
      </c>
      <c r="J171" s="422">
        <f t="shared" si="38"/>
        <v>0</v>
      </c>
      <c r="K171" s="422">
        <f t="shared" si="30"/>
        <v>0</v>
      </c>
      <c r="L171" s="426">
        <f t="shared" si="39"/>
        <v>1</v>
      </c>
      <c r="M171" s="425">
        <f t="shared" si="31"/>
        <v>0</v>
      </c>
    </row>
    <row r="172" spans="1:13">
      <c r="A172" s="423">
        <f t="shared" si="32"/>
        <v>0</v>
      </c>
      <c r="B172" s="424">
        <f t="shared" si="27"/>
        <v>0</v>
      </c>
      <c r="C172" s="425">
        <f t="shared" si="33"/>
        <v>0</v>
      </c>
      <c r="D172" s="425">
        <f t="shared" si="34"/>
        <v>0</v>
      </c>
      <c r="E172" s="425">
        <f t="shared" si="28"/>
        <v>0</v>
      </c>
      <c r="F172" s="425">
        <f t="shared" si="35"/>
        <v>0</v>
      </c>
      <c r="G172" s="425">
        <f t="shared" si="36"/>
        <v>0</v>
      </c>
      <c r="H172" s="425">
        <f t="shared" si="37"/>
        <v>0</v>
      </c>
      <c r="I172" s="425">
        <f t="shared" si="29"/>
        <v>0</v>
      </c>
      <c r="J172" s="422">
        <f t="shared" si="38"/>
        <v>0</v>
      </c>
      <c r="K172" s="422">
        <f t="shared" si="30"/>
        <v>0</v>
      </c>
      <c r="L172" s="426">
        <f t="shared" si="39"/>
        <v>1</v>
      </c>
      <c r="M172" s="425">
        <f t="shared" si="31"/>
        <v>0</v>
      </c>
    </row>
    <row r="173" spans="1:13">
      <c r="A173" s="423">
        <f t="shared" si="32"/>
        <v>0</v>
      </c>
      <c r="B173" s="424">
        <f t="shared" si="27"/>
        <v>0</v>
      </c>
      <c r="C173" s="425">
        <f t="shared" si="33"/>
        <v>0</v>
      </c>
      <c r="D173" s="425">
        <f t="shared" si="34"/>
        <v>0</v>
      </c>
      <c r="E173" s="425">
        <f t="shared" si="28"/>
        <v>0</v>
      </c>
      <c r="F173" s="425">
        <f t="shared" si="35"/>
        <v>0</v>
      </c>
      <c r="G173" s="425">
        <f t="shared" si="36"/>
        <v>0</v>
      </c>
      <c r="H173" s="425">
        <f t="shared" si="37"/>
        <v>0</v>
      </c>
      <c r="I173" s="425">
        <f t="shared" si="29"/>
        <v>0</v>
      </c>
      <c r="J173" s="422">
        <f t="shared" si="38"/>
        <v>0</v>
      </c>
      <c r="K173" s="422">
        <f t="shared" si="30"/>
        <v>0</v>
      </c>
      <c r="L173" s="426">
        <f t="shared" si="39"/>
        <v>1</v>
      </c>
      <c r="M173" s="425">
        <f t="shared" si="31"/>
        <v>0</v>
      </c>
    </row>
    <row r="174" spans="1:13">
      <c r="A174" s="423">
        <f t="shared" si="32"/>
        <v>0</v>
      </c>
      <c r="B174" s="424">
        <f t="shared" si="27"/>
        <v>0</v>
      </c>
      <c r="C174" s="425">
        <f t="shared" si="33"/>
        <v>0</v>
      </c>
      <c r="D174" s="425">
        <f t="shared" si="34"/>
        <v>0</v>
      </c>
      <c r="E174" s="425">
        <f t="shared" si="28"/>
        <v>0</v>
      </c>
      <c r="F174" s="425">
        <f t="shared" si="35"/>
        <v>0</v>
      </c>
      <c r="G174" s="425">
        <f t="shared" si="36"/>
        <v>0</v>
      </c>
      <c r="H174" s="425">
        <f t="shared" si="37"/>
        <v>0</v>
      </c>
      <c r="I174" s="425">
        <f t="shared" si="29"/>
        <v>0</v>
      </c>
      <c r="J174" s="422">
        <f t="shared" si="38"/>
        <v>0</v>
      </c>
      <c r="K174" s="422">
        <f t="shared" si="30"/>
        <v>0</v>
      </c>
      <c r="L174" s="426">
        <f t="shared" si="39"/>
        <v>1</v>
      </c>
      <c r="M174" s="425">
        <f t="shared" si="31"/>
        <v>0</v>
      </c>
    </row>
    <row r="175" spans="1:13">
      <c r="A175" s="423">
        <f t="shared" si="32"/>
        <v>0</v>
      </c>
      <c r="B175" s="424">
        <f t="shared" si="27"/>
        <v>0</v>
      </c>
      <c r="C175" s="425">
        <f t="shared" si="33"/>
        <v>0</v>
      </c>
      <c r="D175" s="425">
        <f t="shared" si="34"/>
        <v>0</v>
      </c>
      <c r="E175" s="425">
        <f t="shared" si="28"/>
        <v>0</v>
      </c>
      <c r="F175" s="425">
        <f t="shared" si="35"/>
        <v>0</v>
      </c>
      <c r="G175" s="425">
        <f t="shared" si="36"/>
        <v>0</v>
      </c>
      <c r="H175" s="425">
        <f t="shared" si="37"/>
        <v>0</v>
      </c>
      <c r="I175" s="425">
        <f t="shared" si="29"/>
        <v>0</v>
      </c>
      <c r="J175" s="422">
        <f t="shared" si="38"/>
        <v>0</v>
      </c>
      <c r="K175" s="422">
        <f t="shared" si="30"/>
        <v>0</v>
      </c>
      <c r="L175" s="426">
        <f t="shared" si="39"/>
        <v>1</v>
      </c>
      <c r="M175" s="425">
        <f t="shared" si="31"/>
        <v>0</v>
      </c>
    </row>
    <row r="176" spans="1:13">
      <c r="A176" s="423">
        <f t="shared" si="32"/>
        <v>0</v>
      </c>
      <c r="B176" s="424">
        <f t="shared" si="27"/>
        <v>0</v>
      </c>
      <c r="C176" s="425">
        <f t="shared" si="33"/>
        <v>0</v>
      </c>
      <c r="D176" s="425">
        <f t="shared" si="34"/>
        <v>0</v>
      </c>
      <c r="E176" s="425">
        <f t="shared" si="28"/>
        <v>0</v>
      </c>
      <c r="F176" s="425">
        <f t="shared" si="35"/>
        <v>0</v>
      </c>
      <c r="G176" s="425">
        <f t="shared" si="36"/>
        <v>0</v>
      </c>
      <c r="H176" s="425">
        <f t="shared" si="37"/>
        <v>0</v>
      </c>
      <c r="I176" s="425">
        <f t="shared" si="29"/>
        <v>0</v>
      </c>
      <c r="J176" s="422">
        <f t="shared" si="38"/>
        <v>0</v>
      </c>
      <c r="K176" s="422">
        <f t="shared" si="30"/>
        <v>0</v>
      </c>
      <c r="L176" s="426">
        <f t="shared" si="39"/>
        <v>1</v>
      </c>
      <c r="M176" s="425">
        <f t="shared" si="31"/>
        <v>0</v>
      </c>
    </row>
    <row r="177" spans="1:13">
      <c r="A177" s="423">
        <f t="shared" si="32"/>
        <v>0</v>
      </c>
      <c r="B177" s="424">
        <f t="shared" si="27"/>
        <v>0</v>
      </c>
      <c r="C177" s="425">
        <f t="shared" si="33"/>
        <v>0</v>
      </c>
      <c r="D177" s="425">
        <f t="shared" si="34"/>
        <v>0</v>
      </c>
      <c r="E177" s="425">
        <f t="shared" si="28"/>
        <v>0</v>
      </c>
      <c r="F177" s="425">
        <f t="shared" si="35"/>
        <v>0</v>
      </c>
      <c r="G177" s="425">
        <f t="shared" si="36"/>
        <v>0</v>
      </c>
      <c r="H177" s="425">
        <f t="shared" si="37"/>
        <v>0</v>
      </c>
      <c r="I177" s="425">
        <f t="shared" si="29"/>
        <v>0</v>
      </c>
      <c r="J177" s="422">
        <f t="shared" si="38"/>
        <v>0</v>
      </c>
      <c r="K177" s="422">
        <f t="shared" si="30"/>
        <v>0</v>
      </c>
      <c r="L177" s="426">
        <f t="shared" si="39"/>
        <v>1</v>
      </c>
      <c r="M177" s="425">
        <f t="shared" si="31"/>
        <v>0</v>
      </c>
    </row>
    <row r="178" spans="1:13">
      <c r="A178" s="423">
        <f t="shared" si="32"/>
        <v>0</v>
      </c>
      <c r="B178" s="424">
        <f t="shared" si="27"/>
        <v>0</v>
      </c>
      <c r="C178" s="425">
        <f t="shared" si="33"/>
        <v>0</v>
      </c>
      <c r="D178" s="425">
        <f t="shared" si="34"/>
        <v>0</v>
      </c>
      <c r="E178" s="425">
        <f t="shared" si="28"/>
        <v>0</v>
      </c>
      <c r="F178" s="425">
        <f t="shared" si="35"/>
        <v>0</v>
      </c>
      <c r="G178" s="425">
        <f t="shared" si="36"/>
        <v>0</v>
      </c>
      <c r="H178" s="425">
        <f t="shared" si="37"/>
        <v>0</v>
      </c>
      <c r="I178" s="425">
        <f t="shared" si="29"/>
        <v>0</v>
      </c>
      <c r="J178" s="422">
        <f t="shared" si="38"/>
        <v>0</v>
      </c>
      <c r="K178" s="422">
        <f t="shared" si="30"/>
        <v>0</v>
      </c>
      <c r="L178" s="426">
        <f t="shared" si="39"/>
        <v>1</v>
      </c>
      <c r="M178" s="425">
        <f t="shared" si="31"/>
        <v>0</v>
      </c>
    </row>
    <row r="179" spans="1:13">
      <c r="A179" s="423">
        <f t="shared" si="32"/>
        <v>0</v>
      </c>
      <c r="B179" s="424">
        <f t="shared" si="27"/>
        <v>0</v>
      </c>
      <c r="C179" s="425">
        <f t="shared" si="33"/>
        <v>0</v>
      </c>
      <c r="D179" s="425">
        <f t="shared" si="34"/>
        <v>0</v>
      </c>
      <c r="E179" s="425">
        <f t="shared" si="28"/>
        <v>0</v>
      </c>
      <c r="F179" s="425">
        <f t="shared" si="35"/>
        <v>0</v>
      </c>
      <c r="G179" s="425">
        <f t="shared" si="36"/>
        <v>0</v>
      </c>
      <c r="H179" s="425">
        <f t="shared" si="37"/>
        <v>0</v>
      </c>
      <c r="I179" s="425">
        <f t="shared" si="29"/>
        <v>0</v>
      </c>
      <c r="J179" s="422">
        <f t="shared" si="38"/>
        <v>0</v>
      </c>
      <c r="K179" s="422">
        <f t="shared" si="30"/>
        <v>0</v>
      </c>
      <c r="L179" s="426">
        <f t="shared" si="39"/>
        <v>1</v>
      </c>
      <c r="M179" s="425">
        <f t="shared" si="31"/>
        <v>0</v>
      </c>
    </row>
    <row r="180" spans="1:13">
      <c r="A180" s="423">
        <f t="shared" si="32"/>
        <v>0</v>
      </c>
      <c r="B180" s="424">
        <f t="shared" si="27"/>
        <v>0</v>
      </c>
      <c r="C180" s="425">
        <f t="shared" si="33"/>
        <v>0</v>
      </c>
      <c r="D180" s="425">
        <f t="shared" si="34"/>
        <v>0</v>
      </c>
      <c r="E180" s="425">
        <f t="shared" si="28"/>
        <v>0</v>
      </c>
      <c r="F180" s="425">
        <f t="shared" si="35"/>
        <v>0</v>
      </c>
      <c r="G180" s="425">
        <f t="shared" si="36"/>
        <v>0</v>
      </c>
      <c r="H180" s="425">
        <f t="shared" si="37"/>
        <v>0</v>
      </c>
      <c r="I180" s="425">
        <f t="shared" si="29"/>
        <v>0</v>
      </c>
      <c r="J180" s="422">
        <f t="shared" si="38"/>
        <v>0</v>
      </c>
      <c r="K180" s="422">
        <f t="shared" si="30"/>
        <v>0</v>
      </c>
      <c r="L180" s="426">
        <f t="shared" si="39"/>
        <v>1</v>
      </c>
      <c r="M180" s="425">
        <f t="shared" si="31"/>
        <v>0</v>
      </c>
    </row>
    <row r="181" spans="1:13">
      <c r="A181" s="423">
        <f t="shared" si="32"/>
        <v>0</v>
      </c>
      <c r="B181" s="424">
        <f t="shared" si="27"/>
        <v>0</v>
      </c>
      <c r="C181" s="425">
        <f t="shared" si="33"/>
        <v>0</v>
      </c>
      <c r="D181" s="425">
        <f t="shared" si="34"/>
        <v>0</v>
      </c>
      <c r="E181" s="425">
        <f t="shared" si="28"/>
        <v>0</v>
      </c>
      <c r="F181" s="425">
        <f t="shared" si="35"/>
        <v>0</v>
      </c>
      <c r="G181" s="425">
        <f t="shared" si="36"/>
        <v>0</v>
      </c>
      <c r="H181" s="425">
        <f t="shared" si="37"/>
        <v>0</v>
      </c>
      <c r="I181" s="425">
        <f t="shared" si="29"/>
        <v>0</v>
      </c>
      <c r="J181" s="422">
        <f t="shared" si="38"/>
        <v>0</v>
      </c>
      <c r="K181" s="422">
        <f t="shared" si="30"/>
        <v>0</v>
      </c>
      <c r="L181" s="426">
        <f t="shared" si="39"/>
        <v>1</v>
      </c>
      <c r="M181" s="425">
        <f t="shared" si="31"/>
        <v>0</v>
      </c>
    </row>
    <row r="182" spans="1:13">
      <c r="A182" s="423">
        <f t="shared" si="32"/>
        <v>0</v>
      </c>
      <c r="B182" s="424">
        <f t="shared" si="27"/>
        <v>0</v>
      </c>
      <c r="C182" s="425">
        <f t="shared" si="33"/>
        <v>0</v>
      </c>
      <c r="D182" s="425">
        <f t="shared" si="34"/>
        <v>0</v>
      </c>
      <c r="E182" s="425">
        <f t="shared" si="28"/>
        <v>0</v>
      </c>
      <c r="F182" s="425">
        <f t="shared" si="35"/>
        <v>0</v>
      </c>
      <c r="G182" s="425">
        <f t="shared" si="36"/>
        <v>0</v>
      </c>
      <c r="H182" s="425">
        <f t="shared" si="37"/>
        <v>0</v>
      </c>
      <c r="I182" s="425">
        <f t="shared" si="29"/>
        <v>0</v>
      </c>
      <c r="J182" s="422">
        <f t="shared" si="38"/>
        <v>0</v>
      </c>
      <c r="K182" s="422">
        <f t="shared" si="30"/>
        <v>0</v>
      </c>
      <c r="L182" s="426">
        <f t="shared" si="39"/>
        <v>1</v>
      </c>
      <c r="M182" s="425">
        <f t="shared" si="31"/>
        <v>0</v>
      </c>
    </row>
    <row r="183" spans="1:13">
      <c r="A183" s="423">
        <f t="shared" si="32"/>
        <v>0</v>
      </c>
      <c r="B183" s="424">
        <f t="shared" si="27"/>
        <v>0</v>
      </c>
      <c r="C183" s="425">
        <f t="shared" si="33"/>
        <v>0</v>
      </c>
      <c r="D183" s="425">
        <f t="shared" si="34"/>
        <v>0</v>
      </c>
      <c r="E183" s="425">
        <f t="shared" si="28"/>
        <v>0</v>
      </c>
      <c r="F183" s="425">
        <f t="shared" si="35"/>
        <v>0</v>
      </c>
      <c r="G183" s="425">
        <f t="shared" si="36"/>
        <v>0</v>
      </c>
      <c r="H183" s="425">
        <f t="shared" si="37"/>
        <v>0</v>
      </c>
      <c r="I183" s="425">
        <f t="shared" si="29"/>
        <v>0</v>
      </c>
      <c r="J183" s="422">
        <f t="shared" si="38"/>
        <v>0</v>
      </c>
      <c r="K183" s="422">
        <f t="shared" si="30"/>
        <v>0</v>
      </c>
      <c r="L183" s="426">
        <f t="shared" si="39"/>
        <v>1</v>
      </c>
      <c r="M183" s="425">
        <f t="shared" si="31"/>
        <v>0</v>
      </c>
    </row>
    <row r="184" spans="1:13">
      <c r="A184" s="423">
        <f t="shared" si="32"/>
        <v>0</v>
      </c>
      <c r="B184" s="424">
        <f t="shared" si="27"/>
        <v>0</v>
      </c>
      <c r="C184" s="425">
        <f t="shared" si="33"/>
        <v>0</v>
      </c>
      <c r="D184" s="425">
        <f t="shared" si="34"/>
        <v>0</v>
      </c>
      <c r="E184" s="425">
        <f t="shared" si="28"/>
        <v>0</v>
      </c>
      <c r="F184" s="425">
        <f t="shared" si="35"/>
        <v>0</v>
      </c>
      <c r="G184" s="425">
        <f t="shared" si="36"/>
        <v>0</v>
      </c>
      <c r="H184" s="425">
        <f t="shared" si="37"/>
        <v>0</v>
      </c>
      <c r="I184" s="425">
        <f t="shared" si="29"/>
        <v>0</v>
      </c>
      <c r="J184" s="422">
        <f t="shared" si="38"/>
        <v>0</v>
      </c>
      <c r="K184" s="422">
        <f t="shared" si="30"/>
        <v>0</v>
      </c>
      <c r="L184" s="426">
        <f t="shared" si="39"/>
        <v>1</v>
      </c>
      <c r="M184" s="425">
        <f t="shared" si="31"/>
        <v>0</v>
      </c>
    </row>
    <row r="185" spans="1:13">
      <c r="A185" s="423">
        <f t="shared" si="32"/>
        <v>0</v>
      </c>
      <c r="B185" s="424">
        <f t="shared" si="27"/>
        <v>0</v>
      </c>
      <c r="C185" s="425">
        <f t="shared" si="33"/>
        <v>0</v>
      </c>
      <c r="D185" s="425">
        <f t="shared" si="34"/>
        <v>0</v>
      </c>
      <c r="E185" s="425">
        <f t="shared" si="28"/>
        <v>0</v>
      </c>
      <c r="F185" s="425">
        <f t="shared" si="35"/>
        <v>0</v>
      </c>
      <c r="G185" s="425">
        <f t="shared" si="36"/>
        <v>0</v>
      </c>
      <c r="H185" s="425">
        <f t="shared" si="37"/>
        <v>0</v>
      </c>
      <c r="I185" s="425">
        <f t="shared" si="29"/>
        <v>0</v>
      </c>
      <c r="J185" s="422">
        <f t="shared" si="38"/>
        <v>0</v>
      </c>
      <c r="K185" s="422">
        <f t="shared" si="30"/>
        <v>0</v>
      </c>
      <c r="L185" s="426">
        <f t="shared" si="39"/>
        <v>1</v>
      </c>
      <c r="M185" s="425">
        <f t="shared" si="31"/>
        <v>0</v>
      </c>
    </row>
    <row r="186" spans="1:13">
      <c r="A186" s="423">
        <f t="shared" si="32"/>
        <v>0</v>
      </c>
      <c r="B186" s="424">
        <f t="shared" si="27"/>
        <v>0</v>
      </c>
      <c r="C186" s="425">
        <f t="shared" si="33"/>
        <v>0</v>
      </c>
      <c r="D186" s="425">
        <f t="shared" si="34"/>
        <v>0</v>
      </c>
      <c r="E186" s="425">
        <f t="shared" si="28"/>
        <v>0</v>
      </c>
      <c r="F186" s="425">
        <f t="shared" si="35"/>
        <v>0</v>
      </c>
      <c r="G186" s="425">
        <f t="shared" si="36"/>
        <v>0</v>
      </c>
      <c r="H186" s="425">
        <f t="shared" si="37"/>
        <v>0</v>
      </c>
      <c r="I186" s="425">
        <f t="shared" si="29"/>
        <v>0</v>
      </c>
      <c r="J186" s="422">
        <f t="shared" si="38"/>
        <v>0</v>
      </c>
      <c r="K186" s="422">
        <f t="shared" si="30"/>
        <v>0</v>
      </c>
      <c r="L186" s="426">
        <f t="shared" si="39"/>
        <v>1</v>
      </c>
      <c r="M186" s="425">
        <f t="shared" si="31"/>
        <v>0</v>
      </c>
    </row>
    <row r="187" spans="1:13">
      <c r="A187" s="423">
        <f t="shared" si="32"/>
        <v>0</v>
      </c>
      <c r="B187" s="424">
        <f t="shared" si="27"/>
        <v>0</v>
      </c>
      <c r="C187" s="425">
        <f t="shared" si="33"/>
        <v>0</v>
      </c>
      <c r="D187" s="425">
        <f t="shared" si="34"/>
        <v>0</v>
      </c>
      <c r="E187" s="425">
        <f t="shared" si="28"/>
        <v>0</v>
      </c>
      <c r="F187" s="425">
        <f t="shared" si="35"/>
        <v>0</v>
      </c>
      <c r="G187" s="425">
        <f t="shared" si="36"/>
        <v>0</v>
      </c>
      <c r="H187" s="425">
        <f t="shared" si="37"/>
        <v>0</v>
      </c>
      <c r="I187" s="425">
        <f t="shared" si="29"/>
        <v>0</v>
      </c>
      <c r="J187" s="422">
        <f t="shared" si="38"/>
        <v>0</v>
      </c>
      <c r="K187" s="422">
        <f t="shared" si="30"/>
        <v>0</v>
      </c>
      <c r="L187" s="426">
        <f t="shared" si="39"/>
        <v>1</v>
      </c>
      <c r="M187" s="425">
        <f t="shared" si="31"/>
        <v>0</v>
      </c>
    </row>
    <row r="188" spans="1:13">
      <c r="A188" s="423">
        <f t="shared" si="32"/>
        <v>0</v>
      </c>
      <c r="B188" s="424">
        <f t="shared" si="27"/>
        <v>0</v>
      </c>
      <c r="C188" s="425">
        <f t="shared" si="33"/>
        <v>0</v>
      </c>
      <c r="D188" s="425">
        <f t="shared" si="34"/>
        <v>0</v>
      </c>
      <c r="E188" s="425">
        <f t="shared" si="28"/>
        <v>0</v>
      </c>
      <c r="F188" s="425">
        <f t="shared" si="35"/>
        <v>0</v>
      </c>
      <c r="G188" s="425">
        <f t="shared" si="36"/>
        <v>0</v>
      </c>
      <c r="H188" s="425">
        <f t="shared" si="37"/>
        <v>0</v>
      </c>
      <c r="I188" s="425">
        <f t="shared" si="29"/>
        <v>0</v>
      </c>
      <c r="J188" s="422">
        <f t="shared" si="38"/>
        <v>0</v>
      </c>
      <c r="K188" s="422">
        <f t="shared" si="30"/>
        <v>0</v>
      </c>
      <c r="L188" s="426">
        <f t="shared" si="39"/>
        <v>1</v>
      </c>
      <c r="M188" s="425">
        <f t="shared" si="31"/>
        <v>0</v>
      </c>
    </row>
    <row r="189" spans="1:13">
      <c r="A189" s="423">
        <f t="shared" si="32"/>
        <v>0</v>
      </c>
      <c r="B189" s="424">
        <f t="shared" si="27"/>
        <v>0</v>
      </c>
      <c r="C189" s="425">
        <f t="shared" si="33"/>
        <v>0</v>
      </c>
      <c r="D189" s="425">
        <f t="shared" si="34"/>
        <v>0</v>
      </c>
      <c r="E189" s="425">
        <f t="shared" si="28"/>
        <v>0</v>
      </c>
      <c r="F189" s="425">
        <f t="shared" si="35"/>
        <v>0</v>
      </c>
      <c r="G189" s="425">
        <f t="shared" si="36"/>
        <v>0</v>
      </c>
      <c r="H189" s="425">
        <f t="shared" si="37"/>
        <v>0</v>
      </c>
      <c r="I189" s="425">
        <f t="shared" si="29"/>
        <v>0</v>
      </c>
      <c r="J189" s="422">
        <f t="shared" si="38"/>
        <v>0</v>
      </c>
      <c r="K189" s="422">
        <f t="shared" si="30"/>
        <v>0</v>
      </c>
      <c r="L189" s="426">
        <f t="shared" si="39"/>
        <v>1</v>
      </c>
      <c r="M189" s="425">
        <f t="shared" si="31"/>
        <v>0</v>
      </c>
    </row>
    <row r="190" spans="1:13">
      <c r="A190" s="423">
        <f t="shared" si="32"/>
        <v>0</v>
      </c>
      <c r="B190" s="424">
        <f t="shared" si="27"/>
        <v>0</v>
      </c>
      <c r="C190" s="425">
        <f t="shared" si="33"/>
        <v>0</v>
      </c>
      <c r="D190" s="425">
        <f t="shared" si="34"/>
        <v>0</v>
      </c>
      <c r="E190" s="425">
        <f t="shared" si="28"/>
        <v>0</v>
      </c>
      <c r="F190" s="425">
        <f t="shared" si="35"/>
        <v>0</v>
      </c>
      <c r="G190" s="425">
        <f t="shared" si="36"/>
        <v>0</v>
      </c>
      <c r="H190" s="425">
        <f t="shared" si="37"/>
        <v>0</v>
      </c>
      <c r="I190" s="425">
        <f t="shared" si="29"/>
        <v>0</v>
      </c>
      <c r="J190" s="422">
        <f t="shared" si="38"/>
        <v>0</v>
      </c>
      <c r="K190" s="422">
        <f t="shared" si="30"/>
        <v>0</v>
      </c>
      <c r="L190" s="426">
        <f t="shared" si="39"/>
        <v>1</v>
      </c>
      <c r="M190" s="425">
        <f t="shared" si="31"/>
        <v>0</v>
      </c>
    </row>
    <row r="191" spans="1:13">
      <c r="A191" s="423">
        <f t="shared" si="32"/>
        <v>0</v>
      </c>
      <c r="B191" s="424">
        <f t="shared" si="27"/>
        <v>0</v>
      </c>
      <c r="C191" s="425">
        <f t="shared" si="33"/>
        <v>0</v>
      </c>
      <c r="D191" s="425">
        <f t="shared" si="34"/>
        <v>0</v>
      </c>
      <c r="E191" s="425">
        <f t="shared" si="28"/>
        <v>0</v>
      </c>
      <c r="F191" s="425">
        <f t="shared" si="35"/>
        <v>0</v>
      </c>
      <c r="G191" s="425">
        <f t="shared" si="36"/>
        <v>0</v>
      </c>
      <c r="H191" s="425">
        <f t="shared" si="37"/>
        <v>0</v>
      </c>
      <c r="I191" s="425">
        <f t="shared" si="29"/>
        <v>0</v>
      </c>
      <c r="J191" s="422">
        <f t="shared" si="38"/>
        <v>0</v>
      </c>
      <c r="K191" s="422">
        <f t="shared" si="30"/>
        <v>0</v>
      </c>
      <c r="L191" s="426">
        <f t="shared" si="39"/>
        <v>1</v>
      </c>
      <c r="M191" s="425">
        <f t="shared" si="31"/>
        <v>0</v>
      </c>
    </row>
    <row r="192" spans="1:13">
      <c r="A192" s="423">
        <f t="shared" si="32"/>
        <v>0</v>
      </c>
      <c r="B192" s="424">
        <f t="shared" si="27"/>
        <v>0</v>
      </c>
      <c r="C192" s="425">
        <f t="shared" si="33"/>
        <v>0</v>
      </c>
      <c r="D192" s="425">
        <f t="shared" si="34"/>
        <v>0</v>
      </c>
      <c r="E192" s="425">
        <f t="shared" si="28"/>
        <v>0</v>
      </c>
      <c r="F192" s="425">
        <f t="shared" si="35"/>
        <v>0</v>
      </c>
      <c r="G192" s="425">
        <f t="shared" si="36"/>
        <v>0</v>
      </c>
      <c r="H192" s="425">
        <f t="shared" si="37"/>
        <v>0</v>
      </c>
      <c r="I192" s="425">
        <f t="shared" si="29"/>
        <v>0</v>
      </c>
      <c r="J192" s="422">
        <f t="shared" si="38"/>
        <v>0</v>
      </c>
      <c r="K192" s="422">
        <f t="shared" si="30"/>
        <v>0</v>
      </c>
      <c r="L192" s="426">
        <f t="shared" si="39"/>
        <v>1</v>
      </c>
      <c r="M192" s="425">
        <f t="shared" si="31"/>
        <v>0</v>
      </c>
    </row>
    <row r="193" spans="1:13">
      <c r="A193" s="423">
        <f t="shared" si="32"/>
        <v>0</v>
      </c>
      <c r="B193" s="424">
        <f t="shared" si="27"/>
        <v>0</v>
      </c>
      <c r="C193" s="425">
        <f t="shared" si="33"/>
        <v>0</v>
      </c>
      <c r="D193" s="425">
        <f t="shared" si="34"/>
        <v>0</v>
      </c>
      <c r="E193" s="425">
        <f t="shared" si="28"/>
        <v>0</v>
      </c>
      <c r="F193" s="425">
        <f t="shared" si="35"/>
        <v>0</v>
      </c>
      <c r="G193" s="425">
        <f t="shared" si="36"/>
        <v>0</v>
      </c>
      <c r="H193" s="425">
        <f t="shared" si="37"/>
        <v>0</v>
      </c>
      <c r="I193" s="425">
        <f t="shared" si="29"/>
        <v>0</v>
      </c>
      <c r="J193" s="422">
        <f t="shared" si="38"/>
        <v>0</v>
      </c>
      <c r="K193" s="422">
        <f t="shared" si="30"/>
        <v>0</v>
      </c>
      <c r="L193" s="426">
        <f t="shared" si="39"/>
        <v>1</v>
      </c>
      <c r="M193" s="425">
        <f t="shared" si="31"/>
        <v>0</v>
      </c>
    </row>
    <row r="194" spans="1:13">
      <c r="A194" s="423">
        <f t="shared" si="32"/>
        <v>0</v>
      </c>
      <c r="B194" s="424">
        <f t="shared" si="27"/>
        <v>0</v>
      </c>
      <c r="C194" s="425">
        <f t="shared" si="33"/>
        <v>0</v>
      </c>
      <c r="D194" s="425">
        <f t="shared" si="34"/>
        <v>0</v>
      </c>
      <c r="E194" s="425">
        <f t="shared" si="28"/>
        <v>0</v>
      </c>
      <c r="F194" s="425">
        <f t="shared" si="35"/>
        <v>0</v>
      </c>
      <c r="G194" s="425">
        <f t="shared" si="36"/>
        <v>0</v>
      </c>
      <c r="H194" s="425">
        <f t="shared" si="37"/>
        <v>0</v>
      </c>
      <c r="I194" s="425">
        <f t="shared" si="29"/>
        <v>0</v>
      </c>
      <c r="J194" s="422">
        <f t="shared" si="38"/>
        <v>0</v>
      </c>
      <c r="K194" s="422">
        <f t="shared" si="30"/>
        <v>0</v>
      </c>
      <c r="L194" s="426">
        <f t="shared" si="39"/>
        <v>1</v>
      </c>
      <c r="M194" s="425">
        <f t="shared" si="31"/>
        <v>0</v>
      </c>
    </row>
    <row r="195" spans="1:13">
      <c r="A195" s="423">
        <f t="shared" si="32"/>
        <v>0</v>
      </c>
      <c r="B195" s="424">
        <f t="shared" si="27"/>
        <v>0</v>
      </c>
      <c r="C195" s="425">
        <f t="shared" si="33"/>
        <v>0</v>
      </c>
      <c r="D195" s="425">
        <f t="shared" si="34"/>
        <v>0</v>
      </c>
      <c r="E195" s="425">
        <f t="shared" si="28"/>
        <v>0</v>
      </c>
      <c r="F195" s="425">
        <f t="shared" si="35"/>
        <v>0</v>
      </c>
      <c r="G195" s="425">
        <f t="shared" si="36"/>
        <v>0</v>
      </c>
      <c r="H195" s="425">
        <f t="shared" si="37"/>
        <v>0</v>
      </c>
      <c r="I195" s="425">
        <f t="shared" si="29"/>
        <v>0</v>
      </c>
      <c r="J195" s="422">
        <f t="shared" si="38"/>
        <v>0</v>
      </c>
      <c r="K195" s="422">
        <f t="shared" si="30"/>
        <v>0</v>
      </c>
      <c r="L195" s="426">
        <f t="shared" si="39"/>
        <v>1</v>
      </c>
      <c r="M195" s="425">
        <f t="shared" si="31"/>
        <v>0</v>
      </c>
    </row>
    <row r="196" spans="1:13">
      <c r="A196" s="423">
        <f t="shared" si="32"/>
        <v>0</v>
      </c>
      <c r="B196" s="424">
        <f t="shared" si="27"/>
        <v>0</v>
      </c>
      <c r="C196" s="425">
        <f t="shared" si="33"/>
        <v>0</v>
      </c>
      <c r="D196" s="425">
        <f t="shared" si="34"/>
        <v>0</v>
      </c>
      <c r="E196" s="425">
        <f t="shared" si="28"/>
        <v>0</v>
      </c>
      <c r="F196" s="425">
        <f t="shared" si="35"/>
        <v>0</v>
      </c>
      <c r="G196" s="425">
        <f t="shared" si="36"/>
        <v>0</v>
      </c>
      <c r="H196" s="425">
        <f t="shared" si="37"/>
        <v>0</v>
      </c>
      <c r="I196" s="425">
        <f t="shared" si="29"/>
        <v>0</v>
      </c>
      <c r="J196" s="422">
        <f t="shared" si="38"/>
        <v>0</v>
      </c>
      <c r="K196" s="422">
        <f t="shared" si="30"/>
        <v>0</v>
      </c>
      <c r="L196" s="426">
        <f t="shared" si="39"/>
        <v>1</v>
      </c>
      <c r="M196" s="425">
        <f t="shared" si="31"/>
        <v>0</v>
      </c>
    </row>
    <row r="197" spans="1:13">
      <c r="A197" s="423">
        <f t="shared" si="32"/>
        <v>0</v>
      </c>
      <c r="B197" s="424">
        <f t="shared" si="27"/>
        <v>0</v>
      </c>
      <c r="C197" s="425">
        <f t="shared" si="33"/>
        <v>0</v>
      </c>
      <c r="D197" s="425">
        <f t="shared" si="34"/>
        <v>0</v>
      </c>
      <c r="E197" s="425">
        <f t="shared" si="28"/>
        <v>0</v>
      </c>
      <c r="F197" s="425">
        <f t="shared" si="35"/>
        <v>0</v>
      </c>
      <c r="G197" s="425">
        <f t="shared" si="36"/>
        <v>0</v>
      </c>
      <c r="H197" s="425">
        <f t="shared" si="37"/>
        <v>0</v>
      </c>
      <c r="I197" s="425">
        <f t="shared" si="29"/>
        <v>0</v>
      </c>
      <c r="J197" s="422">
        <f t="shared" si="38"/>
        <v>0</v>
      </c>
      <c r="K197" s="422">
        <f t="shared" si="30"/>
        <v>0</v>
      </c>
      <c r="L197" s="426">
        <f t="shared" si="39"/>
        <v>1</v>
      </c>
      <c r="M197" s="425">
        <f t="shared" si="31"/>
        <v>0</v>
      </c>
    </row>
    <row r="198" spans="1:13">
      <c r="A198" s="423">
        <f t="shared" si="32"/>
        <v>0</v>
      </c>
      <c r="B198" s="424">
        <f t="shared" si="27"/>
        <v>0</v>
      </c>
      <c r="C198" s="425">
        <f t="shared" si="33"/>
        <v>0</v>
      </c>
      <c r="D198" s="425">
        <f t="shared" si="34"/>
        <v>0</v>
      </c>
      <c r="E198" s="425">
        <f t="shared" si="28"/>
        <v>0</v>
      </c>
      <c r="F198" s="425">
        <f t="shared" si="35"/>
        <v>0</v>
      </c>
      <c r="G198" s="425">
        <f t="shared" si="36"/>
        <v>0</v>
      </c>
      <c r="H198" s="425">
        <f t="shared" si="37"/>
        <v>0</v>
      </c>
      <c r="I198" s="425">
        <f t="shared" si="29"/>
        <v>0</v>
      </c>
      <c r="J198" s="422">
        <f t="shared" si="38"/>
        <v>0</v>
      </c>
      <c r="K198" s="422">
        <f t="shared" si="30"/>
        <v>0</v>
      </c>
      <c r="L198" s="426">
        <f t="shared" si="39"/>
        <v>1</v>
      </c>
      <c r="M198" s="425">
        <f t="shared" si="31"/>
        <v>0</v>
      </c>
    </row>
    <row r="199" spans="1:13">
      <c r="A199" s="423">
        <f t="shared" si="32"/>
        <v>0</v>
      </c>
      <c r="B199" s="424">
        <f t="shared" si="27"/>
        <v>0</v>
      </c>
      <c r="C199" s="425">
        <f t="shared" si="33"/>
        <v>0</v>
      </c>
      <c r="D199" s="425">
        <f t="shared" si="34"/>
        <v>0</v>
      </c>
      <c r="E199" s="425">
        <f t="shared" si="28"/>
        <v>0</v>
      </c>
      <c r="F199" s="425">
        <f t="shared" si="35"/>
        <v>0</v>
      </c>
      <c r="G199" s="425">
        <f t="shared" si="36"/>
        <v>0</v>
      </c>
      <c r="H199" s="425">
        <f t="shared" si="37"/>
        <v>0</v>
      </c>
      <c r="I199" s="425">
        <f t="shared" si="29"/>
        <v>0</v>
      </c>
      <c r="J199" s="422">
        <f t="shared" si="38"/>
        <v>0</v>
      </c>
      <c r="K199" s="422">
        <f t="shared" si="30"/>
        <v>0</v>
      </c>
      <c r="L199" s="426">
        <f t="shared" si="39"/>
        <v>1</v>
      </c>
      <c r="M199" s="425">
        <f t="shared" si="31"/>
        <v>0</v>
      </c>
    </row>
    <row r="200" spans="1:13">
      <c r="A200" s="423">
        <f t="shared" si="32"/>
        <v>0</v>
      </c>
      <c r="B200" s="424">
        <f t="shared" si="27"/>
        <v>0</v>
      </c>
      <c r="C200" s="425">
        <f t="shared" si="33"/>
        <v>0</v>
      </c>
      <c r="D200" s="425">
        <f t="shared" si="34"/>
        <v>0</v>
      </c>
      <c r="E200" s="425">
        <f t="shared" si="28"/>
        <v>0</v>
      </c>
      <c r="F200" s="425">
        <f t="shared" si="35"/>
        <v>0</v>
      </c>
      <c r="G200" s="425">
        <f t="shared" si="36"/>
        <v>0</v>
      </c>
      <c r="H200" s="425">
        <f t="shared" si="37"/>
        <v>0</v>
      </c>
      <c r="I200" s="425">
        <f t="shared" si="29"/>
        <v>0</v>
      </c>
      <c r="J200" s="422">
        <f t="shared" si="38"/>
        <v>0</v>
      </c>
      <c r="K200" s="422">
        <f t="shared" si="30"/>
        <v>0</v>
      </c>
      <c r="L200" s="426">
        <f t="shared" si="39"/>
        <v>1</v>
      </c>
      <c r="M200" s="425">
        <f t="shared" si="31"/>
        <v>0</v>
      </c>
    </row>
    <row r="201" spans="1:13">
      <c r="A201" s="423">
        <f t="shared" si="32"/>
        <v>0</v>
      </c>
      <c r="B201" s="424">
        <f t="shared" si="27"/>
        <v>0</v>
      </c>
      <c r="C201" s="425">
        <f t="shared" si="33"/>
        <v>0</v>
      </c>
      <c r="D201" s="425">
        <f t="shared" si="34"/>
        <v>0</v>
      </c>
      <c r="E201" s="425">
        <f t="shared" si="28"/>
        <v>0</v>
      </c>
      <c r="F201" s="425">
        <f t="shared" si="35"/>
        <v>0</v>
      </c>
      <c r="G201" s="425">
        <f t="shared" si="36"/>
        <v>0</v>
      </c>
      <c r="H201" s="425">
        <f t="shared" si="37"/>
        <v>0</v>
      </c>
      <c r="I201" s="425">
        <f t="shared" si="29"/>
        <v>0</v>
      </c>
      <c r="J201" s="422">
        <f t="shared" si="38"/>
        <v>0</v>
      </c>
      <c r="K201" s="422">
        <f t="shared" si="30"/>
        <v>0</v>
      </c>
      <c r="L201" s="426">
        <f t="shared" si="39"/>
        <v>1</v>
      </c>
      <c r="M201" s="425">
        <f t="shared" si="31"/>
        <v>0</v>
      </c>
    </row>
    <row r="202" spans="1:13">
      <c r="A202" s="423">
        <f t="shared" si="32"/>
        <v>0</v>
      </c>
      <c r="B202" s="424">
        <f t="shared" si="27"/>
        <v>0</v>
      </c>
      <c r="C202" s="425">
        <f t="shared" si="33"/>
        <v>0</v>
      </c>
      <c r="D202" s="425">
        <f t="shared" si="34"/>
        <v>0</v>
      </c>
      <c r="E202" s="425">
        <f t="shared" si="28"/>
        <v>0</v>
      </c>
      <c r="F202" s="425">
        <f t="shared" si="35"/>
        <v>0</v>
      </c>
      <c r="G202" s="425">
        <f t="shared" si="36"/>
        <v>0</v>
      </c>
      <c r="H202" s="425">
        <f t="shared" si="37"/>
        <v>0</v>
      </c>
      <c r="I202" s="425">
        <f t="shared" si="29"/>
        <v>0</v>
      </c>
      <c r="J202" s="422">
        <f t="shared" si="38"/>
        <v>0</v>
      </c>
      <c r="K202" s="422">
        <f t="shared" si="30"/>
        <v>0</v>
      </c>
      <c r="L202" s="426">
        <f t="shared" si="39"/>
        <v>1</v>
      </c>
      <c r="M202" s="425">
        <f t="shared" si="31"/>
        <v>0</v>
      </c>
    </row>
    <row r="203" spans="1:13">
      <c r="A203" s="423">
        <f t="shared" si="32"/>
        <v>0</v>
      </c>
      <c r="B203" s="424">
        <f t="shared" si="27"/>
        <v>0</v>
      </c>
      <c r="C203" s="425">
        <f t="shared" si="33"/>
        <v>0</v>
      </c>
      <c r="D203" s="425">
        <f t="shared" si="34"/>
        <v>0</v>
      </c>
      <c r="E203" s="425">
        <f t="shared" si="28"/>
        <v>0</v>
      </c>
      <c r="F203" s="425">
        <f t="shared" si="35"/>
        <v>0</v>
      </c>
      <c r="G203" s="425">
        <f t="shared" si="36"/>
        <v>0</v>
      </c>
      <c r="H203" s="425">
        <f t="shared" si="37"/>
        <v>0</v>
      </c>
      <c r="I203" s="425">
        <f t="shared" si="29"/>
        <v>0</v>
      </c>
      <c r="J203" s="422">
        <f t="shared" si="38"/>
        <v>0</v>
      </c>
      <c r="K203" s="422">
        <f t="shared" si="30"/>
        <v>0</v>
      </c>
      <c r="L203" s="426">
        <f t="shared" si="39"/>
        <v>1</v>
      </c>
      <c r="M203" s="425">
        <f t="shared" si="31"/>
        <v>0</v>
      </c>
    </row>
    <row r="204" spans="1:13">
      <c r="A204" s="423">
        <f t="shared" si="32"/>
        <v>0</v>
      </c>
      <c r="B204" s="424">
        <f t="shared" si="27"/>
        <v>0</v>
      </c>
      <c r="C204" s="425">
        <f t="shared" si="33"/>
        <v>0</v>
      </c>
      <c r="D204" s="425">
        <f t="shared" si="34"/>
        <v>0</v>
      </c>
      <c r="E204" s="425">
        <f t="shared" si="28"/>
        <v>0</v>
      </c>
      <c r="F204" s="425">
        <f t="shared" si="35"/>
        <v>0</v>
      </c>
      <c r="G204" s="425">
        <f t="shared" si="36"/>
        <v>0</v>
      </c>
      <c r="H204" s="425">
        <f t="shared" si="37"/>
        <v>0</v>
      </c>
      <c r="I204" s="425">
        <f t="shared" si="29"/>
        <v>0</v>
      </c>
      <c r="J204" s="422">
        <f t="shared" si="38"/>
        <v>0</v>
      </c>
      <c r="K204" s="422">
        <f t="shared" si="30"/>
        <v>0</v>
      </c>
      <c r="L204" s="426">
        <f t="shared" si="39"/>
        <v>1</v>
      </c>
      <c r="M204" s="425">
        <f t="shared" si="31"/>
        <v>0</v>
      </c>
    </row>
    <row r="205" spans="1:13">
      <c r="A205" s="423">
        <f t="shared" si="32"/>
        <v>0</v>
      </c>
      <c r="B205" s="424">
        <f t="shared" si="27"/>
        <v>0</v>
      </c>
      <c r="C205" s="425">
        <f t="shared" si="33"/>
        <v>0</v>
      </c>
      <c r="D205" s="425">
        <f t="shared" si="34"/>
        <v>0</v>
      </c>
      <c r="E205" s="425">
        <f t="shared" si="28"/>
        <v>0</v>
      </c>
      <c r="F205" s="425">
        <f t="shared" si="35"/>
        <v>0</v>
      </c>
      <c r="G205" s="425">
        <f t="shared" si="36"/>
        <v>0</v>
      </c>
      <c r="H205" s="425">
        <f t="shared" si="37"/>
        <v>0</v>
      </c>
      <c r="I205" s="425">
        <f t="shared" si="29"/>
        <v>0</v>
      </c>
      <c r="J205" s="422">
        <f t="shared" si="38"/>
        <v>0</v>
      </c>
      <c r="K205" s="422">
        <f t="shared" si="30"/>
        <v>0</v>
      </c>
      <c r="L205" s="426">
        <f t="shared" si="39"/>
        <v>1</v>
      </c>
      <c r="M205" s="425">
        <f t="shared" si="31"/>
        <v>0</v>
      </c>
    </row>
    <row r="206" spans="1:13">
      <c r="A206" s="423">
        <f t="shared" si="32"/>
        <v>0</v>
      </c>
      <c r="B206" s="424">
        <f t="shared" si="27"/>
        <v>0</v>
      </c>
      <c r="C206" s="425">
        <f t="shared" si="33"/>
        <v>0</v>
      </c>
      <c r="D206" s="425">
        <f t="shared" si="34"/>
        <v>0</v>
      </c>
      <c r="E206" s="425">
        <f t="shared" si="28"/>
        <v>0</v>
      </c>
      <c r="F206" s="425">
        <f t="shared" si="35"/>
        <v>0</v>
      </c>
      <c r="G206" s="425">
        <f t="shared" si="36"/>
        <v>0</v>
      </c>
      <c r="H206" s="425">
        <f t="shared" si="37"/>
        <v>0</v>
      </c>
      <c r="I206" s="425">
        <f t="shared" si="29"/>
        <v>0</v>
      </c>
      <c r="J206" s="422">
        <f t="shared" si="38"/>
        <v>0</v>
      </c>
      <c r="K206" s="422">
        <f t="shared" si="30"/>
        <v>0</v>
      </c>
      <c r="L206" s="426">
        <f t="shared" si="39"/>
        <v>1</v>
      </c>
      <c r="M206" s="425">
        <f t="shared" si="31"/>
        <v>0</v>
      </c>
    </row>
    <row r="207" spans="1:13">
      <c r="A207" s="423">
        <f t="shared" si="32"/>
        <v>0</v>
      </c>
      <c r="B207" s="424">
        <f t="shared" si="27"/>
        <v>0</v>
      </c>
      <c r="C207" s="425">
        <f t="shared" si="33"/>
        <v>0</v>
      </c>
      <c r="D207" s="425">
        <f t="shared" si="34"/>
        <v>0</v>
      </c>
      <c r="E207" s="425">
        <f t="shared" si="28"/>
        <v>0</v>
      </c>
      <c r="F207" s="425">
        <f t="shared" si="35"/>
        <v>0</v>
      </c>
      <c r="G207" s="425">
        <f t="shared" si="36"/>
        <v>0</v>
      </c>
      <c r="H207" s="425">
        <f t="shared" si="37"/>
        <v>0</v>
      </c>
      <c r="I207" s="425">
        <f t="shared" si="29"/>
        <v>0</v>
      </c>
      <c r="J207" s="422">
        <f t="shared" si="38"/>
        <v>0</v>
      </c>
      <c r="K207" s="422">
        <f t="shared" si="30"/>
        <v>0</v>
      </c>
      <c r="L207" s="426">
        <f t="shared" si="39"/>
        <v>1</v>
      </c>
      <c r="M207" s="425">
        <f t="shared" si="31"/>
        <v>0</v>
      </c>
    </row>
    <row r="208" spans="1:13">
      <c r="A208" s="423">
        <f t="shared" si="32"/>
        <v>0</v>
      </c>
      <c r="B208" s="424">
        <f t="shared" si="27"/>
        <v>0</v>
      </c>
      <c r="C208" s="425">
        <f t="shared" si="33"/>
        <v>0</v>
      </c>
      <c r="D208" s="425">
        <f t="shared" si="34"/>
        <v>0</v>
      </c>
      <c r="E208" s="425">
        <f t="shared" si="28"/>
        <v>0</v>
      </c>
      <c r="F208" s="425">
        <f t="shared" si="35"/>
        <v>0</v>
      </c>
      <c r="G208" s="425">
        <f t="shared" si="36"/>
        <v>0</v>
      </c>
      <c r="H208" s="425">
        <f t="shared" si="37"/>
        <v>0</v>
      </c>
      <c r="I208" s="425">
        <f t="shared" si="29"/>
        <v>0</v>
      </c>
      <c r="J208" s="422">
        <f t="shared" si="38"/>
        <v>0</v>
      </c>
      <c r="K208" s="422">
        <f t="shared" si="30"/>
        <v>0</v>
      </c>
      <c r="L208" s="426">
        <f t="shared" si="39"/>
        <v>1</v>
      </c>
      <c r="M208" s="425">
        <f t="shared" si="31"/>
        <v>0</v>
      </c>
    </row>
    <row r="209" spans="1:13">
      <c r="A209" s="423">
        <f t="shared" si="32"/>
        <v>0</v>
      </c>
      <c r="B209" s="424">
        <f t="shared" si="27"/>
        <v>0</v>
      </c>
      <c r="C209" s="425">
        <f t="shared" si="33"/>
        <v>0</v>
      </c>
      <c r="D209" s="425">
        <f t="shared" si="34"/>
        <v>0</v>
      </c>
      <c r="E209" s="425">
        <f t="shared" si="28"/>
        <v>0</v>
      </c>
      <c r="F209" s="425">
        <f t="shared" si="35"/>
        <v>0</v>
      </c>
      <c r="G209" s="425">
        <f t="shared" si="36"/>
        <v>0</v>
      </c>
      <c r="H209" s="425">
        <f t="shared" si="37"/>
        <v>0</v>
      </c>
      <c r="I209" s="425">
        <f t="shared" si="29"/>
        <v>0</v>
      </c>
      <c r="J209" s="422">
        <f t="shared" si="38"/>
        <v>0</v>
      </c>
      <c r="K209" s="422">
        <f t="shared" si="30"/>
        <v>0</v>
      </c>
      <c r="L209" s="426">
        <f t="shared" si="39"/>
        <v>1</v>
      </c>
      <c r="M209" s="425">
        <f t="shared" si="31"/>
        <v>0</v>
      </c>
    </row>
    <row r="210" spans="1:13">
      <c r="A210" s="423">
        <f t="shared" si="32"/>
        <v>0</v>
      </c>
      <c r="B210" s="424">
        <f t="shared" ref="B210:B273" si="40">IF(Pay_Num&lt;&gt;0,DATE(YEAR(Loan_Start),MONTH(Loan_Start)+(Pay_Num)*12/Num_Pmt_Per_Year,DAY(Loan_Start)),0)</f>
        <v>0</v>
      </c>
      <c r="C210" s="425">
        <f t="shared" si="33"/>
        <v>0</v>
      </c>
      <c r="D210" s="425">
        <f t="shared" si="34"/>
        <v>0</v>
      </c>
      <c r="E210" s="425">
        <f t="shared" ref="E210:E273" si="41">IF(AND(Pay_Num&lt;&gt;0,Sched_Pay+Scheduled_Extra_Payments&lt;Beg_Bal),Scheduled_Extra_Payments,IF(AND(Pay_Num&lt;&gt;0,Beg_Bal-Sched_Pay&gt;0),Beg_Bal-Sched_Pay,IF(Pay_Num&lt;&gt;0,0,0)))</f>
        <v>0</v>
      </c>
      <c r="F210" s="425">
        <f t="shared" si="35"/>
        <v>0</v>
      </c>
      <c r="G210" s="425">
        <f t="shared" si="36"/>
        <v>0</v>
      </c>
      <c r="H210" s="425">
        <f t="shared" si="37"/>
        <v>0</v>
      </c>
      <c r="I210" s="425">
        <f t="shared" ref="I210:I273" si="42">IF(AND(Pay_Num&lt;&gt;0,Sched_Pay+Extra_Pay&lt;Beg_Bal),Beg_Bal-Princ,IF(Pay_Num&lt;&gt;0,0,0))</f>
        <v>0</v>
      </c>
      <c r="J210" s="422">
        <f t="shared" si="38"/>
        <v>0</v>
      </c>
      <c r="K210" s="422">
        <f t="shared" ref="K210:K273" si="43">H211-J211</f>
        <v>0</v>
      </c>
      <c r="L210" s="426">
        <f t="shared" si="39"/>
        <v>1</v>
      </c>
      <c r="M210" s="425">
        <f t="shared" ref="M210:M273" si="44">K210+J210</f>
        <v>0</v>
      </c>
    </row>
    <row r="211" spans="1:13">
      <c r="A211" s="423">
        <f t="shared" ref="A211:A274" si="45">IF(Values_Entered,A210+1,0)</f>
        <v>0</v>
      </c>
      <c r="B211" s="424">
        <f t="shared" si="40"/>
        <v>0</v>
      </c>
      <c r="C211" s="425">
        <f t="shared" ref="C211:C274" si="46">IF(Pay_Num&lt;&gt;0,I210,0)</f>
        <v>0</v>
      </c>
      <c r="D211" s="425">
        <f t="shared" ref="D211:D274" si="47">G211+H211</f>
        <v>0</v>
      </c>
      <c r="E211" s="425">
        <f t="shared" si="41"/>
        <v>0</v>
      </c>
      <c r="F211" s="425">
        <f t="shared" ref="F211:F274" si="48">IF(AND(Pay_Num&lt;&gt;0,Sched_Pay+Extra_Pay&lt;Beg_Bal),Sched_Pay+Extra_Pay,IF(Pay_Num&lt;&gt;0,Beg_Bal,0))</f>
        <v>0</v>
      </c>
      <c r="G211" s="425">
        <f t="shared" ref="G211:G274" si="49">IF(I210=0,0,IF(Pay_Num&lt;&gt;0,Loan_Amount/Loan_Years/Num_Pmt_Per_Year,0))</f>
        <v>0</v>
      </c>
      <c r="H211" s="425">
        <f t="shared" ref="H211:H274" si="50">IF(Pay_Num&lt;&gt;0,Beg_Bal*Interest_Rate/Num_Pmt_Per_Year,0)</f>
        <v>0</v>
      </c>
      <c r="I211" s="425">
        <f t="shared" si="42"/>
        <v>0</v>
      </c>
      <c r="J211" s="422">
        <f t="shared" ref="J211:J274" si="51">DAYS360(L211,B211)/360*H211</f>
        <v>0</v>
      </c>
      <c r="K211" s="422">
        <f t="shared" si="43"/>
        <v>0</v>
      </c>
      <c r="L211" s="426">
        <f t="shared" ref="L211:L274" si="52">DATE(YEAR(B211),1,1)</f>
        <v>1</v>
      </c>
      <c r="M211" s="425">
        <f t="shared" si="44"/>
        <v>0</v>
      </c>
    </row>
    <row r="212" spans="1:13">
      <c r="A212" s="423">
        <f t="shared" si="45"/>
        <v>0</v>
      </c>
      <c r="B212" s="424">
        <f t="shared" si="40"/>
        <v>0</v>
      </c>
      <c r="C212" s="425">
        <f t="shared" si="46"/>
        <v>0</v>
      </c>
      <c r="D212" s="425">
        <f t="shared" si="47"/>
        <v>0</v>
      </c>
      <c r="E212" s="425">
        <f t="shared" si="41"/>
        <v>0</v>
      </c>
      <c r="F212" s="425">
        <f t="shared" si="48"/>
        <v>0</v>
      </c>
      <c r="G212" s="425">
        <f t="shared" si="49"/>
        <v>0</v>
      </c>
      <c r="H212" s="425">
        <f t="shared" si="50"/>
        <v>0</v>
      </c>
      <c r="I212" s="425">
        <f t="shared" si="42"/>
        <v>0</v>
      </c>
      <c r="J212" s="422">
        <f t="shared" si="51"/>
        <v>0</v>
      </c>
      <c r="K212" s="422">
        <f t="shared" si="43"/>
        <v>0</v>
      </c>
      <c r="L212" s="426">
        <f t="shared" si="52"/>
        <v>1</v>
      </c>
      <c r="M212" s="425">
        <f t="shared" si="44"/>
        <v>0</v>
      </c>
    </row>
    <row r="213" spans="1:13">
      <c r="A213" s="423">
        <f t="shared" si="45"/>
        <v>0</v>
      </c>
      <c r="B213" s="424">
        <f t="shared" si="40"/>
        <v>0</v>
      </c>
      <c r="C213" s="425">
        <f t="shared" si="46"/>
        <v>0</v>
      </c>
      <c r="D213" s="425">
        <f t="shared" si="47"/>
        <v>0</v>
      </c>
      <c r="E213" s="425">
        <f t="shared" si="41"/>
        <v>0</v>
      </c>
      <c r="F213" s="425">
        <f t="shared" si="48"/>
        <v>0</v>
      </c>
      <c r="G213" s="425">
        <f t="shared" si="49"/>
        <v>0</v>
      </c>
      <c r="H213" s="425">
        <f t="shared" si="50"/>
        <v>0</v>
      </c>
      <c r="I213" s="425">
        <f t="shared" si="42"/>
        <v>0</v>
      </c>
      <c r="J213" s="422">
        <f t="shared" si="51"/>
        <v>0</v>
      </c>
      <c r="K213" s="422">
        <f t="shared" si="43"/>
        <v>0</v>
      </c>
      <c r="L213" s="426">
        <f t="shared" si="52"/>
        <v>1</v>
      </c>
      <c r="M213" s="425">
        <f t="shared" si="44"/>
        <v>0</v>
      </c>
    </row>
    <row r="214" spans="1:13">
      <c r="A214" s="423">
        <f t="shared" si="45"/>
        <v>0</v>
      </c>
      <c r="B214" s="424">
        <f t="shared" si="40"/>
        <v>0</v>
      </c>
      <c r="C214" s="425">
        <f t="shared" si="46"/>
        <v>0</v>
      </c>
      <c r="D214" s="425">
        <f t="shared" si="47"/>
        <v>0</v>
      </c>
      <c r="E214" s="425">
        <f t="shared" si="41"/>
        <v>0</v>
      </c>
      <c r="F214" s="425">
        <f t="shared" si="48"/>
        <v>0</v>
      </c>
      <c r="G214" s="425">
        <f t="shared" si="49"/>
        <v>0</v>
      </c>
      <c r="H214" s="425">
        <f t="shared" si="50"/>
        <v>0</v>
      </c>
      <c r="I214" s="425">
        <f t="shared" si="42"/>
        <v>0</v>
      </c>
      <c r="J214" s="422">
        <f t="shared" si="51"/>
        <v>0</v>
      </c>
      <c r="K214" s="422">
        <f t="shared" si="43"/>
        <v>0</v>
      </c>
      <c r="L214" s="426">
        <f t="shared" si="52"/>
        <v>1</v>
      </c>
      <c r="M214" s="425">
        <f t="shared" si="44"/>
        <v>0</v>
      </c>
    </row>
    <row r="215" spans="1:13">
      <c r="A215" s="423">
        <f t="shared" si="45"/>
        <v>0</v>
      </c>
      <c r="B215" s="424">
        <f t="shared" si="40"/>
        <v>0</v>
      </c>
      <c r="C215" s="425">
        <f t="shared" si="46"/>
        <v>0</v>
      </c>
      <c r="D215" s="425">
        <f t="shared" si="47"/>
        <v>0</v>
      </c>
      <c r="E215" s="425">
        <f t="shared" si="41"/>
        <v>0</v>
      </c>
      <c r="F215" s="425">
        <f t="shared" si="48"/>
        <v>0</v>
      </c>
      <c r="G215" s="425">
        <f t="shared" si="49"/>
        <v>0</v>
      </c>
      <c r="H215" s="425">
        <f t="shared" si="50"/>
        <v>0</v>
      </c>
      <c r="I215" s="425">
        <f t="shared" si="42"/>
        <v>0</v>
      </c>
      <c r="J215" s="422">
        <f t="shared" si="51"/>
        <v>0</v>
      </c>
      <c r="K215" s="422">
        <f t="shared" si="43"/>
        <v>0</v>
      </c>
      <c r="L215" s="426">
        <f t="shared" si="52"/>
        <v>1</v>
      </c>
      <c r="M215" s="425">
        <f t="shared" si="44"/>
        <v>0</v>
      </c>
    </row>
    <row r="216" spans="1:13">
      <c r="A216" s="423">
        <f t="shared" si="45"/>
        <v>0</v>
      </c>
      <c r="B216" s="424">
        <f t="shared" si="40"/>
        <v>0</v>
      </c>
      <c r="C216" s="425">
        <f t="shared" si="46"/>
        <v>0</v>
      </c>
      <c r="D216" s="425">
        <f t="shared" si="47"/>
        <v>0</v>
      </c>
      <c r="E216" s="425">
        <f t="shared" si="41"/>
        <v>0</v>
      </c>
      <c r="F216" s="425">
        <f t="shared" si="48"/>
        <v>0</v>
      </c>
      <c r="G216" s="425">
        <f t="shared" si="49"/>
        <v>0</v>
      </c>
      <c r="H216" s="425">
        <f t="shared" si="50"/>
        <v>0</v>
      </c>
      <c r="I216" s="425">
        <f t="shared" si="42"/>
        <v>0</v>
      </c>
      <c r="J216" s="422">
        <f t="shared" si="51"/>
        <v>0</v>
      </c>
      <c r="K216" s="422">
        <f t="shared" si="43"/>
        <v>0</v>
      </c>
      <c r="L216" s="426">
        <f t="shared" si="52"/>
        <v>1</v>
      </c>
      <c r="M216" s="425">
        <f t="shared" si="44"/>
        <v>0</v>
      </c>
    </row>
    <row r="217" spans="1:13">
      <c r="A217" s="423">
        <f t="shared" si="45"/>
        <v>0</v>
      </c>
      <c r="B217" s="424">
        <f t="shared" si="40"/>
        <v>0</v>
      </c>
      <c r="C217" s="425">
        <f t="shared" si="46"/>
        <v>0</v>
      </c>
      <c r="D217" s="425">
        <f t="shared" si="47"/>
        <v>0</v>
      </c>
      <c r="E217" s="425">
        <f t="shared" si="41"/>
        <v>0</v>
      </c>
      <c r="F217" s="425">
        <f t="shared" si="48"/>
        <v>0</v>
      </c>
      <c r="G217" s="425">
        <f t="shared" si="49"/>
        <v>0</v>
      </c>
      <c r="H217" s="425">
        <f t="shared" si="50"/>
        <v>0</v>
      </c>
      <c r="I217" s="425">
        <f t="shared" si="42"/>
        <v>0</v>
      </c>
      <c r="J217" s="422">
        <f t="shared" si="51"/>
        <v>0</v>
      </c>
      <c r="K217" s="422">
        <f t="shared" si="43"/>
        <v>0</v>
      </c>
      <c r="L217" s="426">
        <f t="shared" si="52"/>
        <v>1</v>
      </c>
      <c r="M217" s="425">
        <f t="shared" si="44"/>
        <v>0</v>
      </c>
    </row>
    <row r="218" spans="1:13">
      <c r="A218" s="423">
        <f t="shared" si="45"/>
        <v>0</v>
      </c>
      <c r="B218" s="424">
        <f t="shared" si="40"/>
        <v>0</v>
      </c>
      <c r="C218" s="425">
        <f t="shared" si="46"/>
        <v>0</v>
      </c>
      <c r="D218" s="425">
        <f t="shared" si="47"/>
        <v>0</v>
      </c>
      <c r="E218" s="425">
        <f t="shared" si="41"/>
        <v>0</v>
      </c>
      <c r="F218" s="425">
        <f t="shared" si="48"/>
        <v>0</v>
      </c>
      <c r="G218" s="425">
        <f t="shared" si="49"/>
        <v>0</v>
      </c>
      <c r="H218" s="425">
        <f t="shared" si="50"/>
        <v>0</v>
      </c>
      <c r="I218" s="425">
        <f t="shared" si="42"/>
        <v>0</v>
      </c>
      <c r="J218" s="422">
        <f t="shared" si="51"/>
        <v>0</v>
      </c>
      <c r="K218" s="422">
        <f t="shared" si="43"/>
        <v>0</v>
      </c>
      <c r="L218" s="426">
        <f t="shared" si="52"/>
        <v>1</v>
      </c>
      <c r="M218" s="425">
        <f t="shared" si="44"/>
        <v>0</v>
      </c>
    </row>
    <row r="219" spans="1:13">
      <c r="A219" s="423">
        <f t="shared" si="45"/>
        <v>0</v>
      </c>
      <c r="B219" s="424">
        <f t="shared" si="40"/>
        <v>0</v>
      </c>
      <c r="C219" s="425">
        <f t="shared" si="46"/>
        <v>0</v>
      </c>
      <c r="D219" s="425">
        <f t="shared" si="47"/>
        <v>0</v>
      </c>
      <c r="E219" s="425">
        <f t="shared" si="41"/>
        <v>0</v>
      </c>
      <c r="F219" s="425">
        <f t="shared" si="48"/>
        <v>0</v>
      </c>
      <c r="G219" s="425">
        <f t="shared" si="49"/>
        <v>0</v>
      </c>
      <c r="H219" s="425">
        <f t="shared" si="50"/>
        <v>0</v>
      </c>
      <c r="I219" s="425">
        <f t="shared" si="42"/>
        <v>0</v>
      </c>
      <c r="J219" s="422">
        <f t="shared" si="51"/>
        <v>0</v>
      </c>
      <c r="K219" s="422">
        <f t="shared" si="43"/>
        <v>0</v>
      </c>
      <c r="L219" s="426">
        <f t="shared" si="52"/>
        <v>1</v>
      </c>
      <c r="M219" s="425">
        <f t="shared" si="44"/>
        <v>0</v>
      </c>
    </row>
    <row r="220" spans="1:13">
      <c r="A220" s="423">
        <f t="shared" si="45"/>
        <v>0</v>
      </c>
      <c r="B220" s="424">
        <f t="shared" si="40"/>
        <v>0</v>
      </c>
      <c r="C220" s="425">
        <f t="shared" si="46"/>
        <v>0</v>
      </c>
      <c r="D220" s="425">
        <f t="shared" si="47"/>
        <v>0</v>
      </c>
      <c r="E220" s="425">
        <f t="shared" si="41"/>
        <v>0</v>
      </c>
      <c r="F220" s="425">
        <f t="shared" si="48"/>
        <v>0</v>
      </c>
      <c r="G220" s="425">
        <f t="shared" si="49"/>
        <v>0</v>
      </c>
      <c r="H220" s="425">
        <f t="shared" si="50"/>
        <v>0</v>
      </c>
      <c r="I220" s="425">
        <f t="shared" si="42"/>
        <v>0</v>
      </c>
      <c r="J220" s="422">
        <f t="shared" si="51"/>
        <v>0</v>
      </c>
      <c r="K220" s="422">
        <f t="shared" si="43"/>
        <v>0</v>
      </c>
      <c r="L220" s="426">
        <f t="shared" si="52"/>
        <v>1</v>
      </c>
      <c r="M220" s="425">
        <f t="shared" si="44"/>
        <v>0</v>
      </c>
    </row>
    <row r="221" spans="1:13">
      <c r="A221" s="423">
        <f t="shared" si="45"/>
        <v>0</v>
      </c>
      <c r="B221" s="424">
        <f t="shared" si="40"/>
        <v>0</v>
      </c>
      <c r="C221" s="425">
        <f t="shared" si="46"/>
        <v>0</v>
      </c>
      <c r="D221" s="425">
        <f t="shared" si="47"/>
        <v>0</v>
      </c>
      <c r="E221" s="425">
        <f t="shared" si="41"/>
        <v>0</v>
      </c>
      <c r="F221" s="425">
        <f t="shared" si="48"/>
        <v>0</v>
      </c>
      <c r="G221" s="425">
        <f t="shared" si="49"/>
        <v>0</v>
      </c>
      <c r="H221" s="425">
        <f t="shared" si="50"/>
        <v>0</v>
      </c>
      <c r="I221" s="425">
        <f t="shared" si="42"/>
        <v>0</v>
      </c>
      <c r="J221" s="422">
        <f t="shared" si="51"/>
        <v>0</v>
      </c>
      <c r="K221" s="422">
        <f t="shared" si="43"/>
        <v>0</v>
      </c>
      <c r="L221" s="426">
        <f t="shared" si="52"/>
        <v>1</v>
      </c>
      <c r="M221" s="425">
        <f t="shared" si="44"/>
        <v>0</v>
      </c>
    </row>
    <row r="222" spans="1:13">
      <c r="A222" s="423">
        <f t="shared" si="45"/>
        <v>0</v>
      </c>
      <c r="B222" s="424">
        <f t="shared" si="40"/>
        <v>0</v>
      </c>
      <c r="C222" s="425">
        <f t="shared" si="46"/>
        <v>0</v>
      </c>
      <c r="D222" s="425">
        <f t="shared" si="47"/>
        <v>0</v>
      </c>
      <c r="E222" s="425">
        <f t="shared" si="41"/>
        <v>0</v>
      </c>
      <c r="F222" s="425">
        <f t="shared" si="48"/>
        <v>0</v>
      </c>
      <c r="G222" s="425">
        <f t="shared" si="49"/>
        <v>0</v>
      </c>
      <c r="H222" s="425">
        <f t="shared" si="50"/>
        <v>0</v>
      </c>
      <c r="I222" s="425">
        <f t="shared" si="42"/>
        <v>0</v>
      </c>
      <c r="J222" s="422">
        <f t="shared" si="51"/>
        <v>0</v>
      </c>
      <c r="K222" s="422">
        <f t="shared" si="43"/>
        <v>0</v>
      </c>
      <c r="L222" s="426">
        <f t="shared" si="52"/>
        <v>1</v>
      </c>
      <c r="M222" s="425">
        <f t="shared" si="44"/>
        <v>0</v>
      </c>
    </row>
    <row r="223" spans="1:13">
      <c r="A223" s="423">
        <f t="shared" si="45"/>
        <v>0</v>
      </c>
      <c r="B223" s="424">
        <f t="shared" si="40"/>
        <v>0</v>
      </c>
      <c r="C223" s="425">
        <f t="shared" si="46"/>
        <v>0</v>
      </c>
      <c r="D223" s="425">
        <f t="shared" si="47"/>
        <v>0</v>
      </c>
      <c r="E223" s="425">
        <f t="shared" si="41"/>
        <v>0</v>
      </c>
      <c r="F223" s="425">
        <f t="shared" si="48"/>
        <v>0</v>
      </c>
      <c r="G223" s="425">
        <f t="shared" si="49"/>
        <v>0</v>
      </c>
      <c r="H223" s="425">
        <f t="shared" si="50"/>
        <v>0</v>
      </c>
      <c r="I223" s="425">
        <f t="shared" si="42"/>
        <v>0</v>
      </c>
      <c r="J223" s="422">
        <f t="shared" si="51"/>
        <v>0</v>
      </c>
      <c r="K223" s="422">
        <f t="shared" si="43"/>
        <v>0</v>
      </c>
      <c r="L223" s="426">
        <f t="shared" si="52"/>
        <v>1</v>
      </c>
      <c r="M223" s="425">
        <f t="shared" si="44"/>
        <v>0</v>
      </c>
    </row>
    <row r="224" spans="1:13">
      <c r="A224" s="423">
        <f t="shared" si="45"/>
        <v>0</v>
      </c>
      <c r="B224" s="424">
        <f t="shared" si="40"/>
        <v>0</v>
      </c>
      <c r="C224" s="425">
        <f t="shared" si="46"/>
        <v>0</v>
      </c>
      <c r="D224" s="425">
        <f t="shared" si="47"/>
        <v>0</v>
      </c>
      <c r="E224" s="425">
        <f t="shared" si="41"/>
        <v>0</v>
      </c>
      <c r="F224" s="425">
        <f t="shared" si="48"/>
        <v>0</v>
      </c>
      <c r="G224" s="425">
        <f t="shared" si="49"/>
        <v>0</v>
      </c>
      <c r="H224" s="425">
        <f t="shared" si="50"/>
        <v>0</v>
      </c>
      <c r="I224" s="425">
        <f t="shared" si="42"/>
        <v>0</v>
      </c>
      <c r="J224" s="422">
        <f t="shared" si="51"/>
        <v>0</v>
      </c>
      <c r="K224" s="422">
        <f t="shared" si="43"/>
        <v>0</v>
      </c>
      <c r="L224" s="426">
        <f t="shared" si="52"/>
        <v>1</v>
      </c>
      <c r="M224" s="425">
        <f t="shared" si="44"/>
        <v>0</v>
      </c>
    </row>
    <row r="225" spans="1:13">
      <c r="A225" s="423">
        <f t="shared" si="45"/>
        <v>0</v>
      </c>
      <c r="B225" s="424">
        <f t="shared" si="40"/>
        <v>0</v>
      </c>
      <c r="C225" s="425">
        <f t="shared" si="46"/>
        <v>0</v>
      </c>
      <c r="D225" s="425">
        <f t="shared" si="47"/>
        <v>0</v>
      </c>
      <c r="E225" s="425">
        <f t="shared" si="41"/>
        <v>0</v>
      </c>
      <c r="F225" s="425">
        <f t="shared" si="48"/>
        <v>0</v>
      </c>
      <c r="G225" s="425">
        <f t="shared" si="49"/>
        <v>0</v>
      </c>
      <c r="H225" s="425">
        <f t="shared" si="50"/>
        <v>0</v>
      </c>
      <c r="I225" s="425">
        <f t="shared" si="42"/>
        <v>0</v>
      </c>
      <c r="J225" s="422">
        <f t="shared" si="51"/>
        <v>0</v>
      </c>
      <c r="K225" s="422">
        <f t="shared" si="43"/>
        <v>0</v>
      </c>
      <c r="L225" s="426">
        <f t="shared" si="52"/>
        <v>1</v>
      </c>
      <c r="M225" s="425">
        <f t="shared" si="44"/>
        <v>0</v>
      </c>
    </row>
    <row r="226" spans="1:13">
      <c r="A226" s="423">
        <f t="shared" si="45"/>
        <v>0</v>
      </c>
      <c r="B226" s="424">
        <f t="shared" si="40"/>
        <v>0</v>
      </c>
      <c r="C226" s="425">
        <f t="shared" si="46"/>
        <v>0</v>
      </c>
      <c r="D226" s="425">
        <f t="shared" si="47"/>
        <v>0</v>
      </c>
      <c r="E226" s="425">
        <f t="shared" si="41"/>
        <v>0</v>
      </c>
      <c r="F226" s="425">
        <f t="shared" si="48"/>
        <v>0</v>
      </c>
      <c r="G226" s="425">
        <f t="shared" si="49"/>
        <v>0</v>
      </c>
      <c r="H226" s="425">
        <f t="shared" si="50"/>
        <v>0</v>
      </c>
      <c r="I226" s="425">
        <f t="shared" si="42"/>
        <v>0</v>
      </c>
      <c r="J226" s="422">
        <f t="shared" si="51"/>
        <v>0</v>
      </c>
      <c r="K226" s="422">
        <f t="shared" si="43"/>
        <v>0</v>
      </c>
      <c r="L226" s="426">
        <f t="shared" si="52"/>
        <v>1</v>
      </c>
      <c r="M226" s="425">
        <f t="shared" si="44"/>
        <v>0</v>
      </c>
    </row>
    <row r="227" spans="1:13">
      <c r="A227" s="423">
        <f t="shared" si="45"/>
        <v>0</v>
      </c>
      <c r="B227" s="424">
        <f t="shared" si="40"/>
        <v>0</v>
      </c>
      <c r="C227" s="425">
        <f t="shared" si="46"/>
        <v>0</v>
      </c>
      <c r="D227" s="425">
        <f t="shared" si="47"/>
        <v>0</v>
      </c>
      <c r="E227" s="425">
        <f t="shared" si="41"/>
        <v>0</v>
      </c>
      <c r="F227" s="425">
        <f t="shared" si="48"/>
        <v>0</v>
      </c>
      <c r="G227" s="425">
        <f t="shared" si="49"/>
        <v>0</v>
      </c>
      <c r="H227" s="425">
        <f t="shared" si="50"/>
        <v>0</v>
      </c>
      <c r="I227" s="425">
        <f t="shared" si="42"/>
        <v>0</v>
      </c>
      <c r="J227" s="422">
        <f t="shared" si="51"/>
        <v>0</v>
      </c>
      <c r="K227" s="422">
        <f t="shared" si="43"/>
        <v>0</v>
      </c>
      <c r="L227" s="426">
        <f t="shared" si="52"/>
        <v>1</v>
      </c>
      <c r="M227" s="425">
        <f t="shared" si="44"/>
        <v>0</v>
      </c>
    </row>
    <row r="228" spans="1:13">
      <c r="A228" s="423">
        <f t="shared" si="45"/>
        <v>0</v>
      </c>
      <c r="B228" s="424">
        <f t="shared" si="40"/>
        <v>0</v>
      </c>
      <c r="C228" s="425">
        <f t="shared" si="46"/>
        <v>0</v>
      </c>
      <c r="D228" s="425">
        <f t="shared" si="47"/>
        <v>0</v>
      </c>
      <c r="E228" s="425">
        <f t="shared" si="41"/>
        <v>0</v>
      </c>
      <c r="F228" s="425">
        <f t="shared" si="48"/>
        <v>0</v>
      </c>
      <c r="G228" s="425">
        <f t="shared" si="49"/>
        <v>0</v>
      </c>
      <c r="H228" s="425">
        <f t="shared" si="50"/>
        <v>0</v>
      </c>
      <c r="I228" s="425">
        <f t="shared" si="42"/>
        <v>0</v>
      </c>
      <c r="J228" s="422">
        <f t="shared" si="51"/>
        <v>0</v>
      </c>
      <c r="K228" s="422">
        <f t="shared" si="43"/>
        <v>0</v>
      </c>
      <c r="L228" s="426">
        <f t="shared" si="52"/>
        <v>1</v>
      </c>
      <c r="M228" s="425">
        <f t="shared" si="44"/>
        <v>0</v>
      </c>
    </row>
    <row r="229" spans="1:13">
      <c r="A229" s="423">
        <f t="shared" si="45"/>
        <v>0</v>
      </c>
      <c r="B229" s="424">
        <f t="shared" si="40"/>
        <v>0</v>
      </c>
      <c r="C229" s="425">
        <f t="shared" si="46"/>
        <v>0</v>
      </c>
      <c r="D229" s="425">
        <f t="shared" si="47"/>
        <v>0</v>
      </c>
      <c r="E229" s="425">
        <f t="shared" si="41"/>
        <v>0</v>
      </c>
      <c r="F229" s="425">
        <f t="shared" si="48"/>
        <v>0</v>
      </c>
      <c r="G229" s="425">
        <f t="shared" si="49"/>
        <v>0</v>
      </c>
      <c r="H229" s="425">
        <f t="shared" si="50"/>
        <v>0</v>
      </c>
      <c r="I229" s="425">
        <f t="shared" si="42"/>
        <v>0</v>
      </c>
      <c r="J229" s="422">
        <f t="shared" si="51"/>
        <v>0</v>
      </c>
      <c r="K229" s="422">
        <f t="shared" si="43"/>
        <v>0</v>
      </c>
      <c r="L229" s="426">
        <f t="shared" si="52"/>
        <v>1</v>
      </c>
      <c r="M229" s="425">
        <f t="shared" si="44"/>
        <v>0</v>
      </c>
    </row>
    <row r="230" spans="1:13">
      <c r="A230" s="423">
        <f t="shared" si="45"/>
        <v>0</v>
      </c>
      <c r="B230" s="424">
        <f t="shared" si="40"/>
        <v>0</v>
      </c>
      <c r="C230" s="425">
        <f t="shared" si="46"/>
        <v>0</v>
      </c>
      <c r="D230" s="425">
        <f t="shared" si="47"/>
        <v>0</v>
      </c>
      <c r="E230" s="425">
        <f t="shared" si="41"/>
        <v>0</v>
      </c>
      <c r="F230" s="425">
        <f t="shared" si="48"/>
        <v>0</v>
      </c>
      <c r="G230" s="425">
        <f t="shared" si="49"/>
        <v>0</v>
      </c>
      <c r="H230" s="425">
        <f t="shared" si="50"/>
        <v>0</v>
      </c>
      <c r="I230" s="425">
        <f t="shared" si="42"/>
        <v>0</v>
      </c>
      <c r="J230" s="422">
        <f t="shared" si="51"/>
        <v>0</v>
      </c>
      <c r="K230" s="422">
        <f t="shared" si="43"/>
        <v>0</v>
      </c>
      <c r="L230" s="426">
        <f t="shared" si="52"/>
        <v>1</v>
      </c>
      <c r="M230" s="425">
        <f t="shared" si="44"/>
        <v>0</v>
      </c>
    </row>
    <row r="231" spans="1:13">
      <c r="A231" s="423">
        <f t="shared" si="45"/>
        <v>0</v>
      </c>
      <c r="B231" s="424">
        <f t="shared" si="40"/>
        <v>0</v>
      </c>
      <c r="C231" s="425">
        <f t="shared" si="46"/>
        <v>0</v>
      </c>
      <c r="D231" s="425">
        <f t="shared" si="47"/>
        <v>0</v>
      </c>
      <c r="E231" s="425">
        <f t="shared" si="41"/>
        <v>0</v>
      </c>
      <c r="F231" s="425">
        <f t="shared" si="48"/>
        <v>0</v>
      </c>
      <c r="G231" s="425">
        <f t="shared" si="49"/>
        <v>0</v>
      </c>
      <c r="H231" s="425">
        <f t="shared" si="50"/>
        <v>0</v>
      </c>
      <c r="I231" s="425">
        <f t="shared" si="42"/>
        <v>0</v>
      </c>
      <c r="J231" s="422">
        <f t="shared" si="51"/>
        <v>0</v>
      </c>
      <c r="K231" s="422">
        <f t="shared" si="43"/>
        <v>0</v>
      </c>
      <c r="L231" s="426">
        <f t="shared" si="52"/>
        <v>1</v>
      </c>
      <c r="M231" s="425">
        <f t="shared" si="44"/>
        <v>0</v>
      </c>
    </row>
    <row r="232" spans="1:13">
      <c r="A232" s="423">
        <f t="shared" si="45"/>
        <v>0</v>
      </c>
      <c r="B232" s="424">
        <f t="shared" si="40"/>
        <v>0</v>
      </c>
      <c r="C232" s="425">
        <f t="shared" si="46"/>
        <v>0</v>
      </c>
      <c r="D232" s="425">
        <f t="shared" si="47"/>
        <v>0</v>
      </c>
      <c r="E232" s="425">
        <f t="shared" si="41"/>
        <v>0</v>
      </c>
      <c r="F232" s="425">
        <f t="shared" si="48"/>
        <v>0</v>
      </c>
      <c r="G232" s="425">
        <f t="shared" si="49"/>
        <v>0</v>
      </c>
      <c r="H232" s="425">
        <f t="shared" si="50"/>
        <v>0</v>
      </c>
      <c r="I232" s="425">
        <f t="shared" si="42"/>
        <v>0</v>
      </c>
      <c r="J232" s="422">
        <f t="shared" si="51"/>
        <v>0</v>
      </c>
      <c r="K232" s="422">
        <f t="shared" si="43"/>
        <v>0</v>
      </c>
      <c r="L232" s="426">
        <f t="shared" si="52"/>
        <v>1</v>
      </c>
      <c r="M232" s="425">
        <f t="shared" si="44"/>
        <v>0</v>
      </c>
    </row>
    <row r="233" spans="1:13">
      <c r="A233" s="423">
        <f t="shared" si="45"/>
        <v>0</v>
      </c>
      <c r="B233" s="424">
        <f t="shared" si="40"/>
        <v>0</v>
      </c>
      <c r="C233" s="425">
        <f t="shared" si="46"/>
        <v>0</v>
      </c>
      <c r="D233" s="425">
        <f t="shared" si="47"/>
        <v>0</v>
      </c>
      <c r="E233" s="425">
        <f t="shared" si="41"/>
        <v>0</v>
      </c>
      <c r="F233" s="425">
        <f t="shared" si="48"/>
        <v>0</v>
      </c>
      <c r="G233" s="425">
        <f t="shared" si="49"/>
        <v>0</v>
      </c>
      <c r="H233" s="425">
        <f t="shared" si="50"/>
        <v>0</v>
      </c>
      <c r="I233" s="425">
        <f t="shared" si="42"/>
        <v>0</v>
      </c>
      <c r="J233" s="422">
        <f t="shared" si="51"/>
        <v>0</v>
      </c>
      <c r="K233" s="422">
        <f t="shared" si="43"/>
        <v>0</v>
      </c>
      <c r="L233" s="426">
        <f t="shared" si="52"/>
        <v>1</v>
      </c>
      <c r="M233" s="425">
        <f t="shared" si="44"/>
        <v>0</v>
      </c>
    </row>
    <row r="234" spans="1:13">
      <c r="A234" s="423">
        <f t="shared" si="45"/>
        <v>0</v>
      </c>
      <c r="B234" s="424">
        <f t="shared" si="40"/>
        <v>0</v>
      </c>
      <c r="C234" s="425">
        <f t="shared" si="46"/>
        <v>0</v>
      </c>
      <c r="D234" s="425">
        <f t="shared" si="47"/>
        <v>0</v>
      </c>
      <c r="E234" s="425">
        <f t="shared" si="41"/>
        <v>0</v>
      </c>
      <c r="F234" s="425">
        <f t="shared" si="48"/>
        <v>0</v>
      </c>
      <c r="G234" s="425">
        <f t="shared" si="49"/>
        <v>0</v>
      </c>
      <c r="H234" s="425">
        <f t="shared" si="50"/>
        <v>0</v>
      </c>
      <c r="I234" s="425">
        <f t="shared" si="42"/>
        <v>0</v>
      </c>
      <c r="J234" s="422">
        <f t="shared" si="51"/>
        <v>0</v>
      </c>
      <c r="K234" s="422">
        <f t="shared" si="43"/>
        <v>0</v>
      </c>
      <c r="L234" s="426">
        <f t="shared" si="52"/>
        <v>1</v>
      </c>
      <c r="M234" s="425">
        <f t="shared" si="44"/>
        <v>0</v>
      </c>
    </row>
    <row r="235" spans="1:13">
      <c r="A235" s="423">
        <f t="shared" si="45"/>
        <v>0</v>
      </c>
      <c r="B235" s="424">
        <f t="shared" si="40"/>
        <v>0</v>
      </c>
      <c r="C235" s="425">
        <f t="shared" si="46"/>
        <v>0</v>
      </c>
      <c r="D235" s="425">
        <f t="shared" si="47"/>
        <v>0</v>
      </c>
      <c r="E235" s="425">
        <f t="shared" si="41"/>
        <v>0</v>
      </c>
      <c r="F235" s="425">
        <f t="shared" si="48"/>
        <v>0</v>
      </c>
      <c r="G235" s="425">
        <f t="shared" si="49"/>
        <v>0</v>
      </c>
      <c r="H235" s="425">
        <f t="shared" si="50"/>
        <v>0</v>
      </c>
      <c r="I235" s="425">
        <f t="shared" si="42"/>
        <v>0</v>
      </c>
      <c r="J235" s="422">
        <f t="shared" si="51"/>
        <v>0</v>
      </c>
      <c r="K235" s="422">
        <f t="shared" si="43"/>
        <v>0</v>
      </c>
      <c r="L235" s="426">
        <f t="shared" si="52"/>
        <v>1</v>
      </c>
      <c r="M235" s="425">
        <f t="shared" si="44"/>
        <v>0</v>
      </c>
    </row>
    <row r="236" spans="1:13">
      <c r="A236" s="423">
        <f t="shared" si="45"/>
        <v>0</v>
      </c>
      <c r="B236" s="424">
        <f t="shared" si="40"/>
        <v>0</v>
      </c>
      <c r="C236" s="425">
        <f t="shared" si="46"/>
        <v>0</v>
      </c>
      <c r="D236" s="425">
        <f t="shared" si="47"/>
        <v>0</v>
      </c>
      <c r="E236" s="425">
        <f t="shared" si="41"/>
        <v>0</v>
      </c>
      <c r="F236" s="425">
        <f t="shared" si="48"/>
        <v>0</v>
      </c>
      <c r="G236" s="425">
        <f t="shared" si="49"/>
        <v>0</v>
      </c>
      <c r="H236" s="425">
        <f t="shared" si="50"/>
        <v>0</v>
      </c>
      <c r="I236" s="425">
        <f t="shared" si="42"/>
        <v>0</v>
      </c>
      <c r="J236" s="422">
        <f t="shared" si="51"/>
        <v>0</v>
      </c>
      <c r="K236" s="422">
        <f t="shared" si="43"/>
        <v>0</v>
      </c>
      <c r="L236" s="426">
        <f t="shared" si="52"/>
        <v>1</v>
      </c>
      <c r="M236" s="425">
        <f t="shared" si="44"/>
        <v>0</v>
      </c>
    </row>
    <row r="237" spans="1:13">
      <c r="A237" s="423">
        <f t="shared" si="45"/>
        <v>0</v>
      </c>
      <c r="B237" s="424">
        <f t="shared" si="40"/>
        <v>0</v>
      </c>
      <c r="C237" s="425">
        <f t="shared" si="46"/>
        <v>0</v>
      </c>
      <c r="D237" s="425">
        <f t="shared" si="47"/>
        <v>0</v>
      </c>
      <c r="E237" s="425">
        <f t="shared" si="41"/>
        <v>0</v>
      </c>
      <c r="F237" s="425">
        <f t="shared" si="48"/>
        <v>0</v>
      </c>
      <c r="G237" s="425">
        <f t="shared" si="49"/>
        <v>0</v>
      </c>
      <c r="H237" s="425">
        <f t="shared" si="50"/>
        <v>0</v>
      </c>
      <c r="I237" s="425">
        <f t="shared" si="42"/>
        <v>0</v>
      </c>
      <c r="J237" s="422">
        <f t="shared" si="51"/>
        <v>0</v>
      </c>
      <c r="K237" s="422">
        <f t="shared" si="43"/>
        <v>0</v>
      </c>
      <c r="L237" s="426">
        <f t="shared" si="52"/>
        <v>1</v>
      </c>
      <c r="M237" s="425">
        <f t="shared" si="44"/>
        <v>0</v>
      </c>
    </row>
    <row r="238" spans="1:13">
      <c r="A238" s="423">
        <f t="shared" si="45"/>
        <v>0</v>
      </c>
      <c r="B238" s="424">
        <f t="shared" si="40"/>
        <v>0</v>
      </c>
      <c r="C238" s="425">
        <f t="shared" si="46"/>
        <v>0</v>
      </c>
      <c r="D238" s="425">
        <f t="shared" si="47"/>
        <v>0</v>
      </c>
      <c r="E238" s="425">
        <f t="shared" si="41"/>
        <v>0</v>
      </c>
      <c r="F238" s="425">
        <f t="shared" si="48"/>
        <v>0</v>
      </c>
      <c r="G238" s="425">
        <f t="shared" si="49"/>
        <v>0</v>
      </c>
      <c r="H238" s="425">
        <f t="shared" si="50"/>
        <v>0</v>
      </c>
      <c r="I238" s="425">
        <f t="shared" si="42"/>
        <v>0</v>
      </c>
      <c r="J238" s="422">
        <f t="shared" si="51"/>
        <v>0</v>
      </c>
      <c r="K238" s="422">
        <f t="shared" si="43"/>
        <v>0</v>
      </c>
      <c r="L238" s="426">
        <f t="shared" si="52"/>
        <v>1</v>
      </c>
      <c r="M238" s="425">
        <f t="shared" si="44"/>
        <v>0</v>
      </c>
    </row>
    <row r="239" spans="1:13">
      <c r="A239" s="423">
        <f t="shared" si="45"/>
        <v>0</v>
      </c>
      <c r="B239" s="424">
        <f t="shared" si="40"/>
        <v>0</v>
      </c>
      <c r="C239" s="425">
        <f t="shared" si="46"/>
        <v>0</v>
      </c>
      <c r="D239" s="425">
        <f t="shared" si="47"/>
        <v>0</v>
      </c>
      <c r="E239" s="425">
        <f t="shared" si="41"/>
        <v>0</v>
      </c>
      <c r="F239" s="425">
        <f t="shared" si="48"/>
        <v>0</v>
      </c>
      <c r="G239" s="425">
        <f t="shared" si="49"/>
        <v>0</v>
      </c>
      <c r="H239" s="425">
        <f t="shared" si="50"/>
        <v>0</v>
      </c>
      <c r="I239" s="425">
        <f t="shared" si="42"/>
        <v>0</v>
      </c>
      <c r="J239" s="422">
        <f t="shared" si="51"/>
        <v>0</v>
      </c>
      <c r="K239" s="422">
        <f t="shared" si="43"/>
        <v>0</v>
      </c>
      <c r="L239" s="426">
        <f t="shared" si="52"/>
        <v>1</v>
      </c>
      <c r="M239" s="425">
        <f t="shared" si="44"/>
        <v>0</v>
      </c>
    </row>
    <row r="240" spans="1:13">
      <c r="A240" s="423">
        <f t="shared" si="45"/>
        <v>0</v>
      </c>
      <c r="B240" s="424">
        <f t="shared" si="40"/>
        <v>0</v>
      </c>
      <c r="C240" s="425">
        <f t="shared" si="46"/>
        <v>0</v>
      </c>
      <c r="D240" s="425">
        <f t="shared" si="47"/>
        <v>0</v>
      </c>
      <c r="E240" s="425">
        <f t="shared" si="41"/>
        <v>0</v>
      </c>
      <c r="F240" s="425">
        <f t="shared" si="48"/>
        <v>0</v>
      </c>
      <c r="G240" s="425">
        <f t="shared" si="49"/>
        <v>0</v>
      </c>
      <c r="H240" s="425">
        <f t="shared" si="50"/>
        <v>0</v>
      </c>
      <c r="I240" s="425">
        <f t="shared" si="42"/>
        <v>0</v>
      </c>
      <c r="J240" s="422">
        <f t="shared" si="51"/>
        <v>0</v>
      </c>
      <c r="K240" s="422">
        <f t="shared" si="43"/>
        <v>0</v>
      </c>
      <c r="L240" s="426">
        <f t="shared" si="52"/>
        <v>1</v>
      </c>
      <c r="M240" s="425">
        <f t="shared" si="44"/>
        <v>0</v>
      </c>
    </row>
    <row r="241" spans="1:13">
      <c r="A241" s="423">
        <f t="shared" si="45"/>
        <v>0</v>
      </c>
      <c r="B241" s="424">
        <f t="shared" si="40"/>
        <v>0</v>
      </c>
      <c r="C241" s="425">
        <f t="shared" si="46"/>
        <v>0</v>
      </c>
      <c r="D241" s="425">
        <f t="shared" si="47"/>
        <v>0</v>
      </c>
      <c r="E241" s="425">
        <f t="shared" si="41"/>
        <v>0</v>
      </c>
      <c r="F241" s="425">
        <f t="shared" si="48"/>
        <v>0</v>
      </c>
      <c r="G241" s="425">
        <f t="shared" si="49"/>
        <v>0</v>
      </c>
      <c r="H241" s="425">
        <f t="shared" si="50"/>
        <v>0</v>
      </c>
      <c r="I241" s="425">
        <f t="shared" si="42"/>
        <v>0</v>
      </c>
      <c r="J241" s="422">
        <f t="shared" si="51"/>
        <v>0</v>
      </c>
      <c r="K241" s="422">
        <f t="shared" si="43"/>
        <v>0</v>
      </c>
      <c r="L241" s="426">
        <f t="shared" si="52"/>
        <v>1</v>
      </c>
      <c r="M241" s="425">
        <f t="shared" si="44"/>
        <v>0</v>
      </c>
    </row>
    <row r="242" spans="1:13">
      <c r="A242" s="423">
        <f t="shared" si="45"/>
        <v>0</v>
      </c>
      <c r="B242" s="424">
        <f t="shared" si="40"/>
        <v>0</v>
      </c>
      <c r="C242" s="425">
        <f t="shared" si="46"/>
        <v>0</v>
      </c>
      <c r="D242" s="425">
        <f t="shared" si="47"/>
        <v>0</v>
      </c>
      <c r="E242" s="425">
        <f t="shared" si="41"/>
        <v>0</v>
      </c>
      <c r="F242" s="425">
        <f t="shared" si="48"/>
        <v>0</v>
      </c>
      <c r="G242" s="425">
        <f t="shared" si="49"/>
        <v>0</v>
      </c>
      <c r="H242" s="425">
        <f t="shared" si="50"/>
        <v>0</v>
      </c>
      <c r="I242" s="425">
        <f t="shared" si="42"/>
        <v>0</v>
      </c>
      <c r="J242" s="422">
        <f t="shared" si="51"/>
        <v>0</v>
      </c>
      <c r="K242" s="422">
        <f t="shared" si="43"/>
        <v>0</v>
      </c>
      <c r="L242" s="426">
        <f t="shared" si="52"/>
        <v>1</v>
      </c>
      <c r="M242" s="425">
        <f t="shared" si="44"/>
        <v>0</v>
      </c>
    </row>
    <row r="243" spans="1:13">
      <c r="A243" s="423">
        <f t="shared" si="45"/>
        <v>0</v>
      </c>
      <c r="B243" s="424">
        <f t="shared" si="40"/>
        <v>0</v>
      </c>
      <c r="C243" s="425">
        <f t="shared" si="46"/>
        <v>0</v>
      </c>
      <c r="D243" s="425">
        <f t="shared" si="47"/>
        <v>0</v>
      </c>
      <c r="E243" s="425">
        <f t="shared" si="41"/>
        <v>0</v>
      </c>
      <c r="F243" s="425">
        <f t="shared" si="48"/>
        <v>0</v>
      </c>
      <c r="G243" s="425">
        <f t="shared" si="49"/>
        <v>0</v>
      </c>
      <c r="H243" s="425">
        <f t="shared" si="50"/>
        <v>0</v>
      </c>
      <c r="I243" s="425">
        <f t="shared" si="42"/>
        <v>0</v>
      </c>
      <c r="J243" s="422">
        <f t="shared" si="51"/>
        <v>0</v>
      </c>
      <c r="K243" s="422">
        <f t="shared" si="43"/>
        <v>0</v>
      </c>
      <c r="L243" s="426">
        <f t="shared" si="52"/>
        <v>1</v>
      </c>
      <c r="M243" s="425">
        <f t="shared" si="44"/>
        <v>0</v>
      </c>
    </row>
    <row r="244" spans="1:13">
      <c r="A244" s="423">
        <f t="shared" si="45"/>
        <v>0</v>
      </c>
      <c r="B244" s="424">
        <f t="shared" si="40"/>
        <v>0</v>
      </c>
      <c r="C244" s="425">
        <f t="shared" si="46"/>
        <v>0</v>
      </c>
      <c r="D244" s="425">
        <f t="shared" si="47"/>
        <v>0</v>
      </c>
      <c r="E244" s="425">
        <f t="shared" si="41"/>
        <v>0</v>
      </c>
      <c r="F244" s="425">
        <f t="shared" si="48"/>
        <v>0</v>
      </c>
      <c r="G244" s="425">
        <f t="shared" si="49"/>
        <v>0</v>
      </c>
      <c r="H244" s="425">
        <f t="shared" si="50"/>
        <v>0</v>
      </c>
      <c r="I244" s="425">
        <f t="shared" si="42"/>
        <v>0</v>
      </c>
      <c r="J244" s="422">
        <f t="shared" si="51"/>
        <v>0</v>
      </c>
      <c r="K244" s="422">
        <f t="shared" si="43"/>
        <v>0</v>
      </c>
      <c r="L244" s="426">
        <f t="shared" si="52"/>
        <v>1</v>
      </c>
      <c r="M244" s="425">
        <f t="shared" si="44"/>
        <v>0</v>
      </c>
    </row>
    <row r="245" spans="1:13">
      <c r="A245" s="423">
        <f t="shared" si="45"/>
        <v>0</v>
      </c>
      <c r="B245" s="424">
        <f t="shared" si="40"/>
        <v>0</v>
      </c>
      <c r="C245" s="425">
        <f t="shared" si="46"/>
        <v>0</v>
      </c>
      <c r="D245" s="425">
        <f t="shared" si="47"/>
        <v>0</v>
      </c>
      <c r="E245" s="425">
        <f t="shared" si="41"/>
        <v>0</v>
      </c>
      <c r="F245" s="425">
        <f t="shared" si="48"/>
        <v>0</v>
      </c>
      <c r="G245" s="425">
        <f t="shared" si="49"/>
        <v>0</v>
      </c>
      <c r="H245" s="425">
        <f t="shared" si="50"/>
        <v>0</v>
      </c>
      <c r="I245" s="425">
        <f t="shared" si="42"/>
        <v>0</v>
      </c>
      <c r="J245" s="422">
        <f t="shared" si="51"/>
        <v>0</v>
      </c>
      <c r="K245" s="422">
        <f t="shared" si="43"/>
        <v>0</v>
      </c>
      <c r="L245" s="426">
        <f t="shared" si="52"/>
        <v>1</v>
      </c>
      <c r="M245" s="425">
        <f t="shared" si="44"/>
        <v>0</v>
      </c>
    </row>
    <row r="246" spans="1:13">
      <c r="A246" s="423">
        <f t="shared" si="45"/>
        <v>0</v>
      </c>
      <c r="B246" s="424">
        <f t="shared" si="40"/>
        <v>0</v>
      </c>
      <c r="C246" s="425">
        <f t="shared" si="46"/>
        <v>0</v>
      </c>
      <c r="D246" s="425">
        <f t="shared" si="47"/>
        <v>0</v>
      </c>
      <c r="E246" s="425">
        <f t="shared" si="41"/>
        <v>0</v>
      </c>
      <c r="F246" s="425">
        <f t="shared" si="48"/>
        <v>0</v>
      </c>
      <c r="G246" s="425">
        <f t="shared" si="49"/>
        <v>0</v>
      </c>
      <c r="H246" s="425">
        <f t="shared" si="50"/>
        <v>0</v>
      </c>
      <c r="I246" s="425">
        <f t="shared" si="42"/>
        <v>0</v>
      </c>
      <c r="J246" s="422">
        <f t="shared" si="51"/>
        <v>0</v>
      </c>
      <c r="K246" s="422">
        <f t="shared" si="43"/>
        <v>0</v>
      </c>
      <c r="L246" s="426">
        <f t="shared" si="52"/>
        <v>1</v>
      </c>
      <c r="M246" s="425">
        <f t="shared" si="44"/>
        <v>0</v>
      </c>
    </row>
    <row r="247" spans="1:13">
      <c r="A247" s="423">
        <f t="shared" si="45"/>
        <v>0</v>
      </c>
      <c r="B247" s="424">
        <f t="shared" si="40"/>
        <v>0</v>
      </c>
      <c r="C247" s="425">
        <f t="shared" si="46"/>
        <v>0</v>
      </c>
      <c r="D247" s="425">
        <f t="shared" si="47"/>
        <v>0</v>
      </c>
      <c r="E247" s="425">
        <f t="shared" si="41"/>
        <v>0</v>
      </c>
      <c r="F247" s="425">
        <f t="shared" si="48"/>
        <v>0</v>
      </c>
      <c r="G247" s="425">
        <f t="shared" si="49"/>
        <v>0</v>
      </c>
      <c r="H247" s="425">
        <f t="shared" si="50"/>
        <v>0</v>
      </c>
      <c r="I247" s="425">
        <f t="shared" si="42"/>
        <v>0</v>
      </c>
      <c r="J247" s="422">
        <f t="shared" si="51"/>
        <v>0</v>
      </c>
      <c r="K247" s="422">
        <f t="shared" si="43"/>
        <v>0</v>
      </c>
      <c r="L247" s="426">
        <f t="shared" si="52"/>
        <v>1</v>
      </c>
      <c r="M247" s="425">
        <f t="shared" si="44"/>
        <v>0</v>
      </c>
    </row>
    <row r="248" spans="1:13">
      <c r="A248" s="423">
        <f t="shared" si="45"/>
        <v>0</v>
      </c>
      <c r="B248" s="424">
        <f t="shared" si="40"/>
        <v>0</v>
      </c>
      <c r="C248" s="425">
        <f t="shared" si="46"/>
        <v>0</v>
      </c>
      <c r="D248" s="425">
        <f t="shared" si="47"/>
        <v>0</v>
      </c>
      <c r="E248" s="425">
        <f t="shared" si="41"/>
        <v>0</v>
      </c>
      <c r="F248" s="425">
        <f t="shared" si="48"/>
        <v>0</v>
      </c>
      <c r="G248" s="425">
        <f t="shared" si="49"/>
        <v>0</v>
      </c>
      <c r="H248" s="425">
        <f t="shared" si="50"/>
        <v>0</v>
      </c>
      <c r="I248" s="425">
        <f t="shared" si="42"/>
        <v>0</v>
      </c>
      <c r="J248" s="422">
        <f t="shared" si="51"/>
        <v>0</v>
      </c>
      <c r="K248" s="422">
        <f t="shared" si="43"/>
        <v>0</v>
      </c>
      <c r="L248" s="426">
        <f t="shared" si="52"/>
        <v>1</v>
      </c>
      <c r="M248" s="425">
        <f t="shared" si="44"/>
        <v>0</v>
      </c>
    </row>
    <row r="249" spans="1:13">
      <c r="A249" s="423">
        <f t="shared" si="45"/>
        <v>0</v>
      </c>
      <c r="B249" s="424">
        <f t="shared" si="40"/>
        <v>0</v>
      </c>
      <c r="C249" s="425">
        <f t="shared" si="46"/>
        <v>0</v>
      </c>
      <c r="D249" s="425">
        <f t="shared" si="47"/>
        <v>0</v>
      </c>
      <c r="E249" s="425">
        <f t="shared" si="41"/>
        <v>0</v>
      </c>
      <c r="F249" s="425">
        <f t="shared" si="48"/>
        <v>0</v>
      </c>
      <c r="G249" s="425">
        <f t="shared" si="49"/>
        <v>0</v>
      </c>
      <c r="H249" s="425">
        <f t="shared" si="50"/>
        <v>0</v>
      </c>
      <c r="I249" s="425">
        <f t="shared" si="42"/>
        <v>0</v>
      </c>
      <c r="J249" s="422">
        <f t="shared" si="51"/>
        <v>0</v>
      </c>
      <c r="K249" s="422">
        <f t="shared" si="43"/>
        <v>0</v>
      </c>
      <c r="L249" s="426">
        <f t="shared" si="52"/>
        <v>1</v>
      </c>
      <c r="M249" s="425">
        <f t="shared" si="44"/>
        <v>0</v>
      </c>
    </row>
    <row r="250" spans="1:13">
      <c r="A250" s="423">
        <f t="shared" si="45"/>
        <v>0</v>
      </c>
      <c r="B250" s="424">
        <f t="shared" si="40"/>
        <v>0</v>
      </c>
      <c r="C250" s="425">
        <f t="shared" si="46"/>
        <v>0</v>
      </c>
      <c r="D250" s="425">
        <f t="shared" si="47"/>
        <v>0</v>
      </c>
      <c r="E250" s="425">
        <f t="shared" si="41"/>
        <v>0</v>
      </c>
      <c r="F250" s="425">
        <f t="shared" si="48"/>
        <v>0</v>
      </c>
      <c r="G250" s="425">
        <f t="shared" si="49"/>
        <v>0</v>
      </c>
      <c r="H250" s="425">
        <f t="shared" si="50"/>
        <v>0</v>
      </c>
      <c r="I250" s="425">
        <f t="shared" si="42"/>
        <v>0</v>
      </c>
      <c r="J250" s="422">
        <f t="shared" si="51"/>
        <v>0</v>
      </c>
      <c r="K250" s="422">
        <f t="shared" si="43"/>
        <v>0</v>
      </c>
      <c r="L250" s="426">
        <f t="shared" si="52"/>
        <v>1</v>
      </c>
      <c r="M250" s="425">
        <f t="shared" si="44"/>
        <v>0</v>
      </c>
    </row>
    <row r="251" spans="1:13">
      <c r="A251" s="423">
        <f t="shared" si="45"/>
        <v>0</v>
      </c>
      <c r="B251" s="424">
        <f t="shared" si="40"/>
        <v>0</v>
      </c>
      <c r="C251" s="425">
        <f t="shared" si="46"/>
        <v>0</v>
      </c>
      <c r="D251" s="425">
        <f t="shared" si="47"/>
        <v>0</v>
      </c>
      <c r="E251" s="425">
        <f t="shared" si="41"/>
        <v>0</v>
      </c>
      <c r="F251" s="425">
        <f t="shared" si="48"/>
        <v>0</v>
      </c>
      <c r="G251" s="425">
        <f t="shared" si="49"/>
        <v>0</v>
      </c>
      <c r="H251" s="425">
        <f t="shared" si="50"/>
        <v>0</v>
      </c>
      <c r="I251" s="425">
        <f t="shared" si="42"/>
        <v>0</v>
      </c>
      <c r="J251" s="422">
        <f t="shared" si="51"/>
        <v>0</v>
      </c>
      <c r="K251" s="422">
        <f t="shared" si="43"/>
        <v>0</v>
      </c>
      <c r="L251" s="426">
        <f t="shared" si="52"/>
        <v>1</v>
      </c>
      <c r="M251" s="425">
        <f t="shared" si="44"/>
        <v>0</v>
      </c>
    </row>
    <row r="252" spans="1:13">
      <c r="A252" s="423">
        <f t="shared" si="45"/>
        <v>0</v>
      </c>
      <c r="B252" s="424">
        <f t="shared" si="40"/>
        <v>0</v>
      </c>
      <c r="C252" s="425">
        <f t="shared" si="46"/>
        <v>0</v>
      </c>
      <c r="D252" s="425">
        <f t="shared" si="47"/>
        <v>0</v>
      </c>
      <c r="E252" s="425">
        <f t="shared" si="41"/>
        <v>0</v>
      </c>
      <c r="F252" s="425">
        <f t="shared" si="48"/>
        <v>0</v>
      </c>
      <c r="G252" s="425">
        <f t="shared" si="49"/>
        <v>0</v>
      </c>
      <c r="H252" s="425">
        <f t="shared" si="50"/>
        <v>0</v>
      </c>
      <c r="I252" s="425">
        <f t="shared" si="42"/>
        <v>0</v>
      </c>
      <c r="J252" s="422">
        <f t="shared" si="51"/>
        <v>0</v>
      </c>
      <c r="K252" s="422">
        <f t="shared" si="43"/>
        <v>0</v>
      </c>
      <c r="L252" s="426">
        <f t="shared" si="52"/>
        <v>1</v>
      </c>
      <c r="M252" s="425">
        <f t="shared" si="44"/>
        <v>0</v>
      </c>
    </row>
    <row r="253" spans="1:13">
      <c r="A253" s="423">
        <f t="shared" si="45"/>
        <v>0</v>
      </c>
      <c r="B253" s="424">
        <f t="shared" si="40"/>
        <v>0</v>
      </c>
      <c r="C253" s="425">
        <f t="shared" si="46"/>
        <v>0</v>
      </c>
      <c r="D253" s="425">
        <f t="shared" si="47"/>
        <v>0</v>
      </c>
      <c r="E253" s="425">
        <f t="shared" si="41"/>
        <v>0</v>
      </c>
      <c r="F253" s="425">
        <f t="shared" si="48"/>
        <v>0</v>
      </c>
      <c r="G253" s="425">
        <f t="shared" si="49"/>
        <v>0</v>
      </c>
      <c r="H253" s="425">
        <f t="shared" si="50"/>
        <v>0</v>
      </c>
      <c r="I253" s="425">
        <f t="shared" si="42"/>
        <v>0</v>
      </c>
      <c r="J253" s="422">
        <f t="shared" si="51"/>
        <v>0</v>
      </c>
      <c r="K253" s="422">
        <f t="shared" si="43"/>
        <v>0</v>
      </c>
      <c r="L253" s="426">
        <f t="shared" si="52"/>
        <v>1</v>
      </c>
      <c r="M253" s="425">
        <f t="shared" si="44"/>
        <v>0</v>
      </c>
    </row>
    <row r="254" spans="1:13">
      <c r="A254" s="423">
        <f t="shared" si="45"/>
        <v>0</v>
      </c>
      <c r="B254" s="424">
        <f t="shared" si="40"/>
        <v>0</v>
      </c>
      <c r="C254" s="425">
        <f t="shared" si="46"/>
        <v>0</v>
      </c>
      <c r="D254" s="425">
        <f t="shared" si="47"/>
        <v>0</v>
      </c>
      <c r="E254" s="425">
        <f t="shared" si="41"/>
        <v>0</v>
      </c>
      <c r="F254" s="425">
        <f t="shared" si="48"/>
        <v>0</v>
      </c>
      <c r="G254" s="425">
        <f t="shared" si="49"/>
        <v>0</v>
      </c>
      <c r="H254" s="425">
        <f t="shared" si="50"/>
        <v>0</v>
      </c>
      <c r="I254" s="425">
        <f t="shared" si="42"/>
        <v>0</v>
      </c>
      <c r="J254" s="422">
        <f t="shared" si="51"/>
        <v>0</v>
      </c>
      <c r="K254" s="422">
        <f t="shared" si="43"/>
        <v>0</v>
      </c>
      <c r="L254" s="426">
        <f t="shared" si="52"/>
        <v>1</v>
      </c>
      <c r="M254" s="425">
        <f t="shared" si="44"/>
        <v>0</v>
      </c>
    </row>
    <row r="255" spans="1:13">
      <c r="A255" s="423">
        <f t="shared" si="45"/>
        <v>0</v>
      </c>
      <c r="B255" s="424">
        <f t="shared" si="40"/>
        <v>0</v>
      </c>
      <c r="C255" s="425">
        <f t="shared" si="46"/>
        <v>0</v>
      </c>
      <c r="D255" s="425">
        <f t="shared" si="47"/>
        <v>0</v>
      </c>
      <c r="E255" s="425">
        <f t="shared" si="41"/>
        <v>0</v>
      </c>
      <c r="F255" s="425">
        <f t="shared" si="48"/>
        <v>0</v>
      </c>
      <c r="G255" s="425">
        <f t="shared" si="49"/>
        <v>0</v>
      </c>
      <c r="H255" s="425">
        <f t="shared" si="50"/>
        <v>0</v>
      </c>
      <c r="I255" s="425">
        <f t="shared" si="42"/>
        <v>0</v>
      </c>
      <c r="J255" s="422">
        <f t="shared" si="51"/>
        <v>0</v>
      </c>
      <c r="K255" s="422">
        <f t="shared" si="43"/>
        <v>0</v>
      </c>
      <c r="L255" s="426">
        <f t="shared" si="52"/>
        <v>1</v>
      </c>
      <c r="M255" s="425">
        <f t="shared" si="44"/>
        <v>0</v>
      </c>
    </row>
    <row r="256" spans="1:13">
      <c r="A256" s="423">
        <f t="shared" si="45"/>
        <v>0</v>
      </c>
      <c r="B256" s="424">
        <f t="shared" si="40"/>
        <v>0</v>
      </c>
      <c r="C256" s="425">
        <f t="shared" si="46"/>
        <v>0</v>
      </c>
      <c r="D256" s="425">
        <f t="shared" si="47"/>
        <v>0</v>
      </c>
      <c r="E256" s="425">
        <f t="shared" si="41"/>
        <v>0</v>
      </c>
      <c r="F256" s="425">
        <f t="shared" si="48"/>
        <v>0</v>
      </c>
      <c r="G256" s="425">
        <f t="shared" si="49"/>
        <v>0</v>
      </c>
      <c r="H256" s="425">
        <f t="shared" si="50"/>
        <v>0</v>
      </c>
      <c r="I256" s="425">
        <f t="shared" si="42"/>
        <v>0</v>
      </c>
      <c r="J256" s="422">
        <f t="shared" si="51"/>
        <v>0</v>
      </c>
      <c r="K256" s="422">
        <f t="shared" si="43"/>
        <v>0</v>
      </c>
      <c r="L256" s="426">
        <f t="shared" si="52"/>
        <v>1</v>
      </c>
      <c r="M256" s="425">
        <f t="shared" si="44"/>
        <v>0</v>
      </c>
    </row>
    <row r="257" spans="1:13">
      <c r="A257" s="423">
        <f t="shared" si="45"/>
        <v>0</v>
      </c>
      <c r="B257" s="424">
        <f t="shared" si="40"/>
        <v>0</v>
      </c>
      <c r="C257" s="425">
        <f t="shared" si="46"/>
        <v>0</v>
      </c>
      <c r="D257" s="425">
        <f t="shared" si="47"/>
        <v>0</v>
      </c>
      <c r="E257" s="425">
        <f t="shared" si="41"/>
        <v>0</v>
      </c>
      <c r="F257" s="425">
        <f t="shared" si="48"/>
        <v>0</v>
      </c>
      <c r="G257" s="425">
        <f t="shared" si="49"/>
        <v>0</v>
      </c>
      <c r="H257" s="425">
        <f t="shared" si="50"/>
        <v>0</v>
      </c>
      <c r="I257" s="425">
        <f t="shared" si="42"/>
        <v>0</v>
      </c>
      <c r="J257" s="422">
        <f t="shared" si="51"/>
        <v>0</v>
      </c>
      <c r="K257" s="422">
        <f t="shared" si="43"/>
        <v>0</v>
      </c>
      <c r="L257" s="426">
        <f t="shared" si="52"/>
        <v>1</v>
      </c>
      <c r="M257" s="425">
        <f t="shared" si="44"/>
        <v>0</v>
      </c>
    </row>
    <row r="258" spans="1:13">
      <c r="A258" s="423">
        <f t="shared" si="45"/>
        <v>0</v>
      </c>
      <c r="B258" s="424">
        <f t="shared" si="40"/>
        <v>0</v>
      </c>
      <c r="C258" s="425">
        <f t="shared" si="46"/>
        <v>0</v>
      </c>
      <c r="D258" s="425">
        <f t="shared" si="47"/>
        <v>0</v>
      </c>
      <c r="E258" s="425">
        <f t="shared" si="41"/>
        <v>0</v>
      </c>
      <c r="F258" s="425">
        <f t="shared" si="48"/>
        <v>0</v>
      </c>
      <c r="G258" s="425">
        <f t="shared" si="49"/>
        <v>0</v>
      </c>
      <c r="H258" s="425">
        <f t="shared" si="50"/>
        <v>0</v>
      </c>
      <c r="I258" s="425">
        <f t="shared" si="42"/>
        <v>0</v>
      </c>
      <c r="J258" s="422">
        <f t="shared" si="51"/>
        <v>0</v>
      </c>
      <c r="K258" s="422">
        <f t="shared" si="43"/>
        <v>0</v>
      </c>
      <c r="L258" s="426">
        <f t="shared" si="52"/>
        <v>1</v>
      </c>
      <c r="M258" s="425">
        <f t="shared" si="44"/>
        <v>0</v>
      </c>
    </row>
    <row r="259" spans="1:13">
      <c r="A259" s="423">
        <f t="shared" si="45"/>
        <v>0</v>
      </c>
      <c r="B259" s="424">
        <f t="shared" si="40"/>
        <v>0</v>
      </c>
      <c r="C259" s="425">
        <f t="shared" si="46"/>
        <v>0</v>
      </c>
      <c r="D259" s="425">
        <f t="shared" si="47"/>
        <v>0</v>
      </c>
      <c r="E259" s="425">
        <f t="shared" si="41"/>
        <v>0</v>
      </c>
      <c r="F259" s="425">
        <f t="shared" si="48"/>
        <v>0</v>
      </c>
      <c r="G259" s="425">
        <f t="shared" si="49"/>
        <v>0</v>
      </c>
      <c r="H259" s="425">
        <f t="shared" si="50"/>
        <v>0</v>
      </c>
      <c r="I259" s="425">
        <f t="shared" si="42"/>
        <v>0</v>
      </c>
      <c r="J259" s="422">
        <f t="shared" si="51"/>
        <v>0</v>
      </c>
      <c r="K259" s="422">
        <f t="shared" si="43"/>
        <v>0</v>
      </c>
      <c r="L259" s="426">
        <f t="shared" si="52"/>
        <v>1</v>
      </c>
      <c r="M259" s="425">
        <f t="shared" si="44"/>
        <v>0</v>
      </c>
    </row>
    <row r="260" spans="1:13">
      <c r="A260" s="423">
        <f t="shared" si="45"/>
        <v>0</v>
      </c>
      <c r="B260" s="424">
        <f t="shared" si="40"/>
        <v>0</v>
      </c>
      <c r="C260" s="425">
        <f t="shared" si="46"/>
        <v>0</v>
      </c>
      <c r="D260" s="425">
        <f t="shared" si="47"/>
        <v>0</v>
      </c>
      <c r="E260" s="425">
        <f t="shared" si="41"/>
        <v>0</v>
      </c>
      <c r="F260" s="425">
        <f t="shared" si="48"/>
        <v>0</v>
      </c>
      <c r="G260" s="425">
        <f t="shared" si="49"/>
        <v>0</v>
      </c>
      <c r="H260" s="425">
        <f t="shared" si="50"/>
        <v>0</v>
      </c>
      <c r="I260" s="425">
        <f t="shared" si="42"/>
        <v>0</v>
      </c>
      <c r="J260" s="422">
        <f t="shared" si="51"/>
        <v>0</v>
      </c>
      <c r="K260" s="422">
        <f t="shared" si="43"/>
        <v>0</v>
      </c>
      <c r="L260" s="426">
        <f t="shared" si="52"/>
        <v>1</v>
      </c>
      <c r="M260" s="425">
        <f t="shared" si="44"/>
        <v>0</v>
      </c>
    </row>
    <row r="261" spans="1:13">
      <c r="A261" s="423">
        <f t="shared" si="45"/>
        <v>0</v>
      </c>
      <c r="B261" s="424">
        <f t="shared" si="40"/>
        <v>0</v>
      </c>
      <c r="C261" s="425">
        <f t="shared" si="46"/>
        <v>0</v>
      </c>
      <c r="D261" s="425">
        <f t="shared" si="47"/>
        <v>0</v>
      </c>
      <c r="E261" s="425">
        <f t="shared" si="41"/>
        <v>0</v>
      </c>
      <c r="F261" s="425">
        <f t="shared" si="48"/>
        <v>0</v>
      </c>
      <c r="G261" s="425">
        <f t="shared" si="49"/>
        <v>0</v>
      </c>
      <c r="H261" s="425">
        <f t="shared" si="50"/>
        <v>0</v>
      </c>
      <c r="I261" s="425">
        <f t="shared" si="42"/>
        <v>0</v>
      </c>
      <c r="J261" s="422">
        <f t="shared" si="51"/>
        <v>0</v>
      </c>
      <c r="K261" s="422">
        <f t="shared" si="43"/>
        <v>0</v>
      </c>
      <c r="L261" s="426">
        <f t="shared" si="52"/>
        <v>1</v>
      </c>
      <c r="M261" s="425">
        <f t="shared" si="44"/>
        <v>0</v>
      </c>
    </row>
    <row r="262" spans="1:13">
      <c r="A262" s="423">
        <f t="shared" si="45"/>
        <v>0</v>
      </c>
      <c r="B262" s="424">
        <f t="shared" si="40"/>
        <v>0</v>
      </c>
      <c r="C262" s="425">
        <f t="shared" si="46"/>
        <v>0</v>
      </c>
      <c r="D262" s="425">
        <f t="shared" si="47"/>
        <v>0</v>
      </c>
      <c r="E262" s="425">
        <f t="shared" si="41"/>
        <v>0</v>
      </c>
      <c r="F262" s="425">
        <f t="shared" si="48"/>
        <v>0</v>
      </c>
      <c r="G262" s="425">
        <f t="shared" si="49"/>
        <v>0</v>
      </c>
      <c r="H262" s="425">
        <f t="shared" si="50"/>
        <v>0</v>
      </c>
      <c r="I262" s="425">
        <f t="shared" si="42"/>
        <v>0</v>
      </c>
      <c r="J262" s="422">
        <f t="shared" si="51"/>
        <v>0</v>
      </c>
      <c r="K262" s="422">
        <f t="shared" si="43"/>
        <v>0</v>
      </c>
      <c r="L262" s="426">
        <f t="shared" si="52"/>
        <v>1</v>
      </c>
      <c r="M262" s="425">
        <f t="shared" si="44"/>
        <v>0</v>
      </c>
    </row>
    <row r="263" spans="1:13">
      <c r="A263" s="423">
        <f t="shared" si="45"/>
        <v>0</v>
      </c>
      <c r="B263" s="424">
        <f t="shared" si="40"/>
        <v>0</v>
      </c>
      <c r="C263" s="425">
        <f t="shared" si="46"/>
        <v>0</v>
      </c>
      <c r="D263" s="425">
        <f t="shared" si="47"/>
        <v>0</v>
      </c>
      <c r="E263" s="425">
        <f t="shared" si="41"/>
        <v>0</v>
      </c>
      <c r="F263" s="425">
        <f t="shared" si="48"/>
        <v>0</v>
      </c>
      <c r="G263" s="425">
        <f t="shared" si="49"/>
        <v>0</v>
      </c>
      <c r="H263" s="425">
        <f t="shared" si="50"/>
        <v>0</v>
      </c>
      <c r="I263" s="425">
        <f t="shared" si="42"/>
        <v>0</v>
      </c>
      <c r="J263" s="422">
        <f t="shared" si="51"/>
        <v>0</v>
      </c>
      <c r="K263" s="422">
        <f t="shared" si="43"/>
        <v>0</v>
      </c>
      <c r="L263" s="426">
        <f t="shared" si="52"/>
        <v>1</v>
      </c>
      <c r="M263" s="425">
        <f t="shared" si="44"/>
        <v>0</v>
      </c>
    </row>
    <row r="264" spans="1:13">
      <c r="A264" s="423">
        <f t="shared" si="45"/>
        <v>0</v>
      </c>
      <c r="B264" s="424">
        <f t="shared" si="40"/>
        <v>0</v>
      </c>
      <c r="C264" s="425">
        <f t="shared" si="46"/>
        <v>0</v>
      </c>
      <c r="D264" s="425">
        <f t="shared" si="47"/>
        <v>0</v>
      </c>
      <c r="E264" s="425">
        <f t="shared" si="41"/>
        <v>0</v>
      </c>
      <c r="F264" s="425">
        <f t="shared" si="48"/>
        <v>0</v>
      </c>
      <c r="G264" s="425">
        <f t="shared" si="49"/>
        <v>0</v>
      </c>
      <c r="H264" s="425">
        <f t="shared" si="50"/>
        <v>0</v>
      </c>
      <c r="I264" s="425">
        <f t="shared" si="42"/>
        <v>0</v>
      </c>
      <c r="J264" s="422">
        <f t="shared" si="51"/>
        <v>0</v>
      </c>
      <c r="K264" s="422">
        <f t="shared" si="43"/>
        <v>0</v>
      </c>
      <c r="L264" s="426">
        <f t="shared" si="52"/>
        <v>1</v>
      </c>
      <c r="M264" s="425">
        <f t="shared" si="44"/>
        <v>0</v>
      </c>
    </row>
    <row r="265" spans="1:13">
      <c r="A265" s="423">
        <f t="shared" si="45"/>
        <v>0</v>
      </c>
      <c r="B265" s="424">
        <f t="shared" si="40"/>
        <v>0</v>
      </c>
      <c r="C265" s="425">
        <f t="shared" si="46"/>
        <v>0</v>
      </c>
      <c r="D265" s="425">
        <f t="shared" si="47"/>
        <v>0</v>
      </c>
      <c r="E265" s="425">
        <f t="shared" si="41"/>
        <v>0</v>
      </c>
      <c r="F265" s="425">
        <f t="shared" si="48"/>
        <v>0</v>
      </c>
      <c r="G265" s="425">
        <f t="shared" si="49"/>
        <v>0</v>
      </c>
      <c r="H265" s="425">
        <f t="shared" si="50"/>
        <v>0</v>
      </c>
      <c r="I265" s="425">
        <f t="shared" si="42"/>
        <v>0</v>
      </c>
      <c r="J265" s="422">
        <f t="shared" si="51"/>
        <v>0</v>
      </c>
      <c r="K265" s="422">
        <f t="shared" si="43"/>
        <v>0</v>
      </c>
      <c r="L265" s="426">
        <f t="shared" si="52"/>
        <v>1</v>
      </c>
      <c r="M265" s="425">
        <f t="shared" si="44"/>
        <v>0</v>
      </c>
    </row>
    <row r="266" spans="1:13">
      <c r="A266" s="423">
        <f t="shared" si="45"/>
        <v>0</v>
      </c>
      <c r="B266" s="424">
        <f t="shared" si="40"/>
        <v>0</v>
      </c>
      <c r="C266" s="425">
        <f t="shared" si="46"/>
        <v>0</v>
      </c>
      <c r="D266" s="425">
        <f t="shared" si="47"/>
        <v>0</v>
      </c>
      <c r="E266" s="425">
        <f t="shared" si="41"/>
        <v>0</v>
      </c>
      <c r="F266" s="425">
        <f t="shared" si="48"/>
        <v>0</v>
      </c>
      <c r="G266" s="425">
        <f t="shared" si="49"/>
        <v>0</v>
      </c>
      <c r="H266" s="425">
        <f t="shared" si="50"/>
        <v>0</v>
      </c>
      <c r="I266" s="425">
        <f t="shared" si="42"/>
        <v>0</v>
      </c>
      <c r="J266" s="422">
        <f t="shared" si="51"/>
        <v>0</v>
      </c>
      <c r="K266" s="422">
        <f t="shared" si="43"/>
        <v>0</v>
      </c>
      <c r="L266" s="426">
        <f t="shared" si="52"/>
        <v>1</v>
      </c>
      <c r="M266" s="425">
        <f t="shared" si="44"/>
        <v>0</v>
      </c>
    </row>
    <row r="267" spans="1:13">
      <c r="A267" s="423">
        <f t="shared" si="45"/>
        <v>0</v>
      </c>
      <c r="B267" s="424">
        <f t="shared" si="40"/>
        <v>0</v>
      </c>
      <c r="C267" s="425">
        <f t="shared" si="46"/>
        <v>0</v>
      </c>
      <c r="D267" s="425">
        <f t="shared" si="47"/>
        <v>0</v>
      </c>
      <c r="E267" s="425">
        <f t="shared" si="41"/>
        <v>0</v>
      </c>
      <c r="F267" s="425">
        <f t="shared" si="48"/>
        <v>0</v>
      </c>
      <c r="G267" s="425">
        <f t="shared" si="49"/>
        <v>0</v>
      </c>
      <c r="H267" s="425">
        <f t="shared" si="50"/>
        <v>0</v>
      </c>
      <c r="I267" s="425">
        <f t="shared" si="42"/>
        <v>0</v>
      </c>
      <c r="J267" s="422">
        <f t="shared" si="51"/>
        <v>0</v>
      </c>
      <c r="K267" s="422">
        <f t="shared" si="43"/>
        <v>0</v>
      </c>
      <c r="L267" s="426">
        <f t="shared" si="52"/>
        <v>1</v>
      </c>
      <c r="M267" s="425">
        <f t="shared" si="44"/>
        <v>0</v>
      </c>
    </row>
    <row r="268" spans="1:13">
      <c r="A268" s="423">
        <f t="shared" si="45"/>
        <v>0</v>
      </c>
      <c r="B268" s="424">
        <f t="shared" si="40"/>
        <v>0</v>
      </c>
      <c r="C268" s="425">
        <f t="shared" si="46"/>
        <v>0</v>
      </c>
      <c r="D268" s="425">
        <f t="shared" si="47"/>
        <v>0</v>
      </c>
      <c r="E268" s="425">
        <f t="shared" si="41"/>
        <v>0</v>
      </c>
      <c r="F268" s="425">
        <f t="shared" si="48"/>
        <v>0</v>
      </c>
      <c r="G268" s="425">
        <f t="shared" si="49"/>
        <v>0</v>
      </c>
      <c r="H268" s="425">
        <f t="shared" si="50"/>
        <v>0</v>
      </c>
      <c r="I268" s="425">
        <f t="shared" si="42"/>
        <v>0</v>
      </c>
      <c r="J268" s="422">
        <f t="shared" si="51"/>
        <v>0</v>
      </c>
      <c r="K268" s="422">
        <f t="shared" si="43"/>
        <v>0</v>
      </c>
      <c r="L268" s="426">
        <f t="shared" si="52"/>
        <v>1</v>
      </c>
      <c r="M268" s="425">
        <f t="shared" si="44"/>
        <v>0</v>
      </c>
    </row>
    <row r="269" spans="1:13">
      <c r="A269" s="423">
        <f t="shared" si="45"/>
        <v>0</v>
      </c>
      <c r="B269" s="424">
        <f t="shared" si="40"/>
        <v>0</v>
      </c>
      <c r="C269" s="425">
        <f t="shared" si="46"/>
        <v>0</v>
      </c>
      <c r="D269" s="425">
        <f t="shared" si="47"/>
        <v>0</v>
      </c>
      <c r="E269" s="425">
        <f t="shared" si="41"/>
        <v>0</v>
      </c>
      <c r="F269" s="425">
        <f t="shared" si="48"/>
        <v>0</v>
      </c>
      <c r="G269" s="425">
        <f t="shared" si="49"/>
        <v>0</v>
      </c>
      <c r="H269" s="425">
        <f t="shared" si="50"/>
        <v>0</v>
      </c>
      <c r="I269" s="425">
        <f t="shared" si="42"/>
        <v>0</v>
      </c>
      <c r="J269" s="422">
        <f t="shared" si="51"/>
        <v>0</v>
      </c>
      <c r="K269" s="422">
        <f t="shared" si="43"/>
        <v>0</v>
      </c>
      <c r="L269" s="426">
        <f t="shared" si="52"/>
        <v>1</v>
      </c>
      <c r="M269" s="425">
        <f t="shared" si="44"/>
        <v>0</v>
      </c>
    </row>
    <row r="270" spans="1:13">
      <c r="A270" s="423">
        <f t="shared" si="45"/>
        <v>0</v>
      </c>
      <c r="B270" s="424">
        <f t="shared" si="40"/>
        <v>0</v>
      </c>
      <c r="C270" s="425">
        <f t="shared" si="46"/>
        <v>0</v>
      </c>
      <c r="D270" s="425">
        <f t="shared" si="47"/>
        <v>0</v>
      </c>
      <c r="E270" s="425">
        <f t="shared" si="41"/>
        <v>0</v>
      </c>
      <c r="F270" s="425">
        <f t="shared" si="48"/>
        <v>0</v>
      </c>
      <c r="G270" s="425">
        <f t="shared" si="49"/>
        <v>0</v>
      </c>
      <c r="H270" s="425">
        <f t="shared" si="50"/>
        <v>0</v>
      </c>
      <c r="I270" s="425">
        <f t="shared" si="42"/>
        <v>0</v>
      </c>
      <c r="J270" s="422">
        <f t="shared" si="51"/>
        <v>0</v>
      </c>
      <c r="K270" s="422">
        <f t="shared" si="43"/>
        <v>0</v>
      </c>
      <c r="L270" s="426">
        <f t="shared" si="52"/>
        <v>1</v>
      </c>
      <c r="M270" s="425">
        <f t="shared" si="44"/>
        <v>0</v>
      </c>
    </row>
    <row r="271" spans="1:13">
      <c r="A271" s="423">
        <f t="shared" si="45"/>
        <v>0</v>
      </c>
      <c r="B271" s="424">
        <f t="shared" si="40"/>
        <v>0</v>
      </c>
      <c r="C271" s="425">
        <f t="shared" si="46"/>
        <v>0</v>
      </c>
      <c r="D271" s="425">
        <f t="shared" si="47"/>
        <v>0</v>
      </c>
      <c r="E271" s="425">
        <f t="shared" si="41"/>
        <v>0</v>
      </c>
      <c r="F271" s="425">
        <f t="shared" si="48"/>
        <v>0</v>
      </c>
      <c r="G271" s="425">
        <f t="shared" si="49"/>
        <v>0</v>
      </c>
      <c r="H271" s="425">
        <f t="shared" si="50"/>
        <v>0</v>
      </c>
      <c r="I271" s="425">
        <f t="shared" si="42"/>
        <v>0</v>
      </c>
      <c r="J271" s="422">
        <f t="shared" si="51"/>
        <v>0</v>
      </c>
      <c r="K271" s="422">
        <f t="shared" si="43"/>
        <v>0</v>
      </c>
      <c r="L271" s="426">
        <f t="shared" si="52"/>
        <v>1</v>
      </c>
      <c r="M271" s="425">
        <f t="shared" si="44"/>
        <v>0</v>
      </c>
    </row>
    <row r="272" spans="1:13">
      <c r="A272" s="423">
        <f t="shared" si="45"/>
        <v>0</v>
      </c>
      <c r="B272" s="424">
        <f t="shared" si="40"/>
        <v>0</v>
      </c>
      <c r="C272" s="425">
        <f t="shared" si="46"/>
        <v>0</v>
      </c>
      <c r="D272" s="425">
        <f t="shared" si="47"/>
        <v>0</v>
      </c>
      <c r="E272" s="425">
        <f t="shared" si="41"/>
        <v>0</v>
      </c>
      <c r="F272" s="425">
        <f t="shared" si="48"/>
        <v>0</v>
      </c>
      <c r="G272" s="425">
        <f t="shared" si="49"/>
        <v>0</v>
      </c>
      <c r="H272" s="425">
        <f t="shared" si="50"/>
        <v>0</v>
      </c>
      <c r="I272" s="425">
        <f t="shared" si="42"/>
        <v>0</v>
      </c>
      <c r="J272" s="422">
        <f t="shared" si="51"/>
        <v>0</v>
      </c>
      <c r="K272" s="422">
        <f t="shared" si="43"/>
        <v>0</v>
      </c>
      <c r="L272" s="426">
        <f t="shared" si="52"/>
        <v>1</v>
      </c>
      <c r="M272" s="425">
        <f t="shared" si="44"/>
        <v>0</v>
      </c>
    </row>
    <row r="273" spans="1:13">
      <c r="A273" s="423">
        <f t="shared" si="45"/>
        <v>0</v>
      </c>
      <c r="B273" s="424">
        <f t="shared" si="40"/>
        <v>0</v>
      </c>
      <c r="C273" s="425">
        <f t="shared" si="46"/>
        <v>0</v>
      </c>
      <c r="D273" s="425">
        <f t="shared" si="47"/>
        <v>0</v>
      </c>
      <c r="E273" s="425">
        <f t="shared" si="41"/>
        <v>0</v>
      </c>
      <c r="F273" s="425">
        <f t="shared" si="48"/>
        <v>0</v>
      </c>
      <c r="G273" s="425">
        <f t="shared" si="49"/>
        <v>0</v>
      </c>
      <c r="H273" s="425">
        <f t="shared" si="50"/>
        <v>0</v>
      </c>
      <c r="I273" s="425">
        <f t="shared" si="42"/>
        <v>0</v>
      </c>
      <c r="J273" s="422">
        <f t="shared" si="51"/>
        <v>0</v>
      </c>
      <c r="K273" s="422">
        <f t="shared" si="43"/>
        <v>0</v>
      </c>
      <c r="L273" s="426">
        <f t="shared" si="52"/>
        <v>1</v>
      </c>
      <c r="M273" s="425">
        <f t="shared" si="44"/>
        <v>0</v>
      </c>
    </row>
    <row r="274" spans="1:13">
      <c r="A274" s="423">
        <f t="shared" si="45"/>
        <v>0</v>
      </c>
      <c r="B274" s="424">
        <f t="shared" ref="B274:B337" si="53">IF(Pay_Num&lt;&gt;0,DATE(YEAR(Loan_Start),MONTH(Loan_Start)+(Pay_Num)*12/Num_Pmt_Per_Year,DAY(Loan_Start)),0)</f>
        <v>0</v>
      </c>
      <c r="C274" s="425">
        <f t="shared" si="46"/>
        <v>0</v>
      </c>
      <c r="D274" s="425">
        <f t="shared" si="47"/>
        <v>0</v>
      </c>
      <c r="E274" s="425">
        <f t="shared" ref="E274:E337" si="54">IF(AND(Pay_Num&lt;&gt;0,Sched_Pay+Scheduled_Extra_Payments&lt;Beg_Bal),Scheduled_Extra_Payments,IF(AND(Pay_Num&lt;&gt;0,Beg_Bal-Sched_Pay&gt;0),Beg_Bal-Sched_Pay,IF(Pay_Num&lt;&gt;0,0,0)))</f>
        <v>0</v>
      </c>
      <c r="F274" s="425">
        <f t="shared" si="48"/>
        <v>0</v>
      </c>
      <c r="G274" s="425">
        <f t="shared" si="49"/>
        <v>0</v>
      </c>
      <c r="H274" s="425">
        <f t="shared" si="50"/>
        <v>0</v>
      </c>
      <c r="I274" s="425">
        <f t="shared" ref="I274:I337" si="55">IF(AND(Pay_Num&lt;&gt;0,Sched_Pay+Extra_Pay&lt;Beg_Bal),Beg_Bal-Princ,IF(Pay_Num&lt;&gt;0,0,0))</f>
        <v>0</v>
      </c>
      <c r="J274" s="422">
        <f t="shared" si="51"/>
        <v>0</v>
      </c>
      <c r="K274" s="422">
        <f t="shared" ref="K274:K337" si="56">H275-J275</f>
        <v>0</v>
      </c>
      <c r="L274" s="426">
        <f t="shared" si="52"/>
        <v>1</v>
      </c>
      <c r="M274" s="425">
        <f t="shared" ref="M274:M337" si="57">K274+J274</f>
        <v>0</v>
      </c>
    </row>
    <row r="275" spans="1:13">
      <c r="A275" s="423">
        <f t="shared" ref="A275:A338" si="58">IF(Values_Entered,A274+1,0)</f>
        <v>0</v>
      </c>
      <c r="B275" s="424">
        <f t="shared" si="53"/>
        <v>0</v>
      </c>
      <c r="C275" s="425">
        <f t="shared" ref="C275:C338" si="59">IF(Pay_Num&lt;&gt;0,I274,0)</f>
        <v>0</v>
      </c>
      <c r="D275" s="425">
        <f t="shared" ref="D275:D338" si="60">G275+H275</f>
        <v>0</v>
      </c>
      <c r="E275" s="425">
        <f t="shared" si="54"/>
        <v>0</v>
      </c>
      <c r="F275" s="425">
        <f t="shared" ref="F275:F338" si="61">IF(AND(Pay_Num&lt;&gt;0,Sched_Pay+Extra_Pay&lt;Beg_Bal),Sched_Pay+Extra_Pay,IF(Pay_Num&lt;&gt;0,Beg_Bal,0))</f>
        <v>0</v>
      </c>
      <c r="G275" s="425">
        <f t="shared" ref="G275:G338" si="62">IF(I274=0,0,IF(Pay_Num&lt;&gt;0,Loan_Amount/Loan_Years/Num_Pmt_Per_Year,0))</f>
        <v>0</v>
      </c>
      <c r="H275" s="425">
        <f t="shared" ref="H275:H338" si="63">IF(Pay_Num&lt;&gt;0,Beg_Bal*Interest_Rate/Num_Pmt_Per_Year,0)</f>
        <v>0</v>
      </c>
      <c r="I275" s="425">
        <f t="shared" si="55"/>
        <v>0</v>
      </c>
      <c r="J275" s="422">
        <f t="shared" ref="J275:J338" si="64">DAYS360(L275,B275)/360*H275</f>
        <v>0</v>
      </c>
      <c r="K275" s="422">
        <f t="shared" si="56"/>
        <v>0</v>
      </c>
      <c r="L275" s="426">
        <f t="shared" ref="L275:L338" si="65">DATE(YEAR(B275),1,1)</f>
        <v>1</v>
      </c>
      <c r="M275" s="425">
        <f t="shared" si="57"/>
        <v>0</v>
      </c>
    </row>
    <row r="276" spans="1:13">
      <c r="A276" s="423">
        <f t="shared" si="58"/>
        <v>0</v>
      </c>
      <c r="B276" s="424">
        <f t="shared" si="53"/>
        <v>0</v>
      </c>
      <c r="C276" s="425">
        <f t="shared" si="59"/>
        <v>0</v>
      </c>
      <c r="D276" s="425">
        <f t="shared" si="60"/>
        <v>0</v>
      </c>
      <c r="E276" s="425">
        <f t="shared" si="54"/>
        <v>0</v>
      </c>
      <c r="F276" s="425">
        <f t="shared" si="61"/>
        <v>0</v>
      </c>
      <c r="G276" s="425">
        <f t="shared" si="62"/>
        <v>0</v>
      </c>
      <c r="H276" s="425">
        <f t="shared" si="63"/>
        <v>0</v>
      </c>
      <c r="I276" s="425">
        <f t="shared" si="55"/>
        <v>0</v>
      </c>
      <c r="J276" s="422">
        <f t="shared" si="64"/>
        <v>0</v>
      </c>
      <c r="K276" s="422">
        <f t="shared" si="56"/>
        <v>0</v>
      </c>
      <c r="L276" s="426">
        <f t="shared" si="65"/>
        <v>1</v>
      </c>
      <c r="M276" s="425">
        <f t="shared" si="57"/>
        <v>0</v>
      </c>
    </row>
    <row r="277" spans="1:13">
      <c r="A277" s="423">
        <f t="shared" si="58"/>
        <v>0</v>
      </c>
      <c r="B277" s="424">
        <f t="shared" si="53"/>
        <v>0</v>
      </c>
      <c r="C277" s="425">
        <f t="shared" si="59"/>
        <v>0</v>
      </c>
      <c r="D277" s="425">
        <f t="shared" si="60"/>
        <v>0</v>
      </c>
      <c r="E277" s="425">
        <f t="shared" si="54"/>
        <v>0</v>
      </c>
      <c r="F277" s="425">
        <f t="shared" si="61"/>
        <v>0</v>
      </c>
      <c r="G277" s="425">
        <f t="shared" si="62"/>
        <v>0</v>
      </c>
      <c r="H277" s="425">
        <f t="shared" si="63"/>
        <v>0</v>
      </c>
      <c r="I277" s="425">
        <f t="shared" si="55"/>
        <v>0</v>
      </c>
      <c r="J277" s="422">
        <f t="shared" si="64"/>
        <v>0</v>
      </c>
      <c r="K277" s="422">
        <f t="shared" si="56"/>
        <v>0</v>
      </c>
      <c r="L277" s="426">
        <f t="shared" si="65"/>
        <v>1</v>
      </c>
      <c r="M277" s="425">
        <f t="shared" si="57"/>
        <v>0</v>
      </c>
    </row>
    <row r="278" spans="1:13">
      <c r="A278" s="423">
        <f t="shared" si="58"/>
        <v>0</v>
      </c>
      <c r="B278" s="424">
        <f t="shared" si="53"/>
        <v>0</v>
      </c>
      <c r="C278" s="425">
        <f t="shared" si="59"/>
        <v>0</v>
      </c>
      <c r="D278" s="425">
        <f t="shared" si="60"/>
        <v>0</v>
      </c>
      <c r="E278" s="425">
        <f t="shared" si="54"/>
        <v>0</v>
      </c>
      <c r="F278" s="425">
        <f t="shared" si="61"/>
        <v>0</v>
      </c>
      <c r="G278" s="425">
        <f t="shared" si="62"/>
        <v>0</v>
      </c>
      <c r="H278" s="425">
        <f t="shared" si="63"/>
        <v>0</v>
      </c>
      <c r="I278" s="425">
        <f t="shared" si="55"/>
        <v>0</v>
      </c>
      <c r="J278" s="422">
        <f t="shared" si="64"/>
        <v>0</v>
      </c>
      <c r="K278" s="422">
        <f t="shared" si="56"/>
        <v>0</v>
      </c>
      <c r="L278" s="426">
        <f t="shared" si="65"/>
        <v>1</v>
      </c>
      <c r="M278" s="425">
        <f t="shared" si="57"/>
        <v>0</v>
      </c>
    </row>
    <row r="279" spans="1:13">
      <c r="A279" s="423">
        <f t="shared" si="58"/>
        <v>0</v>
      </c>
      <c r="B279" s="424">
        <f t="shared" si="53"/>
        <v>0</v>
      </c>
      <c r="C279" s="425">
        <f t="shared" si="59"/>
        <v>0</v>
      </c>
      <c r="D279" s="425">
        <f t="shared" si="60"/>
        <v>0</v>
      </c>
      <c r="E279" s="425">
        <f t="shared" si="54"/>
        <v>0</v>
      </c>
      <c r="F279" s="425">
        <f t="shared" si="61"/>
        <v>0</v>
      </c>
      <c r="G279" s="425">
        <f t="shared" si="62"/>
        <v>0</v>
      </c>
      <c r="H279" s="425">
        <f t="shared" si="63"/>
        <v>0</v>
      </c>
      <c r="I279" s="425">
        <f t="shared" si="55"/>
        <v>0</v>
      </c>
      <c r="J279" s="422">
        <f t="shared" si="64"/>
        <v>0</v>
      </c>
      <c r="K279" s="422">
        <f t="shared" si="56"/>
        <v>0</v>
      </c>
      <c r="L279" s="426">
        <f t="shared" si="65"/>
        <v>1</v>
      </c>
      <c r="M279" s="425">
        <f t="shared" si="57"/>
        <v>0</v>
      </c>
    </row>
    <row r="280" spans="1:13">
      <c r="A280" s="423">
        <f t="shared" si="58"/>
        <v>0</v>
      </c>
      <c r="B280" s="424">
        <f t="shared" si="53"/>
        <v>0</v>
      </c>
      <c r="C280" s="425">
        <f t="shared" si="59"/>
        <v>0</v>
      </c>
      <c r="D280" s="425">
        <f t="shared" si="60"/>
        <v>0</v>
      </c>
      <c r="E280" s="425">
        <f t="shared" si="54"/>
        <v>0</v>
      </c>
      <c r="F280" s="425">
        <f t="shared" si="61"/>
        <v>0</v>
      </c>
      <c r="G280" s="425">
        <f t="shared" si="62"/>
        <v>0</v>
      </c>
      <c r="H280" s="425">
        <f t="shared" si="63"/>
        <v>0</v>
      </c>
      <c r="I280" s="425">
        <f t="shared" si="55"/>
        <v>0</v>
      </c>
      <c r="J280" s="422">
        <f t="shared" si="64"/>
        <v>0</v>
      </c>
      <c r="K280" s="422">
        <f t="shared" si="56"/>
        <v>0</v>
      </c>
      <c r="L280" s="426">
        <f t="shared" si="65"/>
        <v>1</v>
      </c>
      <c r="M280" s="425">
        <f t="shared" si="57"/>
        <v>0</v>
      </c>
    </row>
    <row r="281" spans="1:13">
      <c r="A281" s="423">
        <f t="shared" si="58"/>
        <v>0</v>
      </c>
      <c r="B281" s="424">
        <f t="shared" si="53"/>
        <v>0</v>
      </c>
      <c r="C281" s="425">
        <f t="shared" si="59"/>
        <v>0</v>
      </c>
      <c r="D281" s="425">
        <f t="shared" si="60"/>
        <v>0</v>
      </c>
      <c r="E281" s="425">
        <f t="shared" si="54"/>
        <v>0</v>
      </c>
      <c r="F281" s="425">
        <f t="shared" si="61"/>
        <v>0</v>
      </c>
      <c r="G281" s="425">
        <f t="shared" si="62"/>
        <v>0</v>
      </c>
      <c r="H281" s="425">
        <f t="shared" si="63"/>
        <v>0</v>
      </c>
      <c r="I281" s="425">
        <f t="shared" si="55"/>
        <v>0</v>
      </c>
      <c r="J281" s="422">
        <f t="shared" si="64"/>
        <v>0</v>
      </c>
      <c r="K281" s="422">
        <f t="shared" si="56"/>
        <v>0</v>
      </c>
      <c r="L281" s="426">
        <f t="shared" si="65"/>
        <v>1</v>
      </c>
      <c r="M281" s="425">
        <f t="shared" si="57"/>
        <v>0</v>
      </c>
    </row>
    <row r="282" spans="1:13">
      <c r="A282" s="423">
        <f t="shared" si="58"/>
        <v>0</v>
      </c>
      <c r="B282" s="424">
        <f t="shared" si="53"/>
        <v>0</v>
      </c>
      <c r="C282" s="425">
        <f t="shared" si="59"/>
        <v>0</v>
      </c>
      <c r="D282" s="425">
        <f t="shared" si="60"/>
        <v>0</v>
      </c>
      <c r="E282" s="425">
        <f t="shared" si="54"/>
        <v>0</v>
      </c>
      <c r="F282" s="425">
        <f t="shared" si="61"/>
        <v>0</v>
      </c>
      <c r="G282" s="425">
        <f t="shared" si="62"/>
        <v>0</v>
      </c>
      <c r="H282" s="425">
        <f t="shared" si="63"/>
        <v>0</v>
      </c>
      <c r="I282" s="425">
        <f t="shared" si="55"/>
        <v>0</v>
      </c>
      <c r="J282" s="422">
        <f t="shared" si="64"/>
        <v>0</v>
      </c>
      <c r="K282" s="422">
        <f t="shared" si="56"/>
        <v>0</v>
      </c>
      <c r="L282" s="426">
        <f t="shared" si="65"/>
        <v>1</v>
      </c>
      <c r="M282" s="425">
        <f t="shared" si="57"/>
        <v>0</v>
      </c>
    </row>
    <row r="283" spans="1:13">
      <c r="A283" s="423">
        <f t="shared" si="58"/>
        <v>0</v>
      </c>
      <c r="B283" s="424">
        <f t="shared" si="53"/>
        <v>0</v>
      </c>
      <c r="C283" s="425">
        <f t="shared" si="59"/>
        <v>0</v>
      </c>
      <c r="D283" s="425">
        <f t="shared" si="60"/>
        <v>0</v>
      </c>
      <c r="E283" s="425">
        <f t="shared" si="54"/>
        <v>0</v>
      </c>
      <c r="F283" s="425">
        <f t="shared" si="61"/>
        <v>0</v>
      </c>
      <c r="G283" s="425">
        <f t="shared" si="62"/>
        <v>0</v>
      </c>
      <c r="H283" s="425">
        <f t="shared" si="63"/>
        <v>0</v>
      </c>
      <c r="I283" s="425">
        <f t="shared" si="55"/>
        <v>0</v>
      </c>
      <c r="J283" s="422">
        <f t="shared" si="64"/>
        <v>0</v>
      </c>
      <c r="K283" s="422">
        <f t="shared" si="56"/>
        <v>0</v>
      </c>
      <c r="L283" s="426">
        <f t="shared" si="65"/>
        <v>1</v>
      </c>
      <c r="M283" s="425">
        <f t="shared" si="57"/>
        <v>0</v>
      </c>
    </row>
    <row r="284" spans="1:13">
      <c r="A284" s="423">
        <f t="shared" si="58"/>
        <v>0</v>
      </c>
      <c r="B284" s="424">
        <f t="shared" si="53"/>
        <v>0</v>
      </c>
      <c r="C284" s="425">
        <f t="shared" si="59"/>
        <v>0</v>
      </c>
      <c r="D284" s="425">
        <f t="shared" si="60"/>
        <v>0</v>
      </c>
      <c r="E284" s="425">
        <f t="shared" si="54"/>
        <v>0</v>
      </c>
      <c r="F284" s="425">
        <f t="shared" si="61"/>
        <v>0</v>
      </c>
      <c r="G284" s="425">
        <f t="shared" si="62"/>
        <v>0</v>
      </c>
      <c r="H284" s="425">
        <f t="shared" si="63"/>
        <v>0</v>
      </c>
      <c r="I284" s="425">
        <f t="shared" si="55"/>
        <v>0</v>
      </c>
      <c r="J284" s="422">
        <f t="shared" si="64"/>
        <v>0</v>
      </c>
      <c r="K284" s="422">
        <f t="shared" si="56"/>
        <v>0</v>
      </c>
      <c r="L284" s="426">
        <f t="shared" si="65"/>
        <v>1</v>
      </c>
      <c r="M284" s="425">
        <f t="shared" si="57"/>
        <v>0</v>
      </c>
    </row>
    <row r="285" spans="1:13">
      <c r="A285" s="423">
        <f t="shared" si="58"/>
        <v>0</v>
      </c>
      <c r="B285" s="424">
        <f t="shared" si="53"/>
        <v>0</v>
      </c>
      <c r="C285" s="425">
        <f t="shared" si="59"/>
        <v>0</v>
      </c>
      <c r="D285" s="425">
        <f t="shared" si="60"/>
        <v>0</v>
      </c>
      <c r="E285" s="425">
        <f t="shared" si="54"/>
        <v>0</v>
      </c>
      <c r="F285" s="425">
        <f t="shared" si="61"/>
        <v>0</v>
      </c>
      <c r="G285" s="425">
        <f t="shared" si="62"/>
        <v>0</v>
      </c>
      <c r="H285" s="425">
        <f t="shared" si="63"/>
        <v>0</v>
      </c>
      <c r="I285" s="425">
        <f t="shared" si="55"/>
        <v>0</v>
      </c>
      <c r="J285" s="422">
        <f t="shared" si="64"/>
        <v>0</v>
      </c>
      <c r="K285" s="422">
        <f t="shared" si="56"/>
        <v>0</v>
      </c>
      <c r="L285" s="426">
        <f t="shared" si="65"/>
        <v>1</v>
      </c>
      <c r="M285" s="425">
        <f t="shared" si="57"/>
        <v>0</v>
      </c>
    </row>
    <row r="286" spans="1:13">
      <c r="A286" s="423">
        <f t="shared" si="58"/>
        <v>0</v>
      </c>
      <c r="B286" s="424">
        <f t="shared" si="53"/>
        <v>0</v>
      </c>
      <c r="C286" s="425">
        <f t="shared" si="59"/>
        <v>0</v>
      </c>
      <c r="D286" s="425">
        <f t="shared" si="60"/>
        <v>0</v>
      </c>
      <c r="E286" s="425">
        <f t="shared" si="54"/>
        <v>0</v>
      </c>
      <c r="F286" s="425">
        <f t="shared" si="61"/>
        <v>0</v>
      </c>
      <c r="G286" s="425">
        <f t="shared" si="62"/>
        <v>0</v>
      </c>
      <c r="H286" s="425">
        <f t="shared" si="63"/>
        <v>0</v>
      </c>
      <c r="I286" s="425">
        <f t="shared" si="55"/>
        <v>0</v>
      </c>
      <c r="J286" s="422">
        <f t="shared" si="64"/>
        <v>0</v>
      </c>
      <c r="K286" s="422">
        <f t="shared" si="56"/>
        <v>0</v>
      </c>
      <c r="L286" s="426">
        <f t="shared" si="65"/>
        <v>1</v>
      </c>
      <c r="M286" s="425">
        <f t="shared" si="57"/>
        <v>0</v>
      </c>
    </row>
    <row r="287" spans="1:13">
      <c r="A287" s="423">
        <f t="shared" si="58"/>
        <v>0</v>
      </c>
      <c r="B287" s="424">
        <f t="shared" si="53"/>
        <v>0</v>
      </c>
      <c r="C287" s="425">
        <f t="shared" si="59"/>
        <v>0</v>
      </c>
      <c r="D287" s="425">
        <f t="shared" si="60"/>
        <v>0</v>
      </c>
      <c r="E287" s="425">
        <f t="shared" si="54"/>
        <v>0</v>
      </c>
      <c r="F287" s="425">
        <f t="shared" si="61"/>
        <v>0</v>
      </c>
      <c r="G287" s="425">
        <f t="shared" si="62"/>
        <v>0</v>
      </c>
      <c r="H287" s="425">
        <f t="shared" si="63"/>
        <v>0</v>
      </c>
      <c r="I287" s="425">
        <f t="shared" si="55"/>
        <v>0</v>
      </c>
      <c r="J287" s="422">
        <f t="shared" si="64"/>
        <v>0</v>
      </c>
      <c r="K287" s="422">
        <f t="shared" si="56"/>
        <v>0</v>
      </c>
      <c r="L287" s="426">
        <f t="shared" si="65"/>
        <v>1</v>
      </c>
      <c r="M287" s="425">
        <f t="shared" si="57"/>
        <v>0</v>
      </c>
    </row>
    <row r="288" spans="1:13">
      <c r="A288" s="423">
        <f t="shared" si="58"/>
        <v>0</v>
      </c>
      <c r="B288" s="424">
        <f t="shared" si="53"/>
        <v>0</v>
      </c>
      <c r="C288" s="425">
        <f t="shared" si="59"/>
        <v>0</v>
      </c>
      <c r="D288" s="425">
        <f t="shared" si="60"/>
        <v>0</v>
      </c>
      <c r="E288" s="425">
        <f t="shared" si="54"/>
        <v>0</v>
      </c>
      <c r="F288" s="425">
        <f t="shared" si="61"/>
        <v>0</v>
      </c>
      <c r="G288" s="425">
        <f t="shared" si="62"/>
        <v>0</v>
      </c>
      <c r="H288" s="425">
        <f t="shared" si="63"/>
        <v>0</v>
      </c>
      <c r="I288" s="425">
        <f t="shared" si="55"/>
        <v>0</v>
      </c>
      <c r="J288" s="422">
        <f t="shared" si="64"/>
        <v>0</v>
      </c>
      <c r="K288" s="422">
        <f t="shared" si="56"/>
        <v>0</v>
      </c>
      <c r="L288" s="426">
        <f t="shared" si="65"/>
        <v>1</v>
      </c>
      <c r="M288" s="425">
        <f t="shared" si="57"/>
        <v>0</v>
      </c>
    </row>
    <row r="289" spans="1:13">
      <c r="A289" s="423">
        <f t="shared" si="58"/>
        <v>0</v>
      </c>
      <c r="B289" s="424">
        <f t="shared" si="53"/>
        <v>0</v>
      </c>
      <c r="C289" s="425">
        <f t="shared" si="59"/>
        <v>0</v>
      </c>
      <c r="D289" s="425">
        <f t="shared" si="60"/>
        <v>0</v>
      </c>
      <c r="E289" s="425">
        <f t="shared" si="54"/>
        <v>0</v>
      </c>
      <c r="F289" s="425">
        <f t="shared" si="61"/>
        <v>0</v>
      </c>
      <c r="G289" s="425">
        <f t="shared" si="62"/>
        <v>0</v>
      </c>
      <c r="H289" s="425">
        <f t="shared" si="63"/>
        <v>0</v>
      </c>
      <c r="I289" s="425">
        <f t="shared" si="55"/>
        <v>0</v>
      </c>
      <c r="J289" s="422">
        <f t="shared" si="64"/>
        <v>0</v>
      </c>
      <c r="K289" s="422">
        <f t="shared" si="56"/>
        <v>0</v>
      </c>
      <c r="L289" s="426">
        <f t="shared" si="65"/>
        <v>1</v>
      </c>
      <c r="M289" s="425">
        <f t="shared" si="57"/>
        <v>0</v>
      </c>
    </row>
    <row r="290" spans="1:13">
      <c r="A290" s="423">
        <f t="shared" si="58"/>
        <v>0</v>
      </c>
      <c r="B290" s="424">
        <f t="shared" si="53"/>
        <v>0</v>
      </c>
      <c r="C290" s="425">
        <f t="shared" si="59"/>
        <v>0</v>
      </c>
      <c r="D290" s="425">
        <f t="shared" si="60"/>
        <v>0</v>
      </c>
      <c r="E290" s="425">
        <f t="shared" si="54"/>
        <v>0</v>
      </c>
      <c r="F290" s="425">
        <f t="shared" si="61"/>
        <v>0</v>
      </c>
      <c r="G290" s="425">
        <f t="shared" si="62"/>
        <v>0</v>
      </c>
      <c r="H290" s="425">
        <f t="shared" si="63"/>
        <v>0</v>
      </c>
      <c r="I290" s="425">
        <f t="shared" si="55"/>
        <v>0</v>
      </c>
      <c r="J290" s="422">
        <f t="shared" si="64"/>
        <v>0</v>
      </c>
      <c r="K290" s="422">
        <f t="shared" si="56"/>
        <v>0</v>
      </c>
      <c r="L290" s="426">
        <f t="shared" si="65"/>
        <v>1</v>
      </c>
      <c r="M290" s="425">
        <f t="shared" si="57"/>
        <v>0</v>
      </c>
    </row>
    <row r="291" spans="1:13">
      <c r="A291" s="423">
        <f t="shared" si="58"/>
        <v>0</v>
      </c>
      <c r="B291" s="424">
        <f t="shared" si="53"/>
        <v>0</v>
      </c>
      <c r="C291" s="425">
        <f t="shared" si="59"/>
        <v>0</v>
      </c>
      <c r="D291" s="425">
        <f t="shared" si="60"/>
        <v>0</v>
      </c>
      <c r="E291" s="425">
        <f t="shared" si="54"/>
        <v>0</v>
      </c>
      <c r="F291" s="425">
        <f t="shared" si="61"/>
        <v>0</v>
      </c>
      <c r="G291" s="425">
        <f t="shared" si="62"/>
        <v>0</v>
      </c>
      <c r="H291" s="425">
        <f t="shared" si="63"/>
        <v>0</v>
      </c>
      <c r="I291" s="425">
        <f t="shared" si="55"/>
        <v>0</v>
      </c>
      <c r="J291" s="422">
        <f t="shared" si="64"/>
        <v>0</v>
      </c>
      <c r="K291" s="422">
        <f t="shared" si="56"/>
        <v>0</v>
      </c>
      <c r="L291" s="426">
        <f t="shared" si="65"/>
        <v>1</v>
      </c>
      <c r="M291" s="425">
        <f t="shared" si="57"/>
        <v>0</v>
      </c>
    </row>
    <row r="292" spans="1:13">
      <c r="A292" s="423">
        <f t="shared" si="58"/>
        <v>0</v>
      </c>
      <c r="B292" s="424">
        <f t="shared" si="53"/>
        <v>0</v>
      </c>
      <c r="C292" s="425">
        <f t="shared" si="59"/>
        <v>0</v>
      </c>
      <c r="D292" s="425">
        <f t="shared" si="60"/>
        <v>0</v>
      </c>
      <c r="E292" s="425">
        <f t="shared" si="54"/>
        <v>0</v>
      </c>
      <c r="F292" s="425">
        <f t="shared" si="61"/>
        <v>0</v>
      </c>
      <c r="G292" s="425">
        <f t="shared" si="62"/>
        <v>0</v>
      </c>
      <c r="H292" s="425">
        <f t="shared" si="63"/>
        <v>0</v>
      </c>
      <c r="I292" s="425">
        <f t="shared" si="55"/>
        <v>0</v>
      </c>
      <c r="J292" s="422">
        <f t="shared" si="64"/>
        <v>0</v>
      </c>
      <c r="K292" s="422">
        <f t="shared" si="56"/>
        <v>0</v>
      </c>
      <c r="L292" s="426">
        <f t="shared" si="65"/>
        <v>1</v>
      </c>
      <c r="M292" s="425">
        <f t="shared" si="57"/>
        <v>0</v>
      </c>
    </row>
    <row r="293" spans="1:13">
      <c r="A293" s="423">
        <f t="shared" si="58"/>
        <v>0</v>
      </c>
      <c r="B293" s="424">
        <f t="shared" si="53"/>
        <v>0</v>
      </c>
      <c r="C293" s="425">
        <f t="shared" si="59"/>
        <v>0</v>
      </c>
      <c r="D293" s="425">
        <f t="shared" si="60"/>
        <v>0</v>
      </c>
      <c r="E293" s="425">
        <f t="shared" si="54"/>
        <v>0</v>
      </c>
      <c r="F293" s="425">
        <f t="shared" si="61"/>
        <v>0</v>
      </c>
      <c r="G293" s="425">
        <f t="shared" si="62"/>
        <v>0</v>
      </c>
      <c r="H293" s="425">
        <f t="shared" si="63"/>
        <v>0</v>
      </c>
      <c r="I293" s="425">
        <f t="shared" si="55"/>
        <v>0</v>
      </c>
      <c r="J293" s="422">
        <f t="shared" si="64"/>
        <v>0</v>
      </c>
      <c r="K293" s="422">
        <f t="shared" si="56"/>
        <v>0</v>
      </c>
      <c r="L293" s="426">
        <f t="shared" si="65"/>
        <v>1</v>
      </c>
      <c r="M293" s="425">
        <f t="shared" si="57"/>
        <v>0</v>
      </c>
    </row>
    <row r="294" spans="1:13">
      <c r="A294" s="423">
        <f t="shared" si="58"/>
        <v>0</v>
      </c>
      <c r="B294" s="424">
        <f t="shared" si="53"/>
        <v>0</v>
      </c>
      <c r="C294" s="425">
        <f t="shared" si="59"/>
        <v>0</v>
      </c>
      <c r="D294" s="425">
        <f t="shared" si="60"/>
        <v>0</v>
      </c>
      <c r="E294" s="425">
        <f t="shared" si="54"/>
        <v>0</v>
      </c>
      <c r="F294" s="425">
        <f t="shared" si="61"/>
        <v>0</v>
      </c>
      <c r="G294" s="425">
        <f t="shared" si="62"/>
        <v>0</v>
      </c>
      <c r="H294" s="425">
        <f t="shared" si="63"/>
        <v>0</v>
      </c>
      <c r="I294" s="425">
        <f t="shared" si="55"/>
        <v>0</v>
      </c>
      <c r="J294" s="422">
        <f t="shared" si="64"/>
        <v>0</v>
      </c>
      <c r="K294" s="422">
        <f t="shared" si="56"/>
        <v>0</v>
      </c>
      <c r="L294" s="426">
        <f t="shared" si="65"/>
        <v>1</v>
      </c>
      <c r="M294" s="425">
        <f t="shared" si="57"/>
        <v>0</v>
      </c>
    </row>
    <row r="295" spans="1:13">
      <c r="A295" s="423">
        <f t="shared" si="58"/>
        <v>0</v>
      </c>
      <c r="B295" s="424">
        <f t="shared" si="53"/>
        <v>0</v>
      </c>
      <c r="C295" s="425">
        <f t="shared" si="59"/>
        <v>0</v>
      </c>
      <c r="D295" s="425">
        <f t="shared" si="60"/>
        <v>0</v>
      </c>
      <c r="E295" s="425">
        <f t="shared" si="54"/>
        <v>0</v>
      </c>
      <c r="F295" s="425">
        <f t="shared" si="61"/>
        <v>0</v>
      </c>
      <c r="G295" s="425">
        <f t="shared" si="62"/>
        <v>0</v>
      </c>
      <c r="H295" s="425">
        <f t="shared" si="63"/>
        <v>0</v>
      </c>
      <c r="I295" s="425">
        <f t="shared" si="55"/>
        <v>0</v>
      </c>
      <c r="J295" s="422">
        <f t="shared" si="64"/>
        <v>0</v>
      </c>
      <c r="K295" s="422">
        <f t="shared" si="56"/>
        <v>0</v>
      </c>
      <c r="L295" s="426">
        <f t="shared" si="65"/>
        <v>1</v>
      </c>
      <c r="M295" s="425">
        <f t="shared" si="57"/>
        <v>0</v>
      </c>
    </row>
    <row r="296" spans="1:13">
      <c r="A296" s="423">
        <f t="shared" si="58"/>
        <v>0</v>
      </c>
      <c r="B296" s="424">
        <f t="shared" si="53"/>
        <v>0</v>
      </c>
      <c r="C296" s="425">
        <f t="shared" si="59"/>
        <v>0</v>
      </c>
      <c r="D296" s="425">
        <f t="shared" si="60"/>
        <v>0</v>
      </c>
      <c r="E296" s="425">
        <f t="shared" si="54"/>
        <v>0</v>
      </c>
      <c r="F296" s="425">
        <f t="shared" si="61"/>
        <v>0</v>
      </c>
      <c r="G296" s="425">
        <f t="shared" si="62"/>
        <v>0</v>
      </c>
      <c r="H296" s="425">
        <f t="shared" si="63"/>
        <v>0</v>
      </c>
      <c r="I296" s="425">
        <f t="shared" si="55"/>
        <v>0</v>
      </c>
      <c r="J296" s="422">
        <f t="shared" si="64"/>
        <v>0</v>
      </c>
      <c r="K296" s="422">
        <f t="shared" si="56"/>
        <v>0</v>
      </c>
      <c r="L296" s="426">
        <f t="shared" si="65"/>
        <v>1</v>
      </c>
      <c r="M296" s="425">
        <f t="shared" si="57"/>
        <v>0</v>
      </c>
    </row>
    <row r="297" spans="1:13">
      <c r="A297" s="423">
        <f t="shared" si="58"/>
        <v>0</v>
      </c>
      <c r="B297" s="424">
        <f t="shared" si="53"/>
        <v>0</v>
      </c>
      <c r="C297" s="425">
        <f t="shared" si="59"/>
        <v>0</v>
      </c>
      <c r="D297" s="425">
        <f t="shared" si="60"/>
        <v>0</v>
      </c>
      <c r="E297" s="425">
        <f t="shared" si="54"/>
        <v>0</v>
      </c>
      <c r="F297" s="425">
        <f t="shared" si="61"/>
        <v>0</v>
      </c>
      <c r="G297" s="425">
        <f t="shared" si="62"/>
        <v>0</v>
      </c>
      <c r="H297" s="425">
        <f t="shared" si="63"/>
        <v>0</v>
      </c>
      <c r="I297" s="425">
        <f t="shared" si="55"/>
        <v>0</v>
      </c>
      <c r="J297" s="422">
        <f t="shared" si="64"/>
        <v>0</v>
      </c>
      <c r="K297" s="422">
        <f t="shared" si="56"/>
        <v>0</v>
      </c>
      <c r="L297" s="426">
        <f t="shared" si="65"/>
        <v>1</v>
      </c>
      <c r="M297" s="425">
        <f t="shared" si="57"/>
        <v>0</v>
      </c>
    </row>
    <row r="298" spans="1:13">
      <c r="A298" s="423">
        <f t="shared" si="58"/>
        <v>0</v>
      </c>
      <c r="B298" s="424">
        <f t="shared" si="53"/>
        <v>0</v>
      </c>
      <c r="C298" s="425">
        <f t="shared" si="59"/>
        <v>0</v>
      </c>
      <c r="D298" s="425">
        <f t="shared" si="60"/>
        <v>0</v>
      </c>
      <c r="E298" s="425">
        <f t="shared" si="54"/>
        <v>0</v>
      </c>
      <c r="F298" s="425">
        <f t="shared" si="61"/>
        <v>0</v>
      </c>
      <c r="G298" s="425">
        <f t="shared" si="62"/>
        <v>0</v>
      </c>
      <c r="H298" s="425">
        <f t="shared" si="63"/>
        <v>0</v>
      </c>
      <c r="I298" s="425">
        <f t="shared" si="55"/>
        <v>0</v>
      </c>
      <c r="J298" s="422">
        <f t="shared" si="64"/>
        <v>0</v>
      </c>
      <c r="K298" s="422">
        <f t="shared" si="56"/>
        <v>0</v>
      </c>
      <c r="L298" s="426">
        <f t="shared" si="65"/>
        <v>1</v>
      </c>
      <c r="M298" s="425">
        <f t="shared" si="57"/>
        <v>0</v>
      </c>
    </row>
    <row r="299" spans="1:13">
      <c r="A299" s="423">
        <f t="shared" si="58"/>
        <v>0</v>
      </c>
      <c r="B299" s="424">
        <f t="shared" si="53"/>
        <v>0</v>
      </c>
      <c r="C299" s="425">
        <f t="shared" si="59"/>
        <v>0</v>
      </c>
      <c r="D299" s="425">
        <f t="shared" si="60"/>
        <v>0</v>
      </c>
      <c r="E299" s="425">
        <f t="shared" si="54"/>
        <v>0</v>
      </c>
      <c r="F299" s="425">
        <f t="shared" si="61"/>
        <v>0</v>
      </c>
      <c r="G299" s="425">
        <f t="shared" si="62"/>
        <v>0</v>
      </c>
      <c r="H299" s="425">
        <f t="shared" si="63"/>
        <v>0</v>
      </c>
      <c r="I299" s="425">
        <f t="shared" si="55"/>
        <v>0</v>
      </c>
      <c r="J299" s="422">
        <f t="shared" si="64"/>
        <v>0</v>
      </c>
      <c r="K299" s="422">
        <f t="shared" si="56"/>
        <v>0</v>
      </c>
      <c r="L299" s="426">
        <f t="shared" si="65"/>
        <v>1</v>
      </c>
      <c r="M299" s="425">
        <f t="shared" si="57"/>
        <v>0</v>
      </c>
    </row>
    <row r="300" spans="1:13">
      <c r="A300" s="423">
        <f t="shared" si="58"/>
        <v>0</v>
      </c>
      <c r="B300" s="424">
        <f t="shared" si="53"/>
        <v>0</v>
      </c>
      <c r="C300" s="425">
        <f t="shared" si="59"/>
        <v>0</v>
      </c>
      <c r="D300" s="425">
        <f t="shared" si="60"/>
        <v>0</v>
      </c>
      <c r="E300" s="425">
        <f t="shared" si="54"/>
        <v>0</v>
      </c>
      <c r="F300" s="425">
        <f t="shared" si="61"/>
        <v>0</v>
      </c>
      <c r="G300" s="425">
        <f t="shared" si="62"/>
        <v>0</v>
      </c>
      <c r="H300" s="425">
        <f t="shared" si="63"/>
        <v>0</v>
      </c>
      <c r="I300" s="425">
        <f t="shared" si="55"/>
        <v>0</v>
      </c>
      <c r="J300" s="422">
        <f t="shared" si="64"/>
        <v>0</v>
      </c>
      <c r="K300" s="422">
        <f t="shared" si="56"/>
        <v>0</v>
      </c>
      <c r="L300" s="426">
        <f t="shared" si="65"/>
        <v>1</v>
      </c>
      <c r="M300" s="425">
        <f t="shared" si="57"/>
        <v>0</v>
      </c>
    </row>
    <row r="301" spans="1:13">
      <c r="A301" s="423">
        <f t="shared" si="58"/>
        <v>0</v>
      </c>
      <c r="B301" s="424">
        <f t="shared" si="53"/>
        <v>0</v>
      </c>
      <c r="C301" s="425">
        <f t="shared" si="59"/>
        <v>0</v>
      </c>
      <c r="D301" s="425">
        <f t="shared" si="60"/>
        <v>0</v>
      </c>
      <c r="E301" s="425">
        <f t="shared" si="54"/>
        <v>0</v>
      </c>
      <c r="F301" s="425">
        <f t="shared" si="61"/>
        <v>0</v>
      </c>
      <c r="G301" s="425">
        <f t="shared" si="62"/>
        <v>0</v>
      </c>
      <c r="H301" s="425">
        <f t="shared" si="63"/>
        <v>0</v>
      </c>
      <c r="I301" s="425">
        <f t="shared" si="55"/>
        <v>0</v>
      </c>
      <c r="J301" s="422">
        <f t="shared" si="64"/>
        <v>0</v>
      </c>
      <c r="K301" s="422">
        <f t="shared" si="56"/>
        <v>0</v>
      </c>
      <c r="L301" s="426">
        <f t="shared" si="65"/>
        <v>1</v>
      </c>
      <c r="M301" s="425">
        <f t="shared" si="57"/>
        <v>0</v>
      </c>
    </row>
    <row r="302" spans="1:13">
      <c r="A302" s="423">
        <f t="shared" si="58"/>
        <v>0</v>
      </c>
      <c r="B302" s="424">
        <f t="shared" si="53"/>
        <v>0</v>
      </c>
      <c r="C302" s="425">
        <f t="shared" si="59"/>
        <v>0</v>
      </c>
      <c r="D302" s="425">
        <f t="shared" si="60"/>
        <v>0</v>
      </c>
      <c r="E302" s="425">
        <f t="shared" si="54"/>
        <v>0</v>
      </c>
      <c r="F302" s="425">
        <f t="shared" si="61"/>
        <v>0</v>
      </c>
      <c r="G302" s="425">
        <f t="shared" si="62"/>
        <v>0</v>
      </c>
      <c r="H302" s="425">
        <f t="shared" si="63"/>
        <v>0</v>
      </c>
      <c r="I302" s="425">
        <f t="shared" si="55"/>
        <v>0</v>
      </c>
      <c r="J302" s="422">
        <f t="shared" si="64"/>
        <v>0</v>
      </c>
      <c r="K302" s="422">
        <f t="shared" si="56"/>
        <v>0</v>
      </c>
      <c r="L302" s="426">
        <f t="shared" si="65"/>
        <v>1</v>
      </c>
      <c r="M302" s="425">
        <f t="shared" si="57"/>
        <v>0</v>
      </c>
    </row>
    <row r="303" spans="1:13">
      <c r="A303" s="423">
        <f t="shared" si="58"/>
        <v>0</v>
      </c>
      <c r="B303" s="424">
        <f t="shared" si="53"/>
        <v>0</v>
      </c>
      <c r="C303" s="425">
        <f t="shared" si="59"/>
        <v>0</v>
      </c>
      <c r="D303" s="425">
        <f t="shared" si="60"/>
        <v>0</v>
      </c>
      <c r="E303" s="425">
        <f t="shared" si="54"/>
        <v>0</v>
      </c>
      <c r="F303" s="425">
        <f t="shared" si="61"/>
        <v>0</v>
      </c>
      <c r="G303" s="425">
        <f t="shared" si="62"/>
        <v>0</v>
      </c>
      <c r="H303" s="425">
        <f t="shared" si="63"/>
        <v>0</v>
      </c>
      <c r="I303" s="425">
        <f t="shared" si="55"/>
        <v>0</v>
      </c>
      <c r="J303" s="422">
        <f t="shared" si="64"/>
        <v>0</v>
      </c>
      <c r="K303" s="422">
        <f t="shared" si="56"/>
        <v>0</v>
      </c>
      <c r="L303" s="426">
        <f t="shared" si="65"/>
        <v>1</v>
      </c>
      <c r="M303" s="425">
        <f t="shared" si="57"/>
        <v>0</v>
      </c>
    </row>
    <row r="304" spans="1:13">
      <c r="A304" s="423">
        <f t="shared" si="58"/>
        <v>0</v>
      </c>
      <c r="B304" s="424">
        <f t="shared" si="53"/>
        <v>0</v>
      </c>
      <c r="C304" s="425">
        <f t="shared" si="59"/>
        <v>0</v>
      </c>
      <c r="D304" s="425">
        <f t="shared" si="60"/>
        <v>0</v>
      </c>
      <c r="E304" s="425">
        <f t="shared" si="54"/>
        <v>0</v>
      </c>
      <c r="F304" s="425">
        <f t="shared" si="61"/>
        <v>0</v>
      </c>
      <c r="G304" s="425">
        <f t="shared" si="62"/>
        <v>0</v>
      </c>
      <c r="H304" s="425">
        <f t="shared" si="63"/>
        <v>0</v>
      </c>
      <c r="I304" s="425">
        <f t="shared" si="55"/>
        <v>0</v>
      </c>
      <c r="J304" s="422">
        <f t="shared" si="64"/>
        <v>0</v>
      </c>
      <c r="K304" s="422">
        <f t="shared" si="56"/>
        <v>0</v>
      </c>
      <c r="L304" s="426">
        <f t="shared" si="65"/>
        <v>1</v>
      </c>
      <c r="M304" s="425">
        <f t="shared" si="57"/>
        <v>0</v>
      </c>
    </row>
    <row r="305" spans="1:13">
      <c r="A305" s="423">
        <f t="shared" si="58"/>
        <v>0</v>
      </c>
      <c r="B305" s="424">
        <f t="shared" si="53"/>
        <v>0</v>
      </c>
      <c r="C305" s="425">
        <f t="shared" si="59"/>
        <v>0</v>
      </c>
      <c r="D305" s="425">
        <f t="shared" si="60"/>
        <v>0</v>
      </c>
      <c r="E305" s="425">
        <f t="shared" si="54"/>
        <v>0</v>
      </c>
      <c r="F305" s="425">
        <f t="shared" si="61"/>
        <v>0</v>
      </c>
      <c r="G305" s="425">
        <f t="shared" si="62"/>
        <v>0</v>
      </c>
      <c r="H305" s="425">
        <f t="shared" si="63"/>
        <v>0</v>
      </c>
      <c r="I305" s="425">
        <f t="shared" si="55"/>
        <v>0</v>
      </c>
      <c r="J305" s="422">
        <f t="shared" si="64"/>
        <v>0</v>
      </c>
      <c r="K305" s="422">
        <f t="shared" si="56"/>
        <v>0</v>
      </c>
      <c r="L305" s="426">
        <f t="shared" si="65"/>
        <v>1</v>
      </c>
      <c r="M305" s="425">
        <f t="shared" si="57"/>
        <v>0</v>
      </c>
    </row>
    <row r="306" spans="1:13">
      <c r="A306" s="423">
        <f t="shared" si="58"/>
        <v>0</v>
      </c>
      <c r="B306" s="424">
        <f t="shared" si="53"/>
        <v>0</v>
      </c>
      <c r="C306" s="425">
        <f t="shared" si="59"/>
        <v>0</v>
      </c>
      <c r="D306" s="425">
        <f t="shared" si="60"/>
        <v>0</v>
      </c>
      <c r="E306" s="425">
        <f t="shared" si="54"/>
        <v>0</v>
      </c>
      <c r="F306" s="425">
        <f t="shared" si="61"/>
        <v>0</v>
      </c>
      <c r="G306" s="425">
        <f t="shared" si="62"/>
        <v>0</v>
      </c>
      <c r="H306" s="425">
        <f t="shared" si="63"/>
        <v>0</v>
      </c>
      <c r="I306" s="425">
        <f t="shared" si="55"/>
        <v>0</v>
      </c>
      <c r="J306" s="422">
        <f t="shared" si="64"/>
        <v>0</v>
      </c>
      <c r="K306" s="422">
        <f t="shared" si="56"/>
        <v>0</v>
      </c>
      <c r="L306" s="426">
        <f t="shared" si="65"/>
        <v>1</v>
      </c>
      <c r="M306" s="425">
        <f t="shared" si="57"/>
        <v>0</v>
      </c>
    </row>
    <row r="307" spans="1:13">
      <c r="A307" s="423">
        <f t="shared" si="58"/>
        <v>0</v>
      </c>
      <c r="B307" s="424">
        <f t="shared" si="53"/>
        <v>0</v>
      </c>
      <c r="C307" s="425">
        <f t="shared" si="59"/>
        <v>0</v>
      </c>
      <c r="D307" s="425">
        <f t="shared" si="60"/>
        <v>0</v>
      </c>
      <c r="E307" s="425">
        <f t="shared" si="54"/>
        <v>0</v>
      </c>
      <c r="F307" s="425">
        <f t="shared" si="61"/>
        <v>0</v>
      </c>
      <c r="G307" s="425">
        <f t="shared" si="62"/>
        <v>0</v>
      </c>
      <c r="H307" s="425">
        <f t="shared" si="63"/>
        <v>0</v>
      </c>
      <c r="I307" s="425">
        <f t="shared" si="55"/>
        <v>0</v>
      </c>
      <c r="J307" s="422">
        <f t="shared" si="64"/>
        <v>0</v>
      </c>
      <c r="K307" s="422">
        <f t="shared" si="56"/>
        <v>0</v>
      </c>
      <c r="L307" s="426">
        <f t="shared" si="65"/>
        <v>1</v>
      </c>
      <c r="M307" s="425">
        <f t="shared" si="57"/>
        <v>0</v>
      </c>
    </row>
    <row r="308" spans="1:13">
      <c r="A308" s="423">
        <f t="shared" si="58"/>
        <v>0</v>
      </c>
      <c r="B308" s="424">
        <f t="shared" si="53"/>
        <v>0</v>
      </c>
      <c r="C308" s="425">
        <f t="shared" si="59"/>
        <v>0</v>
      </c>
      <c r="D308" s="425">
        <f t="shared" si="60"/>
        <v>0</v>
      </c>
      <c r="E308" s="425">
        <f t="shared" si="54"/>
        <v>0</v>
      </c>
      <c r="F308" s="425">
        <f t="shared" si="61"/>
        <v>0</v>
      </c>
      <c r="G308" s="425">
        <f t="shared" si="62"/>
        <v>0</v>
      </c>
      <c r="H308" s="425">
        <f t="shared" si="63"/>
        <v>0</v>
      </c>
      <c r="I308" s="425">
        <f t="shared" si="55"/>
        <v>0</v>
      </c>
      <c r="J308" s="422">
        <f t="shared" si="64"/>
        <v>0</v>
      </c>
      <c r="K308" s="422">
        <f t="shared" si="56"/>
        <v>0</v>
      </c>
      <c r="L308" s="426">
        <f t="shared" si="65"/>
        <v>1</v>
      </c>
      <c r="M308" s="425">
        <f t="shared" si="57"/>
        <v>0</v>
      </c>
    </row>
    <row r="309" spans="1:13">
      <c r="A309" s="423">
        <f t="shared" si="58"/>
        <v>0</v>
      </c>
      <c r="B309" s="424">
        <f t="shared" si="53"/>
        <v>0</v>
      </c>
      <c r="C309" s="425">
        <f t="shared" si="59"/>
        <v>0</v>
      </c>
      <c r="D309" s="425">
        <f t="shared" si="60"/>
        <v>0</v>
      </c>
      <c r="E309" s="425">
        <f t="shared" si="54"/>
        <v>0</v>
      </c>
      <c r="F309" s="425">
        <f t="shared" si="61"/>
        <v>0</v>
      </c>
      <c r="G309" s="425">
        <f t="shared" si="62"/>
        <v>0</v>
      </c>
      <c r="H309" s="425">
        <f t="shared" si="63"/>
        <v>0</v>
      </c>
      <c r="I309" s="425">
        <f t="shared" si="55"/>
        <v>0</v>
      </c>
      <c r="J309" s="422">
        <f t="shared" si="64"/>
        <v>0</v>
      </c>
      <c r="K309" s="422">
        <f t="shared" si="56"/>
        <v>0</v>
      </c>
      <c r="L309" s="426">
        <f t="shared" si="65"/>
        <v>1</v>
      </c>
      <c r="M309" s="425">
        <f t="shared" si="57"/>
        <v>0</v>
      </c>
    </row>
    <row r="310" spans="1:13">
      <c r="A310" s="423">
        <f t="shared" si="58"/>
        <v>0</v>
      </c>
      <c r="B310" s="424">
        <f t="shared" si="53"/>
        <v>0</v>
      </c>
      <c r="C310" s="425">
        <f t="shared" si="59"/>
        <v>0</v>
      </c>
      <c r="D310" s="425">
        <f t="shared" si="60"/>
        <v>0</v>
      </c>
      <c r="E310" s="425">
        <f t="shared" si="54"/>
        <v>0</v>
      </c>
      <c r="F310" s="425">
        <f t="shared" si="61"/>
        <v>0</v>
      </c>
      <c r="G310" s="425">
        <f t="shared" si="62"/>
        <v>0</v>
      </c>
      <c r="H310" s="425">
        <f t="shared" si="63"/>
        <v>0</v>
      </c>
      <c r="I310" s="425">
        <f t="shared" si="55"/>
        <v>0</v>
      </c>
      <c r="J310" s="422">
        <f t="shared" si="64"/>
        <v>0</v>
      </c>
      <c r="K310" s="422">
        <f t="shared" si="56"/>
        <v>0</v>
      </c>
      <c r="L310" s="426">
        <f t="shared" si="65"/>
        <v>1</v>
      </c>
      <c r="M310" s="425">
        <f t="shared" si="57"/>
        <v>0</v>
      </c>
    </row>
    <row r="311" spans="1:13">
      <c r="A311" s="423">
        <f t="shared" si="58"/>
        <v>0</v>
      </c>
      <c r="B311" s="424">
        <f t="shared" si="53"/>
        <v>0</v>
      </c>
      <c r="C311" s="425">
        <f t="shared" si="59"/>
        <v>0</v>
      </c>
      <c r="D311" s="425">
        <f t="shared" si="60"/>
        <v>0</v>
      </c>
      <c r="E311" s="425">
        <f t="shared" si="54"/>
        <v>0</v>
      </c>
      <c r="F311" s="425">
        <f t="shared" si="61"/>
        <v>0</v>
      </c>
      <c r="G311" s="425">
        <f t="shared" si="62"/>
        <v>0</v>
      </c>
      <c r="H311" s="425">
        <f t="shared" si="63"/>
        <v>0</v>
      </c>
      <c r="I311" s="425">
        <f t="shared" si="55"/>
        <v>0</v>
      </c>
      <c r="J311" s="422">
        <f t="shared" si="64"/>
        <v>0</v>
      </c>
      <c r="K311" s="422">
        <f t="shared" si="56"/>
        <v>0</v>
      </c>
      <c r="L311" s="426">
        <f t="shared" si="65"/>
        <v>1</v>
      </c>
      <c r="M311" s="425">
        <f t="shared" si="57"/>
        <v>0</v>
      </c>
    </row>
    <row r="312" spans="1:13">
      <c r="A312" s="423">
        <f t="shared" si="58"/>
        <v>0</v>
      </c>
      <c r="B312" s="424">
        <f t="shared" si="53"/>
        <v>0</v>
      </c>
      <c r="C312" s="425">
        <f t="shared" si="59"/>
        <v>0</v>
      </c>
      <c r="D312" s="425">
        <f t="shared" si="60"/>
        <v>0</v>
      </c>
      <c r="E312" s="425">
        <f t="shared" si="54"/>
        <v>0</v>
      </c>
      <c r="F312" s="425">
        <f t="shared" si="61"/>
        <v>0</v>
      </c>
      <c r="G312" s="425">
        <f t="shared" si="62"/>
        <v>0</v>
      </c>
      <c r="H312" s="425">
        <f t="shared" si="63"/>
        <v>0</v>
      </c>
      <c r="I312" s="425">
        <f t="shared" si="55"/>
        <v>0</v>
      </c>
      <c r="J312" s="422">
        <f t="shared" si="64"/>
        <v>0</v>
      </c>
      <c r="K312" s="422">
        <f t="shared" si="56"/>
        <v>0</v>
      </c>
      <c r="L312" s="426">
        <f t="shared" si="65"/>
        <v>1</v>
      </c>
      <c r="M312" s="425">
        <f t="shared" si="57"/>
        <v>0</v>
      </c>
    </row>
    <row r="313" spans="1:13">
      <c r="A313" s="423">
        <f t="shared" si="58"/>
        <v>0</v>
      </c>
      <c r="B313" s="424">
        <f t="shared" si="53"/>
        <v>0</v>
      </c>
      <c r="C313" s="425">
        <f t="shared" si="59"/>
        <v>0</v>
      </c>
      <c r="D313" s="425">
        <f t="shared" si="60"/>
        <v>0</v>
      </c>
      <c r="E313" s="425">
        <f t="shared" si="54"/>
        <v>0</v>
      </c>
      <c r="F313" s="425">
        <f t="shared" si="61"/>
        <v>0</v>
      </c>
      <c r="G313" s="425">
        <f t="shared" si="62"/>
        <v>0</v>
      </c>
      <c r="H313" s="425">
        <f t="shared" si="63"/>
        <v>0</v>
      </c>
      <c r="I313" s="425">
        <f t="shared" si="55"/>
        <v>0</v>
      </c>
      <c r="J313" s="422">
        <f t="shared" si="64"/>
        <v>0</v>
      </c>
      <c r="K313" s="422">
        <f t="shared" si="56"/>
        <v>0</v>
      </c>
      <c r="L313" s="426">
        <f t="shared" si="65"/>
        <v>1</v>
      </c>
      <c r="M313" s="425">
        <f t="shared" si="57"/>
        <v>0</v>
      </c>
    </row>
    <row r="314" spans="1:13">
      <c r="A314" s="423">
        <f t="shared" si="58"/>
        <v>0</v>
      </c>
      <c r="B314" s="424">
        <f t="shared" si="53"/>
        <v>0</v>
      </c>
      <c r="C314" s="425">
        <f t="shared" si="59"/>
        <v>0</v>
      </c>
      <c r="D314" s="425">
        <f t="shared" si="60"/>
        <v>0</v>
      </c>
      <c r="E314" s="425">
        <f t="shared" si="54"/>
        <v>0</v>
      </c>
      <c r="F314" s="425">
        <f t="shared" si="61"/>
        <v>0</v>
      </c>
      <c r="G314" s="425">
        <f t="shared" si="62"/>
        <v>0</v>
      </c>
      <c r="H314" s="425">
        <f t="shared" si="63"/>
        <v>0</v>
      </c>
      <c r="I314" s="425">
        <f t="shared" si="55"/>
        <v>0</v>
      </c>
      <c r="J314" s="422">
        <f t="shared" si="64"/>
        <v>0</v>
      </c>
      <c r="K314" s="422">
        <f t="shared" si="56"/>
        <v>0</v>
      </c>
      <c r="L314" s="426">
        <f t="shared" si="65"/>
        <v>1</v>
      </c>
      <c r="M314" s="425">
        <f t="shared" si="57"/>
        <v>0</v>
      </c>
    </row>
    <row r="315" spans="1:13">
      <c r="A315" s="423">
        <f t="shared" si="58"/>
        <v>0</v>
      </c>
      <c r="B315" s="424">
        <f t="shared" si="53"/>
        <v>0</v>
      </c>
      <c r="C315" s="425">
        <f t="shared" si="59"/>
        <v>0</v>
      </c>
      <c r="D315" s="425">
        <f t="shared" si="60"/>
        <v>0</v>
      </c>
      <c r="E315" s="425">
        <f t="shared" si="54"/>
        <v>0</v>
      </c>
      <c r="F315" s="425">
        <f t="shared" si="61"/>
        <v>0</v>
      </c>
      <c r="G315" s="425">
        <f t="shared" si="62"/>
        <v>0</v>
      </c>
      <c r="H315" s="425">
        <f t="shared" si="63"/>
        <v>0</v>
      </c>
      <c r="I315" s="425">
        <f t="shared" si="55"/>
        <v>0</v>
      </c>
      <c r="J315" s="422">
        <f t="shared" si="64"/>
        <v>0</v>
      </c>
      <c r="K315" s="422">
        <f t="shared" si="56"/>
        <v>0</v>
      </c>
      <c r="L315" s="426">
        <f t="shared" si="65"/>
        <v>1</v>
      </c>
      <c r="M315" s="425">
        <f t="shared" si="57"/>
        <v>0</v>
      </c>
    </row>
    <row r="316" spans="1:13">
      <c r="A316" s="423">
        <f t="shared" si="58"/>
        <v>0</v>
      </c>
      <c r="B316" s="424">
        <f t="shared" si="53"/>
        <v>0</v>
      </c>
      <c r="C316" s="425">
        <f t="shared" si="59"/>
        <v>0</v>
      </c>
      <c r="D316" s="425">
        <f t="shared" si="60"/>
        <v>0</v>
      </c>
      <c r="E316" s="425">
        <f t="shared" si="54"/>
        <v>0</v>
      </c>
      <c r="F316" s="425">
        <f t="shared" si="61"/>
        <v>0</v>
      </c>
      <c r="G316" s="425">
        <f t="shared" si="62"/>
        <v>0</v>
      </c>
      <c r="H316" s="425">
        <f t="shared" si="63"/>
        <v>0</v>
      </c>
      <c r="I316" s="425">
        <f t="shared" si="55"/>
        <v>0</v>
      </c>
      <c r="J316" s="422">
        <f t="shared" si="64"/>
        <v>0</v>
      </c>
      <c r="K316" s="422">
        <f t="shared" si="56"/>
        <v>0</v>
      </c>
      <c r="L316" s="426">
        <f t="shared" si="65"/>
        <v>1</v>
      </c>
      <c r="M316" s="425">
        <f t="shared" si="57"/>
        <v>0</v>
      </c>
    </row>
    <row r="317" spans="1:13">
      <c r="A317" s="423">
        <f t="shared" si="58"/>
        <v>0</v>
      </c>
      <c r="B317" s="424">
        <f t="shared" si="53"/>
        <v>0</v>
      </c>
      <c r="C317" s="425">
        <f t="shared" si="59"/>
        <v>0</v>
      </c>
      <c r="D317" s="425">
        <f t="shared" si="60"/>
        <v>0</v>
      </c>
      <c r="E317" s="425">
        <f t="shared" si="54"/>
        <v>0</v>
      </c>
      <c r="F317" s="425">
        <f t="shared" si="61"/>
        <v>0</v>
      </c>
      <c r="G317" s="425">
        <f t="shared" si="62"/>
        <v>0</v>
      </c>
      <c r="H317" s="425">
        <f t="shared" si="63"/>
        <v>0</v>
      </c>
      <c r="I317" s="425">
        <f t="shared" si="55"/>
        <v>0</v>
      </c>
      <c r="J317" s="422">
        <f t="shared" si="64"/>
        <v>0</v>
      </c>
      <c r="K317" s="422">
        <f t="shared" si="56"/>
        <v>0</v>
      </c>
      <c r="L317" s="426">
        <f t="shared" si="65"/>
        <v>1</v>
      </c>
      <c r="M317" s="425">
        <f t="shared" si="57"/>
        <v>0</v>
      </c>
    </row>
    <row r="318" spans="1:13">
      <c r="A318" s="423">
        <f t="shared" si="58"/>
        <v>0</v>
      </c>
      <c r="B318" s="424">
        <f t="shared" si="53"/>
        <v>0</v>
      </c>
      <c r="C318" s="425">
        <f t="shared" si="59"/>
        <v>0</v>
      </c>
      <c r="D318" s="425">
        <f t="shared" si="60"/>
        <v>0</v>
      </c>
      <c r="E318" s="425">
        <f t="shared" si="54"/>
        <v>0</v>
      </c>
      <c r="F318" s="425">
        <f t="shared" si="61"/>
        <v>0</v>
      </c>
      <c r="G318" s="425">
        <f t="shared" si="62"/>
        <v>0</v>
      </c>
      <c r="H318" s="425">
        <f t="shared" si="63"/>
        <v>0</v>
      </c>
      <c r="I318" s="425">
        <f t="shared" si="55"/>
        <v>0</v>
      </c>
      <c r="J318" s="422">
        <f t="shared" si="64"/>
        <v>0</v>
      </c>
      <c r="K318" s="422">
        <f t="shared" si="56"/>
        <v>0</v>
      </c>
      <c r="L318" s="426">
        <f t="shared" si="65"/>
        <v>1</v>
      </c>
      <c r="M318" s="425">
        <f t="shared" si="57"/>
        <v>0</v>
      </c>
    </row>
    <row r="319" spans="1:13">
      <c r="A319" s="423">
        <f t="shared" si="58"/>
        <v>0</v>
      </c>
      <c r="B319" s="424">
        <f t="shared" si="53"/>
        <v>0</v>
      </c>
      <c r="C319" s="425">
        <f t="shared" si="59"/>
        <v>0</v>
      </c>
      <c r="D319" s="425">
        <f t="shared" si="60"/>
        <v>0</v>
      </c>
      <c r="E319" s="425">
        <f t="shared" si="54"/>
        <v>0</v>
      </c>
      <c r="F319" s="425">
        <f t="shared" si="61"/>
        <v>0</v>
      </c>
      <c r="G319" s="425">
        <f t="shared" si="62"/>
        <v>0</v>
      </c>
      <c r="H319" s="425">
        <f t="shared" si="63"/>
        <v>0</v>
      </c>
      <c r="I319" s="425">
        <f t="shared" si="55"/>
        <v>0</v>
      </c>
      <c r="J319" s="422">
        <f t="shared" si="64"/>
        <v>0</v>
      </c>
      <c r="K319" s="422">
        <f t="shared" si="56"/>
        <v>0</v>
      </c>
      <c r="L319" s="426">
        <f t="shared" si="65"/>
        <v>1</v>
      </c>
      <c r="M319" s="425">
        <f t="shared" si="57"/>
        <v>0</v>
      </c>
    </row>
    <row r="320" spans="1:13">
      <c r="A320" s="423">
        <f t="shared" si="58"/>
        <v>0</v>
      </c>
      <c r="B320" s="424">
        <f t="shared" si="53"/>
        <v>0</v>
      </c>
      <c r="C320" s="425">
        <f t="shared" si="59"/>
        <v>0</v>
      </c>
      <c r="D320" s="425">
        <f t="shared" si="60"/>
        <v>0</v>
      </c>
      <c r="E320" s="425">
        <f t="shared" si="54"/>
        <v>0</v>
      </c>
      <c r="F320" s="425">
        <f t="shared" si="61"/>
        <v>0</v>
      </c>
      <c r="G320" s="425">
        <f t="shared" si="62"/>
        <v>0</v>
      </c>
      <c r="H320" s="425">
        <f t="shared" si="63"/>
        <v>0</v>
      </c>
      <c r="I320" s="425">
        <f t="shared" si="55"/>
        <v>0</v>
      </c>
      <c r="J320" s="422">
        <f t="shared" si="64"/>
        <v>0</v>
      </c>
      <c r="K320" s="422">
        <f t="shared" si="56"/>
        <v>0</v>
      </c>
      <c r="L320" s="426">
        <f t="shared" si="65"/>
        <v>1</v>
      </c>
      <c r="M320" s="425">
        <f t="shared" si="57"/>
        <v>0</v>
      </c>
    </row>
    <row r="321" spans="1:13">
      <c r="A321" s="423">
        <f t="shared" si="58"/>
        <v>0</v>
      </c>
      <c r="B321" s="424">
        <f t="shared" si="53"/>
        <v>0</v>
      </c>
      <c r="C321" s="425">
        <f t="shared" si="59"/>
        <v>0</v>
      </c>
      <c r="D321" s="425">
        <f t="shared" si="60"/>
        <v>0</v>
      </c>
      <c r="E321" s="425">
        <f t="shared" si="54"/>
        <v>0</v>
      </c>
      <c r="F321" s="425">
        <f t="shared" si="61"/>
        <v>0</v>
      </c>
      <c r="G321" s="425">
        <f t="shared" si="62"/>
        <v>0</v>
      </c>
      <c r="H321" s="425">
        <f t="shared" si="63"/>
        <v>0</v>
      </c>
      <c r="I321" s="425">
        <f t="shared" si="55"/>
        <v>0</v>
      </c>
      <c r="J321" s="422">
        <f t="shared" si="64"/>
        <v>0</v>
      </c>
      <c r="K321" s="422">
        <f t="shared" si="56"/>
        <v>0</v>
      </c>
      <c r="L321" s="426">
        <f t="shared" si="65"/>
        <v>1</v>
      </c>
      <c r="M321" s="425">
        <f t="shared" si="57"/>
        <v>0</v>
      </c>
    </row>
    <row r="322" spans="1:13">
      <c r="A322" s="423">
        <f t="shared" si="58"/>
        <v>0</v>
      </c>
      <c r="B322" s="424">
        <f t="shared" si="53"/>
        <v>0</v>
      </c>
      <c r="C322" s="425">
        <f t="shared" si="59"/>
        <v>0</v>
      </c>
      <c r="D322" s="425">
        <f t="shared" si="60"/>
        <v>0</v>
      </c>
      <c r="E322" s="425">
        <f t="shared" si="54"/>
        <v>0</v>
      </c>
      <c r="F322" s="425">
        <f t="shared" si="61"/>
        <v>0</v>
      </c>
      <c r="G322" s="425">
        <f t="shared" si="62"/>
        <v>0</v>
      </c>
      <c r="H322" s="425">
        <f t="shared" si="63"/>
        <v>0</v>
      </c>
      <c r="I322" s="425">
        <f t="shared" si="55"/>
        <v>0</v>
      </c>
      <c r="J322" s="422">
        <f t="shared" si="64"/>
        <v>0</v>
      </c>
      <c r="K322" s="422">
        <f t="shared" si="56"/>
        <v>0</v>
      </c>
      <c r="L322" s="426">
        <f t="shared" si="65"/>
        <v>1</v>
      </c>
      <c r="M322" s="425">
        <f t="shared" si="57"/>
        <v>0</v>
      </c>
    </row>
    <row r="323" spans="1:13">
      <c r="A323" s="423">
        <f t="shared" si="58"/>
        <v>0</v>
      </c>
      <c r="B323" s="424">
        <f t="shared" si="53"/>
        <v>0</v>
      </c>
      <c r="C323" s="425">
        <f t="shared" si="59"/>
        <v>0</v>
      </c>
      <c r="D323" s="425">
        <f t="shared" si="60"/>
        <v>0</v>
      </c>
      <c r="E323" s="425">
        <f t="shared" si="54"/>
        <v>0</v>
      </c>
      <c r="F323" s="425">
        <f t="shared" si="61"/>
        <v>0</v>
      </c>
      <c r="G323" s="425">
        <f t="shared" si="62"/>
        <v>0</v>
      </c>
      <c r="H323" s="425">
        <f t="shared" si="63"/>
        <v>0</v>
      </c>
      <c r="I323" s="425">
        <f t="shared" si="55"/>
        <v>0</v>
      </c>
      <c r="J323" s="422">
        <f t="shared" si="64"/>
        <v>0</v>
      </c>
      <c r="K323" s="422">
        <f t="shared" si="56"/>
        <v>0</v>
      </c>
      <c r="L323" s="426">
        <f t="shared" si="65"/>
        <v>1</v>
      </c>
      <c r="M323" s="425">
        <f t="shared" si="57"/>
        <v>0</v>
      </c>
    </row>
    <row r="324" spans="1:13">
      <c r="A324" s="423">
        <f t="shared" si="58"/>
        <v>0</v>
      </c>
      <c r="B324" s="424">
        <f t="shared" si="53"/>
        <v>0</v>
      </c>
      <c r="C324" s="425">
        <f t="shared" si="59"/>
        <v>0</v>
      </c>
      <c r="D324" s="425">
        <f t="shared" si="60"/>
        <v>0</v>
      </c>
      <c r="E324" s="425">
        <f t="shared" si="54"/>
        <v>0</v>
      </c>
      <c r="F324" s="425">
        <f t="shared" si="61"/>
        <v>0</v>
      </c>
      <c r="G324" s="425">
        <f t="shared" si="62"/>
        <v>0</v>
      </c>
      <c r="H324" s="425">
        <f t="shared" si="63"/>
        <v>0</v>
      </c>
      <c r="I324" s="425">
        <f t="shared" si="55"/>
        <v>0</v>
      </c>
      <c r="J324" s="422">
        <f t="shared" si="64"/>
        <v>0</v>
      </c>
      <c r="K324" s="422">
        <f t="shared" si="56"/>
        <v>0</v>
      </c>
      <c r="L324" s="426">
        <f t="shared" si="65"/>
        <v>1</v>
      </c>
      <c r="M324" s="425">
        <f t="shared" si="57"/>
        <v>0</v>
      </c>
    </row>
    <row r="325" spans="1:13">
      <c r="A325" s="423">
        <f t="shared" si="58"/>
        <v>0</v>
      </c>
      <c r="B325" s="424">
        <f t="shared" si="53"/>
        <v>0</v>
      </c>
      <c r="C325" s="425">
        <f t="shared" si="59"/>
        <v>0</v>
      </c>
      <c r="D325" s="425">
        <f t="shared" si="60"/>
        <v>0</v>
      </c>
      <c r="E325" s="425">
        <f t="shared" si="54"/>
        <v>0</v>
      </c>
      <c r="F325" s="425">
        <f t="shared" si="61"/>
        <v>0</v>
      </c>
      <c r="G325" s="425">
        <f t="shared" si="62"/>
        <v>0</v>
      </c>
      <c r="H325" s="425">
        <f t="shared" si="63"/>
        <v>0</v>
      </c>
      <c r="I325" s="425">
        <f t="shared" si="55"/>
        <v>0</v>
      </c>
      <c r="J325" s="422">
        <f t="shared" si="64"/>
        <v>0</v>
      </c>
      <c r="K325" s="422">
        <f t="shared" si="56"/>
        <v>0</v>
      </c>
      <c r="L325" s="426">
        <f t="shared" si="65"/>
        <v>1</v>
      </c>
      <c r="M325" s="425">
        <f t="shared" si="57"/>
        <v>0</v>
      </c>
    </row>
    <row r="326" spans="1:13">
      <c r="A326" s="423">
        <f t="shared" si="58"/>
        <v>0</v>
      </c>
      <c r="B326" s="424">
        <f t="shared" si="53"/>
        <v>0</v>
      </c>
      <c r="C326" s="425">
        <f t="shared" si="59"/>
        <v>0</v>
      </c>
      <c r="D326" s="425">
        <f t="shared" si="60"/>
        <v>0</v>
      </c>
      <c r="E326" s="425">
        <f t="shared" si="54"/>
        <v>0</v>
      </c>
      <c r="F326" s="425">
        <f t="shared" si="61"/>
        <v>0</v>
      </c>
      <c r="G326" s="425">
        <f t="shared" si="62"/>
        <v>0</v>
      </c>
      <c r="H326" s="425">
        <f t="shared" si="63"/>
        <v>0</v>
      </c>
      <c r="I326" s="425">
        <f t="shared" si="55"/>
        <v>0</v>
      </c>
      <c r="J326" s="422">
        <f t="shared" si="64"/>
        <v>0</v>
      </c>
      <c r="K326" s="422">
        <f t="shared" si="56"/>
        <v>0</v>
      </c>
      <c r="L326" s="426">
        <f t="shared" si="65"/>
        <v>1</v>
      </c>
      <c r="M326" s="425">
        <f t="shared" si="57"/>
        <v>0</v>
      </c>
    </row>
    <row r="327" spans="1:13">
      <c r="A327" s="423">
        <f t="shared" si="58"/>
        <v>0</v>
      </c>
      <c r="B327" s="424">
        <f t="shared" si="53"/>
        <v>0</v>
      </c>
      <c r="C327" s="425">
        <f t="shared" si="59"/>
        <v>0</v>
      </c>
      <c r="D327" s="425">
        <f t="shared" si="60"/>
        <v>0</v>
      </c>
      <c r="E327" s="425">
        <f t="shared" si="54"/>
        <v>0</v>
      </c>
      <c r="F327" s="425">
        <f t="shared" si="61"/>
        <v>0</v>
      </c>
      <c r="G327" s="425">
        <f t="shared" si="62"/>
        <v>0</v>
      </c>
      <c r="H327" s="425">
        <f t="shared" si="63"/>
        <v>0</v>
      </c>
      <c r="I327" s="425">
        <f t="shared" si="55"/>
        <v>0</v>
      </c>
      <c r="J327" s="422">
        <f t="shared" si="64"/>
        <v>0</v>
      </c>
      <c r="K327" s="422">
        <f t="shared" si="56"/>
        <v>0</v>
      </c>
      <c r="L327" s="426">
        <f t="shared" si="65"/>
        <v>1</v>
      </c>
      <c r="M327" s="425">
        <f t="shared" si="57"/>
        <v>0</v>
      </c>
    </row>
    <row r="328" spans="1:13">
      <c r="A328" s="423">
        <f t="shared" si="58"/>
        <v>0</v>
      </c>
      <c r="B328" s="424">
        <f t="shared" si="53"/>
        <v>0</v>
      </c>
      <c r="C328" s="425">
        <f t="shared" si="59"/>
        <v>0</v>
      </c>
      <c r="D328" s="425">
        <f t="shared" si="60"/>
        <v>0</v>
      </c>
      <c r="E328" s="425">
        <f t="shared" si="54"/>
        <v>0</v>
      </c>
      <c r="F328" s="425">
        <f t="shared" si="61"/>
        <v>0</v>
      </c>
      <c r="G328" s="425">
        <f t="shared" si="62"/>
        <v>0</v>
      </c>
      <c r="H328" s="425">
        <f t="shared" si="63"/>
        <v>0</v>
      </c>
      <c r="I328" s="425">
        <f t="shared" si="55"/>
        <v>0</v>
      </c>
      <c r="J328" s="422">
        <f t="shared" si="64"/>
        <v>0</v>
      </c>
      <c r="K328" s="422">
        <f t="shared" si="56"/>
        <v>0</v>
      </c>
      <c r="L328" s="426">
        <f t="shared" si="65"/>
        <v>1</v>
      </c>
      <c r="M328" s="425">
        <f t="shared" si="57"/>
        <v>0</v>
      </c>
    </row>
    <row r="329" spans="1:13">
      <c r="A329" s="423">
        <f t="shared" si="58"/>
        <v>0</v>
      </c>
      <c r="B329" s="424">
        <f t="shared" si="53"/>
        <v>0</v>
      </c>
      <c r="C329" s="425">
        <f t="shared" si="59"/>
        <v>0</v>
      </c>
      <c r="D329" s="425">
        <f t="shared" si="60"/>
        <v>0</v>
      </c>
      <c r="E329" s="425">
        <f t="shared" si="54"/>
        <v>0</v>
      </c>
      <c r="F329" s="425">
        <f t="shared" si="61"/>
        <v>0</v>
      </c>
      <c r="G329" s="425">
        <f t="shared" si="62"/>
        <v>0</v>
      </c>
      <c r="H329" s="425">
        <f t="shared" si="63"/>
        <v>0</v>
      </c>
      <c r="I329" s="425">
        <f t="shared" si="55"/>
        <v>0</v>
      </c>
      <c r="J329" s="422">
        <f t="shared" si="64"/>
        <v>0</v>
      </c>
      <c r="K329" s="422">
        <f t="shared" si="56"/>
        <v>0</v>
      </c>
      <c r="L329" s="426">
        <f t="shared" si="65"/>
        <v>1</v>
      </c>
      <c r="M329" s="425">
        <f t="shared" si="57"/>
        <v>0</v>
      </c>
    </row>
    <row r="330" spans="1:13">
      <c r="A330" s="423">
        <f t="shared" si="58"/>
        <v>0</v>
      </c>
      <c r="B330" s="424">
        <f t="shared" si="53"/>
        <v>0</v>
      </c>
      <c r="C330" s="425">
        <f t="shared" si="59"/>
        <v>0</v>
      </c>
      <c r="D330" s="425">
        <f t="shared" si="60"/>
        <v>0</v>
      </c>
      <c r="E330" s="425">
        <f t="shared" si="54"/>
        <v>0</v>
      </c>
      <c r="F330" s="425">
        <f t="shared" si="61"/>
        <v>0</v>
      </c>
      <c r="G330" s="425">
        <f t="shared" si="62"/>
        <v>0</v>
      </c>
      <c r="H330" s="425">
        <f t="shared" si="63"/>
        <v>0</v>
      </c>
      <c r="I330" s="425">
        <f t="shared" si="55"/>
        <v>0</v>
      </c>
      <c r="J330" s="422">
        <f t="shared" si="64"/>
        <v>0</v>
      </c>
      <c r="K330" s="422">
        <f t="shared" si="56"/>
        <v>0</v>
      </c>
      <c r="L330" s="426">
        <f t="shared" si="65"/>
        <v>1</v>
      </c>
      <c r="M330" s="425">
        <f t="shared" si="57"/>
        <v>0</v>
      </c>
    </row>
    <row r="331" spans="1:13">
      <c r="A331" s="423">
        <f t="shared" si="58"/>
        <v>0</v>
      </c>
      <c r="B331" s="424">
        <f t="shared" si="53"/>
        <v>0</v>
      </c>
      <c r="C331" s="425">
        <f t="shared" si="59"/>
        <v>0</v>
      </c>
      <c r="D331" s="425">
        <f t="shared" si="60"/>
        <v>0</v>
      </c>
      <c r="E331" s="425">
        <f t="shared" si="54"/>
        <v>0</v>
      </c>
      <c r="F331" s="425">
        <f t="shared" si="61"/>
        <v>0</v>
      </c>
      <c r="G331" s="425">
        <f t="shared" si="62"/>
        <v>0</v>
      </c>
      <c r="H331" s="425">
        <f t="shared" si="63"/>
        <v>0</v>
      </c>
      <c r="I331" s="425">
        <f t="shared" si="55"/>
        <v>0</v>
      </c>
      <c r="J331" s="422">
        <f t="shared" si="64"/>
        <v>0</v>
      </c>
      <c r="K331" s="422">
        <f t="shared" si="56"/>
        <v>0</v>
      </c>
      <c r="L331" s="426">
        <f t="shared" si="65"/>
        <v>1</v>
      </c>
      <c r="M331" s="425">
        <f t="shared" si="57"/>
        <v>0</v>
      </c>
    </row>
    <row r="332" spans="1:13">
      <c r="A332" s="423">
        <f t="shared" si="58"/>
        <v>0</v>
      </c>
      <c r="B332" s="424">
        <f t="shared" si="53"/>
        <v>0</v>
      </c>
      <c r="C332" s="425">
        <f t="shared" si="59"/>
        <v>0</v>
      </c>
      <c r="D332" s="425">
        <f t="shared" si="60"/>
        <v>0</v>
      </c>
      <c r="E332" s="425">
        <f t="shared" si="54"/>
        <v>0</v>
      </c>
      <c r="F332" s="425">
        <f t="shared" si="61"/>
        <v>0</v>
      </c>
      <c r="G332" s="425">
        <f t="shared" si="62"/>
        <v>0</v>
      </c>
      <c r="H332" s="425">
        <f t="shared" si="63"/>
        <v>0</v>
      </c>
      <c r="I332" s="425">
        <f t="shared" si="55"/>
        <v>0</v>
      </c>
      <c r="J332" s="422">
        <f t="shared" si="64"/>
        <v>0</v>
      </c>
      <c r="K332" s="422">
        <f t="shared" si="56"/>
        <v>0</v>
      </c>
      <c r="L332" s="426">
        <f t="shared" si="65"/>
        <v>1</v>
      </c>
      <c r="M332" s="425">
        <f t="shared" si="57"/>
        <v>0</v>
      </c>
    </row>
    <row r="333" spans="1:13">
      <c r="A333" s="423">
        <f t="shared" si="58"/>
        <v>0</v>
      </c>
      <c r="B333" s="424">
        <f t="shared" si="53"/>
        <v>0</v>
      </c>
      <c r="C333" s="425">
        <f t="shared" si="59"/>
        <v>0</v>
      </c>
      <c r="D333" s="425">
        <f t="shared" si="60"/>
        <v>0</v>
      </c>
      <c r="E333" s="425">
        <f t="shared" si="54"/>
        <v>0</v>
      </c>
      <c r="F333" s="425">
        <f t="shared" si="61"/>
        <v>0</v>
      </c>
      <c r="G333" s="425">
        <f t="shared" si="62"/>
        <v>0</v>
      </c>
      <c r="H333" s="425">
        <f t="shared" si="63"/>
        <v>0</v>
      </c>
      <c r="I333" s="425">
        <f t="shared" si="55"/>
        <v>0</v>
      </c>
      <c r="J333" s="422">
        <f t="shared" si="64"/>
        <v>0</v>
      </c>
      <c r="K333" s="422">
        <f t="shared" si="56"/>
        <v>0</v>
      </c>
      <c r="L333" s="426">
        <f t="shared" si="65"/>
        <v>1</v>
      </c>
      <c r="M333" s="425">
        <f t="shared" si="57"/>
        <v>0</v>
      </c>
    </row>
    <row r="334" spans="1:13">
      <c r="A334" s="423">
        <f t="shared" si="58"/>
        <v>0</v>
      </c>
      <c r="B334" s="424">
        <f t="shared" si="53"/>
        <v>0</v>
      </c>
      <c r="C334" s="425">
        <f t="shared" si="59"/>
        <v>0</v>
      </c>
      <c r="D334" s="425">
        <f t="shared" si="60"/>
        <v>0</v>
      </c>
      <c r="E334" s="425">
        <f t="shared" si="54"/>
        <v>0</v>
      </c>
      <c r="F334" s="425">
        <f t="shared" si="61"/>
        <v>0</v>
      </c>
      <c r="G334" s="425">
        <f t="shared" si="62"/>
        <v>0</v>
      </c>
      <c r="H334" s="425">
        <f t="shared" si="63"/>
        <v>0</v>
      </c>
      <c r="I334" s="425">
        <f t="shared" si="55"/>
        <v>0</v>
      </c>
      <c r="J334" s="422">
        <f t="shared" si="64"/>
        <v>0</v>
      </c>
      <c r="K334" s="422">
        <f t="shared" si="56"/>
        <v>0</v>
      </c>
      <c r="L334" s="426">
        <f t="shared" si="65"/>
        <v>1</v>
      </c>
      <c r="M334" s="425">
        <f t="shared" si="57"/>
        <v>0</v>
      </c>
    </row>
    <row r="335" spans="1:13">
      <c r="A335" s="423">
        <f t="shared" si="58"/>
        <v>0</v>
      </c>
      <c r="B335" s="424">
        <f t="shared" si="53"/>
        <v>0</v>
      </c>
      <c r="C335" s="425">
        <f t="shared" si="59"/>
        <v>0</v>
      </c>
      <c r="D335" s="425">
        <f t="shared" si="60"/>
        <v>0</v>
      </c>
      <c r="E335" s="425">
        <f t="shared" si="54"/>
        <v>0</v>
      </c>
      <c r="F335" s="425">
        <f t="shared" si="61"/>
        <v>0</v>
      </c>
      <c r="G335" s="425">
        <f t="shared" si="62"/>
        <v>0</v>
      </c>
      <c r="H335" s="425">
        <f t="shared" si="63"/>
        <v>0</v>
      </c>
      <c r="I335" s="425">
        <f t="shared" si="55"/>
        <v>0</v>
      </c>
      <c r="J335" s="422">
        <f t="shared" si="64"/>
        <v>0</v>
      </c>
      <c r="K335" s="422">
        <f t="shared" si="56"/>
        <v>0</v>
      </c>
      <c r="L335" s="426">
        <f t="shared" si="65"/>
        <v>1</v>
      </c>
      <c r="M335" s="425">
        <f t="shared" si="57"/>
        <v>0</v>
      </c>
    </row>
    <row r="336" spans="1:13">
      <c r="A336" s="423">
        <f t="shared" si="58"/>
        <v>0</v>
      </c>
      <c r="B336" s="424">
        <f t="shared" si="53"/>
        <v>0</v>
      </c>
      <c r="C336" s="425">
        <f t="shared" si="59"/>
        <v>0</v>
      </c>
      <c r="D336" s="425">
        <f t="shared" si="60"/>
        <v>0</v>
      </c>
      <c r="E336" s="425">
        <f t="shared" si="54"/>
        <v>0</v>
      </c>
      <c r="F336" s="425">
        <f t="shared" si="61"/>
        <v>0</v>
      </c>
      <c r="G336" s="425">
        <f t="shared" si="62"/>
        <v>0</v>
      </c>
      <c r="H336" s="425">
        <f t="shared" si="63"/>
        <v>0</v>
      </c>
      <c r="I336" s="425">
        <f t="shared" si="55"/>
        <v>0</v>
      </c>
      <c r="J336" s="422">
        <f t="shared" si="64"/>
        <v>0</v>
      </c>
      <c r="K336" s="422">
        <f t="shared" si="56"/>
        <v>0</v>
      </c>
      <c r="L336" s="426">
        <f t="shared" si="65"/>
        <v>1</v>
      </c>
      <c r="M336" s="425">
        <f t="shared" si="57"/>
        <v>0</v>
      </c>
    </row>
    <row r="337" spans="1:13">
      <c r="A337" s="423">
        <f t="shared" si="58"/>
        <v>0</v>
      </c>
      <c r="B337" s="424">
        <f t="shared" si="53"/>
        <v>0</v>
      </c>
      <c r="C337" s="425">
        <f t="shared" si="59"/>
        <v>0</v>
      </c>
      <c r="D337" s="425">
        <f t="shared" si="60"/>
        <v>0</v>
      </c>
      <c r="E337" s="425">
        <f t="shared" si="54"/>
        <v>0</v>
      </c>
      <c r="F337" s="425">
        <f t="shared" si="61"/>
        <v>0</v>
      </c>
      <c r="G337" s="425">
        <f t="shared" si="62"/>
        <v>0</v>
      </c>
      <c r="H337" s="425">
        <f t="shared" si="63"/>
        <v>0</v>
      </c>
      <c r="I337" s="425">
        <f t="shared" si="55"/>
        <v>0</v>
      </c>
      <c r="J337" s="422">
        <f t="shared" si="64"/>
        <v>0</v>
      </c>
      <c r="K337" s="422">
        <f t="shared" si="56"/>
        <v>0</v>
      </c>
      <c r="L337" s="426">
        <f t="shared" si="65"/>
        <v>1</v>
      </c>
      <c r="M337" s="425">
        <f t="shared" si="57"/>
        <v>0</v>
      </c>
    </row>
    <row r="338" spans="1:13">
      <c r="A338" s="423">
        <f t="shared" si="58"/>
        <v>0</v>
      </c>
      <c r="B338" s="424">
        <f t="shared" ref="B338:B400" si="66">IF(Pay_Num&lt;&gt;0,DATE(YEAR(Loan_Start),MONTH(Loan_Start)+(Pay_Num)*12/Num_Pmt_Per_Year,DAY(Loan_Start)),0)</f>
        <v>0</v>
      </c>
      <c r="C338" s="425">
        <f t="shared" si="59"/>
        <v>0</v>
      </c>
      <c r="D338" s="425">
        <f t="shared" si="60"/>
        <v>0</v>
      </c>
      <c r="E338" s="425">
        <f t="shared" ref="E338:E400" si="67">IF(AND(Pay_Num&lt;&gt;0,Sched_Pay+Scheduled_Extra_Payments&lt;Beg_Bal),Scheduled_Extra_Payments,IF(AND(Pay_Num&lt;&gt;0,Beg_Bal-Sched_Pay&gt;0),Beg_Bal-Sched_Pay,IF(Pay_Num&lt;&gt;0,0,0)))</f>
        <v>0</v>
      </c>
      <c r="F338" s="425">
        <f t="shared" si="61"/>
        <v>0</v>
      </c>
      <c r="G338" s="425">
        <f t="shared" si="62"/>
        <v>0</v>
      </c>
      <c r="H338" s="425">
        <f t="shared" si="63"/>
        <v>0</v>
      </c>
      <c r="I338" s="425">
        <f t="shared" ref="I338:I400" si="68">IF(AND(Pay_Num&lt;&gt;0,Sched_Pay+Extra_Pay&lt;Beg_Bal),Beg_Bal-Princ,IF(Pay_Num&lt;&gt;0,0,0))</f>
        <v>0</v>
      </c>
      <c r="J338" s="422">
        <f t="shared" si="64"/>
        <v>0</v>
      </c>
      <c r="K338" s="422">
        <f t="shared" ref="K338:K400" si="69">H339-J339</f>
        <v>0</v>
      </c>
      <c r="L338" s="426">
        <f t="shared" si="65"/>
        <v>1</v>
      </c>
      <c r="M338" s="425">
        <f t="shared" ref="M338:M400" si="70">K338+J338</f>
        <v>0</v>
      </c>
    </row>
    <row r="339" spans="1:13">
      <c r="A339" s="423">
        <f t="shared" ref="A339:A400" si="71">IF(Values_Entered,A338+1,0)</f>
        <v>0</v>
      </c>
      <c r="B339" s="424">
        <f t="shared" si="66"/>
        <v>0</v>
      </c>
      <c r="C339" s="425">
        <f t="shared" ref="C339:C400" si="72">IF(Pay_Num&lt;&gt;0,I338,0)</f>
        <v>0</v>
      </c>
      <c r="D339" s="425">
        <f t="shared" ref="D339:D400" si="73">G339+H339</f>
        <v>0</v>
      </c>
      <c r="E339" s="425">
        <f t="shared" si="67"/>
        <v>0</v>
      </c>
      <c r="F339" s="425">
        <f t="shared" ref="F339:F400" si="74">IF(AND(Pay_Num&lt;&gt;0,Sched_Pay+Extra_Pay&lt;Beg_Bal),Sched_Pay+Extra_Pay,IF(Pay_Num&lt;&gt;0,Beg_Bal,0))</f>
        <v>0</v>
      </c>
      <c r="G339" s="425">
        <f t="shared" ref="G339:G400" si="75">IF(I338=0,0,IF(Pay_Num&lt;&gt;0,Loan_Amount/Loan_Years/Num_Pmt_Per_Year,0))</f>
        <v>0</v>
      </c>
      <c r="H339" s="425">
        <f t="shared" ref="H339:H400" si="76">IF(Pay_Num&lt;&gt;0,Beg_Bal*Interest_Rate/Num_Pmt_Per_Year,0)</f>
        <v>0</v>
      </c>
      <c r="I339" s="425">
        <f t="shared" si="68"/>
        <v>0</v>
      </c>
      <c r="J339" s="422">
        <f t="shared" ref="J339:J400" si="77">DAYS360(L339,B339)/360*H339</f>
        <v>0</v>
      </c>
      <c r="K339" s="422">
        <f t="shared" si="69"/>
        <v>0</v>
      </c>
      <c r="L339" s="426">
        <f t="shared" ref="L339:L400" si="78">DATE(YEAR(B339),1,1)</f>
        <v>1</v>
      </c>
      <c r="M339" s="425">
        <f t="shared" si="70"/>
        <v>0</v>
      </c>
    </row>
    <row r="340" spans="1:13">
      <c r="A340" s="423">
        <f t="shared" si="71"/>
        <v>0</v>
      </c>
      <c r="B340" s="424">
        <f t="shared" si="66"/>
        <v>0</v>
      </c>
      <c r="C340" s="425">
        <f t="shared" si="72"/>
        <v>0</v>
      </c>
      <c r="D340" s="425">
        <f t="shared" si="73"/>
        <v>0</v>
      </c>
      <c r="E340" s="425">
        <f t="shared" si="67"/>
        <v>0</v>
      </c>
      <c r="F340" s="425">
        <f t="shared" si="74"/>
        <v>0</v>
      </c>
      <c r="G340" s="425">
        <f t="shared" si="75"/>
        <v>0</v>
      </c>
      <c r="H340" s="425">
        <f t="shared" si="76"/>
        <v>0</v>
      </c>
      <c r="I340" s="425">
        <f t="shared" si="68"/>
        <v>0</v>
      </c>
      <c r="J340" s="422">
        <f t="shared" si="77"/>
        <v>0</v>
      </c>
      <c r="K340" s="422">
        <f t="shared" si="69"/>
        <v>0</v>
      </c>
      <c r="L340" s="426">
        <f t="shared" si="78"/>
        <v>1</v>
      </c>
      <c r="M340" s="425">
        <f t="shared" si="70"/>
        <v>0</v>
      </c>
    </row>
    <row r="341" spans="1:13">
      <c r="A341" s="423">
        <f t="shared" si="71"/>
        <v>0</v>
      </c>
      <c r="B341" s="424">
        <f t="shared" si="66"/>
        <v>0</v>
      </c>
      <c r="C341" s="425">
        <f t="shared" si="72"/>
        <v>0</v>
      </c>
      <c r="D341" s="425">
        <f t="shared" si="73"/>
        <v>0</v>
      </c>
      <c r="E341" s="425">
        <f t="shared" si="67"/>
        <v>0</v>
      </c>
      <c r="F341" s="425">
        <f t="shared" si="74"/>
        <v>0</v>
      </c>
      <c r="G341" s="425">
        <f t="shared" si="75"/>
        <v>0</v>
      </c>
      <c r="H341" s="425">
        <f t="shared" si="76"/>
        <v>0</v>
      </c>
      <c r="I341" s="425">
        <f t="shared" si="68"/>
        <v>0</v>
      </c>
      <c r="J341" s="422">
        <f t="shared" si="77"/>
        <v>0</v>
      </c>
      <c r="K341" s="422">
        <f t="shared" si="69"/>
        <v>0</v>
      </c>
      <c r="L341" s="426">
        <f t="shared" si="78"/>
        <v>1</v>
      </c>
      <c r="M341" s="425">
        <f t="shared" si="70"/>
        <v>0</v>
      </c>
    </row>
    <row r="342" spans="1:13">
      <c r="A342" s="423">
        <f t="shared" si="71"/>
        <v>0</v>
      </c>
      <c r="B342" s="424">
        <f t="shared" si="66"/>
        <v>0</v>
      </c>
      <c r="C342" s="425">
        <f t="shared" si="72"/>
        <v>0</v>
      </c>
      <c r="D342" s="425">
        <f t="shared" si="73"/>
        <v>0</v>
      </c>
      <c r="E342" s="425">
        <f t="shared" si="67"/>
        <v>0</v>
      </c>
      <c r="F342" s="425">
        <f t="shared" si="74"/>
        <v>0</v>
      </c>
      <c r="G342" s="425">
        <f t="shared" si="75"/>
        <v>0</v>
      </c>
      <c r="H342" s="425">
        <f t="shared" si="76"/>
        <v>0</v>
      </c>
      <c r="I342" s="425">
        <f t="shared" si="68"/>
        <v>0</v>
      </c>
      <c r="J342" s="422">
        <f t="shared" si="77"/>
        <v>0</v>
      </c>
      <c r="K342" s="422">
        <f t="shared" si="69"/>
        <v>0</v>
      </c>
      <c r="L342" s="426">
        <f t="shared" si="78"/>
        <v>1</v>
      </c>
      <c r="M342" s="425">
        <f t="shared" si="70"/>
        <v>0</v>
      </c>
    </row>
    <row r="343" spans="1:13">
      <c r="A343" s="423">
        <f t="shared" si="71"/>
        <v>0</v>
      </c>
      <c r="B343" s="424">
        <f t="shared" si="66"/>
        <v>0</v>
      </c>
      <c r="C343" s="425">
        <f t="shared" si="72"/>
        <v>0</v>
      </c>
      <c r="D343" s="425">
        <f t="shared" si="73"/>
        <v>0</v>
      </c>
      <c r="E343" s="425">
        <f t="shared" si="67"/>
        <v>0</v>
      </c>
      <c r="F343" s="425">
        <f t="shared" si="74"/>
        <v>0</v>
      </c>
      <c r="G343" s="425">
        <f t="shared" si="75"/>
        <v>0</v>
      </c>
      <c r="H343" s="425">
        <f t="shared" si="76"/>
        <v>0</v>
      </c>
      <c r="I343" s="425">
        <f t="shared" si="68"/>
        <v>0</v>
      </c>
      <c r="J343" s="422">
        <f t="shared" si="77"/>
        <v>0</v>
      </c>
      <c r="K343" s="422">
        <f t="shared" si="69"/>
        <v>0</v>
      </c>
      <c r="L343" s="426">
        <f t="shared" si="78"/>
        <v>1</v>
      </c>
      <c r="M343" s="425">
        <f t="shared" si="70"/>
        <v>0</v>
      </c>
    </row>
    <row r="344" spans="1:13">
      <c r="A344" s="423">
        <f t="shared" si="71"/>
        <v>0</v>
      </c>
      <c r="B344" s="424">
        <f t="shared" si="66"/>
        <v>0</v>
      </c>
      <c r="C344" s="425">
        <f t="shared" si="72"/>
        <v>0</v>
      </c>
      <c r="D344" s="425">
        <f t="shared" si="73"/>
        <v>0</v>
      </c>
      <c r="E344" s="425">
        <f t="shared" si="67"/>
        <v>0</v>
      </c>
      <c r="F344" s="425">
        <f t="shared" si="74"/>
        <v>0</v>
      </c>
      <c r="G344" s="425">
        <f t="shared" si="75"/>
        <v>0</v>
      </c>
      <c r="H344" s="425">
        <f t="shared" si="76"/>
        <v>0</v>
      </c>
      <c r="I344" s="425">
        <f t="shared" si="68"/>
        <v>0</v>
      </c>
      <c r="J344" s="422">
        <f t="shared" si="77"/>
        <v>0</v>
      </c>
      <c r="K344" s="422">
        <f t="shared" si="69"/>
        <v>0</v>
      </c>
      <c r="L344" s="426">
        <f t="shared" si="78"/>
        <v>1</v>
      </c>
      <c r="M344" s="425">
        <f t="shared" si="70"/>
        <v>0</v>
      </c>
    </row>
    <row r="345" spans="1:13">
      <c r="A345" s="423">
        <f t="shared" si="71"/>
        <v>0</v>
      </c>
      <c r="B345" s="424">
        <f t="shared" si="66"/>
        <v>0</v>
      </c>
      <c r="C345" s="425">
        <f t="shared" si="72"/>
        <v>0</v>
      </c>
      <c r="D345" s="425">
        <f t="shared" si="73"/>
        <v>0</v>
      </c>
      <c r="E345" s="425">
        <f t="shared" si="67"/>
        <v>0</v>
      </c>
      <c r="F345" s="425">
        <f t="shared" si="74"/>
        <v>0</v>
      </c>
      <c r="G345" s="425">
        <f t="shared" si="75"/>
        <v>0</v>
      </c>
      <c r="H345" s="425">
        <f t="shared" si="76"/>
        <v>0</v>
      </c>
      <c r="I345" s="425">
        <f t="shared" si="68"/>
        <v>0</v>
      </c>
      <c r="J345" s="422">
        <f t="shared" si="77"/>
        <v>0</v>
      </c>
      <c r="K345" s="422">
        <f t="shared" si="69"/>
        <v>0</v>
      </c>
      <c r="L345" s="426">
        <f t="shared" si="78"/>
        <v>1</v>
      </c>
      <c r="M345" s="425">
        <f t="shared" si="70"/>
        <v>0</v>
      </c>
    </row>
    <row r="346" spans="1:13">
      <c r="A346" s="423">
        <f t="shared" si="71"/>
        <v>0</v>
      </c>
      <c r="B346" s="424">
        <f t="shared" si="66"/>
        <v>0</v>
      </c>
      <c r="C346" s="425">
        <f t="shared" si="72"/>
        <v>0</v>
      </c>
      <c r="D346" s="425">
        <f t="shared" si="73"/>
        <v>0</v>
      </c>
      <c r="E346" s="425">
        <f t="shared" si="67"/>
        <v>0</v>
      </c>
      <c r="F346" s="425">
        <f t="shared" si="74"/>
        <v>0</v>
      </c>
      <c r="G346" s="425">
        <f t="shared" si="75"/>
        <v>0</v>
      </c>
      <c r="H346" s="425">
        <f t="shared" si="76"/>
        <v>0</v>
      </c>
      <c r="I346" s="425">
        <f t="shared" si="68"/>
        <v>0</v>
      </c>
      <c r="J346" s="422">
        <f t="shared" si="77"/>
        <v>0</v>
      </c>
      <c r="K346" s="422">
        <f t="shared" si="69"/>
        <v>0</v>
      </c>
      <c r="L346" s="426">
        <f t="shared" si="78"/>
        <v>1</v>
      </c>
      <c r="M346" s="425">
        <f t="shared" si="70"/>
        <v>0</v>
      </c>
    </row>
    <row r="347" spans="1:13">
      <c r="A347" s="423">
        <f t="shared" si="71"/>
        <v>0</v>
      </c>
      <c r="B347" s="424">
        <f t="shared" si="66"/>
        <v>0</v>
      </c>
      <c r="C347" s="425">
        <f t="shared" si="72"/>
        <v>0</v>
      </c>
      <c r="D347" s="425">
        <f t="shared" si="73"/>
        <v>0</v>
      </c>
      <c r="E347" s="425">
        <f t="shared" si="67"/>
        <v>0</v>
      </c>
      <c r="F347" s="425">
        <f t="shared" si="74"/>
        <v>0</v>
      </c>
      <c r="G347" s="425">
        <f t="shared" si="75"/>
        <v>0</v>
      </c>
      <c r="H347" s="425">
        <f t="shared" si="76"/>
        <v>0</v>
      </c>
      <c r="I347" s="425">
        <f t="shared" si="68"/>
        <v>0</v>
      </c>
      <c r="J347" s="422">
        <f t="shared" si="77"/>
        <v>0</v>
      </c>
      <c r="K347" s="422">
        <f t="shared" si="69"/>
        <v>0</v>
      </c>
      <c r="L347" s="426">
        <f t="shared" si="78"/>
        <v>1</v>
      </c>
      <c r="M347" s="425">
        <f t="shared" si="70"/>
        <v>0</v>
      </c>
    </row>
    <row r="348" spans="1:13">
      <c r="A348" s="423">
        <f t="shared" si="71"/>
        <v>0</v>
      </c>
      <c r="B348" s="424">
        <f t="shared" si="66"/>
        <v>0</v>
      </c>
      <c r="C348" s="425">
        <f t="shared" si="72"/>
        <v>0</v>
      </c>
      <c r="D348" s="425">
        <f t="shared" si="73"/>
        <v>0</v>
      </c>
      <c r="E348" s="425">
        <f t="shared" si="67"/>
        <v>0</v>
      </c>
      <c r="F348" s="425">
        <f t="shared" si="74"/>
        <v>0</v>
      </c>
      <c r="G348" s="425">
        <f t="shared" si="75"/>
        <v>0</v>
      </c>
      <c r="H348" s="425">
        <f t="shared" si="76"/>
        <v>0</v>
      </c>
      <c r="I348" s="425">
        <f t="shared" si="68"/>
        <v>0</v>
      </c>
      <c r="J348" s="422">
        <f t="shared" si="77"/>
        <v>0</v>
      </c>
      <c r="K348" s="422">
        <f t="shared" si="69"/>
        <v>0</v>
      </c>
      <c r="L348" s="426">
        <f t="shared" si="78"/>
        <v>1</v>
      </c>
      <c r="M348" s="425">
        <f t="shared" si="70"/>
        <v>0</v>
      </c>
    </row>
    <row r="349" spans="1:13">
      <c r="A349" s="423">
        <f t="shared" si="71"/>
        <v>0</v>
      </c>
      <c r="B349" s="424">
        <f t="shared" si="66"/>
        <v>0</v>
      </c>
      <c r="C349" s="425">
        <f t="shared" si="72"/>
        <v>0</v>
      </c>
      <c r="D349" s="425">
        <f t="shared" si="73"/>
        <v>0</v>
      </c>
      <c r="E349" s="425">
        <f t="shared" si="67"/>
        <v>0</v>
      </c>
      <c r="F349" s="425">
        <f t="shared" si="74"/>
        <v>0</v>
      </c>
      <c r="G349" s="425">
        <f t="shared" si="75"/>
        <v>0</v>
      </c>
      <c r="H349" s="425">
        <f t="shared" si="76"/>
        <v>0</v>
      </c>
      <c r="I349" s="425">
        <f t="shared" si="68"/>
        <v>0</v>
      </c>
      <c r="J349" s="422">
        <f t="shared" si="77"/>
        <v>0</v>
      </c>
      <c r="K349" s="422">
        <f t="shared" si="69"/>
        <v>0</v>
      </c>
      <c r="L349" s="426">
        <f t="shared" si="78"/>
        <v>1</v>
      </c>
      <c r="M349" s="425">
        <f t="shared" si="70"/>
        <v>0</v>
      </c>
    </row>
    <row r="350" spans="1:13">
      <c r="A350" s="423">
        <f t="shared" si="71"/>
        <v>0</v>
      </c>
      <c r="B350" s="424">
        <f t="shared" si="66"/>
        <v>0</v>
      </c>
      <c r="C350" s="425">
        <f t="shared" si="72"/>
        <v>0</v>
      </c>
      <c r="D350" s="425">
        <f t="shared" si="73"/>
        <v>0</v>
      </c>
      <c r="E350" s="425">
        <f t="shared" si="67"/>
        <v>0</v>
      </c>
      <c r="F350" s="425">
        <f t="shared" si="74"/>
        <v>0</v>
      </c>
      <c r="G350" s="425">
        <f t="shared" si="75"/>
        <v>0</v>
      </c>
      <c r="H350" s="425">
        <f t="shared" si="76"/>
        <v>0</v>
      </c>
      <c r="I350" s="425">
        <f t="shared" si="68"/>
        <v>0</v>
      </c>
      <c r="J350" s="422">
        <f t="shared" si="77"/>
        <v>0</v>
      </c>
      <c r="K350" s="422">
        <f t="shared" si="69"/>
        <v>0</v>
      </c>
      <c r="L350" s="426">
        <f t="shared" si="78"/>
        <v>1</v>
      </c>
      <c r="M350" s="425">
        <f t="shared" si="70"/>
        <v>0</v>
      </c>
    </row>
    <row r="351" spans="1:13">
      <c r="A351" s="423">
        <f t="shared" si="71"/>
        <v>0</v>
      </c>
      <c r="B351" s="424">
        <f t="shared" si="66"/>
        <v>0</v>
      </c>
      <c r="C351" s="425">
        <f t="shared" si="72"/>
        <v>0</v>
      </c>
      <c r="D351" s="425">
        <f t="shared" si="73"/>
        <v>0</v>
      </c>
      <c r="E351" s="425">
        <f t="shared" si="67"/>
        <v>0</v>
      </c>
      <c r="F351" s="425">
        <f t="shared" si="74"/>
        <v>0</v>
      </c>
      <c r="G351" s="425">
        <f t="shared" si="75"/>
        <v>0</v>
      </c>
      <c r="H351" s="425">
        <f t="shared" si="76"/>
        <v>0</v>
      </c>
      <c r="I351" s="425">
        <f t="shared" si="68"/>
        <v>0</v>
      </c>
      <c r="J351" s="422">
        <f t="shared" si="77"/>
        <v>0</v>
      </c>
      <c r="K351" s="422">
        <f t="shared" si="69"/>
        <v>0</v>
      </c>
      <c r="L351" s="426">
        <f t="shared" si="78"/>
        <v>1</v>
      </c>
      <c r="M351" s="425">
        <f t="shared" si="70"/>
        <v>0</v>
      </c>
    </row>
    <row r="352" spans="1:13">
      <c r="A352" s="423">
        <f t="shared" si="71"/>
        <v>0</v>
      </c>
      <c r="B352" s="424">
        <f t="shared" si="66"/>
        <v>0</v>
      </c>
      <c r="C352" s="425">
        <f t="shared" si="72"/>
        <v>0</v>
      </c>
      <c r="D352" s="425">
        <f t="shared" si="73"/>
        <v>0</v>
      </c>
      <c r="E352" s="425">
        <f t="shared" si="67"/>
        <v>0</v>
      </c>
      <c r="F352" s="425">
        <f t="shared" si="74"/>
        <v>0</v>
      </c>
      <c r="G352" s="425">
        <f t="shared" si="75"/>
        <v>0</v>
      </c>
      <c r="H352" s="425">
        <f t="shared" si="76"/>
        <v>0</v>
      </c>
      <c r="I352" s="425">
        <f t="shared" si="68"/>
        <v>0</v>
      </c>
      <c r="J352" s="422">
        <f t="shared" si="77"/>
        <v>0</v>
      </c>
      <c r="K352" s="422">
        <f t="shared" si="69"/>
        <v>0</v>
      </c>
      <c r="L352" s="426">
        <f t="shared" si="78"/>
        <v>1</v>
      </c>
      <c r="M352" s="425">
        <f t="shared" si="70"/>
        <v>0</v>
      </c>
    </row>
    <row r="353" spans="1:13">
      <c r="A353" s="423">
        <f t="shared" si="71"/>
        <v>0</v>
      </c>
      <c r="B353" s="424">
        <f t="shared" si="66"/>
        <v>0</v>
      </c>
      <c r="C353" s="425">
        <f t="shared" si="72"/>
        <v>0</v>
      </c>
      <c r="D353" s="425">
        <f t="shared" si="73"/>
        <v>0</v>
      </c>
      <c r="E353" s="425">
        <f t="shared" si="67"/>
        <v>0</v>
      </c>
      <c r="F353" s="425">
        <f t="shared" si="74"/>
        <v>0</v>
      </c>
      <c r="G353" s="425">
        <f t="shared" si="75"/>
        <v>0</v>
      </c>
      <c r="H353" s="425">
        <f t="shared" si="76"/>
        <v>0</v>
      </c>
      <c r="I353" s="425">
        <f t="shared" si="68"/>
        <v>0</v>
      </c>
      <c r="J353" s="422">
        <f t="shared" si="77"/>
        <v>0</v>
      </c>
      <c r="K353" s="422">
        <f t="shared" si="69"/>
        <v>0</v>
      </c>
      <c r="L353" s="426">
        <f t="shared" si="78"/>
        <v>1</v>
      </c>
      <c r="M353" s="425">
        <f t="shared" si="70"/>
        <v>0</v>
      </c>
    </row>
    <row r="354" spans="1:13">
      <c r="A354" s="423">
        <f t="shared" si="71"/>
        <v>0</v>
      </c>
      <c r="B354" s="424">
        <f t="shared" si="66"/>
        <v>0</v>
      </c>
      <c r="C354" s="425">
        <f t="shared" si="72"/>
        <v>0</v>
      </c>
      <c r="D354" s="425">
        <f t="shared" si="73"/>
        <v>0</v>
      </c>
      <c r="E354" s="425">
        <f t="shared" si="67"/>
        <v>0</v>
      </c>
      <c r="F354" s="425">
        <f t="shared" si="74"/>
        <v>0</v>
      </c>
      <c r="G354" s="425">
        <f t="shared" si="75"/>
        <v>0</v>
      </c>
      <c r="H354" s="425">
        <f t="shared" si="76"/>
        <v>0</v>
      </c>
      <c r="I354" s="425">
        <f t="shared" si="68"/>
        <v>0</v>
      </c>
      <c r="J354" s="422">
        <f t="shared" si="77"/>
        <v>0</v>
      </c>
      <c r="K354" s="422">
        <f t="shared" si="69"/>
        <v>0</v>
      </c>
      <c r="L354" s="426">
        <f t="shared" si="78"/>
        <v>1</v>
      </c>
      <c r="M354" s="425">
        <f t="shared" si="70"/>
        <v>0</v>
      </c>
    </row>
    <row r="355" spans="1:13">
      <c r="A355" s="423">
        <f t="shared" si="71"/>
        <v>0</v>
      </c>
      <c r="B355" s="424">
        <f t="shared" si="66"/>
        <v>0</v>
      </c>
      <c r="C355" s="425">
        <f t="shared" si="72"/>
        <v>0</v>
      </c>
      <c r="D355" s="425">
        <f t="shared" si="73"/>
        <v>0</v>
      </c>
      <c r="E355" s="425">
        <f t="shared" si="67"/>
        <v>0</v>
      </c>
      <c r="F355" s="425">
        <f t="shared" si="74"/>
        <v>0</v>
      </c>
      <c r="G355" s="425">
        <f t="shared" si="75"/>
        <v>0</v>
      </c>
      <c r="H355" s="425">
        <f t="shared" si="76"/>
        <v>0</v>
      </c>
      <c r="I355" s="425">
        <f t="shared" si="68"/>
        <v>0</v>
      </c>
      <c r="J355" s="422">
        <f t="shared" si="77"/>
        <v>0</v>
      </c>
      <c r="K355" s="422">
        <f t="shared" si="69"/>
        <v>0</v>
      </c>
      <c r="L355" s="426">
        <f t="shared" si="78"/>
        <v>1</v>
      </c>
      <c r="M355" s="425">
        <f t="shared" si="70"/>
        <v>0</v>
      </c>
    </row>
    <row r="356" spans="1:13">
      <c r="A356" s="423">
        <f t="shared" si="71"/>
        <v>0</v>
      </c>
      <c r="B356" s="424">
        <f t="shared" si="66"/>
        <v>0</v>
      </c>
      <c r="C356" s="425">
        <f t="shared" si="72"/>
        <v>0</v>
      </c>
      <c r="D356" s="425">
        <f t="shared" si="73"/>
        <v>0</v>
      </c>
      <c r="E356" s="425">
        <f t="shared" si="67"/>
        <v>0</v>
      </c>
      <c r="F356" s="425">
        <f t="shared" si="74"/>
        <v>0</v>
      </c>
      <c r="G356" s="425">
        <f t="shared" si="75"/>
        <v>0</v>
      </c>
      <c r="H356" s="425">
        <f t="shared" si="76"/>
        <v>0</v>
      </c>
      <c r="I356" s="425">
        <f t="shared" si="68"/>
        <v>0</v>
      </c>
      <c r="J356" s="422">
        <f t="shared" si="77"/>
        <v>0</v>
      </c>
      <c r="K356" s="422">
        <f t="shared" si="69"/>
        <v>0</v>
      </c>
      <c r="L356" s="426">
        <f t="shared" si="78"/>
        <v>1</v>
      </c>
      <c r="M356" s="425">
        <f t="shared" si="70"/>
        <v>0</v>
      </c>
    </row>
    <row r="357" spans="1:13">
      <c r="A357" s="423">
        <f t="shared" si="71"/>
        <v>0</v>
      </c>
      <c r="B357" s="424">
        <f t="shared" si="66"/>
        <v>0</v>
      </c>
      <c r="C357" s="425">
        <f t="shared" si="72"/>
        <v>0</v>
      </c>
      <c r="D357" s="425">
        <f t="shared" si="73"/>
        <v>0</v>
      </c>
      <c r="E357" s="425">
        <f t="shared" si="67"/>
        <v>0</v>
      </c>
      <c r="F357" s="425">
        <f t="shared" si="74"/>
        <v>0</v>
      </c>
      <c r="G357" s="425">
        <f t="shared" si="75"/>
        <v>0</v>
      </c>
      <c r="H357" s="425">
        <f t="shared" si="76"/>
        <v>0</v>
      </c>
      <c r="I357" s="425">
        <f t="shared" si="68"/>
        <v>0</v>
      </c>
      <c r="J357" s="422">
        <f t="shared" si="77"/>
        <v>0</v>
      </c>
      <c r="K357" s="422">
        <f t="shared" si="69"/>
        <v>0</v>
      </c>
      <c r="L357" s="426">
        <f t="shared" si="78"/>
        <v>1</v>
      </c>
      <c r="M357" s="425">
        <f t="shared" si="70"/>
        <v>0</v>
      </c>
    </row>
    <row r="358" spans="1:13">
      <c r="A358" s="423">
        <f t="shared" si="71"/>
        <v>0</v>
      </c>
      <c r="B358" s="424">
        <f t="shared" si="66"/>
        <v>0</v>
      </c>
      <c r="C358" s="425">
        <f t="shared" si="72"/>
        <v>0</v>
      </c>
      <c r="D358" s="425">
        <f t="shared" si="73"/>
        <v>0</v>
      </c>
      <c r="E358" s="425">
        <f t="shared" si="67"/>
        <v>0</v>
      </c>
      <c r="F358" s="425">
        <f t="shared" si="74"/>
        <v>0</v>
      </c>
      <c r="G358" s="425">
        <f t="shared" si="75"/>
        <v>0</v>
      </c>
      <c r="H358" s="425">
        <f t="shared" si="76"/>
        <v>0</v>
      </c>
      <c r="I358" s="425">
        <f t="shared" si="68"/>
        <v>0</v>
      </c>
      <c r="J358" s="422">
        <f t="shared" si="77"/>
        <v>0</v>
      </c>
      <c r="K358" s="422">
        <f t="shared" si="69"/>
        <v>0</v>
      </c>
      <c r="L358" s="426">
        <f t="shared" si="78"/>
        <v>1</v>
      </c>
      <c r="M358" s="425">
        <f t="shared" si="70"/>
        <v>0</v>
      </c>
    </row>
    <row r="359" spans="1:13">
      <c r="A359" s="423">
        <f t="shared" si="71"/>
        <v>0</v>
      </c>
      <c r="B359" s="424">
        <f t="shared" si="66"/>
        <v>0</v>
      </c>
      <c r="C359" s="425">
        <f t="shared" si="72"/>
        <v>0</v>
      </c>
      <c r="D359" s="425">
        <f t="shared" si="73"/>
        <v>0</v>
      </c>
      <c r="E359" s="425">
        <f t="shared" si="67"/>
        <v>0</v>
      </c>
      <c r="F359" s="425">
        <f t="shared" si="74"/>
        <v>0</v>
      </c>
      <c r="G359" s="425">
        <f t="shared" si="75"/>
        <v>0</v>
      </c>
      <c r="H359" s="425">
        <f t="shared" si="76"/>
        <v>0</v>
      </c>
      <c r="I359" s="425">
        <f t="shared" si="68"/>
        <v>0</v>
      </c>
      <c r="J359" s="422">
        <f t="shared" si="77"/>
        <v>0</v>
      </c>
      <c r="K359" s="422">
        <f t="shared" si="69"/>
        <v>0</v>
      </c>
      <c r="L359" s="426">
        <f t="shared" si="78"/>
        <v>1</v>
      </c>
      <c r="M359" s="425">
        <f t="shared" si="70"/>
        <v>0</v>
      </c>
    </row>
    <row r="360" spans="1:13">
      <c r="A360" s="423">
        <f t="shared" si="71"/>
        <v>0</v>
      </c>
      <c r="B360" s="424">
        <f t="shared" si="66"/>
        <v>0</v>
      </c>
      <c r="C360" s="425">
        <f t="shared" si="72"/>
        <v>0</v>
      </c>
      <c r="D360" s="425">
        <f t="shared" si="73"/>
        <v>0</v>
      </c>
      <c r="E360" s="425">
        <f t="shared" si="67"/>
        <v>0</v>
      </c>
      <c r="F360" s="425">
        <f t="shared" si="74"/>
        <v>0</v>
      </c>
      <c r="G360" s="425">
        <f t="shared" si="75"/>
        <v>0</v>
      </c>
      <c r="H360" s="425">
        <f t="shared" si="76"/>
        <v>0</v>
      </c>
      <c r="I360" s="425">
        <f t="shared" si="68"/>
        <v>0</v>
      </c>
      <c r="J360" s="422">
        <f t="shared" si="77"/>
        <v>0</v>
      </c>
      <c r="K360" s="422">
        <f t="shared" si="69"/>
        <v>0</v>
      </c>
      <c r="L360" s="426">
        <f t="shared" si="78"/>
        <v>1</v>
      </c>
      <c r="M360" s="425">
        <f t="shared" si="70"/>
        <v>0</v>
      </c>
    </row>
    <row r="361" spans="1:13">
      <c r="A361" s="423">
        <f t="shared" si="71"/>
        <v>0</v>
      </c>
      <c r="B361" s="424">
        <f t="shared" si="66"/>
        <v>0</v>
      </c>
      <c r="C361" s="425">
        <f t="shared" si="72"/>
        <v>0</v>
      </c>
      <c r="D361" s="425">
        <f t="shared" si="73"/>
        <v>0</v>
      </c>
      <c r="E361" s="425">
        <f t="shared" si="67"/>
        <v>0</v>
      </c>
      <c r="F361" s="425">
        <f t="shared" si="74"/>
        <v>0</v>
      </c>
      <c r="G361" s="425">
        <f t="shared" si="75"/>
        <v>0</v>
      </c>
      <c r="H361" s="425">
        <f t="shared" si="76"/>
        <v>0</v>
      </c>
      <c r="I361" s="425">
        <f t="shared" si="68"/>
        <v>0</v>
      </c>
      <c r="J361" s="422">
        <f t="shared" si="77"/>
        <v>0</v>
      </c>
      <c r="K361" s="422">
        <f t="shared" si="69"/>
        <v>0</v>
      </c>
      <c r="L361" s="426">
        <f t="shared" si="78"/>
        <v>1</v>
      </c>
      <c r="M361" s="425">
        <f t="shared" si="70"/>
        <v>0</v>
      </c>
    </row>
    <row r="362" spans="1:13">
      <c r="A362" s="423">
        <f t="shared" si="71"/>
        <v>0</v>
      </c>
      <c r="B362" s="424">
        <f t="shared" si="66"/>
        <v>0</v>
      </c>
      <c r="C362" s="425">
        <f t="shared" si="72"/>
        <v>0</v>
      </c>
      <c r="D362" s="425">
        <f t="shared" si="73"/>
        <v>0</v>
      </c>
      <c r="E362" s="425">
        <f t="shared" si="67"/>
        <v>0</v>
      </c>
      <c r="F362" s="425">
        <f t="shared" si="74"/>
        <v>0</v>
      </c>
      <c r="G362" s="425">
        <f t="shared" si="75"/>
        <v>0</v>
      </c>
      <c r="H362" s="425">
        <f t="shared" si="76"/>
        <v>0</v>
      </c>
      <c r="I362" s="425">
        <f t="shared" si="68"/>
        <v>0</v>
      </c>
      <c r="J362" s="422">
        <f t="shared" si="77"/>
        <v>0</v>
      </c>
      <c r="K362" s="422">
        <f t="shared" si="69"/>
        <v>0</v>
      </c>
      <c r="L362" s="426">
        <f t="shared" si="78"/>
        <v>1</v>
      </c>
      <c r="M362" s="425">
        <f t="shared" si="70"/>
        <v>0</v>
      </c>
    </row>
    <row r="363" spans="1:13">
      <c r="A363" s="423">
        <f t="shared" si="71"/>
        <v>0</v>
      </c>
      <c r="B363" s="424">
        <f t="shared" si="66"/>
        <v>0</v>
      </c>
      <c r="C363" s="425">
        <f t="shared" si="72"/>
        <v>0</v>
      </c>
      <c r="D363" s="425">
        <f t="shared" si="73"/>
        <v>0</v>
      </c>
      <c r="E363" s="425">
        <f t="shared" si="67"/>
        <v>0</v>
      </c>
      <c r="F363" s="425">
        <f t="shared" si="74"/>
        <v>0</v>
      </c>
      <c r="G363" s="425">
        <f t="shared" si="75"/>
        <v>0</v>
      </c>
      <c r="H363" s="425">
        <f t="shared" si="76"/>
        <v>0</v>
      </c>
      <c r="I363" s="425">
        <f t="shared" si="68"/>
        <v>0</v>
      </c>
      <c r="J363" s="422">
        <f t="shared" si="77"/>
        <v>0</v>
      </c>
      <c r="K363" s="422">
        <f t="shared" si="69"/>
        <v>0</v>
      </c>
      <c r="L363" s="426">
        <f t="shared" si="78"/>
        <v>1</v>
      </c>
      <c r="M363" s="425">
        <f t="shared" si="70"/>
        <v>0</v>
      </c>
    </row>
    <row r="364" spans="1:13">
      <c r="A364" s="423">
        <f t="shared" si="71"/>
        <v>0</v>
      </c>
      <c r="B364" s="424">
        <f t="shared" si="66"/>
        <v>0</v>
      </c>
      <c r="C364" s="425">
        <f t="shared" si="72"/>
        <v>0</v>
      </c>
      <c r="D364" s="425">
        <f t="shared" si="73"/>
        <v>0</v>
      </c>
      <c r="E364" s="425">
        <f t="shared" si="67"/>
        <v>0</v>
      </c>
      <c r="F364" s="425">
        <f t="shared" si="74"/>
        <v>0</v>
      </c>
      <c r="G364" s="425">
        <f t="shared" si="75"/>
        <v>0</v>
      </c>
      <c r="H364" s="425">
        <f t="shared" si="76"/>
        <v>0</v>
      </c>
      <c r="I364" s="425">
        <f t="shared" si="68"/>
        <v>0</v>
      </c>
      <c r="J364" s="422">
        <f t="shared" si="77"/>
        <v>0</v>
      </c>
      <c r="K364" s="422">
        <f t="shared" si="69"/>
        <v>0</v>
      </c>
      <c r="L364" s="426">
        <f t="shared" si="78"/>
        <v>1</v>
      </c>
      <c r="M364" s="425">
        <f t="shared" si="70"/>
        <v>0</v>
      </c>
    </row>
    <row r="365" spans="1:13">
      <c r="A365" s="423">
        <f t="shared" si="71"/>
        <v>0</v>
      </c>
      <c r="B365" s="424">
        <f t="shared" si="66"/>
        <v>0</v>
      </c>
      <c r="C365" s="425">
        <f t="shared" si="72"/>
        <v>0</v>
      </c>
      <c r="D365" s="425">
        <f t="shared" si="73"/>
        <v>0</v>
      </c>
      <c r="E365" s="425">
        <f t="shared" si="67"/>
        <v>0</v>
      </c>
      <c r="F365" s="425">
        <f t="shared" si="74"/>
        <v>0</v>
      </c>
      <c r="G365" s="425">
        <f t="shared" si="75"/>
        <v>0</v>
      </c>
      <c r="H365" s="425">
        <f t="shared" si="76"/>
        <v>0</v>
      </c>
      <c r="I365" s="425">
        <f t="shared" si="68"/>
        <v>0</v>
      </c>
      <c r="J365" s="422">
        <f t="shared" si="77"/>
        <v>0</v>
      </c>
      <c r="K365" s="422">
        <f t="shared" si="69"/>
        <v>0</v>
      </c>
      <c r="L365" s="426">
        <f t="shared" si="78"/>
        <v>1</v>
      </c>
      <c r="M365" s="425">
        <f t="shared" si="70"/>
        <v>0</v>
      </c>
    </row>
    <row r="366" spans="1:13">
      <c r="A366" s="423">
        <f t="shared" si="71"/>
        <v>0</v>
      </c>
      <c r="B366" s="424">
        <f t="shared" si="66"/>
        <v>0</v>
      </c>
      <c r="C366" s="425">
        <f t="shared" si="72"/>
        <v>0</v>
      </c>
      <c r="D366" s="425">
        <f t="shared" si="73"/>
        <v>0</v>
      </c>
      <c r="E366" s="425">
        <f t="shared" si="67"/>
        <v>0</v>
      </c>
      <c r="F366" s="425">
        <f t="shared" si="74"/>
        <v>0</v>
      </c>
      <c r="G366" s="425">
        <f t="shared" si="75"/>
        <v>0</v>
      </c>
      <c r="H366" s="425">
        <f t="shared" si="76"/>
        <v>0</v>
      </c>
      <c r="I366" s="425">
        <f t="shared" si="68"/>
        <v>0</v>
      </c>
      <c r="J366" s="422">
        <f t="shared" si="77"/>
        <v>0</v>
      </c>
      <c r="K366" s="422">
        <f t="shared" si="69"/>
        <v>0</v>
      </c>
      <c r="L366" s="426">
        <f t="shared" si="78"/>
        <v>1</v>
      </c>
      <c r="M366" s="425">
        <f t="shared" si="70"/>
        <v>0</v>
      </c>
    </row>
    <row r="367" spans="1:13">
      <c r="A367" s="423">
        <f t="shared" si="71"/>
        <v>0</v>
      </c>
      <c r="B367" s="424">
        <f t="shared" si="66"/>
        <v>0</v>
      </c>
      <c r="C367" s="425">
        <f t="shared" si="72"/>
        <v>0</v>
      </c>
      <c r="D367" s="425">
        <f t="shared" si="73"/>
        <v>0</v>
      </c>
      <c r="E367" s="425">
        <f t="shared" si="67"/>
        <v>0</v>
      </c>
      <c r="F367" s="425">
        <f t="shared" si="74"/>
        <v>0</v>
      </c>
      <c r="G367" s="425">
        <f t="shared" si="75"/>
        <v>0</v>
      </c>
      <c r="H367" s="425">
        <f t="shared" si="76"/>
        <v>0</v>
      </c>
      <c r="I367" s="425">
        <f t="shared" si="68"/>
        <v>0</v>
      </c>
      <c r="J367" s="422">
        <f t="shared" si="77"/>
        <v>0</v>
      </c>
      <c r="K367" s="422">
        <f t="shared" si="69"/>
        <v>0</v>
      </c>
      <c r="L367" s="426">
        <f t="shared" si="78"/>
        <v>1</v>
      </c>
      <c r="M367" s="425">
        <f t="shared" si="70"/>
        <v>0</v>
      </c>
    </row>
    <row r="368" spans="1:13">
      <c r="A368" s="423">
        <f t="shared" si="71"/>
        <v>0</v>
      </c>
      <c r="B368" s="424">
        <f t="shared" si="66"/>
        <v>0</v>
      </c>
      <c r="C368" s="425">
        <f t="shared" si="72"/>
        <v>0</v>
      </c>
      <c r="D368" s="425">
        <f t="shared" si="73"/>
        <v>0</v>
      </c>
      <c r="E368" s="425">
        <f t="shared" si="67"/>
        <v>0</v>
      </c>
      <c r="F368" s="425">
        <f t="shared" si="74"/>
        <v>0</v>
      </c>
      <c r="G368" s="425">
        <f t="shared" si="75"/>
        <v>0</v>
      </c>
      <c r="H368" s="425">
        <f t="shared" si="76"/>
        <v>0</v>
      </c>
      <c r="I368" s="425">
        <f t="shared" si="68"/>
        <v>0</v>
      </c>
      <c r="J368" s="422">
        <f t="shared" si="77"/>
        <v>0</v>
      </c>
      <c r="K368" s="422">
        <f t="shared" si="69"/>
        <v>0</v>
      </c>
      <c r="L368" s="426">
        <f t="shared" si="78"/>
        <v>1</v>
      </c>
      <c r="M368" s="425">
        <f t="shared" si="70"/>
        <v>0</v>
      </c>
    </row>
    <row r="369" spans="1:13">
      <c r="A369" s="423">
        <f t="shared" si="71"/>
        <v>0</v>
      </c>
      <c r="B369" s="424">
        <f t="shared" si="66"/>
        <v>0</v>
      </c>
      <c r="C369" s="425">
        <f t="shared" si="72"/>
        <v>0</v>
      </c>
      <c r="D369" s="425">
        <f t="shared" si="73"/>
        <v>0</v>
      </c>
      <c r="E369" s="425">
        <f t="shared" si="67"/>
        <v>0</v>
      </c>
      <c r="F369" s="425">
        <f t="shared" si="74"/>
        <v>0</v>
      </c>
      <c r="G369" s="425">
        <f t="shared" si="75"/>
        <v>0</v>
      </c>
      <c r="H369" s="425">
        <f t="shared" si="76"/>
        <v>0</v>
      </c>
      <c r="I369" s="425">
        <f t="shared" si="68"/>
        <v>0</v>
      </c>
      <c r="J369" s="422">
        <f t="shared" si="77"/>
        <v>0</v>
      </c>
      <c r="K369" s="422">
        <f t="shared" si="69"/>
        <v>0</v>
      </c>
      <c r="L369" s="426">
        <f t="shared" si="78"/>
        <v>1</v>
      </c>
      <c r="M369" s="425">
        <f t="shared" si="70"/>
        <v>0</v>
      </c>
    </row>
    <row r="370" spans="1:13">
      <c r="A370" s="423">
        <f t="shared" si="71"/>
        <v>0</v>
      </c>
      <c r="B370" s="424">
        <f t="shared" si="66"/>
        <v>0</v>
      </c>
      <c r="C370" s="425">
        <f t="shared" si="72"/>
        <v>0</v>
      </c>
      <c r="D370" s="425">
        <f t="shared" si="73"/>
        <v>0</v>
      </c>
      <c r="E370" s="425">
        <f t="shared" si="67"/>
        <v>0</v>
      </c>
      <c r="F370" s="425">
        <f t="shared" si="74"/>
        <v>0</v>
      </c>
      <c r="G370" s="425">
        <f t="shared" si="75"/>
        <v>0</v>
      </c>
      <c r="H370" s="425">
        <f t="shared" si="76"/>
        <v>0</v>
      </c>
      <c r="I370" s="425">
        <f t="shared" si="68"/>
        <v>0</v>
      </c>
      <c r="J370" s="422">
        <f t="shared" si="77"/>
        <v>0</v>
      </c>
      <c r="K370" s="422">
        <f t="shared" si="69"/>
        <v>0</v>
      </c>
      <c r="L370" s="426">
        <f t="shared" si="78"/>
        <v>1</v>
      </c>
      <c r="M370" s="425">
        <f t="shared" si="70"/>
        <v>0</v>
      </c>
    </row>
    <row r="371" spans="1:13">
      <c r="A371" s="423">
        <f t="shared" si="71"/>
        <v>0</v>
      </c>
      <c r="B371" s="424">
        <f t="shared" si="66"/>
        <v>0</v>
      </c>
      <c r="C371" s="425">
        <f t="shared" si="72"/>
        <v>0</v>
      </c>
      <c r="D371" s="425">
        <f t="shared" si="73"/>
        <v>0</v>
      </c>
      <c r="E371" s="425">
        <f t="shared" si="67"/>
        <v>0</v>
      </c>
      <c r="F371" s="425">
        <f t="shared" si="74"/>
        <v>0</v>
      </c>
      <c r="G371" s="425">
        <f t="shared" si="75"/>
        <v>0</v>
      </c>
      <c r="H371" s="425">
        <f t="shared" si="76"/>
        <v>0</v>
      </c>
      <c r="I371" s="425">
        <f t="shared" si="68"/>
        <v>0</v>
      </c>
      <c r="J371" s="422">
        <f t="shared" si="77"/>
        <v>0</v>
      </c>
      <c r="K371" s="422">
        <f t="shared" si="69"/>
        <v>0</v>
      </c>
      <c r="L371" s="426">
        <f t="shared" si="78"/>
        <v>1</v>
      </c>
      <c r="M371" s="425">
        <f t="shared" si="70"/>
        <v>0</v>
      </c>
    </row>
    <row r="372" spans="1:13">
      <c r="A372" s="423">
        <f t="shared" si="71"/>
        <v>0</v>
      </c>
      <c r="B372" s="424">
        <f t="shared" si="66"/>
        <v>0</v>
      </c>
      <c r="C372" s="425">
        <f t="shared" si="72"/>
        <v>0</v>
      </c>
      <c r="D372" s="425">
        <f t="shared" si="73"/>
        <v>0</v>
      </c>
      <c r="E372" s="425">
        <f t="shared" si="67"/>
        <v>0</v>
      </c>
      <c r="F372" s="425">
        <f t="shared" si="74"/>
        <v>0</v>
      </c>
      <c r="G372" s="425">
        <f t="shared" si="75"/>
        <v>0</v>
      </c>
      <c r="H372" s="425">
        <f t="shared" si="76"/>
        <v>0</v>
      </c>
      <c r="I372" s="425">
        <f t="shared" si="68"/>
        <v>0</v>
      </c>
      <c r="J372" s="422">
        <f t="shared" si="77"/>
        <v>0</v>
      </c>
      <c r="K372" s="422">
        <f t="shared" si="69"/>
        <v>0</v>
      </c>
      <c r="L372" s="426">
        <f t="shared" si="78"/>
        <v>1</v>
      </c>
      <c r="M372" s="425">
        <f t="shared" si="70"/>
        <v>0</v>
      </c>
    </row>
    <row r="373" spans="1:13">
      <c r="A373" s="423">
        <f t="shared" si="71"/>
        <v>0</v>
      </c>
      <c r="B373" s="424">
        <f t="shared" si="66"/>
        <v>0</v>
      </c>
      <c r="C373" s="425">
        <f t="shared" si="72"/>
        <v>0</v>
      </c>
      <c r="D373" s="425">
        <f t="shared" si="73"/>
        <v>0</v>
      </c>
      <c r="E373" s="425">
        <f t="shared" si="67"/>
        <v>0</v>
      </c>
      <c r="F373" s="425">
        <f t="shared" si="74"/>
        <v>0</v>
      </c>
      <c r="G373" s="425">
        <f t="shared" si="75"/>
        <v>0</v>
      </c>
      <c r="H373" s="425">
        <f t="shared" si="76"/>
        <v>0</v>
      </c>
      <c r="I373" s="425">
        <f t="shared" si="68"/>
        <v>0</v>
      </c>
      <c r="J373" s="422">
        <f t="shared" si="77"/>
        <v>0</v>
      </c>
      <c r="K373" s="422">
        <f t="shared" si="69"/>
        <v>0</v>
      </c>
      <c r="L373" s="426">
        <f t="shared" si="78"/>
        <v>1</v>
      </c>
      <c r="M373" s="425">
        <f t="shared" si="70"/>
        <v>0</v>
      </c>
    </row>
    <row r="374" spans="1:13">
      <c r="A374" s="423">
        <f t="shared" si="71"/>
        <v>0</v>
      </c>
      <c r="B374" s="424">
        <f t="shared" si="66"/>
        <v>0</v>
      </c>
      <c r="C374" s="425">
        <f t="shared" si="72"/>
        <v>0</v>
      </c>
      <c r="D374" s="425">
        <f t="shared" si="73"/>
        <v>0</v>
      </c>
      <c r="E374" s="425">
        <f t="shared" si="67"/>
        <v>0</v>
      </c>
      <c r="F374" s="425">
        <f t="shared" si="74"/>
        <v>0</v>
      </c>
      <c r="G374" s="425">
        <f t="shared" si="75"/>
        <v>0</v>
      </c>
      <c r="H374" s="425">
        <f t="shared" si="76"/>
        <v>0</v>
      </c>
      <c r="I374" s="425">
        <f t="shared" si="68"/>
        <v>0</v>
      </c>
      <c r="J374" s="422">
        <f t="shared" si="77"/>
        <v>0</v>
      </c>
      <c r="K374" s="422">
        <f t="shared" si="69"/>
        <v>0</v>
      </c>
      <c r="L374" s="426">
        <f t="shared" si="78"/>
        <v>1</v>
      </c>
      <c r="M374" s="425">
        <f t="shared" si="70"/>
        <v>0</v>
      </c>
    </row>
    <row r="375" spans="1:13">
      <c r="A375" s="423">
        <f t="shared" si="71"/>
        <v>0</v>
      </c>
      <c r="B375" s="424">
        <f t="shared" si="66"/>
        <v>0</v>
      </c>
      <c r="C375" s="425">
        <f t="shared" si="72"/>
        <v>0</v>
      </c>
      <c r="D375" s="425">
        <f t="shared" si="73"/>
        <v>0</v>
      </c>
      <c r="E375" s="425">
        <f t="shared" si="67"/>
        <v>0</v>
      </c>
      <c r="F375" s="425">
        <f t="shared" si="74"/>
        <v>0</v>
      </c>
      <c r="G375" s="425">
        <f t="shared" si="75"/>
        <v>0</v>
      </c>
      <c r="H375" s="425">
        <f t="shared" si="76"/>
        <v>0</v>
      </c>
      <c r="I375" s="425">
        <f t="shared" si="68"/>
        <v>0</v>
      </c>
      <c r="J375" s="422">
        <f t="shared" si="77"/>
        <v>0</v>
      </c>
      <c r="K375" s="422">
        <f t="shared" si="69"/>
        <v>0</v>
      </c>
      <c r="L375" s="426">
        <f t="shared" si="78"/>
        <v>1</v>
      </c>
      <c r="M375" s="425">
        <f t="shared" si="70"/>
        <v>0</v>
      </c>
    </row>
    <row r="376" spans="1:13">
      <c r="A376" s="423">
        <f t="shared" si="71"/>
        <v>0</v>
      </c>
      <c r="B376" s="424">
        <f t="shared" si="66"/>
        <v>0</v>
      </c>
      <c r="C376" s="425">
        <f t="shared" si="72"/>
        <v>0</v>
      </c>
      <c r="D376" s="425">
        <f t="shared" si="73"/>
        <v>0</v>
      </c>
      <c r="E376" s="425">
        <f t="shared" si="67"/>
        <v>0</v>
      </c>
      <c r="F376" s="425">
        <f t="shared" si="74"/>
        <v>0</v>
      </c>
      <c r="G376" s="425">
        <f t="shared" si="75"/>
        <v>0</v>
      </c>
      <c r="H376" s="425">
        <f t="shared" si="76"/>
        <v>0</v>
      </c>
      <c r="I376" s="425">
        <f t="shared" si="68"/>
        <v>0</v>
      </c>
      <c r="J376" s="422">
        <f t="shared" si="77"/>
        <v>0</v>
      </c>
      <c r="K376" s="422">
        <f t="shared" si="69"/>
        <v>0</v>
      </c>
      <c r="L376" s="426">
        <f t="shared" si="78"/>
        <v>1</v>
      </c>
      <c r="M376" s="425">
        <f t="shared" si="70"/>
        <v>0</v>
      </c>
    </row>
    <row r="377" spans="1:13">
      <c r="A377" s="423">
        <f t="shared" si="71"/>
        <v>0</v>
      </c>
      <c r="B377" s="424">
        <f t="shared" si="66"/>
        <v>0</v>
      </c>
      <c r="C377" s="425">
        <f t="shared" si="72"/>
        <v>0</v>
      </c>
      <c r="D377" s="425">
        <f t="shared" si="73"/>
        <v>0</v>
      </c>
      <c r="E377" s="425">
        <f t="shared" si="67"/>
        <v>0</v>
      </c>
      <c r="F377" s="425">
        <f t="shared" si="74"/>
        <v>0</v>
      </c>
      <c r="G377" s="425">
        <f t="shared" si="75"/>
        <v>0</v>
      </c>
      <c r="H377" s="425">
        <f t="shared" si="76"/>
        <v>0</v>
      </c>
      <c r="I377" s="425">
        <f t="shared" si="68"/>
        <v>0</v>
      </c>
      <c r="J377" s="422">
        <f t="shared" si="77"/>
        <v>0</v>
      </c>
      <c r="K377" s="422">
        <f t="shared" si="69"/>
        <v>0</v>
      </c>
      <c r="L377" s="426">
        <f t="shared" si="78"/>
        <v>1</v>
      </c>
      <c r="M377" s="425">
        <f t="shared" si="70"/>
        <v>0</v>
      </c>
    </row>
    <row r="378" spans="1:13">
      <c r="A378" s="423">
        <f t="shared" si="71"/>
        <v>0</v>
      </c>
      <c r="B378" s="424">
        <f t="shared" si="66"/>
        <v>0</v>
      </c>
      <c r="C378" s="425">
        <f t="shared" si="72"/>
        <v>0</v>
      </c>
      <c r="D378" s="425">
        <f t="shared" si="73"/>
        <v>0</v>
      </c>
      <c r="E378" s="425">
        <f t="shared" si="67"/>
        <v>0</v>
      </c>
      <c r="F378" s="425">
        <f t="shared" si="74"/>
        <v>0</v>
      </c>
      <c r="G378" s="425">
        <f t="shared" si="75"/>
        <v>0</v>
      </c>
      <c r="H378" s="425">
        <f t="shared" si="76"/>
        <v>0</v>
      </c>
      <c r="I378" s="425">
        <f t="shared" si="68"/>
        <v>0</v>
      </c>
      <c r="J378" s="422">
        <f t="shared" si="77"/>
        <v>0</v>
      </c>
      <c r="K378" s="422">
        <f t="shared" si="69"/>
        <v>0</v>
      </c>
      <c r="L378" s="426">
        <f t="shared" si="78"/>
        <v>1</v>
      </c>
      <c r="M378" s="425">
        <f t="shared" si="70"/>
        <v>0</v>
      </c>
    </row>
    <row r="379" spans="1:13">
      <c r="A379" s="423">
        <f t="shared" si="71"/>
        <v>0</v>
      </c>
      <c r="B379" s="424">
        <f t="shared" si="66"/>
        <v>0</v>
      </c>
      <c r="C379" s="425">
        <f t="shared" si="72"/>
        <v>0</v>
      </c>
      <c r="D379" s="425">
        <f t="shared" si="73"/>
        <v>0</v>
      </c>
      <c r="E379" s="425">
        <f t="shared" si="67"/>
        <v>0</v>
      </c>
      <c r="F379" s="425">
        <f t="shared" si="74"/>
        <v>0</v>
      </c>
      <c r="G379" s="425">
        <f t="shared" si="75"/>
        <v>0</v>
      </c>
      <c r="H379" s="425">
        <f t="shared" si="76"/>
        <v>0</v>
      </c>
      <c r="I379" s="425">
        <f t="shared" si="68"/>
        <v>0</v>
      </c>
      <c r="J379" s="422">
        <f t="shared" si="77"/>
        <v>0</v>
      </c>
      <c r="K379" s="422">
        <f t="shared" si="69"/>
        <v>0</v>
      </c>
      <c r="L379" s="426">
        <f t="shared" si="78"/>
        <v>1</v>
      </c>
      <c r="M379" s="425">
        <f t="shared" si="70"/>
        <v>0</v>
      </c>
    </row>
    <row r="380" spans="1:13">
      <c r="A380" s="423">
        <f t="shared" si="71"/>
        <v>0</v>
      </c>
      <c r="B380" s="424">
        <f t="shared" si="66"/>
        <v>0</v>
      </c>
      <c r="C380" s="425">
        <f t="shared" si="72"/>
        <v>0</v>
      </c>
      <c r="D380" s="425">
        <f t="shared" si="73"/>
        <v>0</v>
      </c>
      <c r="E380" s="425">
        <f t="shared" si="67"/>
        <v>0</v>
      </c>
      <c r="F380" s="425">
        <f t="shared" si="74"/>
        <v>0</v>
      </c>
      <c r="G380" s="425">
        <f t="shared" si="75"/>
        <v>0</v>
      </c>
      <c r="H380" s="425">
        <f t="shared" si="76"/>
        <v>0</v>
      </c>
      <c r="I380" s="425">
        <f t="shared" si="68"/>
        <v>0</v>
      </c>
      <c r="J380" s="422">
        <f t="shared" si="77"/>
        <v>0</v>
      </c>
      <c r="K380" s="422">
        <f t="shared" si="69"/>
        <v>0</v>
      </c>
      <c r="L380" s="426">
        <f t="shared" si="78"/>
        <v>1</v>
      </c>
      <c r="M380" s="425">
        <f t="shared" si="70"/>
        <v>0</v>
      </c>
    </row>
    <row r="381" spans="1:13">
      <c r="A381" s="423">
        <f t="shared" si="71"/>
        <v>0</v>
      </c>
      <c r="B381" s="424">
        <f t="shared" si="66"/>
        <v>0</v>
      </c>
      <c r="C381" s="425">
        <f t="shared" si="72"/>
        <v>0</v>
      </c>
      <c r="D381" s="425">
        <f t="shared" si="73"/>
        <v>0</v>
      </c>
      <c r="E381" s="425">
        <f t="shared" si="67"/>
        <v>0</v>
      </c>
      <c r="F381" s="425">
        <f t="shared" si="74"/>
        <v>0</v>
      </c>
      <c r="G381" s="425">
        <f t="shared" si="75"/>
        <v>0</v>
      </c>
      <c r="H381" s="425">
        <f t="shared" si="76"/>
        <v>0</v>
      </c>
      <c r="I381" s="425">
        <f t="shared" si="68"/>
        <v>0</v>
      </c>
      <c r="J381" s="422">
        <f t="shared" si="77"/>
        <v>0</v>
      </c>
      <c r="K381" s="422">
        <f t="shared" si="69"/>
        <v>0</v>
      </c>
      <c r="L381" s="426">
        <f t="shared" si="78"/>
        <v>1</v>
      </c>
      <c r="M381" s="425">
        <f t="shared" si="70"/>
        <v>0</v>
      </c>
    </row>
    <row r="382" spans="1:13">
      <c r="A382" s="423">
        <f t="shared" si="71"/>
        <v>0</v>
      </c>
      <c r="B382" s="424">
        <f t="shared" si="66"/>
        <v>0</v>
      </c>
      <c r="C382" s="425">
        <f t="shared" si="72"/>
        <v>0</v>
      </c>
      <c r="D382" s="425">
        <f t="shared" si="73"/>
        <v>0</v>
      </c>
      <c r="E382" s="425">
        <f t="shared" si="67"/>
        <v>0</v>
      </c>
      <c r="F382" s="425">
        <f t="shared" si="74"/>
        <v>0</v>
      </c>
      <c r="G382" s="425">
        <f t="shared" si="75"/>
        <v>0</v>
      </c>
      <c r="H382" s="425">
        <f t="shared" si="76"/>
        <v>0</v>
      </c>
      <c r="I382" s="425">
        <f t="shared" si="68"/>
        <v>0</v>
      </c>
      <c r="J382" s="422">
        <f t="shared" si="77"/>
        <v>0</v>
      </c>
      <c r="K382" s="422">
        <f t="shared" si="69"/>
        <v>0</v>
      </c>
      <c r="L382" s="426">
        <f t="shared" si="78"/>
        <v>1</v>
      </c>
      <c r="M382" s="425">
        <f t="shared" si="70"/>
        <v>0</v>
      </c>
    </row>
    <row r="383" spans="1:13">
      <c r="A383" s="423">
        <f t="shared" si="71"/>
        <v>0</v>
      </c>
      <c r="B383" s="424">
        <f t="shared" si="66"/>
        <v>0</v>
      </c>
      <c r="C383" s="425">
        <f t="shared" si="72"/>
        <v>0</v>
      </c>
      <c r="D383" s="425">
        <f t="shared" si="73"/>
        <v>0</v>
      </c>
      <c r="E383" s="425">
        <f t="shared" si="67"/>
        <v>0</v>
      </c>
      <c r="F383" s="425">
        <f t="shared" si="74"/>
        <v>0</v>
      </c>
      <c r="G383" s="425">
        <f t="shared" si="75"/>
        <v>0</v>
      </c>
      <c r="H383" s="425">
        <f t="shared" si="76"/>
        <v>0</v>
      </c>
      <c r="I383" s="425">
        <f t="shared" si="68"/>
        <v>0</v>
      </c>
      <c r="J383" s="422">
        <f t="shared" si="77"/>
        <v>0</v>
      </c>
      <c r="K383" s="422">
        <f t="shared" si="69"/>
        <v>0</v>
      </c>
      <c r="L383" s="426">
        <f t="shared" si="78"/>
        <v>1</v>
      </c>
      <c r="M383" s="425">
        <f t="shared" si="70"/>
        <v>0</v>
      </c>
    </row>
    <row r="384" spans="1:13">
      <c r="A384" s="423">
        <f t="shared" si="71"/>
        <v>0</v>
      </c>
      <c r="B384" s="424">
        <f t="shared" si="66"/>
        <v>0</v>
      </c>
      <c r="C384" s="425">
        <f t="shared" si="72"/>
        <v>0</v>
      </c>
      <c r="D384" s="425">
        <f t="shared" si="73"/>
        <v>0</v>
      </c>
      <c r="E384" s="425">
        <f t="shared" si="67"/>
        <v>0</v>
      </c>
      <c r="F384" s="425">
        <f t="shared" si="74"/>
        <v>0</v>
      </c>
      <c r="G384" s="425">
        <f t="shared" si="75"/>
        <v>0</v>
      </c>
      <c r="H384" s="425">
        <f t="shared" si="76"/>
        <v>0</v>
      </c>
      <c r="I384" s="425">
        <f t="shared" si="68"/>
        <v>0</v>
      </c>
      <c r="J384" s="422">
        <f t="shared" si="77"/>
        <v>0</v>
      </c>
      <c r="K384" s="422">
        <f t="shared" si="69"/>
        <v>0</v>
      </c>
      <c r="L384" s="426">
        <f t="shared" si="78"/>
        <v>1</v>
      </c>
      <c r="M384" s="425">
        <f t="shared" si="70"/>
        <v>0</v>
      </c>
    </row>
    <row r="385" spans="1:13">
      <c r="A385" s="423">
        <f t="shared" si="71"/>
        <v>0</v>
      </c>
      <c r="B385" s="424">
        <f t="shared" si="66"/>
        <v>0</v>
      </c>
      <c r="C385" s="425">
        <f t="shared" si="72"/>
        <v>0</v>
      </c>
      <c r="D385" s="425">
        <f t="shared" si="73"/>
        <v>0</v>
      </c>
      <c r="E385" s="425">
        <f t="shared" si="67"/>
        <v>0</v>
      </c>
      <c r="F385" s="425">
        <f t="shared" si="74"/>
        <v>0</v>
      </c>
      <c r="G385" s="425">
        <f t="shared" si="75"/>
        <v>0</v>
      </c>
      <c r="H385" s="425">
        <f t="shared" si="76"/>
        <v>0</v>
      </c>
      <c r="I385" s="425">
        <f t="shared" si="68"/>
        <v>0</v>
      </c>
      <c r="J385" s="422">
        <f t="shared" si="77"/>
        <v>0</v>
      </c>
      <c r="K385" s="422">
        <f t="shared" si="69"/>
        <v>0</v>
      </c>
      <c r="L385" s="426">
        <f t="shared" si="78"/>
        <v>1</v>
      </c>
      <c r="M385" s="425">
        <f t="shared" si="70"/>
        <v>0</v>
      </c>
    </row>
    <row r="386" spans="1:13">
      <c r="A386" s="423">
        <f t="shared" si="71"/>
        <v>0</v>
      </c>
      <c r="B386" s="424">
        <f t="shared" si="66"/>
        <v>0</v>
      </c>
      <c r="C386" s="425">
        <f t="shared" si="72"/>
        <v>0</v>
      </c>
      <c r="D386" s="425">
        <f t="shared" si="73"/>
        <v>0</v>
      </c>
      <c r="E386" s="425">
        <f t="shared" si="67"/>
        <v>0</v>
      </c>
      <c r="F386" s="425">
        <f t="shared" si="74"/>
        <v>0</v>
      </c>
      <c r="G386" s="425">
        <f t="shared" si="75"/>
        <v>0</v>
      </c>
      <c r="H386" s="425">
        <f t="shared" si="76"/>
        <v>0</v>
      </c>
      <c r="I386" s="425">
        <f t="shared" si="68"/>
        <v>0</v>
      </c>
      <c r="J386" s="422">
        <f t="shared" si="77"/>
        <v>0</v>
      </c>
      <c r="K386" s="422">
        <f t="shared" si="69"/>
        <v>0</v>
      </c>
      <c r="L386" s="426">
        <f t="shared" si="78"/>
        <v>1</v>
      </c>
      <c r="M386" s="425">
        <f t="shared" si="70"/>
        <v>0</v>
      </c>
    </row>
    <row r="387" spans="1:13">
      <c r="A387" s="423">
        <f t="shared" si="71"/>
        <v>0</v>
      </c>
      <c r="B387" s="424">
        <f t="shared" si="66"/>
        <v>0</v>
      </c>
      <c r="C387" s="425">
        <f t="shared" si="72"/>
        <v>0</v>
      </c>
      <c r="D387" s="425">
        <f t="shared" si="73"/>
        <v>0</v>
      </c>
      <c r="E387" s="425">
        <f t="shared" si="67"/>
        <v>0</v>
      </c>
      <c r="F387" s="425">
        <f t="shared" si="74"/>
        <v>0</v>
      </c>
      <c r="G387" s="425">
        <f t="shared" si="75"/>
        <v>0</v>
      </c>
      <c r="H387" s="425">
        <f t="shared" si="76"/>
        <v>0</v>
      </c>
      <c r="I387" s="425">
        <f t="shared" si="68"/>
        <v>0</v>
      </c>
      <c r="J387" s="422">
        <f t="shared" si="77"/>
        <v>0</v>
      </c>
      <c r="K387" s="422">
        <f t="shared" si="69"/>
        <v>0</v>
      </c>
      <c r="L387" s="426">
        <f t="shared" si="78"/>
        <v>1</v>
      </c>
      <c r="M387" s="425">
        <f t="shared" si="70"/>
        <v>0</v>
      </c>
    </row>
    <row r="388" spans="1:13">
      <c r="A388" s="423">
        <f t="shared" si="71"/>
        <v>0</v>
      </c>
      <c r="B388" s="424">
        <f t="shared" si="66"/>
        <v>0</v>
      </c>
      <c r="C388" s="425">
        <f t="shared" si="72"/>
        <v>0</v>
      </c>
      <c r="D388" s="425">
        <f t="shared" si="73"/>
        <v>0</v>
      </c>
      <c r="E388" s="425">
        <f t="shared" si="67"/>
        <v>0</v>
      </c>
      <c r="F388" s="425">
        <f t="shared" si="74"/>
        <v>0</v>
      </c>
      <c r="G388" s="425">
        <f t="shared" si="75"/>
        <v>0</v>
      </c>
      <c r="H388" s="425">
        <f t="shared" si="76"/>
        <v>0</v>
      </c>
      <c r="I388" s="425">
        <f t="shared" si="68"/>
        <v>0</v>
      </c>
      <c r="J388" s="422">
        <f t="shared" si="77"/>
        <v>0</v>
      </c>
      <c r="K388" s="422">
        <f t="shared" si="69"/>
        <v>0</v>
      </c>
      <c r="L388" s="426">
        <f t="shared" si="78"/>
        <v>1</v>
      </c>
      <c r="M388" s="425">
        <f t="shared" si="70"/>
        <v>0</v>
      </c>
    </row>
    <row r="389" spans="1:13">
      <c r="A389" s="423">
        <f t="shared" si="71"/>
        <v>0</v>
      </c>
      <c r="B389" s="424">
        <f t="shared" si="66"/>
        <v>0</v>
      </c>
      <c r="C389" s="425">
        <f t="shared" si="72"/>
        <v>0</v>
      </c>
      <c r="D389" s="425">
        <f t="shared" si="73"/>
        <v>0</v>
      </c>
      <c r="E389" s="425">
        <f t="shared" si="67"/>
        <v>0</v>
      </c>
      <c r="F389" s="425">
        <f t="shared" si="74"/>
        <v>0</v>
      </c>
      <c r="G389" s="425">
        <f t="shared" si="75"/>
        <v>0</v>
      </c>
      <c r="H389" s="425">
        <f t="shared" si="76"/>
        <v>0</v>
      </c>
      <c r="I389" s="425">
        <f t="shared" si="68"/>
        <v>0</v>
      </c>
      <c r="J389" s="422">
        <f t="shared" si="77"/>
        <v>0</v>
      </c>
      <c r="K389" s="422">
        <f t="shared" si="69"/>
        <v>0</v>
      </c>
      <c r="L389" s="426">
        <f t="shared" si="78"/>
        <v>1</v>
      </c>
      <c r="M389" s="425">
        <f t="shared" si="70"/>
        <v>0</v>
      </c>
    </row>
    <row r="390" spans="1:13">
      <c r="A390" s="423">
        <f t="shared" si="71"/>
        <v>0</v>
      </c>
      <c r="B390" s="424">
        <f t="shared" si="66"/>
        <v>0</v>
      </c>
      <c r="C390" s="425">
        <f t="shared" si="72"/>
        <v>0</v>
      </c>
      <c r="D390" s="425">
        <f t="shared" si="73"/>
        <v>0</v>
      </c>
      <c r="E390" s="425">
        <f t="shared" si="67"/>
        <v>0</v>
      </c>
      <c r="F390" s="425">
        <f t="shared" si="74"/>
        <v>0</v>
      </c>
      <c r="G390" s="425">
        <f t="shared" si="75"/>
        <v>0</v>
      </c>
      <c r="H390" s="425">
        <f t="shared" si="76"/>
        <v>0</v>
      </c>
      <c r="I390" s="425">
        <f t="shared" si="68"/>
        <v>0</v>
      </c>
      <c r="J390" s="422">
        <f t="shared" si="77"/>
        <v>0</v>
      </c>
      <c r="K390" s="422">
        <f t="shared" si="69"/>
        <v>0</v>
      </c>
      <c r="L390" s="426">
        <f t="shared" si="78"/>
        <v>1</v>
      </c>
      <c r="M390" s="425">
        <f t="shared" si="70"/>
        <v>0</v>
      </c>
    </row>
    <row r="391" spans="1:13">
      <c r="A391" s="423">
        <f t="shared" si="71"/>
        <v>0</v>
      </c>
      <c r="B391" s="424">
        <f t="shared" si="66"/>
        <v>0</v>
      </c>
      <c r="C391" s="425">
        <f t="shared" si="72"/>
        <v>0</v>
      </c>
      <c r="D391" s="425">
        <f t="shared" si="73"/>
        <v>0</v>
      </c>
      <c r="E391" s="425">
        <f t="shared" si="67"/>
        <v>0</v>
      </c>
      <c r="F391" s="425">
        <f t="shared" si="74"/>
        <v>0</v>
      </c>
      <c r="G391" s="425">
        <f t="shared" si="75"/>
        <v>0</v>
      </c>
      <c r="H391" s="425">
        <f t="shared" si="76"/>
        <v>0</v>
      </c>
      <c r="I391" s="425">
        <f t="shared" si="68"/>
        <v>0</v>
      </c>
      <c r="J391" s="422">
        <f t="shared" si="77"/>
        <v>0</v>
      </c>
      <c r="K391" s="422">
        <f t="shared" si="69"/>
        <v>0</v>
      </c>
      <c r="L391" s="426">
        <f t="shared" si="78"/>
        <v>1</v>
      </c>
      <c r="M391" s="425">
        <f t="shared" si="70"/>
        <v>0</v>
      </c>
    </row>
    <row r="392" spans="1:13">
      <c r="A392" s="423">
        <f t="shared" si="71"/>
        <v>0</v>
      </c>
      <c r="B392" s="424">
        <f t="shared" si="66"/>
        <v>0</v>
      </c>
      <c r="C392" s="425">
        <f t="shared" si="72"/>
        <v>0</v>
      </c>
      <c r="D392" s="425">
        <f t="shared" si="73"/>
        <v>0</v>
      </c>
      <c r="E392" s="425">
        <f t="shared" si="67"/>
        <v>0</v>
      </c>
      <c r="F392" s="425">
        <f t="shared" si="74"/>
        <v>0</v>
      </c>
      <c r="G392" s="425">
        <f t="shared" si="75"/>
        <v>0</v>
      </c>
      <c r="H392" s="425">
        <f t="shared" si="76"/>
        <v>0</v>
      </c>
      <c r="I392" s="425">
        <f t="shared" si="68"/>
        <v>0</v>
      </c>
      <c r="J392" s="422">
        <f t="shared" si="77"/>
        <v>0</v>
      </c>
      <c r="K392" s="422">
        <f t="shared" si="69"/>
        <v>0</v>
      </c>
      <c r="L392" s="426">
        <f t="shared" si="78"/>
        <v>1</v>
      </c>
      <c r="M392" s="425">
        <f t="shared" si="70"/>
        <v>0</v>
      </c>
    </row>
    <row r="393" spans="1:13">
      <c r="A393" s="423">
        <f t="shared" si="71"/>
        <v>0</v>
      </c>
      <c r="B393" s="424">
        <f t="shared" si="66"/>
        <v>0</v>
      </c>
      <c r="C393" s="425">
        <f t="shared" si="72"/>
        <v>0</v>
      </c>
      <c r="D393" s="425">
        <f t="shared" si="73"/>
        <v>0</v>
      </c>
      <c r="E393" s="425">
        <f t="shared" si="67"/>
        <v>0</v>
      </c>
      <c r="F393" s="425">
        <f t="shared" si="74"/>
        <v>0</v>
      </c>
      <c r="G393" s="425">
        <f t="shared" si="75"/>
        <v>0</v>
      </c>
      <c r="H393" s="425">
        <f t="shared" si="76"/>
        <v>0</v>
      </c>
      <c r="I393" s="425">
        <f t="shared" si="68"/>
        <v>0</v>
      </c>
      <c r="J393" s="422">
        <f t="shared" si="77"/>
        <v>0</v>
      </c>
      <c r="K393" s="422">
        <f t="shared" si="69"/>
        <v>0</v>
      </c>
      <c r="L393" s="426">
        <f t="shared" si="78"/>
        <v>1</v>
      </c>
      <c r="M393" s="425">
        <f t="shared" si="70"/>
        <v>0</v>
      </c>
    </row>
    <row r="394" spans="1:13">
      <c r="A394" s="423">
        <f t="shared" si="71"/>
        <v>0</v>
      </c>
      <c r="B394" s="424">
        <f t="shared" si="66"/>
        <v>0</v>
      </c>
      <c r="C394" s="425">
        <f t="shared" si="72"/>
        <v>0</v>
      </c>
      <c r="D394" s="425">
        <f t="shared" si="73"/>
        <v>0</v>
      </c>
      <c r="E394" s="425">
        <f t="shared" si="67"/>
        <v>0</v>
      </c>
      <c r="F394" s="425">
        <f t="shared" si="74"/>
        <v>0</v>
      </c>
      <c r="G394" s="425">
        <f t="shared" si="75"/>
        <v>0</v>
      </c>
      <c r="H394" s="425">
        <f t="shared" si="76"/>
        <v>0</v>
      </c>
      <c r="I394" s="425">
        <f t="shared" si="68"/>
        <v>0</v>
      </c>
      <c r="J394" s="422">
        <f t="shared" si="77"/>
        <v>0</v>
      </c>
      <c r="K394" s="422">
        <f t="shared" si="69"/>
        <v>0</v>
      </c>
      <c r="L394" s="426">
        <f t="shared" si="78"/>
        <v>1</v>
      </c>
      <c r="M394" s="425">
        <f t="shared" si="70"/>
        <v>0</v>
      </c>
    </row>
    <row r="395" spans="1:13">
      <c r="A395" s="423">
        <f t="shared" si="71"/>
        <v>0</v>
      </c>
      <c r="B395" s="424">
        <f t="shared" si="66"/>
        <v>0</v>
      </c>
      <c r="C395" s="425">
        <f t="shared" si="72"/>
        <v>0</v>
      </c>
      <c r="D395" s="425">
        <f t="shared" si="73"/>
        <v>0</v>
      </c>
      <c r="E395" s="425">
        <f t="shared" si="67"/>
        <v>0</v>
      </c>
      <c r="F395" s="425">
        <f t="shared" si="74"/>
        <v>0</v>
      </c>
      <c r="G395" s="425">
        <f t="shared" si="75"/>
        <v>0</v>
      </c>
      <c r="H395" s="425">
        <f t="shared" si="76"/>
        <v>0</v>
      </c>
      <c r="I395" s="425">
        <f t="shared" si="68"/>
        <v>0</v>
      </c>
      <c r="J395" s="422">
        <f t="shared" si="77"/>
        <v>0</v>
      </c>
      <c r="K395" s="422">
        <f t="shared" si="69"/>
        <v>0</v>
      </c>
      <c r="L395" s="426">
        <f t="shared" si="78"/>
        <v>1</v>
      </c>
      <c r="M395" s="425">
        <f t="shared" si="70"/>
        <v>0</v>
      </c>
    </row>
    <row r="396" spans="1:13">
      <c r="A396" s="423">
        <f t="shared" si="71"/>
        <v>0</v>
      </c>
      <c r="B396" s="424">
        <f t="shared" si="66"/>
        <v>0</v>
      </c>
      <c r="C396" s="425">
        <f t="shared" si="72"/>
        <v>0</v>
      </c>
      <c r="D396" s="425">
        <f t="shared" si="73"/>
        <v>0</v>
      </c>
      <c r="E396" s="425">
        <f t="shared" si="67"/>
        <v>0</v>
      </c>
      <c r="F396" s="425">
        <f t="shared" si="74"/>
        <v>0</v>
      </c>
      <c r="G396" s="425">
        <f t="shared" si="75"/>
        <v>0</v>
      </c>
      <c r="H396" s="425">
        <f t="shared" si="76"/>
        <v>0</v>
      </c>
      <c r="I396" s="425">
        <f t="shared" si="68"/>
        <v>0</v>
      </c>
      <c r="J396" s="422">
        <f t="shared" si="77"/>
        <v>0</v>
      </c>
      <c r="K396" s="422">
        <f t="shared" si="69"/>
        <v>0</v>
      </c>
      <c r="L396" s="426">
        <f t="shared" si="78"/>
        <v>1</v>
      </c>
      <c r="M396" s="425">
        <f t="shared" si="70"/>
        <v>0</v>
      </c>
    </row>
    <row r="397" spans="1:13">
      <c r="A397" s="423">
        <f t="shared" si="71"/>
        <v>0</v>
      </c>
      <c r="B397" s="424">
        <f t="shared" si="66"/>
        <v>0</v>
      </c>
      <c r="C397" s="425">
        <f t="shared" si="72"/>
        <v>0</v>
      </c>
      <c r="D397" s="425">
        <f t="shared" si="73"/>
        <v>0</v>
      </c>
      <c r="E397" s="425">
        <f t="shared" si="67"/>
        <v>0</v>
      </c>
      <c r="F397" s="425">
        <f t="shared" si="74"/>
        <v>0</v>
      </c>
      <c r="G397" s="425">
        <f t="shared" si="75"/>
        <v>0</v>
      </c>
      <c r="H397" s="425">
        <f t="shared" si="76"/>
        <v>0</v>
      </c>
      <c r="I397" s="425">
        <f t="shared" si="68"/>
        <v>0</v>
      </c>
      <c r="J397" s="422">
        <f t="shared" si="77"/>
        <v>0</v>
      </c>
      <c r="K397" s="422">
        <f t="shared" si="69"/>
        <v>0</v>
      </c>
      <c r="L397" s="426">
        <f t="shared" si="78"/>
        <v>1</v>
      </c>
      <c r="M397" s="425">
        <f t="shared" si="70"/>
        <v>0</v>
      </c>
    </row>
    <row r="398" spans="1:13">
      <c r="A398" s="423">
        <f t="shared" si="71"/>
        <v>0</v>
      </c>
      <c r="B398" s="424">
        <f t="shared" si="66"/>
        <v>0</v>
      </c>
      <c r="C398" s="425">
        <f t="shared" si="72"/>
        <v>0</v>
      </c>
      <c r="D398" s="425">
        <f t="shared" si="73"/>
        <v>0</v>
      </c>
      <c r="E398" s="425">
        <f t="shared" si="67"/>
        <v>0</v>
      </c>
      <c r="F398" s="425">
        <f t="shared" si="74"/>
        <v>0</v>
      </c>
      <c r="G398" s="425">
        <f t="shared" si="75"/>
        <v>0</v>
      </c>
      <c r="H398" s="425">
        <f t="shared" si="76"/>
        <v>0</v>
      </c>
      <c r="I398" s="425">
        <f t="shared" si="68"/>
        <v>0</v>
      </c>
      <c r="J398" s="422">
        <f t="shared" si="77"/>
        <v>0</v>
      </c>
      <c r="K398" s="422">
        <f t="shared" si="69"/>
        <v>0</v>
      </c>
      <c r="L398" s="426">
        <f t="shared" si="78"/>
        <v>1</v>
      </c>
      <c r="M398" s="425">
        <f t="shared" si="70"/>
        <v>0</v>
      </c>
    </row>
    <row r="399" spans="1:13">
      <c r="A399" s="423">
        <f t="shared" si="71"/>
        <v>0</v>
      </c>
      <c r="B399" s="424">
        <f t="shared" si="66"/>
        <v>0</v>
      </c>
      <c r="C399" s="425">
        <f t="shared" si="72"/>
        <v>0</v>
      </c>
      <c r="D399" s="425">
        <f t="shared" si="73"/>
        <v>0</v>
      </c>
      <c r="E399" s="425">
        <f t="shared" si="67"/>
        <v>0</v>
      </c>
      <c r="F399" s="425">
        <f t="shared" si="74"/>
        <v>0</v>
      </c>
      <c r="G399" s="425">
        <f t="shared" si="75"/>
        <v>0</v>
      </c>
      <c r="H399" s="425">
        <f t="shared" si="76"/>
        <v>0</v>
      </c>
      <c r="I399" s="425">
        <f t="shared" si="68"/>
        <v>0</v>
      </c>
      <c r="J399" s="422">
        <f t="shared" si="77"/>
        <v>0</v>
      </c>
      <c r="K399" s="422">
        <f t="shared" si="69"/>
        <v>0</v>
      </c>
      <c r="L399" s="426">
        <f t="shared" si="78"/>
        <v>1</v>
      </c>
      <c r="M399" s="425">
        <f t="shared" si="70"/>
        <v>0</v>
      </c>
    </row>
    <row r="400" spans="1:13">
      <c r="A400" s="423">
        <f t="shared" si="71"/>
        <v>0</v>
      </c>
      <c r="B400" s="424">
        <f t="shared" si="66"/>
        <v>0</v>
      </c>
      <c r="C400" s="425">
        <f t="shared" si="72"/>
        <v>0</v>
      </c>
      <c r="D400" s="425">
        <f t="shared" si="73"/>
        <v>0</v>
      </c>
      <c r="E400" s="425">
        <f t="shared" si="67"/>
        <v>0</v>
      </c>
      <c r="F400" s="425">
        <f t="shared" si="74"/>
        <v>0</v>
      </c>
      <c r="G400" s="425">
        <f t="shared" si="75"/>
        <v>0</v>
      </c>
      <c r="H400" s="425">
        <f t="shared" si="76"/>
        <v>0</v>
      </c>
      <c r="I400" s="425">
        <f t="shared" si="68"/>
        <v>0</v>
      </c>
      <c r="J400" s="422">
        <f t="shared" si="77"/>
        <v>0</v>
      </c>
      <c r="K400" s="422">
        <f t="shared" si="69"/>
        <v>0</v>
      </c>
      <c r="L400" s="426">
        <f t="shared" si="78"/>
        <v>1</v>
      </c>
      <c r="M400" s="425">
        <f t="shared" si="70"/>
        <v>0</v>
      </c>
    </row>
    <row r="401" spans="6:13">
      <c r="F401" s="429"/>
      <c r="J401" s="430"/>
      <c r="K401" s="422"/>
      <c r="M401" s="422"/>
    </row>
    <row r="402" spans="6:13">
      <c r="F402" s="429"/>
      <c r="J402" s="430"/>
      <c r="K402" s="422"/>
      <c r="M402" s="422"/>
    </row>
    <row r="403" spans="6:13">
      <c r="F403" s="429"/>
      <c r="K403" s="422"/>
      <c r="M403" s="422"/>
    </row>
    <row r="404" spans="6:13">
      <c r="F404" s="429"/>
      <c r="K404" s="422"/>
      <c r="M404" s="422"/>
    </row>
    <row r="405" spans="6:13">
      <c r="F405" s="429"/>
      <c r="K405" s="422"/>
      <c r="M405" s="422"/>
    </row>
    <row r="406" spans="6:13">
      <c r="F406" s="429"/>
      <c r="K406" s="422"/>
      <c r="M406" s="422"/>
    </row>
    <row r="407" spans="6:13">
      <c r="F407" s="429"/>
      <c r="K407" s="422"/>
      <c r="M407" s="422"/>
    </row>
    <row r="408" spans="6:13">
      <c r="F408" s="429"/>
      <c r="K408" s="422"/>
      <c r="M408" s="422"/>
    </row>
    <row r="409" spans="6:13">
      <c r="F409" s="429"/>
      <c r="K409" s="422"/>
      <c r="M409" s="422"/>
    </row>
    <row r="410" spans="6:13">
      <c r="F410" s="429"/>
      <c r="K410" s="422"/>
      <c r="M410" s="422"/>
    </row>
    <row r="411" spans="6:13">
      <c r="F411" s="429"/>
      <c r="K411" s="422"/>
      <c r="M411" s="422"/>
    </row>
    <row r="412" spans="6:13">
      <c r="F412" s="429"/>
      <c r="K412" s="422"/>
      <c r="M412" s="422"/>
    </row>
    <row r="413" spans="6:13">
      <c r="F413" s="429"/>
      <c r="K413" s="422"/>
      <c r="M413" s="422"/>
    </row>
    <row r="414" spans="6:13">
      <c r="F414" s="429"/>
      <c r="K414" s="422"/>
      <c r="M414" s="422"/>
    </row>
    <row r="415" spans="6:13">
      <c r="F415" s="429"/>
      <c r="K415" s="422"/>
      <c r="M415" s="422"/>
    </row>
    <row r="416" spans="6:13">
      <c r="F416" s="429"/>
      <c r="K416" s="422"/>
      <c r="M416" s="422"/>
    </row>
    <row r="417" spans="6:13">
      <c r="F417" s="429"/>
      <c r="K417" s="422"/>
      <c r="M417" s="422"/>
    </row>
    <row r="418" spans="6:13">
      <c r="F418" s="429"/>
      <c r="K418" s="422"/>
      <c r="M418" s="422"/>
    </row>
    <row r="419" spans="6:13">
      <c r="F419" s="429"/>
      <c r="K419" s="422"/>
      <c r="M419" s="422"/>
    </row>
    <row r="420" spans="6:13">
      <c r="F420" s="429"/>
      <c r="K420" s="422"/>
      <c r="M420" s="422"/>
    </row>
    <row r="421" spans="6:13">
      <c r="F421" s="429"/>
      <c r="K421" s="422"/>
      <c r="M421" s="422"/>
    </row>
    <row r="422" spans="6:13">
      <c r="F422" s="429"/>
      <c r="K422" s="422"/>
      <c r="M422" s="422"/>
    </row>
    <row r="423" spans="6:13">
      <c r="F423" s="429"/>
      <c r="K423" s="422"/>
      <c r="M423" s="422"/>
    </row>
    <row r="424" spans="6:13">
      <c r="F424" s="429"/>
      <c r="K424" s="422"/>
      <c r="M424" s="422"/>
    </row>
    <row r="425" spans="6:13">
      <c r="F425" s="429"/>
      <c r="K425" s="422"/>
      <c r="M425" s="422"/>
    </row>
    <row r="426" spans="6:13">
      <c r="F426" s="429"/>
      <c r="K426" s="422"/>
      <c r="M426" s="422"/>
    </row>
    <row r="427" spans="6:13">
      <c r="F427" s="429"/>
      <c r="K427" s="422"/>
      <c r="M427" s="422"/>
    </row>
    <row r="428" spans="6:13">
      <c r="F428" s="429"/>
      <c r="K428" s="422"/>
      <c r="M428" s="422"/>
    </row>
    <row r="429" spans="6:13">
      <c r="F429" s="429"/>
      <c r="K429" s="422"/>
      <c r="M429" s="422"/>
    </row>
    <row r="430" spans="6:13">
      <c r="F430" s="429"/>
      <c r="K430" s="422"/>
      <c r="M430" s="422"/>
    </row>
    <row r="431" spans="6:13">
      <c r="F431" s="429"/>
      <c r="K431" s="422"/>
      <c r="M431" s="422"/>
    </row>
    <row r="432" spans="6:13">
      <c r="F432" s="429"/>
      <c r="K432" s="422"/>
      <c r="M432" s="422"/>
    </row>
    <row r="433" spans="6:13">
      <c r="F433" s="429"/>
      <c r="K433" s="422"/>
      <c r="M433" s="422"/>
    </row>
    <row r="434" spans="6:13">
      <c r="F434" s="429"/>
      <c r="K434" s="422"/>
      <c r="M434" s="422"/>
    </row>
    <row r="435" spans="6:13">
      <c r="F435" s="429"/>
      <c r="K435" s="422"/>
      <c r="M435" s="422"/>
    </row>
    <row r="436" spans="6:13">
      <c r="F436" s="429"/>
      <c r="K436" s="422"/>
      <c r="M436" s="422"/>
    </row>
    <row r="437" spans="6:13">
      <c r="F437" s="429"/>
      <c r="K437" s="422"/>
      <c r="M437" s="422"/>
    </row>
    <row r="438" spans="6:13">
      <c r="F438" s="429"/>
      <c r="K438" s="422"/>
      <c r="M438" s="422"/>
    </row>
    <row r="439" spans="6:13">
      <c r="F439" s="429"/>
      <c r="K439" s="422"/>
      <c r="M439" s="422"/>
    </row>
    <row r="440" spans="6:13">
      <c r="F440" s="429"/>
      <c r="K440" s="422"/>
      <c r="M440" s="422"/>
    </row>
    <row r="441" spans="6:13">
      <c r="F441" s="429"/>
      <c r="K441" s="422"/>
      <c r="M441" s="422"/>
    </row>
    <row r="442" spans="6:13">
      <c r="F442" s="429"/>
      <c r="K442" s="422"/>
      <c r="M442" s="422"/>
    </row>
    <row r="443" spans="6:13">
      <c r="F443" s="429"/>
      <c r="K443" s="422"/>
      <c r="M443" s="422"/>
    </row>
    <row r="444" spans="6:13">
      <c r="F444" s="429"/>
      <c r="K444" s="422"/>
      <c r="M444" s="422"/>
    </row>
    <row r="445" spans="6:13">
      <c r="F445" s="429"/>
      <c r="K445" s="422"/>
      <c r="M445" s="422"/>
    </row>
    <row r="446" spans="6:13">
      <c r="F446" s="429"/>
      <c r="K446" s="422"/>
      <c r="M446" s="422"/>
    </row>
    <row r="447" spans="6:13">
      <c r="F447" s="429"/>
      <c r="K447" s="422"/>
      <c r="M447" s="422"/>
    </row>
    <row r="448" spans="6:13">
      <c r="F448" s="429"/>
      <c r="K448" s="422"/>
      <c r="M448" s="422"/>
    </row>
    <row r="449" spans="6:13">
      <c r="F449" s="429"/>
      <c r="K449" s="422"/>
      <c r="M449" s="422"/>
    </row>
    <row r="450" spans="6:13">
      <c r="F450" s="429"/>
      <c r="K450" s="422"/>
      <c r="M450" s="422"/>
    </row>
    <row r="451" spans="6:13">
      <c r="F451" s="429"/>
      <c r="K451" s="422"/>
      <c r="M451" s="422"/>
    </row>
    <row r="452" spans="6:13">
      <c r="F452" s="429"/>
      <c r="K452" s="422"/>
      <c r="M452" s="422"/>
    </row>
    <row r="453" spans="6:13">
      <c r="F453" s="429"/>
      <c r="K453" s="422"/>
      <c r="M453" s="422"/>
    </row>
    <row r="454" spans="6:13">
      <c r="F454" s="429"/>
      <c r="K454" s="422"/>
      <c r="M454" s="422"/>
    </row>
    <row r="455" spans="6:13">
      <c r="F455" s="429"/>
      <c r="K455" s="422"/>
      <c r="M455" s="422"/>
    </row>
    <row r="456" spans="6:13">
      <c r="F456" s="429"/>
      <c r="K456" s="422"/>
      <c r="M456" s="422"/>
    </row>
    <row r="457" spans="6:13">
      <c r="F457" s="429"/>
      <c r="K457" s="422"/>
      <c r="M457" s="422"/>
    </row>
    <row r="458" spans="6:13">
      <c r="F458" s="429"/>
      <c r="K458" s="422"/>
      <c r="M458" s="422"/>
    </row>
    <row r="459" spans="6:13">
      <c r="F459" s="429"/>
      <c r="K459" s="422"/>
      <c r="M459" s="422"/>
    </row>
    <row r="460" spans="6:13">
      <c r="F460" s="429"/>
      <c r="K460" s="422"/>
      <c r="M460" s="422"/>
    </row>
    <row r="461" spans="6:13">
      <c r="F461" s="429"/>
      <c r="K461" s="422"/>
      <c r="M461" s="422"/>
    </row>
    <row r="462" spans="6:13">
      <c r="F462" s="429"/>
      <c r="K462" s="422"/>
      <c r="M462" s="422"/>
    </row>
    <row r="463" spans="6:13">
      <c r="F463" s="429"/>
      <c r="K463" s="422"/>
      <c r="M463" s="422"/>
    </row>
    <row r="464" spans="6:13">
      <c r="F464" s="429"/>
      <c r="K464" s="422"/>
      <c r="M464" s="422"/>
    </row>
    <row r="465" spans="6:13">
      <c r="F465" s="429"/>
      <c r="K465" s="422"/>
      <c r="M465" s="422"/>
    </row>
    <row r="466" spans="6:13">
      <c r="F466" s="429"/>
      <c r="K466" s="422"/>
      <c r="M466" s="422"/>
    </row>
    <row r="467" spans="6:13">
      <c r="F467" s="429"/>
      <c r="K467" s="422"/>
      <c r="M467" s="422"/>
    </row>
    <row r="468" spans="6:13">
      <c r="F468" s="429"/>
      <c r="K468" s="422"/>
      <c r="M468" s="422"/>
    </row>
    <row r="469" spans="6:13">
      <c r="F469" s="429"/>
      <c r="K469" s="422"/>
      <c r="M469" s="422"/>
    </row>
    <row r="470" spans="6:13">
      <c r="F470" s="429"/>
      <c r="K470" s="422"/>
      <c r="M470" s="422"/>
    </row>
    <row r="471" spans="6:13">
      <c r="F471" s="429"/>
      <c r="K471" s="422"/>
      <c r="M471" s="422"/>
    </row>
    <row r="472" spans="6:13">
      <c r="F472" s="429"/>
      <c r="K472" s="422"/>
      <c r="M472" s="422"/>
    </row>
    <row r="473" spans="6:13">
      <c r="F473" s="429"/>
      <c r="K473" s="422"/>
      <c r="M473" s="422"/>
    </row>
    <row r="474" spans="6:13">
      <c r="F474" s="429"/>
      <c r="K474" s="422"/>
      <c r="M474" s="422"/>
    </row>
    <row r="475" spans="6:13">
      <c r="F475" s="429"/>
      <c r="K475" s="422"/>
      <c r="M475" s="422"/>
    </row>
    <row r="476" spans="6:13">
      <c r="F476" s="429"/>
      <c r="K476" s="422"/>
      <c r="M476" s="422"/>
    </row>
    <row r="477" spans="6:13">
      <c r="F477" s="429"/>
      <c r="K477" s="422"/>
      <c r="M477" s="422"/>
    </row>
    <row r="478" spans="6:13">
      <c r="F478" s="429"/>
      <c r="K478" s="422"/>
      <c r="M478" s="422"/>
    </row>
    <row r="479" spans="6:13">
      <c r="F479" s="429"/>
      <c r="K479" s="422"/>
      <c r="M479" s="422"/>
    </row>
    <row r="480" spans="6:13">
      <c r="F480" s="429"/>
      <c r="K480" s="422"/>
      <c r="M480" s="422"/>
    </row>
    <row r="481" spans="6:13">
      <c r="F481" s="429"/>
      <c r="K481" s="422"/>
      <c r="M481" s="422"/>
    </row>
    <row r="482" spans="6:13">
      <c r="F482" s="429"/>
      <c r="K482" s="422"/>
      <c r="M482" s="422"/>
    </row>
    <row r="483" spans="6:13">
      <c r="F483" s="429"/>
      <c r="K483" s="422"/>
      <c r="M483" s="422"/>
    </row>
    <row r="484" spans="6:13">
      <c r="F484" s="429"/>
      <c r="K484" s="422"/>
      <c r="M484" s="422"/>
    </row>
    <row r="485" spans="6:13">
      <c r="F485" s="429"/>
      <c r="K485" s="422"/>
      <c r="M485" s="422"/>
    </row>
    <row r="486" spans="6:13">
      <c r="F486" s="429"/>
      <c r="K486" s="422"/>
      <c r="M486" s="422"/>
    </row>
    <row r="487" spans="6:13">
      <c r="F487" s="429"/>
      <c r="K487" s="422"/>
      <c r="M487" s="422"/>
    </row>
    <row r="488" spans="6:13">
      <c r="F488" s="429"/>
      <c r="K488" s="422"/>
      <c r="M488" s="422"/>
    </row>
    <row r="489" spans="6:13">
      <c r="F489" s="429"/>
      <c r="K489" s="422"/>
      <c r="M489" s="422"/>
    </row>
    <row r="490" spans="6:13">
      <c r="F490" s="429"/>
      <c r="K490" s="422"/>
      <c r="M490" s="422"/>
    </row>
    <row r="491" spans="6:13">
      <c r="F491" s="429"/>
      <c r="K491" s="422"/>
      <c r="M491" s="422"/>
    </row>
    <row r="492" spans="6:13">
      <c r="F492" s="429"/>
      <c r="K492" s="422"/>
      <c r="M492" s="422"/>
    </row>
    <row r="493" spans="6:13">
      <c r="F493" s="429"/>
      <c r="K493" s="422"/>
      <c r="M493" s="422"/>
    </row>
    <row r="494" spans="6:13">
      <c r="F494" s="429"/>
      <c r="K494" s="422"/>
      <c r="M494" s="422"/>
    </row>
    <row r="495" spans="6:13">
      <c r="F495" s="429"/>
      <c r="K495" s="422"/>
      <c r="M495" s="422"/>
    </row>
    <row r="496" spans="6:13">
      <c r="F496" s="429"/>
      <c r="K496" s="422"/>
      <c r="M496" s="422"/>
    </row>
    <row r="497" spans="6:13">
      <c r="F497" s="429"/>
      <c r="K497" s="422"/>
      <c r="M497" s="422"/>
    </row>
    <row r="498" spans="6:13">
      <c r="F498" s="429"/>
      <c r="K498" s="422"/>
      <c r="M498" s="422"/>
    </row>
    <row r="499" spans="6:13">
      <c r="F499" s="429"/>
      <c r="K499" s="422"/>
      <c r="M499" s="422"/>
    </row>
    <row r="500" spans="6:13">
      <c r="F500" s="429"/>
      <c r="K500" s="422"/>
      <c r="M500" s="422"/>
    </row>
    <row r="501" spans="6:13">
      <c r="F501" s="429"/>
      <c r="K501" s="422"/>
      <c r="M501" s="422"/>
    </row>
    <row r="502" spans="6:13">
      <c r="F502" s="429"/>
      <c r="K502" s="422"/>
      <c r="M502" s="422"/>
    </row>
    <row r="503" spans="6:13">
      <c r="F503" s="429"/>
      <c r="K503" s="422"/>
      <c r="M503" s="422"/>
    </row>
    <row r="504" spans="6:13">
      <c r="F504" s="429"/>
      <c r="K504" s="422"/>
      <c r="M504" s="422"/>
    </row>
    <row r="505" spans="6:13">
      <c r="F505" s="429"/>
      <c r="K505" s="422"/>
      <c r="M505" s="422"/>
    </row>
    <row r="506" spans="6:13">
      <c r="F506" s="429"/>
      <c r="K506" s="422"/>
      <c r="M506" s="422"/>
    </row>
    <row r="507" spans="6:13">
      <c r="F507" s="429"/>
      <c r="K507" s="422"/>
      <c r="M507" s="422"/>
    </row>
    <row r="508" spans="6:13">
      <c r="F508" s="429"/>
      <c r="K508" s="422"/>
      <c r="M508" s="422"/>
    </row>
    <row r="509" spans="6:13">
      <c r="F509" s="429"/>
      <c r="K509" s="422"/>
      <c r="M509" s="422"/>
    </row>
    <row r="510" spans="6:13">
      <c r="F510" s="429"/>
      <c r="K510" s="422"/>
      <c r="M510" s="422"/>
    </row>
    <row r="511" spans="6:13">
      <c r="F511" s="429"/>
      <c r="K511" s="422"/>
      <c r="M511" s="422"/>
    </row>
    <row r="512" spans="6:13">
      <c r="F512" s="429"/>
      <c r="K512" s="422"/>
      <c r="M512" s="422"/>
    </row>
    <row r="513" spans="6:13">
      <c r="F513" s="429"/>
      <c r="K513" s="422"/>
      <c r="M513" s="422"/>
    </row>
    <row r="514" spans="6:13">
      <c r="F514" s="429"/>
      <c r="K514" s="422"/>
      <c r="M514" s="422"/>
    </row>
    <row r="515" spans="6:13">
      <c r="F515" s="429"/>
      <c r="K515" s="422"/>
      <c r="M515" s="422"/>
    </row>
    <row r="516" spans="6:13">
      <c r="F516" s="429"/>
      <c r="K516" s="422"/>
      <c r="M516" s="422"/>
    </row>
    <row r="517" spans="6:13">
      <c r="F517" s="429"/>
      <c r="K517" s="422"/>
      <c r="M517" s="422"/>
    </row>
    <row r="518" spans="6:13">
      <c r="F518" s="429"/>
      <c r="K518" s="422"/>
      <c r="M518" s="422"/>
    </row>
    <row r="519" spans="6:13">
      <c r="F519" s="429"/>
      <c r="K519" s="422"/>
      <c r="M519" s="422"/>
    </row>
    <row r="520" spans="6:13">
      <c r="F520" s="429"/>
      <c r="K520" s="422"/>
      <c r="M520" s="422"/>
    </row>
    <row r="521" spans="6:13">
      <c r="F521" s="429"/>
      <c r="K521" s="422"/>
      <c r="M521" s="422"/>
    </row>
    <row r="522" spans="6:13">
      <c r="F522" s="429"/>
      <c r="K522" s="422"/>
      <c r="M522" s="422"/>
    </row>
    <row r="523" spans="6:13">
      <c r="F523" s="429"/>
      <c r="K523" s="422"/>
      <c r="M523" s="422"/>
    </row>
    <row r="524" spans="6:13">
      <c r="F524" s="429"/>
      <c r="K524" s="422"/>
      <c r="M524" s="422"/>
    </row>
    <row r="525" spans="6:13">
      <c r="F525" s="429"/>
      <c r="K525" s="422"/>
      <c r="M525" s="422"/>
    </row>
    <row r="526" spans="6:13">
      <c r="F526" s="429"/>
      <c r="K526" s="422"/>
      <c r="M526" s="422"/>
    </row>
    <row r="527" spans="6:13">
      <c r="F527" s="429"/>
      <c r="K527" s="422"/>
      <c r="M527" s="422"/>
    </row>
    <row r="528" spans="6:13">
      <c r="F528" s="429"/>
      <c r="K528" s="422"/>
      <c r="M528" s="422"/>
    </row>
    <row r="529" spans="6:13">
      <c r="F529" s="429"/>
      <c r="K529" s="422"/>
      <c r="M529" s="422"/>
    </row>
    <row r="530" spans="6:13">
      <c r="F530" s="429"/>
      <c r="K530" s="422"/>
      <c r="M530" s="422"/>
    </row>
    <row r="531" spans="6:13">
      <c r="F531" s="429"/>
      <c r="K531" s="422"/>
      <c r="M531" s="422"/>
    </row>
    <row r="532" spans="6:13">
      <c r="F532" s="429"/>
      <c r="K532" s="422"/>
      <c r="M532" s="422"/>
    </row>
    <row r="533" spans="6:13">
      <c r="F533" s="429"/>
      <c r="K533" s="422"/>
      <c r="M533" s="422"/>
    </row>
    <row r="534" spans="6:13">
      <c r="F534" s="429"/>
      <c r="K534" s="422"/>
      <c r="M534" s="422"/>
    </row>
    <row r="535" spans="6:13">
      <c r="F535" s="429"/>
      <c r="K535" s="422"/>
      <c r="M535" s="422"/>
    </row>
    <row r="536" spans="6:13">
      <c r="F536" s="429"/>
      <c r="K536" s="422"/>
      <c r="M536" s="422"/>
    </row>
    <row r="537" spans="6:13">
      <c r="F537" s="429"/>
      <c r="K537" s="422"/>
      <c r="M537" s="422"/>
    </row>
    <row r="538" spans="6:13">
      <c r="F538" s="429"/>
      <c r="K538" s="422"/>
      <c r="M538" s="422"/>
    </row>
    <row r="539" spans="6:13">
      <c r="F539" s="429"/>
      <c r="K539" s="422"/>
      <c r="M539" s="422"/>
    </row>
    <row r="540" spans="6:13">
      <c r="F540" s="429"/>
      <c r="K540" s="422"/>
      <c r="M540" s="422"/>
    </row>
    <row r="541" spans="6:13">
      <c r="F541" s="429"/>
      <c r="K541" s="422"/>
      <c r="M541" s="422"/>
    </row>
    <row r="542" spans="6:13">
      <c r="F542" s="429"/>
      <c r="K542" s="422"/>
      <c r="M542" s="422"/>
    </row>
    <row r="543" spans="6:13">
      <c r="F543" s="429"/>
      <c r="K543" s="422"/>
      <c r="M543" s="422"/>
    </row>
    <row r="544" spans="6:13">
      <c r="F544" s="429"/>
      <c r="K544" s="422"/>
      <c r="M544" s="422"/>
    </row>
    <row r="545" spans="6:13">
      <c r="F545" s="429"/>
      <c r="K545" s="422"/>
      <c r="M545" s="422"/>
    </row>
    <row r="546" spans="6:13">
      <c r="F546" s="429"/>
      <c r="K546" s="422"/>
      <c r="M546" s="422"/>
    </row>
    <row r="547" spans="6:13">
      <c r="F547" s="429"/>
      <c r="K547" s="422"/>
      <c r="M547" s="422"/>
    </row>
    <row r="548" spans="6:13">
      <c r="F548" s="429"/>
      <c r="K548" s="422"/>
      <c r="M548" s="422"/>
    </row>
    <row r="549" spans="6:13">
      <c r="F549" s="429"/>
      <c r="K549" s="422"/>
      <c r="M549" s="422"/>
    </row>
    <row r="550" spans="6:13">
      <c r="F550" s="429"/>
      <c r="K550" s="422"/>
      <c r="M550" s="422"/>
    </row>
    <row r="551" spans="6:13">
      <c r="F551" s="429"/>
      <c r="K551" s="422"/>
      <c r="M551" s="422"/>
    </row>
    <row r="552" spans="6:13">
      <c r="F552" s="429"/>
      <c r="K552" s="422"/>
      <c r="M552" s="422"/>
    </row>
    <row r="553" spans="6:13">
      <c r="F553" s="429"/>
      <c r="K553" s="422"/>
      <c r="M553" s="422"/>
    </row>
    <row r="554" spans="6:13">
      <c r="F554" s="429"/>
      <c r="K554" s="422"/>
      <c r="M554" s="422"/>
    </row>
    <row r="555" spans="6:13">
      <c r="F555" s="429"/>
      <c r="K555" s="422"/>
      <c r="M555" s="422"/>
    </row>
    <row r="556" spans="6:13">
      <c r="F556" s="429"/>
      <c r="K556" s="422"/>
      <c r="M556" s="422"/>
    </row>
    <row r="557" spans="6:13">
      <c r="F557" s="429"/>
      <c r="K557" s="422"/>
      <c r="M557" s="422"/>
    </row>
    <row r="558" spans="6:13">
      <c r="F558" s="429"/>
      <c r="K558" s="422"/>
      <c r="M558" s="422"/>
    </row>
    <row r="559" spans="6:13">
      <c r="F559" s="429"/>
      <c r="K559" s="422"/>
      <c r="M559" s="422"/>
    </row>
    <row r="560" spans="6:13">
      <c r="F560" s="429"/>
      <c r="K560" s="422"/>
      <c r="M560" s="422"/>
    </row>
    <row r="561" spans="6:13">
      <c r="F561" s="429"/>
      <c r="K561" s="422"/>
      <c r="M561" s="422"/>
    </row>
    <row r="562" spans="6:13">
      <c r="F562" s="429"/>
      <c r="K562" s="422"/>
      <c r="M562" s="422"/>
    </row>
    <row r="563" spans="6:13">
      <c r="F563" s="429"/>
      <c r="K563" s="422"/>
      <c r="M563" s="422"/>
    </row>
    <row r="564" spans="6:13">
      <c r="F564" s="429"/>
      <c r="K564" s="422"/>
      <c r="M564" s="422"/>
    </row>
    <row r="565" spans="6:13">
      <c r="F565" s="429"/>
      <c r="K565" s="422"/>
      <c r="M565" s="422"/>
    </row>
    <row r="566" spans="6:13">
      <c r="F566" s="429"/>
      <c r="K566" s="422"/>
      <c r="M566" s="422"/>
    </row>
    <row r="567" spans="6:13">
      <c r="F567" s="429"/>
      <c r="K567" s="422"/>
      <c r="M567" s="422"/>
    </row>
    <row r="568" spans="6:13">
      <c r="F568" s="429"/>
      <c r="K568" s="422"/>
      <c r="M568" s="422"/>
    </row>
    <row r="569" spans="6:13">
      <c r="F569" s="429"/>
      <c r="K569" s="422"/>
      <c r="M569" s="422"/>
    </row>
    <row r="570" spans="6:13">
      <c r="F570" s="429"/>
      <c r="K570" s="422"/>
      <c r="M570" s="422"/>
    </row>
    <row r="571" spans="6:13">
      <c r="F571" s="429"/>
      <c r="K571" s="422"/>
      <c r="M571" s="422"/>
    </row>
    <row r="572" spans="6:13">
      <c r="F572" s="429"/>
      <c r="K572" s="422"/>
      <c r="M572" s="422"/>
    </row>
    <row r="573" spans="6:13">
      <c r="F573" s="429"/>
      <c r="K573" s="422"/>
      <c r="M573" s="422"/>
    </row>
    <row r="574" spans="6:13">
      <c r="F574" s="429"/>
      <c r="K574" s="422"/>
      <c r="M574" s="422"/>
    </row>
    <row r="575" spans="6:13">
      <c r="F575" s="429"/>
      <c r="K575" s="422"/>
      <c r="M575" s="422"/>
    </row>
    <row r="576" spans="6:13">
      <c r="F576" s="429"/>
      <c r="K576" s="422"/>
      <c r="M576" s="422"/>
    </row>
    <row r="577" spans="6:13">
      <c r="F577" s="429"/>
      <c r="K577" s="422"/>
      <c r="M577" s="422"/>
    </row>
    <row r="578" spans="6:13">
      <c r="F578" s="429"/>
      <c r="K578" s="422"/>
      <c r="M578" s="422"/>
    </row>
    <row r="579" spans="6:13">
      <c r="F579" s="429"/>
      <c r="K579" s="422"/>
      <c r="M579" s="422"/>
    </row>
    <row r="580" spans="6:13">
      <c r="F580" s="429"/>
      <c r="K580" s="422"/>
      <c r="M580" s="422"/>
    </row>
    <row r="581" spans="6:13">
      <c r="F581" s="429"/>
      <c r="K581" s="422"/>
      <c r="M581" s="422"/>
    </row>
    <row r="582" spans="6:13">
      <c r="F582" s="429"/>
      <c r="K582" s="422"/>
      <c r="M582" s="422"/>
    </row>
    <row r="583" spans="6:13">
      <c r="F583" s="429"/>
      <c r="K583" s="422"/>
      <c r="M583" s="422"/>
    </row>
    <row r="584" spans="6:13">
      <c r="F584" s="429"/>
      <c r="K584" s="422"/>
      <c r="M584" s="422"/>
    </row>
    <row r="585" spans="6:13">
      <c r="F585" s="429"/>
      <c r="K585" s="422"/>
      <c r="M585" s="422"/>
    </row>
    <row r="586" spans="6:13">
      <c r="F586" s="429"/>
      <c r="K586" s="422"/>
      <c r="M586" s="422"/>
    </row>
    <row r="587" spans="6:13">
      <c r="F587" s="429"/>
      <c r="K587" s="422"/>
      <c r="M587" s="422"/>
    </row>
    <row r="588" spans="6:13">
      <c r="F588" s="429"/>
      <c r="K588" s="422"/>
      <c r="M588" s="422"/>
    </row>
    <row r="589" spans="6:13">
      <c r="F589" s="429"/>
      <c r="K589" s="422"/>
      <c r="M589" s="422"/>
    </row>
    <row r="590" spans="6:13">
      <c r="F590" s="429"/>
      <c r="K590" s="422"/>
      <c r="M590" s="422"/>
    </row>
    <row r="591" spans="6:13">
      <c r="F591" s="429"/>
      <c r="K591" s="422"/>
      <c r="M591" s="422"/>
    </row>
    <row r="592" spans="6:13">
      <c r="F592" s="429"/>
      <c r="K592" s="422"/>
      <c r="M592" s="422"/>
    </row>
    <row r="593" spans="6:13">
      <c r="F593" s="429"/>
      <c r="K593" s="422"/>
      <c r="M593" s="422"/>
    </row>
    <row r="594" spans="6:13">
      <c r="F594" s="429"/>
      <c r="K594" s="422"/>
      <c r="M594" s="422"/>
    </row>
    <row r="595" spans="6:13">
      <c r="F595" s="429"/>
      <c r="K595" s="422"/>
      <c r="M595" s="422"/>
    </row>
    <row r="596" spans="6:13">
      <c r="F596" s="429"/>
      <c r="K596" s="422"/>
      <c r="M596" s="422"/>
    </row>
    <row r="597" spans="6:13">
      <c r="F597" s="429"/>
      <c r="K597" s="422"/>
      <c r="M597" s="422"/>
    </row>
    <row r="598" spans="6:13">
      <c r="F598" s="429"/>
      <c r="K598" s="422"/>
      <c r="M598" s="422"/>
    </row>
    <row r="599" spans="6:13">
      <c r="F599" s="429"/>
      <c r="K599" s="422"/>
      <c r="M599" s="422"/>
    </row>
    <row r="600" spans="6:13">
      <c r="F600" s="429"/>
      <c r="K600" s="422"/>
      <c r="M600" s="422"/>
    </row>
    <row r="601" spans="6:13">
      <c r="F601" s="429"/>
      <c r="K601" s="422"/>
      <c r="M601" s="422"/>
    </row>
    <row r="602" spans="6:13">
      <c r="F602" s="429"/>
      <c r="K602" s="422"/>
      <c r="M602" s="422"/>
    </row>
    <row r="603" spans="6:13">
      <c r="F603" s="429"/>
      <c r="K603" s="422"/>
      <c r="M603" s="422"/>
    </row>
    <row r="604" spans="6:13">
      <c r="F604" s="429"/>
      <c r="K604" s="422"/>
      <c r="M604" s="422"/>
    </row>
    <row r="605" spans="6:13">
      <c r="F605" s="429"/>
      <c r="K605" s="422"/>
      <c r="M605" s="422"/>
    </row>
    <row r="606" spans="6:13">
      <c r="F606" s="429"/>
      <c r="K606" s="422"/>
      <c r="M606" s="422"/>
    </row>
    <row r="607" spans="6:13">
      <c r="F607" s="429"/>
      <c r="K607" s="422"/>
      <c r="M607" s="422"/>
    </row>
    <row r="608" spans="6:13">
      <c r="F608" s="429"/>
      <c r="K608" s="422"/>
      <c r="M608" s="422"/>
    </row>
    <row r="609" spans="6:13">
      <c r="F609" s="429"/>
      <c r="K609" s="422"/>
      <c r="M609" s="422"/>
    </row>
    <row r="610" spans="6:13">
      <c r="F610" s="429"/>
      <c r="K610" s="422"/>
      <c r="M610" s="422"/>
    </row>
    <row r="611" spans="6:13">
      <c r="F611" s="429"/>
      <c r="K611" s="422"/>
      <c r="M611" s="422"/>
    </row>
    <row r="612" spans="6:13">
      <c r="F612" s="429"/>
      <c r="K612" s="422"/>
      <c r="M612" s="422"/>
    </row>
    <row r="613" spans="6:13">
      <c r="F613" s="429"/>
      <c r="K613" s="422"/>
      <c r="M613" s="422"/>
    </row>
    <row r="614" spans="6:13">
      <c r="F614" s="429"/>
      <c r="K614" s="422"/>
      <c r="M614" s="422"/>
    </row>
    <row r="615" spans="6:13">
      <c r="F615" s="429"/>
      <c r="K615" s="422"/>
      <c r="M615" s="422"/>
    </row>
    <row r="616" spans="6:13">
      <c r="F616" s="429"/>
      <c r="K616" s="422"/>
      <c r="M616" s="422"/>
    </row>
    <row r="617" spans="6:13">
      <c r="F617" s="429"/>
      <c r="K617" s="422"/>
      <c r="M617" s="422"/>
    </row>
    <row r="618" spans="6:13">
      <c r="F618" s="429"/>
      <c r="K618" s="422"/>
      <c r="M618" s="422"/>
    </row>
    <row r="619" spans="6:13">
      <c r="F619" s="429"/>
      <c r="K619" s="422"/>
      <c r="M619" s="422"/>
    </row>
    <row r="620" spans="6:13">
      <c r="F620" s="429"/>
      <c r="K620" s="422"/>
      <c r="M620" s="422"/>
    </row>
    <row r="621" spans="6:13">
      <c r="F621" s="429"/>
      <c r="K621" s="422"/>
      <c r="M621" s="422"/>
    </row>
    <row r="622" spans="6:13">
      <c r="F622" s="429"/>
      <c r="K622" s="422"/>
      <c r="M622" s="422"/>
    </row>
    <row r="623" spans="6:13">
      <c r="F623" s="429"/>
      <c r="K623" s="422"/>
      <c r="M623" s="422"/>
    </row>
    <row r="624" spans="6:13">
      <c r="F624" s="429"/>
      <c r="K624" s="422"/>
      <c r="M624" s="422"/>
    </row>
    <row r="625" spans="6:13">
      <c r="F625" s="429"/>
      <c r="K625" s="422"/>
      <c r="M625" s="422"/>
    </row>
    <row r="626" spans="6:13">
      <c r="F626" s="429"/>
      <c r="K626" s="422"/>
      <c r="M626" s="422"/>
    </row>
    <row r="627" spans="6:13">
      <c r="F627" s="429"/>
      <c r="K627" s="422"/>
      <c r="M627" s="422"/>
    </row>
    <row r="628" spans="6:13">
      <c r="F628" s="429"/>
      <c r="K628" s="422"/>
      <c r="M628" s="422"/>
    </row>
    <row r="629" spans="6:13">
      <c r="F629" s="429"/>
      <c r="K629" s="422"/>
      <c r="M629" s="422"/>
    </row>
    <row r="630" spans="6:13">
      <c r="F630" s="429"/>
      <c r="K630" s="422"/>
      <c r="M630" s="422"/>
    </row>
    <row r="631" spans="6:13">
      <c r="F631" s="429"/>
      <c r="K631" s="422"/>
      <c r="M631" s="422"/>
    </row>
    <row r="632" spans="6:13">
      <c r="F632" s="429"/>
      <c r="K632" s="422"/>
      <c r="M632" s="422"/>
    </row>
    <row r="633" spans="6:13">
      <c r="F633" s="429"/>
      <c r="K633" s="422"/>
      <c r="M633" s="422"/>
    </row>
    <row r="634" spans="6:13">
      <c r="F634" s="429"/>
      <c r="K634" s="422"/>
      <c r="M634" s="422"/>
    </row>
    <row r="635" spans="6:13">
      <c r="F635" s="429"/>
      <c r="K635" s="422"/>
      <c r="M635" s="422"/>
    </row>
    <row r="636" spans="6:13">
      <c r="F636" s="429"/>
      <c r="K636" s="422"/>
      <c r="M636" s="422"/>
    </row>
    <row r="637" spans="6:13">
      <c r="F637" s="429"/>
      <c r="K637" s="422"/>
      <c r="M637" s="422"/>
    </row>
    <row r="638" spans="6:13">
      <c r="F638" s="429"/>
      <c r="K638" s="422"/>
      <c r="M638" s="422"/>
    </row>
    <row r="639" spans="6:13">
      <c r="F639" s="429"/>
      <c r="K639" s="422"/>
      <c r="M639" s="422"/>
    </row>
    <row r="640" spans="6:13">
      <c r="F640" s="429"/>
      <c r="K640" s="422"/>
      <c r="M640" s="422"/>
    </row>
    <row r="641" spans="6:13">
      <c r="F641" s="429"/>
      <c r="K641" s="422"/>
      <c r="M641" s="422"/>
    </row>
    <row r="642" spans="6:13">
      <c r="F642" s="429"/>
      <c r="K642" s="422"/>
      <c r="M642" s="422"/>
    </row>
    <row r="643" spans="6:13">
      <c r="F643" s="429"/>
      <c r="K643" s="422"/>
      <c r="M643" s="422"/>
    </row>
    <row r="644" spans="6:13">
      <c r="F644" s="429"/>
      <c r="K644" s="422"/>
      <c r="M644" s="422"/>
    </row>
    <row r="645" spans="6:13">
      <c r="F645" s="429"/>
      <c r="K645" s="422"/>
      <c r="M645" s="422"/>
    </row>
    <row r="646" spans="6:13">
      <c r="F646" s="429"/>
      <c r="K646" s="422"/>
      <c r="M646" s="422"/>
    </row>
    <row r="647" spans="6:13">
      <c r="F647" s="429"/>
      <c r="K647" s="422"/>
      <c r="M647" s="422"/>
    </row>
    <row r="648" spans="6:13">
      <c r="F648" s="429"/>
      <c r="K648" s="422"/>
      <c r="M648" s="422"/>
    </row>
    <row r="649" spans="6:13">
      <c r="F649" s="429"/>
      <c r="K649" s="422"/>
      <c r="M649" s="422"/>
    </row>
    <row r="650" spans="6:13">
      <c r="F650" s="429"/>
      <c r="K650" s="422"/>
      <c r="M650" s="422"/>
    </row>
    <row r="651" spans="6:13">
      <c r="F651" s="429"/>
      <c r="K651" s="422"/>
      <c r="M651" s="422"/>
    </row>
    <row r="652" spans="6:13">
      <c r="F652" s="429"/>
      <c r="K652" s="422"/>
      <c r="M652" s="422"/>
    </row>
    <row r="653" spans="6:13">
      <c r="F653" s="429"/>
      <c r="K653" s="422"/>
      <c r="M653" s="422"/>
    </row>
    <row r="654" spans="6:13">
      <c r="F654" s="429"/>
      <c r="K654" s="422"/>
      <c r="M654" s="422"/>
    </row>
    <row r="655" spans="6:13">
      <c r="F655" s="429"/>
      <c r="K655" s="422"/>
      <c r="M655" s="422"/>
    </row>
    <row r="656" spans="6:13">
      <c r="F656" s="429"/>
      <c r="K656" s="422"/>
      <c r="M656" s="422"/>
    </row>
    <row r="657" spans="6:13">
      <c r="F657" s="429"/>
      <c r="K657" s="422"/>
      <c r="M657" s="422"/>
    </row>
    <row r="658" spans="6:13">
      <c r="F658" s="429"/>
      <c r="K658" s="422"/>
      <c r="M658" s="422"/>
    </row>
    <row r="659" spans="6:13">
      <c r="F659" s="429"/>
      <c r="K659" s="422"/>
      <c r="M659" s="422"/>
    </row>
    <row r="660" spans="6:13">
      <c r="F660" s="429"/>
      <c r="K660" s="422"/>
      <c r="M660" s="422"/>
    </row>
    <row r="661" spans="6:13">
      <c r="F661" s="429"/>
      <c r="K661" s="422"/>
      <c r="M661" s="422"/>
    </row>
    <row r="662" spans="6:13">
      <c r="F662" s="429"/>
      <c r="K662" s="422"/>
      <c r="M662" s="42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xr:uid="{00000000-0002-0000-0B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0B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B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8.7109375" style="199" customWidth="1"/>
    <col min="11" max="11" width="9.140625" style="200" customWidth="1"/>
    <col min="12" max="12" width="15.28515625" style="200" customWidth="1"/>
    <col min="13" max="13" width="11.5703125" style="200" customWidth="1"/>
    <col min="14" max="16384" width="9.140625" style="200"/>
  </cols>
  <sheetData>
    <row r="1" spans="1:14" ht="24" customHeight="1">
      <c r="A1" s="197" t="s">
        <v>296</v>
      </c>
      <c r="B1" s="198"/>
      <c r="C1" s="198"/>
      <c r="D1" s="198"/>
      <c r="E1" s="198"/>
      <c r="F1" s="198"/>
      <c r="G1" s="198"/>
      <c r="H1" s="198"/>
      <c r="I1" s="198"/>
    </row>
    <row r="2" spans="1:14" ht="12.75" customHeight="1" thickBot="1">
      <c r="A2" s="201"/>
      <c r="B2" s="201"/>
      <c r="C2" s="201"/>
      <c r="D2" s="201"/>
      <c r="E2" s="201"/>
      <c r="F2" s="201"/>
      <c r="G2" s="201"/>
      <c r="H2" s="201"/>
      <c r="I2" s="201"/>
    </row>
    <row r="3" spans="1:14" ht="3.2" customHeight="1" thickTop="1">
      <c r="A3" s="202"/>
      <c r="B3" s="202"/>
      <c r="C3" s="202"/>
      <c r="D3" s="202"/>
      <c r="E3" s="202"/>
      <c r="F3" s="202"/>
      <c r="G3" s="202"/>
      <c r="H3" s="202"/>
      <c r="I3" s="202"/>
    </row>
    <row r="4" spans="1:14" ht="6.75" customHeight="1">
      <c r="A4" s="203"/>
      <c r="B4" s="203"/>
      <c r="C4" s="203"/>
      <c r="D4" s="203"/>
      <c r="E4" s="203"/>
      <c r="F4" s="203"/>
      <c r="G4" s="203"/>
      <c r="H4" s="203"/>
      <c r="I4" s="203"/>
    </row>
    <row r="5" spans="1:14" ht="14.25" customHeight="1">
      <c r="A5" s="201"/>
      <c r="B5" s="1759" t="s">
        <v>297</v>
      </c>
      <c r="C5" s="1760"/>
      <c r="D5" s="1761"/>
      <c r="E5" s="198"/>
      <c r="F5" s="1759" t="s">
        <v>298</v>
      </c>
      <c r="G5" s="1760"/>
      <c r="H5" s="1761"/>
      <c r="I5" s="198"/>
      <c r="J5" s="204"/>
    </row>
    <row r="6" spans="1:14">
      <c r="A6" s="205"/>
      <c r="B6" s="206"/>
      <c r="C6" s="207" t="s">
        <v>299</v>
      </c>
      <c r="D6" s="309">
        <f>A7_Nouveaux_emprunts!E9</f>
        <v>0</v>
      </c>
      <c r="E6" s="198"/>
      <c r="F6" s="206"/>
      <c r="G6" s="207"/>
      <c r="H6" s="241">
        <f>Loan_Amount/2*Loan_Years*Interest_Rate</f>
        <v>0</v>
      </c>
      <c r="I6" s="198"/>
      <c r="J6" s="204"/>
    </row>
    <row r="7" spans="1:14">
      <c r="A7" s="205"/>
      <c r="B7" s="206"/>
      <c r="C7" s="207" t="s">
        <v>301</v>
      </c>
      <c r="D7" s="209">
        <f>IF(A7_Nouveaux_emprunts!D9="",1%,A7_Nouveaux_emprunts!D9)</f>
        <v>0.01</v>
      </c>
      <c r="E7" s="198"/>
      <c r="F7" s="206"/>
      <c r="G7" s="207" t="s">
        <v>302</v>
      </c>
      <c r="H7" s="210" t="str">
        <f>IF(Values_Entered,Loan_Years*Num_Pmt_Per_Year,"")</f>
        <v/>
      </c>
      <c r="I7" s="211"/>
      <c r="J7" s="204"/>
    </row>
    <row r="8" spans="1:14">
      <c r="A8" s="205"/>
      <c r="B8" s="206"/>
      <c r="C8" s="207" t="s">
        <v>303</v>
      </c>
      <c r="D8" s="212">
        <f>IF(A7_Nouveaux_emprunts!C9=0,2,A7_Nouveaux_emprunts!C9)</f>
        <v>2</v>
      </c>
      <c r="E8" s="198"/>
      <c r="F8" s="206"/>
      <c r="G8" s="207" t="s">
        <v>304</v>
      </c>
      <c r="H8" s="210" t="str">
        <f>IF(Values_Entered,Number_of_Payments,"")</f>
        <v/>
      </c>
      <c r="I8" s="211"/>
      <c r="J8" s="204"/>
    </row>
    <row r="9" spans="1:14">
      <c r="A9" s="205"/>
      <c r="B9" s="206"/>
      <c r="C9" s="207" t="s">
        <v>305</v>
      </c>
      <c r="D9" s="212">
        <v>1</v>
      </c>
      <c r="E9" s="198"/>
      <c r="F9" s="206"/>
      <c r="G9" s="207" t="s">
        <v>306</v>
      </c>
      <c r="H9" s="208" t="str">
        <f>IF(Values_Entered,SUMIF(Beg_Bal,"&gt;0",Extra_Pay),"")</f>
        <v/>
      </c>
      <c r="I9" s="211"/>
      <c r="J9" s="204"/>
    </row>
    <row r="10" spans="1:14">
      <c r="A10" s="205"/>
      <c r="B10" s="206"/>
      <c r="C10" s="207" t="s">
        <v>307</v>
      </c>
      <c r="D10" s="213">
        <f>A7_Nouveaux_emprunts!B9</f>
        <v>0</v>
      </c>
      <c r="E10" s="198"/>
      <c r="F10" s="214"/>
      <c r="G10" s="215" t="s">
        <v>308</v>
      </c>
      <c r="H10" s="208" t="str">
        <f>IF(Values_Entered,SUMIF(Beg_Bal,"&gt;0",Int),"")</f>
        <v/>
      </c>
      <c r="I10" s="211"/>
      <c r="J10" s="204"/>
    </row>
    <row r="11" spans="1:14">
      <c r="A11" s="205"/>
      <c r="B11" s="214"/>
      <c r="C11" s="215" t="s">
        <v>309</v>
      </c>
      <c r="D11" s="216"/>
      <c r="E11" s="198"/>
      <c r="F11" s="201"/>
      <c r="G11" s="201"/>
      <c r="H11" s="201"/>
      <c r="I11" s="211"/>
      <c r="J11" s="204"/>
    </row>
    <row r="12" spans="1:14">
      <c r="A12" s="201"/>
      <c r="B12" s="201"/>
      <c r="C12" s="201"/>
      <c r="D12" s="201"/>
      <c r="E12" s="201"/>
      <c r="F12" s="201"/>
      <c r="G12" s="201"/>
      <c r="H12" s="201"/>
      <c r="I12" s="201"/>
      <c r="J12" s="204"/>
    </row>
    <row r="13" spans="1:14">
      <c r="A13" s="201"/>
      <c r="B13" s="217" t="s">
        <v>310</v>
      </c>
      <c r="C13" s="1762">
        <f>A7_Nouveaux_emprunts!A9</f>
        <v>0</v>
      </c>
      <c r="D13" s="1763"/>
      <c r="E13" s="218"/>
      <c r="F13" s="201"/>
      <c r="G13" s="201"/>
      <c r="H13" s="201"/>
      <c r="I13" s="201"/>
      <c r="J13" s="204"/>
      <c r="M13" s="391"/>
      <c r="N13" s="391"/>
    </row>
    <row r="14" spans="1:14" ht="33" customHeight="1" thickBot="1">
      <c r="A14" s="201"/>
      <c r="B14" s="201"/>
      <c r="C14" s="201"/>
      <c r="D14" s="201"/>
      <c r="E14" s="201"/>
      <c r="F14" s="201"/>
      <c r="G14" s="201"/>
      <c r="H14" s="201"/>
      <c r="I14" s="201"/>
      <c r="J14" s="204"/>
      <c r="K14" s="219"/>
      <c r="L14" s="219"/>
      <c r="M14" s="391">
        <f>SUM(M17:M400)</f>
        <v>0</v>
      </c>
    </row>
    <row r="15" spans="1:14" ht="3.2" customHeight="1" thickTop="1">
      <c r="A15" s="202"/>
      <c r="B15" s="202"/>
      <c r="C15" s="202"/>
      <c r="D15" s="202"/>
      <c r="E15" s="202"/>
      <c r="F15" s="202"/>
      <c r="G15" s="202"/>
      <c r="H15" s="202"/>
      <c r="I15" s="202"/>
      <c r="J15" s="204"/>
    </row>
    <row r="16" spans="1:14"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4" s="225" customFormat="1" ht="17.45" customHeight="1" thickTop="1">
      <c r="A17" s="202"/>
      <c r="B17" s="389">
        <f>Loan_Start</f>
        <v>0</v>
      </c>
      <c r="C17" s="226"/>
      <c r="D17" s="226"/>
      <c r="E17" s="226"/>
      <c r="F17" s="226"/>
      <c r="G17" s="226"/>
      <c r="H17" s="226"/>
      <c r="I17" s="227"/>
      <c r="K17" s="374">
        <f>H18-J18</f>
        <v>0</v>
      </c>
      <c r="M17" s="374">
        <f>K17+J17</f>
        <v>0</v>
      </c>
    </row>
    <row r="18" spans="1:14" s="225" customFormat="1">
      <c r="A18" s="228">
        <f>IF(Values_Entered,1,0)</f>
        <v>0</v>
      </c>
      <c r="B18" s="229">
        <f t="shared" ref="B18:B81" si="0">IF(Pay_Num&lt;&gt;0,DATE(YEAR(Loan_Start),MONTH(Loan_Start)+(Pay_Num)*12/Num_Pmt_Per_Year,DAY(Loan_Start)),0)</f>
        <v>0</v>
      </c>
      <c r="C18" s="315">
        <f>IF(Values_Entered,Loan_Amount,0)</f>
        <v>0</v>
      </c>
      <c r="D18" s="315">
        <f>G18+H18</f>
        <v>0</v>
      </c>
      <c r="E18" s="316">
        <f t="shared" ref="E18:E81" si="1">IF(AND(Pay_Num&lt;&gt;0,Sched_Pay+Scheduled_Extra_Payments&lt;Beg_Bal),Scheduled_Extra_Payments,IF(AND(Pay_Num&lt;&gt;0,Beg_Bal-Sched_Pay&gt;0),Beg_Bal-Sched_Pay,IF(Pay_Num&lt;&gt;0,0,0)))</f>
        <v>0</v>
      </c>
      <c r="F18" s="315">
        <f>E18+D18</f>
        <v>0</v>
      </c>
      <c r="G18" s="315">
        <f t="shared" ref="G18" si="2">IF(Pay_Num&lt;&gt;0,Loan_Amount/Loan_Years/Num_Pmt_Per_Year,0)</f>
        <v>0</v>
      </c>
      <c r="H18" s="315">
        <f>IF(Pay_Num&lt;&gt;0,Beg_Bal*(Interest_Rate/Num_Pmt_Per_Year),0)</f>
        <v>0</v>
      </c>
      <c r="I18" s="315">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4" s="225" customFormat="1" ht="12.75" customHeight="1">
      <c r="A19" s="228">
        <f t="shared" ref="A19:A82" si="6">IF(Values_Entered,A18+1,0)</f>
        <v>0</v>
      </c>
      <c r="B19" s="229">
        <f t="shared" si="0"/>
        <v>0</v>
      </c>
      <c r="C19" s="315">
        <f t="shared" ref="C19:C82" si="7">IF(Pay_Num&lt;&gt;0,I18,0)</f>
        <v>0</v>
      </c>
      <c r="D19" s="315">
        <f t="shared" ref="D19:D82" si="8">G19+H19</f>
        <v>0</v>
      </c>
      <c r="E19" s="316">
        <f t="shared" si="1"/>
        <v>0</v>
      </c>
      <c r="F19" s="315">
        <f t="shared" ref="F19:F82" si="9">IF(AND(Pay_Num&lt;&gt;0,Sched_Pay+Extra_Pay&lt;Beg_Bal),Sched_Pay+Extra_Pay,IF(Pay_Num&lt;&gt;0,Beg_Bal,0))</f>
        <v>0</v>
      </c>
      <c r="G19" s="315">
        <f t="shared" ref="G19:G82" si="10">IF(I18=0,0,IF(Pay_Num&lt;&gt;0,Loan_Amount/Loan_Years/Num_Pmt_Per_Year,0))</f>
        <v>0</v>
      </c>
      <c r="H19" s="315">
        <f t="shared" ref="H19:H82" si="11">IF(Pay_Num&lt;&gt;0,Beg_Bal*Interest_Rate/Num_Pmt_Per_Year,0)</f>
        <v>0</v>
      </c>
      <c r="I19" s="315">
        <f t="shared" si="3"/>
        <v>0</v>
      </c>
      <c r="J19" s="374">
        <f t="shared" ref="J19:J82" si="12">DAYS360(L19,B19)/360*H19</f>
        <v>0</v>
      </c>
      <c r="K19" s="374">
        <f t="shared" si="4"/>
        <v>0</v>
      </c>
      <c r="L19" s="388">
        <f t="shared" ref="L19:L82" si="13">DATE(YEAR(B19),1,1)</f>
        <v>1</v>
      </c>
      <c r="M19" s="374">
        <f t="shared" si="5"/>
        <v>0</v>
      </c>
    </row>
    <row r="20" spans="1:14" s="225" customFormat="1" ht="12.75" customHeight="1">
      <c r="A20" s="228">
        <f t="shared" si="6"/>
        <v>0</v>
      </c>
      <c r="B20" s="229">
        <f t="shared" si="0"/>
        <v>0</v>
      </c>
      <c r="C20" s="315">
        <f t="shared" si="7"/>
        <v>0</v>
      </c>
      <c r="D20" s="315">
        <f t="shared" si="8"/>
        <v>0</v>
      </c>
      <c r="E20" s="316">
        <f t="shared" si="1"/>
        <v>0</v>
      </c>
      <c r="F20" s="315">
        <f t="shared" si="9"/>
        <v>0</v>
      </c>
      <c r="G20" s="315">
        <f t="shared" si="10"/>
        <v>0</v>
      </c>
      <c r="H20" s="315">
        <f t="shared" si="11"/>
        <v>0</v>
      </c>
      <c r="I20" s="315">
        <f t="shared" si="3"/>
        <v>0</v>
      </c>
      <c r="J20" s="374">
        <f t="shared" si="12"/>
        <v>0</v>
      </c>
      <c r="K20" s="374">
        <f t="shared" si="4"/>
        <v>0</v>
      </c>
      <c r="L20" s="388">
        <f t="shared" si="13"/>
        <v>1</v>
      </c>
      <c r="M20" s="374">
        <f t="shared" si="5"/>
        <v>0</v>
      </c>
    </row>
    <row r="21" spans="1:14" s="225" customFormat="1">
      <c r="A21" s="228">
        <f t="shared" si="6"/>
        <v>0</v>
      </c>
      <c r="B21" s="229">
        <f t="shared" si="0"/>
        <v>0</v>
      </c>
      <c r="C21" s="315">
        <f t="shared" si="7"/>
        <v>0</v>
      </c>
      <c r="D21" s="315">
        <f t="shared" si="8"/>
        <v>0</v>
      </c>
      <c r="E21" s="316">
        <f t="shared" si="1"/>
        <v>0</v>
      </c>
      <c r="F21" s="315">
        <f t="shared" si="9"/>
        <v>0</v>
      </c>
      <c r="G21" s="315">
        <f t="shared" si="10"/>
        <v>0</v>
      </c>
      <c r="H21" s="315">
        <f t="shared" si="11"/>
        <v>0</v>
      </c>
      <c r="I21" s="315">
        <f t="shared" si="3"/>
        <v>0</v>
      </c>
      <c r="J21" s="374">
        <f t="shared" si="12"/>
        <v>0</v>
      </c>
      <c r="K21" s="374">
        <f t="shared" si="4"/>
        <v>0</v>
      </c>
      <c r="L21" s="388">
        <f t="shared" si="13"/>
        <v>1</v>
      </c>
      <c r="M21" s="374">
        <f t="shared" si="5"/>
        <v>0</v>
      </c>
    </row>
    <row r="22" spans="1:14" s="235" customFormat="1">
      <c r="A22" s="233">
        <f t="shared" si="6"/>
        <v>0</v>
      </c>
      <c r="B22" s="234">
        <f t="shared" si="0"/>
        <v>0</v>
      </c>
      <c r="C22" s="317">
        <f t="shared" si="7"/>
        <v>0</v>
      </c>
      <c r="D22" s="315">
        <f t="shared" si="8"/>
        <v>0</v>
      </c>
      <c r="E22" s="318">
        <f t="shared" si="1"/>
        <v>0</v>
      </c>
      <c r="F22" s="317">
        <f t="shared" si="9"/>
        <v>0</v>
      </c>
      <c r="G22" s="315">
        <f t="shared" si="10"/>
        <v>0</v>
      </c>
      <c r="H22" s="317">
        <f t="shared" si="11"/>
        <v>0</v>
      </c>
      <c r="I22" s="317">
        <f t="shared" si="3"/>
        <v>0</v>
      </c>
      <c r="J22" s="374">
        <f t="shared" si="12"/>
        <v>0</v>
      </c>
      <c r="K22" s="374">
        <f t="shared" si="4"/>
        <v>0</v>
      </c>
      <c r="L22" s="388">
        <f t="shared" si="13"/>
        <v>1</v>
      </c>
      <c r="M22" s="374">
        <f t="shared" si="5"/>
        <v>0</v>
      </c>
      <c r="N22" s="225"/>
    </row>
    <row r="23" spans="1:14">
      <c r="A23" s="228">
        <f t="shared" si="6"/>
        <v>0</v>
      </c>
      <c r="B23" s="229">
        <f t="shared" si="0"/>
        <v>0</v>
      </c>
      <c r="C23" s="315">
        <f t="shared" si="7"/>
        <v>0</v>
      </c>
      <c r="D23" s="315">
        <f t="shared" si="8"/>
        <v>0</v>
      </c>
      <c r="E23" s="316">
        <f t="shared" si="1"/>
        <v>0</v>
      </c>
      <c r="F23" s="315">
        <f t="shared" si="9"/>
        <v>0</v>
      </c>
      <c r="G23" s="315">
        <f t="shared" si="10"/>
        <v>0</v>
      </c>
      <c r="H23" s="315">
        <f t="shared" si="11"/>
        <v>0</v>
      </c>
      <c r="I23" s="315">
        <f t="shared" si="3"/>
        <v>0</v>
      </c>
      <c r="J23" s="374">
        <f t="shared" si="12"/>
        <v>0</v>
      </c>
      <c r="K23" s="374">
        <f t="shared" si="4"/>
        <v>0</v>
      </c>
      <c r="L23" s="388">
        <f t="shared" si="13"/>
        <v>1</v>
      </c>
      <c r="M23" s="374">
        <f t="shared" si="5"/>
        <v>0</v>
      </c>
      <c r="N23" s="225"/>
    </row>
    <row r="24" spans="1:14">
      <c r="A24" s="228">
        <f t="shared" si="6"/>
        <v>0</v>
      </c>
      <c r="B24" s="229">
        <f t="shared" si="0"/>
        <v>0</v>
      </c>
      <c r="C24" s="315">
        <f t="shared" si="7"/>
        <v>0</v>
      </c>
      <c r="D24" s="315">
        <f t="shared" si="8"/>
        <v>0</v>
      </c>
      <c r="E24" s="316">
        <f t="shared" si="1"/>
        <v>0</v>
      </c>
      <c r="F24" s="315">
        <f t="shared" si="9"/>
        <v>0</v>
      </c>
      <c r="G24" s="315">
        <f t="shared" si="10"/>
        <v>0</v>
      </c>
      <c r="H24" s="315">
        <f t="shared" si="11"/>
        <v>0</v>
      </c>
      <c r="I24" s="315">
        <f t="shared" si="3"/>
        <v>0</v>
      </c>
      <c r="J24" s="374">
        <f t="shared" si="12"/>
        <v>0</v>
      </c>
      <c r="K24" s="374">
        <f t="shared" si="4"/>
        <v>0</v>
      </c>
      <c r="L24" s="388">
        <f t="shared" si="13"/>
        <v>1</v>
      </c>
      <c r="M24" s="374">
        <f t="shared" si="5"/>
        <v>0</v>
      </c>
      <c r="N24" s="225"/>
    </row>
    <row r="25" spans="1:14">
      <c r="A25" s="228">
        <f t="shared" si="6"/>
        <v>0</v>
      </c>
      <c r="B25" s="229">
        <f t="shared" si="0"/>
        <v>0</v>
      </c>
      <c r="C25" s="315">
        <f t="shared" si="7"/>
        <v>0</v>
      </c>
      <c r="D25" s="315">
        <f t="shared" si="8"/>
        <v>0</v>
      </c>
      <c r="E25" s="316">
        <f t="shared" si="1"/>
        <v>0</v>
      </c>
      <c r="F25" s="315">
        <f t="shared" si="9"/>
        <v>0</v>
      </c>
      <c r="G25" s="315">
        <f t="shared" si="10"/>
        <v>0</v>
      </c>
      <c r="H25" s="315">
        <f t="shared" si="11"/>
        <v>0</v>
      </c>
      <c r="I25" s="315">
        <f t="shared" si="3"/>
        <v>0</v>
      </c>
      <c r="J25" s="374">
        <f t="shared" si="12"/>
        <v>0</v>
      </c>
      <c r="K25" s="374">
        <f t="shared" si="4"/>
        <v>0</v>
      </c>
      <c r="L25" s="388">
        <f t="shared" si="13"/>
        <v>1</v>
      </c>
      <c r="M25" s="374">
        <f t="shared" si="5"/>
        <v>0</v>
      </c>
      <c r="N25" s="225"/>
    </row>
    <row r="26" spans="1:14">
      <c r="A26" s="228">
        <f t="shared" si="6"/>
        <v>0</v>
      </c>
      <c r="B26" s="229">
        <f t="shared" si="0"/>
        <v>0</v>
      </c>
      <c r="C26" s="315">
        <f t="shared" si="7"/>
        <v>0</v>
      </c>
      <c r="D26" s="315">
        <f t="shared" si="8"/>
        <v>0</v>
      </c>
      <c r="E26" s="316">
        <f t="shared" si="1"/>
        <v>0</v>
      </c>
      <c r="F26" s="315">
        <f t="shared" si="9"/>
        <v>0</v>
      </c>
      <c r="G26" s="315">
        <f t="shared" si="10"/>
        <v>0</v>
      </c>
      <c r="H26" s="315">
        <f t="shared" si="11"/>
        <v>0</v>
      </c>
      <c r="I26" s="315">
        <f t="shared" si="3"/>
        <v>0</v>
      </c>
      <c r="J26" s="374">
        <f t="shared" si="12"/>
        <v>0</v>
      </c>
      <c r="K26" s="374">
        <f t="shared" si="4"/>
        <v>0</v>
      </c>
      <c r="L26" s="388">
        <f t="shared" si="13"/>
        <v>1</v>
      </c>
      <c r="M26" s="374">
        <f t="shared" si="5"/>
        <v>0</v>
      </c>
      <c r="N26" s="225"/>
    </row>
    <row r="27" spans="1:14">
      <c r="A27" s="228">
        <f t="shared" si="6"/>
        <v>0</v>
      </c>
      <c r="B27" s="229">
        <f t="shared" si="0"/>
        <v>0</v>
      </c>
      <c r="C27" s="315">
        <f t="shared" si="7"/>
        <v>0</v>
      </c>
      <c r="D27" s="315">
        <f t="shared" si="8"/>
        <v>0</v>
      </c>
      <c r="E27" s="316">
        <f t="shared" si="1"/>
        <v>0</v>
      </c>
      <c r="F27" s="315">
        <f t="shared" si="9"/>
        <v>0</v>
      </c>
      <c r="G27" s="315">
        <f t="shared" si="10"/>
        <v>0</v>
      </c>
      <c r="H27" s="315">
        <f t="shared" si="11"/>
        <v>0</v>
      </c>
      <c r="I27" s="315">
        <f t="shared" si="3"/>
        <v>0</v>
      </c>
      <c r="J27" s="374">
        <f t="shared" si="12"/>
        <v>0</v>
      </c>
      <c r="K27" s="374">
        <f t="shared" si="4"/>
        <v>0</v>
      </c>
      <c r="L27" s="388">
        <f t="shared" si="13"/>
        <v>1</v>
      </c>
      <c r="M27" s="374">
        <f t="shared" si="5"/>
        <v>0</v>
      </c>
      <c r="N27" s="225"/>
    </row>
    <row r="28" spans="1:14">
      <c r="A28" s="228">
        <f t="shared" si="6"/>
        <v>0</v>
      </c>
      <c r="B28" s="229">
        <f t="shared" si="0"/>
        <v>0</v>
      </c>
      <c r="C28" s="315">
        <f t="shared" si="7"/>
        <v>0</v>
      </c>
      <c r="D28" s="315">
        <f t="shared" si="8"/>
        <v>0</v>
      </c>
      <c r="E28" s="316">
        <f t="shared" si="1"/>
        <v>0</v>
      </c>
      <c r="F28" s="315">
        <f t="shared" si="9"/>
        <v>0</v>
      </c>
      <c r="G28" s="315">
        <f t="shared" si="10"/>
        <v>0</v>
      </c>
      <c r="H28" s="315">
        <f t="shared" si="11"/>
        <v>0</v>
      </c>
      <c r="I28" s="315">
        <f t="shared" si="3"/>
        <v>0</v>
      </c>
      <c r="J28" s="374">
        <f t="shared" si="12"/>
        <v>0</v>
      </c>
      <c r="K28" s="374">
        <f t="shared" si="4"/>
        <v>0</v>
      </c>
      <c r="L28" s="388">
        <f t="shared" si="13"/>
        <v>1</v>
      </c>
      <c r="M28" s="374">
        <f t="shared" si="5"/>
        <v>0</v>
      </c>
    </row>
    <row r="29" spans="1:14">
      <c r="A29" s="228">
        <f t="shared" si="6"/>
        <v>0</v>
      </c>
      <c r="B29" s="229">
        <f t="shared" si="0"/>
        <v>0</v>
      </c>
      <c r="C29" s="315">
        <f t="shared" si="7"/>
        <v>0</v>
      </c>
      <c r="D29" s="315">
        <f t="shared" si="8"/>
        <v>0</v>
      </c>
      <c r="E29" s="316">
        <f t="shared" si="1"/>
        <v>0</v>
      </c>
      <c r="F29" s="315">
        <f t="shared" si="9"/>
        <v>0</v>
      </c>
      <c r="G29" s="315">
        <f t="shared" si="10"/>
        <v>0</v>
      </c>
      <c r="H29" s="315">
        <f t="shared" si="11"/>
        <v>0</v>
      </c>
      <c r="I29" s="315">
        <f t="shared" si="3"/>
        <v>0</v>
      </c>
      <c r="J29" s="374">
        <f t="shared" si="12"/>
        <v>0</v>
      </c>
      <c r="K29" s="374">
        <f t="shared" si="4"/>
        <v>0</v>
      </c>
      <c r="L29" s="388">
        <f t="shared" si="13"/>
        <v>1</v>
      </c>
      <c r="M29" s="374">
        <f t="shared" si="5"/>
        <v>0</v>
      </c>
    </row>
    <row r="30" spans="1:14">
      <c r="A30" s="228">
        <f t="shared" si="6"/>
        <v>0</v>
      </c>
      <c r="B30" s="229">
        <f t="shared" si="0"/>
        <v>0</v>
      </c>
      <c r="C30" s="315">
        <f t="shared" si="7"/>
        <v>0</v>
      </c>
      <c r="D30" s="315">
        <f t="shared" si="8"/>
        <v>0</v>
      </c>
      <c r="E30" s="316">
        <f t="shared" si="1"/>
        <v>0</v>
      </c>
      <c r="F30" s="315">
        <f t="shared" si="9"/>
        <v>0</v>
      </c>
      <c r="G30" s="315">
        <f t="shared" si="10"/>
        <v>0</v>
      </c>
      <c r="H30" s="315">
        <f t="shared" si="11"/>
        <v>0</v>
      </c>
      <c r="I30" s="315">
        <f t="shared" si="3"/>
        <v>0</v>
      </c>
      <c r="J30" s="374">
        <f t="shared" si="12"/>
        <v>0</v>
      </c>
      <c r="K30" s="374">
        <f t="shared" si="4"/>
        <v>0</v>
      </c>
      <c r="L30" s="388">
        <f t="shared" si="13"/>
        <v>1</v>
      </c>
      <c r="M30" s="374">
        <f t="shared" si="5"/>
        <v>0</v>
      </c>
    </row>
    <row r="31" spans="1:14">
      <c r="A31" s="228">
        <f t="shared" si="6"/>
        <v>0</v>
      </c>
      <c r="B31" s="229">
        <f t="shared" si="0"/>
        <v>0</v>
      </c>
      <c r="C31" s="315">
        <f t="shared" si="7"/>
        <v>0</v>
      </c>
      <c r="D31" s="315">
        <f t="shared" si="8"/>
        <v>0</v>
      </c>
      <c r="E31" s="316">
        <f t="shared" si="1"/>
        <v>0</v>
      </c>
      <c r="F31" s="315">
        <f t="shared" si="9"/>
        <v>0</v>
      </c>
      <c r="G31" s="315">
        <f t="shared" si="10"/>
        <v>0</v>
      </c>
      <c r="H31" s="315">
        <f t="shared" si="11"/>
        <v>0</v>
      </c>
      <c r="I31" s="315">
        <f t="shared" si="3"/>
        <v>0</v>
      </c>
      <c r="J31" s="374">
        <f t="shared" si="12"/>
        <v>0</v>
      </c>
      <c r="K31" s="374">
        <f t="shared" si="4"/>
        <v>0</v>
      </c>
      <c r="L31" s="388">
        <f t="shared" si="13"/>
        <v>1</v>
      </c>
      <c r="M31" s="374">
        <f t="shared" si="5"/>
        <v>0</v>
      </c>
    </row>
    <row r="32" spans="1:14">
      <c r="A32" s="228">
        <f t="shared" si="6"/>
        <v>0</v>
      </c>
      <c r="B32" s="229">
        <f t="shared" si="0"/>
        <v>0</v>
      </c>
      <c r="C32" s="315">
        <f t="shared" si="7"/>
        <v>0</v>
      </c>
      <c r="D32" s="315">
        <f t="shared" si="8"/>
        <v>0</v>
      </c>
      <c r="E32" s="316">
        <f t="shared" si="1"/>
        <v>0</v>
      </c>
      <c r="F32" s="315">
        <f t="shared" si="9"/>
        <v>0</v>
      </c>
      <c r="G32" s="315">
        <f t="shared" si="10"/>
        <v>0</v>
      </c>
      <c r="H32" s="315">
        <f t="shared" si="11"/>
        <v>0</v>
      </c>
      <c r="I32" s="315">
        <f t="shared" si="3"/>
        <v>0</v>
      </c>
      <c r="J32" s="374">
        <f t="shared" si="12"/>
        <v>0</v>
      </c>
      <c r="K32" s="374">
        <f t="shared" si="4"/>
        <v>0</v>
      </c>
      <c r="L32" s="388">
        <f t="shared" si="13"/>
        <v>1</v>
      </c>
      <c r="M32" s="374">
        <f t="shared" si="5"/>
        <v>0</v>
      </c>
    </row>
    <row r="33" spans="1:13">
      <c r="A33" s="228">
        <f t="shared" si="6"/>
        <v>0</v>
      </c>
      <c r="B33" s="229">
        <f t="shared" si="0"/>
        <v>0</v>
      </c>
      <c r="C33" s="315">
        <f t="shared" si="7"/>
        <v>0</v>
      </c>
      <c r="D33" s="315">
        <f t="shared" si="8"/>
        <v>0</v>
      </c>
      <c r="E33" s="316">
        <f t="shared" si="1"/>
        <v>0</v>
      </c>
      <c r="F33" s="315">
        <f t="shared" si="9"/>
        <v>0</v>
      </c>
      <c r="G33" s="315">
        <f t="shared" si="10"/>
        <v>0</v>
      </c>
      <c r="H33" s="315">
        <f t="shared" si="11"/>
        <v>0</v>
      </c>
      <c r="I33" s="315">
        <f t="shared" si="3"/>
        <v>0</v>
      </c>
      <c r="J33" s="374">
        <f t="shared" si="12"/>
        <v>0</v>
      </c>
      <c r="K33" s="374">
        <f t="shared" si="4"/>
        <v>0</v>
      </c>
      <c r="L33" s="388">
        <f t="shared" si="13"/>
        <v>1</v>
      </c>
      <c r="M33" s="374">
        <f t="shared" si="5"/>
        <v>0</v>
      </c>
    </row>
    <row r="34" spans="1:13">
      <c r="A34" s="228">
        <f t="shared" si="6"/>
        <v>0</v>
      </c>
      <c r="B34" s="229">
        <f t="shared" si="0"/>
        <v>0</v>
      </c>
      <c r="C34" s="315">
        <f t="shared" si="7"/>
        <v>0</v>
      </c>
      <c r="D34" s="315">
        <f t="shared" si="8"/>
        <v>0</v>
      </c>
      <c r="E34" s="316">
        <f t="shared" si="1"/>
        <v>0</v>
      </c>
      <c r="F34" s="315">
        <f t="shared" si="9"/>
        <v>0</v>
      </c>
      <c r="G34" s="315">
        <f t="shared" si="10"/>
        <v>0</v>
      </c>
      <c r="H34" s="315">
        <f t="shared" si="11"/>
        <v>0</v>
      </c>
      <c r="I34" s="315">
        <f t="shared" si="3"/>
        <v>0</v>
      </c>
      <c r="J34" s="374">
        <f t="shared" si="12"/>
        <v>0</v>
      </c>
      <c r="K34" s="374">
        <f t="shared" si="4"/>
        <v>0</v>
      </c>
      <c r="L34" s="388">
        <f t="shared" si="13"/>
        <v>1</v>
      </c>
      <c r="M34" s="374">
        <f t="shared" si="5"/>
        <v>0</v>
      </c>
    </row>
    <row r="35" spans="1:13">
      <c r="A35" s="228">
        <f t="shared" si="6"/>
        <v>0</v>
      </c>
      <c r="B35" s="229">
        <f t="shared" si="0"/>
        <v>0</v>
      </c>
      <c r="C35" s="315">
        <f t="shared" si="7"/>
        <v>0</v>
      </c>
      <c r="D35" s="315">
        <f t="shared" si="8"/>
        <v>0</v>
      </c>
      <c r="E35" s="316">
        <f t="shared" si="1"/>
        <v>0</v>
      </c>
      <c r="F35" s="315">
        <f t="shared" si="9"/>
        <v>0</v>
      </c>
      <c r="G35" s="315">
        <f t="shared" si="10"/>
        <v>0</v>
      </c>
      <c r="H35" s="315">
        <f t="shared" si="11"/>
        <v>0</v>
      </c>
      <c r="I35" s="315">
        <f t="shared" si="3"/>
        <v>0</v>
      </c>
      <c r="J35" s="374">
        <f t="shared" si="12"/>
        <v>0</v>
      </c>
      <c r="K35" s="374">
        <f t="shared" si="4"/>
        <v>0</v>
      </c>
      <c r="L35" s="388">
        <f t="shared" si="13"/>
        <v>1</v>
      </c>
      <c r="M35" s="374">
        <f t="shared" si="5"/>
        <v>0</v>
      </c>
    </row>
    <row r="36" spans="1:13">
      <c r="A36" s="228">
        <f t="shared" si="6"/>
        <v>0</v>
      </c>
      <c r="B36" s="229">
        <f t="shared" si="0"/>
        <v>0</v>
      </c>
      <c r="C36" s="315">
        <f t="shared" si="7"/>
        <v>0</v>
      </c>
      <c r="D36" s="315">
        <f t="shared" si="8"/>
        <v>0</v>
      </c>
      <c r="E36" s="316">
        <f t="shared" si="1"/>
        <v>0</v>
      </c>
      <c r="F36" s="315">
        <f t="shared" si="9"/>
        <v>0</v>
      </c>
      <c r="G36" s="315">
        <f t="shared" si="10"/>
        <v>0</v>
      </c>
      <c r="H36" s="315">
        <f t="shared" si="11"/>
        <v>0</v>
      </c>
      <c r="I36" s="315">
        <f t="shared" si="3"/>
        <v>0</v>
      </c>
      <c r="J36" s="374">
        <f t="shared" si="12"/>
        <v>0</v>
      </c>
      <c r="K36" s="374">
        <f t="shared" si="4"/>
        <v>0</v>
      </c>
      <c r="L36" s="388">
        <f t="shared" si="13"/>
        <v>1</v>
      </c>
      <c r="M36" s="374">
        <f t="shared" si="5"/>
        <v>0</v>
      </c>
    </row>
    <row r="37" spans="1:13">
      <c r="A37" s="228">
        <f t="shared" si="6"/>
        <v>0</v>
      </c>
      <c r="B37" s="229">
        <f t="shared" si="0"/>
        <v>0</v>
      </c>
      <c r="C37" s="315">
        <f t="shared" si="7"/>
        <v>0</v>
      </c>
      <c r="D37" s="315">
        <f t="shared" si="8"/>
        <v>0</v>
      </c>
      <c r="E37" s="316">
        <f t="shared" si="1"/>
        <v>0</v>
      </c>
      <c r="F37" s="315">
        <f t="shared" si="9"/>
        <v>0</v>
      </c>
      <c r="G37" s="315">
        <f t="shared" si="10"/>
        <v>0</v>
      </c>
      <c r="H37" s="315">
        <f t="shared" si="11"/>
        <v>0</v>
      </c>
      <c r="I37" s="315">
        <f t="shared" si="3"/>
        <v>0</v>
      </c>
      <c r="J37" s="374">
        <f t="shared" si="12"/>
        <v>0</v>
      </c>
      <c r="K37" s="374">
        <f t="shared" si="4"/>
        <v>0</v>
      </c>
      <c r="L37" s="388">
        <f t="shared" si="13"/>
        <v>1</v>
      </c>
      <c r="M37" s="374">
        <f t="shared" si="5"/>
        <v>0</v>
      </c>
    </row>
    <row r="38" spans="1:13">
      <c r="A38" s="228">
        <f t="shared" si="6"/>
        <v>0</v>
      </c>
      <c r="B38" s="229">
        <f t="shared" si="0"/>
        <v>0</v>
      </c>
      <c r="C38" s="315">
        <f t="shared" si="7"/>
        <v>0</v>
      </c>
      <c r="D38" s="315">
        <f t="shared" si="8"/>
        <v>0</v>
      </c>
      <c r="E38" s="316">
        <f t="shared" si="1"/>
        <v>0</v>
      </c>
      <c r="F38" s="315">
        <f t="shared" si="9"/>
        <v>0</v>
      </c>
      <c r="G38" s="315">
        <f t="shared" si="10"/>
        <v>0</v>
      </c>
      <c r="H38" s="315">
        <f t="shared" si="11"/>
        <v>0</v>
      </c>
      <c r="I38" s="315">
        <f t="shared" si="3"/>
        <v>0</v>
      </c>
      <c r="J38" s="374">
        <f t="shared" si="12"/>
        <v>0</v>
      </c>
      <c r="K38" s="374">
        <f t="shared" si="4"/>
        <v>0</v>
      </c>
      <c r="L38" s="388">
        <f t="shared" si="13"/>
        <v>1</v>
      </c>
      <c r="M38" s="374">
        <f t="shared" si="5"/>
        <v>0</v>
      </c>
    </row>
    <row r="39" spans="1:13">
      <c r="A39" s="228">
        <f t="shared" si="6"/>
        <v>0</v>
      </c>
      <c r="B39" s="229">
        <f t="shared" si="0"/>
        <v>0</v>
      </c>
      <c r="C39" s="315">
        <f t="shared" si="7"/>
        <v>0</v>
      </c>
      <c r="D39" s="315">
        <f t="shared" si="8"/>
        <v>0</v>
      </c>
      <c r="E39" s="316">
        <f t="shared" si="1"/>
        <v>0</v>
      </c>
      <c r="F39" s="315">
        <f t="shared" si="9"/>
        <v>0</v>
      </c>
      <c r="G39" s="315">
        <f t="shared" si="10"/>
        <v>0</v>
      </c>
      <c r="H39" s="315">
        <f t="shared" si="11"/>
        <v>0</v>
      </c>
      <c r="I39" s="315">
        <f t="shared" si="3"/>
        <v>0</v>
      </c>
      <c r="J39" s="374">
        <f t="shared" si="12"/>
        <v>0</v>
      </c>
      <c r="K39" s="374">
        <f t="shared" si="4"/>
        <v>0</v>
      </c>
      <c r="L39" s="388">
        <f t="shared" si="13"/>
        <v>1</v>
      </c>
      <c r="M39" s="374">
        <f t="shared" si="5"/>
        <v>0</v>
      </c>
    </row>
    <row r="40" spans="1:13">
      <c r="A40" s="228">
        <f t="shared" si="6"/>
        <v>0</v>
      </c>
      <c r="B40" s="229">
        <f t="shared" si="0"/>
        <v>0</v>
      </c>
      <c r="C40" s="315">
        <f t="shared" si="7"/>
        <v>0</v>
      </c>
      <c r="D40" s="315">
        <f t="shared" si="8"/>
        <v>0</v>
      </c>
      <c r="E40" s="316">
        <f t="shared" si="1"/>
        <v>0</v>
      </c>
      <c r="F40" s="315">
        <f t="shared" si="9"/>
        <v>0</v>
      </c>
      <c r="G40" s="315">
        <f t="shared" si="10"/>
        <v>0</v>
      </c>
      <c r="H40" s="315">
        <f t="shared" si="11"/>
        <v>0</v>
      </c>
      <c r="I40" s="315">
        <f t="shared" si="3"/>
        <v>0</v>
      </c>
      <c r="J40" s="374">
        <f t="shared" si="12"/>
        <v>0</v>
      </c>
      <c r="K40" s="374">
        <f t="shared" si="4"/>
        <v>0</v>
      </c>
      <c r="L40" s="388">
        <f t="shared" si="13"/>
        <v>1</v>
      </c>
      <c r="M40" s="374">
        <f t="shared" si="5"/>
        <v>0</v>
      </c>
    </row>
    <row r="41" spans="1:13">
      <c r="A41" s="228">
        <f t="shared" si="6"/>
        <v>0</v>
      </c>
      <c r="B41" s="229">
        <f t="shared" si="0"/>
        <v>0</v>
      </c>
      <c r="C41" s="315">
        <f t="shared" si="7"/>
        <v>0</v>
      </c>
      <c r="D41" s="315">
        <f t="shared" si="8"/>
        <v>0</v>
      </c>
      <c r="E41" s="316">
        <f t="shared" si="1"/>
        <v>0</v>
      </c>
      <c r="F41" s="315">
        <f t="shared" si="9"/>
        <v>0</v>
      </c>
      <c r="G41" s="315">
        <f t="shared" si="10"/>
        <v>0</v>
      </c>
      <c r="H41" s="315">
        <f t="shared" si="11"/>
        <v>0</v>
      </c>
      <c r="I41" s="315">
        <f t="shared" si="3"/>
        <v>0</v>
      </c>
      <c r="J41" s="374">
        <f t="shared" si="12"/>
        <v>0</v>
      </c>
      <c r="K41" s="374">
        <f t="shared" si="4"/>
        <v>0</v>
      </c>
      <c r="L41" s="388">
        <f t="shared" si="13"/>
        <v>1</v>
      </c>
      <c r="M41" s="374">
        <f t="shared" si="5"/>
        <v>0</v>
      </c>
    </row>
    <row r="42" spans="1:13">
      <c r="A42" s="228">
        <f t="shared" si="6"/>
        <v>0</v>
      </c>
      <c r="B42" s="229">
        <f t="shared" si="0"/>
        <v>0</v>
      </c>
      <c r="C42" s="315">
        <f t="shared" si="7"/>
        <v>0</v>
      </c>
      <c r="D42" s="315">
        <f t="shared" si="8"/>
        <v>0</v>
      </c>
      <c r="E42" s="316">
        <f t="shared" si="1"/>
        <v>0</v>
      </c>
      <c r="F42" s="315">
        <f t="shared" si="9"/>
        <v>0</v>
      </c>
      <c r="G42" s="315">
        <f t="shared" si="10"/>
        <v>0</v>
      </c>
      <c r="H42" s="315">
        <f t="shared" si="11"/>
        <v>0</v>
      </c>
      <c r="I42" s="315">
        <f t="shared" si="3"/>
        <v>0</v>
      </c>
      <c r="J42" s="374">
        <f t="shared" si="12"/>
        <v>0</v>
      </c>
      <c r="K42" s="374">
        <f t="shared" si="4"/>
        <v>0</v>
      </c>
      <c r="L42" s="388">
        <f t="shared" si="13"/>
        <v>1</v>
      </c>
      <c r="M42" s="374">
        <f t="shared" si="5"/>
        <v>0</v>
      </c>
    </row>
    <row r="43" spans="1:13">
      <c r="A43" s="228">
        <f t="shared" si="6"/>
        <v>0</v>
      </c>
      <c r="B43" s="229">
        <f t="shared" si="0"/>
        <v>0</v>
      </c>
      <c r="C43" s="315">
        <f t="shared" si="7"/>
        <v>0</v>
      </c>
      <c r="D43" s="315">
        <f t="shared" si="8"/>
        <v>0</v>
      </c>
      <c r="E43" s="316">
        <f t="shared" si="1"/>
        <v>0</v>
      </c>
      <c r="F43" s="315">
        <f t="shared" si="9"/>
        <v>0</v>
      </c>
      <c r="G43" s="315">
        <f t="shared" si="10"/>
        <v>0</v>
      </c>
      <c r="H43" s="315">
        <f t="shared" si="11"/>
        <v>0</v>
      </c>
      <c r="I43" s="315">
        <f t="shared" si="3"/>
        <v>0</v>
      </c>
      <c r="J43" s="374">
        <f t="shared" si="12"/>
        <v>0</v>
      </c>
      <c r="K43" s="374">
        <f t="shared" si="4"/>
        <v>0</v>
      </c>
      <c r="L43" s="388">
        <f t="shared" si="13"/>
        <v>1</v>
      </c>
      <c r="M43" s="374">
        <f t="shared" si="5"/>
        <v>0</v>
      </c>
    </row>
    <row r="44" spans="1:13">
      <c r="A44" s="228">
        <f t="shared" si="6"/>
        <v>0</v>
      </c>
      <c r="B44" s="229">
        <f t="shared" si="0"/>
        <v>0</v>
      </c>
      <c r="C44" s="315">
        <f t="shared" si="7"/>
        <v>0</v>
      </c>
      <c r="D44" s="315">
        <f t="shared" si="8"/>
        <v>0</v>
      </c>
      <c r="E44" s="316">
        <f t="shared" si="1"/>
        <v>0</v>
      </c>
      <c r="F44" s="315">
        <f t="shared" si="9"/>
        <v>0</v>
      </c>
      <c r="G44" s="315">
        <f t="shared" si="10"/>
        <v>0</v>
      </c>
      <c r="H44" s="315">
        <f t="shared" si="11"/>
        <v>0</v>
      </c>
      <c r="I44" s="315">
        <f t="shared" si="3"/>
        <v>0</v>
      </c>
      <c r="J44" s="374">
        <f t="shared" si="12"/>
        <v>0</v>
      </c>
      <c r="K44" s="374">
        <f t="shared" si="4"/>
        <v>0</v>
      </c>
      <c r="L44" s="388">
        <f t="shared" si="13"/>
        <v>1</v>
      </c>
      <c r="M44" s="374">
        <f t="shared" si="5"/>
        <v>0</v>
      </c>
    </row>
    <row r="45" spans="1:13">
      <c r="A45" s="228">
        <f t="shared" si="6"/>
        <v>0</v>
      </c>
      <c r="B45" s="229">
        <f t="shared" si="0"/>
        <v>0</v>
      </c>
      <c r="C45" s="315">
        <f t="shared" si="7"/>
        <v>0</v>
      </c>
      <c r="D45" s="315">
        <f t="shared" si="8"/>
        <v>0</v>
      </c>
      <c r="E45" s="316">
        <f t="shared" si="1"/>
        <v>0</v>
      </c>
      <c r="F45" s="315">
        <f t="shared" si="9"/>
        <v>0</v>
      </c>
      <c r="G45" s="315">
        <f t="shared" si="10"/>
        <v>0</v>
      </c>
      <c r="H45" s="315">
        <f t="shared" si="11"/>
        <v>0</v>
      </c>
      <c r="I45" s="315">
        <f t="shared" si="3"/>
        <v>0</v>
      </c>
      <c r="J45" s="374">
        <f t="shared" si="12"/>
        <v>0</v>
      </c>
      <c r="K45" s="374">
        <f t="shared" si="4"/>
        <v>0</v>
      </c>
      <c r="L45" s="388">
        <f t="shared" si="13"/>
        <v>1</v>
      </c>
      <c r="M45" s="374">
        <f t="shared" si="5"/>
        <v>0</v>
      </c>
    </row>
    <row r="46" spans="1:13">
      <c r="A46" s="228">
        <f t="shared" si="6"/>
        <v>0</v>
      </c>
      <c r="B46" s="229">
        <f t="shared" si="0"/>
        <v>0</v>
      </c>
      <c r="C46" s="315">
        <f t="shared" si="7"/>
        <v>0</v>
      </c>
      <c r="D46" s="315">
        <f t="shared" si="8"/>
        <v>0</v>
      </c>
      <c r="E46" s="316">
        <f t="shared" si="1"/>
        <v>0</v>
      </c>
      <c r="F46" s="315">
        <f t="shared" si="9"/>
        <v>0</v>
      </c>
      <c r="G46" s="315">
        <f t="shared" si="10"/>
        <v>0</v>
      </c>
      <c r="H46" s="315">
        <f t="shared" si="11"/>
        <v>0</v>
      </c>
      <c r="I46" s="315">
        <f t="shared" si="3"/>
        <v>0</v>
      </c>
      <c r="J46" s="374">
        <f t="shared" si="12"/>
        <v>0</v>
      </c>
      <c r="K46" s="374">
        <f t="shared" si="4"/>
        <v>0</v>
      </c>
      <c r="L46" s="388">
        <f t="shared" si="13"/>
        <v>1</v>
      </c>
      <c r="M46" s="374">
        <f t="shared" si="5"/>
        <v>0</v>
      </c>
    </row>
    <row r="47" spans="1:13">
      <c r="A47" s="228">
        <f t="shared" si="6"/>
        <v>0</v>
      </c>
      <c r="B47" s="229">
        <f t="shared" si="0"/>
        <v>0</v>
      </c>
      <c r="C47" s="315">
        <f t="shared" si="7"/>
        <v>0</v>
      </c>
      <c r="D47" s="315">
        <f t="shared" si="8"/>
        <v>0</v>
      </c>
      <c r="E47" s="316">
        <f t="shared" si="1"/>
        <v>0</v>
      </c>
      <c r="F47" s="315">
        <f t="shared" si="9"/>
        <v>0</v>
      </c>
      <c r="G47" s="315">
        <f t="shared" si="10"/>
        <v>0</v>
      </c>
      <c r="H47" s="315">
        <f t="shared" si="11"/>
        <v>0</v>
      </c>
      <c r="I47" s="315">
        <f t="shared" si="3"/>
        <v>0</v>
      </c>
      <c r="J47" s="374">
        <f t="shared" si="12"/>
        <v>0</v>
      </c>
      <c r="K47" s="374">
        <f t="shared" si="4"/>
        <v>0</v>
      </c>
      <c r="L47" s="388">
        <f t="shared" si="13"/>
        <v>1</v>
      </c>
      <c r="M47" s="374">
        <f t="shared" si="5"/>
        <v>0</v>
      </c>
    </row>
    <row r="48" spans="1:13">
      <c r="A48" s="228">
        <f t="shared" si="6"/>
        <v>0</v>
      </c>
      <c r="B48" s="229">
        <f t="shared" si="0"/>
        <v>0</v>
      </c>
      <c r="C48" s="315">
        <f t="shared" si="7"/>
        <v>0</v>
      </c>
      <c r="D48" s="315">
        <f t="shared" si="8"/>
        <v>0</v>
      </c>
      <c r="E48" s="316">
        <f t="shared" si="1"/>
        <v>0</v>
      </c>
      <c r="F48" s="315">
        <f t="shared" si="9"/>
        <v>0</v>
      </c>
      <c r="G48" s="315">
        <f t="shared" si="10"/>
        <v>0</v>
      </c>
      <c r="H48" s="315">
        <f t="shared" si="11"/>
        <v>0</v>
      </c>
      <c r="I48" s="315">
        <f t="shared" si="3"/>
        <v>0</v>
      </c>
      <c r="J48" s="374">
        <f t="shared" si="12"/>
        <v>0</v>
      </c>
      <c r="K48" s="374">
        <f t="shared" si="4"/>
        <v>0</v>
      </c>
      <c r="L48" s="388">
        <f t="shared" si="13"/>
        <v>1</v>
      </c>
      <c r="M48" s="374">
        <f t="shared" si="5"/>
        <v>0</v>
      </c>
    </row>
    <row r="49" spans="1:13">
      <c r="A49" s="228">
        <f t="shared" si="6"/>
        <v>0</v>
      </c>
      <c r="B49" s="229">
        <f t="shared" si="0"/>
        <v>0</v>
      </c>
      <c r="C49" s="315">
        <f t="shared" si="7"/>
        <v>0</v>
      </c>
      <c r="D49" s="315">
        <f t="shared" si="8"/>
        <v>0</v>
      </c>
      <c r="E49" s="316">
        <f t="shared" si="1"/>
        <v>0</v>
      </c>
      <c r="F49" s="315">
        <f t="shared" si="9"/>
        <v>0</v>
      </c>
      <c r="G49" s="315">
        <f t="shared" si="10"/>
        <v>0</v>
      </c>
      <c r="H49" s="315">
        <f t="shared" si="11"/>
        <v>0</v>
      </c>
      <c r="I49" s="315">
        <f t="shared" si="3"/>
        <v>0</v>
      </c>
      <c r="J49" s="374">
        <f t="shared" si="12"/>
        <v>0</v>
      </c>
      <c r="K49" s="374">
        <f t="shared" si="4"/>
        <v>0</v>
      </c>
      <c r="L49" s="388">
        <f t="shared" si="13"/>
        <v>1</v>
      </c>
      <c r="M49" s="374">
        <f t="shared" si="5"/>
        <v>0</v>
      </c>
    </row>
    <row r="50" spans="1:13">
      <c r="A50" s="228">
        <f t="shared" si="6"/>
        <v>0</v>
      </c>
      <c r="B50" s="229">
        <f t="shared" si="0"/>
        <v>0</v>
      </c>
      <c r="C50" s="315">
        <f t="shared" si="7"/>
        <v>0</v>
      </c>
      <c r="D50" s="315">
        <f t="shared" si="8"/>
        <v>0</v>
      </c>
      <c r="E50" s="316">
        <f t="shared" si="1"/>
        <v>0</v>
      </c>
      <c r="F50" s="315">
        <f t="shared" si="9"/>
        <v>0</v>
      </c>
      <c r="G50" s="315">
        <f t="shared" si="10"/>
        <v>0</v>
      </c>
      <c r="H50" s="315">
        <f t="shared" si="11"/>
        <v>0</v>
      </c>
      <c r="I50" s="315">
        <f t="shared" si="3"/>
        <v>0</v>
      </c>
      <c r="J50" s="374">
        <f t="shared" si="12"/>
        <v>0</v>
      </c>
      <c r="K50" s="374">
        <f t="shared" si="4"/>
        <v>0</v>
      </c>
      <c r="L50" s="388">
        <f t="shared" si="13"/>
        <v>1</v>
      </c>
      <c r="M50" s="374">
        <f t="shared" si="5"/>
        <v>0</v>
      </c>
    </row>
    <row r="51" spans="1:13">
      <c r="A51" s="228">
        <f t="shared" si="6"/>
        <v>0</v>
      </c>
      <c r="B51" s="229">
        <f t="shared" si="0"/>
        <v>0</v>
      </c>
      <c r="C51" s="315">
        <f t="shared" si="7"/>
        <v>0</v>
      </c>
      <c r="D51" s="315">
        <f t="shared" si="8"/>
        <v>0</v>
      </c>
      <c r="E51" s="316">
        <f t="shared" si="1"/>
        <v>0</v>
      </c>
      <c r="F51" s="315">
        <f t="shared" si="9"/>
        <v>0</v>
      </c>
      <c r="G51" s="315">
        <f t="shared" si="10"/>
        <v>0</v>
      </c>
      <c r="H51" s="315">
        <f t="shared" si="11"/>
        <v>0</v>
      </c>
      <c r="I51" s="315">
        <f t="shared" si="3"/>
        <v>0</v>
      </c>
      <c r="J51" s="374">
        <f t="shared" si="12"/>
        <v>0</v>
      </c>
      <c r="K51" s="374">
        <f t="shared" si="4"/>
        <v>0</v>
      </c>
      <c r="L51" s="388">
        <f t="shared" si="13"/>
        <v>1</v>
      </c>
      <c r="M51" s="374">
        <f t="shared" si="5"/>
        <v>0</v>
      </c>
    </row>
    <row r="52" spans="1:13">
      <c r="A52" s="228">
        <f t="shared" si="6"/>
        <v>0</v>
      </c>
      <c r="B52" s="229">
        <f t="shared" si="0"/>
        <v>0</v>
      </c>
      <c r="C52" s="315">
        <f t="shared" si="7"/>
        <v>0</v>
      </c>
      <c r="D52" s="315">
        <f t="shared" si="8"/>
        <v>0</v>
      </c>
      <c r="E52" s="316">
        <f t="shared" si="1"/>
        <v>0</v>
      </c>
      <c r="F52" s="315">
        <f t="shared" si="9"/>
        <v>0</v>
      </c>
      <c r="G52" s="315">
        <f t="shared" si="10"/>
        <v>0</v>
      </c>
      <c r="H52" s="315">
        <f t="shared" si="11"/>
        <v>0</v>
      </c>
      <c r="I52" s="315">
        <f t="shared" si="3"/>
        <v>0</v>
      </c>
      <c r="J52" s="374">
        <f t="shared" si="12"/>
        <v>0</v>
      </c>
      <c r="K52" s="374">
        <f t="shared" si="4"/>
        <v>0</v>
      </c>
      <c r="L52" s="388">
        <f t="shared" si="13"/>
        <v>1</v>
      </c>
      <c r="M52" s="374">
        <f t="shared" si="5"/>
        <v>0</v>
      </c>
    </row>
    <row r="53" spans="1:13">
      <c r="A53" s="228">
        <f t="shared" si="6"/>
        <v>0</v>
      </c>
      <c r="B53" s="229">
        <f t="shared" si="0"/>
        <v>0</v>
      </c>
      <c r="C53" s="315">
        <f t="shared" si="7"/>
        <v>0</v>
      </c>
      <c r="D53" s="315">
        <f t="shared" si="8"/>
        <v>0</v>
      </c>
      <c r="E53" s="316">
        <f t="shared" si="1"/>
        <v>0</v>
      </c>
      <c r="F53" s="315">
        <f t="shared" si="9"/>
        <v>0</v>
      </c>
      <c r="G53" s="315">
        <f t="shared" si="10"/>
        <v>0</v>
      </c>
      <c r="H53" s="315">
        <f t="shared" si="11"/>
        <v>0</v>
      </c>
      <c r="I53" s="315">
        <f t="shared" si="3"/>
        <v>0</v>
      </c>
      <c r="J53" s="374">
        <f t="shared" si="12"/>
        <v>0</v>
      </c>
      <c r="K53" s="374">
        <f t="shared" si="4"/>
        <v>0</v>
      </c>
      <c r="L53" s="388">
        <f t="shared" si="13"/>
        <v>1</v>
      </c>
      <c r="M53" s="374">
        <f t="shared" si="5"/>
        <v>0</v>
      </c>
    </row>
    <row r="54" spans="1:13">
      <c r="A54" s="228">
        <f t="shared" si="6"/>
        <v>0</v>
      </c>
      <c r="B54" s="229">
        <f t="shared" si="0"/>
        <v>0</v>
      </c>
      <c r="C54" s="315">
        <f t="shared" si="7"/>
        <v>0</v>
      </c>
      <c r="D54" s="315">
        <f t="shared" si="8"/>
        <v>0</v>
      </c>
      <c r="E54" s="316">
        <f t="shared" si="1"/>
        <v>0</v>
      </c>
      <c r="F54" s="315">
        <f t="shared" si="9"/>
        <v>0</v>
      </c>
      <c r="G54" s="315">
        <f t="shared" si="10"/>
        <v>0</v>
      </c>
      <c r="H54" s="315">
        <f t="shared" si="11"/>
        <v>0</v>
      </c>
      <c r="I54" s="315">
        <f t="shared" si="3"/>
        <v>0</v>
      </c>
      <c r="J54" s="374">
        <f t="shared" si="12"/>
        <v>0</v>
      </c>
      <c r="K54" s="374">
        <f t="shared" si="4"/>
        <v>0</v>
      </c>
      <c r="L54" s="388">
        <f t="shared" si="13"/>
        <v>1</v>
      </c>
      <c r="M54" s="374">
        <f t="shared" si="5"/>
        <v>0</v>
      </c>
    </row>
    <row r="55" spans="1:13">
      <c r="A55" s="228">
        <f t="shared" si="6"/>
        <v>0</v>
      </c>
      <c r="B55" s="229">
        <f t="shared" si="0"/>
        <v>0</v>
      </c>
      <c r="C55" s="315">
        <f t="shared" si="7"/>
        <v>0</v>
      </c>
      <c r="D55" s="315">
        <f t="shared" si="8"/>
        <v>0</v>
      </c>
      <c r="E55" s="316">
        <f t="shared" si="1"/>
        <v>0</v>
      </c>
      <c r="F55" s="315">
        <f t="shared" si="9"/>
        <v>0</v>
      </c>
      <c r="G55" s="315">
        <f t="shared" si="10"/>
        <v>0</v>
      </c>
      <c r="H55" s="315">
        <f t="shared" si="11"/>
        <v>0</v>
      </c>
      <c r="I55" s="315">
        <f t="shared" si="3"/>
        <v>0</v>
      </c>
      <c r="J55" s="374">
        <f t="shared" si="12"/>
        <v>0</v>
      </c>
      <c r="K55" s="374">
        <f t="shared" si="4"/>
        <v>0</v>
      </c>
      <c r="L55" s="388">
        <f t="shared" si="13"/>
        <v>1</v>
      </c>
      <c r="M55" s="374">
        <f t="shared" si="5"/>
        <v>0</v>
      </c>
    </row>
    <row r="56" spans="1:13">
      <c r="A56" s="228">
        <f t="shared" si="6"/>
        <v>0</v>
      </c>
      <c r="B56" s="229">
        <f t="shared" si="0"/>
        <v>0</v>
      </c>
      <c r="C56" s="315">
        <f t="shared" si="7"/>
        <v>0</v>
      </c>
      <c r="D56" s="315">
        <f t="shared" si="8"/>
        <v>0</v>
      </c>
      <c r="E56" s="316">
        <f t="shared" si="1"/>
        <v>0</v>
      </c>
      <c r="F56" s="315">
        <f t="shared" si="9"/>
        <v>0</v>
      </c>
      <c r="G56" s="315">
        <f t="shared" si="10"/>
        <v>0</v>
      </c>
      <c r="H56" s="315">
        <f t="shared" si="11"/>
        <v>0</v>
      </c>
      <c r="I56" s="315">
        <f t="shared" si="3"/>
        <v>0</v>
      </c>
      <c r="J56" s="374">
        <f t="shared" si="12"/>
        <v>0</v>
      </c>
      <c r="K56" s="374">
        <f t="shared" si="4"/>
        <v>0</v>
      </c>
      <c r="L56" s="388">
        <f t="shared" si="13"/>
        <v>1</v>
      </c>
      <c r="M56" s="374">
        <f t="shared" si="5"/>
        <v>0</v>
      </c>
    </row>
    <row r="57" spans="1:13">
      <c r="A57" s="228">
        <f t="shared" si="6"/>
        <v>0</v>
      </c>
      <c r="B57" s="229">
        <f t="shared" si="0"/>
        <v>0</v>
      </c>
      <c r="C57" s="315">
        <f t="shared" si="7"/>
        <v>0</v>
      </c>
      <c r="D57" s="315">
        <f t="shared" si="8"/>
        <v>0</v>
      </c>
      <c r="E57" s="316">
        <f t="shared" si="1"/>
        <v>0</v>
      </c>
      <c r="F57" s="315">
        <f t="shared" si="9"/>
        <v>0</v>
      </c>
      <c r="G57" s="315">
        <f t="shared" si="10"/>
        <v>0</v>
      </c>
      <c r="H57" s="315">
        <f t="shared" si="11"/>
        <v>0</v>
      </c>
      <c r="I57" s="315">
        <f t="shared" si="3"/>
        <v>0</v>
      </c>
      <c r="J57" s="374">
        <f t="shared" si="12"/>
        <v>0</v>
      </c>
      <c r="K57" s="374">
        <f t="shared" si="4"/>
        <v>0</v>
      </c>
      <c r="L57" s="388">
        <f t="shared" si="13"/>
        <v>1</v>
      </c>
      <c r="M57" s="374">
        <f t="shared" si="5"/>
        <v>0</v>
      </c>
    </row>
    <row r="58" spans="1:13">
      <c r="A58" s="228">
        <f t="shared" si="6"/>
        <v>0</v>
      </c>
      <c r="B58" s="229">
        <f t="shared" si="0"/>
        <v>0</v>
      </c>
      <c r="C58" s="315">
        <f t="shared" si="7"/>
        <v>0</v>
      </c>
      <c r="D58" s="315">
        <f t="shared" si="8"/>
        <v>0</v>
      </c>
      <c r="E58" s="316">
        <f t="shared" si="1"/>
        <v>0</v>
      </c>
      <c r="F58" s="315">
        <f t="shared" si="9"/>
        <v>0</v>
      </c>
      <c r="G58" s="315">
        <f t="shared" si="10"/>
        <v>0</v>
      </c>
      <c r="H58" s="315">
        <f t="shared" si="11"/>
        <v>0</v>
      </c>
      <c r="I58" s="315">
        <f t="shared" si="3"/>
        <v>0</v>
      </c>
      <c r="J58" s="374">
        <f t="shared" si="12"/>
        <v>0</v>
      </c>
      <c r="K58" s="374">
        <f t="shared" si="4"/>
        <v>0</v>
      </c>
      <c r="L58" s="388">
        <f t="shared" si="13"/>
        <v>1</v>
      </c>
      <c r="M58" s="374">
        <f t="shared" si="5"/>
        <v>0</v>
      </c>
    </row>
    <row r="59" spans="1:13">
      <c r="A59" s="228">
        <f t="shared" si="6"/>
        <v>0</v>
      </c>
      <c r="B59" s="229">
        <f t="shared" si="0"/>
        <v>0</v>
      </c>
      <c r="C59" s="315">
        <f t="shared" si="7"/>
        <v>0</v>
      </c>
      <c r="D59" s="315">
        <f t="shared" si="8"/>
        <v>0</v>
      </c>
      <c r="E59" s="316">
        <f t="shared" si="1"/>
        <v>0</v>
      </c>
      <c r="F59" s="315">
        <f t="shared" si="9"/>
        <v>0</v>
      </c>
      <c r="G59" s="315">
        <f t="shared" si="10"/>
        <v>0</v>
      </c>
      <c r="H59" s="315">
        <f t="shared" si="11"/>
        <v>0</v>
      </c>
      <c r="I59" s="315">
        <f t="shared" si="3"/>
        <v>0</v>
      </c>
      <c r="J59" s="374">
        <f t="shared" si="12"/>
        <v>0</v>
      </c>
      <c r="K59" s="374">
        <f t="shared" si="4"/>
        <v>0</v>
      </c>
      <c r="L59" s="388">
        <f t="shared" si="13"/>
        <v>1</v>
      </c>
      <c r="M59" s="374">
        <f t="shared" si="5"/>
        <v>0</v>
      </c>
    </row>
    <row r="60" spans="1:13">
      <c r="A60" s="228">
        <f t="shared" si="6"/>
        <v>0</v>
      </c>
      <c r="B60" s="229">
        <f t="shared" si="0"/>
        <v>0</v>
      </c>
      <c r="C60" s="315">
        <f t="shared" si="7"/>
        <v>0</v>
      </c>
      <c r="D60" s="315">
        <f t="shared" si="8"/>
        <v>0</v>
      </c>
      <c r="E60" s="316">
        <f t="shared" si="1"/>
        <v>0</v>
      </c>
      <c r="F60" s="315">
        <f t="shared" si="9"/>
        <v>0</v>
      </c>
      <c r="G60" s="315">
        <f t="shared" si="10"/>
        <v>0</v>
      </c>
      <c r="H60" s="315">
        <f t="shared" si="11"/>
        <v>0</v>
      </c>
      <c r="I60" s="315">
        <f t="shared" si="3"/>
        <v>0</v>
      </c>
      <c r="J60" s="374">
        <f t="shared" si="12"/>
        <v>0</v>
      </c>
      <c r="K60" s="374">
        <f t="shared" si="4"/>
        <v>0</v>
      </c>
      <c r="L60" s="388">
        <f t="shared" si="13"/>
        <v>1</v>
      </c>
      <c r="M60" s="374">
        <f t="shared" si="5"/>
        <v>0</v>
      </c>
    </row>
    <row r="61" spans="1:13">
      <c r="A61" s="228">
        <f t="shared" si="6"/>
        <v>0</v>
      </c>
      <c r="B61" s="229">
        <f t="shared" si="0"/>
        <v>0</v>
      </c>
      <c r="C61" s="315">
        <f t="shared" si="7"/>
        <v>0</v>
      </c>
      <c r="D61" s="315">
        <f t="shared" si="8"/>
        <v>0</v>
      </c>
      <c r="E61" s="316">
        <f t="shared" si="1"/>
        <v>0</v>
      </c>
      <c r="F61" s="315">
        <f t="shared" si="9"/>
        <v>0</v>
      </c>
      <c r="G61" s="315">
        <f t="shared" si="10"/>
        <v>0</v>
      </c>
      <c r="H61" s="315">
        <f t="shared" si="11"/>
        <v>0</v>
      </c>
      <c r="I61" s="315">
        <f t="shared" si="3"/>
        <v>0</v>
      </c>
      <c r="J61" s="374">
        <f t="shared" si="12"/>
        <v>0</v>
      </c>
      <c r="K61" s="374">
        <f t="shared" si="4"/>
        <v>0</v>
      </c>
      <c r="L61" s="388">
        <f t="shared" si="13"/>
        <v>1</v>
      </c>
      <c r="M61" s="374">
        <f t="shared" si="5"/>
        <v>0</v>
      </c>
    </row>
    <row r="62" spans="1:13">
      <c r="A62" s="228">
        <f t="shared" si="6"/>
        <v>0</v>
      </c>
      <c r="B62" s="229">
        <f t="shared" si="0"/>
        <v>0</v>
      </c>
      <c r="C62" s="315">
        <f t="shared" si="7"/>
        <v>0</v>
      </c>
      <c r="D62" s="315">
        <f t="shared" si="8"/>
        <v>0</v>
      </c>
      <c r="E62" s="316">
        <f t="shared" si="1"/>
        <v>0</v>
      </c>
      <c r="F62" s="315">
        <f t="shared" si="9"/>
        <v>0</v>
      </c>
      <c r="G62" s="315">
        <f t="shared" si="10"/>
        <v>0</v>
      </c>
      <c r="H62" s="315">
        <f t="shared" si="11"/>
        <v>0</v>
      </c>
      <c r="I62" s="315">
        <f t="shared" si="3"/>
        <v>0</v>
      </c>
      <c r="J62" s="374">
        <f t="shared" si="12"/>
        <v>0</v>
      </c>
      <c r="K62" s="374">
        <f t="shared" si="4"/>
        <v>0</v>
      </c>
      <c r="L62" s="388">
        <f t="shared" si="13"/>
        <v>1</v>
      </c>
      <c r="M62" s="374">
        <f t="shared" si="5"/>
        <v>0</v>
      </c>
    </row>
    <row r="63" spans="1:13">
      <c r="A63" s="228">
        <f t="shared" si="6"/>
        <v>0</v>
      </c>
      <c r="B63" s="229">
        <f t="shared" si="0"/>
        <v>0</v>
      </c>
      <c r="C63" s="315">
        <f t="shared" si="7"/>
        <v>0</v>
      </c>
      <c r="D63" s="315">
        <f t="shared" si="8"/>
        <v>0</v>
      </c>
      <c r="E63" s="316">
        <f t="shared" si="1"/>
        <v>0</v>
      </c>
      <c r="F63" s="315">
        <f t="shared" si="9"/>
        <v>0</v>
      </c>
      <c r="G63" s="315">
        <f t="shared" si="10"/>
        <v>0</v>
      </c>
      <c r="H63" s="315">
        <f t="shared" si="11"/>
        <v>0</v>
      </c>
      <c r="I63" s="315">
        <f t="shared" si="3"/>
        <v>0</v>
      </c>
      <c r="J63" s="374">
        <f t="shared" si="12"/>
        <v>0</v>
      </c>
      <c r="K63" s="374">
        <f t="shared" si="4"/>
        <v>0</v>
      </c>
      <c r="L63" s="388">
        <f t="shared" si="13"/>
        <v>1</v>
      </c>
      <c r="M63" s="374">
        <f t="shared" si="5"/>
        <v>0</v>
      </c>
    </row>
    <row r="64" spans="1:13">
      <c r="A64" s="228">
        <f t="shared" si="6"/>
        <v>0</v>
      </c>
      <c r="B64" s="229">
        <f t="shared" si="0"/>
        <v>0</v>
      </c>
      <c r="C64" s="315">
        <f t="shared" si="7"/>
        <v>0</v>
      </c>
      <c r="D64" s="315">
        <f t="shared" si="8"/>
        <v>0</v>
      </c>
      <c r="E64" s="316">
        <f t="shared" si="1"/>
        <v>0</v>
      </c>
      <c r="F64" s="315">
        <f t="shared" si="9"/>
        <v>0</v>
      </c>
      <c r="G64" s="315">
        <f t="shared" si="10"/>
        <v>0</v>
      </c>
      <c r="H64" s="315">
        <f t="shared" si="11"/>
        <v>0</v>
      </c>
      <c r="I64" s="315">
        <f t="shared" si="3"/>
        <v>0</v>
      </c>
      <c r="J64" s="374">
        <f t="shared" si="12"/>
        <v>0</v>
      </c>
      <c r="K64" s="374">
        <f t="shared" si="4"/>
        <v>0</v>
      </c>
      <c r="L64" s="388">
        <f t="shared" si="13"/>
        <v>1</v>
      </c>
      <c r="M64" s="374">
        <f t="shared" si="5"/>
        <v>0</v>
      </c>
    </row>
    <row r="65" spans="1:13">
      <c r="A65" s="228">
        <f t="shared" si="6"/>
        <v>0</v>
      </c>
      <c r="B65" s="229">
        <f t="shared" si="0"/>
        <v>0</v>
      </c>
      <c r="C65" s="315">
        <f t="shared" si="7"/>
        <v>0</v>
      </c>
      <c r="D65" s="315">
        <f t="shared" si="8"/>
        <v>0</v>
      </c>
      <c r="E65" s="316">
        <f t="shared" si="1"/>
        <v>0</v>
      </c>
      <c r="F65" s="315">
        <f t="shared" si="9"/>
        <v>0</v>
      </c>
      <c r="G65" s="315">
        <f t="shared" si="10"/>
        <v>0</v>
      </c>
      <c r="H65" s="315">
        <f t="shared" si="11"/>
        <v>0</v>
      </c>
      <c r="I65" s="315">
        <f t="shared" si="3"/>
        <v>0</v>
      </c>
      <c r="J65" s="374">
        <f t="shared" si="12"/>
        <v>0</v>
      </c>
      <c r="K65" s="374">
        <f t="shared" si="4"/>
        <v>0</v>
      </c>
      <c r="L65" s="388">
        <f t="shared" si="13"/>
        <v>1</v>
      </c>
      <c r="M65" s="374">
        <f t="shared" si="5"/>
        <v>0</v>
      </c>
    </row>
    <row r="66" spans="1:13">
      <c r="A66" s="228">
        <f t="shared" si="6"/>
        <v>0</v>
      </c>
      <c r="B66" s="229">
        <f t="shared" si="0"/>
        <v>0</v>
      </c>
      <c r="C66" s="315">
        <f t="shared" si="7"/>
        <v>0</v>
      </c>
      <c r="D66" s="315">
        <f t="shared" si="8"/>
        <v>0</v>
      </c>
      <c r="E66" s="316">
        <f t="shared" si="1"/>
        <v>0</v>
      </c>
      <c r="F66" s="315">
        <f t="shared" si="9"/>
        <v>0</v>
      </c>
      <c r="G66" s="315">
        <f t="shared" si="10"/>
        <v>0</v>
      </c>
      <c r="H66" s="315">
        <f t="shared" si="11"/>
        <v>0</v>
      </c>
      <c r="I66" s="315">
        <f t="shared" si="3"/>
        <v>0</v>
      </c>
      <c r="J66" s="374">
        <f t="shared" si="12"/>
        <v>0</v>
      </c>
      <c r="K66" s="374">
        <f t="shared" si="4"/>
        <v>0</v>
      </c>
      <c r="L66" s="388">
        <f t="shared" si="13"/>
        <v>1</v>
      </c>
      <c r="M66" s="374">
        <f t="shared" si="5"/>
        <v>0</v>
      </c>
    </row>
    <row r="67" spans="1:13">
      <c r="A67" s="228">
        <f t="shared" si="6"/>
        <v>0</v>
      </c>
      <c r="B67" s="229">
        <f t="shared" si="0"/>
        <v>0</v>
      </c>
      <c r="C67" s="315">
        <f t="shared" si="7"/>
        <v>0</v>
      </c>
      <c r="D67" s="315">
        <f t="shared" si="8"/>
        <v>0</v>
      </c>
      <c r="E67" s="316">
        <f t="shared" si="1"/>
        <v>0</v>
      </c>
      <c r="F67" s="315">
        <f t="shared" si="9"/>
        <v>0</v>
      </c>
      <c r="G67" s="315">
        <f t="shared" si="10"/>
        <v>0</v>
      </c>
      <c r="H67" s="315">
        <f t="shared" si="11"/>
        <v>0</v>
      </c>
      <c r="I67" s="315">
        <f t="shared" si="3"/>
        <v>0</v>
      </c>
      <c r="J67" s="374">
        <f t="shared" si="12"/>
        <v>0</v>
      </c>
      <c r="K67" s="374">
        <f t="shared" si="4"/>
        <v>0</v>
      </c>
      <c r="L67" s="388">
        <f t="shared" si="13"/>
        <v>1</v>
      </c>
      <c r="M67" s="374">
        <f t="shared" si="5"/>
        <v>0</v>
      </c>
    </row>
    <row r="68" spans="1:13">
      <c r="A68" s="228">
        <f t="shared" si="6"/>
        <v>0</v>
      </c>
      <c r="B68" s="229">
        <f t="shared" si="0"/>
        <v>0</v>
      </c>
      <c r="C68" s="315">
        <f t="shared" si="7"/>
        <v>0</v>
      </c>
      <c r="D68" s="315">
        <f t="shared" si="8"/>
        <v>0</v>
      </c>
      <c r="E68" s="316">
        <f t="shared" si="1"/>
        <v>0</v>
      </c>
      <c r="F68" s="315">
        <f t="shared" si="9"/>
        <v>0</v>
      </c>
      <c r="G68" s="315">
        <f t="shared" si="10"/>
        <v>0</v>
      </c>
      <c r="H68" s="315">
        <f t="shared" si="11"/>
        <v>0</v>
      </c>
      <c r="I68" s="315">
        <f t="shared" si="3"/>
        <v>0</v>
      </c>
      <c r="J68" s="374">
        <f t="shared" si="12"/>
        <v>0</v>
      </c>
      <c r="K68" s="374">
        <f t="shared" si="4"/>
        <v>0</v>
      </c>
      <c r="L68" s="388">
        <f t="shared" si="13"/>
        <v>1</v>
      </c>
      <c r="M68" s="374">
        <f t="shared" si="5"/>
        <v>0</v>
      </c>
    </row>
    <row r="69" spans="1:13">
      <c r="A69" s="228">
        <f t="shared" si="6"/>
        <v>0</v>
      </c>
      <c r="B69" s="229">
        <f t="shared" si="0"/>
        <v>0</v>
      </c>
      <c r="C69" s="315">
        <f t="shared" si="7"/>
        <v>0</v>
      </c>
      <c r="D69" s="315">
        <f t="shared" si="8"/>
        <v>0</v>
      </c>
      <c r="E69" s="316">
        <f t="shared" si="1"/>
        <v>0</v>
      </c>
      <c r="F69" s="315">
        <f t="shared" si="9"/>
        <v>0</v>
      </c>
      <c r="G69" s="315">
        <f t="shared" si="10"/>
        <v>0</v>
      </c>
      <c r="H69" s="315">
        <f t="shared" si="11"/>
        <v>0</v>
      </c>
      <c r="I69" s="315">
        <f t="shared" si="3"/>
        <v>0</v>
      </c>
      <c r="J69" s="374">
        <f t="shared" si="12"/>
        <v>0</v>
      </c>
      <c r="K69" s="374">
        <f t="shared" si="4"/>
        <v>0</v>
      </c>
      <c r="L69" s="388">
        <f t="shared" si="13"/>
        <v>1</v>
      </c>
      <c r="M69" s="374">
        <f t="shared" si="5"/>
        <v>0</v>
      </c>
    </row>
    <row r="70" spans="1:13">
      <c r="A70" s="228">
        <f t="shared" si="6"/>
        <v>0</v>
      </c>
      <c r="B70" s="229">
        <f t="shared" si="0"/>
        <v>0</v>
      </c>
      <c r="C70" s="315">
        <f t="shared" si="7"/>
        <v>0</v>
      </c>
      <c r="D70" s="315">
        <f t="shared" si="8"/>
        <v>0</v>
      </c>
      <c r="E70" s="316">
        <f t="shared" si="1"/>
        <v>0</v>
      </c>
      <c r="F70" s="315">
        <f t="shared" si="9"/>
        <v>0</v>
      </c>
      <c r="G70" s="315">
        <f t="shared" si="10"/>
        <v>0</v>
      </c>
      <c r="H70" s="315">
        <f t="shared" si="11"/>
        <v>0</v>
      </c>
      <c r="I70" s="315">
        <f t="shared" si="3"/>
        <v>0</v>
      </c>
      <c r="J70" s="374">
        <f t="shared" si="12"/>
        <v>0</v>
      </c>
      <c r="K70" s="374">
        <f t="shared" si="4"/>
        <v>0</v>
      </c>
      <c r="L70" s="388">
        <f t="shared" si="13"/>
        <v>1</v>
      </c>
      <c r="M70" s="374">
        <f t="shared" si="5"/>
        <v>0</v>
      </c>
    </row>
    <row r="71" spans="1:13">
      <c r="A71" s="228">
        <f t="shared" si="6"/>
        <v>0</v>
      </c>
      <c r="B71" s="229">
        <f t="shared" si="0"/>
        <v>0</v>
      </c>
      <c r="C71" s="315">
        <f t="shared" si="7"/>
        <v>0</v>
      </c>
      <c r="D71" s="315">
        <f t="shared" si="8"/>
        <v>0</v>
      </c>
      <c r="E71" s="316">
        <f t="shared" si="1"/>
        <v>0</v>
      </c>
      <c r="F71" s="315">
        <f t="shared" si="9"/>
        <v>0</v>
      </c>
      <c r="G71" s="315">
        <f t="shared" si="10"/>
        <v>0</v>
      </c>
      <c r="H71" s="315">
        <f t="shared" si="11"/>
        <v>0</v>
      </c>
      <c r="I71" s="315">
        <f t="shared" si="3"/>
        <v>0</v>
      </c>
      <c r="J71" s="374">
        <f t="shared" si="12"/>
        <v>0</v>
      </c>
      <c r="K71" s="374">
        <f t="shared" si="4"/>
        <v>0</v>
      </c>
      <c r="L71" s="388">
        <f t="shared" si="13"/>
        <v>1</v>
      </c>
      <c r="M71" s="374">
        <f t="shared" si="5"/>
        <v>0</v>
      </c>
    </row>
    <row r="72" spans="1:13">
      <c r="A72" s="228">
        <f t="shared" si="6"/>
        <v>0</v>
      </c>
      <c r="B72" s="229">
        <f t="shared" si="0"/>
        <v>0</v>
      </c>
      <c r="C72" s="315">
        <f t="shared" si="7"/>
        <v>0</v>
      </c>
      <c r="D72" s="315">
        <f t="shared" si="8"/>
        <v>0</v>
      </c>
      <c r="E72" s="316">
        <f t="shared" si="1"/>
        <v>0</v>
      </c>
      <c r="F72" s="315">
        <f t="shared" si="9"/>
        <v>0</v>
      </c>
      <c r="G72" s="315">
        <f t="shared" si="10"/>
        <v>0</v>
      </c>
      <c r="H72" s="315">
        <f t="shared" si="11"/>
        <v>0</v>
      </c>
      <c r="I72" s="315">
        <f t="shared" si="3"/>
        <v>0</v>
      </c>
      <c r="J72" s="374">
        <f t="shared" si="12"/>
        <v>0</v>
      </c>
      <c r="K72" s="374">
        <f t="shared" si="4"/>
        <v>0</v>
      </c>
      <c r="L72" s="388">
        <f t="shared" si="13"/>
        <v>1</v>
      </c>
      <c r="M72" s="374">
        <f t="shared" si="5"/>
        <v>0</v>
      </c>
    </row>
    <row r="73" spans="1:13">
      <c r="A73" s="228">
        <f t="shared" si="6"/>
        <v>0</v>
      </c>
      <c r="B73" s="229">
        <f t="shared" si="0"/>
        <v>0</v>
      </c>
      <c r="C73" s="315">
        <f t="shared" si="7"/>
        <v>0</v>
      </c>
      <c r="D73" s="315">
        <f t="shared" si="8"/>
        <v>0</v>
      </c>
      <c r="E73" s="316">
        <f t="shared" si="1"/>
        <v>0</v>
      </c>
      <c r="F73" s="315">
        <f t="shared" si="9"/>
        <v>0</v>
      </c>
      <c r="G73" s="315">
        <f t="shared" si="10"/>
        <v>0</v>
      </c>
      <c r="H73" s="315">
        <f t="shared" si="11"/>
        <v>0</v>
      </c>
      <c r="I73" s="315">
        <f t="shared" si="3"/>
        <v>0</v>
      </c>
      <c r="J73" s="374">
        <f t="shared" si="12"/>
        <v>0</v>
      </c>
      <c r="K73" s="374">
        <f t="shared" si="4"/>
        <v>0</v>
      </c>
      <c r="L73" s="388">
        <f t="shared" si="13"/>
        <v>1</v>
      </c>
      <c r="M73" s="374">
        <f t="shared" si="5"/>
        <v>0</v>
      </c>
    </row>
    <row r="74" spans="1:13">
      <c r="A74" s="228">
        <f t="shared" si="6"/>
        <v>0</v>
      </c>
      <c r="B74" s="229">
        <f t="shared" si="0"/>
        <v>0</v>
      </c>
      <c r="C74" s="315">
        <f t="shared" si="7"/>
        <v>0</v>
      </c>
      <c r="D74" s="315">
        <f t="shared" si="8"/>
        <v>0</v>
      </c>
      <c r="E74" s="316">
        <f t="shared" si="1"/>
        <v>0</v>
      </c>
      <c r="F74" s="315">
        <f t="shared" si="9"/>
        <v>0</v>
      </c>
      <c r="G74" s="315">
        <f t="shared" si="10"/>
        <v>0</v>
      </c>
      <c r="H74" s="315">
        <f t="shared" si="11"/>
        <v>0</v>
      </c>
      <c r="I74" s="315">
        <f t="shared" si="3"/>
        <v>0</v>
      </c>
      <c r="J74" s="374">
        <f t="shared" si="12"/>
        <v>0</v>
      </c>
      <c r="K74" s="374">
        <f t="shared" si="4"/>
        <v>0</v>
      </c>
      <c r="L74" s="388">
        <f t="shared" si="13"/>
        <v>1</v>
      </c>
      <c r="M74" s="374">
        <f t="shared" si="5"/>
        <v>0</v>
      </c>
    </row>
    <row r="75" spans="1:13">
      <c r="A75" s="228">
        <f t="shared" si="6"/>
        <v>0</v>
      </c>
      <c r="B75" s="229">
        <f t="shared" si="0"/>
        <v>0</v>
      </c>
      <c r="C75" s="315">
        <f t="shared" si="7"/>
        <v>0</v>
      </c>
      <c r="D75" s="315">
        <f t="shared" si="8"/>
        <v>0</v>
      </c>
      <c r="E75" s="316">
        <f t="shared" si="1"/>
        <v>0</v>
      </c>
      <c r="F75" s="315">
        <f t="shared" si="9"/>
        <v>0</v>
      </c>
      <c r="G75" s="315">
        <f t="shared" si="10"/>
        <v>0</v>
      </c>
      <c r="H75" s="315">
        <f t="shared" si="11"/>
        <v>0</v>
      </c>
      <c r="I75" s="315">
        <f t="shared" si="3"/>
        <v>0</v>
      </c>
      <c r="J75" s="374">
        <f t="shared" si="12"/>
        <v>0</v>
      </c>
      <c r="K75" s="374">
        <f t="shared" si="4"/>
        <v>0</v>
      </c>
      <c r="L75" s="388">
        <f t="shared" si="13"/>
        <v>1</v>
      </c>
      <c r="M75" s="374">
        <f t="shared" si="5"/>
        <v>0</v>
      </c>
    </row>
    <row r="76" spans="1:13">
      <c r="A76" s="228">
        <f t="shared" si="6"/>
        <v>0</v>
      </c>
      <c r="B76" s="229">
        <f t="shared" si="0"/>
        <v>0</v>
      </c>
      <c r="C76" s="315">
        <f t="shared" si="7"/>
        <v>0</v>
      </c>
      <c r="D76" s="315">
        <f t="shared" si="8"/>
        <v>0</v>
      </c>
      <c r="E76" s="316">
        <f t="shared" si="1"/>
        <v>0</v>
      </c>
      <c r="F76" s="315">
        <f t="shared" si="9"/>
        <v>0</v>
      </c>
      <c r="G76" s="315">
        <f t="shared" si="10"/>
        <v>0</v>
      </c>
      <c r="H76" s="315">
        <f t="shared" si="11"/>
        <v>0</v>
      </c>
      <c r="I76" s="315">
        <f t="shared" si="3"/>
        <v>0</v>
      </c>
      <c r="J76" s="374">
        <f t="shared" si="12"/>
        <v>0</v>
      </c>
      <c r="K76" s="374">
        <f t="shared" si="4"/>
        <v>0</v>
      </c>
      <c r="L76" s="388">
        <f t="shared" si="13"/>
        <v>1</v>
      </c>
      <c r="M76" s="374">
        <f t="shared" si="5"/>
        <v>0</v>
      </c>
    </row>
    <row r="77" spans="1:13">
      <c r="A77" s="228">
        <f t="shared" si="6"/>
        <v>0</v>
      </c>
      <c r="B77" s="229">
        <f t="shared" si="0"/>
        <v>0</v>
      </c>
      <c r="C77" s="315">
        <f t="shared" si="7"/>
        <v>0</v>
      </c>
      <c r="D77" s="315">
        <f t="shared" si="8"/>
        <v>0</v>
      </c>
      <c r="E77" s="316">
        <f t="shared" si="1"/>
        <v>0</v>
      </c>
      <c r="F77" s="315">
        <f t="shared" si="9"/>
        <v>0</v>
      </c>
      <c r="G77" s="315">
        <f t="shared" si="10"/>
        <v>0</v>
      </c>
      <c r="H77" s="315">
        <f t="shared" si="11"/>
        <v>0</v>
      </c>
      <c r="I77" s="315">
        <f t="shared" si="3"/>
        <v>0</v>
      </c>
      <c r="J77" s="374">
        <f t="shared" si="12"/>
        <v>0</v>
      </c>
      <c r="K77" s="374">
        <f t="shared" si="4"/>
        <v>0</v>
      </c>
      <c r="L77" s="388">
        <f t="shared" si="13"/>
        <v>1</v>
      </c>
      <c r="M77" s="374">
        <f t="shared" si="5"/>
        <v>0</v>
      </c>
    </row>
    <row r="78" spans="1:13">
      <c r="A78" s="228">
        <f t="shared" si="6"/>
        <v>0</v>
      </c>
      <c r="B78" s="229">
        <f t="shared" si="0"/>
        <v>0</v>
      </c>
      <c r="C78" s="315">
        <f t="shared" si="7"/>
        <v>0</v>
      </c>
      <c r="D78" s="315">
        <f t="shared" si="8"/>
        <v>0</v>
      </c>
      <c r="E78" s="316">
        <f t="shared" si="1"/>
        <v>0</v>
      </c>
      <c r="F78" s="315">
        <f t="shared" si="9"/>
        <v>0</v>
      </c>
      <c r="G78" s="315">
        <f t="shared" si="10"/>
        <v>0</v>
      </c>
      <c r="H78" s="315">
        <f t="shared" si="11"/>
        <v>0</v>
      </c>
      <c r="I78" s="315">
        <f t="shared" si="3"/>
        <v>0</v>
      </c>
      <c r="J78" s="374">
        <f t="shared" si="12"/>
        <v>0</v>
      </c>
      <c r="K78" s="374">
        <f t="shared" si="4"/>
        <v>0</v>
      </c>
      <c r="L78" s="388">
        <f t="shared" si="13"/>
        <v>1</v>
      </c>
      <c r="M78" s="374">
        <f t="shared" si="5"/>
        <v>0</v>
      </c>
    </row>
    <row r="79" spans="1:13">
      <c r="A79" s="228">
        <f t="shared" si="6"/>
        <v>0</v>
      </c>
      <c r="B79" s="229">
        <f t="shared" si="0"/>
        <v>0</v>
      </c>
      <c r="C79" s="315">
        <f t="shared" si="7"/>
        <v>0</v>
      </c>
      <c r="D79" s="315">
        <f t="shared" si="8"/>
        <v>0</v>
      </c>
      <c r="E79" s="316">
        <f t="shared" si="1"/>
        <v>0</v>
      </c>
      <c r="F79" s="315">
        <f t="shared" si="9"/>
        <v>0</v>
      </c>
      <c r="G79" s="315">
        <f t="shared" si="10"/>
        <v>0</v>
      </c>
      <c r="H79" s="315">
        <f t="shared" si="11"/>
        <v>0</v>
      </c>
      <c r="I79" s="315">
        <f t="shared" si="3"/>
        <v>0</v>
      </c>
      <c r="J79" s="374">
        <f t="shared" si="12"/>
        <v>0</v>
      </c>
      <c r="K79" s="374">
        <f t="shared" si="4"/>
        <v>0</v>
      </c>
      <c r="L79" s="388">
        <f t="shared" si="13"/>
        <v>1</v>
      </c>
      <c r="M79" s="374">
        <f t="shared" si="5"/>
        <v>0</v>
      </c>
    </row>
    <row r="80" spans="1:13">
      <c r="A80" s="228">
        <f t="shared" si="6"/>
        <v>0</v>
      </c>
      <c r="B80" s="229">
        <f t="shared" si="0"/>
        <v>0</v>
      </c>
      <c r="C80" s="315">
        <f t="shared" si="7"/>
        <v>0</v>
      </c>
      <c r="D80" s="315">
        <f t="shared" si="8"/>
        <v>0</v>
      </c>
      <c r="E80" s="316">
        <f t="shared" si="1"/>
        <v>0</v>
      </c>
      <c r="F80" s="315">
        <f t="shared" si="9"/>
        <v>0</v>
      </c>
      <c r="G80" s="315">
        <f t="shared" si="10"/>
        <v>0</v>
      </c>
      <c r="H80" s="315">
        <f t="shared" si="11"/>
        <v>0</v>
      </c>
      <c r="I80" s="315">
        <f t="shared" si="3"/>
        <v>0</v>
      </c>
      <c r="J80" s="374">
        <f t="shared" si="12"/>
        <v>0</v>
      </c>
      <c r="K80" s="374">
        <f t="shared" si="4"/>
        <v>0</v>
      </c>
      <c r="L80" s="388">
        <f t="shared" si="13"/>
        <v>1</v>
      </c>
      <c r="M80" s="374">
        <f t="shared" si="5"/>
        <v>0</v>
      </c>
    </row>
    <row r="81" spans="1:13">
      <c r="A81" s="228">
        <f t="shared" si="6"/>
        <v>0</v>
      </c>
      <c r="B81" s="229">
        <f t="shared" si="0"/>
        <v>0</v>
      </c>
      <c r="C81" s="315">
        <f t="shared" si="7"/>
        <v>0</v>
      </c>
      <c r="D81" s="315">
        <f t="shared" si="8"/>
        <v>0</v>
      </c>
      <c r="E81" s="316">
        <f t="shared" si="1"/>
        <v>0</v>
      </c>
      <c r="F81" s="315">
        <f t="shared" si="9"/>
        <v>0</v>
      </c>
      <c r="G81" s="315">
        <f t="shared" si="10"/>
        <v>0</v>
      </c>
      <c r="H81" s="315">
        <f t="shared" si="11"/>
        <v>0</v>
      </c>
      <c r="I81" s="315">
        <f t="shared" si="3"/>
        <v>0</v>
      </c>
      <c r="J81" s="374">
        <f t="shared" si="12"/>
        <v>0</v>
      </c>
      <c r="K81" s="374">
        <f t="shared" si="4"/>
        <v>0</v>
      </c>
      <c r="L81" s="388">
        <f t="shared" si="13"/>
        <v>1</v>
      </c>
      <c r="M81" s="374">
        <f t="shared" si="5"/>
        <v>0</v>
      </c>
    </row>
    <row r="82" spans="1:13">
      <c r="A82" s="228">
        <f t="shared" si="6"/>
        <v>0</v>
      </c>
      <c r="B82" s="229">
        <f t="shared" ref="B82:B145" si="14">IF(Pay_Num&lt;&gt;0,DATE(YEAR(Loan_Start),MONTH(Loan_Start)+(Pay_Num)*12/Num_Pmt_Per_Year,DAY(Loan_Start)),0)</f>
        <v>0</v>
      </c>
      <c r="C82" s="315">
        <f t="shared" si="7"/>
        <v>0</v>
      </c>
      <c r="D82" s="315">
        <f t="shared" si="8"/>
        <v>0</v>
      </c>
      <c r="E82" s="316">
        <f t="shared" ref="E82:E145" si="15">IF(AND(Pay_Num&lt;&gt;0,Sched_Pay+Scheduled_Extra_Payments&lt;Beg_Bal),Scheduled_Extra_Payments,IF(AND(Pay_Num&lt;&gt;0,Beg_Bal-Sched_Pay&gt;0),Beg_Bal-Sched_Pay,IF(Pay_Num&lt;&gt;0,0,0)))</f>
        <v>0</v>
      </c>
      <c r="F82" s="315">
        <f t="shared" si="9"/>
        <v>0</v>
      </c>
      <c r="G82" s="315">
        <f t="shared" si="10"/>
        <v>0</v>
      </c>
      <c r="H82" s="315">
        <f t="shared" si="11"/>
        <v>0</v>
      </c>
      <c r="I82" s="315">
        <f t="shared" ref="I82:I145" si="16">IF(AND(Pay_Num&lt;&gt;0,Sched_Pay+Extra_Pay&lt;Beg_Bal),Beg_Bal-Princ,IF(Pay_Num&lt;&gt;0,0,0))</f>
        <v>0</v>
      </c>
      <c r="J82" s="374">
        <f t="shared" si="12"/>
        <v>0</v>
      </c>
      <c r="K82" s="374">
        <f t="shared" ref="K82:K145" si="17">H83-J83</f>
        <v>0</v>
      </c>
      <c r="L82" s="388">
        <f t="shared" si="13"/>
        <v>1</v>
      </c>
      <c r="M82" s="374">
        <f t="shared" ref="M82:M145" si="18">K82+J82</f>
        <v>0</v>
      </c>
    </row>
    <row r="83" spans="1:13">
      <c r="A83" s="228">
        <f t="shared" ref="A83:A146" si="19">IF(Values_Entered,A82+1,0)</f>
        <v>0</v>
      </c>
      <c r="B83" s="229">
        <f t="shared" si="14"/>
        <v>0</v>
      </c>
      <c r="C83" s="315">
        <f t="shared" ref="C83:C146" si="20">IF(Pay_Num&lt;&gt;0,I82,0)</f>
        <v>0</v>
      </c>
      <c r="D83" s="315">
        <f t="shared" ref="D83:D146" si="21">G83+H83</f>
        <v>0</v>
      </c>
      <c r="E83" s="316">
        <f t="shared" si="15"/>
        <v>0</v>
      </c>
      <c r="F83" s="315">
        <f t="shared" ref="F83:F146" si="22">IF(AND(Pay_Num&lt;&gt;0,Sched_Pay+Extra_Pay&lt;Beg_Bal),Sched_Pay+Extra_Pay,IF(Pay_Num&lt;&gt;0,Beg_Bal,0))</f>
        <v>0</v>
      </c>
      <c r="G83" s="315">
        <f t="shared" ref="G83:G146" si="23">IF(I82=0,0,IF(Pay_Num&lt;&gt;0,Loan_Amount/Loan_Years/Num_Pmt_Per_Year,0))</f>
        <v>0</v>
      </c>
      <c r="H83" s="315">
        <f t="shared" ref="H83:H146" si="24">IF(Pay_Num&lt;&gt;0,Beg_Bal*Interest_Rate/Num_Pmt_Per_Year,0)</f>
        <v>0</v>
      </c>
      <c r="I83" s="315">
        <f t="shared" si="16"/>
        <v>0</v>
      </c>
      <c r="J83" s="374">
        <f t="shared" ref="J83:J146" si="25">DAYS360(L83,B83)/360*H83</f>
        <v>0</v>
      </c>
      <c r="K83" s="374">
        <f t="shared" si="17"/>
        <v>0</v>
      </c>
      <c r="L83" s="388">
        <f t="shared" ref="L83:L146" si="26">DATE(YEAR(B83),1,1)</f>
        <v>1</v>
      </c>
      <c r="M83" s="374">
        <f t="shared" si="18"/>
        <v>0</v>
      </c>
    </row>
    <row r="84" spans="1:13">
      <c r="A84" s="228">
        <f t="shared" si="19"/>
        <v>0</v>
      </c>
      <c r="B84" s="229">
        <f t="shared" si="14"/>
        <v>0</v>
      </c>
      <c r="C84" s="315">
        <f t="shared" si="20"/>
        <v>0</v>
      </c>
      <c r="D84" s="315">
        <f t="shared" si="21"/>
        <v>0</v>
      </c>
      <c r="E84" s="316">
        <f t="shared" si="15"/>
        <v>0</v>
      </c>
      <c r="F84" s="315">
        <f t="shared" si="22"/>
        <v>0</v>
      </c>
      <c r="G84" s="315">
        <f t="shared" si="23"/>
        <v>0</v>
      </c>
      <c r="H84" s="315">
        <f t="shared" si="24"/>
        <v>0</v>
      </c>
      <c r="I84" s="315">
        <f t="shared" si="16"/>
        <v>0</v>
      </c>
      <c r="J84" s="374">
        <f t="shared" si="25"/>
        <v>0</v>
      </c>
      <c r="K84" s="374">
        <f t="shared" si="17"/>
        <v>0</v>
      </c>
      <c r="L84" s="388">
        <f t="shared" si="26"/>
        <v>1</v>
      </c>
      <c r="M84" s="374">
        <f t="shared" si="18"/>
        <v>0</v>
      </c>
    </row>
    <row r="85" spans="1:13">
      <c r="A85" s="228">
        <f t="shared" si="19"/>
        <v>0</v>
      </c>
      <c r="B85" s="229">
        <f t="shared" si="14"/>
        <v>0</v>
      </c>
      <c r="C85" s="315">
        <f t="shared" si="20"/>
        <v>0</v>
      </c>
      <c r="D85" s="315">
        <f t="shared" si="21"/>
        <v>0</v>
      </c>
      <c r="E85" s="316">
        <f t="shared" si="15"/>
        <v>0</v>
      </c>
      <c r="F85" s="315">
        <f t="shared" si="22"/>
        <v>0</v>
      </c>
      <c r="G85" s="315">
        <f t="shared" si="23"/>
        <v>0</v>
      </c>
      <c r="H85" s="315">
        <f t="shared" si="24"/>
        <v>0</v>
      </c>
      <c r="I85" s="315">
        <f t="shared" si="16"/>
        <v>0</v>
      </c>
      <c r="J85" s="374">
        <f t="shared" si="25"/>
        <v>0</v>
      </c>
      <c r="K85" s="374">
        <f t="shared" si="17"/>
        <v>0</v>
      </c>
      <c r="L85" s="388">
        <f t="shared" si="26"/>
        <v>1</v>
      </c>
      <c r="M85" s="374">
        <f t="shared" si="18"/>
        <v>0</v>
      </c>
    </row>
    <row r="86" spans="1:13">
      <c r="A86" s="228">
        <f t="shared" si="19"/>
        <v>0</v>
      </c>
      <c r="B86" s="229">
        <f t="shared" si="14"/>
        <v>0</v>
      </c>
      <c r="C86" s="315">
        <f t="shared" si="20"/>
        <v>0</v>
      </c>
      <c r="D86" s="315">
        <f t="shared" si="21"/>
        <v>0</v>
      </c>
      <c r="E86" s="316">
        <f t="shared" si="15"/>
        <v>0</v>
      </c>
      <c r="F86" s="315">
        <f t="shared" si="22"/>
        <v>0</v>
      </c>
      <c r="G86" s="315">
        <f t="shared" si="23"/>
        <v>0</v>
      </c>
      <c r="H86" s="315">
        <f t="shared" si="24"/>
        <v>0</v>
      </c>
      <c r="I86" s="315">
        <f t="shared" si="16"/>
        <v>0</v>
      </c>
      <c r="J86" s="374">
        <f t="shared" si="25"/>
        <v>0</v>
      </c>
      <c r="K86" s="374">
        <f t="shared" si="17"/>
        <v>0</v>
      </c>
      <c r="L86" s="388">
        <f t="shared" si="26"/>
        <v>1</v>
      </c>
      <c r="M86" s="374">
        <f t="shared" si="18"/>
        <v>0</v>
      </c>
    </row>
    <row r="87" spans="1:13">
      <c r="A87" s="228">
        <f t="shared" si="19"/>
        <v>0</v>
      </c>
      <c r="B87" s="229">
        <f t="shared" si="14"/>
        <v>0</v>
      </c>
      <c r="C87" s="315">
        <f t="shared" si="20"/>
        <v>0</v>
      </c>
      <c r="D87" s="315">
        <f t="shared" si="21"/>
        <v>0</v>
      </c>
      <c r="E87" s="316">
        <f t="shared" si="15"/>
        <v>0</v>
      </c>
      <c r="F87" s="315">
        <f t="shared" si="22"/>
        <v>0</v>
      </c>
      <c r="G87" s="315">
        <f t="shared" si="23"/>
        <v>0</v>
      </c>
      <c r="H87" s="315">
        <f t="shared" si="24"/>
        <v>0</v>
      </c>
      <c r="I87" s="315">
        <f t="shared" si="16"/>
        <v>0</v>
      </c>
      <c r="J87" s="374">
        <f t="shared" si="25"/>
        <v>0</v>
      </c>
      <c r="K87" s="374">
        <f t="shared" si="17"/>
        <v>0</v>
      </c>
      <c r="L87" s="388">
        <f t="shared" si="26"/>
        <v>1</v>
      </c>
      <c r="M87" s="374">
        <f t="shared" si="18"/>
        <v>0</v>
      </c>
    </row>
    <row r="88" spans="1:13">
      <c r="A88" s="228">
        <f t="shared" si="19"/>
        <v>0</v>
      </c>
      <c r="B88" s="229">
        <f t="shared" si="14"/>
        <v>0</v>
      </c>
      <c r="C88" s="315">
        <f t="shared" si="20"/>
        <v>0</v>
      </c>
      <c r="D88" s="315">
        <f t="shared" si="21"/>
        <v>0</v>
      </c>
      <c r="E88" s="316">
        <f t="shared" si="15"/>
        <v>0</v>
      </c>
      <c r="F88" s="315">
        <f t="shared" si="22"/>
        <v>0</v>
      </c>
      <c r="G88" s="315">
        <f t="shared" si="23"/>
        <v>0</v>
      </c>
      <c r="H88" s="315">
        <f t="shared" si="24"/>
        <v>0</v>
      </c>
      <c r="I88" s="315">
        <f t="shared" si="16"/>
        <v>0</v>
      </c>
      <c r="J88" s="374">
        <f t="shared" si="25"/>
        <v>0</v>
      </c>
      <c r="K88" s="374">
        <f t="shared" si="17"/>
        <v>0</v>
      </c>
      <c r="L88" s="388">
        <f t="shared" si="26"/>
        <v>1</v>
      </c>
      <c r="M88" s="374">
        <f t="shared" si="18"/>
        <v>0</v>
      </c>
    </row>
    <row r="89" spans="1:13">
      <c r="A89" s="228">
        <f t="shared" si="19"/>
        <v>0</v>
      </c>
      <c r="B89" s="229">
        <f t="shared" si="14"/>
        <v>0</v>
      </c>
      <c r="C89" s="315">
        <f t="shared" si="20"/>
        <v>0</v>
      </c>
      <c r="D89" s="315">
        <f t="shared" si="21"/>
        <v>0</v>
      </c>
      <c r="E89" s="316">
        <f t="shared" si="15"/>
        <v>0</v>
      </c>
      <c r="F89" s="315">
        <f t="shared" si="22"/>
        <v>0</v>
      </c>
      <c r="G89" s="315">
        <f t="shared" si="23"/>
        <v>0</v>
      </c>
      <c r="H89" s="315">
        <f t="shared" si="24"/>
        <v>0</v>
      </c>
      <c r="I89" s="315">
        <f t="shared" si="16"/>
        <v>0</v>
      </c>
      <c r="J89" s="374">
        <f t="shared" si="25"/>
        <v>0</v>
      </c>
      <c r="K89" s="374">
        <f t="shared" si="17"/>
        <v>0</v>
      </c>
      <c r="L89" s="388">
        <f t="shared" si="26"/>
        <v>1</v>
      </c>
      <c r="M89" s="374">
        <f t="shared" si="18"/>
        <v>0</v>
      </c>
    </row>
    <row r="90" spans="1:13">
      <c r="A90" s="228">
        <f t="shared" si="19"/>
        <v>0</v>
      </c>
      <c r="B90" s="229">
        <f t="shared" si="14"/>
        <v>0</v>
      </c>
      <c r="C90" s="315">
        <f t="shared" si="20"/>
        <v>0</v>
      </c>
      <c r="D90" s="315">
        <f t="shared" si="21"/>
        <v>0</v>
      </c>
      <c r="E90" s="316">
        <f t="shared" si="15"/>
        <v>0</v>
      </c>
      <c r="F90" s="315">
        <f t="shared" si="22"/>
        <v>0</v>
      </c>
      <c r="G90" s="315">
        <f t="shared" si="23"/>
        <v>0</v>
      </c>
      <c r="H90" s="315">
        <f t="shared" si="24"/>
        <v>0</v>
      </c>
      <c r="I90" s="315">
        <f t="shared" si="16"/>
        <v>0</v>
      </c>
      <c r="J90" s="374">
        <f t="shared" si="25"/>
        <v>0</v>
      </c>
      <c r="K90" s="374">
        <f t="shared" si="17"/>
        <v>0</v>
      </c>
      <c r="L90" s="388">
        <f t="shared" si="26"/>
        <v>1</v>
      </c>
      <c r="M90" s="374">
        <f t="shared" si="18"/>
        <v>0</v>
      </c>
    </row>
    <row r="91" spans="1:13">
      <c r="A91" s="228">
        <f t="shared" si="19"/>
        <v>0</v>
      </c>
      <c r="B91" s="229">
        <f t="shared" si="14"/>
        <v>0</v>
      </c>
      <c r="C91" s="315">
        <f t="shared" si="20"/>
        <v>0</v>
      </c>
      <c r="D91" s="315">
        <f t="shared" si="21"/>
        <v>0</v>
      </c>
      <c r="E91" s="316">
        <f t="shared" si="15"/>
        <v>0</v>
      </c>
      <c r="F91" s="315">
        <f t="shared" si="22"/>
        <v>0</v>
      </c>
      <c r="G91" s="315">
        <f t="shared" si="23"/>
        <v>0</v>
      </c>
      <c r="H91" s="315">
        <f t="shared" si="24"/>
        <v>0</v>
      </c>
      <c r="I91" s="315">
        <f t="shared" si="16"/>
        <v>0</v>
      </c>
      <c r="J91" s="374">
        <f t="shared" si="25"/>
        <v>0</v>
      </c>
      <c r="K91" s="374">
        <f t="shared" si="17"/>
        <v>0</v>
      </c>
      <c r="L91" s="388">
        <f t="shared" si="26"/>
        <v>1</v>
      </c>
      <c r="M91" s="374">
        <f t="shared" si="18"/>
        <v>0</v>
      </c>
    </row>
    <row r="92" spans="1:13">
      <c r="A92" s="228">
        <f t="shared" si="19"/>
        <v>0</v>
      </c>
      <c r="B92" s="229">
        <f t="shared" si="14"/>
        <v>0</v>
      </c>
      <c r="C92" s="315">
        <f t="shared" si="20"/>
        <v>0</v>
      </c>
      <c r="D92" s="315">
        <f t="shared" si="21"/>
        <v>0</v>
      </c>
      <c r="E92" s="316">
        <f t="shared" si="15"/>
        <v>0</v>
      </c>
      <c r="F92" s="315">
        <f t="shared" si="22"/>
        <v>0</v>
      </c>
      <c r="G92" s="315">
        <f t="shared" si="23"/>
        <v>0</v>
      </c>
      <c r="H92" s="315">
        <f t="shared" si="24"/>
        <v>0</v>
      </c>
      <c r="I92" s="315">
        <f t="shared" si="16"/>
        <v>0</v>
      </c>
      <c r="J92" s="374">
        <f t="shared" si="25"/>
        <v>0</v>
      </c>
      <c r="K92" s="374">
        <f t="shared" si="17"/>
        <v>0</v>
      </c>
      <c r="L92" s="388">
        <f t="shared" si="26"/>
        <v>1</v>
      </c>
      <c r="M92" s="374">
        <f t="shared" si="18"/>
        <v>0</v>
      </c>
    </row>
    <row r="93" spans="1:13">
      <c r="A93" s="228">
        <f t="shared" si="19"/>
        <v>0</v>
      </c>
      <c r="B93" s="229">
        <f t="shared" si="14"/>
        <v>0</v>
      </c>
      <c r="C93" s="315">
        <f t="shared" si="20"/>
        <v>0</v>
      </c>
      <c r="D93" s="315">
        <f t="shared" si="21"/>
        <v>0</v>
      </c>
      <c r="E93" s="316">
        <f t="shared" si="15"/>
        <v>0</v>
      </c>
      <c r="F93" s="315">
        <f t="shared" si="22"/>
        <v>0</v>
      </c>
      <c r="G93" s="315">
        <f t="shared" si="23"/>
        <v>0</v>
      </c>
      <c r="H93" s="315">
        <f t="shared" si="24"/>
        <v>0</v>
      </c>
      <c r="I93" s="315">
        <f t="shared" si="16"/>
        <v>0</v>
      </c>
      <c r="J93" s="374">
        <f t="shared" si="25"/>
        <v>0</v>
      </c>
      <c r="K93" s="374">
        <f t="shared" si="17"/>
        <v>0</v>
      </c>
      <c r="L93" s="388">
        <f t="shared" si="26"/>
        <v>1</v>
      </c>
      <c r="M93" s="374">
        <f t="shared" si="18"/>
        <v>0</v>
      </c>
    </row>
    <row r="94" spans="1:13">
      <c r="A94" s="228">
        <f t="shared" si="19"/>
        <v>0</v>
      </c>
      <c r="B94" s="229">
        <f t="shared" si="14"/>
        <v>0</v>
      </c>
      <c r="C94" s="315">
        <f t="shared" si="20"/>
        <v>0</v>
      </c>
      <c r="D94" s="315">
        <f t="shared" si="21"/>
        <v>0</v>
      </c>
      <c r="E94" s="316">
        <f t="shared" si="15"/>
        <v>0</v>
      </c>
      <c r="F94" s="315">
        <f t="shared" si="22"/>
        <v>0</v>
      </c>
      <c r="G94" s="315">
        <f t="shared" si="23"/>
        <v>0</v>
      </c>
      <c r="H94" s="315">
        <f t="shared" si="24"/>
        <v>0</v>
      </c>
      <c r="I94" s="315">
        <f t="shared" si="16"/>
        <v>0</v>
      </c>
      <c r="J94" s="374">
        <f t="shared" si="25"/>
        <v>0</v>
      </c>
      <c r="K94" s="374">
        <f t="shared" si="17"/>
        <v>0</v>
      </c>
      <c r="L94" s="388">
        <f t="shared" si="26"/>
        <v>1</v>
      </c>
      <c r="M94" s="374">
        <f t="shared" si="18"/>
        <v>0</v>
      </c>
    </row>
    <row r="95" spans="1:13">
      <c r="A95" s="228">
        <f t="shared" si="19"/>
        <v>0</v>
      </c>
      <c r="B95" s="229">
        <f t="shared" si="14"/>
        <v>0</v>
      </c>
      <c r="C95" s="315">
        <f t="shared" si="20"/>
        <v>0</v>
      </c>
      <c r="D95" s="315">
        <f t="shared" si="21"/>
        <v>0</v>
      </c>
      <c r="E95" s="316">
        <f t="shared" si="15"/>
        <v>0</v>
      </c>
      <c r="F95" s="315">
        <f t="shared" si="22"/>
        <v>0</v>
      </c>
      <c r="G95" s="315">
        <f t="shared" si="23"/>
        <v>0</v>
      </c>
      <c r="H95" s="315">
        <f t="shared" si="24"/>
        <v>0</v>
      </c>
      <c r="I95" s="315">
        <f t="shared" si="16"/>
        <v>0</v>
      </c>
      <c r="J95" s="374">
        <f t="shared" si="25"/>
        <v>0</v>
      </c>
      <c r="K95" s="374">
        <f t="shared" si="17"/>
        <v>0</v>
      </c>
      <c r="L95" s="388">
        <f t="shared" si="26"/>
        <v>1</v>
      </c>
      <c r="M95" s="374">
        <f t="shared" si="18"/>
        <v>0</v>
      </c>
    </row>
    <row r="96" spans="1:13">
      <c r="A96" s="228">
        <f t="shared" si="19"/>
        <v>0</v>
      </c>
      <c r="B96" s="229">
        <f t="shared" si="14"/>
        <v>0</v>
      </c>
      <c r="C96" s="315">
        <f t="shared" si="20"/>
        <v>0</v>
      </c>
      <c r="D96" s="315">
        <f t="shared" si="21"/>
        <v>0</v>
      </c>
      <c r="E96" s="316">
        <f t="shared" si="15"/>
        <v>0</v>
      </c>
      <c r="F96" s="315">
        <f t="shared" si="22"/>
        <v>0</v>
      </c>
      <c r="G96" s="315">
        <f t="shared" si="23"/>
        <v>0</v>
      </c>
      <c r="H96" s="315">
        <f t="shared" si="24"/>
        <v>0</v>
      </c>
      <c r="I96" s="315">
        <f t="shared" si="16"/>
        <v>0</v>
      </c>
      <c r="J96" s="374">
        <f t="shared" si="25"/>
        <v>0</v>
      </c>
      <c r="K96" s="374">
        <f t="shared" si="17"/>
        <v>0</v>
      </c>
      <c r="L96" s="388">
        <f t="shared" si="26"/>
        <v>1</v>
      </c>
      <c r="M96" s="374">
        <f t="shared" si="18"/>
        <v>0</v>
      </c>
    </row>
    <row r="97" spans="1:13">
      <c r="A97" s="228">
        <f t="shared" si="19"/>
        <v>0</v>
      </c>
      <c r="B97" s="229">
        <f t="shared" si="14"/>
        <v>0</v>
      </c>
      <c r="C97" s="315">
        <f t="shared" si="20"/>
        <v>0</v>
      </c>
      <c r="D97" s="315">
        <f t="shared" si="21"/>
        <v>0</v>
      </c>
      <c r="E97" s="316">
        <f t="shared" si="15"/>
        <v>0</v>
      </c>
      <c r="F97" s="315">
        <f t="shared" si="22"/>
        <v>0</v>
      </c>
      <c r="G97" s="315">
        <f t="shared" si="23"/>
        <v>0</v>
      </c>
      <c r="H97" s="315">
        <f t="shared" si="24"/>
        <v>0</v>
      </c>
      <c r="I97" s="315">
        <f t="shared" si="16"/>
        <v>0</v>
      </c>
      <c r="J97" s="374">
        <f t="shared" si="25"/>
        <v>0</v>
      </c>
      <c r="K97" s="374">
        <f t="shared" si="17"/>
        <v>0</v>
      </c>
      <c r="L97" s="388">
        <f t="shared" si="26"/>
        <v>1</v>
      </c>
      <c r="M97" s="374">
        <f t="shared" si="18"/>
        <v>0</v>
      </c>
    </row>
    <row r="98" spans="1:13">
      <c r="A98" s="228">
        <f t="shared" si="19"/>
        <v>0</v>
      </c>
      <c r="B98" s="229">
        <f t="shared" si="14"/>
        <v>0</v>
      </c>
      <c r="C98" s="315">
        <f t="shared" si="20"/>
        <v>0</v>
      </c>
      <c r="D98" s="315">
        <f t="shared" si="21"/>
        <v>0</v>
      </c>
      <c r="E98" s="316">
        <f t="shared" si="15"/>
        <v>0</v>
      </c>
      <c r="F98" s="315">
        <f t="shared" si="22"/>
        <v>0</v>
      </c>
      <c r="G98" s="315">
        <f t="shared" si="23"/>
        <v>0</v>
      </c>
      <c r="H98" s="315">
        <f t="shared" si="24"/>
        <v>0</v>
      </c>
      <c r="I98" s="315">
        <f t="shared" si="16"/>
        <v>0</v>
      </c>
      <c r="J98" s="374">
        <f t="shared" si="25"/>
        <v>0</v>
      </c>
      <c r="K98" s="374">
        <f t="shared" si="17"/>
        <v>0</v>
      </c>
      <c r="L98" s="388">
        <f t="shared" si="26"/>
        <v>1</v>
      </c>
      <c r="M98" s="374">
        <f t="shared" si="18"/>
        <v>0</v>
      </c>
    </row>
    <row r="99" spans="1:13">
      <c r="A99" s="228">
        <f t="shared" si="19"/>
        <v>0</v>
      </c>
      <c r="B99" s="229">
        <f t="shared" si="14"/>
        <v>0</v>
      </c>
      <c r="C99" s="315">
        <f t="shared" si="20"/>
        <v>0</v>
      </c>
      <c r="D99" s="315">
        <f t="shared" si="21"/>
        <v>0</v>
      </c>
      <c r="E99" s="316">
        <f t="shared" si="15"/>
        <v>0</v>
      </c>
      <c r="F99" s="315">
        <f t="shared" si="22"/>
        <v>0</v>
      </c>
      <c r="G99" s="315">
        <f t="shared" si="23"/>
        <v>0</v>
      </c>
      <c r="H99" s="315">
        <f t="shared" si="24"/>
        <v>0</v>
      </c>
      <c r="I99" s="315">
        <f t="shared" si="16"/>
        <v>0</v>
      </c>
      <c r="J99" s="374">
        <f t="shared" si="25"/>
        <v>0</v>
      </c>
      <c r="K99" s="374">
        <f t="shared" si="17"/>
        <v>0</v>
      </c>
      <c r="L99" s="388">
        <f t="shared" si="26"/>
        <v>1</v>
      </c>
      <c r="M99" s="374">
        <f t="shared" si="18"/>
        <v>0</v>
      </c>
    </row>
    <row r="100" spans="1:13">
      <c r="A100" s="228">
        <f t="shared" si="19"/>
        <v>0</v>
      </c>
      <c r="B100" s="229">
        <f t="shared" si="14"/>
        <v>0</v>
      </c>
      <c r="C100" s="315">
        <f t="shared" si="20"/>
        <v>0</v>
      </c>
      <c r="D100" s="315">
        <f t="shared" si="21"/>
        <v>0</v>
      </c>
      <c r="E100" s="316">
        <f t="shared" si="15"/>
        <v>0</v>
      </c>
      <c r="F100" s="315">
        <f t="shared" si="22"/>
        <v>0</v>
      </c>
      <c r="G100" s="315">
        <f t="shared" si="23"/>
        <v>0</v>
      </c>
      <c r="H100" s="315">
        <f t="shared" si="24"/>
        <v>0</v>
      </c>
      <c r="I100" s="315">
        <f t="shared" si="16"/>
        <v>0</v>
      </c>
      <c r="J100" s="374">
        <f t="shared" si="25"/>
        <v>0</v>
      </c>
      <c r="K100" s="374">
        <f t="shared" si="17"/>
        <v>0</v>
      </c>
      <c r="L100" s="388">
        <f t="shared" si="26"/>
        <v>1</v>
      </c>
      <c r="M100" s="374">
        <f t="shared" si="18"/>
        <v>0</v>
      </c>
    </row>
    <row r="101" spans="1:13">
      <c r="A101" s="228">
        <f t="shared" si="19"/>
        <v>0</v>
      </c>
      <c r="B101" s="229">
        <f t="shared" si="14"/>
        <v>0</v>
      </c>
      <c r="C101" s="315">
        <f t="shared" si="20"/>
        <v>0</v>
      </c>
      <c r="D101" s="315">
        <f t="shared" si="21"/>
        <v>0</v>
      </c>
      <c r="E101" s="316">
        <f t="shared" si="15"/>
        <v>0</v>
      </c>
      <c r="F101" s="315">
        <f t="shared" si="22"/>
        <v>0</v>
      </c>
      <c r="G101" s="315">
        <f t="shared" si="23"/>
        <v>0</v>
      </c>
      <c r="H101" s="315">
        <f t="shared" si="24"/>
        <v>0</v>
      </c>
      <c r="I101" s="315">
        <f t="shared" si="16"/>
        <v>0</v>
      </c>
      <c r="J101" s="374">
        <f t="shared" si="25"/>
        <v>0</v>
      </c>
      <c r="K101" s="374">
        <f t="shared" si="17"/>
        <v>0</v>
      </c>
      <c r="L101" s="388">
        <f t="shared" si="26"/>
        <v>1</v>
      </c>
      <c r="M101" s="374">
        <f t="shared" si="18"/>
        <v>0</v>
      </c>
    </row>
    <row r="102" spans="1:13">
      <c r="A102" s="228">
        <f t="shared" si="19"/>
        <v>0</v>
      </c>
      <c r="B102" s="229">
        <f t="shared" si="14"/>
        <v>0</v>
      </c>
      <c r="C102" s="315">
        <f t="shared" si="20"/>
        <v>0</v>
      </c>
      <c r="D102" s="315">
        <f t="shared" si="21"/>
        <v>0</v>
      </c>
      <c r="E102" s="316">
        <f t="shared" si="15"/>
        <v>0</v>
      </c>
      <c r="F102" s="315">
        <f t="shared" si="22"/>
        <v>0</v>
      </c>
      <c r="G102" s="315">
        <f t="shared" si="23"/>
        <v>0</v>
      </c>
      <c r="H102" s="315">
        <f t="shared" si="24"/>
        <v>0</v>
      </c>
      <c r="I102" s="315">
        <f t="shared" si="16"/>
        <v>0</v>
      </c>
      <c r="J102" s="374">
        <f t="shared" si="25"/>
        <v>0</v>
      </c>
      <c r="K102" s="374">
        <f t="shared" si="17"/>
        <v>0</v>
      </c>
      <c r="L102" s="388">
        <f t="shared" si="26"/>
        <v>1</v>
      </c>
      <c r="M102" s="374">
        <f t="shared" si="18"/>
        <v>0</v>
      </c>
    </row>
    <row r="103" spans="1:13">
      <c r="A103" s="228">
        <f t="shared" si="19"/>
        <v>0</v>
      </c>
      <c r="B103" s="229">
        <f t="shared" si="14"/>
        <v>0</v>
      </c>
      <c r="C103" s="315">
        <f t="shared" si="20"/>
        <v>0</v>
      </c>
      <c r="D103" s="315">
        <f t="shared" si="21"/>
        <v>0</v>
      </c>
      <c r="E103" s="316">
        <f t="shared" si="15"/>
        <v>0</v>
      </c>
      <c r="F103" s="315">
        <f t="shared" si="22"/>
        <v>0</v>
      </c>
      <c r="G103" s="315">
        <f t="shared" si="23"/>
        <v>0</v>
      </c>
      <c r="H103" s="315">
        <f t="shared" si="24"/>
        <v>0</v>
      </c>
      <c r="I103" s="315">
        <f t="shared" si="16"/>
        <v>0</v>
      </c>
      <c r="J103" s="374">
        <f t="shared" si="25"/>
        <v>0</v>
      </c>
      <c r="K103" s="374">
        <f t="shared" si="17"/>
        <v>0</v>
      </c>
      <c r="L103" s="388">
        <f t="shared" si="26"/>
        <v>1</v>
      </c>
      <c r="M103" s="374">
        <f t="shared" si="18"/>
        <v>0</v>
      </c>
    </row>
    <row r="104" spans="1:13">
      <c r="A104" s="228">
        <f t="shared" si="19"/>
        <v>0</v>
      </c>
      <c r="B104" s="229">
        <f t="shared" si="14"/>
        <v>0</v>
      </c>
      <c r="C104" s="315">
        <f t="shared" si="20"/>
        <v>0</v>
      </c>
      <c r="D104" s="315">
        <f t="shared" si="21"/>
        <v>0</v>
      </c>
      <c r="E104" s="316">
        <f t="shared" si="15"/>
        <v>0</v>
      </c>
      <c r="F104" s="315">
        <f t="shared" si="22"/>
        <v>0</v>
      </c>
      <c r="G104" s="315">
        <f t="shared" si="23"/>
        <v>0</v>
      </c>
      <c r="H104" s="315">
        <f t="shared" si="24"/>
        <v>0</v>
      </c>
      <c r="I104" s="315">
        <f t="shared" si="16"/>
        <v>0</v>
      </c>
      <c r="J104" s="374">
        <f t="shared" si="25"/>
        <v>0</v>
      </c>
      <c r="K104" s="374">
        <f t="shared" si="17"/>
        <v>0</v>
      </c>
      <c r="L104" s="388">
        <f t="shared" si="26"/>
        <v>1</v>
      </c>
      <c r="M104" s="374">
        <f t="shared" si="18"/>
        <v>0</v>
      </c>
    </row>
    <row r="105" spans="1:13">
      <c r="A105" s="228">
        <f t="shared" si="19"/>
        <v>0</v>
      </c>
      <c r="B105" s="229">
        <f t="shared" si="14"/>
        <v>0</v>
      </c>
      <c r="C105" s="315">
        <f t="shared" si="20"/>
        <v>0</v>
      </c>
      <c r="D105" s="315">
        <f t="shared" si="21"/>
        <v>0</v>
      </c>
      <c r="E105" s="316">
        <f t="shared" si="15"/>
        <v>0</v>
      </c>
      <c r="F105" s="315">
        <f t="shared" si="22"/>
        <v>0</v>
      </c>
      <c r="G105" s="315">
        <f t="shared" si="23"/>
        <v>0</v>
      </c>
      <c r="H105" s="315">
        <f t="shared" si="24"/>
        <v>0</v>
      </c>
      <c r="I105" s="315">
        <f t="shared" si="16"/>
        <v>0</v>
      </c>
      <c r="J105" s="374">
        <f t="shared" si="25"/>
        <v>0</v>
      </c>
      <c r="K105" s="374">
        <f t="shared" si="17"/>
        <v>0</v>
      </c>
      <c r="L105" s="388">
        <f t="shared" si="26"/>
        <v>1</v>
      </c>
      <c r="M105" s="374">
        <f t="shared" si="18"/>
        <v>0</v>
      </c>
    </row>
    <row r="106" spans="1:13">
      <c r="A106" s="228">
        <f t="shared" si="19"/>
        <v>0</v>
      </c>
      <c r="B106" s="229">
        <f t="shared" si="14"/>
        <v>0</v>
      </c>
      <c r="C106" s="315">
        <f t="shared" si="20"/>
        <v>0</v>
      </c>
      <c r="D106" s="315">
        <f t="shared" si="21"/>
        <v>0</v>
      </c>
      <c r="E106" s="316">
        <f t="shared" si="15"/>
        <v>0</v>
      </c>
      <c r="F106" s="315">
        <f t="shared" si="22"/>
        <v>0</v>
      </c>
      <c r="G106" s="315">
        <f t="shared" si="23"/>
        <v>0</v>
      </c>
      <c r="H106" s="315">
        <f t="shared" si="24"/>
        <v>0</v>
      </c>
      <c r="I106" s="315">
        <f t="shared" si="16"/>
        <v>0</v>
      </c>
      <c r="J106" s="374">
        <f t="shared" si="25"/>
        <v>0</v>
      </c>
      <c r="K106" s="374">
        <f t="shared" si="17"/>
        <v>0</v>
      </c>
      <c r="L106" s="388">
        <f t="shared" si="26"/>
        <v>1</v>
      </c>
      <c r="M106" s="374">
        <f t="shared" si="18"/>
        <v>0</v>
      </c>
    </row>
    <row r="107" spans="1:13">
      <c r="A107" s="228">
        <f t="shared" si="19"/>
        <v>0</v>
      </c>
      <c r="B107" s="229">
        <f t="shared" si="14"/>
        <v>0</v>
      </c>
      <c r="C107" s="315">
        <f t="shared" si="20"/>
        <v>0</v>
      </c>
      <c r="D107" s="315">
        <f t="shared" si="21"/>
        <v>0</v>
      </c>
      <c r="E107" s="316">
        <f t="shared" si="15"/>
        <v>0</v>
      </c>
      <c r="F107" s="315">
        <f t="shared" si="22"/>
        <v>0</v>
      </c>
      <c r="G107" s="315">
        <f t="shared" si="23"/>
        <v>0</v>
      </c>
      <c r="H107" s="315">
        <f t="shared" si="24"/>
        <v>0</v>
      </c>
      <c r="I107" s="315">
        <f t="shared" si="16"/>
        <v>0</v>
      </c>
      <c r="J107" s="374">
        <f t="shared" si="25"/>
        <v>0</v>
      </c>
      <c r="K107" s="374">
        <f t="shared" si="17"/>
        <v>0</v>
      </c>
      <c r="L107" s="388">
        <f t="shared" si="26"/>
        <v>1</v>
      </c>
      <c r="M107" s="374">
        <f t="shared" si="18"/>
        <v>0</v>
      </c>
    </row>
    <row r="108" spans="1:13">
      <c r="A108" s="228">
        <f t="shared" si="19"/>
        <v>0</v>
      </c>
      <c r="B108" s="229">
        <f t="shared" si="14"/>
        <v>0</v>
      </c>
      <c r="C108" s="315">
        <f t="shared" si="20"/>
        <v>0</v>
      </c>
      <c r="D108" s="315">
        <f t="shared" si="21"/>
        <v>0</v>
      </c>
      <c r="E108" s="316">
        <f t="shared" si="15"/>
        <v>0</v>
      </c>
      <c r="F108" s="315">
        <f t="shared" si="22"/>
        <v>0</v>
      </c>
      <c r="G108" s="315">
        <f t="shared" si="23"/>
        <v>0</v>
      </c>
      <c r="H108" s="315">
        <f t="shared" si="24"/>
        <v>0</v>
      </c>
      <c r="I108" s="315">
        <f t="shared" si="16"/>
        <v>0</v>
      </c>
      <c r="J108" s="374">
        <f t="shared" si="25"/>
        <v>0</v>
      </c>
      <c r="K108" s="374">
        <f t="shared" si="17"/>
        <v>0</v>
      </c>
      <c r="L108" s="388">
        <f t="shared" si="26"/>
        <v>1</v>
      </c>
      <c r="M108" s="374">
        <f t="shared" si="18"/>
        <v>0</v>
      </c>
    </row>
    <row r="109" spans="1:13">
      <c r="A109" s="228">
        <f t="shared" si="19"/>
        <v>0</v>
      </c>
      <c r="B109" s="229">
        <f t="shared" si="14"/>
        <v>0</v>
      </c>
      <c r="C109" s="315">
        <f t="shared" si="20"/>
        <v>0</v>
      </c>
      <c r="D109" s="315">
        <f t="shared" si="21"/>
        <v>0</v>
      </c>
      <c r="E109" s="316">
        <f t="shared" si="15"/>
        <v>0</v>
      </c>
      <c r="F109" s="315">
        <f t="shared" si="22"/>
        <v>0</v>
      </c>
      <c r="G109" s="315">
        <f t="shared" si="23"/>
        <v>0</v>
      </c>
      <c r="H109" s="315">
        <f t="shared" si="24"/>
        <v>0</v>
      </c>
      <c r="I109" s="315">
        <f t="shared" si="16"/>
        <v>0</v>
      </c>
      <c r="J109" s="374">
        <f t="shared" si="25"/>
        <v>0</v>
      </c>
      <c r="K109" s="374">
        <f t="shared" si="17"/>
        <v>0</v>
      </c>
      <c r="L109" s="388">
        <f t="shared" si="26"/>
        <v>1</v>
      </c>
      <c r="M109" s="374">
        <f t="shared" si="18"/>
        <v>0</v>
      </c>
    </row>
    <row r="110" spans="1:13">
      <c r="A110" s="228">
        <f t="shared" si="19"/>
        <v>0</v>
      </c>
      <c r="B110" s="229">
        <f t="shared" si="14"/>
        <v>0</v>
      </c>
      <c r="C110" s="315">
        <f t="shared" si="20"/>
        <v>0</v>
      </c>
      <c r="D110" s="315">
        <f t="shared" si="21"/>
        <v>0</v>
      </c>
      <c r="E110" s="316">
        <f t="shared" si="15"/>
        <v>0</v>
      </c>
      <c r="F110" s="315">
        <f t="shared" si="22"/>
        <v>0</v>
      </c>
      <c r="G110" s="315">
        <f t="shared" si="23"/>
        <v>0</v>
      </c>
      <c r="H110" s="315">
        <f t="shared" si="24"/>
        <v>0</v>
      </c>
      <c r="I110" s="315">
        <f t="shared" si="16"/>
        <v>0</v>
      </c>
      <c r="J110" s="374">
        <f t="shared" si="25"/>
        <v>0</v>
      </c>
      <c r="K110" s="374">
        <f t="shared" si="17"/>
        <v>0</v>
      </c>
      <c r="L110" s="388">
        <f t="shared" si="26"/>
        <v>1</v>
      </c>
      <c r="M110" s="374">
        <f t="shared" si="18"/>
        <v>0</v>
      </c>
    </row>
    <row r="111" spans="1:13">
      <c r="A111" s="228">
        <f t="shared" si="19"/>
        <v>0</v>
      </c>
      <c r="B111" s="229">
        <f t="shared" si="14"/>
        <v>0</v>
      </c>
      <c r="C111" s="315">
        <f t="shared" si="20"/>
        <v>0</v>
      </c>
      <c r="D111" s="315">
        <f t="shared" si="21"/>
        <v>0</v>
      </c>
      <c r="E111" s="316">
        <f t="shared" si="15"/>
        <v>0</v>
      </c>
      <c r="F111" s="315">
        <f t="shared" si="22"/>
        <v>0</v>
      </c>
      <c r="G111" s="315">
        <f t="shared" si="23"/>
        <v>0</v>
      </c>
      <c r="H111" s="315">
        <f t="shared" si="24"/>
        <v>0</v>
      </c>
      <c r="I111" s="315">
        <f t="shared" si="16"/>
        <v>0</v>
      </c>
      <c r="J111" s="374">
        <f t="shared" si="25"/>
        <v>0</v>
      </c>
      <c r="K111" s="374">
        <f t="shared" si="17"/>
        <v>0</v>
      </c>
      <c r="L111" s="388">
        <f t="shared" si="26"/>
        <v>1</v>
      </c>
      <c r="M111" s="374">
        <f t="shared" si="18"/>
        <v>0</v>
      </c>
    </row>
    <row r="112" spans="1:13">
      <c r="A112" s="228">
        <f t="shared" si="19"/>
        <v>0</v>
      </c>
      <c r="B112" s="229">
        <f t="shared" si="14"/>
        <v>0</v>
      </c>
      <c r="C112" s="315">
        <f t="shared" si="20"/>
        <v>0</v>
      </c>
      <c r="D112" s="315">
        <f t="shared" si="21"/>
        <v>0</v>
      </c>
      <c r="E112" s="316">
        <f t="shared" si="15"/>
        <v>0</v>
      </c>
      <c r="F112" s="315">
        <f t="shared" si="22"/>
        <v>0</v>
      </c>
      <c r="G112" s="315">
        <f t="shared" si="23"/>
        <v>0</v>
      </c>
      <c r="H112" s="315">
        <f t="shared" si="24"/>
        <v>0</v>
      </c>
      <c r="I112" s="315">
        <f t="shared" si="16"/>
        <v>0</v>
      </c>
      <c r="J112" s="374">
        <f t="shared" si="25"/>
        <v>0</v>
      </c>
      <c r="K112" s="374">
        <f t="shared" si="17"/>
        <v>0</v>
      </c>
      <c r="L112" s="388">
        <f t="shared" si="26"/>
        <v>1</v>
      </c>
      <c r="M112" s="374">
        <f t="shared" si="18"/>
        <v>0</v>
      </c>
    </row>
    <row r="113" spans="1:13">
      <c r="A113" s="228">
        <f t="shared" si="19"/>
        <v>0</v>
      </c>
      <c r="B113" s="229">
        <f t="shared" si="14"/>
        <v>0</v>
      </c>
      <c r="C113" s="315">
        <f t="shared" si="20"/>
        <v>0</v>
      </c>
      <c r="D113" s="315">
        <f t="shared" si="21"/>
        <v>0</v>
      </c>
      <c r="E113" s="316">
        <f t="shared" si="15"/>
        <v>0</v>
      </c>
      <c r="F113" s="315">
        <f t="shared" si="22"/>
        <v>0</v>
      </c>
      <c r="G113" s="315">
        <f t="shared" si="23"/>
        <v>0</v>
      </c>
      <c r="H113" s="315">
        <f t="shared" si="24"/>
        <v>0</v>
      </c>
      <c r="I113" s="315">
        <f t="shared" si="16"/>
        <v>0</v>
      </c>
      <c r="J113" s="374">
        <f t="shared" si="25"/>
        <v>0</v>
      </c>
      <c r="K113" s="374">
        <f t="shared" si="17"/>
        <v>0</v>
      </c>
      <c r="L113" s="388">
        <f t="shared" si="26"/>
        <v>1</v>
      </c>
      <c r="M113" s="374">
        <f t="shared" si="18"/>
        <v>0</v>
      </c>
    </row>
    <row r="114" spans="1:13">
      <c r="A114" s="228">
        <f t="shared" si="19"/>
        <v>0</v>
      </c>
      <c r="B114" s="229">
        <f t="shared" si="14"/>
        <v>0</v>
      </c>
      <c r="C114" s="315">
        <f t="shared" si="20"/>
        <v>0</v>
      </c>
      <c r="D114" s="315">
        <f t="shared" si="21"/>
        <v>0</v>
      </c>
      <c r="E114" s="316">
        <f t="shared" si="15"/>
        <v>0</v>
      </c>
      <c r="F114" s="315">
        <f t="shared" si="22"/>
        <v>0</v>
      </c>
      <c r="G114" s="315">
        <f t="shared" si="23"/>
        <v>0</v>
      </c>
      <c r="H114" s="315">
        <f t="shared" si="24"/>
        <v>0</v>
      </c>
      <c r="I114" s="315">
        <f t="shared" si="16"/>
        <v>0</v>
      </c>
      <c r="J114" s="374">
        <f t="shared" si="25"/>
        <v>0</v>
      </c>
      <c r="K114" s="374">
        <f t="shared" si="17"/>
        <v>0</v>
      </c>
      <c r="L114" s="388">
        <f t="shared" si="26"/>
        <v>1</v>
      </c>
      <c r="M114" s="374">
        <f t="shared" si="18"/>
        <v>0</v>
      </c>
    </row>
    <row r="115" spans="1:13">
      <c r="A115" s="228">
        <f t="shared" si="19"/>
        <v>0</v>
      </c>
      <c r="B115" s="229">
        <f t="shared" si="14"/>
        <v>0</v>
      </c>
      <c r="C115" s="315">
        <f t="shared" si="20"/>
        <v>0</v>
      </c>
      <c r="D115" s="315">
        <f t="shared" si="21"/>
        <v>0</v>
      </c>
      <c r="E115" s="316">
        <f t="shared" si="15"/>
        <v>0</v>
      </c>
      <c r="F115" s="315">
        <f t="shared" si="22"/>
        <v>0</v>
      </c>
      <c r="G115" s="315">
        <f t="shared" si="23"/>
        <v>0</v>
      </c>
      <c r="H115" s="315">
        <f t="shared" si="24"/>
        <v>0</v>
      </c>
      <c r="I115" s="315">
        <f t="shared" si="16"/>
        <v>0</v>
      </c>
      <c r="J115" s="374">
        <f t="shared" si="25"/>
        <v>0</v>
      </c>
      <c r="K115" s="374">
        <f t="shared" si="17"/>
        <v>0</v>
      </c>
      <c r="L115" s="388">
        <f t="shared" si="26"/>
        <v>1</v>
      </c>
      <c r="M115" s="374">
        <f t="shared" si="18"/>
        <v>0</v>
      </c>
    </row>
    <row r="116" spans="1:13">
      <c r="A116" s="228">
        <f t="shared" si="19"/>
        <v>0</v>
      </c>
      <c r="B116" s="229">
        <f t="shared" si="14"/>
        <v>0</v>
      </c>
      <c r="C116" s="315">
        <f t="shared" si="20"/>
        <v>0</v>
      </c>
      <c r="D116" s="315">
        <f t="shared" si="21"/>
        <v>0</v>
      </c>
      <c r="E116" s="316">
        <f t="shared" si="15"/>
        <v>0</v>
      </c>
      <c r="F116" s="315">
        <f t="shared" si="22"/>
        <v>0</v>
      </c>
      <c r="G116" s="315">
        <f t="shared" si="23"/>
        <v>0</v>
      </c>
      <c r="H116" s="315">
        <f t="shared" si="24"/>
        <v>0</v>
      </c>
      <c r="I116" s="315">
        <f t="shared" si="16"/>
        <v>0</v>
      </c>
      <c r="J116" s="374">
        <f t="shared" si="25"/>
        <v>0</v>
      </c>
      <c r="K116" s="374">
        <f t="shared" si="17"/>
        <v>0</v>
      </c>
      <c r="L116" s="388">
        <f t="shared" si="26"/>
        <v>1</v>
      </c>
      <c r="M116" s="374">
        <f t="shared" si="18"/>
        <v>0</v>
      </c>
    </row>
    <row r="117" spans="1:13">
      <c r="A117" s="228">
        <f t="shared" si="19"/>
        <v>0</v>
      </c>
      <c r="B117" s="229">
        <f t="shared" si="14"/>
        <v>0</v>
      </c>
      <c r="C117" s="315">
        <f t="shared" si="20"/>
        <v>0</v>
      </c>
      <c r="D117" s="315">
        <f t="shared" si="21"/>
        <v>0</v>
      </c>
      <c r="E117" s="316">
        <f t="shared" si="15"/>
        <v>0</v>
      </c>
      <c r="F117" s="315">
        <f t="shared" si="22"/>
        <v>0</v>
      </c>
      <c r="G117" s="315">
        <f t="shared" si="23"/>
        <v>0</v>
      </c>
      <c r="H117" s="315">
        <f t="shared" si="24"/>
        <v>0</v>
      </c>
      <c r="I117" s="315">
        <f t="shared" si="16"/>
        <v>0</v>
      </c>
      <c r="J117" s="374">
        <f t="shared" si="25"/>
        <v>0</v>
      </c>
      <c r="K117" s="374">
        <f t="shared" si="17"/>
        <v>0</v>
      </c>
      <c r="L117" s="388">
        <f t="shared" si="26"/>
        <v>1</v>
      </c>
      <c r="M117" s="374">
        <f t="shared" si="18"/>
        <v>0</v>
      </c>
    </row>
    <row r="118" spans="1:13">
      <c r="A118" s="228">
        <f t="shared" si="19"/>
        <v>0</v>
      </c>
      <c r="B118" s="229">
        <f t="shared" si="14"/>
        <v>0</v>
      </c>
      <c r="C118" s="315">
        <f t="shared" si="20"/>
        <v>0</v>
      </c>
      <c r="D118" s="315">
        <f t="shared" si="21"/>
        <v>0</v>
      </c>
      <c r="E118" s="316">
        <f t="shared" si="15"/>
        <v>0</v>
      </c>
      <c r="F118" s="315">
        <f t="shared" si="22"/>
        <v>0</v>
      </c>
      <c r="G118" s="315">
        <f t="shared" si="23"/>
        <v>0</v>
      </c>
      <c r="H118" s="315">
        <f t="shared" si="24"/>
        <v>0</v>
      </c>
      <c r="I118" s="315">
        <f t="shared" si="16"/>
        <v>0</v>
      </c>
      <c r="J118" s="374">
        <f t="shared" si="25"/>
        <v>0</v>
      </c>
      <c r="K118" s="374">
        <f t="shared" si="17"/>
        <v>0</v>
      </c>
      <c r="L118" s="388">
        <f t="shared" si="26"/>
        <v>1</v>
      </c>
      <c r="M118" s="374">
        <f t="shared" si="18"/>
        <v>0</v>
      </c>
    </row>
    <row r="119" spans="1:13">
      <c r="A119" s="228">
        <f t="shared" si="19"/>
        <v>0</v>
      </c>
      <c r="B119" s="229">
        <f t="shared" si="14"/>
        <v>0</v>
      </c>
      <c r="C119" s="315">
        <f t="shared" si="20"/>
        <v>0</v>
      </c>
      <c r="D119" s="315">
        <f t="shared" si="21"/>
        <v>0</v>
      </c>
      <c r="E119" s="316">
        <f t="shared" si="15"/>
        <v>0</v>
      </c>
      <c r="F119" s="315">
        <f t="shared" si="22"/>
        <v>0</v>
      </c>
      <c r="G119" s="315">
        <f t="shared" si="23"/>
        <v>0</v>
      </c>
      <c r="H119" s="315">
        <f t="shared" si="24"/>
        <v>0</v>
      </c>
      <c r="I119" s="315">
        <f t="shared" si="16"/>
        <v>0</v>
      </c>
      <c r="J119" s="374">
        <f t="shared" si="25"/>
        <v>0</v>
      </c>
      <c r="K119" s="374">
        <f t="shared" si="17"/>
        <v>0</v>
      </c>
      <c r="L119" s="388">
        <f t="shared" si="26"/>
        <v>1</v>
      </c>
      <c r="M119" s="374">
        <f t="shared" si="18"/>
        <v>0</v>
      </c>
    </row>
    <row r="120" spans="1:13">
      <c r="A120" s="228">
        <f t="shared" si="19"/>
        <v>0</v>
      </c>
      <c r="B120" s="229">
        <f t="shared" si="14"/>
        <v>0</v>
      </c>
      <c r="C120" s="315">
        <f t="shared" si="20"/>
        <v>0</v>
      </c>
      <c r="D120" s="315">
        <f t="shared" si="21"/>
        <v>0</v>
      </c>
      <c r="E120" s="316">
        <f t="shared" si="15"/>
        <v>0</v>
      </c>
      <c r="F120" s="315">
        <f t="shared" si="22"/>
        <v>0</v>
      </c>
      <c r="G120" s="315">
        <f t="shared" si="23"/>
        <v>0</v>
      </c>
      <c r="H120" s="315">
        <f t="shared" si="24"/>
        <v>0</v>
      </c>
      <c r="I120" s="315">
        <f t="shared" si="16"/>
        <v>0</v>
      </c>
      <c r="J120" s="374">
        <f t="shared" si="25"/>
        <v>0</v>
      </c>
      <c r="K120" s="374">
        <f t="shared" si="17"/>
        <v>0</v>
      </c>
      <c r="L120" s="388">
        <f t="shared" si="26"/>
        <v>1</v>
      </c>
      <c r="M120" s="374">
        <f t="shared" si="18"/>
        <v>0</v>
      </c>
    </row>
    <row r="121" spans="1:13">
      <c r="A121" s="228">
        <f t="shared" si="19"/>
        <v>0</v>
      </c>
      <c r="B121" s="229">
        <f t="shared" si="14"/>
        <v>0</v>
      </c>
      <c r="C121" s="315">
        <f t="shared" si="20"/>
        <v>0</v>
      </c>
      <c r="D121" s="315">
        <f t="shared" si="21"/>
        <v>0</v>
      </c>
      <c r="E121" s="316">
        <f t="shared" si="15"/>
        <v>0</v>
      </c>
      <c r="F121" s="315">
        <f t="shared" si="22"/>
        <v>0</v>
      </c>
      <c r="G121" s="315">
        <f t="shared" si="23"/>
        <v>0</v>
      </c>
      <c r="H121" s="315">
        <f t="shared" si="24"/>
        <v>0</v>
      </c>
      <c r="I121" s="315">
        <f t="shared" si="16"/>
        <v>0</v>
      </c>
      <c r="J121" s="374">
        <f t="shared" si="25"/>
        <v>0</v>
      </c>
      <c r="K121" s="374">
        <f t="shared" si="17"/>
        <v>0</v>
      </c>
      <c r="L121" s="388">
        <f t="shared" si="26"/>
        <v>1</v>
      </c>
      <c r="M121" s="374">
        <f t="shared" si="18"/>
        <v>0</v>
      </c>
    </row>
    <row r="122" spans="1:13">
      <c r="A122" s="228">
        <f t="shared" si="19"/>
        <v>0</v>
      </c>
      <c r="B122" s="229">
        <f t="shared" si="14"/>
        <v>0</v>
      </c>
      <c r="C122" s="315">
        <f t="shared" si="20"/>
        <v>0</v>
      </c>
      <c r="D122" s="315">
        <f t="shared" si="21"/>
        <v>0</v>
      </c>
      <c r="E122" s="316">
        <f t="shared" si="15"/>
        <v>0</v>
      </c>
      <c r="F122" s="315">
        <f t="shared" si="22"/>
        <v>0</v>
      </c>
      <c r="G122" s="315">
        <f t="shared" si="23"/>
        <v>0</v>
      </c>
      <c r="H122" s="315">
        <f t="shared" si="24"/>
        <v>0</v>
      </c>
      <c r="I122" s="315">
        <f t="shared" si="16"/>
        <v>0</v>
      </c>
      <c r="J122" s="374">
        <f t="shared" si="25"/>
        <v>0</v>
      </c>
      <c r="K122" s="374">
        <f t="shared" si="17"/>
        <v>0</v>
      </c>
      <c r="L122" s="388">
        <f t="shared" si="26"/>
        <v>1</v>
      </c>
      <c r="M122" s="374">
        <f t="shared" si="18"/>
        <v>0</v>
      </c>
    </row>
    <row r="123" spans="1:13">
      <c r="A123" s="228">
        <f t="shared" si="19"/>
        <v>0</v>
      </c>
      <c r="B123" s="229">
        <f t="shared" si="14"/>
        <v>0</v>
      </c>
      <c r="C123" s="315">
        <f t="shared" si="20"/>
        <v>0</v>
      </c>
      <c r="D123" s="315">
        <f t="shared" si="21"/>
        <v>0</v>
      </c>
      <c r="E123" s="316">
        <f t="shared" si="15"/>
        <v>0</v>
      </c>
      <c r="F123" s="315">
        <f t="shared" si="22"/>
        <v>0</v>
      </c>
      <c r="G123" s="315">
        <f t="shared" si="23"/>
        <v>0</v>
      </c>
      <c r="H123" s="315">
        <f t="shared" si="24"/>
        <v>0</v>
      </c>
      <c r="I123" s="315">
        <f t="shared" si="16"/>
        <v>0</v>
      </c>
      <c r="J123" s="374">
        <f t="shared" si="25"/>
        <v>0</v>
      </c>
      <c r="K123" s="374">
        <f t="shared" si="17"/>
        <v>0</v>
      </c>
      <c r="L123" s="388">
        <f t="shared" si="26"/>
        <v>1</v>
      </c>
      <c r="M123" s="374">
        <f t="shared" si="18"/>
        <v>0</v>
      </c>
    </row>
    <row r="124" spans="1:13">
      <c r="A124" s="228">
        <f t="shared" si="19"/>
        <v>0</v>
      </c>
      <c r="B124" s="229">
        <f t="shared" si="14"/>
        <v>0</v>
      </c>
      <c r="C124" s="315">
        <f t="shared" si="20"/>
        <v>0</v>
      </c>
      <c r="D124" s="315">
        <f t="shared" si="21"/>
        <v>0</v>
      </c>
      <c r="E124" s="316">
        <f t="shared" si="15"/>
        <v>0</v>
      </c>
      <c r="F124" s="315">
        <f t="shared" si="22"/>
        <v>0</v>
      </c>
      <c r="G124" s="315">
        <f t="shared" si="23"/>
        <v>0</v>
      </c>
      <c r="H124" s="315">
        <f t="shared" si="24"/>
        <v>0</v>
      </c>
      <c r="I124" s="315">
        <f t="shared" si="16"/>
        <v>0</v>
      </c>
      <c r="J124" s="374">
        <f t="shared" si="25"/>
        <v>0</v>
      </c>
      <c r="K124" s="374">
        <f t="shared" si="17"/>
        <v>0</v>
      </c>
      <c r="L124" s="388">
        <f t="shared" si="26"/>
        <v>1</v>
      </c>
      <c r="M124" s="374">
        <f t="shared" si="18"/>
        <v>0</v>
      </c>
    </row>
    <row r="125" spans="1:13">
      <c r="A125" s="228">
        <f t="shared" si="19"/>
        <v>0</v>
      </c>
      <c r="B125" s="229">
        <f t="shared" si="14"/>
        <v>0</v>
      </c>
      <c r="C125" s="315">
        <f t="shared" si="20"/>
        <v>0</v>
      </c>
      <c r="D125" s="315">
        <f t="shared" si="21"/>
        <v>0</v>
      </c>
      <c r="E125" s="316">
        <f t="shared" si="15"/>
        <v>0</v>
      </c>
      <c r="F125" s="315">
        <f t="shared" si="22"/>
        <v>0</v>
      </c>
      <c r="G125" s="315">
        <f t="shared" si="23"/>
        <v>0</v>
      </c>
      <c r="H125" s="315">
        <f t="shared" si="24"/>
        <v>0</v>
      </c>
      <c r="I125" s="315">
        <f t="shared" si="16"/>
        <v>0</v>
      </c>
      <c r="J125" s="374">
        <f t="shared" si="25"/>
        <v>0</v>
      </c>
      <c r="K125" s="374">
        <f t="shared" si="17"/>
        <v>0</v>
      </c>
      <c r="L125" s="388">
        <f t="shared" si="26"/>
        <v>1</v>
      </c>
      <c r="M125" s="374">
        <f t="shared" si="18"/>
        <v>0</v>
      </c>
    </row>
    <row r="126" spans="1:13">
      <c r="A126" s="228">
        <f t="shared" si="19"/>
        <v>0</v>
      </c>
      <c r="B126" s="229">
        <f t="shared" si="14"/>
        <v>0</v>
      </c>
      <c r="C126" s="315">
        <f t="shared" si="20"/>
        <v>0</v>
      </c>
      <c r="D126" s="315">
        <f t="shared" si="21"/>
        <v>0</v>
      </c>
      <c r="E126" s="316">
        <f t="shared" si="15"/>
        <v>0</v>
      </c>
      <c r="F126" s="315">
        <f t="shared" si="22"/>
        <v>0</v>
      </c>
      <c r="G126" s="315">
        <f t="shared" si="23"/>
        <v>0</v>
      </c>
      <c r="H126" s="315">
        <f t="shared" si="24"/>
        <v>0</v>
      </c>
      <c r="I126" s="315">
        <f t="shared" si="16"/>
        <v>0</v>
      </c>
      <c r="J126" s="374">
        <f t="shared" si="25"/>
        <v>0</v>
      </c>
      <c r="K126" s="374">
        <f t="shared" si="17"/>
        <v>0</v>
      </c>
      <c r="L126" s="388">
        <f t="shared" si="26"/>
        <v>1</v>
      </c>
      <c r="M126" s="374">
        <f t="shared" si="18"/>
        <v>0</v>
      </c>
    </row>
    <row r="127" spans="1:13">
      <c r="A127" s="228">
        <f t="shared" si="19"/>
        <v>0</v>
      </c>
      <c r="B127" s="229">
        <f t="shared" si="14"/>
        <v>0</v>
      </c>
      <c r="C127" s="315">
        <f t="shared" si="20"/>
        <v>0</v>
      </c>
      <c r="D127" s="315">
        <f t="shared" si="21"/>
        <v>0</v>
      </c>
      <c r="E127" s="316">
        <f t="shared" si="15"/>
        <v>0</v>
      </c>
      <c r="F127" s="315">
        <f t="shared" si="22"/>
        <v>0</v>
      </c>
      <c r="G127" s="315">
        <f t="shared" si="23"/>
        <v>0</v>
      </c>
      <c r="H127" s="315">
        <f t="shared" si="24"/>
        <v>0</v>
      </c>
      <c r="I127" s="315">
        <f t="shared" si="16"/>
        <v>0</v>
      </c>
      <c r="J127" s="374">
        <f t="shared" si="25"/>
        <v>0</v>
      </c>
      <c r="K127" s="374">
        <f t="shared" si="17"/>
        <v>0</v>
      </c>
      <c r="L127" s="388">
        <f t="shared" si="26"/>
        <v>1</v>
      </c>
      <c r="M127" s="374">
        <f t="shared" si="18"/>
        <v>0</v>
      </c>
    </row>
    <row r="128" spans="1:13">
      <c r="A128" s="228">
        <f t="shared" si="19"/>
        <v>0</v>
      </c>
      <c r="B128" s="229">
        <f t="shared" si="14"/>
        <v>0</v>
      </c>
      <c r="C128" s="315">
        <f t="shared" si="20"/>
        <v>0</v>
      </c>
      <c r="D128" s="315">
        <f t="shared" si="21"/>
        <v>0</v>
      </c>
      <c r="E128" s="316">
        <f t="shared" si="15"/>
        <v>0</v>
      </c>
      <c r="F128" s="315">
        <f t="shared" si="22"/>
        <v>0</v>
      </c>
      <c r="G128" s="315">
        <f t="shared" si="23"/>
        <v>0</v>
      </c>
      <c r="H128" s="315">
        <f t="shared" si="24"/>
        <v>0</v>
      </c>
      <c r="I128" s="315">
        <f t="shared" si="16"/>
        <v>0</v>
      </c>
      <c r="J128" s="374">
        <f t="shared" si="25"/>
        <v>0</v>
      </c>
      <c r="K128" s="374">
        <f t="shared" si="17"/>
        <v>0</v>
      </c>
      <c r="L128" s="388">
        <f t="shared" si="26"/>
        <v>1</v>
      </c>
      <c r="M128" s="374">
        <f t="shared" si="18"/>
        <v>0</v>
      </c>
    </row>
    <row r="129" spans="1:13">
      <c r="A129" s="228">
        <f t="shared" si="19"/>
        <v>0</v>
      </c>
      <c r="B129" s="229">
        <f t="shared" si="14"/>
        <v>0</v>
      </c>
      <c r="C129" s="315">
        <f t="shared" si="20"/>
        <v>0</v>
      </c>
      <c r="D129" s="315">
        <f t="shared" si="21"/>
        <v>0</v>
      </c>
      <c r="E129" s="316">
        <f t="shared" si="15"/>
        <v>0</v>
      </c>
      <c r="F129" s="315">
        <f t="shared" si="22"/>
        <v>0</v>
      </c>
      <c r="G129" s="315">
        <f t="shared" si="23"/>
        <v>0</v>
      </c>
      <c r="H129" s="315">
        <f t="shared" si="24"/>
        <v>0</v>
      </c>
      <c r="I129" s="315">
        <f t="shared" si="16"/>
        <v>0</v>
      </c>
      <c r="J129" s="374">
        <f t="shared" si="25"/>
        <v>0</v>
      </c>
      <c r="K129" s="374">
        <f t="shared" si="17"/>
        <v>0</v>
      </c>
      <c r="L129" s="388">
        <f t="shared" si="26"/>
        <v>1</v>
      </c>
      <c r="M129" s="374">
        <f t="shared" si="18"/>
        <v>0</v>
      </c>
    </row>
    <row r="130" spans="1:13">
      <c r="A130" s="228">
        <f t="shared" si="19"/>
        <v>0</v>
      </c>
      <c r="B130" s="229">
        <f t="shared" si="14"/>
        <v>0</v>
      </c>
      <c r="C130" s="315">
        <f t="shared" si="20"/>
        <v>0</v>
      </c>
      <c r="D130" s="315">
        <f t="shared" si="21"/>
        <v>0</v>
      </c>
      <c r="E130" s="316">
        <f t="shared" si="15"/>
        <v>0</v>
      </c>
      <c r="F130" s="315">
        <f t="shared" si="22"/>
        <v>0</v>
      </c>
      <c r="G130" s="315">
        <f t="shared" si="23"/>
        <v>0</v>
      </c>
      <c r="H130" s="315">
        <f t="shared" si="24"/>
        <v>0</v>
      </c>
      <c r="I130" s="315">
        <f t="shared" si="16"/>
        <v>0</v>
      </c>
      <c r="J130" s="374">
        <f t="shared" si="25"/>
        <v>0</v>
      </c>
      <c r="K130" s="374">
        <f t="shared" si="17"/>
        <v>0</v>
      </c>
      <c r="L130" s="388">
        <f t="shared" si="26"/>
        <v>1</v>
      </c>
      <c r="M130" s="374">
        <f t="shared" si="18"/>
        <v>0</v>
      </c>
    </row>
    <row r="131" spans="1:13">
      <c r="A131" s="228">
        <f t="shared" si="19"/>
        <v>0</v>
      </c>
      <c r="B131" s="229">
        <f t="shared" si="14"/>
        <v>0</v>
      </c>
      <c r="C131" s="315">
        <f t="shared" si="20"/>
        <v>0</v>
      </c>
      <c r="D131" s="315">
        <f t="shared" si="21"/>
        <v>0</v>
      </c>
      <c r="E131" s="316">
        <f t="shared" si="15"/>
        <v>0</v>
      </c>
      <c r="F131" s="315">
        <f t="shared" si="22"/>
        <v>0</v>
      </c>
      <c r="G131" s="315">
        <f t="shared" si="23"/>
        <v>0</v>
      </c>
      <c r="H131" s="315">
        <f t="shared" si="24"/>
        <v>0</v>
      </c>
      <c r="I131" s="315">
        <f t="shared" si="16"/>
        <v>0</v>
      </c>
      <c r="J131" s="374">
        <f t="shared" si="25"/>
        <v>0</v>
      </c>
      <c r="K131" s="374">
        <f t="shared" si="17"/>
        <v>0</v>
      </c>
      <c r="L131" s="388">
        <f t="shared" si="26"/>
        <v>1</v>
      </c>
      <c r="M131" s="374">
        <f t="shared" si="18"/>
        <v>0</v>
      </c>
    </row>
    <row r="132" spans="1:13">
      <c r="A132" s="228">
        <f t="shared" si="19"/>
        <v>0</v>
      </c>
      <c r="B132" s="229">
        <f t="shared" si="14"/>
        <v>0</v>
      </c>
      <c r="C132" s="315">
        <f t="shared" si="20"/>
        <v>0</v>
      </c>
      <c r="D132" s="315">
        <f t="shared" si="21"/>
        <v>0</v>
      </c>
      <c r="E132" s="316">
        <f t="shared" si="15"/>
        <v>0</v>
      </c>
      <c r="F132" s="315">
        <f t="shared" si="22"/>
        <v>0</v>
      </c>
      <c r="G132" s="315">
        <f t="shared" si="23"/>
        <v>0</v>
      </c>
      <c r="H132" s="315">
        <f t="shared" si="24"/>
        <v>0</v>
      </c>
      <c r="I132" s="315">
        <f t="shared" si="16"/>
        <v>0</v>
      </c>
      <c r="J132" s="374">
        <f t="shared" si="25"/>
        <v>0</v>
      </c>
      <c r="K132" s="374">
        <f t="shared" si="17"/>
        <v>0</v>
      </c>
      <c r="L132" s="388">
        <f t="shared" si="26"/>
        <v>1</v>
      </c>
      <c r="M132" s="374">
        <f t="shared" si="18"/>
        <v>0</v>
      </c>
    </row>
    <row r="133" spans="1:13">
      <c r="A133" s="228">
        <f t="shared" si="19"/>
        <v>0</v>
      </c>
      <c r="B133" s="229">
        <f t="shared" si="14"/>
        <v>0</v>
      </c>
      <c r="C133" s="315">
        <f t="shared" si="20"/>
        <v>0</v>
      </c>
      <c r="D133" s="315">
        <f t="shared" si="21"/>
        <v>0</v>
      </c>
      <c r="E133" s="316">
        <f t="shared" si="15"/>
        <v>0</v>
      </c>
      <c r="F133" s="315">
        <f t="shared" si="22"/>
        <v>0</v>
      </c>
      <c r="G133" s="315">
        <f t="shared" si="23"/>
        <v>0</v>
      </c>
      <c r="H133" s="315">
        <f t="shared" si="24"/>
        <v>0</v>
      </c>
      <c r="I133" s="315">
        <f t="shared" si="16"/>
        <v>0</v>
      </c>
      <c r="J133" s="374">
        <f t="shared" si="25"/>
        <v>0</v>
      </c>
      <c r="K133" s="374">
        <f t="shared" si="17"/>
        <v>0</v>
      </c>
      <c r="L133" s="388">
        <f t="shared" si="26"/>
        <v>1</v>
      </c>
      <c r="M133" s="374">
        <f t="shared" si="18"/>
        <v>0</v>
      </c>
    </row>
    <row r="134" spans="1:13">
      <c r="A134" s="228">
        <f t="shared" si="19"/>
        <v>0</v>
      </c>
      <c r="B134" s="229">
        <f t="shared" si="14"/>
        <v>0</v>
      </c>
      <c r="C134" s="315">
        <f t="shared" si="20"/>
        <v>0</v>
      </c>
      <c r="D134" s="315">
        <f t="shared" si="21"/>
        <v>0</v>
      </c>
      <c r="E134" s="316">
        <f t="shared" si="15"/>
        <v>0</v>
      </c>
      <c r="F134" s="315">
        <f t="shared" si="22"/>
        <v>0</v>
      </c>
      <c r="G134" s="315">
        <f t="shared" si="23"/>
        <v>0</v>
      </c>
      <c r="H134" s="315">
        <f t="shared" si="24"/>
        <v>0</v>
      </c>
      <c r="I134" s="315">
        <f t="shared" si="16"/>
        <v>0</v>
      </c>
      <c r="J134" s="374">
        <f t="shared" si="25"/>
        <v>0</v>
      </c>
      <c r="K134" s="374">
        <f t="shared" si="17"/>
        <v>0</v>
      </c>
      <c r="L134" s="388">
        <f t="shared" si="26"/>
        <v>1</v>
      </c>
      <c r="M134" s="374">
        <f t="shared" si="18"/>
        <v>0</v>
      </c>
    </row>
    <row r="135" spans="1:13">
      <c r="A135" s="228">
        <f t="shared" si="19"/>
        <v>0</v>
      </c>
      <c r="B135" s="229">
        <f t="shared" si="14"/>
        <v>0</v>
      </c>
      <c r="C135" s="315">
        <f t="shared" si="20"/>
        <v>0</v>
      </c>
      <c r="D135" s="315">
        <f t="shared" si="21"/>
        <v>0</v>
      </c>
      <c r="E135" s="316">
        <f t="shared" si="15"/>
        <v>0</v>
      </c>
      <c r="F135" s="315">
        <f t="shared" si="22"/>
        <v>0</v>
      </c>
      <c r="G135" s="315">
        <f t="shared" si="23"/>
        <v>0</v>
      </c>
      <c r="H135" s="315">
        <f t="shared" si="24"/>
        <v>0</v>
      </c>
      <c r="I135" s="315">
        <f t="shared" si="16"/>
        <v>0</v>
      </c>
      <c r="J135" s="374">
        <f t="shared" si="25"/>
        <v>0</v>
      </c>
      <c r="K135" s="374">
        <f t="shared" si="17"/>
        <v>0</v>
      </c>
      <c r="L135" s="388">
        <f t="shared" si="26"/>
        <v>1</v>
      </c>
      <c r="M135" s="374">
        <f t="shared" si="18"/>
        <v>0</v>
      </c>
    </row>
    <row r="136" spans="1:13">
      <c r="A136" s="228">
        <f t="shared" si="19"/>
        <v>0</v>
      </c>
      <c r="B136" s="229">
        <f t="shared" si="14"/>
        <v>0</v>
      </c>
      <c r="C136" s="315">
        <f t="shared" si="20"/>
        <v>0</v>
      </c>
      <c r="D136" s="315">
        <f t="shared" si="21"/>
        <v>0</v>
      </c>
      <c r="E136" s="316">
        <f t="shared" si="15"/>
        <v>0</v>
      </c>
      <c r="F136" s="315">
        <f t="shared" si="22"/>
        <v>0</v>
      </c>
      <c r="G136" s="315">
        <f t="shared" si="23"/>
        <v>0</v>
      </c>
      <c r="H136" s="315">
        <f t="shared" si="24"/>
        <v>0</v>
      </c>
      <c r="I136" s="315">
        <f t="shared" si="16"/>
        <v>0</v>
      </c>
      <c r="J136" s="374">
        <f t="shared" si="25"/>
        <v>0</v>
      </c>
      <c r="K136" s="374">
        <f t="shared" si="17"/>
        <v>0</v>
      </c>
      <c r="L136" s="388">
        <f t="shared" si="26"/>
        <v>1</v>
      </c>
      <c r="M136" s="374">
        <f t="shared" si="18"/>
        <v>0</v>
      </c>
    </row>
    <row r="137" spans="1:13">
      <c r="A137" s="228">
        <f t="shared" si="19"/>
        <v>0</v>
      </c>
      <c r="B137" s="229">
        <f t="shared" si="14"/>
        <v>0</v>
      </c>
      <c r="C137" s="315">
        <f t="shared" si="20"/>
        <v>0</v>
      </c>
      <c r="D137" s="315">
        <f t="shared" si="21"/>
        <v>0</v>
      </c>
      <c r="E137" s="316">
        <f t="shared" si="15"/>
        <v>0</v>
      </c>
      <c r="F137" s="315">
        <f t="shared" si="22"/>
        <v>0</v>
      </c>
      <c r="G137" s="315">
        <f t="shared" si="23"/>
        <v>0</v>
      </c>
      <c r="H137" s="315">
        <f t="shared" si="24"/>
        <v>0</v>
      </c>
      <c r="I137" s="315">
        <f t="shared" si="16"/>
        <v>0</v>
      </c>
      <c r="J137" s="374">
        <f t="shared" si="25"/>
        <v>0</v>
      </c>
      <c r="K137" s="374">
        <f t="shared" si="17"/>
        <v>0</v>
      </c>
      <c r="L137" s="388">
        <f t="shared" si="26"/>
        <v>1</v>
      </c>
      <c r="M137" s="374">
        <f t="shared" si="18"/>
        <v>0</v>
      </c>
    </row>
    <row r="138" spans="1:13">
      <c r="A138" s="228">
        <f t="shared" si="19"/>
        <v>0</v>
      </c>
      <c r="B138" s="229">
        <f t="shared" si="14"/>
        <v>0</v>
      </c>
      <c r="C138" s="315">
        <f t="shared" si="20"/>
        <v>0</v>
      </c>
      <c r="D138" s="315">
        <f t="shared" si="21"/>
        <v>0</v>
      </c>
      <c r="E138" s="316">
        <f t="shared" si="15"/>
        <v>0</v>
      </c>
      <c r="F138" s="315">
        <f t="shared" si="22"/>
        <v>0</v>
      </c>
      <c r="G138" s="315">
        <f t="shared" si="23"/>
        <v>0</v>
      </c>
      <c r="H138" s="315">
        <f t="shared" si="24"/>
        <v>0</v>
      </c>
      <c r="I138" s="315">
        <f t="shared" si="16"/>
        <v>0</v>
      </c>
      <c r="J138" s="374">
        <f t="shared" si="25"/>
        <v>0</v>
      </c>
      <c r="K138" s="374">
        <f t="shared" si="17"/>
        <v>0</v>
      </c>
      <c r="L138" s="388">
        <f t="shared" si="26"/>
        <v>1</v>
      </c>
      <c r="M138" s="374">
        <f t="shared" si="18"/>
        <v>0</v>
      </c>
    </row>
    <row r="139" spans="1:13">
      <c r="A139" s="228">
        <f t="shared" si="19"/>
        <v>0</v>
      </c>
      <c r="B139" s="229">
        <f t="shared" si="14"/>
        <v>0</v>
      </c>
      <c r="C139" s="315">
        <f t="shared" si="20"/>
        <v>0</v>
      </c>
      <c r="D139" s="315">
        <f t="shared" si="21"/>
        <v>0</v>
      </c>
      <c r="E139" s="316">
        <f t="shared" si="15"/>
        <v>0</v>
      </c>
      <c r="F139" s="315">
        <f t="shared" si="22"/>
        <v>0</v>
      </c>
      <c r="G139" s="315">
        <f t="shared" si="23"/>
        <v>0</v>
      </c>
      <c r="H139" s="315">
        <f t="shared" si="24"/>
        <v>0</v>
      </c>
      <c r="I139" s="315">
        <f t="shared" si="16"/>
        <v>0</v>
      </c>
      <c r="J139" s="374">
        <f t="shared" si="25"/>
        <v>0</v>
      </c>
      <c r="K139" s="374">
        <f t="shared" si="17"/>
        <v>0</v>
      </c>
      <c r="L139" s="388">
        <f t="shared" si="26"/>
        <v>1</v>
      </c>
      <c r="M139" s="374">
        <f t="shared" si="18"/>
        <v>0</v>
      </c>
    </row>
    <row r="140" spans="1:13">
      <c r="A140" s="228">
        <f t="shared" si="19"/>
        <v>0</v>
      </c>
      <c r="B140" s="229">
        <f t="shared" si="14"/>
        <v>0</v>
      </c>
      <c r="C140" s="315">
        <f t="shared" si="20"/>
        <v>0</v>
      </c>
      <c r="D140" s="315">
        <f t="shared" si="21"/>
        <v>0</v>
      </c>
      <c r="E140" s="316">
        <f t="shared" si="15"/>
        <v>0</v>
      </c>
      <c r="F140" s="315">
        <f t="shared" si="22"/>
        <v>0</v>
      </c>
      <c r="G140" s="315">
        <f t="shared" si="23"/>
        <v>0</v>
      </c>
      <c r="H140" s="315">
        <f t="shared" si="24"/>
        <v>0</v>
      </c>
      <c r="I140" s="315">
        <f t="shared" si="16"/>
        <v>0</v>
      </c>
      <c r="J140" s="374">
        <f t="shared" si="25"/>
        <v>0</v>
      </c>
      <c r="K140" s="374">
        <f t="shared" si="17"/>
        <v>0</v>
      </c>
      <c r="L140" s="388">
        <f t="shared" si="26"/>
        <v>1</v>
      </c>
      <c r="M140" s="374">
        <f t="shared" si="18"/>
        <v>0</v>
      </c>
    </row>
    <row r="141" spans="1:13">
      <c r="A141" s="228">
        <f t="shared" si="19"/>
        <v>0</v>
      </c>
      <c r="B141" s="229">
        <f t="shared" si="14"/>
        <v>0</v>
      </c>
      <c r="C141" s="315">
        <f t="shared" si="20"/>
        <v>0</v>
      </c>
      <c r="D141" s="315">
        <f t="shared" si="21"/>
        <v>0</v>
      </c>
      <c r="E141" s="316">
        <f t="shared" si="15"/>
        <v>0</v>
      </c>
      <c r="F141" s="315">
        <f t="shared" si="22"/>
        <v>0</v>
      </c>
      <c r="G141" s="315">
        <f t="shared" si="23"/>
        <v>0</v>
      </c>
      <c r="H141" s="315">
        <f t="shared" si="24"/>
        <v>0</v>
      </c>
      <c r="I141" s="315">
        <f t="shared" si="16"/>
        <v>0</v>
      </c>
      <c r="J141" s="374">
        <f t="shared" si="25"/>
        <v>0</v>
      </c>
      <c r="K141" s="374">
        <f t="shared" si="17"/>
        <v>0</v>
      </c>
      <c r="L141" s="388">
        <f t="shared" si="26"/>
        <v>1</v>
      </c>
      <c r="M141" s="374">
        <f t="shared" si="18"/>
        <v>0</v>
      </c>
    </row>
    <row r="142" spans="1:13">
      <c r="A142" s="228">
        <f t="shared" si="19"/>
        <v>0</v>
      </c>
      <c r="B142" s="229">
        <f t="shared" si="14"/>
        <v>0</v>
      </c>
      <c r="C142" s="315">
        <f t="shared" si="20"/>
        <v>0</v>
      </c>
      <c r="D142" s="315">
        <f t="shared" si="21"/>
        <v>0</v>
      </c>
      <c r="E142" s="316">
        <f t="shared" si="15"/>
        <v>0</v>
      </c>
      <c r="F142" s="315">
        <f t="shared" si="22"/>
        <v>0</v>
      </c>
      <c r="G142" s="315">
        <f t="shared" si="23"/>
        <v>0</v>
      </c>
      <c r="H142" s="315">
        <f t="shared" si="24"/>
        <v>0</v>
      </c>
      <c r="I142" s="315">
        <f t="shared" si="16"/>
        <v>0</v>
      </c>
      <c r="J142" s="374">
        <f t="shared" si="25"/>
        <v>0</v>
      </c>
      <c r="K142" s="374">
        <f t="shared" si="17"/>
        <v>0</v>
      </c>
      <c r="L142" s="388">
        <f t="shared" si="26"/>
        <v>1</v>
      </c>
      <c r="M142" s="374">
        <f t="shared" si="18"/>
        <v>0</v>
      </c>
    </row>
    <row r="143" spans="1:13">
      <c r="A143" s="228">
        <f t="shared" si="19"/>
        <v>0</v>
      </c>
      <c r="B143" s="229">
        <f t="shared" si="14"/>
        <v>0</v>
      </c>
      <c r="C143" s="315">
        <f t="shared" si="20"/>
        <v>0</v>
      </c>
      <c r="D143" s="315">
        <f t="shared" si="21"/>
        <v>0</v>
      </c>
      <c r="E143" s="316">
        <f t="shared" si="15"/>
        <v>0</v>
      </c>
      <c r="F143" s="315">
        <f t="shared" si="22"/>
        <v>0</v>
      </c>
      <c r="G143" s="315">
        <f t="shared" si="23"/>
        <v>0</v>
      </c>
      <c r="H143" s="315">
        <f t="shared" si="24"/>
        <v>0</v>
      </c>
      <c r="I143" s="315">
        <f t="shared" si="16"/>
        <v>0</v>
      </c>
      <c r="J143" s="374">
        <f t="shared" si="25"/>
        <v>0</v>
      </c>
      <c r="K143" s="374">
        <f t="shared" si="17"/>
        <v>0</v>
      </c>
      <c r="L143" s="388">
        <f t="shared" si="26"/>
        <v>1</v>
      </c>
      <c r="M143" s="374">
        <f t="shared" si="18"/>
        <v>0</v>
      </c>
    </row>
    <row r="144" spans="1:13">
      <c r="A144" s="228">
        <f t="shared" si="19"/>
        <v>0</v>
      </c>
      <c r="B144" s="229">
        <f t="shared" si="14"/>
        <v>0</v>
      </c>
      <c r="C144" s="315">
        <f t="shared" si="20"/>
        <v>0</v>
      </c>
      <c r="D144" s="315">
        <f t="shared" si="21"/>
        <v>0</v>
      </c>
      <c r="E144" s="316">
        <f t="shared" si="15"/>
        <v>0</v>
      </c>
      <c r="F144" s="315">
        <f t="shared" si="22"/>
        <v>0</v>
      </c>
      <c r="G144" s="315">
        <f t="shared" si="23"/>
        <v>0</v>
      </c>
      <c r="H144" s="315">
        <f t="shared" si="24"/>
        <v>0</v>
      </c>
      <c r="I144" s="315">
        <f t="shared" si="16"/>
        <v>0</v>
      </c>
      <c r="J144" s="374">
        <f t="shared" si="25"/>
        <v>0</v>
      </c>
      <c r="K144" s="374">
        <f t="shared" si="17"/>
        <v>0</v>
      </c>
      <c r="L144" s="388">
        <f t="shared" si="26"/>
        <v>1</v>
      </c>
      <c r="M144" s="374">
        <f t="shared" si="18"/>
        <v>0</v>
      </c>
    </row>
    <row r="145" spans="1:13">
      <c r="A145" s="228">
        <f t="shared" si="19"/>
        <v>0</v>
      </c>
      <c r="B145" s="229">
        <f t="shared" si="14"/>
        <v>0</v>
      </c>
      <c r="C145" s="315">
        <f t="shared" si="20"/>
        <v>0</v>
      </c>
      <c r="D145" s="315">
        <f t="shared" si="21"/>
        <v>0</v>
      </c>
      <c r="E145" s="316">
        <f t="shared" si="15"/>
        <v>0</v>
      </c>
      <c r="F145" s="315">
        <f t="shared" si="22"/>
        <v>0</v>
      </c>
      <c r="G145" s="315">
        <f t="shared" si="23"/>
        <v>0</v>
      </c>
      <c r="H145" s="315">
        <f t="shared" si="24"/>
        <v>0</v>
      </c>
      <c r="I145" s="315">
        <f t="shared" si="16"/>
        <v>0</v>
      </c>
      <c r="J145" s="374">
        <f t="shared" si="25"/>
        <v>0</v>
      </c>
      <c r="K145" s="374">
        <f t="shared" si="17"/>
        <v>0</v>
      </c>
      <c r="L145" s="388">
        <f t="shared" si="26"/>
        <v>1</v>
      </c>
      <c r="M145" s="374">
        <f t="shared" si="18"/>
        <v>0</v>
      </c>
    </row>
    <row r="146" spans="1:13">
      <c r="A146" s="228">
        <f t="shared" si="19"/>
        <v>0</v>
      </c>
      <c r="B146" s="229">
        <f t="shared" ref="B146:B209" si="27">IF(Pay_Num&lt;&gt;0,DATE(YEAR(Loan_Start),MONTH(Loan_Start)+(Pay_Num)*12/Num_Pmt_Per_Year,DAY(Loan_Start)),0)</f>
        <v>0</v>
      </c>
      <c r="C146" s="315">
        <f t="shared" si="20"/>
        <v>0</v>
      </c>
      <c r="D146" s="315">
        <f t="shared" si="21"/>
        <v>0</v>
      </c>
      <c r="E146" s="316">
        <f t="shared" ref="E146:E209" si="28">IF(AND(Pay_Num&lt;&gt;0,Sched_Pay+Scheduled_Extra_Payments&lt;Beg_Bal),Scheduled_Extra_Payments,IF(AND(Pay_Num&lt;&gt;0,Beg_Bal-Sched_Pay&gt;0),Beg_Bal-Sched_Pay,IF(Pay_Num&lt;&gt;0,0,0)))</f>
        <v>0</v>
      </c>
      <c r="F146" s="315">
        <f t="shared" si="22"/>
        <v>0</v>
      </c>
      <c r="G146" s="315">
        <f t="shared" si="23"/>
        <v>0</v>
      </c>
      <c r="H146" s="315">
        <f t="shared" si="24"/>
        <v>0</v>
      </c>
      <c r="I146" s="315">
        <f t="shared" ref="I146:I209" si="29">IF(AND(Pay_Num&lt;&gt;0,Sched_Pay+Extra_Pay&lt;Beg_Bal),Beg_Bal-Princ,IF(Pay_Num&lt;&gt;0,0,0))</f>
        <v>0</v>
      </c>
      <c r="J146" s="374">
        <f t="shared" si="25"/>
        <v>0</v>
      </c>
      <c r="K146" s="374">
        <f t="shared" ref="K146:K209" si="30">H147-J147</f>
        <v>0</v>
      </c>
      <c r="L146" s="388">
        <f t="shared" si="26"/>
        <v>1</v>
      </c>
      <c r="M146" s="374">
        <f t="shared" ref="M146:M209" si="31">K146+J146</f>
        <v>0</v>
      </c>
    </row>
    <row r="147" spans="1:13">
      <c r="A147" s="228">
        <f t="shared" ref="A147:A210" si="32">IF(Values_Entered,A146+1,0)</f>
        <v>0</v>
      </c>
      <c r="B147" s="229">
        <f t="shared" si="27"/>
        <v>0</v>
      </c>
      <c r="C147" s="315">
        <f t="shared" ref="C147:C210" si="33">IF(Pay_Num&lt;&gt;0,I146,0)</f>
        <v>0</v>
      </c>
      <c r="D147" s="315">
        <f t="shared" ref="D147:D210" si="34">G147+H147</f>
        <v>0</v>
      </c>
      <c r="E147" s="316">
        <f t="shared" si="28"/>
        <v>0</v>
      </c>
      <c r="F147" s="315">
        <f t="shared" ref="F147:F210" si="35">IF(AND(Pay_Num&lt;&gt;0,Sched_Pay+Extra_Pay&lt;Beg_Bal),Sched_Pay+Extra_Pay,IF(Pay_Num&lt;&gt;0,Beg_Bal,0))</f>
        <v>0</v>
      </c>
      <c r="G147" s="315">
        <f t="shared" ref="G147:G210" si="36">IF(I146=0,0,IF(Pay_Num&lt;&gt;0,Loan_Amount/Loan_Years/Num_Pmt_Per_Year,0))</f>
        <v>0</v>
      </c>
      <c r="H147" s="315">
        <f t="shared" ref="H147:H210" si="37">IF(Pay_Num&lt;&gt;0,Beg_Bal*Interest_Rate/Num_Pmt_Per_Year,0)</f>
        <v>0</v>
      </c>
      <c r="I147" s="315">
        <f t="shared" si="29"/>
        <v>0</v>
      </c>
      <c r="J147" s="374">
        <f t="shared" ref="J147:J210" si="38">DAYS360(L147,B147)/360*H147</f>
        <v>0</v>
      </c>
      <c r="K147" s="374">
        <f t="shared" si="30"/>
        <v>0</v>
      </c>
      <c r="L147" s="388">
        <f t="shared" ref="L147:L210" si="39">DATE(YEAR(B147),1,1)</f>
        <v>1</v>
      </c>
      <c r="M147" s="374">
        <f t="shared" si="31"/>
        <v>0</v>
      </c>
    </row>
    <row r="148" spans="1:13">
      <c r="A148" s="228">
        <f t="shared" si="32"/>
        <v>0</v>
      </c>
      <c r="B148" s="229">
        <f t="shared" si="27"/>
        <v>0</v>
      </c>
      <c r="C148" s="315">
        <f t="shared" si="33"/>
        <v>0</v>
      </c>
      <c r="D148" s="315">
        <f t="shared" si="34"/>
        <v>0</v>
      </c>
      <c r="E148" s="316">
        <f t="shared" si="28"/>
        <v>0</v>
      </c>
      <c r="F148" s="315">
        <f t="shared" si="35"/>
        <v>0</v>
      </c>
      <c r="G148" s="315">
        <f t="shared" si="36"/>
        <v>0</v>
      </c>
      <c r="H148" s="315">
        <f t="shared" si="37"/>
        <v>0</v>
      </c>
      <c r="I148" s="315">
        <f t="shared" si="29"/>
        <v>0</v>
      </c>
      <c r="J148" s="374">
        <f t="shared" si="38"/>
        <v>0</v>
      </c>
      <c r="K148" s="374">
        <f t="shared" si="30"/>
        <v>0</v>
      </c>
      <c r="L148" s="388">
        <f t="shared" si="39"/>
        <v>1</v>
      </c>
      <c r="M148" s="374">
        <f t="shared" si="31"/>
        <v>0</v>
      </c>
    </row>
    <row r="149" spans="1:13">
      <c r="A149" s="228">
        <f t="shared" si="32"/>
        <v>0</v>
      </c>
      <c r="B149" s="229">
        <f t="shared" si="27"/>
        <v>0</v>
      </c>
      <c r="C149" s="315">
        <f t="shared" si="33"/>
        <v>0</v>
      </c>
      <c r="D149" s="315">
        <f t="shared" si="34"/>
        <v>0</v>
      </c>
      <c r="E149" s="316">
        <f t="shared" si="28"/>
        <v>0</v>
      </c>
      <c r="F149" s="315">
        <f t="shared" si="35"/>
        <v>0</v>
      </c>
      <c r="G149" s="315">
        <f t="shared" si="36"/>
        <v>0</v>
      </c>
      <c r="H149" s="315">
        <f t="shared" si="37"/>
        <v>0</v>
      </c>
      <c r="I149" s="315">
        <f t="shared" si="29"/>
        <v>0</v>
      </c>
      <c r="J149" s="374">
        <f t="shared" si="38"/>
        <v>0</v>
      </c>
      <c r="K149" s="374">
        <f t="shared" si="30"/>
        <v>0</v>
      </c>
      <c r="L149" s="388">
        <f t="shared" si="39"/>
        <v>1</v>
      </c>
      <c r="M149" s="374">
        <f t="shared" si="31"/>
        <v>0</v>
      </c>
    </row>
    <row r="150" spans="1:13">
      <c r="A150" s="228">
        <f t="shared" si="32"/>
        <v>0</v>
      </c>
      <c r="B150" s="229">
        <f t="shared" si="27"/>
        <v>0</v>
      </c>
      <c r="C150" s="315">
        <f t="shared" si="33"/>
        <v>0</v>
      </c>
      <c r="D150" s="315">
        <f t="shared" si="34"/>
        <v>0</v>
      </c>
      <c r="E150" s="316">
        <f t="shared" si="28"/>
        <v>0</v>
      </c>
      <c r="F150" s="315">
        <f t="shared" si="35"/>
        <v>0</v>
      </c>
      <c r="G150" s="315">
        <f t="shared" si="36"/>
        <v>0</v>
      </c>
      <c r="H150" s="315">
        <f t="shared" si="37"/>
        <v>0</v>
      </c>
      <c r="I150" s="315">
        <f t="shared" si="29"/>
        <v>0</v>
      </c>
      <c r="J150" s="374">
        <f t="shared" si="38"/>
        <v>0</v>
      </c>
      <c r="K150" s="374">
        <f t="shared" si="30"/>
        <v>0</v>
      </c>
      <c r="L150" s="388">
        <f t="shared" si="39"/>
        <v>1</v>
      </c>
      <c r="M150" s="374">
        <f t="shared" si="31"/>
        <v>0</v>
      </c>
    </row>
    <row r="151" spans="1:13">
      <c r="A151" s="228">
        <f t="shared" si="32"/>
        <v>0</v>
      </c>
      <c r="B151" s="229">
        <f t="shared" si="27"/>
        <v>0</v>
      </c>
      <c r="C151" s="315">
        <f t="shared" si="33"/>
        <v>0</v>
      </c>
      <c r="D151" s="315">
        <f t="shared" si="34"/>
        <v>0</v>
      </c>
      <c r="E151" s="316">
        <f t="shared" si="28"/>
        <v>0</v>
      </c>
      <c r="F151" s="315">
        <f t="shared" si="35"/>
        <v>0</v>
      </c>
      <c r="G151" s="315">
        <f t="shared" si="36"/>
        <v>0</v>
      </c>
      <c r="H151" s="315">
        <f t="shared" si="37"/>
        <v>0</v>
      </c>
      <c r="I151" s="315">
        <f t="shared" si="29"/>
        <v>0</v>
      </c>
      <c r="J151" s="374">
        <f t="shared" si="38"/>
        <v>0</v>
      </c>
      <c r="K151" s="374">
        <f t="shared" si="30"/>
        <v>0</v>
      </c>
      <c r="L151" s="388">
        <f t="shared" si="39"/>
        <v>1</v>
      </c>
      <c r="M151" s="374">
        <f t="shared" si="31"/>
        <v>0</v>
      </c>
    </row>
    <row r="152" spans="1:13">
      <c r="A152" s="228">
        <f t="shared" si="32"/>
        <v>0</v>
      </c>
      <c r="B152" s="229">
        <f t="shared" si="27"/>
        <v>0</v>
      </c>
      <c r="C152" s="315">
        <f t="shared" si="33"/>
        <v>0</v>
      </c>
      <c r="D152" s="315">
        <f t="shared" si="34"/>
        <v>0</v>
      </c>
      <c r="E152" s="316">
        <f t="shared" si="28"/>
        <v>0</v>
      </c>
      <c r="F152" s="315">
        <f t="shared" si="35"/>
        <v>0</v>
      </c>
      <c r="G152" s="315">
        <f t="shared" si="36"/>
        <v>0</v>
      </c>
      <c r="H152" s="315">
        <f t="shared" si="37"/>
        <v>0</v>
      </c>
      <c r="I152" s="315">
        <f t="shared" si="29"/>
        <v>0</v>
      </c>
      <c r="J152" s="374">
        <f t="shared" si="38"/>
        <v>0</v>
      </c>
      <c r="K152" s="374">
        <f t="shared" si="30"/>
        <v>0</v>
      </c>
      <c r="L152" s="388">
        <f t="shared" si="39"/>
        <v>1</v>
      </c>
      <c r="M152" s="374">
        <f t="shared" si="31"/>
        <v>0</v>
      </c>
    </row>
    <row r="153" spans="1:13">
      <c r="A153" s="228">
        <f t="shared" si="32"/>
        <v>0</v>
      </c>
      <c r="B153" s="229">
        <f t="shared" si="27"/>
        <v>0</v>
      </c>
      <c r="C153" s="315">
        <f t="shared" si="33"/>
        <v>0</v>
      </c>
      <c r="D153" s="315">
        <f t="shared" si="34"/>
        <v>0</v>
      </c>
      <c r="E153" s="316">
        <f t="shared" si="28"/>
        <v>0</v>
      </c>
      <c r="F153" s="315">
        <f t="shared" si="35"/>
        <v>0</v>
      </c>
      <c r="G153" s="315">
        <f t="shared" si="36"/>
        <v>0</v>
      </c>
      <c r="H153" s="315">
        <f t="shared" si="37"/>
        <v>0</v>
      </c>
      <c r="I153" s="315">
        <f t="shared" si="29"/>
        <v>0</v>
      </c>
      <c r="J153" s="374">
        <f t="shared" si="38"/>
        <v>0</v>
      </c>
      <c r="K153" s="374">
        <f t="shared" si="30"/>
        <v>0</v>
      </c>
      <c r="L153" s="388">
        <f t="shared" si="39"/>
        <v>1</v>
      </c>
      <c r="M153" s="374">
        <f t="shared" si="31"/>
        <v>0</v>
      </c>
    </row>
    <row r="154" spans="1:13">
      <c r="A154" s="228">
        <f t="shared" si="32"/>
        <v>0</v>
      </c>
      <c r="B154" s="229">
        <f t="shared" si="27"/>
        <v>0</v>
      </c>
      <c r="C154" s="315">
        <f t="shared" si="33"/>
        <v>0</v>
      </c>
      <c r="D154" s="315">
        <f t="shared" si="34"/>
        <v>0</v>
      </c>
      <c r="E154" s="316">
        <f t="shared" si="28"/>
        <v>0</v>
      </c>
      <c r="F154" s="315">
        <f t="shared" si="35"/>
        <v>0</v>
      </c>
      <c r="G154" s="315">
        <f t="shared" si="36"/>
        <v>0</v>
      </c>
      <c r="H154" s="315">
        <f t="shared" si="37"/>
        <v>0</v>
      </c>
      <c r="I154" s="315">
        <f t="shared" si="29"/>
        <v>0</v>
      </c>
      <c r="J154" s="374">
        <f t="shared" si="38"/>
        <v>0</v>
      </c>
      <c r="K154" s="374">
        <f t="shared" si="30"/>
        <v>0</v>
      </c>
      <c r="L154" s="388">
        <f t="shared" si="39"/>
        <v>1</v>
      </c>
      <c r="M154" s="374">
        <f t="shared" si="31"/>
        <v>0</v>
      </c>
    </row>
    <row r="155" spans="1:13">
      <c r="A155" s="228">
        <f t="shared" si="32"/>
        <v>0</v>
      </c>
      <c r="B155" s="229">
        <f t="shared" si="27"/>
        <v>0</v>
      </c>
      <c r="C155" s="315">
        <f t="shared" si="33"/>
        <v>0</v>
      </c>
      <c r="D155" s="315">
        <f t="shared" si="34"/>
        <v>0</v>
      </c>
      <c r="E155" s="316">
        <f t="shared" si="28"/>
        <v>0</v>
      </c>
      <c r="F155" s="315">
        <f t="shared" si="35"/>
        <v>0</v>
      </c>
      <c r="G155" s="315">
        <f t="shared" si="36"/>
        <v>0</v>
      </c>
      <c r="H155" s="315">
        <f t="shared" si="37"/>
        <v>0</v>
      </c>
      <c r="I155" s="315">
        <f t="shared" si="29"/>
        <v>0</v>
      </c>
      <c r="J155" s="374">
        <f t="shared" si="38"/>
        <v>0</v>
      </c>
      <c r="K155" s="374">
        <f t="shared" si="30"/>
        <v>0</v>
      </c>
      <c r="L155" s="388">
        <f t="shared" si="39"/>
        <v>1</v>
      </c>
      <c r="M155" s="374">
        <f t="shared" si="31"/>
        <v>0</v>
      </c>
    </row>
    <row r="156" spans="1:13">
      <c r="A156" s="228">
        <f t="shared" si="32"/>
        <v>0</v>
      </c>
      <c r="B156" s="229">
        <f t="shared" si="27"/>
        <v>0</v>
      </c>
      <c r="C156" s="315">
        <f t="shared" si="33"/>
        <v>0</v>
      </c>
      <c r="D156" s="315">
        <f t="shared" si="34"/>
        <v>0</v>
      </c>
      <c r="E156" s="316">
        <f t="shared" si="28"/>
        <v>0</v>
      </c>
      <c r="F156" s="315">
        <f t="shared" si="35"/>
        <v>0</v>
      </c>
      <c r="G156" s="315">
        <f t="shared" si="36"/>
        <v>0</v>
      </c>
      <c r="H156" s="315">
        <f t="shared" si="37"/>
        <v>0</v>
      </c>
      <c r="I156" s="315">
        <f t="shared" si="29"/>
        <v>0</v>
      </c>
      <c r="J156" s="374">
        <f t="shared" si="38"/>
        <v>0</v>
      </c>
      <c r="K156" s="374">
        <f t="shared" si="30"/>
        <v>0</v>
      </c>
      <c r="L156" s="388">
        <f t="shared" si="39"/>
        <v>1</v>
      </c>
      <c r="M156" s="374">
        <f t="shared" si="31"/>
        <v>0</v>
      </c>
    </row>
    <row r="157" spans="1:13">
      <c r="A157" s="228">
        <f t="shared" si="32"/>
        <v>0</v>
      </c>
      <c r="B157" s="229">
        <f t="shared" si="27"/>
        <v>0</v>
      </c>
      <c r="C157" s="315">
        <f t="shared" si="33"/>
        <v>0</v>
      </c>
      <c r="D157" s="315">
        <f t="shared" si="34"/>
        <v>0</v>
      </c>
      <c r="E157" s="316">
        <f t="shared" si="28"/>
        <v>0</v>
      </c>
      <c r="F157" s="315">
        <f t="shared" si="35"/>
        <v>0</v>
      </c>
      <c r="G157" s="315">
        <f t="shared" si="36"/>
        <v>0</v>
      </c>
      <c r="H157" s="315">
        <f t="shared" si="37"/>
        <v>0</v>
      </c>
      <c r="I157" s="315">
        <f t="shared" si="29"/>
        <v>0</v>
      </c>
      <c r="J157" s="374">
        <f t="shared" si="38"/>
        <v>0</v>
      </c>
      <c r="K157" s="374">
        <f t="shared" si="30"/>
        <v>0</v>
      </c>
      <c r="L157" s="388">
        <f t="shared" si="39"/>
        <v>1</v>
      </c>
      <c r="M157" s="374">
        <f t="shared" si="31"/>
        <v>0</v>
      </c>
    </row>
    <row r="158" spans="1:13">
      <c r="A158" s="228">
        <f t="shared" si="32"/>
        <v>0</v>
      </c>
      <c r="B158" s="229">
        <f t="shared" si="27"/>
        <v>0</v>
      </c>
      <c r="C158" s="315">
        <f t="shared" si="33"/>
        <v>0</v>
      </c>
      <c r="D158" s="315">
        <f t="shared" si="34"/>
        <v>0</v>
      </c>
      <c r="E158" s="316">
        <f t="shared" si="28"/>
        <v>0</v>
      </c>
      <c r="F158" s="315">
        <f t="shared" si="35"/>
        <v>0</v>
      </c>
      <c r="G158" s="315">
        <f t="shared" si="36"/>
        <v>0</v>
      </c>
      <c r="H158" s="315">
        <f t="shared" si="37"/>
        <v>0</v>
      </c>
      <c r="I158" s="315">
        <f t="shared" si="29"/>
        <v>0</v>
      </c>
      <c r="J158" s="374">
        <f t="shared" si="38"/>
        <v>0</v>
      </c>
      <c r="K158" s="374">
        <f t="shared" si="30"/>
        <v>0</v>
      </c>
      <c r="L158" s="388">
        <f t="shared" si="39"/>
        <v>1</v>
      </c>
      <c r="M158" s="374">
        <f t="shared" si="31"/>
        <v>0</v>
      </c>
    </row>
    <row r="159" spans="1:13">
      <c r="A159" s="228">
        <f t="shared" si="32"/>
        <v>0</v>
      </c>
      <c r="B159" s="229">
        <f t="shared" si="27"/>
        <v>0</v>
      </c>
      <c r="C159" s="315">
        <f t="shared" si="33"/>
        <v>0</v>
      </c>
      <c r="D159" s="315">
        <f t="shared" si="34"/>
        <v>0</v>
      </c>
      <c r="E159" s="316">
        <f t="shared" si="28"/>
        <v>0</v>
      </c>
      <c r="F159" s="315">
        <f t="shared" si="35"/>
        <v>0</v>
      </c>
      <c r="G159" s="315">
        <f t="shared" si="36"/>
        <v>0</v>
      </c>
      <c r="H159" s="315">
        <f t="shared" si="37"/>
        <v>0</v>
      </c>
      <c r="I159" s="315">
        <f t="shared" si="29"/>
        <v>0</v>
      </c>
      <c r="J159" s="374">
        <f t="shared" si="38"/>
        <v>0</v>
      </c>
      <c r="K159" s="374">
        <f t="shared" si="30"/>
        <v>0</v>
      </c>
      <c r="L159" s="388">
        <f t="shared" si="39"/>
        <v>1</v>
      </c>
      <c r="M159" s="374">
        <f t="shared" si="31"/>
        <v>0</v>
      </c>
    </row>
    <row r="160" spans="1:13">
      <c r="A160" s="228">
        <f t="shared" si="32"/>
        <v>0</v>
      </c>
      <c r="B160" s="229">
        <f t="shared" si="27"/>
        <v>0</v>
      </c>
      <c r="C160" s="315">
        <f t="shared" si="33"/>
        <v>0</v>
      </c>
      <c r="D160" s="315">
        <f t="shared" si="34"/>
        <v>0</v>
      </c>
      <c r="E160" s="316">
        <f t="shared" si="28"/>
        <v>0</v>
      </c>
      <c r="F160" s="315">
        <f t="shared" si="35"/>
        <v>0</v>
      </c>
      <c r="G160" s="315">
        <f t="shared" si="36"/>
        <v>0</v>
      </c>
      <c r="H160" s="315">
        <f t="shared" si="37"/>
        <v>0</v>
      </c>
      <c r="I160" s="315">
        <f t="shared" si="29"/>
        <v>0</v>
      </c>
      <c r="J160" s="374">
        <f t="shared" si="38"/>
        <v>0</v>
      </c>
      <c r="K160" s="374">
        <f t="shared" si="30"/>
        <v>0</v>
      </c>
      <c r="L160" s="388">
        <f t="shared" si="39"/>
        <v>1</v>
      </c>
      <c r="M160" s="374">
        <f t="shared" si="31"/>
        <v>0</v>
      </c>
    </row>
    <row r="161" spans="1:13">
      <c r="A161" s="228">
        <f t="shared" si="32"/>
        <v>0</v>
      </c>
      <c r="B161" s="229">
        <f t="shared" si="27"/>
        <v>0</v>
      </c>
      <c r="C161" s="315">
        <f t="shared" si="33"/>
        <v>0</v>
      </c>
      <c r="D161" s="315">
        <f t="shared" si="34"/>
        <v>0</v>
      </c>
      <c r="E161" s="316">
        <f t="shared" si="28"/>
        <v>0</v>
      </c>
      <c r="F161" s="315">
        <f t="shared" si="35"/>
        <v>0</v>
      </c>
      <c r="G161" s="315">
        <f t="shared" si="36"/>
        <v>0</v>
      </c>
      <c r="H161" s="315">
        <f t="shared" si="37"/>
        <v>0</v>
      </c>
      <c r="I161" s="315">
        <f t="shared" si="29"/>
        <v>0</v>
      </c>
      <c r="J161" s="374">
        <f t="shared" si="38"/>
        <v>0</v>
      </c>
      <c r="K161" s="374">
        <f t="shared" si="30"/>
        <v>0</v>
      </c>
      <c r="L161" s="388">
        <f t="shared" si="39"/>
        <v>1</v>
      </c>
      <c r="M161" s="374">
        <f t="shared" si="31"/>
        <v>0</v>
      </c>
    </row>
    <row r="162" spans="1:13">
      <c r="A162" s="228">
        <f t="shared" si="32"/>
        <v>0</v>
      </c>
      <c r="B162" s="229">
        <f t="shared" si="27"/>
        <v>0</v>
      </c>
      <c r="C162" s="315">
        <f t="shared" si="33"/>
        <v>0</v>
      </c>
      <c r="D162" s="315">
        <f t="shared" si="34"/>
        <v>0</v>
      </c>
      <c r="E162" s="316">
        <f t="shared" si="28"/>
        <v>0</v>
      </c>
      <c r="F162" s="315">
        <f t="shared" si="35"/>
        <v>0</v>
      </c>
      <c r="G162" s="315">
        <f t="shared" si="36"/>
        <v>0</v>
      </c>
      <c r="H162" s="315">
        <f t="shared" si="37"/>
        <v>0</v>
      </c>
      <c r="I162" s="315">
        <f t="shared" si="29"/>
        <v>0</v>
      </c>
      <c r="J162" s="374">
        <f t="shared" si="38"/>
        <v>0</v>
      </c>
      <c r="K162" s="374">
        <f t="shared" si="30"/>
        <v>0</v>
      </c>
      <c r="L162" s="388">
        <f t="shared" si="39"/>
        <v>1</v>
      </c>
      <c r="M162" s="374">
        <f t="shared" si="31"/>
        <v>0</v>
      </c>
    </row>
    <row r="163" spans="1:13">
      <c r="A163" s="228">
        <f t="shared" si="32"/>
        <v>0</v>
      </c>
      <c r="B163" s="229">
        <f t="shared" si="27"/>
        <v>0</v>
      </c>
      <c r="C163" s="315">
        <f t="shared" si="33"/>
        <v>0</v>
      </c>
      <c r="D163" s="315">
        <f t="shared" si="34"/>
        <v>0</v>
      </c>
      <c r="E163" s="316">
        <f t="shared" si="28"/>
        <v>0</v>
      </c>
      <c r="F163" s="315">
        <f t="shared" si="35"/>
        <v>0</v>
      </c>
      <c r="G163" s="315">
        <f t="shared" si="36"/>
        <v>0</v>
      </c>
      <c r="H163" s="315">
        <f t="shared" si="37"/>
        <v>0</v>
      </c>
      <c r="I163" s="315">
        <f t="shared" si="29"/>
        <v>0</v>
      </c>
      <c r="J163" s="374">
        <f t="shared" si="38"/>
        <v>0</v>
      </c>
      <c r="K163" s="374">
        <f t="shared" si="30"/>
        <v>0</v>
      </c>
      <c r="L163" s="388">
        <f t="shared" si="39"/>
        <v>1</v>
      </c>
      <c r="M163" s="374">
        <f t="shared" si="31"/>
        <v>0</v>
      </c>
    </row>
    <row r="164" spans="1:13">
      <c r="A164" s="228">
        <f t="shared" si="32"/>
        <v>0</v>
      </c>
      <c r="B164" s="229">
        <f t="shared" si="27"/>
        <v>0</v>
      </c>
      <c r="C164" s="315">
        <f t="shared" si="33"/>
        <v>0</v>
      </c>
      <c r="D164" s="315">
        <f t="shared" si="34"/>
        <v>0</v>
      </c>
      <c r="E164" s="316">
        <f t="shared" si="28"/>
        <v>0</v>
      </c>
      <c r="F164" s="315">
        <f t="shared" si="35"/>
        <v>0</v>
      </c>
      <c r="G164" s="315">
        <f t="shared" si="36"/>
        <v>0</v>
      </c>
      <c r="H164" s="315">
        <f t="shared" si="37"/>
        <v>0</v>
      </c>
      <c r="I164" s="315">
        <f t="shared" si="29"/>
        <v>0</v>
      </c>
      <c r="J164" s="374">
        <f t="shared" si="38"/>
        <v>0</v>
      </c>
      <c r="K164" s="374">
        <f t="shared" si="30"/>
        <v>0</v>
      </c>
      <c r="L164" s="388">
        <f t="shared" si="39"/>
        <v>1</v>
      </c>
      <c r="M164" s="374">
        <f t="shared" si="31"/>
        <v>0</v>
      </c>
    </row>
    <row r="165" spans="1:13">
      <c r="A165" s="228">
        <f t="shared" si="32"/>
        <v>0</v>
      </c>
      <c r="B165" s="229">
        <f t="shared" si="27"/>
        <v>0</v>
      </c>
      <c r="C165" s="315">
        <f t="shared" si="33"/>
        <v>0</v>
      </c>
      <c r="D165" s="315">
        <f t="shared" si="34"/>
        <v>0</v>
      </c>
      <c r="E165" s="316">
        <f t="shared" si="28"/>
        <v>0</v>
      </c>
      <c r="F165" s="315">
        <f t="shared" si="35"/>
        <v>0</v>
      </c>
      <c r="G165" s="315">
        <f t="shared" si="36"/>
        <v>0</v>
      </c>
      <c r="H165" s="315">
        <f t="shared" si="37"/>
        <v>0</v>
      </c>
      <c r="I165" s="315">
        <f t="shared" si="29"/>
        <v>0</v>
      </c>
      <c r="J165" s="374">
        <f t="shared" si="38"/>
        <v>0</v>
      </c>
      <c r="K165" s="374">
        <f t="shared" si="30"/>
        <v>0</v>
      </c>
      <c r="L165" s="388">
        <f t="shared" si="39"/>
        <v>1</v>
      </c>
      <c r="M165" s="374">
        <f t="shared" si="31"/>
        <v>0</v>
      </c>
    </row>
    <row r="166" spans="1:13">
      <c r="A166" s="228">
        <f t="shared" si="32"/>
        <v>0</v>
      </c>
      <c r="B166" s="229">
        <f t="shared" si="27"/>
        <v>0</v>
      </c>
      <c r="C166" s="315">
        <f t="shared" si="33"/>
        <v>0</v>
      </c>
      <c r="D166" s="315">
        <f t="shared" si="34"/>
        <v>0</v>
      </c>
      <c r="E166" s="316">
        <f t="shared" si="28"/>
        <v>0</v>
      </c>
      <c r="F166" s="315">
        <f t="shared" si="35"/>
        <v>0</v>
      </c>
      <c r="G166" s="315">
        <f t="shared" si="36"/>
        <v>0</v>
      </c>
      <c r="H166" s="315">
        <f t="shared" si="37"/>
        <v>0</v>
      </c>
      <c r="I166" s="315">
        <f t="shared" si="29"/>
        <v>0</v>
      </c>
      <c r="J166" s="374">
        <f t="shared" si="38"/>
        <v>0</v>
      </c>
      <c r="K166" s="374">
        <f t="shared" si="30"/>
        <v>0</v>
      </c>
      <c r="L166" s="388">
        <f t="shared" si="39"/>
        <v>1</v>
      </c>
      <c r="M166" s="374">
        <f t="shared" si="31"/>
        <v>0</v>
      </c>
    </row>
    <row r="167" spans="1:13">
      <c r="A167" s="228">
        <f t="shared" si="32"/>
        <v>0</v>
      </c>
      <c r="B167" s="229">
        <f t="shared" si="27"/>
        <v>0</v>
      </c>
      <c r="C167" s="315">
        <f t="shared" si="33"/>
        <v>0</v>
      </c>
      <c r="D167" s="315">
        <f t="shared" si="34"/>
        <v>0</v>
      </c>
      <c r="E167" s="316">
        <f t="shared" si="28"/>
        <v>0</v>
      </c>
      <c r="F167" s="315">
        <f t="shared" si="35"/>
        <v>0</v>
      </c>
      <c r="G167" s="315">
        <f t="shared" si="36"/>
        <v>0</v>
      </c>
      <c r="H167" s="315">
        <f t="shared" si="37"/>
        <v>0</v>
      </c>
      <c r="I167" s="315">
        <f t="shared" si="29"/>
        <v>0</v>
      </c>
      <c r="J167" s="374">
        <f t="shared" si="38"/>
        <v>0</v>
      </c>
      <c r="K167" s="374">
        <f t="shared" si="30"/>
        <v>0</v>
      </c>
      <c r="L167" s="388">
        <f t="shared" si="39"/>
        <v>1</v>
      </c>
      <c r="M167" s="374">
        <f t="shared" si="31"/>
        <v>0</v>
      </c>
    </row>
    <row r="168" spans="1:13">
      <c r="A168" s="228">
        <f t="shared" si="32"/>
        <v>0</v>
      </c>
      <c r="B168" s="229">
        <f t="shared" si="27"/>
        <v>0</v>
      </c>
      <c r="C168" s="315">
        <f t="shared" si="33"/>
        <v>0</v>
      </c>
      <c r="D168" s="315">
        <f t="shared" si="34"/>
        <v>0</v>
      </c>
      <c r="E168" s="316">
        <f t="shared" si="28"/>
        <v>0</v>
      </c>
      <c r="F168" s="315">
        <f t="shared" si="35"/>
        <v>0</v>
      </c>
      <c r="G168" s="315">
        <f t="shared" si="36"/>
        <v>0</v>
      </c>
      <c r="H168" s="315">
        <f t="shared" si="37"/>
        <v>0</v>
      </c>
      <c r="I168" s="315">
        <f t="shared" si="29"/>
        <v>0</v>
      </c>
      <c r="J168" s="374">
        <f t="shared" si="38"/>
        <v>0</v>
      </c>
      <c r="K168" s="374">
        <f t="shared" si="30"/>
        <v>0</v>
      </c>
      <c r="L168" s="388">
        <f t="shared" si="39"/>
        <v>1</v>
      </c>
      <c r="M168" s="374">
        <f t="shared" si="31"/>
        <v>0</v>
      </c>
    </row>
    <row r="169" spans="1:13">
      <c r="A169" s="228">
        <f t="shared" si="32"/>
        <v>0</v>
      </c>
      <c r="B169" s="229">
        <f t="shared" si="27"/>
        <v>0</v>
      </c>
      <c r="C169" s="315">
        <f t="shared" si="33"/>
        <v>0</v>
      </c>
      <c r="D169" s="315">
        <f t="shared" si="34"/>
        <v>0</v>
      </c>
      <c r="E169" s="316">
        <f t="shared" si="28"/>
        <v>0</v>
      </c>
      <c r="F169" s="315">
        <f t="shared" si="35"/>
        <v>0</v>
      </c>
      <c r="G169" s="315">
        <f t="shared" si="36"/>
        <v>0</v>
      </c>
      <c r="H169" s="315">
        <f t="shared" si="37"/>
        <v>0</v>
      </c>
      <c r="I169" s="315">
        <f t="shared" si="29"/>
        <v>0</v>
      </c>
      <c r="J169" s="374">
        <f t="shared" si="38"/>
        <v>0</v>
      </c>
      <c r="K169" s="374">
        <f t="shared" si="30"/>
        <v>0</v>
      </c>
      <c r="L169" s="388">
        <f t="shared" si="39"/>
        <v>1</v>
      </c>
      <c r="M169" s="374">
        <f t="shared" si="31"/>
        <v>0</v>
      </c>
    </row>
    <row r="170" spans="1:13">
      <c r="A170" s="228">
        <f t="shared" si="32"/>
        <v>0</v>
      </c>
      <c r="B170" s="229">
        <f t="shared" si="27"/>
        <v>0</v>
      </c>
      <c r="C170" s="315">
        <f t="shared" si="33"/>
        <v>0</v>
      </c>
      <c r="D170" s="315">
        <f t="shared" si="34"/>
        <v>0</v>
      </c>
      <c r="E170" s="316">
        <f t="shared" si="28"/>
        <v>0</v>
      </c>
      <c r="F170" s="315">
        <f t="shared" si="35"/>
        <v>0</v>
      </c>
      <c r="G170" s="315">
        <f t="shared" si="36"/>
        <v>0</v>
      </c>
      <c r="H170" s="315">
        <f t="shared" si="37"/>
        <v>0</v>
      </c>
      <c r="I170" s="315">
        <f t="shared" si="29"/>
        <v>0</v>
      </c>
      <c r="J170" s="374">
        <f t="shared" si="38"/>
        <v>0</v>
      </c>
      <c r="K170" s="374">
        <f t="shared" si="30"/>
        <v>0</v>
      </c>
      <c r="L170" s="388">
        <f t="shared" si="39"/>
        <v>1</v>
      </c>
      <c r="M170" s="374">
        <f t="shared" si="31"/>
        <v>0</v>
      </c>
    </row>
    <row r="171" spans="1:13">
      <c r="A171" s="228">
        <f t="shared" si="32"/>
        <v>0</v>
      </c>
      <c r="B171" s="229">
        <f t="shared" si="27"/>
        <v>0</v>
      </c>
      <c r="C171" s="315">
        <f t="shared" si="33"/>
        <v>0</v>
      </c>
      <c r="D171" s="315">
        <f t="shared" si="34"/>
        <v>0</v>
      </c>
      <c r="E171" s="316">
        <f t="shared" si="28"/>
        <v>0</v>
      </c>
      <c r="F171" s="315">
        <f t="shared" si="35"/>
        <v>0</v>
      </c>
      <c r="G171" s="315">
        <f t="shared" si="36"/>
        <v>0</v>
      </c>
      <c r="H171" s="315">
        <f t="shared" si="37"/>
        <v>0</v>
      </c>
      <c r="I171" s="315">
        <f t="shared" si="29"/>
        <v>0</v>
      </c>
      <c r="J171" s="374">
        <f t="shared" si="38"/>
        <v>0</v>
      </c>
      <c r="K171" s="374">
        <f t="shared" si="30"/>
        <v>0</v>
      </c>
      <c r="L171" s="388">
        <f t="shared" si="39"/>
        <v>1</v>
      </c>
      <c r="M171" s="374">
        <f t="shared" si="31"/>
        <v>0</v>
      </c>
    </row>
    <row r="172" spans="1:13">
      <c r="A172" s="228">
        <f t="shared" si="32"/>
        <v>0</v>
      </c>
      <c r="B172" s="229">
        <f t="shared" si="27"/>
        <v>0</v>
      </c>
      <c r="C172" s="315">
        <f t="shared" si="33"/>
        <v>0</v>
      </c>
      <c r="D172" s="315">
        <f t="shared" si="34"/>
        <v>0</v>
      </c>
      <c r="E172" s="316">
        <f t="shared" si="28"/>
        <v>0</v>
      </c>
      <c r="F172" s="315">
        <f t="shared" si="35"/>
        <v>0</v>
      </c>
      <c r="G172" s="315">
        <f t="shared" si="36"/>
        <v>0</v>
      </c>
      <c r="H172" s="315">
        <f t="shared" si="37"/>
        <v>0</v>
      </c>
      <c r="I172" s="315">
        <f t="shared" si="29"/>
        <v>0</v>
      </c>
      <c r="J172" s="374">
        <f t="shared" si="38"/>
        <v>0</v>
      </c>
      <c r="K172" s="374">
        <f t="shared" si="30"/>
        <v>0</v>
      </c>
      <c r="L172" s="388">
        <f t="shared" si="39"/>
        <v>1</v>
      </c>
      <c r="M172" s="374">
        <f t="shared" si="31"/>
        <v>0</v>
      </c>
    </row>
    <row r="173" spans="1:13">
      <c r="A173" s="228">
        <f t="shared" si="32"/>
        <v>0</v>
      </c>
      <c r="B173" s="229">
        <f t="shared" si="27"/>
        <v>0</v>
      </c>
      <c r="C173" s="315">
        <f t="shared" si="33"/>
        <v>0</v>
      </c>
      <c r="D173" s="315">
        <f t="shared" si="34"/>
        <v>0</v>
      </c>
      <c r="E173" s="316">
        <f t="shared" si="28"/>
        <v>0</v>
      </c>
      <c r="F173" s="315">
        <f t="shared" si="35"/>
        <v>0</v>
      </c>
      <c r="G173" s="315">
        <f t="shared" si="36"/>
        <v>0</v>
      </c>
      <c r="H173" s="315">
        <f t="shared" si="37"/>
        <v>0</v>
      </c>
      <c r="I173" s="315">
        <f t="shared" si="29"/>
        <v>0</v>
      </c>
      <c r="J173" s="374">
        <f t="shared" si="38"/>
        <v>0</v>
      </c>
      <c r="K173" s="374">
        <f t="shared" si="30"/>
        <v>0</v>
      </c>
      <c r="L173" s="388">
        <f t="shared" si="39"/>
        <v>1</v>
      </c>
      <c r="M173" s="374">
        <f t="shared" si="31"/>
        <v>0</v>
      </c>
    </row>
    <row r="174" spans="1:13">
      <c r="A174" s="228">
        <f t="shared" si="32"/>
        <v>0</v>
      </c>
      <c r="B174" s="229">
        <f t="shared" si="27"/>
        <v>0</v>
      </c>
      <c r="C174" s="315">
        <f t="shared" si="33"/>
        <v>0</v>
      </c>
      <c r="D174" s="315">
        <f t="shared" si="34"/>
        <v>0</v>
      </c>
      <c r="E174" s="316">
        <f t="shared" si="28"/>
        <v>0</v>
      </c>
      <c r="F174" s="315">
        <f t="shared" si="35"/>
        <v>0</v>
      </c>
      <c r="G174" s="315">
        <f t="shared" si="36"/>
        <v>0</v>
      </c>
      <c r="H174" s="315">
        <f t="shared" si="37"/>
        <v>0</v>
      </c>
      <c r="I174" s="315">
        <f t="shared" si="29"/>
        <v>0</v>
      </c>
      <c r="J174" s="374">
        <f t="shared" si="38"/>
        <v>0</v>
      </c>
      <c r="K174" s="374">
        <f t="shared" si="30"/>
        <v>0</v>
      </c>
      <c r="L174" s="388">
        <f t="shared" si="39"/>
        <v>1</v>
      </c>
      <c r="M174" s="374">
        <f t="shared" si="31"/>
        <v>0</v>
      </c>
    </row>
    <row r="175" spans="1:13">
      <c r="A175" s="228">
        <f t="shared" si="32"/>
        <v>0</v>
      </c>
      <c r="B175" s="229">
        <f t="shared" si="27"/>
        <v>0</v>
      </c>
      <c r="C175" s="315">
        <f t="shared" si="33"/>
        <v>0</v>
      </c>
      <c r="D175" s="315">
        <f t="shared" si="34"/>
        <v>0</v>
      </c>
      <c r="E175" s="316">
        <f t="shared" si="28"/>
        <v>0</v>
      </c>
      <c r="F175" s="315">
        <f t="shared" si="35"/>
        <v>0</v>
      </c>
      <c r="G175" s="315">
        <f t="shared" si="36"/>
        <v>0</v>
      </c>
      <c r="H175" s="315">
        <f t="shared" si="37"/>
        <v>0</v>
      </c>
      <c r="I175" s="315">
        <f t="shared" si="29"/>
        <v>0</v>
      </c>
      <c r="J175" s="374">
        <f t="shared" si="38"/>
        <v>0</v>
      </c>
      <c r="K175" s="374">
        <f t="shared" si="30"/>
        <v>0</v>
      </c>
      <c r="L175" s="388">
        <f t="shared" si="39"/>
        <v>1</v>
      </c>
      <c r="M175" s="374">
        <f t="shared" si="31"/>
        <v>0</v>
      </c>
    </row>
    <row r="176" spans="1:13">
      <c r="A176" s="228">
        <f t="shared" si="32"/>
        <v>0</v>
      </c>
      <c r="B176" s="229">
        <f t="shared" si="27"/>
        <v>0</v>
      </c>
      <c r="C176" s="315">
        <f t="shared" si="33"/>
        <v>0</v>
      </c>
      <c r="D176" s="315">
        <f t="shared" si="34"/>
        <v>0</v>
      </c>
      <c r="E176" s="316">
        <f t="shared" si="28"/>
        <v>0</v>
      </c>
      <c r="F176" s="315">
        <f t="shared" si="35"/>
        <v>0</v>
      </c>
      <c r="G176" s="315">
        <f t="shared" si="36"/>
        <v>0</v>
      </c>
      <c r="H176" s="315">
        <f t="shared" si="37"/>
        <v>0</v>
      </c>
      <c r="I176" s="315">
        <f t="shared" si="29"/>
        <v>0</v>
      </c>
      <c r="J176" s="374">
        <f t="shared" si="38"/>
        <v>0</v>
      </c>
      <c r="K176" s="374">
        <f t="shared" si="30"/>
        <v>0</v>
      </c>
      <c r="L176" s="388">
        <f t="shared" si="39"/>
        <v>1</v>
      </c>
      <c r="M176" s="374">
        <f t="shared" si="31"/>
        <v>0</v>
      </c>
    </row>
    <row r="177" spans="1:13">
      <c r="A177" s="228">
        <f t="shared" si="32"/>
        <v>0</v>
      </c>
      <c r="B177" s="229">
        <f t="shared" si="27"/>
        <v>0</v>
      </c>
      <c r="C177" s="315">
        <f t="shared" si="33"/>
        <v>0</v>
      </c>
      <c r="D177" s="315">
        <f t="shared" si="34"/>
        <v>0</v>
      </c>
      <c r="E177" s="316">
        <f t="shared" si="28"/>
        <v>0</v>
      </c>
      <c r="F177" s="315">
        <f t="shared" si="35"/>
        <v>0</v>
      </c>
      <c r="G177" s="315">
        <f t="shared" si="36"/>
        <v>0</v>
      </c>
      <c r="H177" s="315">
        <f t="shared" si="37"/>
        <v>0</v>
      </c>
      <c r="I177" s="315">
        <f t="shared" si="29"/>
        <v>0</v>
      </c>
      <c r="J177" s="374">
        <f t="shared" si="38"/>
        <v>0</v>
      </c>
      <c r="K177" s="374">
        <f t="shared" si="30"/>
        <v>0</v>
      </c>
      <c r="L177" s="388">
        <f t="shared" si="39"/>
        <v>1</v>
      </c>
      <c r="M177" s="374">
        <f t="shared" si="31"/>
        <v>0</v>
      </c>
    </row>
    <row r="178" spans="1:13">
      <c r="A178" s="228">
        <f t="shared" si="32"/>
        <v>0</v>
      </c>
      <c r="B178" s="229">
        <f t="shared" si="27"/>
        <v>0</v>
      </c>
      <c r="C178" s="315">
        <f t="shared" si="33"/>
        <v>0</v>
      </c>
      <c r="D178" s="315">
        <f t="shared" si="34"/>
        <v>0</v>
      </c>
      <c r="E178" s="316">
        <f t="shared" si="28"/>
        <v>0</v>
      </c>
      <c r="F178" s="315">
        <f t="shared" si="35"/>
        <v>0</v>
      </c>
      <c r="G178" s="315">
        <f t="shared" si="36"/>
        <v>0</v>
      </c>
      <c r="H178" s="315">
        <f t="shared" si="37"/>
        <v>0</v>
      </c>
      <c r="I178" s="315">
        <f t="shared" si="29"/>
        <v>0</v>
      </c>
      <c r="J178" s="374">
        <f t="shared" si="38"/>
        <v>0</v>
      </c>
      <c r="K178" s="374">
        <f t="shared" si="30"/>
        <v>0</v>
      </c>
      <c r="L178" s="388">
        <f t="shared" si="39"/>
        <v>1</v>
      </c>
      <c r="M178" s="374">
        <f t="shared" si="31"/>
        <v>0</v>
      </c>
    </row>
    <row r="179" spans="1:13">
      <c r="A179" s="228">
        <f t="shared" si="32"/>
        <v>0</v>
      </c>
      <c r="B179" s="229">
        <f t="shared" si="27"/>
        <v>0</v>
      </c>
      <c r="C179" s="315">
        <f t="shared" si="33"/>
        <v>0</v>
      </c>
      <c r="D179" s="315">
        <f t="shared" si="34"/>
        <v>0</v>
      </c>
      <c r="E179" s="316">
        <f t="shared" si="28"/>
        <v>0</v>
      </c>
      <c r="F179" s="315">
        <f t="shared" si="35"/>
        <v>0</v>
      </c>
      <c r="G179" s="315">
        <f t="shared" si="36"/>
        <v>0</v>
      </c>
      <c r="H179" s="315">
        <f t="shared" si="37"/>
        <v>0</v>
      </c>
      <c r="I179" s="315">
        <f t="shared" si="29"/>
        <v>0</v>
      </c>
      <c r="J179" s="374">
        <f t="shared" si="38"/>
        <v>0</v>
      </c>
      <c r="K179" s="374">
        <f t="shared" si="30"/>
        <v>0</v>
      </c>
      <c r="L179" s="388">
        <f t="shared" si="39"/>
        <v>1</v>
      </c>
      <c r="M179" s="374">
        <f t="shared" si="31"/>
        <v>0</v>
      </c>
    </row>
    <row r="180" spans="1:13">
      <c r="A180" s="228">
        <f t="shared" si="32"/>
        <v>0</v>
      </c>
      <c r="B180" s="229">
        <f t="shared" si="27"/>
        <v>0</v>
      </c>
      <c r="C180" s="315">
        <f t="shared" si="33"/>
        <v>0</v>
      </c>
      <c r="D180" s="315">
        <f t="shared" si="34"/>
        <v>0</v>
      </c>
      <c r="E180" s="316">
        <f t="shared" si="28"/>
        <v>0</v>
      </c>
      <c r="F180" s="315">
        <f t="shared" si="35"/>
        <v>0</v>
      </c>
      <c r="G180" s="315">
        <f t="shared" si="36"/>
        <v>0</v>
      </c>
      <c r="H180" s="315">
        <f t="shared" si="37"/>
        <v>0</v>
      </c>
      <c r="I180" s="315">
        <f t="shared" si="29"/>
        <v>0</v>
      </c>
      <c r="J180" s="374">
        <f t="shared" si="38"/>
        <v>0</v>
      </c>
      <c r="K180" s="374">
        <f t="shared" si="30"/>
        <v>0</v>
      </c>
      <c r="L180" s="388">
        <f t="shared" si="39"/>
        <v>1</v>
      </c>
      <c r="M180" s="374">
        <f t="shared" si="31"/>
        <v>0</v>
      </c>
    </row>
    <row r="181" spans="1:13">
      <c r="A181" s="228">
        <f t="shared" si="32"/>
        <v>0</v>
      </c>
      <c r="B181" s="229">
        <f t="shared" si="27"/>
        <v>0</v>
      </c>
      <c r="C181" s="315">
        <f t="shared" si="33"/>
        <v>0</v>
      </c>
      <c r="D181" s="315">
        <f t="shared" si="34"/>
        <v>0</v>
      </c>
      <c r="E181" s="316">
        <f t="shared" si="28"/>
        <v>0</v>
      </c>
      <c r="F181" s="315">
        <f t="shared" si="35"/>
        <v>0</v>
      </c>
      <c r="G181" s="315">
        <f t="shared" si="36"/>
        <v>0</v>
      </c>
      <c r="H181" s="315">
        <f t="shared" si="37"/>
        <v>0</v>
      </c>
      <c r="I181" s="315">
        <f t="shared" si="29"/>
        <v>0</v>
      </c>
      <c r="J181" s="374">
        <f t="shared" si="38"/>
        <v>0</v>
      </c>
      <c r="K181" s="374">
        <f t="shared" si="30"/>
        <v>0</v>
      </c>
      <c r="L181" s="388">
        <f t="shared" si="39"/>
        <v>1</v>
      </c>
      <c r="M181" s="374">
        <f t="shared" si="31"/>
        <v>0</v>
      </c>
    </row>
    <row r="182" spans="1:13">
      <c r="A182" s="228">
        <f t="shared" si="32"/>
        <v>0</v>
      </c>
      <c r="B182" s="229">
        <f t="shared" si="27"/>
        <v>0</v>
      </c>
      <c r="C182" s="315">
        <f t="shared" si="33"/>
        <v>0</v>
      </c>
      <c r="D182" s="315">
        <f t="shared" si="34"/>
        <v>0</v>
      </c>
      <c r="E182" s="316">
        <f t="shared" si="28"/>
        <v>0</v>
      </c>
      <c r="F182" s="315">
        <f t="shared" si="35"/>
        <v>0</v>
      </c>
      <c r="G182" s="315">
        <f t="shared" si="36"/>
        <v>0</v>
      </c>
      <c r="H182" s="315">
        <f t="shared" si="37"/>
        <v>0</v>
      </c>
      <c r="I182" s="315">
        <f t="shared" si="29"/>
        <v>0</v>
      </c>
      <c r="J182" s="374">
        <f t="shared" si="38"/>
        <v>0</v>
      </c>
      <c r="K182" s="374">
        <f t="shared" si="30"/>
        <v>0</v>
      </c>
      <c r="L182" s="388">
        <f t="shared" si="39"/>
        <v>1</v>
      </c>
      <c r="M182" s="374">
        <f t="shared" si="31"/>
        <v>0</v>
      </c>
    </row>
    <row r="183" spans="1:13">
      <c r="A183" s="228">
        <f t="shared" si="32"/>
        <v>0</v>
      </c>
      <c r="B183" s="229">
        <f t="shared" si="27"/>
        <v>0</v>
      </c>
      <c r="C183" s="315">
        <f t="shared" si="33"/>
        <v>0</v>
      </c>
      <c r="D183" s="315">
        <f t="shared" si="34"/>
        <v>0</v>
      </c>
      <c r="E183" s="316">
        <f t="shared" si="28"/>
        <v>0</v>
      </c>
      <c r="F183" s="315">
        <f t="shared" si="35"/>
        <v>0</v>
      </c>
      <c r="G183" s="315">
        <f t="shared" si="36"/>
        <v>0</v>
      </c>
      <c r="H183" s="315">
        <f t="shared" si="37"/>
        <v>0</v>
      </c>
      <c r="I183" s="315">
        <f t="shared" si="29"/>
        <v>0</v>
      </c>
      <c r="J183" s="374">
        <f t="shared" si="38"/>
        <v>0</v>
      </c>
      <c r="K183" s="374">
        <f t="shared" si="30"/>
        <v>0</v>
      </c>
      <c r="L183" s="388">
        <f t="shared" si="39"/>
        <v>1</v>
      </c>
      <c r="M183" s="374">
        <f t="shared" si="31"/>
        <v>0</v>
      </c>
    </row>
    <row r="184" spans="1:13">
      <c r="A184" s="228">
        <f t="shared" si="32"/>
        <v>0</v>
      </c>
      <c r="B184" s="229">
        <f t="shared" si="27"/>
        <v>0</v>
      </c>
      <c r="C184" s="315">
        <f t="shared" si="33"/>
        <v>0</v>
      </c>
      <c r="D184" s="315">
        <f t="shared" si="34"/>
        <v>0</v>
      </c>
      <c r="E184" s="316">
        <f t="shared" si="28"/>
        <v>0</v>
      </c>
      <c r="F184" s="315">
        <f t="shared" si="35"/>
        <v>0</v>
      </c>
      <c r="G184" s="315">
        <f t="shared" si="36"/>
        <v>0</v>
      </c>
      <c r="H184" s="315">
        <f t="shared" si="37"/>
        <v>0</v>
      </c>
      <c r="I184" s="315">
        <f t="shared" si="29"/>
        <v>0</v>
      </c>
      <c r="J184" s="374">
        <f t="shared" si="38"/>
        <v>0</v>
      </c>
      <c r="K184" s="374">
        <f t="shared" si="30"/>
        <v>0</v>
      </c>
      <c r="L184" s="388">
        <f t="shared" si="39"/>
        <v>1</v>
      </c>
      <c r="M184" s="374">
        <f t="shared" si="31"/>
        <v>0</v>
      </c>
    </row>
    <row r="185" spans="1:13">
      <c r="A185" s="228">
        <f t="shared" si="32"/>
        <v>0</v>
      </c>
      <c r="B185" s="229">
        <f t="shared" si="27"/>
        <v>0</v>
      </c>
      <c r="C185" s="315">
        <f t="shared" si="33"/>
        <v>0</v>
      </c>
      <c r="D185" s="315">
        <f t="shared" si="34"/>
        <v>0</v>
      </c>
      <c r="E185" s="316">
        <f t="shared" si="28"/>
        <v>0</v>
      </c>
      <c r="F185" s="315">
        <f t="shared" si="35"/>
        <v>0</v>
      </c>
      <c r="G185" s="315">
        <f t="shared" si="36"/>
        <v>0</v>
      </c>
      <c r="H185" s="315">
        <f t="shared" si="37"/>
        <v>0</v>
      </c>
      <c r="I185" s="315">
        <f t="shared" si="29"/>
        <v>0</v>
      </c>
      <c r="J185" s="374">
        <f t="shared" si="38"/>
        <v>0</v>
      </c>
      <c r="K185" s="374">
        <f t="shared" si="30"/>
        <v>0</v>
      </c>
      <c r="L185" s="388">
        <f t="shared" si="39"/>
        <v>1</v>
      </c>
      <c r="M185" s="374">
        <f t="shared" si="31"/>
        <v>0</v>
      </c>
    </row>
    <row r="186" spans="1:13">
      <c r="A186" s="228">
        <f t="shared" si="32"/>
        <v>0</v>
      </c>
      <c r="B186" s="229">
        <f t="shared" si="27"/>
        <v>0</v>
      </c>
      <c r="C186" s="315">
        <f t="shared" si="33"/>
        <v>0</v>
      </c>
      <c r="D186" s="315">
        <f t="shared" si="34"/>
        <v>0</v>
      </c>
      <c r="E186" s="316">
        <f t="shared" si="28"/>
        <v>0</v>
      </c>
      <c r="F186" s="315">
        <f t="shared" si="35"/>
        <v>0</v>
      </c>
      <c r="G186" s="315">
        <f t="shared" si="36"/>
        <v>0</v>
      </c>
      <c r="H186" s="315">
        <f t="shared" si="37"/>
        <v>0</v>
      </c>
      <c r="I186" s="315">
        <f t="shared" si="29"/>
        <v>0</v>
      </c>
      <c r="J186" s="374">
        <f t="shared" si="38"/>
        <v>0</v>
      </c>
      <c r="K186" s="374">
        <f t="shared" si="30"/>
        <v>0</v>
      </c>
      <c r="L186" s="388">
        <f t="shared" si="39"/>
        <v>1</v>
      </c>
      <c r="M186" s="374">
        <f t="shared" si="31"/>
        <v>0</v>
      </c>
    </row>
    <row r="187" spans="1:13">
      <c r="A187" s="228">
        <f t="shared" si="32"/>
        <v>0</v>
      </c>
      <c r="B187" s="229">
        <f t="shared" si="27"/>
        <v>0</v>
      </c>
      <c r="C187" s="315">
        <f t="shared" si="33"/>
        <v>0</v>
      </c>
      <c r="D187" s="315">
        <f t="shared" si="34"/>
        <v>0</v>
      </c>
      <c r="E187" s="316">
        <f t="shared" si="28"/>
        <v>0</v>
      </c>
      <c r="F187" s="315">
        <f t="shared" si="35"/>
        <v>0</v>
      </c>
      <c r="G187" s="315">
        <f t="shared" si="36"/>
        <v>0</v>
      </c>
      <c r="H187" s="315">
        <f t="shared" si="37"/>
        <v>0</v>
      </c>
      <c r="I187" s="315">
        <f t="shared" si="29"/>
        <v>0</v>
      </c>
      <c r="J187" s="374">
        <f t="shared" si="38"/>
        <v>0</v>
      </c>
      <c r="K187" s="374">
        <f t="shared" si="30"/>
        <v>0</v>
      </c>
      <c r="L187" s="388">
        <f t="shared" si="39"/>
        <v>1</v>
      </c>
      <c r="M187" s="374">
        <f t="shared" si="31"/>
        <v>0</v>
      </c>
    </row>
    <row r="188" spans="1:13">
      <c r="A188" s="228">
        <f t="shared" si="32"/>
        <v>0</v>
      </c>
      <c r="B188" s="229">
        <f t="shared" si="27"/>
        <v>0</v>
      </c>
      <c r="C188" s="315">
        <f t="shared" si="33"/>
        <v>0</v>
      </c>
      <c r="D188" s="315">
        <f t="shared" si="34"/>
        <v>0</v>
      </c>
      <c r="E188" s="316">
        <f t="shared" si="28"/>
        <v>0</v>
      </c>
      <c r="F188" s="315">
        <f t="shared" si="35"/>
        <v>0</v>
      </c>
      <c r="G188" s="315">
        <f t="shared" si="36"/>
        <v>0</v>
      </c>
      <c r="H188" s="315">
        <f t="shared" si="37"/>
        <v>0</v>
      </c>
      <c r="I188" s="315">
        <f t="shared" si="29"/>
        <v>0</v>
      </c>
      <c r="J188" s="374">
        <f t="shared" si="38"/>
        <v>0</v>
      </c>
      <c r="K188" s="374">
        <f t="shared" si="30"/>
        <v>0</v>
      </c>
      <c r="L188" s="388">
        <f t="shared" si="39"/>
        <v>1</v>
      </c>
      <c r="M188" s="374">
        <f t="shared" si="31"/>
        <v>0</v>
      </c>
    </row>
    <row r="189" spans="1:13">
      <c r="A189" s="228">
        <f t="shared" si="32"/>
        <v>0</v>
      </c>
      <c r="B189" s="229">
        <f t="shared" si="27"/>
        <v>0</v>
      </c>
      <c r="C189" s="315">
        <f t="shared" si="33"/>
        <v>0</v>
      </c>
      <c r="D189" s="315">
        <f t="shared" si="34"/>
        <v>0</v>
      </c>
      <c r="E189" s="316">
        <f t="shared" si="28"/>
        <v>0</v>
      </c>
      <c r="F189" s="315">
        <f t="shared" si="35"/>
        <v>0</v>
      </c>
      <c r="G189" s="315">
        <f t="shared" si="36"/>
        <v>0</v>
      </c>
      <c r="H189" s="315">
        <f t="shared" si="37"/>
        <v>0</v>
      </c>
      <c r="I189" s="315">
        <f t="shared" si="29"/>
        <v>0</v>
      </c>
      <c r="J189" s="374">
        <f t="shared" si="38"/>
        <v>0</v>
      </c>
      <c r="K189" s="374">
        <f t="shared" si="30"/>
        <v>0</v>
      </c>
      <c r="L189" s="388">
        <f t="shared" si="39"/>
        <v>1</v>
      </c>
      <c r="M189" s="374">
        <f t="shared" si="31"/>
        <v>0</v>
      </c>
    </row>
    <row r="190" spans="1:13">
      <c r="A190" s="228">
        <f t="shared" si="32"/>
        <v>0</v>
      </c>
      <c r="B190" s="229">
        <f t="shared" si="27"/>
        <v>0</v>
      </c>
      <c r="C190" s="315">
        <f t="shared" si="33"/>
        <v>0</v>
      </c>
      <c r="D190" s="315">
        <f t="shared" si="34"/>
        <v>0</v>
      </c>
      <c r="E190" s="316">
        <f t="shared" si="28"/>
        <v>0</v>
      </c>
      <c r="F190" s="315">
        <f t="shared" si="35"/>
        <v>0</v>
      </c>
      <c r="G190" s="315">
        <f t="shared" si="36"/>
        <v>0</v>
      </c>
      <c r="H190" s="315">
        <f t="shared" si="37"/>
        <v>0</v>
      </c>
      <c r="I190" s="315">
        <f t="shared" si="29"/>
        <v>0</v>
      </c>
      <c r="J190" s="374">
        <f t="shared" si="38"/>
        <v>0</v>
      </c>
      <c r="K190" s="374">
        <f t="shared" si="30"/>
        <v>0</v>
      </c>
      <c r="L190" s="388">
        <f t="shared" si="39"/>
        <v>1</v>
      </c>
      <c r="M190" s="374">
        <f t="shared" si="31"/>
        <v>0</v>
      </c>
    </row>
    <row r="191" spans="1:13">
      <c r="A191" s="228">
        <f t="shared" si="32"/>
        <v>0</v>
      </c>
      <c r="B191" s="229">
        <f t="shared" si="27"/>
        <v>0</v>
      </c>
      <c r="C191" s="315">
        <f t="shared" si="33"/>
        <v>0</v>
      </c>
      <c r="D191" s="315">
        <f t="shared" si="34"/>
        <v>0</v>
      </c>
      <c r="E191" s="316">
        <f t="shared" si="28"/>
        <v>0</v>
      </c>
      <c r="F191" s="315">
        <f t="shared" si="35"/>
        <v>0</v>
      </c>
      <c r="G191" s="315">
        <f t="shared" si="36"/>
        <v>0</v>
      </c>
      <c r="H191" s="315">
        <f t="shared" si="37"/>
        <v>0</v>
      </c>
      <c r="I191" s="315">
        <f t="shared" si="29"/>
        <v>0</v>
      </c>
      <c r="J191" s="374">
        <f t="shared" si="38"/>
        <v>0</v>
      </c>
      <c r="K191" s="374">
        <f t="shared" si="30"/>
        <v>0</v>
      </c>
      <c r="L191" s="388">
        <f t="shared" si="39"/>
        <v>1</v>
      </c>
      <c r="M191" s="374">
        <f t="shared" si="31"/>
        <v>0</v>
      </c>
    </row>
    <row r="192" spans="1:13">
      <c r="A192" s="228">
        <f t="shared" si="32"/>
        <v>0</v>
      </c>
      <c r="B192" s="229">
        <f t="shared" si="27"/>
        <v>0</v>
      </c>
      <c r="C192" s="315">
        <f t="shared" si="33"/>
        <v>0</v>
      </c>
      <c r="D192" s="315">
        <f t="shared" si="34"/>
        <v>0</v>
      </c>
      <c r="E192" s="316">
        <f t="shared" si="28"/>
        <v>0</v>
      </c>
      <c r="F192" s="315">
        <f t="shared" si="35"/>
        <v>0</v>
      </c>
      <c r="G192" s="315">
        <f t="shared" si="36"/>
        <v>0</v>
      </c>
      <c r="H192" s="315">
        <f t="shared" si="37"/>
        <v>0</v>
      </c>
      <c r="I192" s="315">
        <f t="shared" si="29"/>
        <v>0</v>
      </c>
      <c r="J192" s="374">
        <f t="shared" si="38"/>
        <v>0</v>
      </c>
      <c r="K192" s="374">
        <f t="shared" si="30"/>
        <v>0</v>
      </c>
      <c r="L192" s="388">
        <f t="shared" si="39"/>
        <v>1</v>
      </c>
      <c r="M192" s="374">
        <f t="shared" si="31"/>
        <v>0</v>
      </c>
    </row>
    <row r="193" spans="1:13">
      <c r="A193" s="228">
        <f t="shared" si="32"/>
        <v>0</v>
      </c>
      <c r="B193" s="229">
        <f t="shared" si="27"/>
        <v>0</v>
      </c>
      <c r="C193" s="315">
        <f t="shared" si="33"/>
        <v>0</v>
      </c>
      <c r="D193" s="315">
        <f t="shared" si="34"/>
        <v>0</v>
      </c>
      <c r="E193" s="316">
        <f t="shared" si="28"/>
        <v>0</v>
      </c>
      <c r="F193" s="315">
        <f t="shared" si="35"/>
        <v>0</v>
      </c>
      <c r="G193" s="315">
        <f t="shared" si="36"/>
        <v>0</v>
      </c>
      <c r="H193" s="315">
        <f t="shared" si="37"/>
        <v>0</v>
      </c>
      <c r="I193" s="315">
        <f t="shared" si="29"/>
        <v>0</v>
      </c>
      <c r="J193" s="374">
        <f t="shared" si="38"/>
        <v>0</v>
      </c>
      <c r="K193" s="374">
        <f t="shared" si="30"/>
        <v>0</v>
      </c>
      <c r="L193" s="388">
        <f t="shared" si="39"/>
        <v>1</v>
      </c>
      <c r="M193" s="374">
        <f t="shared" si="31"/>
        <v>0</v>
      </c>
    </row>
    <row r="194" spans="1:13">
      <c r="A194" s="228">
        <f t="shared" si="32"/>
        <v>0</v>
      </c>
      <c r="B194" s="229">
        <f t="shared" si="27"/>
        <v>0</v>
      </c>
      <c r="C194" s="315">
        <f t="shared" si="33"/>
        <v>0</v>
      </c>
      <c r="D194" s="315">
        <f t="shared" si="34"/>
        <v>0</v>
      </c>
      <c r="E194" s="316">
        <f t="shared" si="28"/>
        <v>0</v>
      </c>
      <c r="F194" s="315">
        <f t="shared" si="35"/>
        <v>0</v>
      </c>
      <c r="G194" s="315">
        <f t="shared" si="36"/>
        <v>0</v>
      </c>
      <c r="H194" s="315">
        <f t="shared" si="37"/>
        <v>0</v>
      </c>
      <c r="I194" s="315">
        <f t="shared" si="29"/>
        <v>0</v>
      </c>
      <c r="J194" s="374">
        <f t="shared" si="38"/>
        <v>0</v>
      </c>
      <c r="K194" s="374">
        <f t="shared" si="30"/>
        <v>0</v>
      </c>
      <c r="L194" s="388">
        <f t="shared" si="39"/>
        <v>1</v>
      </c>
      <c r="M194" s="374">
        <f t="shared" si="31"/>
        <v>0</v>
      </c>
    </row>
    <row r="195" spans="1:13">
      <c r="A195" s="228">
        <f t="shared" si="32"/>
        <v>0</v>
      </c>
      <c r="B195" s="229">
        <f t="shared" si="27"/>
        <v>0</v>
      </c>
      <c r="C195" s="315">
        <f t="shared" si="33"/>
        <v>0</v>
      </c>
      <c r="D195" s="315">
        <f t="shared" si="34"/>
        <v>0</v>
      </c>
      <c r="E195" s="316">
        <f t="shared" si="28"/>
        <v>0</v>
      </c>
      <c r="F195" s="315">
        <f t="shared" si="35"/>
        <v>0</v>
      </c>
      <c r="G195" s="315">
        <f t="shared" si="36"/>
        <v>0</v>
      </c>
      <c r="H195" s="315">
        <f t="shared" si="37"/>
        <v>0</v>
      </c>
      <c r="I195" s="315">
        <f t="shared" si="29"/>
        <v>0</v>
      </c>
      <c r="J195" s="374">
        <f t="shared" si="38"/>
        <v>0</v>
      </c>
      <c r="K195" s="374">
        <f t="shared" si="30"/>
        <v>0</v>
      </c>
      <c r="L195" s="388">
        <f t="shared" si="39"/>
        <v>1</v>
      </c>
      <c r="M195" s="374">
        <f t="shared" si="31"/>
        <v>0</v>
      </c>
    </row>
    <row r="196" spans="1:13">
      <c r="A196" s="228">
        <f t="shared" si="32"/>
        <v>0</v>
      </c>
      <c r="B196" s="229">
        <f t="shared" si="27"/>
        <v>0</v>
      </c>
      <c r="C196" s="315">
        <f t="shared" si="33"/>
        <v>0</v>
      </c>
      <c r="D196" s="315">
        <f t="shared" si="34"/>
        <v>0</v>
      </c>
      <c r="E196" s="316">
        <f t="shared" si="28"/>
        <v>0</v>
      </c>
      <c r="F196" s="315">
        <f t="shared" si="35"/>
        <v>0</v>
      </c>
      <c r="G196" s="315">
        <f t="shared" si="36"/>
        <v>0</v>
      </c>
      <c r="H196" s="315">
        <f t="shared" si="37"/>
        <v>0</v>
      </c>
      <c r="I196" s="315">
        <f t="shared" si="29"/>
        <v>0</v>
      </c>
      <c r="J196" s="374">
        <f t="shared" si="38"/>
        <v>0</v>
      </c>
      <c r="K196" s="374">
        <f t="shared" si="30"/>
        <v>0</v>
      </c>
      <c r="L196" s="388">
        <f t="shared" si="39"/>
        <v>1</v>
      </c>
      <c r="M196" s="374">
        <f t="shared" si="31"/>
        <v>0</v>
      </c>
    </row>
    <row r="197" spans="1:13">
      <c r="A197" s="228">
        <f t="shared" si="32"/>
        <v>0</v>
      </c>
      <c r="B197" s="229">
        <f t="shared" si="27"/>
        <v>0</v>
      </c>
      <c r="C197" s="315">
        <f t="shared" si="33"/>
        <v>0</v>
      </c>
      <c r="D197" s="315">
        <f t="shared" si="34"/>
        <v>0</v>
      </c>
      <c r="E197" s="316">
        <f t="shared" si="28"/>
        <v>0</v>
      </c>
      <c r="F197" s="315">
        <f t="shared" si="35"/>
        <v>0</v>
      </c>
      <c r="G197" s="315">
        <f t="shared" si="36"/>
        <v>0</v>
      </c>
      <c r="H197" s="315">
        <f t="shared" si="37"/>
        <v>0</v>
      </c>
      <c r="I197" s="315">
        <f t="shared" si="29"/>
        <v>0</v>
      </c>
      <c r="J197" s="374">
        <f t="shared" si="38"/>
        <v>0</v>
      </c>
      <c r="K197" s="374">
        <f t="shared" si="30"/>
        <v>0</v>
      </c>
      <c r="L197" s="388">
        <f t="shared" si="39"/>
        <v>1</v>
      </c>
      <c r="M197" s="374">
        <f t="shared" si="31"/>
        <v>0</v>
      </c>
    </row>
    <row r="198" spans="1:13">
      <c r="A198" s="228">
        <f t="shared" si="32"/>
        <v>0</v>
      </c>
      <c r="B198" s="229">
        <f t="shared" si="27"/>
        <v>0</v>
      </c>
      <c r="C198" s="315">
        <f t="shared" si="33"/>
        <v>0</v>
      </c>
      <c r="D198" s="315">
        <f t="shared" si="34"/>
        <v>0</v>
      </c>
      <c r="E198" s="316">
        <f t="shared" si="28"/>
        <v>0</v>
      </c>
      <c r="F198" s="315">
        <f t="shared" si="35"/>
        <v>0</v>
      </c>
      <c r="G198" s="315">
        <f t="shared" si="36"/>
        <v>0</v>
      </c>
      <c r="H198" s="315">
        <f t="shared" si="37"/>
        <v>0</v>
      </c>
      <c r="I198" s="315">
        <f t="shared" si="29"/>
        <v>0</v>
      </c>
      <c r="J198" s="374">
        <f t="shared" si="38"/>
        <v>0</v>
      </c>
      <c r="K198" s="374">
        <f t="shared" si="30"/>
        <v>0</v>
      </c>
      <c r="L198" s="388">
        <f t="shared" si="39"/>
        <v>1</v>
      </c>
      <c r="M198" s="374">
        <f t="shared" si="31"/>
        <v>0</v>
      </c>
    </row>
    <row r="199" spans="1:13">
      <c r="A199" s="228">
        <f t="shared" si="32"/>
        <v>0</v>
      </c>
      <c r="B199" s="229">
        <f t="shared" si="27"/>
        <v>0</v>
      </c>
      <c r="C199" s="315">
        <f t="shared" si="33"/>
        <v>0</v>
      </c>
      <c r="D199" s="315">
        <f t="shared" si="34"/>
        <v>0</v>
      </c>
      <c r="E199" s="316">
        <f t="shared" si="28"/>
        <v>0</v>
      </c>
      <c r="F199" s="315">
        <f t="shared" si="35"/>
        <v>0</v>
      </c>
      <c r="G199" s="315">
        <f t="shared" si="36"/>
        <v>0</v>
      </c>
      <c r="H199" s="315">
        <f t="shared" si="37"/>
        <v>0</v>
      </c>
      <c r="I199" s="315">
        <f t="shared" si="29"/>
        <v>0</v>
      </c>
      <c r="J199" s="374">
        <f t="shared" si="38"/>
        <v>0</v>
      </c>
      <c r="K199" s="374">
        <f t="shared" si="30"/>
        <v>0</v>
      </c>
      <c r="L199" s="388">
        <f t="shared" si="39"/>
        <v>1</v>
      </c>
      <c r="M199" s="374">
        <f t="shared" si="31"/>
        <v>0</v>
      </c>
    </row>
    <row r="200" spans="1:13">
      <c r="A200" s="228">
        <f t="shared" si="32"/>
        <v>0</v>
      </c>
      <c r="B200" s="229">
        <f t="shared" si="27"/>
        <v>0</v>
      </c>
      <c r="C200" s="315">
        <f t="shared" si="33"/>
        <v>0</v>
      </c>
      <c r="D200" s="315">
        <f t="shared" si="34"/>
        <v>0</v>
      </c>
      <c r="E200" s="316">
        <f t="shared" si="28"/>
        <v>0</v>
      </c>
      <c r="F200" s="315">
        <f t="shared" si="35"/>
        <v>0</v>
      </c>
      <c r="G200" s="315">
        <f t="shared" si="36"/>
        <v>0</v>
      </c>
      <c r="H200" s="315">
        <f t="shared" si="37"/>
        <v>0</v>
      </c>
      <c r="I200" s="315">
        <f t="shared" si="29"/>
        <v>0</v>
      </c>
      <c r="J200" s="374">
        <f t="shared" si="38"/>
        <v>0</v>
      </c>
      <c r="K200" s="374">
        <f t="shared" si="30"/>
        <v>0</v>
      </c>
      <c r="L200" s="388">
        <f t="shared" si="39"/>
        <v>1</v>
      </c>
      <c r="M200" s="374">
        <f t="shared" si="31"/>
        <v>0</v>
      </c>
    </row>
    <row r="201" spans="1:13">
      <c r="A201" s="228">
        <f t="shared" si="32"/>
        <v>0</v>
      </c>
      <c r="B201" s="229">
        <f t="shared" si="27"/>
        <v>0</v>
      </c>
      <c r="C201" s="315">
        <f t="shared" si="33"/>
        <v>0</v>
      </c>
      <c r="D201" s="315">
        <f t="shared" si="34"/>
        <v>0</v>
      </c>
      <c r="E201" s="316">
        <f t="shared" si="28"/>
        <v>0</v>
      </c>
      <c r="F201" s="315">
        <f t="shared" si="35"/>
        <v>0</v>
      </c>
      <c r="G201" s="315">
        <f t="shared" si="36"/>
        <v>0</v>
      </c>
      <c r="H201" s="315">
        <f t="shared" si="37"/>
        <v>0</v>
      </c>
      <c r="I201" s="315">
        <f t="shared" si="29"/>
        <v>0</v>
      </c>
      <c r="J201" s="374">
        <f t="shared" si="38"/>
        <v>0</v>
      </c>
      <c r="K201" s="374">
        <f t="shared" si="30"/>
        <v>0</v>
      </c>
      <c r="L201" s="388">
        <f t="shared" si="39"/>
        <v>1</v>
      </c>
      <c r="M201" s="374">
        <f t="shared" si="31"/>
        <v>0</v>
      </c>
    </row>
    <row r="202" spans="1:13">
      <c r="A202" s="228">
        <f t="shared" si="32"/>
        <v>0</v>
      </c>
      <c r="B202" s="229">
        <f t="shared" si="27"/>
        <v>0</v>
      </c>
      <c r="C202" s="315">
        <f t="shared" si="33"/>
        <v>0</v>
      </c>
      <c r="D202" s="315">
        <f t="shared" si="34"/>
        <v>0</v>
      </c>
      <c r="E202" s="316">
        <f t="shared" si="28"/>
        <v>0</v>
      </c>
      <c r="F202" s="315">
        <f t="shared" si="35"/>
        <v>0</v>
      </c>
      <c r="G202" s="315">
        <f t="shared" si="36"/>
        <v>0</v>
      </c>
      <c r="H202" s="315">
        <f t="shared" si="37"/>
        <v>0</v>
      </c>
      <c r="I202" s="315">
        <f t="shared" si="29"/>
        <v>0</v>
      </c>
      <c r="J202" s="374">
        <f t="shared" si="38"/>
        <v>0</v>
      </c>
      <c r="K202" s="374">
        <f t="shared" si="30"/>
        <v>0</v>
      </c>
      <c r="L202" s="388">
        <f t="shared" si="39"/>
        <v>1</v>
      </c>
      <c r="M202" s="374">
        <f t="shared" si="31"/>
        <v>0</v>
      </c>
    </row>
    <row r="203" spans="1:13">
      <c r="A203" s="228">
        <f t="shared" si="32"/>
        <v>0</v>
      </c>
      <c r="B203" s="229">
        <f t="shared" si="27"/>
        <v>0</v>
      </c>
      <c r="C203" s="315">
        <f t="shared" si="33"/>
        <v>0</v>
      </c>
      <c r="D203" s="315">
        <f t="shared" si="34"/>
        <v>0</v>
      </c>
      <c r="E203" s="316">
        <f t="shared" si="28"/>
        <v>0</v>
      </c>
      <c r="F203" s="315">
        <f t="shared" si="35"/>
        <v>0</v>
      </c>
      <c r="G203" s="315">
        <f t="shared" si="36"/>
        <v>0</v>
      </c>
      <c r="H203" s="315">
        <f t="shared" si="37"/>
        <v>0</v>
      </c>
      <c r="I203" s="315">
        <f t="shared" si="29"/>
        <v>0</v>
      </c>
      <c r="J203" s="374">
        <f t="shared" si="38"/>
        <v>0</v>
      </c>
      <c r="K203" s="374">
        <f t="shared" si="30"/>
        <v>0</v>
      </c>
      <c r="L203" s="388">
        <f t="shared" si="39"/>
        <v>1</v>
      </c>
      <c r="M203" s="374">
        <f t="shared" si="31"/>
        <v>0</v>
      </c>
    </row>
    <row r="204" spans="1:13">
      <c r="A204" s="228">
        <f t="shared" si="32"/>
        <v>0</v>
      </c>
      <c r="B204" s="229">
        <f t="shared" si="27"/>
        <v>0</v>
      </c>
      <c r="C204" s="315">
        <f t="shared" si="33"/>
        <v>0</v>
      </c>
      <c r="D204" s="315">
        <f t="shared" si="34"/>
        <v>0</v>
      </c>
      <c r="E204" s="316">
        <f t="shared" si="28"/>
        <v>0</v>
      </c>
      <c r="F204" s="315">
        <f t="shared" si="35"/>
        <v>0</v>
      </c>
      <c r="G204" s="315">
        <f t="shared" si="36"/>
        <v>0</v>
      </c>
      <c r="H204" s="315">
        <f t="shared" si="37"/>
        <v>0</v>
      </c>
      <c r="I204" s="315">
        <f t="shared" si="29"/>
        <v>0</v>
      </c>
      <c r="J204" s="374">
        <f t="shared" si="38"/>
        <v>0</v>
      </c>
      <c r="K204" s="374">
        <f t="shared" si="30"/>
        <v>0</v>
      </c>
      <c r="L204" s="388">
        <f t="shared" si="39"/>
        <v>1</v>
      </c>
      <c r="M204" s="374">
        <f t="shared" si="31"/>
        <v>0</v>
      </c>
    </row>
    <row r="205" spans="1:13">
      <c r="A205" s="228">
        <f t="shared" si="32"/>
        <v>0</v>
      </c>
      <c r="B205" s="229">
        <f t="shared" si="27"/>
        <v>0</v>
      </c>
      <c r="C205" s="315">
        <f t="shared" si="33"/>
        <v>0</v>
      </c>
      <c r="D205" s="315">
        <f t="shared" si="34"/>
        <v>0</v>
      </c>
      <c r="E205" s="316">
        <f t="shared" si="28"/>
        <v>0</v>
      </c>
      <c r="F205" s="315">
        <f t="shared" si="35"/>
        <v>0</v>
      </c>
      <c r="G205" s="315">
        <f t="shared" si="36"/>
        <v>0</v>
      </c>
      <c r="H205" s="315">
        <f t="shared" si="37"/>
        <v>0</v>
      </c>
      <c r="I205" s="315">
        <f t="shared" si="29"/>
        <v>0</v>
      </c>
      <c r="J205" s="374">
        <f t="shared" si="38"/>
        <v>0</v>
      </c>
      <c r="K205" s="374">
        <f t="shared" si="30"/>
        <v>0</v>
      </c>
      <c r="L205" s="388">
        <f t="shared" si="39"/>
        <v>1</v>
      </c>
      <c r="M205" s="374">
        <f t="shared" si="31"/>
        <v>0</v>
      </c>
    </row>
    <row r="206" spans="1:13">
      <c r="A206" s="228">
        <f t="shared" si="32"/>
        <v>0</v>
      </c>
      <c r="B206" s="229">
        <f t="shared" si="27"/>
        <v>0</v>
      </c>
      <c r="C206" s="315">
        <f t="shared" si="33"/>
        <v>0</v>
      </c>
      <c r="D206" s="315">
        <f t="shared" si="34"/>
        <v>0</v>
      </c>
      <c r="E206" s="316">
        <f t="shared" si="28"/>
        <v>0</v>
      </c>
      <c r="F206" s="315">
        <f t="shared" si="35"/>
        <v>0</v>
      </c>
      <c r="G206" s="315">
        <f t="shared" si="36"/>
        <v>0</v>
      </c>
      <c r="H206" s="315">
        <f t="shared" si="37"/>
        <v>0</v>
      </c>
      <c r="I206" s="315">
        <f t="shared" si="29"/>
        <v>0</v>
      </c>
      <c r="J206" s="374">
        <f t="shared" si="38"/>
        <v>0</v>
      </c>
      <c r="K206" s="374">
        <f t="shared" si="30"/>
        <v>0</v>
      </c>
      <c r="L206" s="388">
        <f t="shared" si="39"/>
        <v>1</v>
      </c>
      <c r="M206" s="374">
        <f t="shared" si="31"/>
        <v>0</v>
      </c>
    </row>
    <row r="207" spans="1:13">
      <c r="A207" s="228">
        <f t="shared" si="32"/>
        <v>0</v>
      </c>
      <c r="B207" s="229">
        <f t="shared" si="27"/>
        <v>0</v>
      </c>
      <c r="C207" s="315">
        <f t="shared" si="33"/>
        <v>0</v>
      </c>
      <c r="D207" s="315">
        <f t="shared" si="34"/>
        <v>0</v>
      </c>
      <c r="E207" s="316">
        <f t="shared" si="28"/>
        <v>0</v>
      </c>
      <c r="F207" s="315">
        <f t="shared" si="35"/>
        <v>0</v>
      </c>
      <c r="G207" s="315">
        <f t="shared" si="36"/>
        <v>0</v>
      </c>
      <c r="H207" s="315">
        <f t="shared" si="37"/>
        <v>0</v>
      </c>
      <c r="I207" s="315">
        <f t="shared" si="29"/>
        <v>0</v>
      </c>
      <c r="J207" s="374">
        <f t="shared" si="38"/>
        <v>0</v>
      </c>
      <c r="K207" s="374">
        <f t="shared" si="30"/>
        <v>0</v>
      </c>
      <c r="L207" s="388">
        <f t="shared" si="39"/>
        <v>1</v>
      </c>
      <c r="M207" s="374">
        <f t="shared" si="31"/>
        <v>0</v>
      </c>
    </row>
    <row r="208" spans="1:13">
      <c r="A208" s="228">
        <f t="shared" si="32"/>
        <v>0</v>
      </c>
      <c r="B208" s="229">
        <f t="shared" si="27"/>
        <v>0</v>
      </c>
      <c r="C208" s="315">
        <f t="shared" si="33"/>
        <v>0</v>
      </c>
      <c r="D208" s="315">
        <f t="shared" si="34"/>
        <v>0</v>
      </c>
      <c r="E208" s="316">
        <f t="shared" si="28"/>
        <v>0</v>
      </c>
      <c r="F208" s="315">
        <f t="shared" si="35"/>
        <v>0</v>
      </c>
      <c r="G208" s="315">
        <f t="shared" si="36"/>
        <v>0</v>
      </c>
      <c r="H208" s="315">
        <f t="shared" si="37"/>
        <v>0</v>
      </c>
      <c r="I208" s="315">
        <f t="shared" si="29"/>
        <v>0</v>
      </c>
      <c r="J208" s="374">
        <f t="shared" si="38"/>
        <v>0</v>
      </c>
      <c r="K208" s="374">
        <f t="shared" si="30"/>
        <v>0</v>
      </c>
      <c r="L208" s="388">
        <f t="shared" si="39"/>
        <v>1</v>
      </c>
      <c r="M208" s="374">
        <f t="shared" si="31"/>
        <v>0</v>
      </c>
    </row>
    <row r="209" spans="1:13">
      <c r="A209" s="228">
        <f t="shared" si="32"/>
        <v>0</v>
      </c>
      <c r="B209" s="229">
        <f t="shared" si="27"/>
        <v>0</v>
      </c>
      <c r="C209" s="315">
        <f t="shared" si="33"/>
        <v>0</v>
      </c>
      <c r="D209" s="315">
        <f t="shared" si="34"/>
        <v>0</v>
      </c>
      <c r="E209" s="316">
        <f t="shared" si="28"/>
        <v>0</v>
      </c>
      <c r="F209" s="315">
        <f t="shared" si="35"/>
        <v>0</v>
      </c>
      <c r="G209" s="315">
        <f t="shared" si="36"/>
        <v>0</v>
      </c>
      <c r="H209" s="315">
        <f t="shared" si="37"/>
        <v>0</v>
      </c>
      <c r="I209" s="315">
        <f t="shared" si="29"/>
        <v>0</v>
      </c>
      <c r="J209" s="374">
        <f t="shared" si="38"/>
        <v>0</v>
      </c>
      <c r="K209" s="374">
        <f t="shared" si="30"/>
        <v>0</v>
      </c>
      <c r="L209" s="388">
        <f t="shared" si="39"/>
        <v>1</v>
      </c>
      <c r="M209" s="374">
        <f t="shared" si="31"/>
        <v>0</v>
      </c>
    </row>
    <row r="210" spans="1:13">
      <c r="A210" s="228">
        <f t="shared" si="32"/>
        <v>0</v>
      </c>
      <c r="B210" s="229">
        <f t="shared" ref="B210:B273" si="40">IF(Pay_Num&lt;&gt;0,DATE(YEAR(Loan_Start),MONTH(Loan_Start)+(Pay_Num)*12/Num_Pmt_Per_Year,DAY(Loan_Start)),0)</f>
        <v>0</v>
      </c>
      <c r="C210" s="315">
        <f t="shared" si="33"/>
        <v>0</v>
      </c>
      <c r="D210" s="315">
        <f t="shared" si="34"/>
        <v>0</v>
      </c>
      <c r="E210" s="316">
        <f t="shared" ref="E210:E273" si="41">IF(AND(Pay_Num&lt;&gt;0,Sched_Pay+Scheduled_Extra_Payments&lt;Beg_Bal),Scheduled_Extra_Payments,IF(AND(Pay_Num&lt;&gt;0,Beg_Bal-Sched_Pay&gt;0),Beg_Bal-Sched_Pay,IF(Pay_Num&lt;&gt;0,0,0)))</f>
        <v>0</v>
      </c>
      <c r="F210" s="315">
        <f t="shared" si="35"/>
        <v>0</v>
      </c>
      <c r="G210" s="315">
        <f t="shared" si="36"/>
        <v>0</v>
      </c>
      <c r="H210" s="315">
        <f t="shared" si="37"/>
        <v>0</v>
      </c>
      <c r="I210" s="315">
        <f t="shared" ref="I210:I273" si="42">IF(AND(Pay_Num&lt;&gt;0,Sched_Pay+Extra_Pay&lt;Beg_Bal),Beg_Bal-Princ,IF(Pay_Num&lt;&gt;0,0,0))</f>
        <v>0</v>
      </c>
      <c r="J210" s="374">
        <f t="shared" si="38"/>
        <v>0</v>
      </c>
      <c r="K210" s="374">
        <f t="shared" ref="K210:K273" si="43">H211-J211</f>
        <v>0</v>
      </c>
      <c r="L210" s="388">
        <f t="shared" si="39"/>
        <v>1</v>
      </c>
      <c r="M210" s="374">
        <f t="shared" ref="M210:M273" si="44">K210+J210</f>
        <v>0</v>
      </c>
    </row>
    <row r="211" spans="1:13">
      <c r="A211" s="228">
        <f t="shared" ref="A211:A274" si="45">IF(Values_Entered,A210+1,0)</f>
        <v>0</v>
      </c>
      <c r="B211" s="229">
        <f t="shared" si="40"/>
        <v>0</v>
      </c>
      <c r="C211" s="315">
        <f t="shared" ref="C211:C274" si="46">IF(Pay_Num&lt;&gt;0,I210,0)</f>
        <v>0</v>
      </c>
      <c r="D211" s="315">
        <f t="shared" ref="D211:D274" si="47">G211+H211</f>
        <v>0</v>
      </c>
      <c r="E211" s="316">
        <f t="shared" si="41"/>
        <v>0</v>
      </c>
      <c r="F211" s="315">
        <f t="shared" ref="F211:F274" si="48">IF(AND(Pay_Num&lt;&gt;0,Sched_Pay+Extra_Pay&lt;Beg_Bal),Sched_Pay+Extra_Pay,IF(Pay_Num&lt;&gt;0,Beg_Bal,0))</f>
        <v>0</v>
      </c>
      <c r="G211" s="315">
        <f t="shared" ref="G211:G274" si="49">IF(I210=0,0,IF(Pay_Num&lt;&gt;0,Loan_Amount/Loan_Years/Num_Pmt_Per_Year,0))</f>
        <v>0</v>
      </c>
      <c r="H211" s="315">
        <f t="shared" ref="H211:H274" si="50">IF(Pay_Num&lt;&gt;0,Beg_Bal*Interest_Rate/Num_Pmt_Per_Year,0)</f>
        <v>0</v>
      </c>
      <c r="I211" s="315">
        <f t="shared" si="42"/>
        <v>0</v>
      </c>
      <c r="J211" s="374">
        <f t="shared" ref="J211:J274" si="51">DAYS360(L211,B211)/360*H211</f>
        <v>0</v>
      </c>
      <c r="K211" s="374">
        <f t="shared" si="43"/>
        <v>0</v>
      </c>
      <c r="L211" s="388">
        <f t="shared" ref="L211:L274" si="52">DATE(YEAR(B211),1,1)</f>
        <v>1</v>
      </c>
      <c r="M211" s="374">
        <f t="shared" si="44"/>
        <v>0</v>
      </c>
    </row>
    <row r="212" spans="1:13">
      <c r="A212" s="228">
        <f t="shared" si="45"/>
        <v>0</v>
      </c>
      <c r="B212" s="229">
        <f t="shared" si="40"/>
        <v>0</v>
      </c>
      <c r="C212" s="315">
        <f t="shared" si="46"/>
        <v>0</v>
      </c>
      <c r="D212" s="315">
        <f t="shared" si="47"/>
        <v>0</v>
      </c>
      <c r="E212" s="316">
        <f t="shared" si="41"/>
        <v>0</v>
      </c>
      <c r="F212" s="315">
        <f t="shared" si="48"/>
        <v>0</v>
      </c>
      <c r="G212" s="315">
        <f t="shared" si="49"/>
        <v>0</v>
      </c>
      <c r="H212" s="315">
        <f t="shared" si="50"/>
        <v>0</v>
      </c>
      <c r="I212" s="315">
        <f t="shared" si="42"/>
        <v>0</v>
      </c>
      <c r="J212" s="374">
        <f t="shared" si="51"/>
        <v>0</v>
      </c>
      <c r="K212" s="374">
        <f t="shared" si="43"/>
        <v>0</v>
      </c>
      <c r="L212" s="388">
        <f t="shared" si="52"/>
        <v>1</v>
      </c>
      <c r="M212" s="374">
        <f t="shared" si="44"/>
        <v>0</v>
      </c>
    </row>
    <row r="213" spans="1:13">
      <c r="A213" s="228">
        <f t="shared" si="45"/>
        <v>0</v>
      </c>
      <c r="B213" s="229">
        <f t="shared" si="40"/>
        <v>0</v>
      </c>
      <c r="C213" s="315">
        <f t="shared" si="46"/>
        <v>0</v>
      </c>
      <c r="D213" s="315">
        <f t="shared" si="47"/>
        <v>0</v>
      </c>
      <c r="E213" s="316">
        <f t="shared" si="41"/>
        <v>0</v>
      </c>
      <c r="F213" s="315">
        <f t="shared" si="48"/>
        <v>0</v>
      </c>
      <c r="G213" s="315">
        <f t="shared" si="49"/>
        <v>0</v>
      </c>
      <c r="H213" s="315">
        <f t="shared" si="50"/>
        <v>0</v>
      </c>
      <c r="I213" s="315">
        <f t="shared" si="42"/>
        <v>0</v>
      </c>
      <c r="J213" s="374">
        <f t="shared" si="51"/>
        <v>0</v>
      </c>
      <c r="K213" s="374">
        <f t="shared" si="43"/>
        <v>0</v>
      </c>
      <c r="L213" s="388">
        <f t="shared" si="52"/>
        <v>1</v>
      </c>
      <c r="M213" s="374">
        <f t="shared" si="44"/>
        <v>0</v>
      </c>
    </row>
    <row r="214" spans="1:13">
      <c r="A214" s="228">
        <f t="shared" si="45"/>
        <v>0</v>
      </c>
      <c r="B214" s="229">
        <f t="shared" si="40"/>
        <v>0</v>
      </c>
      <c r="C214" s="315">
        <f t="shared" si="46"/>
        <v>0</v>
      </c>
      <c r="D214" s="315">
        <f t="shared" si="47"/>
        <v>0</v>
      </c>
      <c r="E214" s="316">
        <f t="shared" si="41"/>
        <v>0</v>
      </c>
      <c r="F214" s="315">
        <f t="shared" si="48"/>
        <v>0</v>
      </c>
      <c r="G214" s="315">
        <f t="shared" si="49"/>
        <v>0</v>
      </c>
      <c r="H214" s="315">
        <f t="shared" si="50"/>
        <v>0</v>
      </c>
      <c r="I214" s="315">
        <f t="shared" si="42"/>
        <v>0</v>
      </c>
      <c r="J214" s="374">
        <f t="shared" si="51"/>
        <v>0</v>
      </c>
      <c r="K214" s="374">
        <f t="shared" si="43"/>
        <v>0</v>
      </c>
      <c r="L214" s="388">
        <f t="shared" si="52"/>
        <v>1</v>
      </c>
      <c r="M214" s="374">
        <f t="shared" si="44"/>
        <v>0</v>
      </c>
    </row>
    <row r="215" spans="1:13">
      <c r="A215" s="228">
        <f t="shared" si="45"/>
        <v>0</v>
      </c>
      <c r="B215" s="229">
        <f t="shared" si="40"/>
        <v>0</v>
      </c>
      <c r="C215" s="315">
        <f t="shared" si="46"/>
        <v>0</v>
      </c>
      <c r="D215" s="315">
        <f t="shared" si="47"/>
        <v>0</v>
      </c>
      <c r="E215" s="316">
        <f t="shared" si="41"/>
        <v>0</v>
      </c>
      <c r="F215" s="315">
        <f t="shared" si="48"/>
        <v>0</v>
      </c>
      <c r="G215" s="315">
        <f t="shared" si="49"/>
        <v>0</v>
      </c>
      <c r="H215" s="315">
        <f t="shared" si="50"/>
        <v>0</v>
      </c>
      <c r="I215" s="315">
        <f t="shared" si="42"/>
        <v>0</v>
      </c>
      <c r="J215" s="374">
        <f t="shared" si="51"/>
        <v>0</v>
      </c>
      <c r="K215" s="374">
        <f t="shared" si="43"/>
        <v>0</v>
      </c>
      <c r="L215" s="388">
        <f t="shared" si="52"/>
        <v>1</v>
      </c>
      <c r="M215" s="374">
        <f t="shared" si="44"/>
        <v>0</v>
      </c>
    </row>
    <row r="216" spans="1:13">
      <c r="A216" s="228">
        <f t="shared" si="45"/>
        <v>0</v>
      </c>
      <c r="B216" s="229">
        <f t="shared" si="40"/>
        <v>0</v>
      </c>
      <c r="C216" s="315">
        <f t="shared" si="46"/>
        <v>0</v>
      </c>
      <c r="D216" s="315">
        <f t="shared" si="47"/>
        <v>0</v>
      </c>
      <c r="E216" s="316">
        <f t="shared" si="41"/>
        <v>0</v>
      </c>
      <c r="F216" s="315">
        <f t="shared" si="48"/>
        <v>0</v>
      </c>
      <c r="G216" s="315">
        <f t="shared" si="49"/>
        <v>0</v>
      </c>
      <c r="H216" s="315">
        <f t="shared" si="50"/>
        <v>0</v>
      </c>
      <c r="I216" s="315">
        <f t="shared" si="42"/>
        <v>0</v>
      </c>
      <c r="J216" s="374">
        <f t="shared" si="51"/>
        <v>0</v>
      </c>
      <c r="K216" s="374">
        <f t="shared" si="43"/>
        <v>0</v>
      </c>
      <c r="L216" s="388">
        <f t="shared" si="52"/>
        <v>1</v>
      </c>
      <c r="M216" s="374">
        <f t="shared" si="44"/>
        <v>0</v>
      </c>
    </row>
    <row r="217" spans="1:13">
      <c r="A217" s="228">
        <f t="shared" si="45"/>
        <v>0</v>
      </c>
      <c r="B217" s="229">
        <f t="shared" si="40"/>
        <v>0</v>
      </c>
      <c r="C217" s="315">
        <f t="shared" si="46"/>
        <v>0</v>
      </c>
      <c r="D217" s="315">
        <f t="shared" si="47"/>
        <v>0</v>
      </c>
      <c r="E217" s="316">
        <f t="shared" si="41"/>
        <v>0</v>
      </c>
      <c r="F217" s="315">
        <f t="shared" si="48"/>
        <v>0</v>
      </c>
      <c r="G217" s="315">
        <f t="shared" si="49"/>
        <v>0</v>
      </c>
      <c r="H217" s="315">
        <f t="shared" si="50"/>
        <v>0</v>
      </c>
      <c r="I217" s="315">
        <f t="shared" si="42"/>
        <v>0</v>
      </c>
      <c r="J217" s="374">
        <f t="shared" si="51"/>
        <v>0</v>
      </c>
      <c r="K217" s="374">
        <f t="shared" si="43"/>
        <v>0</v>
      </c>
      <c r="L217" s="388">
        <f t="shared" si="52"/>
        <v>1</v>
      </c>
      <c r="M217" s="374">
        <f t="shared" si="44"/>
        <v>0</v>
      </c>
    </row>
    <row r="218" spans="1:13">
      <c r="A218" s="228">
        <f t="shared" si="45"/>
        <v>0</v>
      </c>
      <c r="B218" s="229">
        <f t="shared" si="40"/>
        <v>0</v>
      </c>
      <c r="C218" s="315">
        <f t="shared" si="46"/>
        <v>0</v>
      </c>
      <c r="D218" s="315">
        <f t="shared" si="47"/>
        <v>0</v>
      </c>
      <c r="E218" s="316">
        <f t="shared" si="41"/>
        <v>0</v>
      </c>
      <c r="F218" s="315">
        <f t="shared" si="48"/>
        <v>0</v>
      </c>
      <c r="G218" s="315">
        <f t="shared" si="49"/>
        <v>0</v>
      </c>
      <c r="H218" s="315">
        <f t="shared" si="50"/>
        <v>0</v>
      </c>
      <c r="I218" s="315">
        <f t="shared" si="42"/>
        <v>0</v>
      </c>
      <c r="J218" s="374">
        <f t="shared" si="51"/>
        <v>0</v>
      </c>
      <c r="K218" s="374">
        <f t="shared" si="43"/>
        <v>0</v>
      </c>
      <c r="L218" s="388">
        <f t="shared" si="52"/>
        <v>1</v>
      </c>
      <c r="M218" s="374">
        <f t="shared" si="44"/>
        <v>0</v>
      </c>
    </row>
    <row r="219" spans="1:13">
      <c r="A219" s="228">
        <f t="shared" si="45"/>
        <v>0</v>
      </c>
      <c r="B219" s="229">
        <f t="shared" si="40"/>
        <v>0</v>
      </c>
      <c r="C219" s="315">
        <f t="shared" si="46"/>
        <v>0</v>
      </c>
      <c r="D219" s="315">
        <f t="shared" si="47"/>
        <v>0</v>
      </c>
      <c r="E219" s="316">
        <f t="shared" si="41"/>
        <v>0</v>
      </c>
      <c r="F219" s="315">
        <f t="shared" si="48"/>
        <v>0</v>
      </c>
      <c r="G219" s="315">
        <f t="shared" si="49"/>
        <v>0</v>
      </c>
      <c r="H219" s="315">
        <f t="shared" si="50"/>
        <v>0</v>
      </c>
      <c r="I219" s="315">
        <f t="shared" si="42"/>
        <v>0</v>
      </c>
      <c r="J219" s="374">
        <f t="shared" si="51"/>
        <v>0</v>
      </c>
      <c r="K219" s="374">
        <f t="shared" si="43"/>
        <v>0</v>
      </c>
      <c r="L219" s="388">
        <f t="shared" si="52"/>
        <v>1</v>
      </c>
      <c r="M219" s="374">
        <f t="shared" si="44"/>
        <v>0</v>
      </c>
    </row>
    <row r="220" spans="1:13">
      <c r="A220" s="228">
        <f t="shared" si="45"/>
        <v>0</v>
      </c>
      <c r="B220" s="229">
        <f t="shared" si="40"/>
        <v>0</v>
      </c>
      <c r="C220" s="315">
        <f t="shared" si="46"/>
        <v>0</v>
      </c>
      <c r="D220" s="315">
        <f t="shared" si="47"/>
        <v>0</v>
      </c>
      <c r="E220" s="316">
        <f t="shared" si="41"/>
        <v>0</v>
      </c>
      <c r="F220" s="315">
        <f t="shared" si="48"/>
        <v>0</v>
      </c>
      <c r="G220" s="315">
        <f t="shared" si="49"/>
        <v>0</v>
      </c>
      <c r="H220" s="315">
        <f t="shared" si="50"/>
        <v>0</v>
      </c>
      <c r="I220" s="315">
        <f t="shared" si="42"/>
        <v>0</v>
      </c>
      <c r="J220" s="374">
        <f t="shared" si="51"/>
        <v>0</v>
      </c>
      <c r="K220" s="374">
        <f t="shared" si="43"/>
        <v>0</v>
      </c>
      <c r="L220" s="388">
        <f t="shared" si="52"/>
        <v>1</v>
      </c>
      <c r="M220" s="374">
        <f t="shared" si="44"/>
        <v>0</v>
      </c>
    </row>
    <row r="221" spans="1:13">
      <c r="A221" s="228">
        <f t="shared" si="45"/>
        <v>0</v>
      </c>
      <c r="B221" s="229">
        <f t="shared" si="40"/>
        <v>0</v>
      </c>
      <c r="C221" s="315">
        <f t="shared" si="46"/>
        <v>0</v>
      </c>
      <c r="D221" s="315">
        <f t="shared" si="47"/>
        <v>0</v>
      </c>
      <c r="E221" s="316">
        <f t="shared" si="41"/>
        <v>0</v>
      </c>
      <c r="F221" s="315">
        <f t="shared" si="48"/>
        <v>0</v>
      </c>
      <c r="G221" s="315">
        <f t="shared" si="49"/>
        <v>0</v>
      </c>
      <c r="H221" s="315">
        <f t="shared" si="50"/>
        <v>0</v>
      </c>
      <c r="I221" s="315">
        <f t="shared" si="42"/>
        <v>0</v>
      </c>
      <c r="J221" s="374">
        <f t="shared" si="51"/>
        <v>0</v>
      </c>
      <c r="K221" s="374">
        <f t="shared" si="43"/>
        <v>0</v>
      </c>
      <c r="L221" s="388">
        <f t="shared" si="52"/>
        <v>1</v>
      </c>
      <c r="M221" s="374">
        <f t="shared" si="44"/>
        <v>0</v>
      </c>
    </row>
    <row r="222" spans="1:13">
      <c r="A222" s="228">
        <f t="shared" si="45"/>
        <v>0</v>
      </c>
      <c r="B222" s="229">
        <f t="shared" si="40"/>
        <v>0</v>
      </c>
      <c r="C222" s="315">
        <f t="shared" si="46"/>
        <v>0</v>
      </c>
      <c r="D222" s="315">
        <f t="shared" si="47"/>
        <v>0</v>
      </c>
      <c r="E222" s="316">
        <f t="shared" si="41"/>
        <v>0</v>
      </c>
      <c r="F222" s="315">
        <f t="shared" si="48"/>
        <v>0</v>
      </c>
      <c r="G222" s="315">
        <f t="shared" si="49"/>
        <v>0</v>
      </c>
      <c r="H222" s="315">
        <f t="shared" si="50"/>
        <v>0</v>
      </c>
      <c r="I222" s="315">
        <f t="shared" si="42"/>
        <v>0</v>
      </c>
      <c r="J222" s="374">
        <f t="shared" si="51"/>
        <v>0</v>
      </c>
      <c r="K222" s="374">
        <f t="shared" si="43"/>
        <v>0</v>
      </c>
      <c r="L222" s="388">
        <f t="shared" si="52"/>
        <v>1</v>
      </c>
      <c r="M222" s="374">
        <f t="shared" si="44"/>
        <v>0</v>
      </c>
    </row>
    <row r="223" spans="1:13">
      <c r="A223" s="228">
        <f t="shared" si="45"/>
        <v>0</v>
      </c>
      <c r="B223" s="229">
        <f t="shared" si="40"/>
        <v>0</v>
      </c>
      <c r="C223" s="315">
        <f t="shared" si="46"/>
        <v>0</v>
      </c>
      <c r="D223" s="315">
        <f t="shared" si="47"/>
        <v>0</v>
      </c>
      <c r="E223" s="316">
        <f t="shared" si="41"/>
        <v>0</v>
      </c>
      <c r="F223" s="315">
        <f t="shared" si="48"/>
        <v>0</v>
      </c>
      <c r="G223" s="315">
        <f t="shared" si="49"/>
        <v>0</v>
      </c>
      <c r="H223" s="315">
        <f t="shared" si="50"/>
        <v>0</v>
      </c>
      <c r="I223" s="315">
        <f t="shared" si="42"/>
        <v>0</v>
      </c>
      <c r="J223" s="374">
        <f t="shared" si="51"/>
        <v>0</v>
      </c>
      <c r="K223" s="374">
        <f t="shared" si="43"/>
        <v>0</v>
      </c>
      <c r="L223" s="388">
        <f t="shared" si="52"/>
        <v>1</v>
      </c>
      <c r="M223" s="374">
        <f t="shared" si="44"/>
        <v>0</v>
      </c>
    </row>
    <row r="224" spans="1:13">
      <c r="A224" s="228">
        <f t="shared" si="45"/>
        <v>0</v>
      </c>
      <c r="B224" s="229">
        <f t="shared" si="40"/>
        <v>0</v>
      </c>
      <c r="C224" s="315">
        <f t="shared" si="46"/>
        <v>0</v>
      </c>
      <c r="D224" s="315">
        <f t="shared" si="47"/>
        <v>0</v>
      </c>
      <c r="E224" s="316">
        <f t="shared" si="41"/>
        <v>0</v>
      </c>
      <c r="F224" s="315">
        <f t="shared" si="48"/>
        <v>0</v>
      </c>
      <c r="G224" s="315">
        <f t="shared" si="49"/>
        <v>0</v>
      </c>
      <c r="H224" s="315">
        <f t="shared" si="50"/>
        <v>0</v>
      </c>
      <c r="I224" s="315">
        <f t="shared" si="42"/>
        <v>0</v>
      </c>
      <c r="J224" s="374">
        <f t="shared" si="51"/>
        <v>0</v>
      </c>
      <c r="K224" s="374">
        <f t="shared" si="43"/>
        <v>0</v>
      </c>
      <c r="L224" s="388">
        <f t="shared" si="52"/>
        <v>1</v>
      </c>
      <c r="M224" s="374">
        <f t="shared" si="44"/>
        <v>0</v>
      </c>
    </row>
    <row r="225" spans="1:13">
      <c r="A225" s="228">
        <f t="shared" si="45"/>
        <v>0</v>
      </c>
      <c r="B225" s="229">
        <f t="shared" si="40"/>
        <v>0</v>
      </c>
      <c r="C225" s="315">
        <f t="shared" si="46"/>
        <v>0</v>
      </c>
      <c r="D225" s="315">
        <f t="shared" si="47"/>
        <v>0</v>
      </c>
      <c r="E225" s="316">
        <f t="shared" si="41"/>
        <v>0</v>
      </c>
      <c r="F225" s="315">
        <f t="shared" si="48"/>
        <v>0</v>
      </c>
      <c r="G225" s="315">
        <f t="shared" si="49"/>
        <v>0</v>
      </c>
      <c r="H225" s="315">
        <f t="shared" si="50"/>
        <v>0</v>
      </c>
      <c r="I225" s="315">
        <f t="shared" si="42"/>
        <v>0</v>
      </c>
      <c r="J225" s="374">
        <f t="shared" si="51"/>
        <v>0</v>
      </c>
      <c r="K225" s="374">
        <f t="shared" si="43"/>
        <v>0</v>
      </c>
      <c r="L225" s="388">
        <f t="shared" si="52"/>
        <v>1</v>
      </c>
      <c r="M225" s="374">
        <f t="shared" si="44"/>
        <v>0</v>
      </c>
    </row>
    <row r="226" spans="1:13">
      <c r="A226" s="228">
        <f t="shared" si="45"/>
        <v>0</v>
      </c>
      <c r="B226" s="229">
        <f t="shared" si="40"/>
        <v>0</v>
      </c>
      <c r="C226" s="315">
        <f t="shared" si="46"/>
        <v>0</v>
      </c>
      <c r="D226" s="315">
        <f t="shared" si="47"/>
        <v>0</v>
      </c>
      <c r="E226" s="316">
        <f t="shared" si="41"/>
        <v>0</v>
      </c>
      <c r="F226" s="315">
        <f t="shared" si="48"/>
        <v>0</v>
      </c>
      <c r="G226" s="315">
        <f t="shared" si="49"/>
        <v>0</v>
      </c>
      <c r="H226" s="315">
        <f t="shared" si="50"/>
        <v>0</v>
      </c>
      <c r="I226" s="315">
        <f t="shared" si="42"/>
        <v>0</v>
      </c>
      <c r="J226" s="374">
        <f t="shared" si="51"/>
        <v>0</v>
      </c>
      <c r="K226" s="374">
        <f t="shared" si="43"/>
        <v>0</v>
      </c>
      <c r="L226" s="388">
        <f t="shared" si="52"/>
        <v>1</v>
      </c>
      <c r="M226" s="374">
        <f t="shared" si="44"/>
        <v>0</v>
      </c>
    </row>
    <row r="227" spans="1:13">
      <c r="A227" s="228">
        <f t="shared" si="45"/>
        <v>0</v>
      </c>
      <c r="B227" s="229">
        <f t="shared" si="40"/>
        <v>0</v>
      </c>
      <c r="C227" s="315">
        <f t="shared" si="46"/>
        <v>0</v>
      </c>
      <c r="D227" s="315">
        <f t="shared" si="47"/>
        <v>0</v>
      </c>
      <c r="E227" s="316">
        <f t="shared" si="41"/>
        <v>0</v>
      </c>
      <c r="F227" s="315">
        <f t="shared" si="48"/>
        <v>0</v>
      </c>
      <c r="G227" s="315">
        <f t="shared" si="49"/>
        <v>0</v>
      </c>
      <c r="H227" s="315">
        <f t="shared" si="50"/>
        <v>0</v>
      </c>
      <c r="I227" s="315">
        <f t="shared" si="42"/>
        <v>0</v>
      </c>
      <c r="J227" s="374">
        <f t="shared" si="51"/>
        <v>0</v>
      </c>
      <c r="K227" s="374">
        <f t="shared" si="43"/>
        <v>0</v>
      </c>
      <c r="L227" s="388">
        <f t="shared" si="52"/>
        <v>1</v>
      </c>
      <c r="M227" s="374">
        <f t="shared" si="44"/>
        <v>0</v>
      </c>
    </row>
    <row r="228" spans="1:13">
      <c r="A228" s="228">
        <f t="shared" si="45"/>
        <v>0</v>
      </c>
      <c r="B228" s="229">
        <f t="shared" si="40"/>
        <v>0</v>
      </c>
      <c r="C228" s="315">
        <f t="shared" si="46"/>
        <v>0</v>
      </c>
      <c r="D228" s="315">
        <f t="shared" si="47"/>
        <v>0</v>
      </c>
      <c r="E228" s="316">
        <f t="shared" si="41"/>
        <v>0</v>
      </c>
      <c r="F228" s="315">
        <f t="shared" si="48"/>
        <v>0</v>
      </c>
      <c r="G228" s="315">
        <f t="shared" si="49"/>
        <v>0</v>
      </c>
      <c r="H228" s="315">
        <f t="shared" si="50"/>
        <v>0</v>
      </c>
      <c r="I228" s="315">
        <f t="shared" si="42"/>
        <v>0</v>
      </c>
      <c r="J228" s="374">
        <f t="shared" si="51"/>
        <v>0</v>
      </c>
      <c r="K228" s="374">
        <f t="shared" si="43"/>
        <v>0</v>
      </c>
      <c r="L228" s="388">
        <f t="shared" si="52"/>
        <v>1</v>
      </c>
      <c r="M228" s="374">
        <f t="shared" si="44"/>
        <v>0</v>
      </c>
    </row>
    <row r="229" spans="1:13">
      <c r="A229" s="228">
        <f t="shared" si="45"/>
        <v>0</v>
      </c>
      <c r="B229" s="229">
        <f t="shared" si="40"/>
        <v>0</v>
      </c>
      <c r="C229" s="315">
        <f t="shared" si="46"/>
        <v>0</v>
      </c>
      <c r="D229" s="315">
        <f t="shared" si="47"/>
        <v>0</v>
      </c>
      <c r="E229" s="316">
        <f t="shared" si="41"/>
        <v>0</v>
      </c>
      <c r="F229" s="315">
        <f t="shared" si="48"/>
        <v>0</v>
      </c>
      <c r="G229" s="315">
        <f t="shared" si="49"/>
        <v>0</v>
      </c>
      <c r="H229" s="315">
        <f t="shared" si="50"/>
        <v>0</v>
      </c>
      <c r="I229" s="315">
        <f t="shared" si="42"/>
        <v>0</v>
      </c>
      <c r="J229" s="374">
        <f t="shared" si="51"/>
        <v>0</v>
      </c>
      <c r="K229" s="374">
        <f t="shared" si="43"/>
        <v>0</v>
      </c>
      <c r="L229" s="388">
        <f t="shared" si="52"/>
        <v>1</v>
      </c>
      <c r="M229" s="374">
        <f t="shared" si="44"/>
        <v>0</v>
      </c>
    </row>
    <row r="230" spans="1:13">
      <c r="A230" s="228">
        <f t="shared" si="45"/>
        <v>0</v>
      </c>
      <c r="B230" s="229">
        <f t="shared" si="40"/>
        <v>0</v>
      </c>
      <c r="C230" s="315">
        <f t="shared" si="46"/>
        <v>0</v>
      </c>
      <c r="D230" s="315">
        <f t="shared" si="47"/>
        <v>0</v>
      </c>
      <c r="E230" s="316">
        <f t="shared" si="41"/>
        <v>0</v>
      </c>
      <c r="F230" s="315">
        <f t="shared" si="48"/>
        <v>0</v>
      </c>
      <c r="G230" s="315">
        <f t="shared" si="49"/>
        <v>0</v>
      </c>
      <c r="H230" s="315">
        <f t="shared" si="50"/>
        <v>0</v>
      </c>
      <c r="I230" s="315">
        <f t="shared" si="42"/>
        <v>0</v>
      </c>
      <c r="J230" s="374">
        <f t="shared" si="51"/>
        <v>0</v>
      </c>
      <c r="K230" s="374">
        <f t="shared" si="43"/>
        <v>0</v>
      </c>
      <c r="L230" s="388">
        <f t="shared" si="52"/>
        <v>1</v>
      </c>
      <c r="M230" s="374">
        <f t="shared" si="44"/>
        <v>0</v>
      </c>
    </row>
    <row r="231" spans="1:13">
      <c r="A231" s="228">
        <f t="shared" si="45"/>
        <v>0</v>
      </c>
      <c r="B231" s="229">
        <f t="shared" si="40"/>
        <v>0</v>
      </c>
      <c r="C231" s="315">
        <f t="shared" si="46"/>
        <v>0</v>
      </c>
      <c r="D231" s="315">
        <f t="shared" si="47"/>
        <v>0</v>
      </c>
      <c r="E231" s="316">
        <f t="shared" si="41"/>
        <v>0</v>
      </c>
      <c r="F231" s="315">
        <f t="shared" si="48"/>
        <v>0</v>
      </c>
      <c r="G231" s="315">
        <f t="shared" si="49"/>
        <v>0</v>
      </c>
      <c r="H231" s="315">
        <f t="shared" si="50"/>
        <v>0</v>
      </c>
      <c r="I231" s="315">
        <f t="shared" si="42"/>
        <v>0</v>
      </c>
      <c r="J231" s="374">
        <f t="shared" si="51"/>
        <v>0</v>
      </c>
      <c r="K231" s="374">
        <f t="shared" si="43"/>
        <v>0</v>
      </c>
      <c r="L231" s="388">
        <f t="shared" si="52"/>
        <v>1</v>
      </c>
      <c r="M231" s="374">
        <f t="shared" si="44"/>
        <v>0</v>
      </c>
    </row>
    <row r="232" spans="1:13">
      <c r="A232" s="228">
        <f t="shared" si="45"/>
        <v>0</v>
      </c>
      <c r="B232" s="229">
        <f t="shared" si="40"/>
        <v>0</v>
      </c>
      <c r="C232" s="315">
        <f t="shared" si="46"/>
        <v>0</v>
      </c>
      <c r="D232" s="315">
        <f t="shared" si="47"/>
        <v>0</v>
      </c>
      <c r="E232" s="316">
        <f t="shared" si="41"/>
        <v>0</v>
      </c>
      <c r="F232" s="315">
        <f t="shared" si="48"/>
        <v>0</v>
      </c>
      <c r="G232" s="315">
        <f t="shared" si="49"/>
        <v>0</v>
      </c>
      <c r="H232" s="315">
        <f t="shared" si="50"/>
        <v>0</v>
      </c>
      <c r="I232" s="315">
        <f t="shared" si="42"/>
        <v>0</v>
      </c>
      <c r="J232" s="374">
        <f t="shared" si="51"/>
        <v>0</v>
      </c>
      <c r="K232" s="374">
        <f t="shared" si="43"/>
        <v>0</v>
      </c>
      <c r="L232" s="388">
        <f t="shared" si="52"/>
        <v>1</v>
      </c>
      <c r="M232" s="374">
        <f t="shared" si="44"/>
        <v>0</v>
      </c>
    </row>
    <row r="233" spans="1:13">
      <c r="A233" s="228">
        <f t="shared" si="45"/>
        <v>0</v>
      </c>
      <c r="B233" s="229">
        <f t="shared" si="40"/>
        <v>0</v>
      </c>
      <c r="C233" s="315">
        <f t="shared" si="46"/>
        <v>0</v>
      </c>
      <c r="D233" s="315">
        <f t="shared" si="47"/>
        <v>0</v>
      </c>
      <c r="E233" s="316">
        <f t="shared" si="41"/>
        <v>0</v>
      </c>
      <c r="F233" s="315">
        <f t="shared" si="48"/>
        <v>0</v>
      </c>
      <c r="G233" s="315">
        <f t="shared" si="49"/>
        <v>0</v>
      </c>
      <c r="H233" s="315">
        <f t="shared" si="50"/>
        <v>0</v>
      </c>
      <c r="I233" s="315">
        <f t="shared" si="42"/>
        <v>0</v>
      </c>
      <c r="J233" s="374">
        <f t="shared" si="51"/>
        <v>0</v>
      </c>
      <c r="K233" s="374">
        <f t="shared" si="43"/>
        <v>0</v>
      </c>
      <c r="L233" s="388">
        <f t="shared" si="52"/>
        <v>1</v>
      </c>
      <c r="M233" s="374">
        <f t="shared" si="44"/>
        <v>0</v>
      </c>
    </row>
    <row r="234" spans="1:13">
      <c r="A234" s="228">
        <f t="shared" si="45"/>
        <v>0</v>
      </c>
      <c r="B234" s="229">
        <f t="shared" si="40"/>
        <v>0</v>
      </c>
      <c r="C234" s="315">
        <f t="shared" si="46"/>
        <v>0</v>
      </c>
      <c r="D234" s="315">
        <f t="shared" si="47"/>
        <v>0</v>
      </c>
      <c r="E234" s="316">
        <f t="shared" si="41"/>
        <v>0</v>
      </c>
      <c r="F234" s="315">
        <f t="shared" si="48"/>
        <v>0</v>
      </c>
      <c r="G234" s="315">
        <f t="shared" si="49"/>
        <v>0</v>
      </c>
      <c r="H234" s="315">
        <f t="shared" si="50"/>
        <v>0</v>
      </c>
      <c r="I234" s="315">
        <f t="shared" si="42"/>
        <v>0</v>
      </c>
      <c r="J234" s="374">
        <f t="shared" si="51"/>
        <v>0</v>
      </c>
      <c r="K234" s="374">
        <f t="shared" si="43"/>
        <v>0</v>
      </c>
      <c r="L234" s="388">
        <f t="shared" si="52"/>
        <v>1</v>
      </c>
      <c r="M234" s="374">
        <f t="shared" si="44"/>
        <v>0</v>
      </c>
    </row>
    <row r="235" spans="1:13">
      <c r="A235" s="228">
        <f t="shared" si="45"/>
        <v>0</v>
      </c>
      <c r="B235" s="229">
        <f t="shared" si="40"/>
        <v>0</v>
      </c>
      <c r="C235" s="315">
        <f t="shared" si="46"/>
        <v>0</v>
      </c>
      <c r="D235" s="315">
        <f t="shared" si="47"/>
        <v>0</v>
      </c>
      <c r="E235" s="316">
        <f t="shared" si="41"/>
        <v>0</v>
      </c>
      <c r="F235" s="315">
        <f t="shared" si="48"/>
        <v>0</v>
      </c>
      <c r="G235" s="315">
        <f t="shared" si="49"/>
        <v>0</v>
      </c>
      <c r="H235" s="315">
        <f t="shared" si="50"/>
        <v>0</v>
      </c>
      <c r="I235" s="315">
        <f t="shared" si="42"/>
        <v>0</v>
      </c>
      <c r="J235" s="374">
        <f t="shared" si="51"/>
        <v>0</v>
      </c>
      <c r="K235" s="374">
        <f t="shared" si="43"/>
        <v>0</v>
      </c>
      <c r="L235" s="388">
        <f t="shared" si="52"/>
        <v>1</v>
      </c>
      <c r="M235" s="374">
        <f t="shared" si="44"/>
        <v>0</v>
      </c>
    </row>
    <row r="236" spans="1:13">
      <c r="A236" s="228">
        <f t="shared" si="45"/>
        <v>0</v>
      </c>
      <c r="B236" s="229">
        <f t="shared" si="40"/>
        <v>0</v>
      </c>
      <c r="C236" s="315">
        <f t="shared" si="46"/>
        <v>0</v>
      </c>
      <c r="D236" s="315">
        <f t="shared" si="47"/>
        <v>0</v>
      </c>
      <c r="E236" s="316">
        <f t="shared" si="41"/>
        <v>0</v>
      </c>
      <c r="F236" s="315">
        <f t="shared" si="48"/>
        <v>0</v>
      </c>
      <c r="G236" s="315">
        <f t="shared" si="49"/>
        <v>0</v>
      </c>
      <c r="H236" s="315">
        <f t="shared" si="50"/>
        <v>0</v>
      </c>
      <c r="I236" s="315">
        <f t="shared" si="42"/>
        <v>0</v>
      </c>
      <c r="J236" s="374">
        <f t="shared" si="51"/>
        <v>0</v>
      </c>
      <c r="K236" s="374">
        <f t="shared" si="43"/>
        <v>0</v>
      </c>
      <c r="L236" s="388">
        <f t="shared" si="52"/>
        <v>1</v>
      </c>
      <c r="M236" s="374">
        <f t="shared" si="44"/>
        <v>0</v>
      </c>
    </row>
    <row r="237" spans="1:13">
      <c r="A237" s="228">
        <f t="shared" si="45"/>
        <v>0</v>
      </c>
      <c r="B237" s="229">
        <f t="shared" si="40"/>
        <v>0</v>
      </c>
      <c r="C237" s="315">
        <f t="shared" si="46"/>
        <v>0</v>
      </c>
      <c r="D237" s="315">
        <f t="shared" si="47"/>
        <v>0</v>
      </c>
      <c r="E237" s="316">
        <f t="shared" si="41"/>
        <v>0</v>
      </c>
      <c r="F237" s="315">
        <f t="shared" si="48"/>
        <v>0</v>
      </c>
      <c r="G237" s="315">
        <f t="shared" si="49"/>
        <v>0</v>
      </c>
      <c r="H237" s="315">
        <f t="shared" si="50"/>
        <v>0</v>
      </c>
      <c r="I237" s="315">
        <f t="shared" si="42"/>
        <v>0</v>
      </c>
      <c r="J237" s="374">
        <f t="shared" si="51"/>
        <v>0</v>
      </c>
      <c r="K237" s="374">
        <f t="shared" si="43"/>
        <v>0</v>
      </c>
      <c r="L237" s="388">
        <f t="shared" si="52"/>
        <v>1</v>
      </c>
      <c r="M237" s="374">
        <f t="shared" si="44"/>
        <v>0</v>
      </c>
    </row>
    <row r="238" spans="1:13">
      <c r="A238" s="228">
        <f t="shared" si="45"/>
        <v>0</v>
      </c>
      <c r="B238" s="229">
        <f t="shared" si="40"/>
        <v>0</v>
      </c>
      <c r="C238" s="315">
        <f t="shared" si="46"/>
        <v>0</v>
      </c>
      <c r="D238" s="315">
        <f t="shared" si="47"/>
        <v>0</v>
      </c>
      <c r="E238" s="316">
        <f t="shared" si="41"/>
        <v>0</v>
      </c>
      <c r="F238" s="315">
        <f t="shared" si="48"/>
        <v>0</v>
      </c>
      <c r="G238" s="315">
        <f t="shared" si="49"/>
        <v>0</v>
      </c>
      <c r="H238" s="315">
        <f t="shared" si="50"/>
        <v>0</v>
      </c>
      <c r="I238" s="315">
        <f t="shared" si="42"/>
        <v>0</v>
      </c>
      <c r="J238" s="374">
        <f t="shared" si="51"/>
        <v>0</v>
      </c>
      <c r="K238" s="374">
        <f t="shared" si="43"/>
        <v>0</v>
      </c>
      <c r="L238" s="388">
        <f t="shared" si="52"/>
        <v>1</v>
      </c>
      <c r="M238" s="374">
        <f t="shared" si="44"/>
        <v>0</v>
      </c>
    </row>
    <row r="239" spans="1:13">
      <c r="A239" s="228">
        <f t="shared" si="45"/>
        <v>0</v>
      </c>
      <c r="B239" s="229">
        <f t="shared" si="40"/>
        <v>0</v>
      </c>
      <c r="C239" s="315">
        <f t="shared" si="46"/>
        <v>0</v>
      </c>
      <c r="D239" s="315">
        <f t="shared" si="47"/>
        <v>0</v>
      </c>
      <c r="E239" s="316">
        <f t="shared" si="41"/>
        <v>0</v>
      </c>
      <c r="F239" s="315">
        <f t="shared" si="48"/>
        <v>0</v>
      </c>
      <c r="G239" s="315">
        <f t="shared" si="49"/>
        <v>0</v>
      </c>
      <c r="H239" s="315">
        <f t="shared" si="50"/>
        <v>0</v>
      </c>
      <c r="I239" s="315">
        <f t="shared" si="42"/>
        <v>0</v>
      </c>
      <c r="J239" s="374">
        <f t="shared" si="51"/>
        <v>0</v>
      </c>
      <c r="K239" s="374">
        <f t="shared" si="43"/>
        <v>0</v>
      </c>
      <c r="L239" s="388">
        <f t="shared" si="52"/>
        <v>1</v>
      </c>
      <c r="M239" s="374">
        <f t="shared" si="44"/>
        <v>0</v>
      </c>
    </row>
    <row r="240" spans="1:13">
      <c r="A240" s="228">
        <f t="shared" si="45"/>
        <v>0</v>
      </c>
      <c r="B240" s="229">
        <f t="shared" si="40"/>
        <v>0</v>
      </c>
      <c r="C240" s="315">
        <f t="shared" si="46"/>
        <v>0</v>
      </c>
      <c r="D240" s="315">
        <f t="shared" si="47"/>
        <v>0</v>
      </c>
      <c r="E240" s="316">
        <f t="shared" si="41"/>
        <v>0</v>
      </c>
      <c r="F240" s="315">
        <f t="shared" si="48"/>
        <v>0</v>
      </c>
      <c r="G240" s="315">
        <f t="shared" si="49"/>
        <v>0</v>
      </c>
      <c r="H240" s="315">
        <f t="shared" si="50"/>
        <v>0</v>
      </c>
      <c r="I240" s="315">
        <f t="shared" si="42"/>
        <v>0</v>
      </c>
      <c r="J240" s="374">
        <f t="shared" si="51"/>
        <v>0</v>
      </c>
      <c r="K240" s="374">
        <f t="shared" si="43"/>
        <v>0</v>
      </c>
      <c r="L240" s="388">
        <f t="shared" si="52"/>
        <v>1</v>
      </c>
      <c r="M240" s="374">
        <f t="shared" si="44"/>
        <v>0</v>
      </c>
    </row>
    <row r="241" spans="1:13">
      <c r="A241" s="228">
        <f t="shared" si="45"/>
        <v>0</v>
      </c>
      <c r="B241" s="229">
        <f t="shared" si="40"/>
        <v>0</v>
      </c>
      <c r="C241" s="315">
        <f t="shared" si="46"/>
        <v>0</v>
      </c>
      <c r="D241" s="315">
        <f t="shared" si="47"/>
        <v>0</v>
      </c>
      <c r="E241" s="316">
        <f t="shared" si="41"/>
        <v>0</v>
      </c>
      <c r="F241" s="315">
        <f t="shared" si="48"/>
        <v>0</v>
      </c>
      <c r="G241" s="315">
        <f t="shared" si="49"/>
        <v>0</v>
      </c>
      <c r="H241" s="315">
        <f t="shared" si="50"/>
        <v>0</v>
      </c>
      <c r="I241" s="315">
        <f t="shared" si="42"/>
        <v>0</v>
      </c>
      <c r="J241" s="374">
        <f t="shared" si="51"/>
        <v>0</v>
      </c>
      <c r="K241" s="374">
        <f t="shared" si="43"/>
        <v>0</v>
      </c>
      <c r="L241" s="388">
        <f t="shared" si="52"/>
        <v>1</v>
      </c>
      <c r="M241" s="374">
        <f t="shared" si="44"/>
        <v>0</v>
      </c>
    </row>
    <row r="242" spans="1:13">
      <c r="A242" s="228">
        <f t="shared" si="45"/>
        <v>0</v>
      </c>
      <c r="B242" s="229">
        <f t="shared" si="40"/>
        <v>0</v>
      </c>
      <c r="C242" s="315">
        <f t="shared" si="46"/>
        <v>0</v>
      </c>
      <c r="D242" s="315">
        <f t="shared" si="47"/>
        <v>0</v>
      </c>
      <c r="E242" s="316">
        <f t="shared" si="41"/>
        <v>0</v>
      </c>
      <c r="F242" s="315">
        <f t="shared" si="48"/>
        <v>0</v>
      </c>
      <c r="G242" s="315">
        <f t="shared" si="49"/>
        <v>0</v>
      </c>
      <c r="H242" s="315">
        <f t="shared" si="50"/>
        <v>0</v>
      </c>
      <c r="I242" s="315">
        <f t="shared" si="42"/>
        <v>0</v>
      </c>
      <c r="J242" s="374">
        <f t="shared" si="51"/>
        <v>0</v>
      </c>
      <c r="K242" s="374">
        <f t="shared" si="43"/>
        <v>0</v>
      </c>
      <c r="L242" s="388">
        <f t="shared" si="52"/>
        <v>1</v>
      </c>
      <c r="M242" s="374">
        <f t="shared" si="44"/>
        <v>0</v>
      </c>
    </row>
    <row r="243" spans="1:13">
      <c r="A243" s="228">
        <f t="shared" si="45"/>
        <v>0</v>
      </c>
      <c r="B243" s="229">
        <f t="shared" si="40"/>
        <v>0</v>
      </c>
      <c r="C243" s="315">
        <f t="shared" si="46"/>
        <v>0</v>
      </c>
      <c r="D243" s="315">
        <f t="shared" si="47"/>
        <v>0</v>
      </c>
      <c r="E243" s="316">
        <f t="shared" si="41"/>
        <v>0</v>
      </c>
      <c r="F243" s="315">
        <f t="shared" si="48"/>
        <v>0</v>
      </c>
      <c r="G243" s="315">
        <f t="shared" si="49"/>
        <v>0</v>
      </c>
      <c r="H243" s="315">
        <f t="shared" si="50"/>
        <v>0</v>
      </c>
      <c r="I243" s="315">
        <f t="shared" si="42"/>
        <v>0</v>
      </c>
      <c r="J243" s="374">
        <f t="shared" si="51"/>
        <v>0</v>
      </c>
      <c r="K243" s="374">
        <f t="shared" si="43"/>
        <v>0</v>
      </c>
      <c r="L243" s="388">
        <f t="shared" si="52"/>
        <v>1</v>
      </c>
      <c r="M243" s="374">
        <f t="shared" si="44"/>
        <v>0</v>
      </c>
    </row>
    <row r="244" spans="1:13">
      <c r="A244" s="228">
        <f t="shared" si="45"/>
        <v>0</v>
      </c>
      <c r="B244" s="229">
        <f t="shared" si="40"/>
        <v>0</v>
      </c>
      <c r="C244" s="315">
        <f t="shared" si="46"/>
        <v>0</v>
      </c>
      <c r="D244" s="315">
        <f t="shared" si="47"/>
        <v>0</v>
      </c>
      <c r="E244" s="316">
        <f t="shared" si="41"/>
        <v>0</v>
      </c>
      <c r="F244" s="315">
        <f t="shared" si="48"/>
        <v>0</v>
      </c>
      <c r="G244" s="315">
        <f t="shared" si="49"/>
        <v>0</v>
      </c>
      <c r="H244" s="315">
        <f t="shared" si="50"/>
        <v>0</v>
      </c>
      <c r="I244" s="315">
        <f t="shared" si="42"/>
        <v>0</v>
      </c>
      <c r="J244" s="374">
        <f t="shared" si="51"/>
        <v>0</v>
      </c>
      <c r="K244" s="374">
        <f t="shared" si="43"/>
        <v>0</v>
      </c>
      <c r="L244" s="388">
        <f t="shared" si="52"/>
        <v>1</v>
      </c>
      <c r="M244" s="374">
        <f t="shared" si="44"/>
        <v>0</v>
      </c>
    </row>
    <row r="245" spans="1:13">
      <c r="A245" s="228">
        <f t="shared" si="45"/>
        <v>0</v>
      </c>
      <c r="B245" s="229">
        <f t="shared" si="40"/>
        <v>0</v>
      </c>
      <c r="C245" s="315">
        <f t="shared" si="46"/>
        <v>0</v>
      </c>
      <c r="D245" s="315">
        <f t="shared" si="47"/>
        <v>0</v>
      </c>
      <c r="E245" s="316">
        <f t="shared" si="41"/>
        <v>0</v>
      </c>
      <c r="F245" s="315">
        <f t="shared" si="48"/>
        <v>0</v>
      </c>
      <c r="G245" s="315">
        <f t="shared" si="49"/>
        <v>0</v>
      </c>
      <c r="H245" s="315">
        <f t="shared" si="50"/>
        <v>0</v>
      </c>
      <c r="I245" s="315">
        <f t="shared" si="42"/>
        <v>0</v>
      </c>
      <c r="J245" s="374">
        <f t="shared" si="51"/>
        <v>0</v>
      </c>
      <c r="K245" s="374">
        <f t="shared" si="43"/>
        <v>0</v>
      </c>
      <c r="L245" s="388">
        <f t="shared" si="52"/>
        <v>1</v>
      </c>
      <c r="M245" s="374">
        <f t="shared" si="44"/>
        <v>0</v>
      </c>
    </row>
    <row r="246" spans="1:13">
      <c r="A246" s="228">
        <f t="shared" si="45"/>
        <v>0</v>
      </c>
      <c r="B246" s="229">
        <f t="shared" si="40"/>
        <v>0</v>
      </c>
      <c r="C246" s="315">
        <f t="shared" si="46"/>
        <v>0</v>
      </c>
      <c r="D246" s="315">
        <f t="shared" si="47"/>
        <v>0</v>
      </c>
      <c r="E246" s="316">
        <f t="shared" si="41"/>
        <v>0</v>
      </c>
      <c r="F246" s="315">
        <f t="shared" si="48"/>
        <v>0</v>
      </c>
      <c r="G246" s="315">
        <f t="shared" si="49"/>
        <v>0</v>
      </c>
      <c r="H246" s="315">
        <f t="shared" si="50"/>
        <v>0</v>
      </c>
      <c r="I246" s="315">
        <f t="shared" si="42"/>
        <v>0</v>
      </c>
      <c r="J246" s="374">
        <f t="shared" si="51"/>
        <v>0</v>
      </c>
      <c r="K246" s="374">
        <f t="shared" si="43"/>
        <v>0</v>
      </c>
      <c r="L246" s="388">
        <f t="shared" si="52"/>
        <v>1</v>
      </c>
      <c r="M246" s="374">
        <f t="shared" si="44"/>
        <v>0</v>
      </c>
    </row>
    <row r="247" spans="1:13">
      <c r="A247" s="228">
        <f t="shared" si="45"/>
        <v>0</v>
      </c>
      <c r="B247" s="229">
        <f t="shared" si="40"/>
        <v>0</v>
      </c>
      <c r="C247" s="315">
        <f t="shared" si="46"/>
        <v>0</v>
      </c>
      <c r="D247" s="315">
        <f t="shared" si="47"/>
        <v>0</v>
      </c>
      <c r="E247" s="316">
        <f t="shared" si="41"/>
        <v>0</v>
      </c>
      <c r="F247" s="315">
        <f t="shared" si="48"/>
        <v>0</v>
      </c>
      <c r="G247" s="315">
        <f t="shared" si="49"/>
        <v>0</v>
      </c>
      <c r="H247" s="315">
        <f t="shared" si="50"/>
        <v>0</v>
      </c>
      <c r="I247" s="315">
        <f t="shared" si="42"/>
        <v>0</v>
      </c>
      <c r="J247" s="374">
        <f t="shared" si="51"/>
        <v>0</v>
      </c>
      <c r="K247" s="374">
        <f t="shared" si="43"/>
        <v>0</v>
      </c>
      <c r="L247" s="388">
        <f t="shared" si="52"/>
        <v>1</v>
      </c>
      <c r="M247" s="374">
        <f t="shared" si="44"/>
        <v>0</v>
      </c>
    </row>
    <row r="248" spans="1:13">
      <c r="A248" s="228">
        <f t="shared" si="45"/>
        <v>0</v>
      </c>
      <c r="B248" s="229">
        <f t="shared" si="40"/>
        <v>0</v>
      </c>
      <c r="C248" s="315">
        <f t="shared" si="46"/>
        <v>0</v>
      </c>
      <c r="D248" s="315">
        <f t="shared" si="47"/>
        <v>0</v>
      </c>
      <c r="E248" s="316">
        <f t="shared" si="41"/>
        <v>0</v>
      </c>
      <c r="F248" s="315">
        <f t="shared" si="48"/>
        <v>0</v>
      </c>
      <c r="G248" s="315">
        <f t="shared" si="49"/>
        <v>0</v>
      </c>
      <c r="H248" s="315">
        <f t="shared" si="50"/>
        <v>0</v>
      </c>
      <c r="I248" s="315">
        <f t="shared" si="42"/>
        <v>0</v>
      </c>
      <c r="J248" s="374">
        <f t="shared" si="51"/>
        <v>0</v>
      </c>
      <c r="K248" s="374">
        <f t="shared" si="43"/>
        <v>0</v>
      </c>
      <c r="L248" s="388">
        <f t="shared" si="52"/>
        <v>1</v>
      </c>
      <c r="M248" s="374">
        <f t="shared" si="44"/>
        <v>0</v>
      </c>
    </row>
    <row r="249" spans="1:13">
      <c r="A249" s="228">
        <f t="shared" si="45"/>
        <v>0</v>
      </c>
      <c r="B249" s="229">
        <f t="shared" si="40"/>
        <v>0</v>
      </c>
      <c r="C249" s="315">
        <f t="shared" si="46"/>
        <v>0</v>
      </c>
      <c r="D249" s="315">
        <f t="shared" si="47"/>
        <v>0</v>
      </c>
      <c r="E249" s="316">
        <f t="shared" si="41"/>
        <v>0</v>
      </c>
      <c r="F249" s="315">
        <f t="shared" si="48"/>
        <v>0</v>
      </c>
      <c r="G249" s="315">
        <f t="shared" si="49"/>
        <v>0</v>
      </c>
      <c r="H249" s="315">
        <f t="shared" si="50"/>
        <v>0</v>
      </c>
      <c r="I249" s="315">
        <f t="shared" si="42"/>
        <v>0</v>
      </c>
      <c r="J249" s="374">
        <f t="shared" si="51"/>
        <v>0</v>
      </c>
      <c r="K249" s="374">
        <f t="shared" si="43"/>
        <v>0</v>
      </c>
      <c r="L249" s="388">
        <f t="shared" si="52"/>
        <v>1</v>
      </c>
      <c r="M249" s="374">
        <f t="shared" si="44"/>
        <v>0</v>
      </c>
    </row>
    <row r="250" spans="1:13">
      <c r="A250" s="228">
        <f t="shared" si="45"/>
        <v>0</v>
      </c>
      <c r="B250" s="229">
        <f t="shared" si="40"/>
        <v>0</v>
      </c>
      <c r="C250" s="315">
        <f t="shared" si="46"/>
        <v>0</v>
      </c>
      <c r="D250" s="315">
        <f t="shared" si="47"/>
        <v>0</v>
      </c>
      <c r="E250" s="316">
        <f t="shared" si="41"/>
        <v>0</v>
      </c>
      <c r="F250" s="315">
        <f t="shared" si="48"/>
        <v>0</v>
      </c>
      <c r="G250" s="315">
        <f t="shared" si="49"/>
        <v>0</v>
      </c>
      <c r="H250" s="315">
        <f t="shared" si="50"/>
        <v>0</v>
      </c>
      <c r="I250" s="315">
        <f t="shared" si="42"/>
        <v>0</v>
      </c>
      <c r="J250" s="374">
        <f t="shared" si="51"/>
        <v>0</v>
      </c>
      <c r="K250" s="374">
        <f t="shared" si="43"/>
        <v>0</v>
      </c>
      <c r="L250" s="388">
        <f t="shared" si="52"/>
        <v>1</v>
      </c>
      <c r="M250" s="374">
        <f t="shared" si="44"/>
        <v>0</v>
      </c>
    </row>
    <row r="251" spans="1:13">
      <c r="A251" s="228">
        <f t="shared" si="45"/>
        <v>0</v>
      </c>
      <c r="B251" s="229">
        <f t="shared" si="40"/>
        <v>0</v>
      </c>
      <c r="C251" s="315">
        <f t="shared" si="46"/>
        <v>0</v>
      </c>
      <c r="D251" s="315">
        <f t="shared" si="47"/>
        <v>0</v>
      </c>
      <c r="E251" s="316">
        <f t="shared" si="41"/>
        <v>0</v>
      </c>
      <c r="F251" s="315">
        <f t="shared" si="48"/>
        <v>0</v>
      </c>
      <c r="G251" s="315">
        <f t="shared" si="49"/>
        <v>0</v>
      </c>
      <c r="H251" s="315">
        <f t="shared" si="50"/>
        <v>0</v>
      </c>
      <c r="I251" s="315">
        <f t="shared" si="42"/>
        <v>0</v>
      </c>
      <c r="J251" s="374">
        <f t="shared" si="51"/>
        <v>0</v>
      </c>
      <c r="K251" s="374">
        <f t="shared" si="43"/>
        <v>0</v>
      </c>
      <c r="L251" s="388">
        <f t="shared" si="52"/>
        <v>1</v>
      </c>
      <c r="M251" s="374">
        <f t="shared" si="44"/>
        <v>0</v>
      </c>
    </row>
    <row r="252" spans="1:13">
      <c r="A252" s="228">
        <f t="shared" si="45"/>
        <v>0</v>
      </c>
      <c r="B252" s="229">
        <f t="shared" si="40"/>
        <v>0</v>
      </c>
      <c r="C252" s="315">
        <f t="shared" si="46"/>
        <v>0</v>
      </c>
      <c r="D252" s="315">
        <f t="shared" si="47"/>
        <v>0</v>
      </c>
      <c r="E252" s="316">
        <f t="shared" si="41"/>
        <v>0</v>
      </c>
      <c r="F252" s="315">
        <f t="shared" si="48"/>
        <v>0</v>
      </c>
      <c r="G252" s="315">
        <f t="shared" si="49"/>
        <v>0</v>
      </c>
      <c r="H252" s="315">
        <f t="shared" si="50"/>
        <v>0</v>
      </c>
      <c r="I252" s="315">
        <f t="shared" si="42"/>
        <v>0</v>
      </c>
      <c r="J252" s="374">
        <f t="shared" si="51"/>
        <v>0</v>
      </c>
      <c r="K252" s="374">
        <f t="shared" si="43"/>
        <v>0</v>
      </c>
      <c r="L252" s="388">
        <f t="shared" si="52"/>
        <v>1</v>
      </c>
      <c r="M252" s="374">
        <f t="shared" si="44"/>
        <v>0</v>
      </c>
    </row>
    <row r="253" spans="1:13">
      <c r="A253" s="228">
        <f t="shared" si="45"/>
        <v>0</v>
      </c>
      <c r="B253" s="229">
        <f t="shared" si="40"/>
        <v>0</v>
      </c>
      <c r="C253" s="315">
        <f t="shared" si="46"/>
        <v>0</v>
      </c>
      <c r="D253" s="315">
        <f t="shared" si="47"/>
        <v>0</v>
      </c>
      <c r="E253" s="316">
        <f t="shared" si="41"/>
        <v>0</v>
      </c>
      <c r="F253" s="315">
        <f t="shared" si="48"/>
        <v>0</v>
      </c>
      <c r="G253" s="315">
        <f t="shared" si="49"/>
        <v>0</v>
      </c>
      <c r="H253" s="315">
        <f t="shared" si="50"/>
        <v>0</v>
      </c>
      <c r="I253" s="315">
        <f t="shared" si="42"/>
        <v>0</v>
      </c>
      <c r="J253" s="374">
        <f t="shared" si="51"/>
        <v>0</v>
      </c>
      <c r="K253" s="374">
        <f t="shared" si="43"/>
        <v>0</v>
      </c>
      <c r="L253" s="388">
        <f t="shared" si="52"/>
        <v>1</v>
      </c>
      <c r="M253" s="374">
        <f t="shared" si="44"/>
        <v>0</v>
      </c>
    </row>
    <row r="254" spans="1:13">
      <c r="A254" s="228">
        <f t="shared" si="45"/>
        <v>0</v>
      </c>
      <c r="B254" s="229">
        <f t="shared" si="40"/>
        <v>0</v>
      </c>
      <c r="C254" s="315">
        <f t="shared" si="46"/>
        <v>0</v>
      </c>
      <c r="D254" s="315">
        <f t="shared" si="47"/>
        <v>0</v>
      </c>
      <c r="E254" s="316">
        <f t="shared" si="41"/>
        <v>0</v>
      </c>
      <c r="F254" s="315">
        <f t="shared" si="48"/>
        <v>0</v>
      </c>
      <c r="G254" s="315">
        <f t="shared" si="49"/>
        <v>0</v>
      </c>
      <c r="H254" s="315">
        <f t="shared" si="50"/>
        <v>0</v>
      </c>
      <c r="I254" s="315">
        <f t="shared" si="42"/>
        <v>0</v>
      </c>
      <c r="J254" s="374">
        <f t="shared" si="51"/>
        <v>0</v>
      </c>
      <c r="K254" s="374">
        <f t="shared" si="43"/>
        <v>0</v>
      </c>
      <c r="L254" s="388">
        <f t="shared" si="52"/>
        <v>1</v>
      </c>
      <c r="M254" s="374">
        <f t="shared" si="44"/>
        <v>0</v>
      </c>
    </row>
    <row r="255" spans="1:13">
      <c r="A255" s="228">
        <f t="shared" si="45"/>
        <v>0</v>
      </c>
      <c r="B255" s="229">
        <f t="shared" si="40"/>
        <v>0</v>
      </c>
      <c r="C255" s="315">
        <f t="shared" si="46"/>
        <v>0</v>
      </c>
      <c r="D255" s="315">
        <f t="shared" si="47"/>
        <v>0</v>
      </c>
      <c r="E255" s="316">
        <f t="shared" si="41"/>
        <v>0</v>
      </c>
      <c r="F255" s="315">
        <f t="shared" si="48"/>
        <v>0</v>
      </c>
      <c r="G255" s="315">
        <f t="shared" si="49"/>
        <v>0</v>
      </c>
      <c r="H255" s="315">
        <f t="shared" si="50"/>
        <v>0</v>
      </c>
      <c r="I255" s="315">
        <f t="shared" si="42"/>
        <v>0</v>
      </c>
      <c r="J255" s="374">
        <f t="shared" si="51"/>
        <v>0</v>
      </c>
      <c r="K255" s="374">
        <f t="shared" si="43"/>
        <v>0</v>
      </c>
      <c r="L255" s="388">
        <f t="shared" si="52"/>
        <v>1</v>
      </c>
      <c r="M255" s="374">
        <f t="shared" si="44"/>
        <v>0</v>
      </c>
    </row>
    <row r="256" spans="1:13">
      <c r="A256" s="228">
        <f t="shared" si="45"/>
        <v>0</v>
      </c>
      <c r="B256" s="229">
        <f t="shared" si="40"/>
        <v>0</v>
      </c>
      <c r="C256" s="315">
        <f t="shared" si="46"/>
        <v>0</v>
      </c>
      <c r="D256" s="315">
        <f t="shared" si="47"/>
        <v>0</v>
      </c>
      <c r="E256" s="316">
        <f t="shared" si="41"/>
        <v>0</v>
      </c>
      <c r="F256" s="315">
        <f t="shared" si="48"/>
        <v>0</v>
      </c>
      <c r="G256" s="315">
        <f t="shared" si="49"/>
        <v>0</v>
      </c>
      <c r="H256" s="315">
        <f t="shared" si="50"/>
        <v>0</v>
      </c>
      <c r="I256" s="315">
        <f t="shared" si="42"/>
        <v>0</v>
      </c>
      <c r="J256" s="374">
        <f t="shared" si="51"/>
        <v>0</v>
      </c>
      <c r="K256" s="374">
        <f t="shared" si="43"/>
        <v>0</v>
      </c>
      <c r="L256" s="388">
        <f t="shared" si="52"/>
        <v>1</v>
      </c>
      <c r="M256" s="374">
        <f t="shared" si="44"/>
        <v>0</v>
      </c>
    </row>
    <row r="257" spans="1:13">
      <c r="A257" s="228">
        <f t="shared" si="45"/>
        <v>0</v>
      </c>
      <c r="B257" s="229">
        <f t="shared" si="40"/>
        <v>0</v>
      </c>
      <c r="C257" s="315">
        <f t="shared" si="46"/>
        <v>0</v>
      </c>
      <c r="D257" s="315">
        <f t="shared" si="47"/>
        <v>0</v>
      </c>
      <c r="E257" s="316">
        <f t="shared" si="41"/>
        <v>0</v>
      </c>
      <c r="F257" s="315">
        <f t="shared" si="48"/>
        <v>0</v>
      </c>
      <c r="G257" s="315">
        <f t="shared" si="49"/>
        <v>0</v>
      </c>
      <c r="H257" s="315">
        <f t="shared" si="50"/>
        <v>0</v>
      </c>
      <c r="I257" s="315">
        <f t="shared" si="42"/>
        <v>0</v>
      </c>
      <c r="J257" s="374">
        <f t="shared" si="51"/>
        <v>0</v>
      </c>
      <c r="K257" s="374">
        <f t="shared" si="43"/>
        <v>0</v>
      </c>
      <c r="L257" s="388">
        <f t="shared" si="52"/>
        <v>1</v>
      </c>
      <c r="M257" s="374">
        <f t="shared" si="44"/>
        <v>0</v>
      </c>
    </row>
    <row r="258" spans="1:13">
      <c r="A258" s="228">
        <f t="shared" si="45"/>
        <v>0</v>
      </c>
      <c r="B258" s="229">
        <f t="shared" si="40"/>
        <v>0</v>
      </c>
      <c r="C258" s="315">
        <f t="shared" si="46"/>
        <v>0</v>
      </c>
      <c r="D258" s="315">
        <f t="shared" si="47"/>
        <v>0</v>
      </c>
      <c r="E258" s="316">
        <f t="shared" si="41"/>
        <v>0</v>
      </c>
      <c r="F258" s="315">
        <f t="shared" si="48"/>
        <v>0</v>
      </c>
      <c r="G258" s="315">
        <f t="shared" si="49"/>
        <v>0</v>
      </c>
      <c r="H258" s="315">
        <f t="shared" si="50"/>
        <v>0</v>
      </c>
      <c r="I258" s="315">
        <f t="shared" si="42"/>
        <v>0</v>
      </c>
      <c r="J258" s="374">
        <f t="shared" si="51"/>
        <v>0</v>
      </c>
      <c r="K258" s="374">
        <f t="shared" si="43"/>
        <v>0</v>
      </c>
      <c r="L258" s="388">
        <f t="shared" si="52"/>
        <v>1</v>
      </c>
      <c r="M258" s="374">
        <f t="shared" si="44"/>
        <v>0</v>
      </c>
    </row>
    <row r="259" spans="1:13">
      <c r="A259" s="228">
        <f t="shared" si="45"/>
        <v>0</v>
      </c>
      <c r="B259" s="229">
        <f t="shared" si="40"/>
        <v>0</v>
      </c>
      <c r="C259" s="315">
        <f t="shared" si="46"/>
        <v>0</v>
      </c>
      <c r="D259" s="315">
        <f t="shared" si="47"/>
        <v>0</v>
      </c>
      <c r="E259" s="316">
        <f t="shared" si="41"/>
        <v>0</v>
      </c>
      <c r="F259" s="315">
        <f t="shared" si="48"/>
        <v>0</v>
      </c>
      <c r="G259" s="315">
        <f t="shared" si="49"/>
        <v>0</v>
      </c>
      <c r="H259" s="315">
        <f t="shared" si="50"/>
        <v>0</v>
      </c>
      <c r="I259" s="315">
        <f t="shared" si="42"/>
        <v>0</v>
      </c>
      <c r="J259" s="374">
        <f t="shared" si="51"/>
        <v>0</v>
      </c>
      <c r="K259" s="374">
        <f t="shared" si="43"/>
        <v>0</v>
      </c>
      <c r="L259" s="388">
        <f t="shared" si="52"/>
        <v>1</v>
      </c>
      <c r="M259" s="374">
        <f t="shared" si="44"/>
        <v>0</v>
      </c>
    </row>
    <row r="260" spans="1:13">
      <c r="A260" s="228">
        <f t="shared" si="45"/>
        <v>0</v>
      </c>
      <c r="B260" s="229">
        <f t="shared" si="40"/>
        <v>0</v>
      </c>
      <c r="C260" s="315">
        <f t="shared" si="46"/>
        <v>0</v>
      </c>
      <c r="D260" s="315">
        <f t="shared" si="47"/>
        <v>0</v>
      </c>
      <c r="E260" s="316">
        <f t="shared" si="41"/>
        <v>0</v>
      </c>
      <c r="F260" s="315">
        <f t="shared" si="48"/>
        <v>0</v>
      </c>
      <c r="G260" s="315">
        <f t="shared" si="49"/>
        <v>0</v>
      </c>
      <c r="H260" s="315">
        <f t="shared" si="50"/>
        <v>0</v>
      </c>
      <c r="I260" s="315">
        <f t="shared" si="42"/>
        <v>0</v>
      </c>
      <c r="J260" s="374">
        <f t="shared" si="51"/>
        <v>0</v>
      </c>
      <c r="K260" s="374">
        <f t="shared" si="43"/>
        <v>0</v>
      </c>
      <c r="L260" s="388">
        <f t="shared" si="52"/>
        <v>1</v>
      </c>
      <c r="M260" s="374">
        <f t="shared" si="44"/>
        <v>0</v>
      </c>
    </row>
    <row r="261" spans="1:13">
      <c r="A261" s="228">
        <f t="shared" si="45"/>
        <v>0</v>
      </c>
      <c r="B261" s="229">
        <f t="shared" si="40"/>
        <v>0</v>
      </c>
      <c r="C261" s="315">
        <f t="shared" si="46"/>
        <v>0</v>
      </c>
      <c r="D261" s="315">
        <f t="shared" si="47"/>
        <v>0</v>
      </c>
      <c r="E261" s="316">
        <f t="shared" si="41"/>
        <v>0</v>
      </c>
      <c r="F261" s="315">
        <f t="shared" si="48"/>
        <v>0</v>
      </c>
      <c r="G261" s="315">
        <f t="shared" si="49"/>
        <v>0</v>
      </c>
      <c r="H261" s="315">
        <f t="shared" si="50"/>
        <v>0</v>
      </c>
      <c r="I261" s="315">
        <f t="shared" si="42"/>
        <v>0</v>
      </c>
      <c r="J261" s="374">
        <f t="shared" si="51"/>
        <v>0</v>
      </c>
      <c r="K261" s="374">
        <f t="shared" si="43"/>
        <v>0</v>
      </c>
      <c r="L261" s="388">
        <f t="shared" si="52"/>
        <v>1</v>
      </c>
      <c r="M261" s="374">
        <f t="shared" si="44"/>
        <v>0</v>
      </c>
    </row>
    <row r="262" spans="1:13">
      <c r="A262" s="228">
        <f t="shared" si="45"/>
        <v>0</v>
      </c>
      <c r="B262" s="229">
        <f t="shared" si="40"/>
        <v>0</v>
      </c>
      <c r="C262" s="315">
        <f t="shared" si="46"/>
        <v>0</v>
      </c>
      <c r="D262" s="315">
        <f t="shared" si="47"/>
        <v>0</v>
      </c>
      <c r="E262" s="316">
        <f t="shared" si="41"/>
        <v>0</v>
      </c>
      <c r="F262" s="315">
        <f t="shared" si="48"/>
        <v>0</v>
      </c>
      <c r="G262" s="315">
        <f t="shared" si="49"/>
        <v>0</v>
      </c>
      <c r="H262" s="315">
        <f t="shared" si="50"/>
        <v>0</v>
      </c>
      <c r="I262" s="315">
        <f t="shared" si="42"/>
        <v>0</v>
      </c>
      <c r="J262" s="374">
        <f t="shared" si="51"/>
        <v>0</v>
      </c>
      <c r="K262" s="374">
        <f t="shared" si="43"/>
        <v>0</v>
      </c>
      <c r="L262" s="388">
        <f t="shared" si="52"/>
        <v>1</v>
      </c>
      <c r="M262" s="374">
        <f t="shared" si="44"/>
        <v>0</v>
      </c>
    </row>
    <row r="263" spans="1:13">
      <c r="A263" s="228">
        <f t="shared" si="45"/>
        <v>0</v>
      </c>
      <c r="B263" s="229">
        <f t="shared" si="40"/>
        <v>0</v>
      </c>
      <c r="C263" s="315">
        <f t="shared" si="46"/>
        <v>0</v>
      </c>
      <c r="D263" s="315">
        <f t="shared" si="47"/>
        <v>0</v>
      </c>
      <c r="E263" s="316">
        <f t="shared" si="41"/>
        <v>0</v>
      </c>
      <c r="F263" s="315">
        <f t="shared" si="48"/>
        <v>0</v>
      </c>
      <c r="G263" s="315">
        <f t="shared" si="49"/>
        <v>0</v>
      </c>
      <c r="H263" s="315">
        <f t="shared" si="50"/>
        <v>0</v>
      </c>
      <c r="I263" s="315">
        <f t="shared" si="42"/>
        <v>0</v>
      </c>
      <c r="J263" s="374">
        <f t="shared" si="51"/>
        <v>0</v>
      </c>
      <c r="K263" s="374">
        <f t="shared" si="43"/>
        <v>0</v>
      </c>
      <c r="L263" s="388">
        <f t="shared" si="52"/>
        <v>1</v>
      </c>
      <c r="M263" s="374">
        <f t="shared" si="44"/>
        <v>0</v>
      </c>
    </row>
    <row r="264" spans="1:13">
      <c r="A264" s="228">
        <f t="shared" si="45"/>
        <v>0</v>
      </c>
      <c r="B264" s="229">
        <f t="shared" si="40"/>
        <v>0</v>
      </c>
      <c r="C264" s="315">
        <f t="shared" si="46"/>
        <v>0</v>
      </c>
      <c r="D264" s="315">
        <f t="shared" si="47"/>
        <v>0</v>
      </c>
      <c r="E264" s="316">
        <f t="shared" si="41"/>
        <v>0</v>
      </c>
      <c r="F264" s="315">
        <f t="shared" si="48"/>
        <v>0</v>
      </c>
      <c r="G264" s="315">
        <f t="shared" si="49"/>
        <v>0</v>
      </c>
      <c r="H264" s="315">
        <f t="shared" si="50"/>
        <v>0</v>
      </c>
      <c r="I264" s="315">
        <f t="shared" si="42"/>
        <v>0</v>
      </c>
      <c r="J264" s="374">
        <f t="shared" si="51"/>
        <v>0</v>
      </c>
      <c r="K264" s="374">
        <f t="shared" si="43"/>
        <v>0</v>
      </c>
      <c r="L264" s="388">
        <f t="shared" si="52"/>
        <v>1</v>
      </c>
      <c r="M264" s="374">
        <f t="shared" si="44"/>
        <v>0</v>
      </c>
    </row>
    <row r="265" spans="1:13">
      <c r="A265" s="228">
        <f t="shared" si="45"/>
        <v>0</v>
      </c>
      <c r="B265" s="229">
        <f t="shared" si="40"/>
        <v>0</v>
      </c>
      <c r="C265" s="315">
        <f t="shared" si="46"/>
        <v>0</v>
      </c>
      <c r="D265" s="315">
        <f t="shared" si="47"/>
        <v>0</v>
      </c>
      <c r="E265" s="316">
        <f t="shared" si="41"/>
        <v>0</v>
      </c>
      <c r="F265" s="315">
        <f t="shared" si="48"/>
        <v>0</v>
      </c>
      <c r="G265" s="315">
        <f t="shared" si="49"/>
        <v>0</v>
      </c>
      <c r="H265" s="315">
        <f t="shared" si="50"/>
        <v>0</v>
      </c>
      <c r="I265" s="315">
        <f t="shared" si="42"/>
        <v>0</v>
      </c>
      <c r="J265" s="374">
        <f t="shared" si="51"/>
        <v>0</v>
      </c>
      <c r="K265" s="374">
        <f t="shared" si="43"/>
        <v>0</v>
      </c>
      <c r="L265" s="388">
        <f t="shared" si="52"/>
        <v>1</v>
      </c>
      <c r="M265" s="374">
        <f t="shared" si="44"/>
        <v>0</v>
      </c>
    </row>
    <row r="266" spans="1:13">
      <c r="A266" s="228">
        <f t="shared" si="45"/>
        <v>0</v>
      </c>
      <c r="B266" s="229">
        <f t="shared" si="40"/>
        <v>0</v>
      </c>
      <c r="C266" s="315">
        <f t="shared" si="46"/>
        <v>0</v>
      </c>
      <c r="D266" s="315">
        <f t="shared" si="47"/>
        <v>0</v>
      </c>
      <c r="E266" s="316">
        <f t="shared" si="41"/>
        <v>0</v>
      </c>
      <c r="F266" s="315">
        <f t="shared" si="48"/>
        <v>0</v>
      </c>
      <c r="G266" s="315">
        <f t="shared" si="49"/>
        <v>0</v>
      </c>
      <c r="H266" s="315">
        <f t="shared" si="50"/>
        <v>0</v>
      </c>
      <c r="I266" s="315">
        <f t="shared" si="42"/>
        <v>0</v>
      </c>
      <c r="J266" s="374">
        <f t="shared" si="51"/>
        <v>0</v>
      </c>
      <c r="K266" s="374">
        <f t="shared" si="43"/>
        <v>0</v>
      </c>
      <c r="L266" s="388">
        <f t="shared" si="52"/>
        <v>1</v>
      </c>
      <c r="M266" s="374">
        <f t="shared" si="44"/>
        <v>0</v>
      </c>
    </row>
    <row r="267" spans="1:13">
      <c r="A267" s="228">
        <f t="shared" si="45"/>
        <v>0</v>
      </c>
      <c r="B267" s="229">
        <f t="shared" si="40"/>
        <v>0</v>
      </c>
      <c r="C267" s="315">
        <f t="shared" si="46"/>
        <v>0</v>
      </c>
      <c r="D267" s="315">
        <f t="shared" si="47"/>
        <v>0</v>
      </c>
      <c r="E267" s="316">
        <f t="shared" si="41"/>
        <v>0</v>
      </c>
      <c r="F267" s="315">
        <f t="shared" si="48"/>
        <v>0</v>
      </c>
      <c r="G267" s="315">
        <f t="shared" si="49"/>
        <v>0</v>
      </c>
      <c r="H267" s="315">
        <f t="shared" si="50"/>
        <v>0</v>
      </c>
      <c r="I267" s="315">
        <f t="shared" si="42"/>
        <v>0</v>
      </c>
      <c r="J267" s="374">
        <f t="shared" si="51"/>
        <v>0</v>
      </c>
      <c r="K267" s="374">
        <f t="shared" si="43"/>
        <v>0</v>
      </c>
      <c r="L267" s="388">
        <f t="shared" si="52"/>
        <v>1</v>
      </c>
      <c r="M267" s="374">
        <f t="shared" si="44"/>
        <v>0</v>
      </c>
    </row>
    <row r="268" spans="1:13">
      <c r="A268" s="228">
        <f t="shared" si="45"/>
        <v>0</v>
      </c>
      <c r="B268" s="229">
        <f t="shared" si="40"/>
        <v>0</v>
      </c>
      <c r="C268" s="315">
        <f t="shared" si="46"/>
        <v>0</v>
      </c>
      <c r="D268" s="315">
        <f t="shared" si="47"/>
        <v>0</v>
      </c>
      <c r="E268" s="316">
        <f t="shared" si="41"/>
        <v>0</v>
      </c>
      <c r="F268" s="315">
        <f t="shared" si="48"/>
        <v>0</v>
      </c>
      <c r="G268" s="315">
        <f t="shared" si="49"/>
        <v>0</v>
      </c>
      <c r="H268" s="315">
        <f t="shared" si="50"/>
        <v>0</v>
      </c>
      <c r="I268" s="315">
        <f t="shared" si="42"/>
        <v>0</v>
      </c>
      <c r="J268" s="374">
        <f t="shared" si="51"/>
        <v>0</v>
      </c>
      <c r="K268" s="374">
        <f t="shared" si="43"/>
        <v>0</v>
      </c>
      <c r="L268" s="388">
        <f t="shared" si="52"/>
        <v>1</v>
      </c>
      <c r="M268" s="374">
        <f t="shared" si="44"/>
        <v>0</v>
      </c>
    </row>
    <row r="269" spans="1:13">
      <c r="A269" s="228">
        <f t="shared" si="45"/>
        <v>0</v>
      </c>
      <c r="B269" s="229">
        <f t="shared" si="40"/>
        <v>0</v>
      </c>
      <c r="C269" s="315">
        <f t="shared" si="46"/>
        <v>0</v>
      </c>
      <c r="D269" s="315">
        <f t="shared" si="47"/>
        <v>0</v>
      </c>
      <c r="E269" s="316">
        <f t="shared" si="41"/>
        <v>0</v>
      </c>
      <c r="F269" s="315">
        <f t="shared" si="48"/>
        <v>0</v>
      </c>
      <c r="G269" s="315">
        <f t="shared" si="49"/>
        <v>0</v>
      </c>
      <c r="H269" s="315">
        <f t="shared" si="50"/>
        <v>0</v>
      </c>
      <c r="I269" s="315">
        <f t="shared" si="42"/>
        <v>0</v>
      </c>
      <c r="J269" s="374">
        <f t="shared" si="51"/>
        <v>0</v>
      </c>
      <c r="K269" s="374">
        <f t="shared" si="43"/>
        <v>0</v>
      </c>
      <c r="L269" s="388">
        <f t="shared" si="52"/>
        <v>1</v>
      </c>
      <c r="M269" s="374">
        <f t="shared" si="44"/>
        <v>0</v>
      </c>
    </row>
    <row r="270" spans="1:13">
      <c r="A270" s="228">
        <f t="shared" si="45"/>
        <v>0</v>
      </c>
      <c r="B270" s="229">
        <f t="shared" si="40"/>
        <v>0</v>
      </c>
      <c r="C270" s="315">
        <f t="shared" si="46"/>
        <v>0</v>
      </c>
      <c r="D270" s="315">
        <f t="shared" si="47"/>
        <v>0</v>
      </c>
      <c r="E270" s="316">
        <f t="shared" si="41"/>
        <v>0</v>
      </c>
      <c r="F270" s="315">
        <f t="shared" si="48"/>
        <v>0</v>
      </c>
      <c r="G270" s="315">
        <f t="shared" si="49"/>
        <v>0</v>
      </c>
      <c r="H270" s="315">
        <f t="shared" si="50"/>
        <v>0</v>
      </c>
      <c r="I270" s="315">
        <f t="shared" si="42"/>
        <v>0</v>
      </c>
      <c r="J270" s="374">
        <f t="shared" si="51"/>
        <v>0</v>
      </c>
      <c r="K270" s="374">
        <f t="shared" si="43"/>
        <v>0</v>
      </c>
      <c r="L270" s="388">
        <f t="shared" si="52"/>
        <v>1</v>
      </c>
      <c r="M270" s="374">
        <f t="shared" si="44"/>
        <v>0</v>
      </c>
    </row>
    <row r="271" spans="1:13">
      <c r="A271" s="228">
        <f t="shared" si="45"/>
        <v>0</v>
      </c>
      <c r="B271" s="229">
        <f t="shared" si="40"/>
        <v>0</v>
      </c>
      <c r="C271" s="315">
        <f t="shared" si="46"/>
        <v>0</v>
      </c>
      <c r="D271" s="315">
        <f t="shared" si="47"/>
        <v>0</v>
      </c>
      <c r="E271" s="316">
        <f t="shared" si="41"/>
        <v>0</v>
      </c>
      <c r="F271" s="315">
        <f t="shared" si="48"/>
        <v>0</v>
      </c>
      <c r="G271" s="315">
        <f t="shared" si="49"/>
        <v>0</v>
      </c>
      <c r="H271" s="315">
        <f t="shared" si="50"/>
        <v>0</v>
      </c>
      <c r="I271" s="315">
        <f t="shared" si="42"/>
        <v>0</v>
      </c>
      <c r="J271" s="374">
        <f t="shared" si="51"/>
        <v>0</v>
      </c>
      <c r="K271" s="374">
        <f t="shared" si="43"/>
        <v>0</v>
      </c>
      <c r="L271" s="388">
        <f t="shared" si="52"/>
        <v>1</v>
      </c>
      <c r="M271" s="374">
        <f t="shared" si="44"/>
        <v>0</v>
      </c>
    </row>
    <row r="272" spans="1:13">
      <c r="A272" s="228">
        <f t="shared" si="45"/>
        <v>0</v>
      </c>
      <c r="B272" s="229">
        <f t="shared" si="40"/>
        <v>0</v>
      </c>
      <c r="C272" s="315">
        <f t="shared" si="46"/>
        <v>0</v>
      </c>
      <c r="D272" s="315">
        <f t="shared" si="47"/>
        <v>0</v>
      </c>
      <c r="E272" s="316">
        <f t="shared" si="41"/>
        <v>0</v>
      </c>
      <c r="F272" s="315">
        <f t="shared" si="48"/>
        <v>0</v>
      </c>
      <c r="G272" s="315">
        <f t="shared" si="49"/>
        <v>0</v>
      </c>
      <c r="H272" s="315">
        <f t="shared" si="50"/>
        <v>0</v>
      </c>
      <c r="I272" s="315">
        <f t="shared" si="42"/>
        <v>0</v>
      </c>
      <c r="J272" s="374">
        <f t="shared" si="51"/>
        <v>0</v>
      </c>
      <c r="K272" s="374">
        <f t="shared" si="43"/>
        <v>0</v>
      </c>
      <c r="L272" s="388">
        <f t="shared" si="52"/>
        <v>1</v>
      </c>
      <c r="M272" s="374">
        <f t="shared" si="44"/>
        <v>0</v>
      </c>
    </row>
    <row r="273" spans="1:13">
      <c r="A273" s="228">
        <f t="shared" si="45"/>
        <v>0</v>
      </c>
      <c r="B273" s="229">
        <f t="shared" si="40"/>
        <v>0</v>
      </c>
      <c r="C273" s="315">
        <f t="shared" si="46"/>
        <v>0</v>
      </c>
      <c r="D273" s="315">
        <f t="shared" si="47"/>
        <v>0</v>
      </c>
      <c r="E273" s="316">
        <f t="shared" si="41"/>
        <v>0</v>
      </c>
      <c r="F273" s="315">
        <f t="shared" si="48"/>
        <v>0</v>
      </c>
      <c r="G273" s="315">
        <f t="shared" si="49"/>
        <v>0</v>
      </c>
      <c r="H273" s="315">
        <f t="shared" si="50"/>
        <v>0</v>
      </c>
      <c r="I273" s="315">
        <f t="shared" si="42"/>
        <v>0</v>
      </c>
      <c r="J273" s="374">
        <f t="shared" si="51"/>
        <v>0</v>
      </c>
      <c r="K273" s="374">
        <f t="shared" si="43"/>
        <v>0</v>
      </c>
      <c r="L273" s="388">
        <f t="shared" si="52"/>
        <v>1</v>
      </c>
      <c r="M273" s="374">
        <f t="shared" si="44"/>
        <v>0</v>
      </c>
    </row>
    <row r="274" spans="1:13">
      <c r="A274" s="228">
        <f t="shared" si="45"/>
        <v>0</v>
      </c>
      <c r="B274" s="229">
        <f t="shared" ref="B274:B337" si="53">IF(Pay_Num&lt;&gt;0,DATE(YEAR(Loan_Start),MONTH(Loan_Start)+(Pay_Num)*12/Num_Pmt_Per_Year,DAY(Loan_Start)),0)</f>
        <v>0</v>
      </c>
      <c r="C274" s="315">
        <f t="shared" si="46"/>
        <v>0</v>
      </c>
      <c r="D274" s="315">
        <f t="shared" si="47"/>
        <v>0</v>
      </c>
      <c r="E274" s="316">
        <f t="shared" ref="E274:E337" si="54">IF(AND(Pay_Num&lt;&gt;0,Sched_Pay+Scheduled_Extra_Payments&lt;Beg_Bal),Scheduled_Extra_Payments,IF(AND(Pay_Num&lt;&gt;0,Beg_Bal-Sched_Pay&gt;0),Beg_Bal-Sched_Pay,IF(Pay_Num&lt;&gt;0,0,0)))</f>
        <v>0</v>
      </c>
      <c r="F274" s="315">
        <f t="shared" si="48"/>
        <v>0</v>
      </c>
      <c r="G274" s="315">
        <f t="shared" si="49"/>
        <v>0</v>
      </c>
      <c r="H274" s="315">
        <f t="shared" si="50"/>
        <v>0</v>
      </c>
      <c r="I274" s="315">
        <f t="shared" ref="I274:I337" si="55">IF(AND(Pay_Num&lt;&gt;0,Sched_Pay+Extra_Pay&lt;Beg_Bal),Beg_Bal-Princ,IF(Pay_Num&lt;&gt;0,0,0))</f>
        <v>0</v>
      </c>
      <c r="J274" s="374">
        <f t="shared" si="51"/>
        <v>0</v>
      </c>
      <c r="K274" s="374">
        <f t="shared" ref="K274:K337" si="56">H275-J275</f>
        <v>0</v>
      </c>
      <c r="L274" s="388">
        <f t="shared" si="52"/>
        <v>1</v>
      </c>
      <c r="M274" s="374">
        <f t="shared" ref="M274:M337" si="57">K274+J274</f>
        <v>0</v>
      </c>
    </row>
    <row r="275" spans="1:13">
      <c r="A275" s="228">
        <f t="shared" ref="A275:A338" si="58">IF(Values_Entered,A274+1,0)</f>
        <v>0</v>
      </c>
      <c r="B275" s="229">
        <f t="shared" si="53"/>
        <v>0</v>
      </c>
      <c r="C275" s="315">
        <f t="shared" ref="C275:C338" si="59">IF(Pay_Num&lt;&gt;0,I274,0)</f>
        <v>0</v>
      </c>
      <c r="D275" s="315">
        <f t="shared" ref="D275:D338" si="60">G275+H275</f>
        <v>0</v>
      </c>
      <c r="E275" s="316">
        <f t="shared" si="54"/>
        <v>0</v>
      </c>
      <c r="F275" s="315">
        <f t="shared" ref="F275:F338" si="61">IF(AND(Pay_Num&lt;&gt;0,Sched_Pay+Extra_Pay&lt;Beg_Bal),Sched_Pay+Extra_Pay,IF(Pay_Num&lt;&gt;0,Beg_Bal,0))</f>
        <v>0</v>
      </c>
      <c r="G275" s="315">
        <f t="shared" ref="G275:G338" si="62">IF(I274=0,0,IF(Pay_Num&lt;&gt;0,Loan_Amount/Loan_Years/Num_Pmt_Per_Year,0))</f>
        <v>0</v>
      </c>
      <c r="H275" s="315">
        <f t="shared" ref="H275:H338" si="63">IF(Pay_Num&lt;&gt;0,Beg_Bal*Interest_Rate/Num_Pmt_Per_Year,0)</f>
        <v>0</v>
      </c>
      <c r="I275" s="315">
        <f t="shared" si="55"/>
        <v>0</v>
      </c>
      <c r="J275" s="374">
        <f t="shared" ref="J275:J338" si="64">DAYS360(L275,B275)/360*H275</f>
        <v>0</v>
      </c>
      <c r="K275" s="374">
        <f t="shared" si="56"/>
        <v>0</v>
      </c>
      <c r="L275" s="388">
        <f t="shared" ref="L275:L338" si="65">DATE(YEAR(B275),1,1)</f>
        <v>1</v>
      </c>
      <c r="M275" s="374">
        <f t="shared" si="57"/>
        <v>0</v>
      </c>
    </row>
    <row r="276" spans="1:13">
      <c r="A276" s="228">
        <f t="shared" si="58"/>
        <v>0</v>
      </c>
      <c r="B276" s="229">
        <f t="shared" si="53"/>
        <v>0</v>
      </c>
      <c r="C276" s="315">
        <f t="shared" si="59"/>
        <v>0</v>
      </c>
      <c r="D276" s="315">
        <f t="shared" si="60"/>
        <v>0</v>
      </c>
      <c r="E276" s="316">
        <f t="shared" si="54"/>
        <v>0</v>
      </c>
      <c r="F276" s="315">
        <f t="shared" si="61"/>
        <v>0</v>
      </c>
      <c r="G276" s="315">
        <f t="shared" si="62"/>
        <v>0</v>
      </c>
      <c r="H276" s="315">
        <f t="shared" si="63"/>
        <v>0</v>
      </c>
      <c r="I276" s="315">
        <f t="shared" si="55"/>
        <v>0</v>
      </c>
      <c r="J276" s="374">
        <f t="shared" si="64"/>
        <v>0</v>
      </c>
      <c r="K276" s="374">
        <f t="shared" si="56"/>
        <v>0</v>
      </c>
      <c r="L276" s="388">
        <f t="shared" si="65"/>
        <v>1</v>
      </c>
      <c r="M276" s="374">
        <f t="shared" si="57"/>
        <v>0</v>
      </c>
    </row>
    <row r="277" spans="1:13">
      <c r="A277" s="228">
        <f t="shared" si="58"/>
        <v>0</v>
      </c>
      <c r="B277" s="229">
        <f t="shared" si="53"/>
        <v>0</v>
      </c>
      <c r="C277" s="315">
        <f t="shared" si="59"/>
        <v>0</v>
      </c>
      <c r="D277" s="315">
        <f t="shared" si="60"/>
        <v>0</v>
      </c>
      <c r="E277" s="316">
        <f t="shared" si="54"/>
        <v>0</v>
      </c>
      <c r="F277" s="315">
        <f t="shared" si="61"/>
        <v>0</v>
      </c>
      <c r="G277" s="315">
        <f t="shared" si="62"/>
        <v>0</v>
      </c>
      <c r="H277" s="315">
        <f t="shared" si="63"/>
        <v>0</v>
      </c>
      <c r="I277" s="315">
        <f t="shared" si="55"/>
        <v>0</v>
      </c>
      <c r="J277" s="374">
        <f t="shared" si="64"/>
        <v>0</v>
      </c>
      <c r="K277" s="374">
        <f t="shared" si="56"/>
        <v>0</v>
      </c>
      <c r="L277" s="388">
        <f t="shared" si="65"/>
        <v>1</v>
      </c>
      <c r="M277" s="374">
        <f t="shared" si="57"/>
        <v>0</v>
      </c>
    </row>
    <row r="278" spans="1:13">
      <c r="A278" s="228">
        <f t="shared" si="58"/>
        <v>0</v>
      </c>
      <c r="B278" s="229">
        <f t="shared" si="53"/>
        <v>0</v>
      </c>
      <c r="C278" s="315">
        <f t="shared" si="59"/>
        <v>0</v>
      </c>
      <c r="D278" s="315">
        <f t="shared" si="60"/>
        <v>0</v>
      </c>
      <c r="E278" s="316">
        <f t="shared" si="54"/>
        <v>0</v>
      </c>
      <c r="F278" s="315">
        <f t="shared" si="61"/>
        <v>0</v>
      </c>
      <c r="G278" s="315">
        <f t="shared" si="62"/>
        <v>0</v>
      </c>
      <c r="H278" s="315">
        <f t="shared" si="63"/>
        <v>0</v>
      </c>
      <c r="I278" s="315">
        <f t="shared" si="55"/>
        <v>0</v>
      </c>
      <c r="J278" s="374">
        <f t="shared" si="64"/>
        <v>0</v>
      </c>
      <c r="K278" s="374">
        <f t="shared" si="56"/>
        <v>0</v>
      </c>
      <c r="L278" s="388">
        <f t="shared" si="65"/>
        <v>1</v>
      </c>
      <c r="M278" s="374">
        <f t="shared" si="57"/>
        <v>0</v>
      </c>
    </row>
    <row r="279" spans="1:13">
      <c r="A279" s="228">
        <f t="shared" si="58"/>
        <v>0</v>
      </c>
      <c r="B279" s="229">
        <f t="shared" si="53"/>
        <v>0</v>
      </c>
      <c r="C279" s="315">
        <f t="shared" si="59"/>
        <v>0</v>
      </c>
      <c r="D279" s="315">
        <f t="shared" si="60"/>
        <v>0</v>
      </c>
      <c r="E279" s="316">
        <f t="shared" si="54"/>
        <v>0</v>
      </c>
      <c r="F279" s="315">
        <f t="shared" si="61"/>
        <v>0</v>
      </c>
      <c r="G279" s="315">
        <f t="shared" si="62"/>
        <v>0</v>
      </c>
      <c r="H279" s="315">
        <f t="shared" si="63"/>
        <v>0</v>
      </c>
      <c r="I279" s="315">
        <f t="shared" si="55"/>
        <v>0</v>
      </c>
      <c r="J279" s="374">
        <f t="shared" si="64"/>
        <v>0</v>
      </c>
      <c r="K279" s="374">
        <f t="shared" si="56"/>
        <v>0</v>
      </c>
      <c r="L279" s="388">
        <f t="shared" si="65"/>
        <v>1</v>
      </c>
      <c r="M279" s="374">
        <f t="shared" si="57"/>
        <v>0</v>
      </c>
    </row>
    <row r="280" spans="1:13">
      <c r="A280" s="228">
        <f t="shared" si="58"/>
        <v>0</v>
      </c>
      <c r="B280" s="229">
        <f t="shared" si="53"/>
        <v>0</v>
      </c>
      <c r="C280" s="315">
        <f t="shared" si="59"/>
        <v>0</v>
      </c>
      <c r="D280" s="315">
        <f t="shared" si="60"/>
        <v>0</v>
      </c>
      <c r="E280" s="316">
        <f t="shared" si="54"/>
        <v>0</v>
      </c>
      <c r="F280" s="315">
        <f t="shared" si="61"/>
        <v>0</v>
      </c>
      <c r="G280" s="315">
        <f t="shared" si="62"/>
        <v>0</v>
      </c>
      <c r="H280" s="315">
        <f t="shared" si="63"/>
        <v>0</v>
      </c>
      <c r="I280" s="315">
        <f t="shared" si="55"/>
        <v>0</v>
      </c>
      <c r="J280" s="374">
        <f t="shared" si="64"/>
        <v>0</v>
      </c>
      <c r="K280" s="374">
        <f t="shared" si="56"/>
        <v>0</v>
      </c>
      <c r="L280" s="388">
        <f t="shared" si="65"/>
        <v>1</v>
      </c>
      <c r="M280" s="374">
        <f t="shared" si="57"/>
        <v>0</v>
      </c>
    </row>
    <row r="281" spans="1:13">
      <c r="A281" s="228">
        <f t="shared" si="58"/>
        <v>0</v>
      </c>
      <c r="B281" s="229">
        <f t="shared" si="53"/>
        <v>0</v>
      </c>
      <c r="C281" s="315">
        <f t="shared" si="59"/>
        <v>0</v>
      </c>
      <c r="D281" s="315">
        <f t="shared" si="60"/>
        <v>0</v>
      </c>
      <c r="E281" s="316">
        <f t="shared" si="54"/>
        <v>0</v>
      </c>
      <c r="F281" s="315">
        <f t="shared" si="61"/>
        <v>0</v>
      </c>
      <c r="G281" s="315">
        <f t="shared" si="62"/>
        <v>0</v>
      </c>
      <c r="H281" s="315">
        <f t="shared" si="63"/>
        <v>0</v>
      </c>
      <c r="I281" s="315">
        <f t="shared" si="55"/>
        <v>0</v>
      </c>
      <c r="J281" s="374">
        <f t="shared" si="64"/>
        <v>0</v>
      </c>
      <c r="K281" s="374">
        <f t="shared" si="56"/>
        <v>0</v>
      </c>
      <c r="L281" s="388">
        <f t="shared" si="65"/>
        <v>1</v>
      </c>
      <c r="M281" s="374">
        <f t="shared" si="57"/>
        <v>0</v>
      </c>
    </row>
    <row r="282" spans="1:13">
      <c r="A282" s="228">
        <f t="shared" si="58"/>
        <v>0</v>
      </c>
      <c r="B282" s="229">
        <f t="shared" si="53"/>
        <v>0</v>
      </c>
      <c r="C282" s="315">
        <f t="shared" si="59"/>
        <v>0</v>
      </c>
      <c r="D282" s="315">
        <f t="shared" si="60"/>
        <v>0</v>
      </c>
      <c r="E282" s="316">
        <f t="shared" si="54"/>
        <v>0</v>
      </c>
      <c r="F282" s="315">
        <f t="shared" si="61"/>
        <v>0</v>
      </c>
      <c r="G282" s="315">
        <f t="shared" si="62"/>
        <v>0</v>
      </c>
      <c r="H282" s="315">
        <f t="shared" si="63"/>
        <v>0</v>
      </c>
      <c r="I282" s="315">
        <f t="shared" si="55"/>
        <v>0</v>
      </c>
      <c r="J282" s="374">
        <f t="shared" si="64"/>
        <v>0</v>
      </c>
      <c r="K282" s="374">
        <f t="shared" si="56"/>
        <v>0</v>
      </c>
      <c r="L282" s="388">
        <f t="shared" si="65"/>
        <v>1</v>
      </c>
      <c r="M282" s="374">
        <f t="shared" si="57"/>
        <v>0</v>
      </c>
    </row>
    <row r="283" spans="1:13">
      <c r="A283" s="228">
        <f t="shared" si="58"/>
        <v>0</v>
      </c>
      <c r="B283" s="229">
        <f t="shared" si="53"/>
        <v>0</v>
      </c>
      <c r="C283" s="315">
        <f t="shared" si="59"/>
        <v>0</v>
      </c>
      <c r="D283" s="315">
        <f t="shared" si="60"/>
        <v>0</v>
      </c>
      <c r="E283" s="316">
        <f t="shared" si="54"/>
        <v>0</v>
      </c>
      <c r="F283" s="315">
        <f t="shared" si="61"/>
        <v>0</v>
      </c>
      <c r="G283" s="315">
        <f t="shared" si="62"/>
        <v>0</v>
      </c>
      <c r="H283" s="315">
        <f t="shared" si="63"/>
        <v>0</v>
      </c>
      <c r="I283" s="315">
        <f t="shared" si="55"/>
        <v>0</v>
      </c>
      <c r="J283" s="374">
        <f t="shared" si="64"/>
        <v>0</v>
      </c>
      <c r="K283" s="374">
        <f t="shared" si="56"/>
        <v>0</v>
      </c>
      <c r="L283" s="388">
        <f t="shared" si="65"/>
        <v>1</v>
      </c>
      <c r="M283" s="374">
        <f t="shared" si="57"/>
        <v>0</v>
      </c>
    </row>
    <row r="284" spans="1:13">
      <c r="A284" s="228">
        <f t="shared" si="58"/>
        <v>0</v>
      </c>
      <c r="B284" s="229">
        <f t="shared" si="53"/>
        <v>0</v>
      </c>
      <c r="C284" s="315">
        <f t="shared" si="59"/>
        <v>0</v>
      </c>
      <c r="D284" s="315">
        <f t="shared" si="60"/>
        <v>0</v>
      </c>
      <c r="E284" s="316">
        <f t="shared" si="54"/>
        <v>0</v>
      </c>
      <c r="F284" s="315">
        <f t="shared" si="61"/>
        <v>0</v>
      </c>
      <c r="G284" s="315">
        <f t="shared" si="62"/>
        <v>0</v>
      </c>
      <c r="H284" s="315">
        <f t="shared" si="63"/>
        <v>0</v>
      </c>
      <c r="I284" s="315">
        <f t="shared" si="55"/>
        <v>0</v>
      </c>
      <c r="J284" s="374">
        <f t="shared" si="64"/>
        <v>0</v>
      </c>
      <c r="K284" s="374">
        <f t="shared" si="56"/>
        <v>0</v>
      </c>
      <c r="L284" s="388">
        <f t="shared" si="65"/>
        <v>1</v>
      </c>
      <c r="M284" s="374">
        <f t="shared" si="57"/>
        <v>0</v>
      </c>
    </row>
    <row r="285" spans="1:13">
      <c r="A285" s="228">
        <f t="shared" si="58"/>
        <v>0</v>
      </c>
      <c r="B285" s="229">
        <f t="shared" si="53"/>
        <v>0</v>
      </c>
      <c r="C285" s="315">
        <f t="shared" si="59"/>
        <v>0</v>
      </c>
      <c r="D285" s="315">
        <f t="shared" si="60"/>
        <v>0</v>
      </c>
      <c r="E285" s="316">
        <f t="shared" si="54"/>
        <v>0</v>
      </c>
      <c r="F285" s="315">
        <f t="shared" si="61"/>
        <v>0</v>
      </c>
      <c r="G285" s="315">
        <f t="shared" si="62"/>
        <v>0</v>
      </c>
      <c r="H285" s="315">
        <f t="shared" si="63"/>
        <v>0</v>
      </c>
      <c r="I285" s="315">
        <f t="shared" si="55"/>
        <v>0</v>
      </c>
      <c r="J285" s="374">
        <f t="shared" si="64"/>
        <v>0</v>
      </c>
      <c r="K285" s="374">
        <f t="shared" si="56"/>
        <v>0</v>
      </c>
      <c r="L285" s="388">
        <f t="shared" si="65"/>
        <v>1</v>
      </c>
      <c r="M285" s="374">
        <f t="shared" si="57"/>
        <v>0</v>
      </c>
    </row>
    <row r="286" spans="1:13">
      <c r="A286" s="228">
        <f t="shared" si="58"/>
        <v>0</v>
      </c>
      <c r="B286" s="229">
        <f t="shared" si="53"/>
        <v>0</v>
      </c>
      <c r="C286" s="315">
        <f t="shared" si="59"/>
        <v>0</v>
      </c>
      <c r="D286" s="315">
        <f t="shared" si="60"/>
        <v>0</v>
      </c>
      <c r="E286" s="316">
        <f t="shared" si="54"/>
        <v>0</v>
      </c>
      <c r="F286" s="315">
        <f t="shared" si="61"/>
        <v>0</v>
      </c>
      <c r="G286" s="315">
        <f t="shared" si="62"/>
        <v>0</v>
      </c>
      <c r="H286" s="315">
        <f t="shared" si="63"/>
        <v>0</v>
      </c>
      <c r="I286" s="315">
        <f t="shared" si="55"/>
        <v>0</v>
      </c>
      <c r="J286" s="374">
        <f t="shared" si="64"/>
        <v>0</v>
      </c>
      <c r="K286" s="374">
        <f t="shared" si="56"/>
        <v>0</v>
      </c>
      <c r="L286" s="388">
        <f t="shared" si="65"/>
        <v>1</v>
      </c>
      <c r="M286" s="374">
        <f t="shared" si="57"/>
        <v>0</v>
      </c>
    </row>
    <row r="287" spans="1:13">
      <c r="A287" s="228">
        <f t="shared" si="58"/>
        <v>0</v>
      </c>
      <c r="B287" s="229">
        <f t="shared" si="53"/>
        <v>0</v>
      </c>
      <c r="C287" s="315">
        <f t="shared" si="59"/>
        <v>0</v>
      </c>
      <c r="D287" s="315">
        <f t="shared" si="60"/>
        <v>0</v>
      </c>
      <c r="E287" s="316">
        <f t="shared" si="54"/>
        <v>0</v>
      </c>
      <c r="F287" s="315">
        <f t="shared" si="61"/>
        <v>0</v>
      </c>
      <c r="G287" s="315">
        <f t="shared" si="62"/>
        <v>0</v>
      </c>
      <c r="H287" s="315">
        <f t="shared" si="63"/>
        <v>0</v>
      </c>
      <c r="I287" s="315">
        <f t="shared" si="55"/>
        <v>0</v>
      </c>
      <c r="J287" s="374">
        <f t="shared" si="64"/>
        <v>0</v>
      </c>
      <c r="K287" s="374">
        <f t="shared" si="56"/>
        <v>0</v>
      </c>
      <c r="L287" s="388">
        <f t="shared" si="65"/>
        <v>1</v>
      </c>
      <c r="M287" s="374">
        <f t="shared" si="57"/>
        <v>0</v>
      </c>
    </row>
    <row r="288" spans="1:13">
      <c r="A288" s="228">
        <f t="shared" si="58"/>
        <v>0</v>
      </c>
      <c r="B288" s="229">
        <f t="shared" si="53"/>
        <v>0</v>
      </c>
      <c r="C288" s="315">
        <f t="shared" si="59"/>
        <v>0</v>
      </c>
      <c r="D288" s="315">
        <f t="shared" si="60"/>
        <v>0</v>
      </c>
      <c r="E288" s="316">
        <f t="shared" si="54"/>
        <v>0</v>
      </c>
      <c r="F288" s="315">
        <f t="shared" si="61"/>
        <v>0</v>
      </c>
      <c r="G288" s="315">
        <f t="shared" si="62"/>
        <v>0</v>
      </c>
      <c r="H288" s="315">
        <f t="shared" si="63"/>
        <v>0</v>
      </c>
      <c r="I288" s="315">
        <f t="shared" si="55"/>
        <v>0</v>
      </c>
      <c r="J288" s="374">
        <f t="shared" si="64"/>
        <v>0</v>
      </c>
      <c r="K288" s="374">
        <f t="shared" si="56"/>
        <v>0</v>
      </c>
      <c r="L288" s="388">
        <f t="shared" si="65"/>
        <v>1</v>
      </c>
      <c r="M288" s="374">
        <f t="shared" si="57"/>
        <v>0</v>
      </c>
    </row>
    <row r="289" spans="1:13">
      <c r="A289" s="228">
        <f t="shared" si="58"/>
        <v>0</v>
      </c>
      <c r="B289" s="229">
        <f t="shared" si="53"/>
        <v>0</v>
      </c>
      <c r="C289" s="315">
        <f t="shared" si="59"/>
        <v>0</v>
      </c>
      <c r="D289" s="315">
        <f t="shared" si="60"/>
        <v>0</v>
      </c>
      <c r="E289" s="316">
        <f t="shared" si="54"/>
        <v>0</v>
      </c>
      <c r="F289" s="315">
        <f t="shared" si="61"/>
        <v>0</v>
      </c>
      <c r="G289" s="315">
        <f t="shared" si="62"/>
        <v>0</v>
      </c>
      <c r="H289" s="315">
        <f t="shared" si="63"/>
        <v>0</v>
      </c>
      <c r="I289" s="315">
        <f t="shared" si="55"/>
        <v>0</v>
      </c>
      <c r="J289" s="374">
        <f t="shared" si="64"/>
        <v>0</v>
      </c>
      <c r="K289" s="374">
        <f t="shared" si="56"/>
        <v>0</v>
      </c>
      <c r="L289" s="388">
        <f t="shared" si="65"/>
        <v>1</v>
      </c>
      <c r="M289" s="374">
        <f t="shared" si="57"/>
        <v>0</v>
      </c>
    </row>
    <row r="290" spans="1:13">
      <c r="A290" s="228">
        <f t="shared" si="58"/>
        <v>0</v>
      </c>
      <c r="B290" s="229">
        <f t="shared" si="53"/>
        <v>0</v>
      </c>
      <c r="C290" s="315">
        <f t="shared" si="59"/>
        <v>0</v>
      </c>
      <c r="D290" s="315">
        <f t="shared" si="60"/>
        <v>0</v>
      </c>
      <c r="E290" s="316">
        <f t="shared" si="54"/>
        <v>0</v>
      </c>
      <c r="F290" s="315">
        <f t="shared" si="61"/>
        <v>0</v>
      </c>
      <c r="G290" s="315">
        <f t="shared" si="62"/>
        <v>0</v>
      </c>
      <c r="H290" s="315">
        <f t="shared" si="63"/>
        <v>0</v>
      </c>
      <c r="I290" s="315">
        <f t="shared" si="55"/>
        <v>0</v>
      </c>
      <c r="J290" s="374">
        <f t="shared" si="64"/>
        <v>0</v>
      </c>
      <c r="K290" s="374">
        <f t="shared" si="56"/>
        <v>0</v>
      </c>
      <c r="L290" s="388">
        <f t="shared" si="65"/>
        <v>1</v>
      </c>
      <c r="M290" s="374">
        <f t="shared" si="57"/>
        <v>0</v>
      </c>
    </row>
    <row r="291" spans="1:13">
      <c r="A291" s="228">
        <f t="shared" si="58"/>
        <v>0</v>
      </c>
      <c r="B291" s="229">
        <f t="shared" si="53"/>
        <v>0</v>
      </c>
      <c r="C291" s="315">
        <f t="shared" si="59"/>
        <v>0</v>
      </c>
      <c r="D291" s="315">
        <f t="shared" si="60"/>
        <v>0</v>
      </c>
      <c r="E291" s="316">
        <f t="shared" si="54"/>
        <v>0</v>
      </c>
      <c r="F291" s="315">
        <f t="shared" si="61"/>
        <v>0</v>
      </c>
      <c r="G291" s="315">
        <f t="shared" si="62"/>
        <v>0</v>
      </c>
      <c r="H291" s="315">
        <f t="shared" si="63"/>
        <v>0</v>
      </c>
      <c r="I291" s="315">
        <f t="shared" si="55"/>
        <v>0</v>
      </c>
      <c r="J291" s="374">
        <f t="shared" si="64"/>
        <v>0</v>
      </c>
      <c r="K291" s="374">
        <f t="shared" si="56"/>
        <v>0</v>
      </c>
      <c r="L291" s="388">
        <f t="shared" si="65"/>
        <v>1</v>
      </c>
      <c r="M291" s="374">
        <f t="shared" si="57"/>
        <v>0</v>
      </c>
    </row>
    <row r="292" spans="1:13">
      <c r="A292" s="228">
        <f t="shared" si="58"/>
        <v>0</v>
      </c>
      <c r="B292" s="229">
        <f t="shared" si="53"/>
        <v>0</v>
      </c>
      <c r="C292" s="315">
        <f t="shared" si="59"/>
        <v>0</v>
      </c>
      <c r="D292" s="315">
        <f t="shared" si="60"/>
        <v>0</v>
      </c>
      <c r="E292" s="316">
        <f t="shared" si="54"/>
        <v>0</v>
      </c>
      <c r="F292" s="315">
        <f t="shared" si="61"/>
        <v>0</v>
      </c>
      <c r="G292" s="315">
        <f t="shared" si="62"/>
        <v>0</v>
      </c>
      <c r="H292" s="315">
        <f t="shared" si="63"/>
        <v>0</v>
      </c>
      <c r="I292" s="315">
        <f t="shared" si="55"/>
        <v>0</v>
      </c>
      <c r="J292" s="374">
        <f t="shared" si="64"/>
        <v>0</v>
      </c>
      <c r="K292" s="374">
        <f t="shared" si="56"/>
        <v>0</v>
      </c>
      <c r="L292" s="388">
        <f t="shared" si="65"/>
        <v>1</v>
      </c>
      <c r="M292" s="374">
        <f t="shared" si="57"/>
        <v>0</v>
      </c>
    </row>
    <row r="293" spans="1:13">
      <c r="A293" s="228">
        <f t="shared" si="58"/>
        <v>0</v>
      </c>
      <c r="B293" s="229">
        <f t="shared" si="53"/>
        <v>0</v>
      </c>
      <c r="C293" s="315">
        <f t="shared" si="59"/>
        <v>0</v>
      </c>
      <c r="D293" s="315">
        <f t="shared" si="60"/>
        <v>0</v>
      </c>
      <c r="E293" s="316">
        <f t="shared" si="54"/>
        <v>0</v>
      </c>
      <c r="F293" s="315">
        <f t="shared" si="61"/>
        <v>0</v>
      </c>
      <c r="G293" s="315">
        <f t="shared" si="62"/>
        <v>0</v>
      </c>
      <c r="H293" s="315">
        <f t="shared" si="63"/>
        <v>0</v>
      </c>
      <c r="I293" s="315">
        <f t="shared" si="55"/>
        <v>0</v>
      </c>
      <c r="J293" s="374">
        <f t="shared" si="64"/>
        <v>0</v>
      </c>
      <c r="K293" s="374">
        <f t="shared" si="56"/>
        <v>0</v>
      </c>
      <c r="L293" s="388">
        <f t="shared" si="65"/>
        <v>1</v>
      </c>
      <c r="M293" s="374">
        <f t="shared" si="57"/>
        <v>0</v>
      </c>
    </row>
    <row r="294" spans="1:13">
      <c r="A294" s="228">
        <f t="shared" si="58"/>
        <v>0</v>
      </c>
      <c r="B294" s="229">
        <f t="shared" si="53"/>
        <v>0</v>
      </c>
      <c r="C294" s="315">
        <f t="shared" si="59"/>
        <v>0</v>
      </c>
      <c r="D294" s="315">
        <f t="shared" si="60"/>
        <v>0</v>
      </c>
      <c r="E294" s="316">
        <f t="shared" si="54"/>
        <v>0</v>
      </c>
      <c r="F294" s="315">
        <f t="shared" si="61"/>
        <v>0</v>
      </c>
      <c r="G294" s="315">
        <f t="shared" si="62"/>
        <v>0</v>
      </c>
      <c r="H294" s="315">
        <f t="shared" si="63"/>
        <v>0</v>
      </c>
      <c r="I294" s="315">
        <f t="shared" si="55"/>
        <v>0</v>
      </c>
      <c r="J294" s="374">
        <f t="shared" si="64"/>
        <v>0</v>
      </c>
      <c r="K294" s="374">
        <f t="shared" si="56"/>
        <v>0</v>
      </c>
      <c r="L294" s="388">
        <f t="shared" si="65"/>
        <v>1</v>
      </c>
      <c r="M294" s="374">
        <f t="shared" si="57"/>
        <v>0</v>
      </c>
    </row>
    <row r="295" spans="1:13">
      <c r="A295" s="228">
        <f t="shared" si="58"/>
        <v>0</v>
      </c>
      <c r="B295" s="229">
        <f t="shared" si="53"/>
        <v>0</v>
      </c>
      <c r="C295" s="315">
        <f t="shared" si="59"/>
        <v>0</v>
      </c>
      <c r="D295" s="315">
        <f t="shared" si="60"/>
        <v>0</v>
      </c>
      <c r="E295" s="316">
        <f t="shared" si="54"/>
        <v>0</v>
      </c>
      <c r="F295" s="315">
        <f t="shared" si="61"/>
        <v>0</v>
      </c>
      <c r="G295" s="315">
        <f t="shared" si="62"/>
        <v>0</v>
      </c>
      <c r="H295" s="315">
        <f t="shared" si="63"/>
        <v>0</v>
      </c>
      <c r="I295" s="315">
        <f t="shared" si="55"/>
        <v>0</v>
      </c>
      <c r="J295" s="374">
        <f t="shared" si="64"/>
        <v>0</v>
      </c>
      <c r="K295" s="374">
        <f t="shared" si="56"/>
        <v>0</v>
      </c>
      <c r="L295" s="388">
        <f t="shared" si="65"/>
        <v>1</v>
      </c>
      <c r="M295" s="374">
        <f t="shared" si="57"/>
        <v>0</v>
      </c>
    </row>
    <row r="296" spans="1:13">
      <c r="A296" s="228">
        <f t="shared" si="58"/>
        <v>0</v>
      </c>
      <c r="B296" s="229">
        <f t="shared" si="53"/>
        <v>0</v>
      </c>
      <c r="C296" s="315">
        <f t="shared" si="59"/>
        <v>0</v>
      </c>
      <c r="D296" s="315">
        <f t="shared" si="60"/>
        <v>0</v>
      </c>
      <c r="E296" s="316">
        <f t="shared" si="54"/>
        <v>0</v>
      </c>
      <c r="F296" s="315">
        <f t="shared" si="61"/>
        <v>0</v>
      </c>
      <c r="G296" s="315">
        <f t="shared" si="62"/>
        <v>0</v>
      </c>
      <c r="H296" s="315">
        <f t="shared" si="63"/>
        <v>0</v>
      </c>
      <c r="I296" s="315">
        <f t="shared" si="55"/>
        <v>0</v>
      </c>
      <c r="J296" s="374">
        <f t="shared" si="64"/>
        <v>0</v>
      </c>
      <c r="K296" s="374">
        <f t="shared" si="56"/>
        <v>0</v>
      </c>
      <c r="L296" s="388">
        <f t="shared" si="65"/>
        <v>1</v>
      </c>
      <c r="M296" s="374">
        <f t="shared" si="57"/>
        <v>0</v>
      </c>
    </row>
    <row r="297" spans="1:13">
      <c r="A297" s="228">
        <f t="shared" si="58"/>
        <v>0</v>
      </c>
      <c r="B297" s="229">
        <f t="shared" si="53"/>
        <v>0</v>
      </c>
      <c r="C297" s="315">
        <f t="shared" si="59"/>
        <v>0</v>
      </c>
      <c r="D297" s="315">
        <f t="shared" si="60"/>
        <v>0</v>
      </c>
      <c r="E297" s="316">
        <f t="shared" si="54"/>
        <v>0</v>
      </c>
      <c r="F297" s="315">
        <f t="shared" si="61"/>
        <v>0</v>
      </c>
      <c r="G297" s="315">
        <f t="shared" si="62"/>
        <v>0</v>
      </c>
      <c r="H297" s="315">
        <f t="shared" si="63"/>
        <v>0</v>
      </c>
      <c r="I297" s="315">
        <f t="shared" si="55"/>
        <v>0</v>
      </c>
      <c r="J297" s="374">
        <f t="shared" si="64"/>
        <v>0</v>
      </c>
      <c r="K297" s="374">
        <f t="shared" si="56"/>
        <v>0</v>
      </c>
      <c r="L297" s="388">
        <f t="shared" si="65"/>
        <v>1</v>
      </c>
      <c r="M297" s="374">
        <f t="shared" si="57"/>
        <v>0</v>
      </c>
    </row>
    <row r="298" spans="1:13">
      <c r="A298" s="228">
        <f t="shared" si="58"/>
        <v>0</v>
      </c>
      <c r="B298" s="229">
        <f t="shared" si="53"/>
        <v>0</v>
      </c>
      <c r="C298" s="315">
        <f t="shared" si="59"/>
        <v>0</v>
      </c>
      <c r="D298" s="315">
        <f t="shared" si="60"/>
        <v>0</v>
      </c>
      <c r="E298" s="316">
        <f t="shared" si="54"/>
        <v>0</v>
      </c>
      <c r="F298" s="315">
        <f t="shared" si="61"/>
        <v>0</v>
      </c>
      <c r="G298" s="315">
        <f t="shared" si="62"/>
        <v>0</v>
      </c>
      <c r="H298" s="315">
        <f t="shared" si="63"/>
        <v>0</v>
      </c>
      <c r="I298" s="315">
        <f t="shared" si="55"/>
        <v>0</v>
      </c>
      <c r="J298" s="374">
        <f t="shared" si="64"/>
        <v>0</v>
      </c>
      <c r="K298" s="374">
        <f t="shared" si="56"/>
        <v>0</v>
      </c>
      <c r="L298" s="388">
        <f t="shared" si="65"/>
        <v>1</v>
      </c>
      <c r="M298" s="374">
        <f t="shared" si="57"/>
        <v>0</v>
      </c>
    </row>
    <row r="299" spans="1:13">
      <c r="A299" s="228">
        <f t="shared" si="58"/>
        <v>0</v>
      </c>
      <c r="B299" s="229">
        <f t="shared" si="53"/>
        <v>0</v>
      </c>
      <c r="C299" s="315">
        <f t="shared" si="59"/>
        <v>0</v>
      </c>
      <c r="D299" s="315">
        <f t="shared" si="60"/>
        <v>0</v>
      </c>
      <c r="E299" s="316">
        <f t="shared" si="54"/>
        <v>0</v>
      </c>
      <c r="F299" s="315">
        <f t="shared" si="61"/>
        <v>0</v>
      </c>
      <c r="G299" s="315">
        <f t="shared" si="62"/>
        <v>0</v>
      </c>
      <c r="H299" s="315">
        <f t="shared" si="63"/>
        <v>0</v>
      </c>
      <c r="I299" s="315">
        <f t="shared" si="55"/>
        <v>0</v>
      </c>
      <c r="J299" s="374">
        <f t="shared" si="64"/>
        <v>0</v>
      </c>
      <c r="K299" s="374">
        <f t="shared" si="56"/>
        <v>0</v>
      </c>
      <c r="L299" s="388">
        <f t="shared" si="65"/>
        <v>1</v>
      </c>
      <c r="M299" s="374">
        <f t="shared" si="57"/>
        <v>0</v>
      </c>
    </row>
    <row r="300" spans="1:13">
      <c r="A300" s="228">
        <f t="shared" si="58"/>
        <v>0</v>
      </c>
      <c r="B300" s="229">
        <f t="shared" si="53"/>
        <v>0</v>
      </c>
      <c r="C300" s="315">
        <f t="shared" si="59"/>
        <v>0</v>
      </c>
      <c r="D300" s="315">
        <f t="shared" si="60"/>
        <v>0</v>
      </c>
      <c r="E300" s="316">
        <f t="shared" si="54"/>
        <v>0</v>
      </c>
      <c r="F300" s="315">
        <f t="shared" si="61"/>
        <v>0</v>
      </c>
      <c r="G300" s="315">
        <f t="shared" si="62"/>
        <v>0</v>
      </c>
      <c r="H300" s="315">
        <f t="shared" si="63"/>
        <v>0</v>
      </c>
      <c r="I300" s="315">
        <f t="shared" si="55"/>
        <v>0</v>
      </c>
      <c r="J300" s="374">
        <f t="shared" si="64"/>
        <v>0</v>
      </c>
      <c r="K300" s="374">
        <f t="shared" si="56"/>
        <v>0</v>
      </c>
      <c r="L300" s="388">
        <f t="shared" si="65"/>
        <v>1</v>
      </c>
      <c r="M300" s="374">
        <f t="shared" si="57"/>
        <v>0</v>
      </c>
    </row>
    <row r="301" spans="1:13">
      <c r="A301" s="228">
        <f t="shared" si="58"/>
        <v>0</v>
      </c>
      <c r="B301" s="229">
        <f t="shared" si="53"/>
        <v>0</v>
      </c>
      <c r="C301" s="315">
        <f t="shared" si="59"/>
        <v>0</v>
      </c>
      <c r="D301" s="315">
        <f t="shared" si="60"/>
        <v>0</v>
      </c>
      <c r="E301" s="316">
        <f t="shared" si="54"/>
        <v>0</v>
      </c>
      <c r="F301" s="315">
        <f t="shared" si="61"/>
        <v>0</v>
      </c>
      <c r="G301" s="315">
        <f t="shared" si="62"/>
        <v>0</v>
      </c>
      <c r="H301" s="315">
        <f t="shared" si="63"/>
        <v>0</v>
      </c>
      <c r="I301" s="315">
        <f t="shared" si="55"/>
        <v>0</v>
      </c>
      <c r="J301" s="374">
        <f t="shared" si="64"/>
        <v>0</v>
      </c>
      <c r="K301" s="374">
        <f t="shared" si="56"/>
        <v>0</v>
      </c>
      <c r="L301" s="388">
        <f t="shared" si="65"/>
        <v>1</v>
      </c>
      <c r="M301" s="374">
        <f t="shared" si="57"/>
        <v>0</v>
      </c>
    </row>
    <row r="302" spans="1:13">
      <c r="A302" s="228">
        <f t="shared" si="58"/>
        <v>0</v>
      </c>
      <c r="B302" s="229">
        <f t="shared" si="53"/>
        <v>0</v>
      </c>
      <c r="C302" s="315">
        <f t="shared" si="59"/>
        <v>0</v>
      </c>
      <c r="D302" s="315">
        <f t="shared" si="60"/>
        <v>0</v>
      </c>
      <c r="E302" s="316">
        <f t="shared" si="54"/>
        <v>0</v>
      </c>
      <c r="F302" s="315">
        <f t="shared" si="61"/>
        <v>0</v>
      </c>
      <c r="G302" s="315">
        <f t="shared" si="62"/>
        <v>0</v>
      </c>
      <c r="H302" s="315">
        <f t="shared" si="63"/>
        <v>0</v>
      </c>
      <c r="I302" s="315">
        <f t="shared" si="55"/>
        <v>0</v>
      </c>
      <c r="J302" s="374">
        <f t="shared" si="64"/>
        <v>0</v>
      </c>
      <c r="K302" s="374">
        <f t="shared" si="56"/>
        <v>0</v>
      </c>
      <c r="L302" s="388">
        <f t="shared" si="65"/>
        <v>1</v>
      </c>
      <c r="M302" s="374">
        <f t="shared" si="57"/>
        <v>0</v>
      </c>
    </row>
    <row r="303" spans="1:13">
      <c r="A303" s="228">
        <f t="shared" si="58"/>
        <v>0</v>
      </c>
      <c r="B303" s="229">
        <f t="shared" si="53"/>
        <v>0</v>
      </c>
      <c r="C303" s="315">
        <f t="shared" si="59"/>
        <v>0</v>
      </c>
      <c r="D303" s="315">
        <f t="shared" si="60"/>
        <v>0</v>
      </c>
      <c r="E303" s="316">
        <f t="shared" si="54"/>
        <v>0</v>
      </c>
      <c r="F303" s="315">
        <f t="shared" si="61"/>
        <v>0</v>
      </c>
      <c r="G303" s="315">
        <f t="shared" si="62"/>
        <v>0</v>
      </c>
      <c r="H303" s="315">
        <f t="shared" si="63"/>
        <v>0</v>
      </c>
      <c r="I303" s="315">
        <f t="shared" si="55"/>
        <v>0</v>
      </c>
      <c r="J303" s="374">
        <f t="shared" si="64"/>
        <v>0</v>
      </c>
      <c r="K303" s="374">
        <f t="shared" si="56"/>
        <v>0</v>
      </c>
      <c r="L303" s="388">
        <f t="shared" si="65"/>
        <v>1</v>
      </c>
      <c r="M303" s="374">
        <f t="shared" si="57"/>
        <v>0</v>
      </c>
    </row>
    <row r="304" spans="1:13">
      <c r="A304" s="228">
        <f t="shared" si="58"/>
        <v>0</v>
      </c>
      <c r="B304" s="229">
        <f t="shared" si="53"/>
        <v>0</v>
      </c>
      <c r="C304" s="315">
        <f t="shared" si="59"/>
        <v>0</v>
      </c>
      <c r="D304" s="315">
        <f t="shared" si="60"/>
        <v>0</v>
      </c>
      <c r="E304" s="316">
        <f t="shared" si="54"/>
        <v>0</v>
      </c>
      <c r="F304" s="315">
        <f t="shared" si="61"/>
        <v>0</v>
      </c>
      <c r="G304" s="315">
        <f t="shared" si="62"/>
        <v>0</v>
      </c>
      <c r="H304" s="315">
        <f t="shared" si="63"/>
        <v>0</v>
      </c>
      <c r="I304" s="315">
        <f t="shared" si="55"/>
        <v>0</v>
      </c>
      <c r="J304" s="374">
        <f t="shared" si="64"/>
        <v>0</v>
      </c>
      <c r="K304" s="374">
        <f t="shared" si="56"/>
        <v>0</v>
      </c>
      <c r="L304" s="388">
        <f t="shared" si="65"/>
        <v>1</v>
      </c>
      <c r="M304" s="374">
        <f t="shared" si="57"/>
        <v>0</v>
      </c>
    </row>
    <row r="305" spans="1:13">
      <c r="A305" s="228">
        <f t="shared" si="58"/>
        <v>0</v>
      </c>
      <c r="B305" s="229">
        <f t="shared" si="53"/>
        <v>0</v>
      </c>
      <c r="C305" s="315">
        <f t="shared" si="59"/>
        <v>0</v>
      </c>
      <c r="D305" s="315">
        <f t="shared" si="60"/>
        <v>0</v>
      </c>
      <c r="E305" s="316">
        <f t="shared" si="54"/>
        <v>0</v>
      </c>
      <c r="F305" s="315">
        <f t="shared" si="61"/>
        <v>0</v>
      </c>
      <c r="G305" s="315">
        <f t="shared" si="62"/>
        <v>0</v>
      </c>
      <c r="H305" s="315">
        <f t="shared" si="63"/>
        <v>0</v>
      </c>
      <c r="I305" s="315">
        <f t="shared" si="55"/>
        <v>0</v>
      </c>
      <c r="J305" s="374">
        <f t="shared" si="64"/>
        <v>0</v>
      </c>
      <c r="K305" s="374">
        <f t="shared" si="56"/>
        <v>0</v>
      </c>
      <c r="L305" s="388">
        <f t="shared" si="65"/>
        <v>1</v>
      </c>
      <c r="M305" s="374">
        <f t="shared" si="57"/>
        <v>0</v>
      </c>
    </row>
    <row r="306" spans="1:13">
      <c r="A306" s="228">
        <f t="shared" si="58"/>
        <v>0</v>
      </c>
      <c r="B306" s="229">
        <f t="shared" si="53"/>
        <v>0</v>
      </c>
      <c r="C306" s="315">
        <f t="shared" si="59"/>
        <v>0</v>
      </c>
      <c r="D306" s="315">
        <f t="shared" si="60"/>
        <v>0</v>
      </c>
      <c r="E306" s="316">
        <f t="shared" si="54"/>
        <v>0</v>
      </c>
      <c r="F306" s="315">
        <f t="shared" si="61"/>
        <v>0</v>
      </c>
      <c r="G306" s="315">
        <f t="shared" si="62"/>
        <v>0</v>
      </c>
      <c r="H306" s="315">
        <f t="shared" si="63"/>
        <v>0</v>
      </c>
      <c r="I306" s="315">
        <f t="shared" si="55"/>
        <v>0</v>
      </c>
      <c r="J306" s="374">
        <f t="shared" si="64"/>
        <v>0</v>
      </c>
      <c r="K306" s="374">
        <f t="shared" si="56"/>
        <v>0</v>
      </c>
      <c r="L306" s="388">
        <f t="shared" si="65"/>
        <v>1</v>
      </c>
      <c r="M306" s="374">
        <f t="shared" si="57"/>
        <v>0</v>
      </c>
    </row>
    <row r="307" spans="1:13">
      <c r="A307" s="228">
        <f t="shared" si="58"/>
        <v>0</v>
      </c>
      <c r="B307" s="229">
        <f t="shared" si="53"/>
        <v>0</v>
      </c>
      <c r="C307" s="315">
        <f t="shared" si="59"/>
        <v>0</v>
      </c>
      <c r="D307" s="315">
        <f t="shared" si="60"/>
        <v>0</v>
      </c>
      <c r="E307" s="316">
        <f t="shared" si="54"/>
        <v>0</v>
      </c>
      <c r="F307" s="315">
        <f t="shared" si="61"/>
        <v>0</v>
      </c>
      <c r="G307" s="315">
        <f t="shared" si="62"/>
        <v>0</v>
      </c>
      <c r="H307" s="315">
        <f t="shared" si="63"/>
        <v>0</v>
      </c>
      <c r="I307" s="315">
        <f t="shared" si="55"/>
        <v>0</v>
      </c>
      <c r="J307" s="374">
        <f t="shared" si="64"/>
        <v>0</v>
      </c>
      <c r="K307" s="374">
        <f t="shared" si="56"/>
        <v>0</v>
      </c>
      <c r="L307" s="388">
        <f t="shared" si="65"/>
        <v>1</v>
      </c>
      <c r="M307" s="374">
        <f t="shared" si="57"/>
        <v>0</v>
      </c>
    </row>
    <row r="308" spans="1:13">
      <c r="A308" s="228">
        <f t="shared" si="58"/>
        <v>0</v>
      </c>
      <c r="B308" s="229">
        <f t="shared" si="53"/>
        <v>0</v>
      </c>
      <c r="C308" s="315">
        <f t="shared" si="59"/>
        <v>0</v>
      </c>
      <c r="D308" s="315">
        <f t="shared" si="60"/>
        <v>0</v>
      </c>
      <c r="E308" s="316">
        <f t="shared" si="54"/>
        <v>0</v>
      </c>
      <c r="F308" s="315">
        <f t="shared" si="61"/>
        <v>0</v>
      </c>
      <c r="G308" s="315">
        <f t="shared" si="62"/>
        <v>0</v>
      </c>
      <c r="H308" s="315">
        <f t="shared" si="63"/>
        <v>0</v>
      </c>
      <c r="I308" s="315">
        <f t="shared" si="55"/>
        <v>0</v>
      </c>
      <c r="J308" s="374">
        <f t="shared" si="64"/>
        <v>0</v>
      </c>
      <c r="K308" s="374">
        <f t="shared" si="56"/>
        <v>0</v>
      </c>
      <c r="L308" s="388">
        <f t="shared" si="65"/>
        <v>1</v>
      </c>
      <c r="M308" s="374">
        <f t="shared" si="57"/>
        <v>0</v>
      </c>
    </row>
    <row r="309" spans="1:13">
      <c r="A309" s="228">
        <f t="shared" si="58"/>
        <v>0</v>
      </c>
      <c r="B309" s="229">
        <f t="shared" si="53"/>
        <v>0</v>
      </c>
      <c r="C309" s="315">
        <f t="shared" si="59"/>
        <v>0</v>
      </c>
      <c r="D309" s="315">
        <f t="shared" si="60"/>
        <v>0</v>
      </c>
      <c r="E309" s="316">
        <f t="shared" si="54"/>
        <v>0</v>
      </c>
      <c r="F309" s="315">
        <f t="shared" si="61"/>
        <v>0</v>
      </c>
      <c r="G309" s="315">
        <f t="shared" si="62"/>
        <v>0</v>
      </c>
      <c r="H309" s="315">
        <f t="shared" si="63"/>
        <v>0</v>
      </c>
      <c r="I309" s="315">
        <f t="shared" si="55"/>
        <v>0</v>
      </c>
      <c r="J309" s="374">
        <f t="shared" si="64"/>
        <v>0</v>
      </c>
      <c r="K309" s="374">
        <f t="shared" si="56"/>
        <v>0</v>
      </c>
      <c r="L309" s="388">
        <f t="shared" si="65"/>
        <v>1</v>
      </c>
      <c r="M309" s="374">
        <f t="shared" si="57"/>
        <v>0</v>
      </c>
    </row>
    <row r="310" spans="1:13">
      <c r="A310" s="228">
        <f t="shared" si="58"/>
        <v>0</v>
      </c>
      <c r="B310" s="229">
        <f t="shared" si="53"/>
        <v>0</v>
      </c>
      <c r="C310" s="315">
        <f t="shared" si="59"/>
        <v>0</v>
      </c>
      <c r="D310" s="315">
        <f t="shared" si="60"/>
        <v>0</v>
      </c>
      <c r="E310" s="316">
        <f t="shared" si="54"/>
        <v>0</v>
      </c>
      <c r="F310" s="315">
        <f t="shared" si="61"/>
        <v>0</v>
      </c>
      <c r="G310" s="315">
        <f t="shared" si="62"/>
        <v>0</v>
      </c>
      <c r="H310" s="315">
        <f t="shared" si="63"/>
        <v>0</v>
      </c>
      <c r="I310" s="315">
        <f t="shared" si="55"/>
        <v>0</v>
      </c>
      <c r="J310" s="374">
        <f t="shared" si="64"/>
        <v>0</v>
      </c>
      <c r="K310" s="374">
        <f t="shared" si="56"/>
        <v>0</v>
      </c>
      <c r="L310" s="388">
        <f t="shared" si="65"/>
        <v>1</v>
      </c>
      <c r="M310" s="374">
        <f t="shared" si="57"/>
        <v>0</v>
      </c>
    </row>
    <row r="311" spans="1:13">
      <c r="A311" s="228">
        <f t="shared" si="58"/>
        <v>0</v>
      </c>
      <c r="B311" s="229">
        <f t="shared" si="53"/>
        <v>0</v>
      </c>
      <c r="C311" s="315">
        <f t="shared" si="59"/>
        <v>0</v>
      </c>
      <c r="D311" s="315">
        <f t="shared" si="60"/>
        <v>0</v>
      </c>
      <c r="E311" s="316">
        <f t="shared" si="54"/>
        <v>0</v>
      </c>
      <c r="F311" s="315">
        <f t="shared" si="61"/>
        <v>0</v>
      </c>
      <c r="G311" s="315">
        <f t="shared" si="62"/>
        <v>0</v>
      </c>
      <c r="H311" s="315">
        <f t="shared" si="63"/>
        <v>0</v>
      </c>
      <c r="I311" s="315">
        <f t="shared" si="55"/>
        <v>0</v>
      </c>
      <c r="J311" s="374">
        <f t="shared" si="64"/>
        <v>0</v>
      </c>
      <c r="K311" s="374">
        <f t="shared" si="56"/>
        <v>0</v>
      </c>
      <c r="L311" s="388">
        <f t="shared" si="65"/>
        <v>1</v>
      </c>
      <c r="M311" s="374">
        <f t="shared" si="57"/>
        <v>0</v>
      </c>
    </row>
    <row r="312" spans="1:13">
      <c r="A312" s="228">
        <f t="shared" si="58"/>
        <v>0</v>
      </c>
      <c r="B312" s="229">
        <f t="shared" si="53"/>
        <v>0</v>
      </c>
      <c r="C312" s="315">
        <f t="shared" si="59"/>
        <v>0</v>
      </c>
      <c r="D312" s="315">
        <f t="shared" si="60"/>
        <v>0</v>
      </c>
      <c r="E312" s="316">
        <f t="shared" si="54"/>
        <v>0</v>
      </c>
      <c r="F312" s="315">
        <f t="shared" si="61"/>
        <v>0</v>
      </c>
      <c r="G312" s="315">
        <f t="shared" si="62"/>
        <v>0</v>
      </c>
      <c r="H312" s="315">
        <f t="shared" si="63"/>
        <v>0</v>
      </c>
      <c r="I312" s="315">
        <f t="shared" si="55"/>
        <v>0</v>
      </c>
      <c r="J312" s="374">
        <f t="shared" si="64"/>
        <v>0</v>
      </c>
      <c r="K312" s="374">
        <f t="shared" si="56"/>
        <v>0</v>
      </c>
      <c r="L312" s="388">
        <f t="shared" si="65"/>
        <v>1</v>
      </c>
      <c r="M312" s="374">
        <f t="shared" si="57"/>
        <v>0</v>
      </c>
    </row>
    <row r="313" spans="1:13">
      <c r="A313" s="228">
        <f t="shared" si="58"/>
        <v>0</v>
      </c>
      <c r="B313" s="229">
        <f t="shared" si="53"/>
        <v>0</v>
      </c>
      <c r="C313" s="315">
        <f t="shared" si="59"/>
        <v>0</v>
      </c>
      <c r="D313" s="315">
        <f t="shared" si="60"/>
        <v>0</v>
      </c>
      <c r="E313" s="316">
        <f t="shared" si="54"/>
        <v>0</v>
      </c>
      <c r="F313" s="315">
        <f t="shared" si="61"/>
        <v>0</v>
      </c>
      <c r="G313" s="315">
        <f t="shared" si="62"/>
        <v>0</v>
      </c>
      <c r="H313" s="315">
        <f t="shared" si="63"/>
        <v>0</v>
      </c>
      <c r="I313" s="315">
        <f t="shared" si="55"/>
        <v>0</v>
      </c>
      <c r="J313" s="374">
        <f t="shared" si="64"/>
        <v>0</v>
      </c>
      <c r="K313" s="374">
        <f t="shared" si="56"/>
        <v>0</v>
      </c>
      <c r="L313" s="388">
        <f t="shared" si="65"/>
        <v>1</v>
      </c>
      <c r="M313" s="374">
        <f t="shared" si="57"/>
        <v>0</v>
      </c>
    </row>
    <row r="314" spans="1:13">
      <c r="A314" s="228">
        <f t="shared" si="58"/>
        <v>0</v>
      </c>
      <c r="B314" s="229">
        <f t="shared" si="53"/>
        <v>0</v>
      </c>
      <c r="C314" s="315">
        <f t="shared" si="59"/>
        <v>0</v>
      </c>
      <c r="D314" s="315">
        <f t="shared" si="60"/>
        <v>0</v>
      </c>
      <c r="E314" s="316">
        <f t="shared" si="54"/>
        <v>0</v>
      </c>
      <c r="F314" s="315">
        <f t="shared" si="61"/>
        <v>0</v>
      </c>
      <c r="G314" s="315">
        <f t="shared" si="62"/>
        <v>0</v>
      </c>
      <c r="H314" s="315">
        <f t="shared" si="63"/>
        <v>0</v>
      </c>
      <c r="I314" s="315">
        <f t="shared" si="55"/>
        <v>0</v>
      </c>
      <c r="J314" s="374">
        <f t="shared" si="64"/>
        <v>0</v>
      </c>
      <c r="K314" s="374">
        <f t="shared" si="56"/>
        <v>0</v>
      </c>
      <c r="L314" s="388">
        <f t="shared" si="65"/>
        <v>1</v>
      </c>
      <c r="M314" s="374">
        <f t="shared" si="57"/>
        <v>0</v>
      </c>
    </row>
    <row r="315" spans="1:13">
      <c r="A315" s="228">
        <f t="shared" si="58"/>
        <v>0</v>
      </c>
      <c r="B315" s="229">
        <f t="shared" si="53"/>
        <v>0</v>
      </c>
      <c r="C315" s="315">
        <f t="shared" si="59"/>
        <v>0</v>
      </c>
      <c r="D315" s="315">
        <f t="shared" si="60"/>
        <v>0</v>
      </c>
      <c r="E315" s="316">
        <f t="shared" si="54"/>
        <v>0</v>
      </c>
      <c r="F315" s="315">
        <f t="shared" si="61"/>
        <v>0</v>
      </c>
      <c r="G315" s="315">
        <f t="shared" si="62"/>
        <v>0</v>
      </c>
      <c r="H315" s="315">
        <f t="shared" si="63"/>
        <v>0</v>
      </c>
      <c r="I315" s="315">
        <f t="shared" si="55"/>
        <v>0</v>
      </c>
      <c r="J315" s="374">
        <f t="shared" si="64"/>
        <v>0</v>
      </c>
      <c r="K315" s="374">
        <f t="shared" si="56"/>
        <v>0</v>
      </c>
      <c r="L315" s="388">
        <f t="shared" si="65"/>
        <v>1</v>
      </c>
      <c r="M315" s="374">
        <f t="shared" si="57"/>
        <v>0</v>
      </c>
    </row>
    <row r="316" spans="1:13">
      <c r="A316" s="228">
        <f t="shared" si="58"/>
        <v>0</v>
      </c>
      <c r="B316" s="229">
        <f t="shared" si="53"/>
        <v>0</v>
      </c>
      <c r="C316" s="315">
        <f t="shared" si="59"/>
        <v>0</v>
      </c>
      <c r="D316" s="315">
        <f t="shared" si="60"/>
        <v>0</v>
      </c>
      <c r="E316" s="316">
        <f t="shared" si="54"/>
        <v>0</v>
      </c>
      <c r="F316" s="315">
        <f t="shared" si="61"/>
        <v>0</v>
      </c>
      <c r="G316" s="315">
        <f t="shared" si="62"/>
        <v>0</v>
      </c>
      <c r="H316" s="315">
        <f t="shared" si="63"/>
        <v>0</v>
      </c>
      <c r="I316" s="315">
        <f t="shared" si="55"/>
        <v>0</v>
      </c>
      <c r="J316" s="374">
        <f t="shared" si="64"/>
        <v>0</v>
      </c>
      <c r="K316" s="374">
        <f t="shared" si="56"/>
        <v>0</v>
      </c>
      <c r="L316" s="388">
        <f t="shared" si="65"/>
        <v>1</v>
      </c>
      <c r="M316" s="374">
        <f t="shared" si="57"/>
        <v>0</v>
      </c>
    </row>
    <row r="317" spans="1:13">
      <c r="A317" s="228">
        <f t="shared" si="58"/>
        <v>0</v>
      </c>
      <c r="B317" s="229">
        <f t="shared" si="53"/>
        <v>0</v>
      </c>
      <c r="C317" s="315">
        <f t="shared" si="59"/>
        <v>0</v>
      </c>
      <c r="D317" s="315">
        <f t="shared" si="60"/>
        <v>0</v>
      </c>
      <c r="E317" s="316">
        <f t="shared" si="54"/>
        <v>0</v>
      </c>
      <c r="F317" s="315">
        <f t="shared" si="61"/>
        <v>0</v>
      </c>
      <c r="G317" s="315">
        <f t="shared" si="62"/>
        <v>0</v>
      </c>
      <c r="H317" s="315">
        <f t="shared" si="63"/>
        <v>0</v>
      </c>
      <c r="I317" s="315">
        <f t="shared" si="55"/>
        <v>0</v>
      </c>
      <c r="J317" s="374">
        <f t="shared" si="64"/>
        <v>0</v>
      </c>
      <c r="K317" s="374">
        <f t="shared" si="56"/>
        <v>0</v>
      </c>
      <c r="L317" s="388">
        <f t="shared" si="65"/>
        <v>1</v>
      </c>
      <c r="M317" s="374">
        <f t="shared" si="57"/>
        <v>0</v>
      </c>
    </row>
    <row r="318" spans="1:13">
      <c r="A318" s="228">
        <f t="shared" si="58"/>
        <v>0</v>
      </c>
      <c r="B318" s="229">
        <f t="shared" si="53"/>
        <v>0</v>
      </c>
      <c r="C318" s="315">
        <f t="shared" si="59"/>
        <v>0</v>
      </c>
      <c r="D318" s="315">
        <f t="shared" si="60"/>
        <v>0</v>
      </c>
      <c r="E318" s="316">
        <f t="shared" si="54"/>
        <v>0</v>
      </c>
      <c r="F318" s="315">
        <f t="shared" si="61"/>
        <v>0</v>
      </c>
      <c r="G318" s="315">
        <f t="shared" si="62"/>
        <v>0</v>
      </c>
      <c r="H318" s="315">
        <f t="shared" si="63"/>
        <v>0</v>
      </c>
      <c r="I318" s="315">
        <f t="shared" si="55"/>
        <v>0</v>
      </c>
      <c r="J318" s="374">
        <f t="shared" si="64"/>
        <v>0</v>
      </c>
      <c r="K318" s="374">
        <f t="shared" si="56"/>
        <v>0</v>
      </c>
      <c r="L318" s="388">
        <f t="shared" si="65"/>
        <v>1</v>
      </c>
      <c r="M318" s="374">
        <f t="shared" si="57"/>
        <v>0</v>
      </c>
    </row>
    <row r="319" spans="1:13">
      <c r="A319" s="228">
        <f t="shared" si="58"/>
        <v>0</v>
      </c>
      <c r="B319" s="229">
        <f t="shared" si="53"/>
        <v>0</v>
      </c>
      <c r="C319" s="315">
        <f t="shared" si="59"/>
        <v>0</v>
      </c>
      <c r="D319" s="315">
        <f t="shared" si="60"/>
        <v>0</v>
      </c>
      <c r="E319" s="316">
        <f t="shared" si="54"/>
        <v>0</v>
      </c>
      <c r="F319" s="315">
        <f t="shared" si="61"/>
        <v>0</v>
      </c>
      <c r="G319" s="315">
        <f t="shared" si="62"/>
        <v>0</v>
      </c>
      <c r="H319" s="315">
        <f t="shared" si="63"/>
        <v>0</v>
      </c>
      <c r="I319" s="315">
        <f t="shared" si="55"/>
        <v>0</v>
      </c>
      <c r="J319" s="374">
        <f t="shared" si="64"/>
        <v>0</v>
      </c>
      <c r="K319" s="374">
        <f t="shared" si="56"/>
        <v>0</v>
      </c>
      <c r="L319" s="388">
        <f t="shared" si="65"/>
        <v>1</v>
      </c>
      <c r="M319" s="374">
        <f t="shared" si="57"/>
        <v>0</v>
      </c>
    </row>
    <row r="320" spans="1:13">
      <c r="A320" s="228">
        <f t="shared" si="58"/>
        <v>0</v>
      </c>
      <c r="B320" s="229">
        <f t="shared" si="53"/>
        <v>0</v>
      </c>
      <c r="C320" s="315">
        <f t="shared" si="59"/>
        <v>0</v>
      </c>
      <c r="D320" s="315">
        <f t="shared" si="60"/>
        <v>0</v>
      </c>
      <c r="E320" s="316">
        <f t="shared" si="54"/>
        <v>0</v>
      </c>
      <c r="F320" s="315">
        <f t="shared" si="61"/>
        <v>0</v>
      </c>
      <c r="G320" s="315">
        <f t="shared" si="62"/>
        <v>0</v>
      </c>
      <c r="H320" s="315">
        <f t="shared" si="63"/>
        <v>0</v>
      </c>
      <c r="I320" s="315">
        <f t="shared" si="55"/>
        <v>0</v>
      </c>
      <c r="J320" s="374">
        <f t="shared" si="64"/>
        <v>0</v>
      </c>
      <c r="K320" s="374">
        <f t="shared" si="56"/>
        <v>0</v>
      </c>
      <c r="L320" s="388">
        <f t="shared" si="65"/>
        <v>1</v>
      </c>
      <c r="M320" s="374">
        <f t="shared" si="57"/>
        <v>0</v>
      </c>
    </row>
    <row r="321" spans="1:13">
      <c r="A321" s="228">
        <f t="shared" si="58"/>
        <v>0</v>
      </c>
      <c r="B321" s="229">
        <f t="shared" si="53"/>
        <v>0</v>
      </c>
      <c r="C321" s="315">
        <f t="shared" si="59"/>
        <v>0</v>
      </c>
      <c r="D321" s="315">
        <f t="shared" si="60"/>
        <v>0</v>
      </c>
      <c r="E321" s="316">
        <f t="shared" si="54"/>
        <v>0</v>
      </c>
      <c r="F321" s="315">
        <f t="shared" si="61"/>
        <v>0</v>
      </c>
      <c r="G321" s="315">
        <f t="shared" si="62"/>
        <v>0</v>
      </c>
      <c r="H321" s="315">
        <f t="shared" si="63"/>
        <v>0</v>
      </c>
      <c r="I321" s="315">
        <f t="shared" si="55"/>
        <v>0</v>
      </c>
      <c r="J321" s="374">
        <f t="shared" si="64"/>
        <v>0</v>
      </c>
      <c r="K321" s="374">
        <f t="shared" si="56"/>
        <v>0</v>
      </c>
      <c r="L321" s="388">
        <f t="shared" si="65"/>
        <v>1</v>
      </c>
      <c r="M321" s="374">
        <f t="shared" si="57"/>
        <v>0</v>
      </c>
    </row>
    <row r="322" spans="1:13">
      <c r="A322" s="228">
        <f t="shared" si="58"/>
        <v>0</v>
      </c>
      <c r="B322" s="229">
        <f t="shared" si="53"/>
        <v>0</v>
      </c>
      <c r="C322" s="315">
        <f t="shared" si="59"/>
        <v>0</v>
      </c>
      <c r="D322" s="315">
        <f t="shared" si="60"/>
        <v>0</v>
      </c>
      <c r="E322" s="316">
        <f t="shared" si="54"/>
        <v>0</v>
      </c>
      <c r="F322" s="315">
        <f t="shared" si="61"/>
        <v>0</v>
      </c>
      <c r="G322" s="315">
        <f t="shared" si="62"/>
        <v>0</v>
      </c>
      <c r="H322" s="315">
        <f t="shared" si="63"/>
        <v>0</v>
      </c>
      <c r="I322" s="315">
        <f t="shared" si="55"/>
        <v>0</v>
      </c>
      <c r="J322" s="374">
        <f t="shared" si="64"/>
        <v>0</v>
      </c>
      <c r="K322" s="374">
        <f t="shared" si="56"/>
        <v>0</v>
      </c>
      <c r="L322" s="388">
        <f t="shared" si="65"/>
        <v>1</v>
      </c>
      <c r="M322" s="374">
        <f t="shared" si="57"/>
        <v>0</v>
      </c>
    </row>
    <row r="323" spans="1:13">
      <c r="A323" s="228">
        <f t="shared" si="58"/>
        <v>0</v>
      </c>
      <c r="B323" s="229">
        <f t="shared" si="53"/>
        <v>0</v>
      </c>
      <c r="C323" s="315">
        <f t="shared" si="59"/>
        <v>0</v>
      </c>
      <c r="D323" s="315">
        <f t="shared" si="60"/>
        <v>0</v>
      </c>
      <c r="E323" s="316">
        <f t="shared" si="54"/>
        <v>0</v>
      </c>
      <c r="F323" s="315">
        <f t="shared" si="61"/>
        <v>0</v>
      </c>
      <c r="G323" s="315">
        <f t="shared" si="62"/>
        <v>0</v>
      </c>
      <c r="H323" s="315">
        <f t="shared" si="63"/>
        <v>0</v>
      </c>
      <c r="I323" s="315">
        <f t="shared" si="55"/>
        <v>0</v>
      </c>
      <c r="J323" s="374">
        <f t="shared" si="64"/>
        <v>0</v>
      </c>
      <c r="K323" s="374">
        <f t="shared" si="56"/>
        <v>0</v>
      </c>
      <c r="L323" s="388">
        <f t="shared" si="65"/>
        <v>1</v>
      </c>
      <c r="M323" s="374">
        <f t="shared" si="57"/>
        <v>0</v>
      </c>
    </row>
    <row r="324" spans="1:13">
      <c r="A324" s="228">
        <f t="shared" si="58"/>
        <v>0</v>
      </c>
      <c r="B324" s="229">
        <f t="shared" si="53"/>
        <v>0</v>
      </c>
      <c r="C324" s="315">
        <f t="shared" si="59"/>
        <v>0</v>
      </c>
      <c r="D324" s="315">
        <f t="shared" si="60"/>
        <v>0</v>
      </c>
      <c r="E324" s="316">
        <f t="shared" si="54"/>
        <v>0</v>
      </c>
      <c r="F324" s="315">
        <f t="shared" si="61"/>
        <v>0</v>
      </c>
      <c r="G324" s="315">
        <f t="shared" si="62"/>
        <v>0</v>
      </c>
      <c r="H324" s="315">
        <f t="shared" si="63"/>
        <v>0</v>
      </c>
      <c r="I324" s="315">
        <f t="shared" si="55"/>
        <v>0</v>
      </c>
      <c r="J324" s="374">
        <f t="shared" si="64"/>
        <v>0</v>
      </c>
      <c r="K324" s="374">
        <f t="shared" si="56"/>
        <v>0</v>
      </c>
      <c r="L324" s="388">
        <f t="shared" si="65"/>
        <v>1</v>
      </c>
      <c r="M324" s="374">
        <f t="shared" si="57"/>
        <v>0</v>
      </c>
    </row>
    <row r="325" spans="1:13">
      <c r="A325" s="228">
        <f t="shared" si="58"/>
        <v>0</v>
      </c>
      <c r="B325" s="229">
        <f t="shared" si="53"/>
        <v>0</v>
      </c>
      <c r="C325" s="315">
        <f t="shared" si="59"/>
        <v>0</v>
      </c>
      <c r="D325" s="315">
        <f t="shared" si="60"/>
        <v>0</v>
      </c>
      <c r="E325" s="316">
        <f t="shared" si="54"/>
        <v>0</v>
      </c>
      <c r="F325" s="315">
        <f t="shared" si="61"/>
        <v>0</v>
      </c>
      <c r="G325" s="315">
        <f t="shared" si="62"/>
        <v>0</v>
      </c>
      <c r="H325" s="315">
        <f t="shared" si="63"/>
        <v>0</v>
      </c>
      <c r="I325" s="315">
        <f t="shared" si="55"/>
        <v>0</v>
      </c>
      <c r="J325" s="374">
        <f t="shared" si="64"/>
        <v>0</v>
      </c>
      <c r="K325" s="374">
        <f t="shared" si="56"/>
        <v>0</v>
      </c>
      <c r="L325" s="388">
        <f t="shared" si="65"/>
        <v>1</v>
      </c>
      <c r="M325" s="374">
        <f t="shared" si="57"/>
        <v>0</v>
      </c>
    </row>
    <row r="326" spans="1:13">
      <c r="A326" s="228">
        <f t="shared" si="58"/>
        <v>0</v>
      </c>
      <c r="B326" s="229">
        <f t="shared" si="53"/>
        <v>0</v>
      </c>
      <c r="C326" s="315">
        <f t="shared" si="59"/>
        <v>0</v>
      </c>
      <c r="D326" s="315">
        <f t="shared" si="60"/>
        <v>0</v>
      </c>
      <c r="E326" s="316">
        <f t="shared" si="54"/>
        <v>0</v>
      </c>
      <c r="F326" s="315">
        <f t="shared" si="61"/>
        <v>0</v>
      </c>
      <c r="G326" s="315">
        <f t="shared" si="62"/>
        <v>0</v>
      </c>
      <c r="H326" s="315">
        <f t="shared" si="63"/>
        <v>0</v>
      </c>
      <c r="I326" s="315">
        <f t="shared" si="55"/>
        <v>0</v>
      </c>
      <c r="J326" s="374">
        <f t="shared" si="64"/>
        <v>0</v>
      </c>
      <c r="K326" s="374">
        <f t="shared" si="56"/>
        <v>0</v>
      </c>
      <c r="L326" s="388">
        <f t="shared" si="65"/>
        <v>1</v>
      </c>
      <c r="M326" s="374">
        <f t="shared" si="57"/>
        <v>0</v>
      </c>
    </row>
    <row r="327" spans="1:13">
      <c r="A327" s="228">
        <f t="shared" si="58"/>
        <v>0</v>
      </c>
      <c r="B327" s="229">
        <f t="shared" si="53"/>
        <v>0</v>
      </c>
      <c r="C327" s="315">
        <f t="shared" si="59"/>
        <v>0</v>
      </c>
      <c r="D327" s="315">
        <f t="shared" si="60"/>
        <v>0</v>
      </c>
      <c r="E327" s="316">
        <f t="shared" si="54"/>
        <v>0</v>
      </c>
      <c r="F327" s="315">
        <f t="shared" si="61"/>
        <v>0</v>
      </c>
      <c r="G327" s="315">
        <f t="shared" si="62"/>
        <v>0</v>
      </c>
      <c r="H327" s="315">
        <f t="shared" si="63"/>
        <v>0</v>
      </c>
      <c r="I327" s="315">
        <f t="shared" si="55"/>
        <v>0</v>
      </c>
      <c r="J327" s="374">
        <f t="shared" si="64"/>
        <v>0</v>
      </c>
      <c r="K327" s="374">
        <f t="shared" si="56"/>
        <v>0</v>
      </c>
      <c r="L327" s="388">
        <f t="shared" si="65"/>
        <v>1</v>
      </c>
      <c r="M327" s="374">
        <f t="shared" si="57"/>
        <v>0</v>
      </c>
    </row>
    <row r="328" spans="1:13">
      <c r="A328" s="228">
        <f t="shared" si="58"/>
        <v>0</v>
      </c>
      <c r="B328" s="229">
        <f t="shared" si="53"/>
        <v>0</v>
      </c>
      <c r="C328" s="315">
        <f t="shared" si="59"/>
        <v>0</v>
      </c>
      <c r="D328" s="315">
        <f t="shared" si="60"/>
        <v>0</v>
      </c>
      <c r="E328" s="316">
        <f t="shared" si="54"/>
        <v>0</v>
      </c>
      <c r="F328" s="315">
        <f t="shared" si="61"/>
        <v>0</v>
      </c>
      <c r="G328" s="315">
        <f t="shared" si="62"/>
        <v>0</v>
      </c>
      <c r="H328" s="315">
        <f t="shared" si="63"/>
        <v>0</v>
      </c>
      <c r="I328" s="315">
        <f t="shared" si="55"/>
        <v>0</v>
      </c>
      <c r="J328" s="374">
        <f t="shared" si="64"/>
        <v>0</v>
      </c>
      <c r="K328" s="374">
        <f t="shared" si="56"/>
        <v>0</v>
      </c>
      <c r="L328" s="388">
        <f t="shared" si="65"/>
        <v>1</v>
      </c>
      <c r="M328" s="374">
        <f t="shared" si="57"/>
        <v>0</v>
      </c>
    </row>
    <row r="329" spans="1:13">
      <c r="A329" s="228">
        <f t="shared" si="58"/>
        <v>0</v>
      </c>
      <c r="B329" s="229">
        <f t="shared" si="53"/>
        <v>0</v>
      </c>
      <c r="C329" s="315">
        <f t="shared" si="59"/>
        <v>0</v>
      </c>
      <c r="D329" s="315">
        <f t="shared" si="60"/>
        <v>0</v>
      </c>
      <c r="E329" s="316">
        <f t="shared" si="54"/>
        <v>0</v>
      </c>
      <c r="F329" s="315">
        <f t="shared" si="61"/>
        <v>0</v>
      </c>
      <c r="G329" s="315">
        <f t="shared" si="62"/>
        <v>0</v>
      </c>
      <c r="H329" s="315">
        <f t="shared" si="63"/>
        <v>0</v>
      </c>
      <c r="I329" s="315">
        <f t="shared" si="55"/>
        <v>0</v>
      </c>
      <c r="J329" s="374">
        <f t="shared" si="64"/>
        <v>0</v>
      </c>
      <c r="K329" s="374">
        <f t="shared" si="56"/>
        <v>0</v>
      </c>
      <c r="L329" s="388">
        <f t="shared" si="65"/>
        <v>1</v>
      </c>
      <c r="M329" s="374">
        <f t="shared" si="57"/>
        <v>0</v>
      </c>
    </row>
    <row r="330" spans="1:13">
      <c r="A330" s="228">
        <f t="shared" si="58"/>
        <v>0</v>
      </c>
      <c r="B330" s="229">
        <f t="shared" si="53"/>
        <v>0</v>
      </c>
      <c r="C330" s="315">
        <f t="shared" si="59"/>
        <v>0</v>
      </c>
      <c r="D330" s="315">
        <f t="shared" si="60"/>
        <v>0</v>
      </c>
      <c r="E330" s="316">
        <f t="shared" si="54"/>
        <v>0</v>
      </c>
      <c r="F330" s="315">
        <f t="shared" si="61"/>
        <v>0</v>
      </c>
      <c r="G330" s="315">
        <f t="shared" si="62"/>
        <v>0</v>
      </c>
      <c r="H330" s="315">
        <f t="shared" si="63"/>
        <v>0</v>
      </c>
      <c r="I330" s="315">
        <f t="shared" si="55"/>
        <v>0</v>
      </c>
      <c r="J330" s="374">
        <f t="shared" si="64"/>
        <v>0</v>
      </c>
      <c r="K330" s="374">
        <f t="shared" si="56"/>
        <v>0</v>
      </c>
      <c r="L330" s="388">
        <f t="shared" si="65"/>
        <v>1</v>
      </c>
      <c r="M330" s="374">
        <f t="shared" si="57"/>
        <v>0</v>
      </c>
    </row>
    <row r="331" spans="1:13">
      <c r="A331" s="228">
        <f t="shared" si="58"/>
        <v>0</v>
      </c>
      <c r="B331" s="229">
        <f t="shared" si="53"/>
        <v>0</v>
      </c>
      <c r="C331" s="315">
        <f t="shared" si="59"/>
        <v>0</v>
      </c>
      <c r="D331" s="315">
        <f t="shared" si="60"/>
        <v>0</v>
      </c>
      <c r="E331" s="316">
        <f t="shared" si="54"/>
        <v>0</v>
      </c>
      <c r="F331" s="315">
        <f t="shared" si="61"/>
        <v>0</v>
      </c>
      <c r="G331" s="315">
        <f t="shared" si="62"/>
        <v>0</v>
      </c>
      <c r="H331" s="315">
        <f t="shared" si="63"/>
        <v>0</v>
      </c>
      <c r="I331" s="315">
        <f t="shared" si="55"/>
        <v>0</v>
      </c>
      <c r="J331" s="374">
        <f t="shared" si="64"/>
        <v>0</v>
      </c>
      <c r="K331" s="374">
        <f t="shared" si="56"/>
        <v>0</v>
      </c>
      <c r="L331" s="388">
        <f t="shared" si="65"/>
        <v>1</v>
      </c>
      <c r="M331" s="374">
        <f t="shared" si="57"/>
        <v>0</v>
      </c>
    </row>
    <row r="332" spans="1:13">
      <c r="A332" s="228">
        <f t="shared" si="58"/>
        <v>0</v>
      </c>
      <c r="B332" s="229">
        <f t="shared" si="53"/>
        <v>0</v>
      </c>
      <c r="C332" s="315">
        <f t="shared" si="59"/>
        <v>0</v>
      </c>
      <c r="D332" s="315">
        <f t="shared" si="60"/>
        <v>0</v>
      </c>
      <c r="E332" s="316">
        <f t="shared" si="54"/>
        <v>0</v>
      </c>
      <c r="F332" s="315">
        <f t="shared" si="61"/>
        <v>0</v>
      </c>
      <c r="G332" s="315">
        <f t="shared" si="62"/>
        <v>0</v>
      </c>
      <c r="H332" s="315">
        <f t="shared" si="63"/>
        <v>0</v>
      </c>
      <c r="I332" s="315">
        <f t="shared" si="55"/>
        <v>0</v>
      </c>
      <c r="J332" s="374">
        <f t="shared" si="64"/>
        <v>0</v>
      </c>
      <c r="K332" s="374">
        <f t="shared" si="56"/>
        <v>0</v>
      </c>
      <c r="L332" s="388">
        <f t="shared" si="65"/>
        <v>1</v>
      </c>
      <c r="M332" s="374">
        <f t="shared" si="57"/>
        <v>0</v>
      </c>
    </row>
    <row r="333" spans="1:13">
      <c r="A333" s="228">
        <f t="shared" si="58"/>
        <v>0</v>
      </c>
      <c r="B333" s="229">
        <f t="shared" si="53"/>
        <v>0</v>
      </c>
      <c r="C333" s="315">
        <f t="shared" si="59"/>
        <v>0</v>
      </c>
      <c r="D333" s="315">
        <f t="shared" si="60"/>
        <v>0</v>
      </c>
      <c r="E333" s="316">
        <f t="shared" si="54"/>
        <v>0</v>
      </c>
      <c r="F333" s="315">
        <f t="shared" si="61"/>
        <v>0</v>
      </c>
      <c r="G333" s="315">
        <f t="shared" si="62"/>
        <v>0</v>
      </c>
      <c r="H333" s="315">
        <f t="shared" si="63"/>
        <v>0</v>
      </c>
      <c r="I333" s="315">
        <f t="shared" si="55"/>
        <v>0</v>
      </c>
      <c r="J333" s="374">
        <f t="shared" si="64"/>
        <v>0</v>
      </c>
      <c r="K333" s="374">
        <f t="shared" si="56"/>
        <v>0</v>
      </c>
      <c r="L333" s="388">
        <f t="shared" si="65"/>
        <v>1</v>
      </c>
      <c r="M333" s="374">
        <f t="shared" si="57"/>
        <v>0</v>
      </c>
    </row>
    <row r="334" spans="1:13">
      <c r="A334" s="228">
        <f t="shared" si="58"/>
        <v>0</v>
      </c>
      <c r="B334" s="229">
        <f t="shared" si="53"/>
        <v>0</v>
      </c>
      <c r="C334" s="315">
        <f t="shared" si="59"/>
        <v>0</v>
      </c>
      <c r="D334" s="315">
        <f t="shared" si="60"/>
        <v>0</v>
      </c>
      <c r="E334" s="316">
        <f t="shared" si="54"/>
        <v>0</v>
      </c>
      <c r="F334" s="315">
        <f t="shared" si="61"/>
        <v>0</v>
      </c>
      <c r="G334" s="315">
        <f t="shared" si="62"/>
        <v>0</v>
      </c>
      <c r="H334" s="315">
        <f t="shared" si="63"/>
        <v>0</v>
      </c>
      <c r="I334" s="315">
        <f t="shared" si="55"/>
        <v>0</v>
      </c>
      <c r="J334" s="374">
        <f t="shared" si="64"/>
        <v>0</v>
      </c>
      <c r="K334" s="374">
        <f t="shared" si="56"/>
        <v>0</v>
      </c>
      <c r="L334" s="388">
        <f t="shared" si="65"/>
        <v>1</v>
      </c>
      <c r="M334" s="374">
        <f t="shared" si="57"/>
        <v>0</v>
      </c>
    </row>
    <row r="335" spans="1:13">
      <c r="A335" s="228">
        <f t="shared" si="58"/>
        <v>0</v>
      </c>
      <c r="B335" s="229">
        <f t="shared" si="53"/>
        <v>0</v>
      </c>
      <c r="C335" s="315">
        <f t="shared" si="59"/>
        <v>0</v>
      </c>
      <c r="D335" s="315">
        <f t="shared" si="60"/>
        <v>0</v>
      </c>
      <c r="E335" s="316">
        <f t="shared" si="54"/>
        <v>0</v>
      </c>
      <c r="F335" s="315">
        <f t="shared" si="61"/>
        <v>0</v>
      </c>
      <c r="G335" s="315">
        <f t="shared" si="62"/>
        <v>0</v>
      </c>
      <c r="H335" s="315">
        <f t="shared" si="63"/>
        <v>0</v>
      </c>
      <c r="I335" s="315">
        <f t="shared" si="55"/>
        <v>0</v>
      </c>
      <c r="J335" s="374">
        <f t="shared" si="64"/>
        <v>0</v>
      </c>
      <c r="K335" s="374">
        <f t="shared" si="56"/>
        <v>0</v>
      </c>
      <c r="L335" s="388">
        <f t="shared" si="65"/>
        <v>1</v>
      </c>
      <c r="M335" s="374">
        <f t="shared" si="57"/>
        <v>0</v>
      </c>
    </row>
    <row r="336" spans="1:13">
      <c r="A336" s="228">
        <f t="shared" si="58"/>
        <v>0</v>
      </c>
      <c r="B336" s="229">
        <f t="shared" si="53"/>
        <v>0</v>
      </c>
      <c r="C336" s="315">
        <f t="shared" si="59"/>
        <v>0</v>
      </c>
      <c r="D336" s="315">
        <f t="shared" si="60"/>
        <v>0</v>
      </c>
      <c r="E336" s="316">
        <f t="shared" si="54"/>
        <v>0</v>
      </c>
      <c r="F336" s="315">
        <f t="shared" si="61"/>
        <v>0</v>
      </c>
      <c r="G336" s="315">
        <f t="shared" si="62"/>
        <v>0</v>
      </c>
      <c r="H336" s="315">
        <f t="shared" si="63"/>
        <v>0</v>
      </c>
      <c r="I336" s="315">
        <f t="shared" si="55"/>
        <v>0</v>
      </c>
      <c r="J336" s="374">
        <f t="shared" si="64"/>
        <v>0</v>
      </c>
      <c r="K336" s="374">
        <f t="shared" si="56"/>
        <v>0</v>
      </c>
      <c r="L336" s="388">
        <f t="shared" si="65"/>
        <v>1</v>
      </c>
      <c r="M336" s="374">
        <f t="shared" si="57"/>
        <v>0</v>
      </c>
    </row>
    <row r="337" spans="1:13">
      <c r="A337" s="228">
        <f t="shared" si="58"/>
        <v>0</v>
      </c>
      <c r="B337" s="229">
        <f t="shared" si="53"/>
        <v>0</v>
      </c>
      <c r="C337" s="315">
        <f t="shared" si="59"/>
        <v>0</v>
      </c>
      <c r="D337" s="315">
        <f t="shared" si="60"/>
        <v>0</v>
      </c>
      <c r="E337" s="316">
        <f t="shared" si="54"/>
        <v>0</v>
      </c>
      <c r="F337" s="315">
        <f t="shared" si="61"/>
        <v>0</v>
      </c>
      <c r="G337" s="315">
        <f t="shared" si="62"/>
        <v>0</v>
      </c>
      <c r="H337" s="315">
        <f t="shared" si="63"/>
        <v>0</v>
      </c>
      <c r="I337" s="315">
        <f t="shared" si="55"/>
        <v>0</v>
      </c>
      <c r="J337" s="374">
        <f t="shared" si="64"/>
        <v>0</v>
      </c>
      <c r="K337" s="374">
        <f t="shared" si="56"/>
        <v>0</v>
      </c>
      <c r="L337" s="388">
        <f t="shared" si="65"/>
        <v>1</v>
      </c>
      <c r="M337" s="374">
        <f t="shared" si="57"/>
        <v>0</v>
      </c>
    </row>
    <row r="338" spans="1:13">
      <c r="A338" s="228">
        <f t="shared" si="58"/>
        <v>0</v>
      </c>
      <c r="B338" s="229">
        <f t="shared" ref="B338:B400" si="66">IF(Pay_Num&lt;&gt;0,DATE(YEAR(Loan_Start),MONTH(Loan_Start)+(Pay_Num)*12/Num_Pmt_Per_Year,DAY(Loan_Start)),0)</f>
        <v>0</v>
      </c>
      <c r="C338" s="315">
        <f t="shared" si="59"/>
        <v>0</v>
      </c>
      <c r="D338" s="315">
        <f t="shared" si="60"/>
        <v>0</v>
      </c>
      <c r="E338" s="316">
        <f t="shared" ref="E338:E400" si="67">IF(AND(Pay_Num&lt;&gt;0,Sched_Pay+Scheduled_Extra_Payments&lt;Beg_Bal),Scheduled_Extra_Payments,IF(AND(Pay_Num&lt;&gt;0,Beg_Bal-Sched_Pay&gt;0),Beg_Bal-Sched_Pay,IF(Pay_Num&lt;&gt;0,0,0)))</f>
        <v>0</v>
      </c>
      <c r="F338" s="315">
        <f t="shared" si="61"/>
        <v>0</v>
      </c>
      <c r="G338" s="315">
        <f t="shared" si="62"/>
        <v>0</v>
      </c>
      <c r="H338" s="315">
        <f t="shared" si="63"/>
        <v>0</v>
      </c>
      <c r="I338" s="315">
        <f t="shared" ref="I338:I400" si="68">IF(AND(Pay_Num&lt;&gt;0,Sched_Pay+Extra_Pay&lt;Beg_Bal),Beg_Bal-Princ,IF(Pay_Num&lt;&gt;0,0,0))</f>
        <v>0</v>
      </c>
      <c r="J338" s="374">
        <f t="shared" si="64"/>
        <v>0</v>
      </c>
      <c r="K338" s="374">
        <f t="shared" ref="K338:K400" si="69">H339-J339</f>
        <v>0</v>
      </c>
      <c r="L338" s="388">
        <f t="shared" si="65"/>
        <v>1</v>
      </c>
      <c r="M338" s="374">
        <f t="shared" ref="M338:M400" si="70">K338+J338</f>
        <v>0</v>
      </c>
    </row>
    <row r="339" spans="1:13">
      <c r="A339" s="228">
        <f t="shared" ref="A339:A400" si="71">IF(Values_Entered,A338+1,0)</f>
        <v>0</v>
      </c>
      <c r="B339" s="229">
        <f t="shared" si="66"/>
        <v>0</v>
      </c>
      <c r="C339" s="315">
        <f t="shared" ref="C339:C400" si="72">IF(Pay_Num&lt;&gt;0,I338,0)</f>
        <v>0</v>
      </c>
      <c r="D339" s="315">
        <f t="shared" ref="D339:D400" si="73">G339+H339</f>
        <v>0</v>
      </c>
      <c r="E339" s="316">
        <f t="shared" si="67"/>
        <v>0</v>
      </c>
      <c r="F339" s="315">
        <f t="shared" ref="F339:F402" si="74">IF(AND(Pay_Num&lt;&gt;0,Sched_Pay+Extra_Pay&lt;Beg_Bal),Sched_Pay+Extra_Pay,IF(Pay_Num&lt;&gt;0,Beg_Bal,0))</f>
        <v>0</v>
      </c>
      <c r="G339" s="315">
        <f t="shared" ref="G339:G400" si="75">IF(I338=0,0,IF(Pay_Num&lt;&gt;0,Loan_Amount/Loan_Years/Num_Pmt_Per_Year,0))</f>
        <v>0</v>
      </c>
      <c r="H339" s="315">
        <f t="shared" ref="H339:H400" si="76">IF(Pay_Num&lt;&gt;0,Beg_Bal*Interest_Rate/Num_Pmt_Per_Year,0)</f>
        <v>0</v>
      </c>
      <c r="I339" s="315">
        <f t="shared" si="68"/>
        <v>0</v>
      </c>
      <c r="J339" s="374">
        <f t="shared" ref="J339:J400" si="77">DAYS360(L339,B339)/360*H339</f>
        <v>0</v>
      </c>
      <c r="K339" s="374">
        <f t="shared" si="69"/>
        <v>0</v>
      </c>
      <c r="L339" s="388">
        <f t="shared" ref="L339:L400" si="78">DATE(YEAR(B339),1,1)</f>
        <v>1</v>
      </c>
      <c r="M339" s="374">
        <f t="shared" si="70"/>
        <v>0</v>
      </c>
    </row>
    <row r="340" spans="1:13">
      <c r="A340" s="228">
        <f t="shared" si="71"/>
        <v>0</v>
      </c>
      <c r="B340" s="229">
        <f t="shared" si="66"/>
        <v>0</v>
      </c>
      <c r="C340" s="315">
        <f t="shared" si="72"/>
        <v>0</v>
      </c>
      <c r="D340" s="315">
        <f t="shared" si="73"/>
        <v>0</v>
      </c>
      <c r="E340" s="316">
        <f t="shared" si="67"/>
        <v>0</v>
      </c>
      <c r="F340" s="315">
        <f t="shared" si="74"/>
        <v>0</v>
      </c>
      <c r="G340" s="315">
        <f t="shared" si="75"/>
        <v>0</v>
      </c>
      <c r="H340" s="315">
        <f t="shared" si="76"/>
        <v>0</v>
      </c>
      <c r="I340" s="315">
        <f t="shared" si="68"/>
        <v>0</v>
      </c>
      <c r="J340" s="374">
        <f t="shared" si="77"/>
        <v>0</v>
      </c>
      <c r="K340" s="374">
        <f t="shared" si="69"/>
        <v>0</v>
      </c>
      <c r="L340" s="388">
        <f t="shared" si="78"/>
        <v>1</v>
      </c>
      <c r="M340" s="374">
        <f t="shared" si="70"/>
        <v>0</v>
      </c>
    </row>
    <row r="341" spans="1:13">
      <c r="A341" s="228">
        <f t="shared" si="71"/>
        <v>0</v>
      </c>
      <c r="B341" s="229">
        <f t="shared" si="66"/>
        <v>0</v>
      </c>
      <c r="C341" s="315">
        <f t="shared" si="72"/>
        <v>0</v>
      </c>
      <c r="D341" s="315">
        <f t="shared" si="73"/>
        <v>0</v>
      </c>
      <c r="E341" s="316">
        <f t="shared" si="67"/>
        <v>0</v>
      </c>
      <c r="F341" s="315">
        <f t="shared" si="74"/>
        <v>0</v>
      </c>
      <c r="G341" s="315">
        <f t="shared" si="75"/>
        <v>0</v>
      </c>
      <c r="H341" s="315">
        <f t="shared" si="76"/>
        <v>0</v>
      </c>
      <c r="I341" s="315">
        <f t="shared" si="68"/>
        <v>0</v>
      </c>
      <c r="J341" s="374">
        <f t="shared" si="77"/>
        <v>0</v>
      </c>
      <c r="K341" s="374">
        <f t="shared" si="69"/>
        <v>0</v>
      </c>
      <c r="L341" s="388">
        <f t="shared" si="78"/>
        <v>1</v>
      </c>
      <c r="M341" s="374">
        <f t="shared" si="70"/>
        <v>0</v>
      </c>
    </row>
    <row r="342" spans="1:13">
      <c r="A342" s="228">
        <f t="shared" si="71"/>
        <v>0</v>
      </c>
      <c r="B342" s="229">
        <f t="shared" si="66"/>
        <v>0</v>
      </c>
      <c r="C342" s="315">
        <f t="shared" si="72"/>
        <v>0</v>
      </c>
      <c r="D342" s="315">
        <f t="shared" si="73"/>
        <v>0</v>
      </c>
      <c r="E342" s="316">
        <f t="shared" si="67"/>
        <v>0</v>
      </c>
      <c r="F342" s="315">
        <f t="shared" si="74"/>
        <v>0</v>
      </c>
      <c r="G342" s="315">
        <f t="shared" si="75"/>
        <v>0</v>
      </c>
      <c r="H342" s="315">
        <f t="shared" si="76"/>
        <v>0</v>
      </c>
      <c r="I342" s="315">
        <f t="shared" si="68"/>
        <v>0</v>
      </c>
      <c r="J342" s="374">
        <f t="shared" si="77"/>
        <v>0</v>
      </c>
      <c r="K342" s="374">
        <f t="shared" si="69"/>
        <v>0</v>
      </c>
      <c r="L342" s="388">
        <f t="shared" si="78"/>
        <v>1</v>
      </c>
      <c r="M342" s="374">
        <f t="shared" si="70"/>
        <v>0</v>
      </c>
    </row>
    <row r="343" spans="1:13">
      <c r="A343" s="228">
        <f t="shared" si="71"/>
        <v>0</v>
      </c>
      <c r="B343" s="229">
        <f t="shared" si="66"/>
        <v>0</v>
      </c>
      <c r="C343" s="315">
        <f t="shared" si="72"/>
        <v>0</v>
      </c>
      <c r="D343" s="315">
        <f t="shared" si="73"/>
        <v>0</v>
      </c>
      <c r="E343" s="316">
        <f t="shared" si="67"/>
        <v>0</v>
      </c>
      <c r="F343" s="315">
        <f t="shared" si="74"/>
        <v>0</v>
      </c>
      <c r="G343" s="315">
        <f t="shared" si="75"/>
        <v>0</v>
      </c>
      <c r="H343" s="315">
        <f t="shared" si="76"/>
        <v>0</v>
      </c>
      <c r="I343" s="315">
        <f t="shared" si="68"/>
        <v>0</v>
      </c>
      <c r="J343" s="374">
        <f t="shared" si="77"/>
        <v>0</v>
      </c>
      <c r="K343" s="374">
        <f t="shared" si="69"/>
        <v>0</v>
      </c>
      <c r="L343" s="388">
        <f t="shared" si="78"/>
        <v>1</v>
      </c>
      <c r="M343" s="374">
        <f t="shared" si="70"/>
        <v>0</v>
      </c>
    </row>
    <row r="344" spans="1:13">
      <c r="A344" s="228">
        <f t="shared" si="71"/>
        <v>0</v>
      </c>
      <c r="B344" s="229">
        <f t="shared" si="66"/>
        <v>0</v>
      </c>
      <c r="C344" s="315">
        <f t="shared" si="72"/>
        <v>0</v>
      </c>
      <c r="D344" s="315">
        <f t="shared" si="73"/>
        <v>0</v>
      </c>
      <c r="E344" s="316">
        <f t="shared" si="67"/>
        <v>0</v>
      </c>
      <c r="F344" s="315">
        <f t="shared" si="74"/>
        <v>0</v>
      </c>
      <c r="G344" s="315">
        <f t="shared" si="75"/>
        <v>0</v>
      </c>
      <c r="H344" s="315">
        <f t="shared" si="76"/>
        <v>0</v>
      </c>
      <c r="I344" s="315">
        <f t="shared" si="68"/>
        <v>0</v>
      </c>
      <c r="J344" s="374">
        <f t="shared" si="77"/>
        <v>0</v>
      </c>
      <c r="K344" s="374">
        <f t="shared" si="69"/>
        <v>0</v>
      </c>
      <c r="L344" s="388">
        <f t="shared" si="78"/>
        <v>1</v>
      </c>
      <c r="M344" s="374">
        <f t="shared" si="70"/>
        <v>0</v>
      </c>
    </row>
    <row r="345" spans="1:13">
      <c r="A345" s="228">
        <f t="shared" si="71"/>
        <v>0</v>
      </c>
      <c r="B345" s="229">
        <f t="shared" si="66"/>
        <v>0</v>
      </c>
      <c r="C345" s="315">
        <f t="shared" si="72"/>
        <v>0</v>
      </c>
      <c r="D345" s="315">
        <f t="shared" si="73"/>
        <v>0</v>
      </c>
      <c r="E345" s="316">
        <f t="shared" si="67"/>
        <v>0</v>
      </c>
      <c r="F345" s="315">
        <f t="shared" si="74"/>
        <v>0</v>
      </c>
      <c r="G345" s="315">
        <f t="shared" si="75"/>
        <v>0</v>
      </c>
      <c r="H345" s="315">
        <f t="shared" si="76"/>
        <v>0</v>
      </c>
      <c r="I345" s="315">
        <f t="shared" si="68"/>
        <v>0</v>
      </c>
      <c r="J345" s="374">
        <f t="shared" si="77"/>
        <v>0</v>
      </c>
      <c r="K345" s="374">
        <f t="shared" si="69"/>
        <v>0</v>
      </c>
      <c r="L345" s="388">
        <f t="shared" si="78"/>
        <v>1</v>
      </c>
      <c r="M345" s="374">
        <f t="shared" si="70"/>
        <v>0</v>
      </c>
    </row>
    <row r="346" spans="1:13">
      <c r="A346" s="228">
        <f t="shared" si="71"/>
        <v>0</v>
      </c>
      <c r="B346" s="229">
        <f t="shared" si="66"/>
        <v>0</v>
      </c>
      <c r="C346" s="315">
        <f t="shared" si="72"/>
        <v>0</v>
      </c>
      <c r="D346" s="315">
        <f t="shared" si="73"/>
        <v>0</v>
      </c>
      <c r="E346" s="316">
        <f t="shared" si="67"/>
        <v>0</v>
      </c>
      <c r="F346" s="315">
        <f t="shared" si="74"/>
        <v>0</v>
      </c>
      <c r="G346" s="315">
        <f t="shared" si="75"/>
        <v>0</v>
      </c>
      <c r="H346" s="315">
        <f t="shared" si="76"/>
        <v>0</v>
      </c>
      <c r="I346" s="315">
        <f t="shared" si="68"/>
        <v>0</v>
      </c>
      <c r="J346" s="374">
        <f t="shared" si="77"/>
        <v>0</v>
      </c>
      <c r="K346" s="374">
        <f t="shared" si="69"/>
        <v>0</v>
      </c>
      <c r="L346" s="388">
        <f t="shared" si="78"/>
        <v>1</v>
      </c>
      <c r="M346" s="374">
        <f t="shared" si="70"/>
        <v>0</v>
      </c>
    </row>
    <row r="347" spans="1:13">
      <c r="A347" s="228">
        <f t="shared" si="71"/>
        <v>0</v>
      </c>
      <c r="B347" s="229">
        <f t="shared" si="66"/>
        <v>0</v>
      </c>
      <c r="C347" s="315">
        <f t="shared" si="72"/>
        <v>0</v>
      </c>
      <c r="D347" s="315">
        <f t="shared" si="73"/>
        <v>0</v>
      </c>
      <c r="E347" s="316">
        <f t="shared" si="67"/>
        <v>0</v>
      </c>
      <c r="F347" s="315">
        <f t="shared" si="74"/>
        <v>0</v>
      </c>
      <c r="G347" s="315">
        <f t="shared" si="75"/>
        <v>0</v>
      </c>
      <c r="H347" s="315">
        <f t="shared" si="76"/>
        <v>0</v>
      </c>
      <c r="I347" s="315">
        <f t="shared" si="68"/>
        <v>0</v>
      </c>
      <c r="J347" s="374">
        <f t="shared" si="77"/>
        <v>0</v>
      </c>
      <c r="K347" s="374">
        <f t="shared" si="69"/>
        <v>0</v>
      </c>
      <c r="L347" s="388">
        <f t="shared" si="78"/>
        <v>1</v>
      </c>
      <c r="M347" s="374">
        <f t="shared" si="70"/>
        <v>0</v>
      </c>
    </row>
    <row r="348" spans="1:13">
      <c r="A348" s="228">
        <f t="shared" si="71"/>
        <v>0</v>
      </c>
      <c r="B348" s="229">
        <f t="shared" si="66"/>
        <v>0</v>
      </c>
      <c r="C348" s="315">
        <f t="shared" si="72"/>
        <v>0</v>
      </c>
      <c r="D348" s="315">
        <f t="shared" si="73"/>
        <v>0</v>
      </c>
      <c r="E348" s="316">
        <f t="shared" si="67"/>
        <v>0</v>
      </c>
      <c r="F348" s="315">
        <f t="shared" si="74"/>
        <v>0</v>
      </c>
      <c r="G348" s="315">
        <f t="shared" si="75"/>
        <v>0</v>
      </c>
      <c r="H348" s="315">
        <f t="shared" si="76"/>
        <v>0</v>
      </c>
      <c r="I348" s="315">
        <f t="shared" si="68"/>
        <v>0</v>
      </c>
      <c r="J348" s="374">
        <f t="shared" si="77"/>
        <v>0</v>
      </c>
      <c r="K348" s="374">
        <f t="shared" si="69"/>
        <v>0</v>
      </c>
      <c r="L348" s="388">
        <f t="shared" si="78"/>
        <v>1</v>
      </c>
      <c r="M348" s="374">
        <f t="shared" si="70"/>
        <v>0</v>
      </c>
    </row>
    <row r="349" spans="1:13">
      <c r="A349" s="228">
        <f t="shared" si="71"/>
        <v>0</v>
      </c>
      <c r="B349" s="229">
        <f t="shared" si="66"/>
        <v>0</v>
      </c>
      <c r="C349" s="315">
        <f t="shared" si="72"/>
        <v>0</v>
      </c>
      <c r="D349" s="315">
        <f t="shared" si="73"/>
        <v>0</v>
      </c>
      <c r="E349" s="316">
        <f t="shared" si="67"/>
        <v>0</v>
      </c>
      <c r="F349" s="315">
        <f t="shared" si="74"/>
        <v>0</v>
      </c>
      <c r="G349" s="315">
        <f t="shared" si="75"/>
        <v>0</v>
      </c>
      <c r="H349" s="315">
        <f t="shared" si="76"/>
        <v>0</v>
      </c>
      <c r="I349" s="315">
        <f t="shared" si="68"/>
        <v>0</v>
      </c>
      <c r="J349" s="374">
        <f t="shared" si="77"/>
        <v>0</v>
      </c>
      <c r="K349" s="374">
        <f t="shared" si="69"/>
        <v>0</v>
      </c>
      <c r="L349" s="388">
        <f t="shared" si="78"/>
        <v>1</v>
      </c>
      <c r="M349" s="374">
        <f t="shared" si="70"/>
        <v>0</v>
      </c>
    </row>
    <row r="350" spans="1:13">
      <c r="A350" s="228">
        <f t="shared" si="71"/>
        <v>0</v>
      </c>
      <c r="B350" s="229">
        <f t="shared" si="66"/>
        <v>0</v>
      </c>
      <c r="C350" s="315">
        <f t="shared" si="72"/>
        <v>0</v>
      </c>
      <c r="D350" s="315">
        <f t="shared" si="73"/>
        <v>0</v>
      </c>
      <c r="E350" s="316">
        <f t="shared" si="67"/>
        <v>0</v>
      </c>
      <c r="F350" s="315">
        <f t="shared" si="74"/>
        <v>0</v>
      </c>
      <c r="G350" s="315">
        <f t="shared" si="75"/>
        <v>0</v>
      </c>
      <c r="H350" s="315">
        <f t="shared" si="76"/>
        <v>0</v>
      </c>
      <c r="I350" s="315">
        <f t="shared" si="68"/>
        <v>0</v>
      </c>
      <c r="J350" s="374">
        <f t="shared" si="77"/>
        <v>0</v>
      </c>
      <c r="K350" s="374">
        <f t="shared" si="69"/>
        <v>0</v>
      </c>
      <c r="L350" s="388">
        <f t="shared" si="78"/>
        <v>1</v>
      </c>
      <c r="M350" s="374">
        <f t="shared" si="70"/>
        <v>0</v>
      </c>
    </row>
    <row r="351" spans="1:13">
      <c r="A351" s="228">
        <f t="shared" si="71"/>
        <v>0</v>
      </c>
      <c r="B351" s="229">
        <f t="shared" si="66"/>
        <v>0</v>
      </c>
      <c r="C351" s="315">
        <f t="shared" si="72"/>
        <v>0</v>
      </c>
      <c r="D351" s="315">
        <f t="shared" si="73"/>
        <v>0</v>
      </c>
      <c r="E351" s="316">
        <f t="shared" si="67"/>
        <v>0</v>
      </c>
      <c r="F351" s="315">
        <f t="shared" si="74"/>
        <v>0</v>
      </c>
      <c r="G351" s="315">
        <f t="shared" si="75"/>
        <v>0</v>
      </c>
      <c r="H351" s="315">
        <f t="shared" si="76"/>
        <v>0</v>
      </c>
      <c r="I351" s="315">
        <f t="shared" si="68"/>
        <v>0</v>
      </c>
      <c r="J351" s="374">
        <f t="shared" si="77"/>
        <v>0</v>
      </c>
      <c r="K351" s="374">
        <f t="shared" si="69"/>
        <v>0</v>
      </c>
      <c r="L351" s="388">
        <f t="shared" si="78"/>
        <v>1</v>
      </c>
      <c r="M351" s="374">
        <f t="shared" si="70"/>
        <v>0</v>
      </c>
    </row>
    <row r="352" spans="1:13">
      <c r="A352" s="228">
        <f t="shared" si="71"/>
        <v>0</v>
      </c>
      <c r="B352" s="229">
        <f t="shared" si="66"/>
        <v>0</v>
      </c>
      <c r="C352" s="315">
        <f t="shared" si="72"/>
        <v>0</v>
      </c>
      <c r="D352" s="315">
        <f t="shared" si="73"/>
        <v>0</v>
      </c>
      <c r="E352" s="316">
        <f t="shared" si="67"/>
        <v>0</v>
      </c>
      <c r="F352" s="315">
        <f t="shared" si="74"/>
        <v>0</v>
      </c>
      <c r="G352" s="315">
        <f t="shared" si="75"/>
        <v>0</v>
      </c>
      <c r="H352" s="315">
        <f t="shared" si="76"/>
        <v>0</v>
      </c>
      <c r="I352" s="315">
        <f t="shared" si="68"/>
        <v>0</v>
      </c>
      <c r="J352" s="374">
        <f t="shared" si="77"/>
        <v>0</v>
      </c>
      <c r="K352" s="374">
        <f t="shared" si="69"/>
        <v>0</v>
      </c>
      <c r="L352" s="388">
        <f t="shared" si="78"/>
        <v>1</v>
      </c>
      <c r="M352" s="374">
        <f t="shared" si="70"/>
        <v>0</v>
      </c>
    </row>
    <row r="353" spans="1:13">
      <c r="A353" s="228">
        <f t="shared" si="71"/>
        <v>0</v>
      </c>
      <c r="B353" s="229">
        <f t="shared" si="66"/>
        <v>0</v>
      </c>
      <c r="C353" s="315">
        <f t="shared" si="72"/>
        <v>0</v>
      </c>
      <c r="D353" s="315">
        <f t="shared" si="73"/>
        <v>0</v>
      </c>
      <c r="E353" s="316">
        <f t="shared" si="67"/>
        <v>0</v>
      </c>
      <c r="F353" s="315">
        <f t="shared" si="74"/>
        <v>0</v>
      </c>
      <c r="G353" s="315">
        <f t="shared" si="75"/>
        <v>0</v>
      </c>
      <c r="H353" s="315">
        <f t="shared" si="76"/>
        <v>0</v>
      </c>
      <c r="I353" s="315">
        <f t="shared" si="68"/>
        <v>0</v>
      </c>
      <c r="J353" s="374">
        <f t="shared" si="77"/>
        <v>0</v>
      </c>
      <c r="K353" s="374">
        <f t="shared" si="69"/>
        <v>0</v>
      </c>
      <c r="L353" s="388">
        <f t="shared" si="78"/>
        <v>1</v>
      </c>
      <c r="M353" s="374">
        <f t="shared" si="70"/>
        <v>0</v>
      </c>
    </row>
    <row r="354" spans="1:13">
      <c r="A354" s="228">
        <f t="shared" si="71"/>
        <v>0</v>
      </c>
      <c r="B354" s="229">
        <f t="shared" si="66"/>
        <v>0</v>
      </c>
      <c r="C354" s="315">
        <f t="shared" si="72"/>
        <v>0</v>
      </c>
      <c r="D354" s="315">
        <f t="shared" si="73"/>
        <v>0</v>
      </c>
      <c r="E354" s="316">
        <f t="shared" si="67"/>
        <v>0</v>
      </c>
      <c r="F354" s="315">
        <f t="shared" si="74"/>
        <v>0</v>
      </c>
      <c r="G354" s="315">
        <f t="shared" si="75"/>
        <v>0</v>
      </c>
      <c r="H354" s="315">
        <f t="shared" si="76"/>
        <v>0</v>
      </c>
      <c r="I354" s="315">
        <f t="shared" si="68"/>
        <v>0</v>
      </c>
      <c r="J354" s="374">
        <f t="shared" si="77"/>
        <v>0</v>
      </c>
      <c r="K354" s="374">
        <f t="shared" si="69"/>
        <v>0</v>
      </c>
      <c r="L354" s="388">
        <f t="shared" si="78"/>
        <v>1</v>
      </c>
      <c r="M354" s="374">
        <f t="shared" si="70"/>
        <v>0</v>
      </c>
    </row>
    <row r="355" spans="1:13">
      <c r="A355" s="228">
        <f t="shared" si="71"/>
        <v>0</v>
      </c>
      <c r="B355" s="229">
        <f t="shared" si="66"/>
        <v>0</v>
      </c>
      <c r="C355" s="315">
        <f t="shared" si="72"/>
        <v>0</v>
      </c>
      <c r="D355" s="315">
        <f t="shared" si="73"/>
        <v>0</v>
      </c>
      <c r="E355" s="316">
        <f t="shared" si="67"/>
        <v>0</v>
      </c>
      <c r="F355" s="315">
        <f t="shared" si="74"/>
        <v>0</v>
      </c>
      <c r="G355" s="315">
        <f t="shared" si="75"/>
        <v>0</v>
      </c>
      <c r="H355" s="315">
        <f t="shared" si="76"/>
        <v>0</v>
      </c>
      <c r="I355" s="315">
        <f t="shared" si="68"/>
        <v>0</v>
      </c>
      <c r="J355" s="374">
        <f t="shared" si="77"/>
        <v>0</v>
      </c>
      <c r="K355" s="374">
        <f t="shared" si="69"/>
        <v>0</v>
      </c>
      <c r="L355" s="388">
        <f t="shared" si="78"/>
        <v>1</v>
      </c>
      <c r="M355" s="374">
        <f t="shared" si="70"/>
        <v>0</v>
      </c>
    </row>
    <row r="356" spans="1:13">
      <c r="A356" s="228">
        <f t="shared" si="71"/>
        <v>0</v>
      </c>
      <c r="B356" s="229">
        <f t="shared" si="66"/>
        <v>0</v>
      </c>
      <c r="C356" s="315">
        <f t="shared" si="72"/>
        <v>0</v>
      </c>
      <c r="D356" s="315">
        <f t="shared" si="73"/>
        <v>0</v>
      </c>
      <c r="E356" s="316">
        <f t="shared" si="67"/>
        <v>0</v>
      </c>
      <c r="F356" s="315">
        <f t="shared" si="74"/>
        <v>0</v>
      </c>
      <c r="G356" s="315">
        <f t="shared" si="75"/>
        <v>0</v>
      </c>
      <c r="H356" s="315">
        <f t="shared" si="76"/>
        <v>0</v>
      </c>
      <c r="I356" s="315">
        <f t="shared" si="68"/>
        <v>0</v>
      </c>
      <c r="J356" s="374">
        <f t="shared" si="77"/>
        <v>0</v>
      </c>
      <c r="K356" s="374">
        <f t="shared" si="69"/>
        <v>0</v>
      </c>
      <c r="L356" s="388">
        <f t="shared" si="78"/>
        <v>1</v>
      </c>
      <c r="M356" s="374">
        <f t="shared" si="70"/>
        <v>0</v>
      </c>
    </row>
    <row r="357" spans="1:13">
      <c r="A357" s="228">
        <f t="shared" si="71"/>
        <v>0</v>
      </c>
      <c r="B357" s="229">
        <f t="shared" si="66"/>
        <v>0</v>
      </c>
      <c r="C357" s="315">
        <f t="shared" si="72"/>
        <v>0</v>
      </c>
      <c r="D357" s="315">
        <f t="shared" si="73"/>
        <v>0</v>
      </c>
      <c r="E357" s="316">
        <f t="shared" si="67"/>
        <v>0</v>
      </c>
      <c r="F357" s="315">
        <f t="shared" si="74"/>
        <v>0</v>
      </c>
      <c r="G357" s="315">
        <f t="shared" si="75"/>
        <v>0</v>
      </c>
      <c r="H357" s="315">
        <f t="shared" si="76"/>
        <v>0</v>
      </c>
      <c r="I357" s="315">
        <f t="shared" si="68"/>
        <v>0</v>
      </c>
      <c r="J357" s="374">
        <f t="shared" si="77"/>
        <v>0</v>
      </c>
      <c r="K357" s="374">
        <f t="shared" si="69"/>
        <v>0</v>
      </c>
      <c r="L357" s="388">
        <f t="shared" si="78"/>
        <v>1</v>
      </c>
      <c r="M357" s="374">
        <f t="shared" si="70"/>
        <v>0</v>
      </c>
    </row>
    <row r="358" spans="1:13">
      <c r="A358" s="228">
        <f t="shared" si="71"/>
        <v>0</v>
      </c>
      <c r="B358" s="229">
        <f t="shared" si="66"/>
        <v>0</v>
      </c>
      <c r="C358" s="315">
        <f t="shared" si="72"/>
        <v>0</v>
      </c>
      <c r="D358" s="315">
        <f t="shared" si="73"/>
        <v>0</v>
      </c>
      <c r="E358" s="316">
        <f t="shared" si="67"/>
        <v>0</v>
      </c>
      <c r="F358" s="315">
        <f t="shared" si="74"/>
        <v>0</v>
      </c>
      <c r="G358" s="315">
        <f t="shared" si="75"/>
        <v>0</v>
      </c>
      <c r="H358" s="315">
        <f t="shared" si="76"/>
        <v>0</v>
      </c>
      <c r="I358" s="315">
        <f t="shared" si="68"/>
        <v>0</v>
      </c>
      <c r="J358" s="374">
        <f t="shared" si="77"/>
        <v>0</v>
      </c>
      <c r="K358" s="374">
        <f t="shared" si="69"/>
        <v>0</v>
      </c>
      <c r="L358" s="388">
        <f t="shared" si="78"/>
        <v>1</v>
      </c>
      <c r="M358" s="374">
        <f t="shared" si="70"/>
        <v>0</v>
      </c>
    </row>
    <row r="359" spans="1:13">
      <c r="A359" s="228">
        <f t="shared" si="71"/>
        <v>0</v>
      </c>
      <c r="B359" s="229">
        <f t="shared" si="66"/>
        <v>0</v>
      </c>
      <c r="C359" s="315">
        <f t="shared" si="72"/>
        <v>0</v>
      </c>
      <c r="D359" s="315">
        <f t="shared" si="73"/>
        <v>0</v>
      </c>
      <c r="E359" s="316">
        <f t="shared" si="67"/>
        <v>0</v>
      </c>
      <c r="F359" s="315">
        <f t="shared" si="74"/>
        <v>0</v>
      </c>
      <c r="G359" s="315">
        <f t="shared" si="75"/>
        <v>0</v>
      </c>
      <c r="H359" s="315">
        <f t="shared" si="76"/>
        <v>0</v>
      </c>
      <c r="I359" s="315">
        <f t="shared" si="68"/>
        <v>0</v>
      </c>
      <c r="J359" s="374">
        <f t="shared" si="77"/>
        <v>0</v>
      </c>
      <c r="K359" s="374">
        <f t="shared" si="69"/>
        <v>0</v>
      </c>
      <c r="L359" s="388">
        <f t="shared" si="78"/>
        <v>1</v>
      </c>
      <c r="M359" s="374">
        <f t="shared" si="70"/>
        <v>0</v>
      </c>
    </row>
    <row r="360" spans="1:13">
      <c r="A360" s="228">
        <f t="shared" si="71"/>
        <v>0</v>
      </c>
      <c r="B360" s="229">
        <f t="shared" si="66"/>
        <v>0</v>
      </c>
      <c r="C360" s="315">
        <f t="shared" si="72"/>
        <v>0</v>
      </c>
      <c r="D360" s="315">
        <f t="shared" si="73"/>
        <v>0</v>
      </c>
      <c r="E360" s="316">
        <f t="shared" si="67"/>
        <v>0</v>
      </c>
      <c r="F360" s="315">
        <f t="shared" si="74"/>
        <v>0</v>
      </c>
      <c r="G360" s="315">
        <f t="shared" si="75"/>
        <v>0</v>
      </c>
      <c r="H360" s="315">
        <f t="shared" si="76"/>
        <v>0</v>
      </c>
      <c r="I360" s="315">
        <f t="shared" si="68"/>
        <v>0</v>
      </c>
      <c r="J360" s="374">
        <f t="shared" si="77"/>
        <v>0</v>
      </c>
      <c r="K360" s="374">
        <f t="shared" si="69"/>
        <v>0</v>
      </c>
      <c r="L360" s="388">
        <f t="shared" si="78"/>
        <v>1</v>
      </c>
      <c r="M360" s="374">
        <f t="shared" si="70"/>
        <v>0</v>
      </c>
    </row>
    <row r="361" spans="1:13">
      <c r="A361" s="228">
        <f t="shared" si="71"/>
        <v>0</v>
      </c>
      <c r="B361" s="229">
        <f t="shared" si="66"/>
        <v>0</v>
      </c>
      <c r="C361" s="315">
        <f t="shared" si="72"/>
        <v>0</v>
      </c>
      <c r="D361" s="315">
        <f t="shared" si="73"/>
        <v>0</v>
      </c>
      <c r="E361" s="316">
        <f t="shared" si="67"/>
        <v>0</v>
      </c>
      <c r="F361" s="315">
        <f t="shared" si="74"/>
        <v>0</v>
      </c>
      <c r="G361" s="315">
        <f t="shared" si="75"/>
        <v>0</v>
      </c>
      <c r="H361" s="315">
        <f t="shared" si="76"/>
        <v>0</v>
      </c>
      <c r="I361" s="315">
        <f t="shared" si="68"/>
        <v>0</v>
      </c>
      <c r="J361" s="374">
        <f t="shared" si="77"/>
        <v>0</v>
      </c>
      <c r="K361" s="374">
        <f t="shared" si="69"/>
        <v>0</v>
      </c>
      <c r="L361" s="388">
        <f t="shared" si="78"/>
        <v>1</v>
      </c>
      <c r="M361" s="374">
        <f t="shared" si="70"/>
        <v>0</v>
      </c>
    </row>
    <row r="362" spans="1:13">
      <c r="A362" s="228">
        <f t="shared" si="71"/>
        <v>0</v>
      </c>
      <c r="B362" s="229">
        <f t="shared" si="66"/>
        <v>0</v>
      </c>
      <c r="C362" s="315">
        <f t="shared" si="72"/>
        <v>0</v>
      </c>
      <c r="D362" s="315">
        <f t="shared" si="73"/>
        <v>0</v>
      </c>
      <c r="E362" s="316">
        <f t="shared" si="67"/>
        <v>0</v>
      </c>
      <c r="F362" s="315">
        <f t="shared" si="74"/>
        <v>0</v>
      </c>
      <c r="G362" s="315">
        <f t="shared" si="75"/>
        <v>0</v>
      </c>
      <c r="H362" s="315">
        <f t="shared" si="76"/>
        <v>0</v>
      </c>
      <c r="I362" s="315">
        <f t="shared" si="68"/>
        <v>0</v>
      </c>
      <c r="J362" s="374">
        <f t="shared" si="77"/>
        <v>0</v>
      </c>
      <c r="K362" s="374">
        <f t="shared" si="69"/>
        <v>0</v>
      </c>
      <c r="L362" s="388">
        <f t="shared" si="78"/>
        <v>1</v>
      </c>
      <c r="M362" s="374">
        <f t="shared" si="70"/>
        <v>0</v>
      </c>
    </row>
    <row r="363" spans="1:13">
      <c r="A363" s="228">
        <f t="shared" si="71"/>
        <v>0</v>
      </c>
      <c r="B363" s="229">
        <f t="shared" si="66"/>
        <v>0</v>
      </c>
      <c r="C363" s="315">
        <f t="shared" si="72"/>
        <v>0</v>
      </c>
      <c r="D363" s="315">
        <f t="shared" si="73"/>
        <v>0</v>
      </c>
      <c r="E363" s="316">
        <f t="shared" si="67"/>
        <v>0</v>
      </c>
      <c r="F363" s="315">
        <f t="shared" si="74"/>
        <v>0</v>
      </c>
      <c r="G363" s="315">
        <f t="shared" si="75"/>
        <v>0</v>
      </c>
      <c r="H363" s="315">
        <f t="shared" si="76"/>
        <v>0</v>
      </c>
      <c r="I363" s="315">
        <f t="shared" si="68"/>
        <v>0</v>
      </c>
      <c r="J363" s="374">
        <f t="shared" si="77"/>
        <v>0</v>
      </c>
      <c r="K363" s="374">
        <f t="shared" si="69"/>
        <v>0</v>
      </c>
      <c r="L363" s="388">
        <f t="shared" si="78"/>
        <v>1</v>
      </c>
      <c r="M363" s="374">
        <f t="shared" si="70"/>
        <v>0</v>
      </c>
    </row>
    <row r="364" spans="1:13">
      <c r="A364" s="228">
        <f t="shared" si="71"/>
        <v>0</v>
      </c>
      <c r="B364" s="229">
        <f t="shared" si="66"/>
        <v>0</v>
      </c>
      <c r="C364" s="315">
        <f t="shared" si="72"/>
        <v>0</v>
      </c>
      <c r="D364" s="315">
        <f t="shared" si="73"/>
        <v>0</v>
      </c>
      <c r="E364" s="316">
        <f t="shared" si="67"/>
        <v>0</v>
      </c>
      <c r="F364" s="315">
        <f t="shared" si="74"/>
        <v>0</v>
      </c>
      <c r="G364" s="315">
        <f t="shared" si="75"/>
        <v>0</v>
      </c>
      <c r="H364" s="315">
        <f t="shared" si="76"/>
        <v>0</v>
      </c>
      <c r="I364" s="315">
        <f t="shared" si="68"/>
        <v>0</v>
      </c>
      <c r="J364" s="374">
        <f t="shared" si="77"/>
        <v>0</v>
      </c>
      <c r="K364" s="374">
        <f t="shared" si="69"/>
        <v>0</v>
      </c>
      <c r="L364" s="388">
        <f t="shared" si="78"/>
        <v>1</v>
      </c>
      <c r="M364" s="374">
        <f t="shared" si="70"/>
        <v>0</v>
      </c>
    </row>
    <row r="365" spans="1:13">
      <c r="A365" s="228">
        <f t="shared" si="71"/>
        <v>0</v>
      </c>
      <c r="B365" s="229">
        <f t="shared" si="66"/>
        <v>0</v>
      </c>
      <c r="C365" s="315">
        <f t="shared" si="72"/>
        <v>0</v>
      </c>
      <c r="D365" s="315">
        <f t="shared" si="73"/>
        <v>0</v>
      </c>
      <c r="E365" s="316">
        <f t="shared" si="67"/>
        <v>0</v>
      </c>
      <c r="F365" s="315">
        <f t="shared" si="74"/>
        <v>0</v>
      </c>
      <c r="G365" s="315">
        <f t="shared" si="75"/>
        <v>0</v>
      </c>
      <c r="H365" s="315">
        <f t="shared" si="76"/>
        <v>0</v>
      </c>
      <c r="I365" s="315">
        <f t="shared" si="68"/>
        <v>0</v>
      </c>
      <c r="J365" s="374">
        <f t="shared" si="77"/>
        <v>0</v>
      </c>
      <c r="K365" s="374">
        <f t="shared" si="69"/>
        <v>0</v>
      </c>
      <c r="L365" s="388">
        <f t="shared" si="78"/>
        <v>1</v>
      </c>
      <c r="M365" s="374">
        <f t="shared" si="70"/>
        <v>0</v>
      </c>
    </row>
    <row r="366" spans="1:13">
      <c r="A366" s="228">
        <f t="shared" si="71"/>
        <v>0</v>
      </c>
      <c r="B366" s="229">
        <f t="shared" si="66"/>
        <v>0</v>
      </c>
      <c r="C366" s="315">
        <f t="shared" si="72"/>
        <v>0</v>
      </c>
      <c r="D366" s="315">
        <f t="shared" si="73"/>
        <v>0</v>
      </c>
      <c r="E366" s="316">
        <f t="shared" si="67"/>
        <v>0</v>
      </c>
      <c r="F366" s="315">
        <f t="shared" si="74"/>
        <v>0</v>
      </c>
      <c r="G366" s="315">
        <f t="shared" si="75"/>
        <v>0</v>
      </c>
      <c r="H366" s="315">
        <f t="shared" si="76"/>
        <v>0</v>
      </c>
      <c r="I366" s="315">
        <f t="shared" si="68"/>
        <v>0</v>
      </c>
      <c r="J366" s="374">
        <f t="shared" si="77"/>
        <v>0</v>
      </c>
      <c r="K366" s="374">
        <f t="shared" si="69"/>
        <v>0</v>
      </c>
      <c r="L366" s="388">
        <f t="shared" si="78"/>
        <v>1</v>
      </c>
      <c r="M366" s="374">
        <f t="shared" si="70"/>
        <v>0</v>
      </c>
    </row>
    <row r="367" spans="1:13">
      <c r="A367" s="228">
        <f t="shared" si="71"/>
        <v>0</v>
      </c>
      <c r="B367" s="229">
        <f t="shared" si="66"/>
        <v>0</v>
      </c>
      <c r="C367" s="315">
        <f t="shared" si="72"/>
        <v>0</v>
      </c>
      <c r="D367" s="315">
        <f t="shared" si="73"/>
        <v>0</v>
      </c>
      <c r="E367" s="316">
        <f t="shared" si="67"/>
        <v>0</v>
      </c>
      <c r="F367" s="315">
        <f t="shared" si="74"/>
        <v>0</v>
      </c>
      <c r="G367" s="315">
        <f t="shared" si="75"/>
        <v>0</v>
      </c>
      <c r="H367" s="315">
        <f t="shared" si="76"/>
        <v>0</v>
      </c>
      <c r="I367" s="315">
        <f t="shared" si="68"/>
        <v>0</v>
      </c>
      <c r="J367" s="374">
        <f t="shared" si="77"/>
        <v>0</v>
      </c>
      <c r="K367" s="374">
        <f t="shared" si="69"/>
        <v>0</v>
      </c>
      <c r="L367" s="388">
        <f t="shared" si="78"/>
        <v>1</v>
      </c>
      <c r="M367" s="374">
        <f t="shared" si="70"/>
        <v>0</v>
      </c>
    </row>
    <row r="368" spans="1:13">
      <c r="A368" s="228">
        <f t="shared" si="71"/>
        <v>0</v>
      </c>
      <c r="B368" s="229">
        <f t="shared" si="66"/>
        <v>0</v>
      </c>
      <c r="C368" s="315">
        <f t="shared" si="72"/>
        <v>0</v>
      </c>
      <c r="D368" s="315">
        <f t="shared" si="73"/>
        <v>0</v>
      </c>
      <c r="E368" s="316">
        <f t="shared" si="67"/>
        <v>0</v>
      </c>
      <c r="F368" s="315">
        <f t="shared" si="74"/>
        <v>0</v>
      </c>
      <c r="G368" s="315">
        <f t="shared" si="75"/>
        <v>0</v>
      </c>
      <c r="H368" s="315">
        <f t="shared" si="76"/>
        <v>0</v>
      </c>
      <c r="I368" s="315">
        <f t="shared" si="68"/>
        <v>0</v>
      </c>
      <c r="J368" s="374">
        <f t="shared" si="77"/>
        <v>0</v>
      </c>
      <c r="K368" s="374">
        <f t="shared" si="69"/>
        <v>0</v>
      </c>
      <c r="L368" s="388">
        <f t="shared" si="78"/>
        <v>1</v>
      </c>
      <c r="M368" s="374">
        <f t="shared" si="70"/>
        <v>0</v>
      </c>
    </row>
    <row r="369" spans="1:13">
      <c r="A369" s="228">
        <f t="shared" si="71"/>
        <v>0</v>
      </c>
      <c r="B369" s="229">
        <f t="shared" si="66"/>
        <v>0</v>
      </c>
      <c r="C369" s="315">
        <f t="shared" si="72"/>
        <v>0</v>
      </c>
      <c r="D369" s="315">
        <f t="shared" si="73"/>
        <v>0</v>
      </c>
      <c r="E369" s="316">
        <f t="shared" si="67"/>
        <v>0</v>
      </c>
      <c r="F369" s="315">
        <f t="shared" si="74"/>
        <v>0</v>
      </c>
      <c r="G369" s="315">
        <f t="shared" si="75"/>
        <v>0</v>
      </c>
      <c r="H369" s="315">
        <f t="shared" si="76"/>
        <v>0</v>
      </c>
      <c r="I369" s="315">
        <f t="shared" si="68"/>
        <v>0</v>
      </c>
      <c r="J369" s="374">
        <f t="shared" si="77"/>
        <v>0</v>
      </c>
      <c r="K369" s="374">
        <f t="shared" si="69"/>
        <v>0</v>
      </c>
      <c r="L369" s="388">
        <f t="shared" si="78"/>
        <v>1</v>
      </c>
      <c r="M369" s="374">
        <f t="shared" si="70"/>
        <v>0</v>
      </c>
    </row>
    <row r="370" spans="1:13">
      <c r="A370" s="228">
        <f t="shared" si="71"/>
        <v>0</v>
      </c>
      <c r="B370" s="229">
        <f t="shared" si="66"/>
        <v>0</v>
      </c>
      <c r="C370" s="315">
        <f t="shared" si="72"/>
        <v>0</v>
      </c>
      <c r="D370" s="315">
        <f t="shared" si="73"/>
        <v>0</v>
      </c>
      <c r="E370" s="316">
        <f t="shared" si="67"/>
        <v>0</v>
      </c>
      <c r="F370" s="315">
        <f t="shared" si="74"/>
        <v>0</v>
      </c>
      <c r="G370" s="315">
        <f t="shared" si="75"/>
        <v>0</v>
      </c>
      <c r="H370" s="315">
        <f t="shared" si="76"/>
        <v>0</v>
      </c>
      <c r="I370" s="315">
        <f t="shared" si="68"/>
        <v>0</v>
      </c>
      <c r="J370" s="374">
        <f t="shared" si="77"/>
        <v>0</v>
      </c>
      <c r="K370" s="374">
        <f t="shared" si="69"/>
        <v>0</v>
      </c>
      <c r="L370" s="388">
        <f t="shared" si="78"/>
        <v>1</v>
      </c>
      <c r="M370" s="374">
        <f t="shared" si="70"/>
        <v>0</v>
      </c>
    </row>
    <row r="371" spans="1:13">
      <c r="A371" s="228">
        <f t="shared" si="71"/>
        <v>0</v>
      </c>
      <c r="B371" s="229">
        <f t="shared" si="66"/>
        <v>0</v>
      </c>
      <c r="C371" s="315">
        <f t="shared" si="72"/>
        <v>0</v>
      </c>
      <c r="D371" s="315">
        <f t="shared" si="73"/>
        <v>0</v>
      </c>
      <c r="E371" s="316">
        <f t="shared" si="67"/>
        <v>0</v>
      </c>
      <c r="F371" s="315">
        <f t="shared" si="74"/>
        <v>0</v>
      </c>
      <c r="G371" s="315">
        <f t="shared" si="75"/>
        <v>0</v>
      </c>
      <c r="H371" s="315">
        <f t="shared" si="76"/>
        <v>0</v>
      </c>
      <c r="I371" s="315">
        <f t="shared" si="68"/>
        <v>0</v>
      </c>
      <c r="J371" s="374">
        <f t="shared" si="77"/>
        <v>0</v>
      </c>
      <c r="K371" s="374">
        <f t="shared" si="69"/>
        <v>0</v>
      </c>
      <c r="L371" s="388">
        <f t="shared" si="78"/>
        <v>1</v>
      </c>
      <c r="M371" s="374">
        <f t="shared" si="70"/>
        <v>0</v>
      </c>
    </row>
    <row r="372" spans="1:13">
      <c r="A372" s="228">
        <f t="shared" si="71"/>
        <v>0</v>
      </c>
      <c r="B372" s="229">
        <f t="shared" si="66"/>
        <v>0</v>
      </c>
      <c r="C372" s="315">
        <f t="shared" si="72"/>
        <v>0</v>
      </c>
      <c r="D372" s="315">
        <f t="shared" si="73"/>
        <v>0</v>
      </c>
      <c r="E372" s="316">
        <f t="shared" si="67"/>
        <v>0</v>
      </c>
      <c r="F372" s="315">
        <f t="shared" si="74"/>
        <v>0</v>
      </c>
      <c r="G372" s="315">
        <f t="shared" si="75"/>
        <v>0</v>
      </c>
      <c r="H372" s="315">
        <f t="shared" si="76"/>
        <v>0</v>
      </c>
      <c r="I372" s="315">
        <f t="shared" si="68"/>
        <v>0</v>
      </c>
      <c r="J372" s="374">
        <f t="shared" si="77"/>
        <v>0</v>
      </c>
      <c r="K372" s="374">
        <f t="shared" si="69"/>
        <v>0</v>
      </c>
      <c r="L372" s="388">
        <f t="shared" si="78"/>
        <v>1</v>
      </c>
      <c r="M372" s="374">
        <f t="shared" si="70"/>
        <v>0</v>
      </c>
    </row>
    <row r="373" spans="1:13">
      <c r="A373" s="228">
        <f t="shared" si="71"/>
        <v>0</v>
      </c>
      <c r="B373" s="229">
        <f t="shared" si="66"/>
        <v>0</v>
      </c>
      <c r="C373" s="315">
        <f t="shared" si="72"/>
        <v>0</v>
      </c>
      <c r="D373" s="315">
        <f t="shared" si="73"/>
        <v>0</v>
      </c>
      <c r="E373" s="316">
        <f t="shared" si="67"/>
        <v>0</v>
      </c>
      <c r="F373" s="315">
        <f t="shared" si="74"/>
        <v>0</v>
      </c>
      <c r="G373" s="315">
        <f t="shared" si="75"/>
        <v>0</v>
      </c>
      <c r="H373" s="315">
        <f t="shared" si="76"/>
        <v>0</v>
      </c>
      <c r="I373" s="315">
        <f t="shared" si="68"/>
        <v>0</v>
      </c>
      <c r="J373" s="374">
        <f t="shared" si="77"/>
        <v>0</v>
      </c>
      <c r="K373" s="374">
        <f t="shared" si="69"/>
        <v>0</v>
      </c>
      <c r="L373" s="388">
        <f t="shared" si="78"/>
        <v>1</v>
      </c>
      <c r="M373" s="374">
        <f t="shared" si="70"/>
        <v>0</v>
      </c>
    </row>
    <row r="374" spans="1:13">
      <c r="A374" s="228">
        <f t="shared" si="71"/>
        <v>0</v>
      </c>
      <c r="B374" s="229">
        <f t="shared" si="66"/>
        <v>0</v>
      </c>
      <c r="C374" s="315">
        <f t="shared" si="72"/>
        <v>0</v>
      </c>
      <c r="D374" s="315">
        <f t="shared" si="73"/>
        <v>0</v>
      </c>
      <c r="E374" s="316">
        <f t="shared" si="67"/>
        <v>0</v>
      </c>
      <c r="F374" s="315">
        <f t="shared" si="74"/>
        <v>0</v>
      </c>
      <c r="G374" s="315">
        <f t="shared" si="75"/>
        <v>0</v>
      </c>
      <c r="H374" s="315">
        <f t="shared" si="76"/>
        <v>0</v>
      </c>
      <c r="I374" s="315">
        <f t="shared" si="68"/>
        <v>0</v>
      </c>
      <c r="J374" s="374">
        <f t="shared" si="77"/>
        <v>0</v>
      </c>
      <c r="K374" s="374">
        <f t="shared" si="69"/>
        <v>0</v>
      </c>
      <c r="L374" s="388">
        <f t="shared" si="78"/>
        <v>1</v>
      </c>
      <c r="M374" s="374">
        <f t="shared" si="70"/>
        <v>0</v>
      </c>
    </row>
    <row r="375" spans="1:13">
      <c r="A375" s="228">
        <f t="shared" si="71"/>
        <v>0</v>
      </c>
      <c r="B375" s="229">
        <f t="shared" si="66"/>
        <v>0</v>
      </c>
      <c r="C375" s="315">
        <f t="shared" si="72"/>
        <v>0</v>
      </c>
      <c r="D375" s="315">
        <f t="shared" si="73"/>
        <v>0</v>
      </c>
      <c r="E375" s="316">
        <f t="shared" si="67"/>
        <v>0</v>
      </c>
      <c r="F375" s="315">
        <f t="shared" si="74"/>
        <v>0</v>
      </c>
      <c r="G375" s="315">
        <f t="shared" si="75"/>
        <v>0</v>
      </c>
      <c r="H375" s="315">
        <f t="shared" si="76"/>
        <v>0</v>
      </c>
      <c r="I375" s="315">
        <f t="shared" si="68"/>
        <v>0</v>
      </c>
      <c r="J375" s="374">
        <f t="shared" si="77"/>
        <v>0</v>
      </c>
      <c r="K375" s="374">
        <f t="shared" si="69"/>
        <v>0</v>
      </c>
      <c r="L375" s="388">
        <f t="shared" si="78"/>
        <v>1</v>
      </c>
      <c r="M375" s="374">
        <f t="shared" si="70"/>
        <v>0</v>
      </c>
    </row>
    <row r="376" spans="1:13">
      <c r="A376" s="228">
        <f t="shared" si="71"/>
        <v>0</v>
      </c>
      <c r="B376" s="229">
        <f t="shared" si="66"/>
        <v>0</v>
      </c>
      <c r="C376" s="315">
        <f t="shared" si="72"/>
        <v>0</v>
      </c>
      <c r="D376" s="315">
        <f t="shared" si="73"/>
        <v>0</v>
      </c>
      <c r="E376" s="316">
        <f t="shared" si="67"/>
        <v>0</v>
      </c>
      <c r="F376" s="315">
        <f t="shared" si="74"/>
        <v>0</v>
      </c>
      <c r="G376" s="315">
        <f t="shared" si="75"/>
        <v>0</v>
      </c>
      <c r="H376" s="315">
        <f t="shared" si="76"/>
        <v>0</v>
      </c>
      <c r="I376" s="315">
        <f t="shared" si="68"/>
        <v>0</v>
      </c>
      <c r="J376" s="374">
        <f t="shared" si="77"/>
        <v>0</v>
      </c>
      <c r="K376" s="374">
        <f t="shared" si="69"/>
        <v>0</v>
      </c>
      <c r="L376" s="388">
        <f t="shared" si="78"/>
        <v>1</v>
      </c>
      <c r="M376" s="374">
        <f t="shared" si="70"/>
        <v>0</v>
      </c>
    </row>
    <row r="377" spans="1:13">
      <c r="A377" s="228">
        <f t="shared" si="71"/>
        <v>0</v>
      </c>
      <c r="B377" s="229">
        <f t="shared" si="66"/>
        <v>0</v>
      </c>
      <c r="C377" s="315">
        <f t="shared" si="72"/>
        <v>0</v>
      </c>
      <c r="D377" s="315">
        <f t="shared" si="73"/>
        <v>0</v>
      </c>
      <c r="E377" s="316">
        <f t="shared" si="67"/>
        <v>0</v>
      </c>
      <c r="F377" s="315">
        <f t="shared" si="74"/>
        <v>0</v>
      </c>
      <c r="G377" s="315">
        <f t="shared" si="75"/>
        <v>0</v>
      </c>
      <c r="H377" s="315">
        <f t="shared" si="76"/>
        <v>0</v>
      </c>
      <c r="I377" s="315">
        <f t="shared" si="68"/>
        <v>0</v>
      </c>
      <c r="J377" s="374">
        <f t="shared" si="77"/>
        <v>0</v>
      </c>
      <c r="K377" s="374">
        <f t="shared" si="69"/>
        <v>0</v>
      </c>
      <c r="L377" s="388">
        <f t="shared" si="78"/>
        <v>1</v>
      </c>
      <c r="M377" s="374">
        <f t="shared" si="70"/>
        <v>0</v>
      </c>
    </row>
    <row r="378" spans="1:13">
      <c r="A378" s="228">
        <f t="shared" si="71"/>
        <v>0</v>
      </c>
      <c r="B378" s="229">
        <f t="shared" si="66"/>
        <v>0</v>
      </c>
      <c r="C378" s="315">
        <f t="shared" si="72"/>
        <v>0</v>
      </c>
      <c r="D378" s="315">
        <f t="shared" si="73"/>
        <v>0</v>
      </c>
      <c r="E378" s="316">
        <f t="shared" si="67"/>
        <v>0</v>
      </c>
      <c r="F378" s="315">
        <f t="shared" si="74"/>
        <v>0</v>
      </c>
      <c r="G378" s="315">
        <f t="shared" si="75"/>
        <v>0</v>
      </c>
      <c r="H378" s="315">
        <f t="shared" si="76"/>
        <v>0</v>
      </c>
      <c r="I378" s="315">
        <f t="shared" si="68"/>
        <v>0</v>
      </c>
      <c r="J378" s="374">
        <f t="shared" si="77"/>
        <v>0</v>
      </c>
      <c r="K378" s="374">
        <f t="shared" si="69"/>
        <v>0</v>
      </c>
      <c r="L378" s="388">
        <f t="shared" si="78"/>
        <v>1</v>
      </c>
      <c r="M378" s="374">
        <f t="shared" si="70"/>
        <v>0</v>
      </c>
    </row>
    <row r="379" spans="1:13">
      <c r="A379" s="228">
        <f t="shared" si="71"/>
        <v>0</v>
      </c>
      <c r="B379" s="229">
        <f t="shared" si="66"/>
        <v>0</v>
      </c>
      <c r="C379" s="315">
        <f t="shared" si="72"/>
        <v>0</v>
      </c>
      <c r="D379" s="315">
        <f t="shared" si="73"/>
        <v>0</v>
      </c>
      <c r="E379" s="316">
        <f t="shared" si="67"/>
        <v>0</v>
      </c>
      <c r="F379" s="315">
        <f t="shared" si="74"/>
        <v>0</v>
      </c>
      <c r="G379" s="315">
        <f t="shared" si="75"/>
        <v>0</v>
      </c>
      <c r="H379" s="315">
        <f t="shared" si="76"/>
        <v>0</v>
      </c>
      <c r="I379" s="315">
        <f t="shared" si="68"/>
        <v>0</v>
      </c>
      <c r="J379" s="374">
        <f t="shared" si="77"/>
        <v>0</v>
      </c>
      <c r="K379" s="374">
        <f t="shared" si="69"/>
        <v>0</v>
      </c>
      <c r="L379" s="388">
        <f t="shared" si="78"/>
        <v>1</v>
      </c>
      <c r="M379" s="374">
        <f t="shared" si="70"/>
        <v>0</v>
      </c>
    </row>
    <row r="380" spans="1:13">
      <c r="A380" s="228">
        <f t="shared" si="71"/>
        <v>0</v>
      </c>
      <c r="B380" s="229">
        <f t="shared" si="66"/>
        <v>0</v>
      </c>
      <c r="C380" s="315">
        <f t="shared" si="72"/>
        <v>0</v>
      </c>
      <c r="D380" s="315">
        <f t="shared" si="73"/>
        <v>0</v>
      </c>
      <c r="E380" s="316">
        <f t="shared" si="67"/>
        <v>0</v>
      </c>
      <c r="F380" s="315">
        <f t="shared" si="74"/>
        <v>0</v>
      </c>
      <c r="G380" s="315">
        <f t="shared" si="75"/>
        <v>0</v>
      </c>
      <c r="H380" s="315">
        <f t="shared" si="76"/>
        <v>0</v>
      </c>
      <c r="I380" s="315">
        <f t="shared" si="68"/>
        <v>0</v>
      </c>
      <c r="J380" s="374">
        <f t="shared" si="77"/>
        <v>0</v>
      </c>
      <c r="K380" s="374">
        <f t="shared" si="69"/>
        <v>0</v>
      </c>
      <c r="L380" s="388">
        <f t="shared" si="78"/>
        <v>1</v>
      </c>
      <c r="M380" s="374">
        <f t="shared" si="70"/>
        <v>0</v>
      </c>
    </row>
    <row r="381" spans="1:13">
      <c r="A381" s="228">
        <f t="shared" si="71"/>
        <v>0</v>
      </c>
      <c r="B381" s="229">
        <f t="shared" si="66"/>
        <v>0</v>
      </c>
      <c r="C381" s="315">
        <f t="shared" si="72"/>
        <v>0</v>
      </c>
      <c r="D381" s="315">
        <f t="shared" si="73"/>
        <v>0</v>
      </c>
      <c r="E381" s="316">
        <f t="shared" si="67"/>
        <v>0</v>
      </c>
      <c r="F381" s="315">
        <f t="shared" si="74"/>
        <v>0</v>
      </c>
      <c r="G381" s="315">
        <f t="shared" si="75"/>
        <v>0</v>
      </c>
      <c r="H381" s="315">
        <f t="shared" si="76"/>
        <v>0</v>
      </c>
      <c r="I381" s="315">
        <f t="shared" si="68"/>
        <v>0</v>
      </c>
      <c r="J381" s="374">
        <f t="shared" si="77"/>
        <v>0</v>
      </c>
      <c r="K381" s="374">
        <f t="shared" si="69"/>
        <v>0</v>
      </c>
      <c r="L381" s="388">
        <f t="shared" si="78"/>
        <v>1</v>
      </c>
      <c r="M381" s="374">
        <f t="shared" si="70"/>
        <v>0</v>
      </c>
    </row>
    <row r="382" spans="1:13">
      <c r="A382" s="228">
        <f t="shared" si="71"/>
        <v>0</v>
      </c>
      <c r="B382" s="229">
        <f t="shared" si="66"/>
        <v>0</v>
      </c>
      <c r="C382" s="315">
        <f t="shared" si="72"/>
        <v>0</v>
      </c>
      <c r="D382" s="315">
        <f t="shared" si="73"/>
        <v>0</v>
      </c>
      <c r="E382" s="316">
        <f t="shared" si="67"/>
        <v>0</v>
      </c>
      <c r="F382" s="315">
        <f t="shared" si="74"/>
        <v>0</v>
      </c>
      <c r="G382" s="315">
        <f t="shared" si="75"/>
        <v>0</v>
      </c>
      <c r="H382" s="315">
        <f t="shared" si="76"/>
        <v>0</v>
      </c>
      <c r="I382" s="315">
        <f t="shared" si="68"/>
        <v>0</v>
      </c>
      <c r="J382" s="374">
        <f t="shared" si="77"/>
        <v>0</v>
      </c>
      <c r="K382" s="374">
        <f t="shared" si="69"/>
        <v>0</v>
      </c>
      <c r="L382" s="388">
        <f t="shared" si="78"/>
        <v>1</v>
      </c>
      <c r="M382" s="374">
        <f t="shared" si="70"/>
        <v>0</v>
      </c>
    </row>
    <row r="383" spans="1:13">
      <c r="A383" s="228">
        <f t="shared" si="71"/>
        <v>0</v>
      </c>
      <c r="B383" s="229">
        <f t="shared" si="66"/>
        <v>0</v>
      </c>
      <c r="C383" s="315">
        <f t="shared" si="72"/>
        <v>0</v>
      </c>
      <c r="D383" s="315">
        <f t="shared" si="73"/>
        <v>0</v>
      </c>
      <c r="E383" s="316">
        <f t="shared" si="67"/>
        <v>0</v>
      </c>
      <c r="F383" s="315">
        <f t="shared" si="74"/>
        <v>0</v>
      </c>
      <c r="G383" s="315">
        <f t="shared" si="75"/>
        <v>0</v>
      </c>
      <c r="H383" s="315">
        <f t="shared" si="76"/>
        <v>0</v>
      </c>
      <c r="I383" s="315">
        <f t="shared" si="68"/>
        <v>0</v>
      </c>
      <c r="J383" s="374">
        <f t="shared" si="77"/>
        <v>0</v>
      </c>
      <c r="K383" s="374">
        <f t="shared" si="69"/>
        <v>0</v>
      </c>
      <c r="L383" s="388">
        <f t="shared" si="78"/>
        <v>1</v>
      </c>
      <c r="M383" s="374">
        <f t="shared" si="70"/>
        <v>0</v>
      </c>
    </row>
    <row r="384" spans="1:13">
      <c r="A384" s="228">
        <f t="shared" si="71"/>
        <v>0</v>
      </c>
      <c r="B384" s="229">
        <f t="shared" si="66"/>
        <v>0</v>
      </c>
      <c r="C384" s="315">
        <f t="shared" si="72"/>
        <v>0</v>
      </c>
      <c r="D384" s="315">
        <f t="shared" si="73"/>
        <v>0</v>
      </c>
      <c r="E384" s="316">
        <f t="shared" si="67"/>
        <v>0</v>
      </c>
      <c r="F384" s="315">
        <f t="shared" si="74"/>
        <v>0</v>
      </c>
      <c r="G384" s="315">
        <f t="shared" si="75"/>
        <v>0</v>
      </c>
      <c r="H384" s="315">
        <f t="shared" si="76"/>
        <v>0</v>
      </c>
      <c r="I384" s="315">
        <f t="shared" si="68"/>
        <v>0</v>
      </c>
      <c r="J384" s="374">
        <f t="shared" si="77"/>
        <v>0</v>
      </c>
      <c r="K384" s="374">
        <f t="shared" si="69"/>
        <v>0</v>
      </c>
      <c r="L384" s="388">
        <f t="shared" si="78"/>
        <v>1</v>
      </c>
      <c r="M384" s="374">
        <f t="shared" si="70"/>
        <v>0</v>
      </c>
    </row>
    <row r="385" spans="1:13">
      <c r="A385" s="228">
        <f t="shared" si="71"/>
        <v>0</v>
      </c>
      <c r="B385" s="229">
        <f t="shared" si="66"/>
        <v>0</v>
      </c>
      <c r="C385" s="315">
        <f t="shared" si="72"/>
        <v>0</v>
      </c>
      <c r="D385" s="315">
        <f t="shared" si="73"/>
        <v>0</v>
      </c>
      <c r="E385" s="316">
        <f t="shared" si="67"/>
        <v>0</v>
      </c>
      <c r="F385" s="315">
        <f t="shared" si="74"/>
        <v>0</v>
      </c>
      <c r="G385" s="315">
        <f t="shared" si="75"/>
        <v>0</v>
      </c>
      <c r="H385" s="315">
        <f t="shared" si="76"/>
        <v>0</v>
      </c>
      <c r="I385" s="315">
        <f t="shared" si="68"/>
        <v>0</v>
      </c>
      <c r="J385" s="374">
        <f t="shared" si="77"/>
        <v>0</v>
      </c>
      <c r="K385" s="374">
        <f t="shared" si="69"/>
        <v>0</v>
      </c>
      <c r="L385" s="388">
        <f t="shared" si="78"/>
        <v>1</v>
      </c>
      <c r="M385" s="374">
        <f t="shared" si="70"/>
        <v>0</v>
      </c>
    </row>
    <row r="386" spans="1:13">
      <c r="A386" s="228">
        <f t="shared" si="71"/>
        <v>0</v>
      </c>
      <c r="B386" s="229">
        <f t="shared" si="66"/>
        <v>0</v>
      </c>
      <c r="C386" s="315">
        <f t="shared" si="72"/>
        <v>0</v>
      </c>
      <c r="D386" s="315">
        <f t="shared" si="73"/>
        <v>0</v>
      </c>
      <c r="E386" s="316">
        <f t="shared" si="67"/>
        <v>0</v>
      </c>
      <c r="F386" s="315">
        <f t="shared" si="74"/>
        <v>0</v>
      </c>
      <c r="G386" s="315">
        <f t="shared" si="75"/>
        <v>0</v>
      </c>
      <c r="H386" s="315">
        <f t="shared" si="76"/>
        <v>0</v>
      </c>
      <c r="I386" s="315">
        <f t="shared" si="68"/>
        <v>0</v>
      </c>
      <c r="J386" s="374">
        <f t="shared" si="77"/>
        <v>0</v>
      </c>
      <c r="K386" s="374">
        <f t="shared" si="69"/>
        <v>0</v>
      </c>
      <c r="L386" s="388">
        <f t="shared" si="78"/>
        <v>1</v>
      </c>
      <c r="M386" s="374">
        <f t="shared" si="70"/>
        <v>0</v>
      </c>
    </row>
    <row r="387" spans="1:13">
      <c r="A387" s="228">
        <f t="shared" si="71"/>
        <v>0</v>
      </c>
      <c r="B387" s="229">
        <f t="shared" si="66"/>
        <v>0</v>
      </c>
      <c r="C387" s="315">
        <f t="shared" si="72"/>
        <v>0</v>
      </c>
      <c r="D387" s="315">
        <f t="shared" si="73"/>
        <v>0</v>
      </c>
      <c r="E387" s="316">
        <f t="shared" si="67"/>
        <v>0</v>
      </c>
      <c r="F387" s="315">
        <f t="shared" si="74"/>
        <v>0</v>
      </c>
      <c r="G387" s="315">
        <f t="shared" si="75"/>
        <v>0</v>
      </c>
      <c r="H387" s="315">
        <f t="shared" si="76"/>
        <v>0</v>
      </c>
      <c r="I387" s="315">
        <f t="shared" si="68"/>
        <v>0</v>
      </c>
      <c r="J387" s="374">
        <f t="shared" si="77"/>
        <v>0</v>
      </c>
      <c r="K387" s="374">
        <f t="shared" si="69"/>
        <v>0</v>
      </c>
      <c r="L387" s="388">
        <f t="shared" si="78"/>
        <v>1</v>
      </c>
      <c r="M387" s="374">
        <f t="shared" si="70"/>
        <v>0</v>
      </c>
    </row>
    <row r="388" spans="1:13">
      <c r="A388" s="228">
        <f t="shared" si="71"/>
        <v>0</v>
      </c>
      <c r="B388" s="229">
        <f t="shared" si="66"/>
        <v>0</v>
      </c>
      <c r="C388" s="315">
        <f t="shared" si="72"/>
        <v>0</v>
      </c>
      <c r="D388" s="315">
        <f t="shared" si="73"/>
        <v>0</v>
      </c>
      <c r="E388" s="316">
        <f t="shared" si="67"/>
        <v>0</v>
      </c>
      <c r="F388" s="315">
        <f t="shared" si="74"/>
        <v>0</v>
      </c>
      <c r="G388" s="315">
        <f t="shared" si="75"/>
        <v>0</v>
      </c>
      <c r="H388" s="315">
        <f t="shared" si="76"/>
        <v>0</v>
      </c>
      <c r="I388" s="315">
        <f t="shared" si="68"/>
        <v>0</v>
      </c>
      <c r="J388" s="374">
        <f t="shared" si="77"/>
        <v>0</v>
      </c>
      <c r="K388" s="374">
        <f t="shared" si="69"/>
        <v>0</v>
      </c>
      <c r="L388" s="388">
        <f t="shared" si="78"/>
        <v>1</v>
      </c>
      <c r="M388" s="374">
        <f t="shared" si="70"/>
        <v>0</v>
      </c>
    </row>
    <row r="389" spans="1:13">
      <c r="A389" s="228">
        <f t="shared" si="71"/>
        <v>0</v>
      </c>
      <c r="B389" s="229">
        <f t="shared" si="66"/>
        <v>0</v>
      </c>
      <c r="C389" s="315">
        <f t="shared" si="72"/>
        <v>0</v>
      </c>
      <c r="D389" s="315">
        <f t="shared" si="73"/>
        <v>0</v>
      </c>
      <c r="E389" s="316">
        <f t="shared" si="67"/>
        <v>0</v>
      </c>
      <c r="F389" s="315">
        <f t="shared" si="74"/>
        <v>0</v>
      </c>
      <c r="G389" s="315">
        <f t="shared" si="75"/>
        <v>0</v>
      </c>
      <c r="H389" s="315">
        <f t="shared" si="76"/>
        <v>0</v>
      </c>
      <c r="I389" s="315">
        <f t="shared" si="68"/>
        <v>0</v>
      </c>
      <c r="J389" s="374">
        <f t="shared" si="77"/>
        <v>0</v>
      </c>
      <c r="K389" s="374">
        <f t="shared" si="69"/>
        <v>0</v>
      </c>
      <c r="L389" s="388">
        <f t="shared" si="78"/>
        <v>1</v>
      </c>
      <c r="M389" s="374">
        <f t="shared" si="70"/>
        <v>0</v>
      </c>
    </row>
    <row r="390" spans="1:13">
      <c r="A390" s="228">
        <f t="shared" si="71"/>
        <v>0</v>
      </c>
      <c r="B390" s="229">
        <f t="shared" si="66"/>
        <v>0</v>
      </c>
      <c r="C390" s="315">
        <f t="shared" si="72"/>
        <v>0</v>
      </c>
      <c r="D390" s="315">
        <f t="shared" si="73"/>
        <v>0</v>
      </c>
      <c r="E390" s="316">
        <f t="shared" si="67"/>
        <v>0</v>
      </c>
      <c r="F390" s="315">
        <f t="shared" si="74"/>
        <v>0</v>
      </c>
      <c r="G390" s="315">
        <f t="shared" si="75"/>
        <v>0</v>
      </c>
      <c r="H390" s="315">
        <f t="shared" si="76"/>
        <v>0</v>
      </c>
      <c r="I390" s="315">
        <f t="shared" si="68"/>
        <v>0</v>
      </c>
      <c r="J390" s="374">
        <f t="shared" si="77"/>
        <v>0</v>
      </c>
      <c r="K390" s="374">
        <f t="shared" si="69"/>
        <v>0</v>
      </c>
      <c r="L390" s="388">
        <f t="shared" si="78"/>
        <v>1</v>
      </c>
      <c r="M390" s="374">
        <f t="shared" si="70"/>
        <v>0</v>
      </c>
    </row>
    <row r="391" spans="1:13">
      <c r="A391" s="228">
        <f t="shared" si="71"/>
        <v>0</v>
      </c>
      <c r="B391" s="229">
        <f t="shared" si="66"/>
        <v>0</v>
      </c>
      <c r="C391" s="315">
        <f t="shared" si="72"/>
        <v>0</v>
      </c>
      <c r="D391" s="315">
        <f t="shared" si="73"/>
        <v>0</v>
      </c>
      <c r="E391" s="316">
        <f t="shared" si="67"/>
        <v>0</v>
      </c>
      <c r="F391" s="315">
        <f t="shared" si="74"/>
        <v>0</v>
      </c>
      <c r="G391" s="315">
        <f t="shared" si="75"/>
        <v>0</v>
      </c>
      <c r="H391" s="315">
        <f t="shared" si="76"/>
        <v>0</v>
      </c>
      <c r="I391" s="315">
        <f t="shared" si="68"/>
        <v>0</v>
      </c>
      <c r="J391" s="374">
        <f t="shared" si="77"/>
        <v>0</v>
      </c>
      <c r="K391" s="374">
        <f t="shared" si="69"/>
        <v>0</v>
      </c>
      <c r="L391" s="388">
        <f t="shared" si="78"/>
        <v>1</v>
      </c>
      <c r="M391" s="374">
        <f t="shared" si="70"/>
        <v>0</v>
      </c>
    </row>
    <row r="392" spans="1:13">
      <c r="A392" s="228">
        <f t="shared" si="71"/>
        <v>0</v>
      </c>
      <c r="B392" s="229">
        <f t="shared" si="66"/>
        <v>0</v>
      </c>
      <c r="C392" s="315">
        <f t="shared" si="72"/>
        <v>0</v>
      </c>
      <c r="D392" s="315">
        <f t="shared" si="73"/>
        <v>0</v>
      </c>
      <c r="E392" s="316">
        <f t="shared" si="67"/>
        <v>0</v>
      </c>
      <c r="F392" s="315">
        <f t="shared" si="74"/>
        <v>0</v>
      </c>
      <c r="G392" s="315">
        <f t="shared" si="75"/>
        <v>0</v>
      </c>
      <c r="H392" s="315">
        <f t="shared" si="76"/>
        <v>0</v>
      </c>
      <c r="I392" s="315">
        <f t="shared" si="68"/>
        <v>0</v>
      </c>
      <c r="J392" s="374">
        <f t="shared" si="77"/>
        <v>0</v>
      </c>
      <c r="K392" s="374">
        <f t="shared" si="69"/>
        <v>0</v>
      </c>
      <c r="L392" s="388">
        <f t="shared" si="78"/>
        <v>1</v>
      </c>
      <c r="M392" s="374">
        <f t="shared" si="70"/>
        <v>0</v>
      </c>
    </row>
    <row r="393" spans="1:13">
      <c r="A393" s="228">
        <f t="shared" si="71"/>
        <v>0</v>
      </c>
      <c r="B393" s="229">
        <f t="shared" si="66"/>
        <v>0</v>
      </c>
      <c r="C393" s="315">
        <f t="shared" si="72"/>
        <v>0</v>
      </c>
      <c r="D393" s="315">
        <f t="shared" si="73"/>
        <v>0</v>
      </c>
      <c r="E393" s="316">
        <f t="shared" si="67"/>
        <v>0</v>
      </c>
      <c r="F393" s="315">
        <f t="shared" si="74"/>
        <v>0</v>
      </c>
      <c r="G393" s="315">
        <f t="shared" si="75"/>
        <v>0</v>
      </c>
      <c r="H393" s="315">
        <f t="shared" si="76"/>
        <v>0</v>
      </c>
      <c r="I393" s="315">
        <f t="shared" si="68"/>
        <v>0</v>
      </c>
      <c r="J393" s="374">
        <f t="shared" si="77"/>
        <v>0</v>
      </c>
      <c r="K393" s="374">
        <f t="shared" si="69"/>
        <v>0</v>
      </c>
      <c r="L393" s="388">
        <f t="shared" si="78"/>
        <v>1</v>
      </c>
      <c r="M393" s="374">
        <f t="shared" si="70"/>
        <v>0</v>
      </c>
    </row>
    <row r="394" spans="1:13">
      <c r="A394" s="228">
        <f t="shared" si="71"/>
        <v>0</v>
      </c>
      <c r="B394" s="229">
        <f t="shared" si="66"/>
        <v>0</v>
      </c>
      <c r="C394" s="315">
        <f t="shared" si="72"/>
        <v>0</v>
      </c>
      <c r="D394" s="315">
        <f t="shared" si="73"/>
        <v>0</v>
      </c>
      <c r="E394" s="316">
        <f t="shared" si="67"/>
        <v>0</v>
      </c>
      <c r="F394" s="315">
        <f t="shared" si="74"/>
        <v>0</v>
      </c>
      <c r="G394" s="315">
        <f t="shared" si="75"/>
        <v>0</v>
      </c>
      <c r="H394" s="315">
        <f t="shared" si="76"/>
        <v>0</v>
      </c>
      <c r="I394" s="315">
        <f t="shared" si="68"/>
        <v>0</v>
      </c>
      <c r="J394" s="374">
        <f t="shared" si="77"/>
        <v>0</v>
      </c>
      <c r="K394" s="374">
        <f t="shared" si="69"/>
        <v>0</v>
      </c>
      <c r="L394" s="388">
        <f t="shared" si="78"/>
        <v>1</v>
      </c>
      <c r="M394" s="374">
        <f t="shared" si="70"/>
        <v>0</v>
      </c>
    </row>
    <row r="395" spans="1:13">
      <c r="A395" s="228">
        <f t="shared" si="71"/>
        <v>0</v>
      </c>
      <c r="B395" s="229">
        <f t="shared" si="66"/>
        <v>0</v>
      </c>
      <c r="C395" s="315">
        <f t="shared" si="72"/>
        <v>0</v>
      </c>
      <c r="D395" s="315">
        <f t="shared" si="73"/>
        <v>0</v>
      </c>
      <c r="E395" s="316">
        <f t="shared" si="67"/>
        <v>0</v>
      </c>
      <c r="F395" s="315">
        <f t="shared" si="74"/>
        <v>0</v>
      </c>
      <c r="G395" s="315">
        <f t="shared" si="75"/>
        <v>0</v>
      </c>
      <c r="H395" s="315">
        <f t="shared" si="76"/>
        <v>0</v>
      </c>
      <c r="I395" s="315">
        <f t="shared" si="68"/>
        <v>0</v>
      </c>
      <c r="J395" s="374">
        <f t="shared" si="77"/>
        <v>0</v>
      </c>
      <c r="K395" s="374">
        <f t="shared" si="69"/>
        <v>0</v>
      </c>
      <c r="L395" s="388">
        <f t="shared" si="78"/>
        <v>1</v>
      </c>
      <c r="M395" s="374">
        <f t="shared" si="70"/>
        <v>0</v>
      </c>
    </row>
    <row r="396" spans="1:13">
      <c r="A396" s="228">
        <f t="shared" si="71"/>
        <v>0</v>
      </c>
      <c r="B396" s="229">
        <f t="shared" si="66"/>
        <v>0</v>
      </c>
      <c r="C396" s="315">
        <f t="shared" si="72"/>
        <v>0</v>
      </c>
      <c r="D396" s="315">
        <f t="shared" si="73"/>
        <v>0</v>
      </c>
      <c r="E396" s="316">
        <f t="shared" si="67"/>
        <v>0</v>
      </c>
      <c r="F396" s="315">
        <f t="shared" si="74"/>
        <v>0</v>
      </c>
      <c r="G396" s="315">
        <f t="shared" si="75"/>
        <v>0</v>
      </c>
      <c r="H396" s="315">
        <f t="shared" si="76"/>
        <v>0</v>
      </c>
      <c r="I396" s="315">
        <f t="shared" si="68"/>
        <v>0</v>
      </c>
      <c r="J396" s="374">
        <f t="shared" si="77"/>
        <v>0</v>
      </c>
      <c r="K396" s="374">
        <f t="shared" si="69"/>
        <v>0</v>
      </c>
      <c r="L396" s="388">
        <f t="shared" si="78"/>
        <v>1</v>
      </c>
      <c r="M396" s="374">
        <f t="shared" si="70"/>
        <v>0</v>
      </c>
    </row>
    <row r="397" spans="1:13">
      <c r="A397" s="228">
        <f t="shared" si="71"/>
        <v>0</v>
      </c>
      <c r="B397" s="229">
        <f t="shared" si="66"/>
        <v>0</v>
      </c>
      <c r="C397" s="315">
        <f t="shared" si="72"/>
        <v>0</v>
      </c>
      <c r="D397" s="315">
        <f t="shared" si="73"/>
        <v>0</v>
      </c>
      <c r="E397" s="316">
        <f t="shared" si="67"/>
        <v>0</v>
      </c>
      <c r="F397" s="315">
        <f t="shared" si="74"/>
        <v>0</v>
      </c>
      <c r="G397" s="315">
        <f t="shared" si="75"/>
        <v>0</v>
      </c>
      <c r="H397" s="315">
        <f t="shared" si="76"/>
        <v>0</v>
      </c>
      <c r="I397" s="315">
        <f t="shared" si="68"/>
        <v>0</v>
      </c>
      <c r="J397" s="374">
        <f t="shared" si="77"/>
        <v>0</v>
      </c>
      <c r="K397" s="374">
        <f t="shared" si="69"/>
        <v>0</v>
      </c>
      <c r="L397" s="388">
        <f t="shared" si="78"/>
        <v>1</v>
      </c>
      <c r="M397" s="374">
        <f t="shared" si="70"/>
        <v>0</v>
      </c>
    </row>
    <row r="398" spans="1:13">
      <c r="A398" s="228">
        <f t="shared" si="71"/>
        <v>0</v>
      </c>
      <c r="B398" s="229">
        <f t="shared" si="66"/>
        <v>0</v>
      </c>
      <c r="C398" s="315">
        <f t="shared" si="72"/>
        <v>0</v>
      </c>
      <c r="D398" s="315">
        <f t="shared" si="73"/>
        <v>0</v>
      </c>
      <c r="E398" s="316">
        <f t="shared" si="67"/>
        <v>0</v>
      </c>
      <c r="F398" s="315">
        <f t="shared" si="74"/>
        <v>0</v>
      </c>
      <c r="G398" s="315">
        <f t="shared" si="75"/>
        <v>0</v>
      </c>
      <c r="H398" s="315">
        <f t="shared" si="76"/>
        <v>0</v>
      </c>
      <c r="I398" s="315">
        <f t="shared" si="68"/>
        <v>0</v>
      </c>
      <c r="J398" s="374">
        <f t="shared" si="77"/>
        <v>0</v>
      </c>
      <c r="K398" s="374">
        <f t="shared" si="69"/>
        <v>0</v>
      </c>
      <c r="L398" s="388">
        <f t="shared" si="78"/>
        <v>1</v>
      </c>
      <c r="M398" s="374">
        <f t="shared" si="70"/>
        <v>0</v>
      </c>
    </row>
    <row r="399" spans="1:13">
      <c r="A399" s="228">
        <f t="shared" si="71"/>
        <v>0</v>
      </c>
      <c r="B399" s="229">
        <f t="shared" si="66"/>
        <v>0</v>
      </c>
      <c r="C399" s="315">
        <f t="shared" si="72"/>
        <v>0</v>
      </c>
      <c r="D399" s="315">
        <f t="shared" si="73"/>
        <v>0</v>
      </c>
      <c r="E399" s="316">
        <f t="shared" si="67"/>
        <v>0</v>
      </c>
      <c r="F399" s="315">
        <f t="shared" si="74"/>
        <v>0</v>
      </c>
      <c r="G399" s="315">
        <f t="shared" si="75"/>
        <v>0</v>
      </c>
      <c r="H399" s="315">
        <f t="shared" si="76"/>
        <v>0</v>
      </c>
      <c r="I399" s="315">
        <f t="shared" si="68"/>
        <v>0</v>
      </c>
      <c r="J399" s="374">
        <f t="shared" si="77"/>
        <v>0</v>
      </c>
      <c r="K399" s="374">
        <f t="shared" si="69"/>
        <v>0</v>
      </c>
      <c r="L399" s="388">
        <f t="shared" si="78"/>
        <v>1</v>
      </c>
      <c r="M399" s="374">
        <f t="shared" si="70"/>
        <v>0</v>
      </c>
    </row>
    <row r="400" spans="1:13">
      <c r="A400" s="228">
        <f t="shared" si="71"/>
        <v>0</v>
      </c>
      <c r="B400" s="229">
        <f t="shared" si="66"/>
        <v>0</v>
      </c>
      <c r="C400" s="315">
        <f t="shared" si="72"/>
        <v>0</v>
      </c>
      <c r="D400" s="315">
        <f t="shared" si="73"/>
        <v>0</v>
      </c>
      <c r="E400" s="316">
        <f t="shared" si="67"/>
        <v>0</v>
      </c>
      <c r="F400" s="315">
        <f t="shared" si="74"/>
        <v>0</v>
      </c>
      <c r="G400" s="315">
        <f t="shared" si="75"/>
        <v>0</v>
      </c>
      <c r="H400" s="315">
        <f t="shared" si="76"/>
        <v>0</v>
      </c>
      <c r="I400" s="315">
        <f t="shared" si="68"/>
        <v>0</v>
      </c>
      <c r="J400" s="374">
        <f t="shared" si="77"/>
        <v>0</v>
      </c>
      <c r="K400" s="374">
        <f t="shared" si="69"/>
        <v>0</v>
      </c>
      <c r="L400" s="388">
        <f t="shared" si="78"/>
        <v>1</v>
      </c>
      <c r="M400" s="374">
        <f t="shared" si="70"/>
        <v>0</v>
      </c>
    </row>
    <row r="401" spans="6:10">
      <c r="F401" s="230" t="e">
        <f t="shared" si="74"/>
        <v>#VALUE!</v>
      </c>
      <c r="J401" s="237"/>
    </row>
    <row r="402" spans="6:10">
      <c r="F402" s="230" t="e">
        <f t="shared" si="74"/>
        <v>#VALUE!</v>
      </c>
      <c r="J402" s="237"/>
    </row>
    <row r="403" spans="6:10">
      <c r="F403" s="230" t="e">
        <f t="shared" ref="F403:F466" si="79">IF(AND(Pay_Num&lt;&gt;0,Sched_Pay+Extra_Pay&lt;Beg_Bal),Sched_Pay+Extra_Pay,IF(Pay_Num&lt;&gt;0,Beg_Bal,0))</f>
        <v>#VALUE!</v>
      </c>
    </row>
    <row r="404" spans="6:10">
      <c r="F404" s="230" t="e">
        <f t="shared" si="79"/>
        <v>#VALUE!</v>
      </c>
    </row>
    <row r="405" spans="6:10">
      <c r="F405" s="230" t="e">
        <f t="shared" si="79"/>
        <v>#VALUE!</v>
      </c>
    </row>
    <row r="406" spans="6:10">
      <c r="F406" s="230" t="e">
        <f t="shared" si="79"/>
        <v>#VALUE!</v>
      </c>
    </row>
    <row r="407" spans="6:10">
      <c r="F407" s="230" t="e">
        <f t="shared" si="79"/>
        <v>#VALUE!</v>
      </c>
    </row>
    <row r="408" spans="6:10">
      <c r="F408" s="230" t="e">
        <f t="shared" si="79"/>
        <v>#VALUE!</v>
      </c>
    </row>
    <row r="409" spans="6:10">
      <c r="F409" s="230" t="e">
        <f t="shared" si="79"/>
        <v>#VALUE!</v>
      </c>
    </row>
    <row r="410" spans="6:10">
      <c r="F410" s="230" t="e">
        <f t="shared" si="79"/>
        <v>#VALUE!</v>
      </c>
    </row>
    <row r="411" spans="6:10">
      <c r="F411" s="230" t="e">
        <f t="shared" si="79"/>
        <v>#VALUE!</v>
      </c>
    </row>
    <row r="412" spans="6:10">
      <c r="F412" s="230" t="e">
        <f t="shared" si="79"/>
        <v>#VALUE!</v>
      </c>
    </row>
    <row r="413" spans="6:10">
      <c r="F413" s="230" t="e">
        <f t="shared" si="79"/>
        <v>#VALUE!</v>
      </c>
    </row>
    <row r="414" spans="6:10">
      <c r="F414" s="230" t="e">
        <f t="shared" si="79"/>
        <v>#VALUE!</v>
      </c>
    </row>
    <row r="415" spans="6:10">
      <c r="F415" s="230" t="e">
        <f t="shared" si="79"/>
        <v>#VALUE!</v>
      </c>
    </row>
    <row r="416" spans="6:10">
      <c r="F416" s="230" t="e">
        <f t="shared" si="79"/>
        <v>#VALUE!</v>
      </c>
    </row>
    <row r="417" spans="6:6">
      <c r="F417" s="230" t="e">
        <f t="shared" si="79"/>
        <v>#VALUE!</v>
      </c>
    </row>
    <row r="418" spans="6:6">
      <c r="F418" s="230" t="e">
        <f t="shared" si="79"/>
        <v>#VALUE!</v>
      </c>
    </row>
    <row r="419" spans="6:6">
      <c r="F419" s="230" t="e">
        <f t="shared" si="79"/>
        <v>#VALUE!</v>
      </c>
    </row>
    <row r="420" spans="6:6">
      <c r="F420" s="230" t="e">
        <f t="shared" si="79"/>
        <v>#VALUE!</v>
      </c>
    </row>
    <row r="421" spans="6:6">
      <c r="F421" s="230" t="e">
        <f t="shared" si="79"/>
        <v>#VALUE!</v>
      </c>
    </row>
    <row r="422" spans="6:6">
      <c r="F422" s="230" t="e">
        <f t="shared" si="79"/>
        <v>#VALUE!</v>
      </c>
    </row>
    <row r="423" spans="6:6">
      <c r="F423" s="230" t="e">
        <f t="shared" si="79"/>
        <v>#VALUE!</v>
      </c>
    </row>
    <row r="424" spans="6:6">
      <c r="F424" s="230" t="e">
        <f t="shared" si="79"/>
        <v>#VALUE!</v>
      </c>
    </row>
    <row r="425" spans="6:6">
      <c r="F425" s="230" t="e">
        <f t="shared" si="79"/>
        <v>#VALUE!</v>
      </c>
    </row>
    <row r="426" spans="6:6">
      <c r="F426" s="230" t="e">
        <f t="shared" si="79"/>
        <v>#VALUE!</v>
      </c>
    </row>
    <row r="427" spans="6:6">
      <c r="F427" s="230" t="e">
        <f t="shared" si="79"/>
        <v>#VALUE!</v>
      </c>
    </row>
    <row r="428" spans="6:6">
      <c r="F428" s="230" t="e">
        <f t="shared" si="79"/>
        <v>#VALUE!</v>
      </c>
    </row>
    <row r="429" spans="6:6">
      <c r="F429" s="230" t="e">
        <f t="shared" si="79"/>
        <v>#VALUE!</v>
      </c>
    </row>
    <row r="430" spans="6:6">
      <c r="F430" s="230" t="e">
        <f t="shared" si="79"/>
        <v>#VALUE!</v>
      </c>
    </row>
    <row r="431" spans="6:6">
      <c r="F431" s="230" t="e">
        <f t="shared" si="79"/>
        <v>#VALUE!</v>
      </c>
    </row>
    <row r="432" spans="6:6">
      <c r="F432" s="230" t="e">
        <f t="shared" si="79"/>
        <v>#VALUE!</v>
      </c>
    </row>
    <row r="433" spans="6:6">
      <c r="F433" s="230" t="e">
        <f t="shared" si="79"/>
        <v>#VALUE!</v>
      </c>
    </row>
    <row r="434" spans="6:6">
      <c r="F434" s="230" t="e">
        <f t="shared" si="79"/>
        <v>#VALUE!</v>
      </c>
    </row>
    <row r="435" spans="6:6">
      <c r="F435" s="230" t="e">
        <f t="shared" si="79"/>
        <v>#VALUE!</v>
      </c>
    </row>
    <row r="436" spans="6:6">
      <c r="F436" s="230" t="e">
        <f t="shared" si="79"/>
        <v>#VALUE!</v>
      </c>
    </row>
    <row r="437" spans="6:6">
      <c r="F437" s="230" t="e">
        <f t="shared" si="79"/>
        <v>#VALUE!</v>
      </c>
    </row>
    <row r="438" spans="6:6">
      <c r="F438" s="230" t="e">
        <f t="shared" si="79"/>
        <v>#VALUE!</v>
      </c>
    </row>
    <row r="439" spans="6:6">
      <c r="F439" s="230" t="e">
        <f t="shared" si="79"/>
        <v>#VALUE!</v>
      </c>
    </row>
    <row r="440" spans="6:6">
      <c r="F440" s="230" t="e">
        <f t="shared" si="79"/>
        <v>#VALUE!</v>
      </c>
    </row>
    <row r="441" spans="6:6">
      <c r="F441" s="230" t="e">
        <f t="shared" si="79"/>
        <v>#VALUE!</v>
      </c>
    </row>
    <row r="442" spans="6:6">
      <c r="F442" s="230" t="e">
        <f t="shared" si="79"/>
        <v>#VALUE!</v>
      </c>
    </row>
    <row r="443" spans="6:6">
      <c r="F443" s="230" t="e">
        <f t="shared" si="79"/>
        <v>#VALUE!</v>
      </c>
    </row>
    <row r="444" spans="6:6">
      <c r="F444" s="230" t="e">
        <f t="shared" si="79"/>
        <v>#VALUE!</v>
      </c>
    </row>
    <row r="445" spans="6:6">
      <c r="F445" s="230" t="e">
        <f t="shared" si="79"/>
        <v>#VALUE!</v>
      </c>
    </row>
    <row r="446" spans="6:6">
      <c r="F446" s="230" t="e">
        <f t="shared" si="79"/>
        <v>#VALUE!</v>
      </c>
    </row>
    <row r="447" spans="6:6">
      <c r="F447" s="230" t="e">
        <f t="shared" si="79"/>
        <v>#VALUE!</v>
      </c>
    </row>
    <row r="448" spans="6:6">
      <c r="F448" s="230" t="e">
        <f t="shared" si="79"/>
        <v>#VALUE!</v>
      </c>
    </row>
    <row r="449" spans="6:6">
      <c r="F449" s="230" t="e">
        <f t="shared" si="79"/>
        <v>#VALUE!</v>
      </c>
    </row>
    <row r="450" spans="6:6">
      <c r="F450" s="230" t="e">
        <f t="shared" si="79"/>
        <v>#VALUE!</v>
      </c>
    </row>
    <row r="451" spans="6:6">
      <c r="F451" s="230" t="e">
        <f t="shared" si="79"/>
        <v>#VALUE!</v>
      </c>
    </row>
    <row r="452" spans="6:6">
      <c r="F452" s="230" t="e">
        <f t="shared" si="79"/>
        <v>#VALUE!</v>
      </c>
    </row>
    <row r="453" spans="6:6">
      <c r="F453" s="230" t="e">
        <f t="shared" si="79"/>
        <v>#VALUE!</v>
      </c>
    </row>
    <row r="454" spans="6:6">
      <c r="F454" s="230" t="e">
        <f t="shared" si="79"/>
        <v>#VALUE!</v>
      </c>
    </row>
    <row r="455" spans="6:6">
      <c r="F455" s="230" t="e">
        <f t="shared" si="79"/>
        <v>#VALUE!</v>
      </c>
    </row>
    <row r="456" spans="6:6">
      <c r="F456" s="230" t="e">
        <f t="shared" si="79"/>
        <v>#VALUE!</v>
      </c>
    </row>
    <row r="457" spans="6:6">
      <c r="F457" s="230" t="e">
        <f t="shared" si="79"/>
        <v>#VALUE!</v>
      </c>
    </row>
    <row r="458" spans="6:6">
      <c r="F458" s="230" t="e">
        <f t="shared" si="79"/>
        <v>#VALUE!</v>
      </c>
    </row>
    <row r="459" spans="6:6">
      <c r="F459" s="230" t="e">
        <f t="shared" si="79"/>
        <v>#VALUE!</v>
      </c>
    </row>
    <row r="460" spans="6:6">
      <c r="F460" s="230" t="e">
        <f t="shared" si="79"/>
        <v>#VALUE!</v>
      </c>
    </row>
    <row r="461" spans="6:6">
      <c r="F461" s="230" t="e">
        <f t="shared" si="79"/>
        <v>#VALUE!</v>
      </c>
    </row>
    <row r="462" spans="6:6">
      <c r="F462" s="230" t="e">
        <f t="shared" si="79"/>
        <v>#VALUE!</v>
      </c>
    </row>
    <row r="463" spans="6:6">
      <c r="F463" s="230" t="e">
        <f t="shared" si="79"/>
        <v>#VALUE!</v>
      </c>
    </row>
    <row r="464" spans="6:6">
      <c r="F464" s="230" t="e">
        <f t="shared" si="79"/>
        <v>#VALUE!</v>
      </c>
    </row>
    <row r="465" spans="6:6">
      <c r="F465" s="230" t="e">
        <f t="shared" si="79"/>
        <v>#VALUE!</v>
      </c>
    </row>
    <row r="466" spans="6:6">
      <c r="F466" s="230" t="e">
        <f t="shared" si="79"/>
        <v>#VALUE!</v>
      </c>
    </row>
    <row r="467" spans="6:6">
      <c r="F467" s="230" t="e">
        <f t="shared" ref="F467:F530" si="80">IF(AND(Pay_Num&lt;&gt;0,Sched_Pay+Extra_Pay&lt;Beg_Bal),Sched_Pay+Extra_Pay,IF(Pay_Num&lt;&gt;0,Beg_Bal,0))</f>
        <v>#VALUE!</v>
      </c>
    </row>
    <row r="468" spans="6:6">
      <c r="F468" s="230" t="e">
        <f t="shared" si="80"/>
        <v>#VALUE!</v>
      </c>
    </row>
    <row r="469" spans="6:6">
      <c r="F469" s="230" t="e">
        <f t="shared" si="80"/>
        <v>#VALUE!</v>
      </c>
    </row>
    <row r="470" spans="6:6">
      <c r="F470" s="230" t="e">
        <f t="shared" si="80"/>
        <v>#VALUE!</v>
      </c>
    </row>
    <row r="471" spans="6:6">
      <c r="F471" s="230" t="e">
        <f t="shared" si="80"/>
        <v>#VALUE!</v>
      </c>
    </row>
    <row r="472" spans="6:6">
      <c r="F472" s="230" t="e">
        <f t="shared" si="80"/>
        <v>#VALUE!</v>
      </c>
    </row>
    <row r="473" spans="6:6">
      <c r="F473" s="230" t="e">
        <f t="shared" si="80"/>
        <v>#VALUE!</v>
      </c>
    </row>
    <row r="474" spans="6:6">
      <c r="F474" s="230" t="e">
        <f t="shared" si="80"/>
        <v>#VALUE!</v>
      </c>
    </row>
    <row r="475" spans="6:6">
      <c r="F475" s="230" t="e">
        <f t="shared" si="80"/>
        <v>#VALUE!</v>
      </c>
    </row>
    <row r="476" spans="6:6">
      <c r="F476" s="230" t="e">
        <f t="shared" si="80"/>
        <v>#VALUE!</v>
      </c>
    </row>
    <row r="477" spans="6:6">
      <c r="F477" s="230" t="e">
        <f t="shared" si="80"/>
        <v>#VALUE!</v>
      </c>
    </row>
    <row r="478" spans="6:6">
      <c r="F478" s="230" t="e">
        <f t="shared" si="80"/>
        <v>#VALUE!</v>
      </c>
    </row>
    <row r="479" spans="6:6">
      <c r="F479" s="230" t="e">
        <f t="shared" si="80"/>
        <v>#VALUE!</v>
      </c>
    </row>
    <row r="480" spans="6:6">
      <c r="F480" s="230" t="e">
        <f t="shared" si="80"/>
        <v>#VALUE!</v>
      </c>
    </row>
    <row r="481" spans="6:6">
      <c r="F481" s="230" t="e">
        <f t="shared" si="80"/>
        <v>#VALUE!</v>
      </c>
    </row>
    <row r="482" spans="6:6">
      <c r="F482" s="230" t="e">
        <f t="shared" si="80"/>
        <v>#VALUE!</v>
      </c>
    </row>
    <row r="483" spans="6:6">
      <c r="F483" s="230" t="e">
        <f t="shared" si="80"/>
        <v>#VALUE!</v>
      </c>
    </row>
    <row r="484" spans="6:6">
      <c r="F484" s="230" t="e">
        <f t="shared" si="80"/>
        <v>#VALUE!</v>
      </c>
    </row>
    <row r="485" spans="6:6">
      <c r="F485" s="230" t="e">
        <f t="shared" si="80"/>
        <v>#VALUE!</v>
      </c>
    </row>
    <row r="486" spans="6:6">
      <c r="F486" s="230" t="e">
        <f t="shared" si="80"/>
        <v>#VALUE!</v>
      </c>
    </row>
    <row r="487" spans="6:6">
      <c r="F487" s="230" t="e">
        <f t="shared" si="80"/>
        <v>#VALUE!</v>
      </c>
    </row>
    <row r="488" spans="6:6">
      <c r="F488" s="230" t="e">
        <f t="shared" si="80"/>
        <v>#VALUE!</v>
      </c>
    </row>
    <row r="489" spans="6:6">
      <c r="F489" s="230" t="e">
        <f t="shared" si="80"/>
        <v>#VALUE!</v>
      </c>
    </row>
    <row r="490" spans="6:6">
      <c r="F490" s="230" t="e">
        <f t="shared" si="80"/>
        <v>#VALUE!</v>
      </c>
    </row>
    <row r="491" spans="6:6">
      <c r="F491" s="230" t="e">
        <f t="shared" si="80"/>
        <v>#VALUE!</v>
      </c>
    </row>
    <row r="492" spans="6:6">
      <c r="F492" s="230" t="e">
        <f t="shared" si="80"/>
        <v>#VALUE!</v>
      </c>
    </row>
    <row r="493" spans="6:6">
      <c r="F493" s="230" t="e">
        <f t="shared" si="80"/>
        <v>#VALUE!</v>
      </c>
    </row>
    <row r="494" spans="6:6">
      <c r="F494" s="230" t="e">
        <f t="shared" si="80"/>
        <v>#VALUE!</v>
      </c>
    </row>
    <row r="495" spans="6:6">
      <c r="F495" s="230" t="e">
        <f t="shared" si="80"/>
        <v>#VALUE!</v>
      </c>
    </row>
    <row r="496" spans="6:6">
      <c r="F496" s="230" t="e">
        <f t="shared" si="80"/>
        <v>#VALUE!</v>
      </c>
    </row>
    <row r="497" spans="6:6">
      <c r="F497" s="230" t="e">
        <f t="shared" si="80"/>
        <v>#VALUE!</v>
      </c>
    </row>
    <row r="498" spans="6:6">
      <c r="F498" s="230" t="e">
        <f t="shared" si="80"/>
        <v>#VALUE!</v>
      </c>
    </row>
    <row r="499" spans="6:6">
      <c r="F499" s="230" t="e">
        <f t="shared" si="80"/>
        <v>#VALUE!</v>
      </c>
    </row>
    <row r="500" spans="6:6">
      <c r="F500" s="230" t="e">
        <f t="shared" si="80"/>
        <v>#VALUE!</v>
      </c>
    </row>
    <row r="501" spans="6:6">
      <c r="F501" s="230" t="e">
        <f t="shared" si="80"/>
        <v>#VALUE!</v>
      </c>
    </row>
    <row r="502" spans="6:6">
      <c r="F502" s="230" t="e">
        <f t="shared" si="80"/>
        <v>#VALUE!</v>
      </c>
    </row>
    <row r="503" spans="6:6">
      <c r="F503" s="230" t="e">
        <f t="shared" si="80"/>
        <v>#VALUE!</v>
      </c>
    </row>
    <row r="504" spans="6:6">
      <c r="F504" s="230" t="e">
        <f t="shared" si="80"/>
        <v>#VALUE!</v>
      </c>
    </row>
    <row r="505" spans="6:6">
      <c r="F505" s="230" t="e">
        <f t="shared" si="80"/>
        <v>#VALUE!</v>
      </c>
    </row>
    <row r="506" spans="6:6">
      <c r="F506" s="230" t="e">
        <f t="shared" si="80"/>
        <v>#VALUE!</v>
      </c>
    </row>
    <row r="507" spans="6:6">
      <c r="F507" s="230" t="e">
        <f t="shared" si="80"/>
        <v>#VALUE!</v>
      </c>
    </row>
    <row r="508" spans="6:6">
      <c r="F508" s="230" t="e">
        <f t="shared" si="80"/>
        <v>#VALUE!</v>
      </c>
    </row>
    <row r="509" spans="6:6">
      <c r="F509" s="230" t="e">
        <f t="shared" si="80"/>
        <v>#VALUE!</v>
      </c>
    </row>
    <row r="510" spans="6:6">
      <c r="F510" s="230" t="e">
        <f t="shared" si="80"/>
        <v>#VALUE!</v>
      </c>
    </row>
    <row r="511" spans="6:6">
      <c r="F511" s="230" t="e">
        <f t="shared" si="80"/>
        <v>#VALUE!</v>
      </c>
    </row>
    <row r="512" spans="6:6">
      <c r="F512" s="230" t="e">
        <f t="shared" si="80"/>
        <v>#VALUE!</v>
      </c>
    </row>
    <row r="513" spans="6:6">
      <c r="F513" s="230" t="e">
        <f t="shared" si="80"/>
        <v>#VALUE!</v>
      </c>
    </row>
    <row r="514" spans="6:6">
      <c r="F514" s="230" t="e">
        <f t="shared" si="80"/>
        <v>#VALUE!</v>
      </c>
    </row>
    <row r="515" spans="6:6">
      <c r="F515" s="230" t="e">
        <f t="shared" si="80"/>
        <v>#VALUE!</v>
      </c>
    </row>
    <row r="516" spans="6:6">
      <c r="F516" s="230" t="e">
        <f t="shared" si="80"/>
        <v>#VALUE!</v>
      </c>
    </row>
    <row r="517" spans="6:6">
      <c r="F517" s="230" t="e">
        <f t="shared" si="80"/>
        <v>#VALUE!</v>
      </c>
    </row>
    <row r="518" spans="6:6">
      <c r="F518" s="230" t="e">
        <f t="shared" si="80"/>
        <v>#VALUE!</v>
      </c>
    </row>
    <row r="519" spans="6:6">
      <c r="F519" s="230" t="e">
        <f t="shared" si="80"/>
        <v>#VALUE!</v>
      </c>
    </row>
    <row r="520" spans="6:6">
      <c r="F520" s="230" t="e">
        <f t="shared" si="80"/>
        <v>#VALUE!</v>
      </c>
    </row>
    <row r="521" spans="6:6">
      <c r="F521" s="230" t="e">
        <f t="shared" si="80"/>
        <v>#VALUE!</v>
      </c>
    </row>
    <row r="522" spans="6:6">
      <c r="F522" s="230" t="e">
        <f t="shared" si="80"/>
        <v>#VALUE!</v>
      </c>
    </row>
    <row r="523" spans="6:6">
      <c r="F523" s="230" t="e">
        <f t="shared" si="80"/>
        <v>#VALUE!</v>
      </c>
    </row>
    <row r="524" spans="6:6">
      <c r="F524" s="230" t="e">
        <f t="shared" si="80"/>
        <v>#VALUE!</v>
      </c>
    </row>
    <row r="525" spans="6:6">
      <c r="F525" s="230" t="e">
        <f t="shared" si="80"/>
        <v>#VALUE!</v>
      </c>
    </row>
    <row r="526" spans="6:6">
      <c r="F526" s="230" t="e">
        <f t="shared" si="80"/>
        <v>#VALUE!</v>
      </c>
    </row>
    <row r="527" spans="6:6">
      <c r="F527" s="230" t="e">
        <f t="shared" si="80"/>
        <v>#VALUE!</v>
      </c>
    </row>
    <row r="528" spans="6:6">
      <c r="F528" s="230" t="e">
        <f t="shared" si="80"/>
        <v>#VALUE!</v>
      </c>
    </row>
    <row r="529" spans="6:6">
      <c r="F529" s="230" t="e">
        <f t="shared" si="80"/>
        <v>#VALUE!</v>
      </c>
    </row>
    <row r="530" spans="6:6">
      <c r="F530" s="230" t="e">
        <f t="shared" si="80"/>
        <v>#VALUE!</v>
      </c>
    </row>
    <row r="531" spans="6:6">
      <c r="F531" s="230" t="e">
        <f t="shared" ref="F531:F556" si="81">IF(AND(Pay_Num&lt;&gt;0,Sched_Pay+Extra_Pay&lt;Beg_Bal),Sched_Pay+Extra_Pay,IF(Pay_Num&lt;&gt;0,Beg_Bal,0))</f>
        <v>#VALUE!</v>
      </c>
    </row>
    <row r="532" spans="6:6">
      <c r="F532" s="230" t="e">
        <f t="shared" si="81"/>
        <v>#VALUE!</v>
      </c>
    </row>
    <row r="533" spans="6:6">
      <c r="F533" s="230" t="e">
        <f t="shared" si="81"/>
        <v>#VALUE!</v>
      </c>
    </row>
    <row r="534" spans="6:6">
      <c r="F534" s="230" t="e">
        <f t="shared" si="81"/>
        <v>#VALUE!</v>
      </c>
    </row>
    <row r="535" spans="6:6">
      <c r="F535" s="230" t="e">
        <f t="shared" si="81"/>
        <v>#VALUE!</v>
      </c>
    </row>
    <row r="536" spans="6:6">
      <c r="F536" s="230" t="e">
        <f t="shared" si="81"/>
        <v>#VALUE!</v>
      </c>
    </row>
    <row r="537" spans="6:6">
      <c r="F537" s="230" t="e">
        <f t="shared" si="81"/>
        <v>#VALUE!</v>
      </c>
    </row>
    <row r="538" spans="6:6">
      <c r="F538" s="230" t="e">
        <f t="shared" si="81"/>
        <v>#VALUE!</v>
      </c>
    </row>
    <row r="539" spans="6:6">
      <c r="F539" s="230" t="e">
        <f t="shared" si="81"/>
        <v>#VALUE!</v>
      </c>
    </row>
    <row r="540" spans="6:6">
      <c r="F540" s="230" t="e">
        <f t="shared" si="81"/>
        <v>#VALUE!</v>
      </c>
    </row>
    <row r="541" spans="6:6">
      <c r="F541" s="230" t="e">
        <f t="shared" si="81"/>
        <v>#VALUE!</v>
      </c>
    </row>
    <row r="542" spans="6:6">
      <c r="F542" s="230" t="e">
        <f t="shared" si="81"/>
        <v>#VALUE!</v>
      </c>
    </row>
    <row r="543" spans="6:6">
      <c r="F543" s="230" t="e">
        <f t="shared" si="81"/>
        <v>#VALUE!</v>
      </c>
    </row>
    <row r="544" spans="6:6">
      <c r="F544" s="230" t="e">
        <f t="shared" si="81"/>
        <v>#VALUE!</v>
      </c>
    </row>
    <row r="545" spans="6:6">
      <c r="F545" s="230" t="e">
        <f t="shared" si="81"/>
        <v>#VALUE!</v>
      </c>
    </row>
    <row r="546" spans="6:6">
      <c r="F546" s="230" t="e">
        <f t="shared" si="81"/>
        <v>#VALUE!</v>
      </c>
    </row>
    <row r="547" spans="6:6">
      <c r="F547" s="230" t="e">
        <f t="shared" si="81"/>
        <v>#VALUE!</v>
      </c>
    </row>
    <row r="548" spans="6:6">
      <c r="F548" s="230" t="e">
        <f t="shared" si="81"/>
        <v>#VALUE!</v>
      </c>
    </row>
    <row r="549" spans="6:6">
      <c r="F549" s="230" t="e">
        <f t="shared" si="81"/>
        <v>#VALUE!</v>
      </c>
    </row>
    <row r="550" spans="6:6">
      <c r="F550" s="230" t="e">
        <f t="shared" si="81"/>
        <v>#VALUE!</v>
      </c>
    </row>
    <row r="551" spans="6:6">
      <c r="F551" s="230" t="e">
        <f t="shared" si="81"/>
        <v>#VALUE!</v>
      </c>
    </row>
    <row r="552" spans="6:6">
      <c r="F552" s="230" t="e">
        <f t="shared" si="81"/>
        <v>#VALUE!</v>
      </c>
    </row>
    <row r="553" spans="6:6">
      <c r="F553" s="230" t="e">
        <f t="shared" si="81"/>
        <v>#VALUE!</v>
      </c>
    </row>
    <row r="554" spans="6:6">
      <c r="F554" s="230" t="e">
        <f t="shared" si="81"/>
        <v>#VALUE!</v>
      </c>
    </row>
    <row r="555" spans="6:6">
      <c r="F555" s="230" t="e">
        <f t="shared" si="81"/>
        <v>#VALUE!</v>
      </c>
    </row>
    <row r="556" spans="6:6">
      <c r="F556" s="230" t="e">
        <f t="shared" si="81"/>
        <v>#VALUE!</v>
      </c>
    </row>
    <row r="557" spans="6:6">
      <c r="F557" s="230" t="e">
        <f t="shared" ref="F557:F593" si="82">IF(AND(Pay_Num&lt;&gt;"",Sched_Pay+Extra_Pay&lt;Beg_Bal),Sched_Pay+Extra_Pay,IF(Pay_Num&lt;&gt;"",Beg_Bal,""))</f>
        <v>#VALUE!</v>
      </c>
    </row>
    <row r="558" spans="6:6">
      <c r="F558" s="230" t="e">
        <f t="shared" si="82"/>
        <v>#VALUE!</v>
      </c>
    </row>
    <row r="559" spans="6:6">
      <c r="F559" s="230" t="e">
        <f t="shared" si="82"/>
        <v>#VALUE!</v>
      </c>
    </row>
    <row r="560" spans="6:6">
      <c r="F560" s="230" t="e">
        <f t="shared" si="82"/>
        <v>#VALUE!</v>
      </c>
    </row>
    <row r="561" spans="6:6">
      <c r="F561" s="230" t="e">
        <f t="shared" si="82"/>
        <v>#VALUE!</v>
      </c>
    </row>
    <row r="562" spans="6:6">
      <c r="F562" s="230" t="e">
        <f t="shared" si="82"/>
        <v>#VALUE!</v>
      </c>
    </row>
    <row r="563" spans="6:6">
      <c r="F563" s="230" t="e">
        <f t="shared" si="82"/>
        <v>#VALUE!</v>
      </c>
    </row>
    <row r="564" spans="6:6">
      <c r="F564" s="230" t="e">
        <f t="shared" si="82"/>
        <v>#VALUE!</v>
      </c>
    </row>
    <row r="565" spans="6:6">
      <c r="F565" s="230" t="e">
        <f t="shared" si="82"/>
        <v>#VALUE!</v>
      </c>
    </row>
    <row r="566" spans="6:6">
      <c r="F566" s="230" t="e">
        <f t="shared" si="82"/>
        <v>#VALUE!</v>
      </c>
    </row>
    <row r="567" spans="6:6">
      <c r="F567" s="230" t="e">
        <f t="shared" si="82"/>
        <v>#VALUE!</v>
      </c>
    </row>
    <row r="568" spans="6:6">
      <c r="F568" s="230" t="e">
        <f t="shared" si="82"/>
        <v>#VALUE!</v>
      </c>
    </row>
    <row r="569" spans="6:6">
      <c r="F569" s="230" t="e">
        <f t="shared" si="82"/>
        <v>#VALUE!</v>
      </c>
    </row>
    <row r="570" spans="6:6">
      <c r="F570" s="230" t="e">
        <f t="shared" si="82"/>
        <v>#VALUE!</v>
      </c>
    </row>
    <row r="571" spans="6:6">
      <c r="F571" s="230" t="e">
        <f t="shared" si="82"/>
        <v>#VALUE!</v>
      </c>
    </row>
    <row r="572" spans="6:6">
      <c r="F572" s="230" t="e">
        <f t="shared" si="82"/>
        <v>#VALUE!</v>
      </c>
    </row>
    <row r="573" spans="6:6">
      <c r="F573" s="230" t="e">
        <f t="shared" si="82"/>
        <v>#VALUE!</v>
      </c>
    </row>
    <row r="574" spans="6:6">
      <c r="F574" s="230" t="e">
        <f t="shared" si="82"/>
        <v>#VALUE!</v>
      </c>
    </row>
    <row r="575" spans="6:6">
      <c r="F575" s="230" t="e">
        <f t="shared" si="82"/>
        <v>#VALUE!</v>
      </c>
    </row>
    <row r="576" spans="6:6">
      <c r="F576" s="230" t="e">
        <f t="shared" si="82"/>
        <v>#VALUE!</v>
      </c>
    </row>
    <row r="577" spans="6:6">
      <c r="F577" s="230" t="e">
        <f t="shared" si="82"/>
        <v>#VALUE!</v>
      </c>
    </row>
    <row r="578" spans="6:6">
      <c r="F578" s="230" t="e">
        <f t="shared" si="82"/>
        <v>#VALUE!</v>
      </c>
    </row>
    <row r="579" spans="6:6">
      <c r="F579" s="230" t="e">
        <f t="shared" si="82"/>
        <v>#VALUE!</v>
      </c>
    </row>
    <row r="580" spans="6:6">
      <c r="F580" s="230" t="e">
        <f t="shared" si="82"/>
        <v>#VALUE!</v>
      </c>
    </row>
    <row r="581" spans="6:6">
      <c r="F581" s="230" t="e">
        <f t="shared" si="82"/>
        <v>#VALUE!</v>
      </c>
    </row>
    <row r="582" spans="6:6">
      <c r="F582" s="230" t="e">
        <f t="shared" si="82"/>
        <v>#VALUE!</v>
      </c>
    </row>
    <row r="583" spans="6:6">
      <c r="F583" s="230" t="e">
        <f t="shared" si="82"/>
        <v>#VALUE!</v>
      </c>
    </row>
    <row r="584" spans="6:6">
      <c r="F584" s="230" t="e">
        <f t="shared" si="82"/>
        <v>#VALUE!</v>
      </c>
    </row>
    <row r="585" spans="6:6">
      <c r="F585" s="230" t="e">
        <f t="shared" si="82"/>
        <v>#VALUE!</v>
      </c>
    </row>
    <row r="586" spans="6:6">
      <c r="F586" s="230" t="e">
        <f t="shared" si="82"/>
        <v>#VALUE!</v>
      </c>
    </row>
    <row r="587" spans="6:6">
      <c r="F587" s="230" t="e">
        <f t="shared" si="82"/>
        <v>#VALUE!</v>
      </c>
    </row>
    <row r="588" spans="6:6">
      <c r="F588" s="230" t="e">
        <f t="shared" si="82"/>
        <v>#VALUE!</v>
      </c>
    </row>
    <row r="589" spans="6:6">
      <c r="F589" s="230" t="e">
        <f t="shared" si="82"/>
        <v>#VALUE!</v>
      </c>
    </row>
    <row r="590" spans="6:6">
      <c r="F590" s="230" t="e">
        <f t="shared" si="82"/>
        <v>#VALUE!</v>
      </c>
    </row>
    <row r="591" spans="6:6">
      <c r="F591" s="230" t="e">
        <f t="shared" si="82"/>
        <v>#VALUE!</v>
      </c>
    </row>
    <row r="592" spans="6:6">
      <c r="F592" s="230" t="e">
        <f t="shared" si="82"/>
        <v>#VALUE!</v>
      </c>
    </row>
    <row r="593" spans="6:6">
      <c r="F593" s="230" t="e">
        <f t="shared" si="82"/>
        <v>#VALUE!</v>
      </c>
    </row>
    <row r="594" spans="6:6">
      <c r="F594" s="230" t="e">
        <f t="shared" ref="F594:F657" si="83">IF(AND(Pay_Num&lt;&gt;"",Sched_Pay+Extra_Pay&lt;Beg_Bal),Sched_Pay+Extra_Pay,IF(Pay_Num&lt;&gt;"",Beg_Bal,""))</f>
        <v>#VALUE!</v>
      </c>
    </row>
    <row r="595" spans="6:6">
      <c r="F595" s="230" t="e">
        <f t="shared" si="83"/>
        <v>#VALUE!</v>
      </c>
    </row>
    <row r="596" spans="6:6">
      <c r="F596" s="230" t="e">
        <f t="shared" si="83"/>
        <v>#VALUE!</v>
      </c>
    </row>
    <row r="597" spans="6:6">
      <c r="F597" s="230" t="e">
        <f t="shared" si="83"/>
        <v>#VALUE!</v>
      </c>
    </row>
    <row r="598" spans="6:6">
      <c r="F598" s="230" t="e">
        <f t="shared" si="83"/>
        <v>#VALUE!</v>
      </c>
    </row>
    <row r="599" spans="6:6">
      <c r="F599" s="230" t="e">
        <f t="shared" si="83"/>
        <v>#VALUE!</v>
      </c>
    </row>
    <row r="600" spans="6:6">
      <c r="F600" s="230" t="e">
        <f t="shared" si="83"/>
        <v>#VALUE!</v>
      </c>
    </row>
    <row r="601" spans="6:6">
      <c r="F601" s="230" t="e">
        <f t="shared" si="83"/>
        <v>#VALUE!</v>
      </c>
    </row>
    <row r="602" spans="6:6">
      <c r="F602" s="230" t="e">
        <f t="shared" si="83"/>
        <v>#VALUE!</v>
      </c>
    </row>
    <row r="603" spans="6:6">
      <c r="F603" s="230" t="e">
        <f t="shared" si="83"/>
        <v>#VALUE!</v>
      </c>
    </row>
    <row r="604" spans="6:6">
      <c r="F604" s="230" t="e">
        <f t="shared" si="83"/>
        <v>#VALUE!</v>
      </c>
    </row>
    <row r="605" spans="6:6">
      <c r="F605" s="230" t="e">
        <f t="shared" si="83"/>
        <v>#VALUE!</v>
      </c>
    </row>
    <row r="606" spans="6:6">
      <c r="F606" s="230" t="e">
        <f t="shared" si="83"/>
        <v>#VALUE!</v>
      </c>
    </row>
    <row r="607" spans="6:6">
      <c r="F607" s="230" t="e">
        <f t="shared" si="83"/>
        <v>#VALUE!</v>
      </c>
    </row>
    <row r="608" spans="6:6">
      <c r="F608" s="230" t="e">
        <f t="shared" si="83"/>
        <v>#VALUE!</v>
      </c>
    </row>
    <row r="609" spans="6:6">
      <c r="F609" s="230" t="e">
        <f t="shared" si="83"/>
        <v>#VALUE!</v>
      </c>
    </row>
    <row r="610" spans="6:6">
      <c r="F610" s="230" t="e">
        <f t="shared" si="83"/>
        <v>#VALUE!</v>
      </c>
    </row>
    <row r="611" spans="6:6">
      <c r="F611" s="230" t="e">
        <f t="shared" si="83"/>
        <v>#VALUE!</v>
      </c>
    </row>
    <row r="612" spans="6:6">
      <c r="F612" s="230" t="e">
        <f t="shared" si="83"/>
        <v>#VALUE!</v>
      </c>
    </row>
    <row r="613" spans="6:6">
      <c r="F613" s="230" t="e">
        <f t="shared" si="83"/>
        <v>#VALUE!</v>
      </c>
    </row>
    <row r="614" spans="6:6">
      <c r="F614" s="230" t="e">
        <f t="shared" si="83"/>
        <v>#VALUE!</v>
      </c>
    </row>
    <row r="615" spans="6:6">
      <c r="F615" s="230" t="e">
        <f t="shared" si="83"/>
        <v>#VALUE!</v>
      </c>
    </row>
    <row r="616" spans="6:6">
      <c r="F616" s="230" t="e">
        <f t="shared" si="83"/>
        <v>#VALUE!</v>
      </c>
    </row>
    <row r="617" spans="6:6">
      <c r="F617" s="230" t="e">
        <f t="shared" si="83"/>
        <v>#VALUE!</v>
      </c>
    </row>
    <row r="618" spans="6:6">
      <c r="F618" s="230" t="e">
        <f t="shared" si="83"/>
        <v>#VALUE!</v>
      </c>
    </row>
    <row r="619" spans="6:6">
      <c r="F619" s="230" t="e">
        <f t="shared" si="83"/>
        <v>#VALUE!</v>
      </c>
    </row>
    <row r="620" spans="6:6">
      <c r="F620" s="230" t="e">
        <f t="shared" si="83"/>
        <v>#VALUE!</v>
      </c>
    </row>
    <row r="621" spans="6:6">
      <c r="F621" s="230" t="e">
        <f t="shared" si="83"/>
        <v>#VALUE!</v>
      </c>
    </row>
    <row r="622" spans="6:6">
      <c r="F622" s="230" t="e">
        <f t="shared" si="83"/>
        <v>#VALUE!</v>
      </c>
    </row>
    <row r="623" spans="6:6">
      <c r="F623" s="230" t="e">
        <f t="shared" si="83"/>
        <v>#VALUE!</v>
      </c>
    </row>
    <row r="624" spans="6:6">
      <c r="F624" s="230" t="e">
        <f t="shared" si="83"/>
        <v>#VALUE!</v>
      </c>
    </row>
    <row r="625" spans="6:6">
      <c r="F625" s="230" t="e">
        <f t="shared" si="83"/>
        <v>#VALUE!</v>
      </c>
    </row>
    <row r="626" spans="6:6">
      <c r="F626" s="230" t="e">
        <f t="shared" si="83"/>
        <v>#VALUE!</v>
      </c>
    </row>
    <row r="627" spans="6:6">
      <c r="F627" s="230" t="e">
        <f t="shared" si="83"/>
        <v>#VALUE!</v>
      </c>
    </row>
    <row r="628" spans="6:6">
      <c r="F628" s="230" t="e">
        <f t="shared" si="83"/>
        <v>#VALUE!</v>
      </c>
    </row>
    <row r="629" spans="6:6">
      <c r="F629" s="230" t="e">
        <f t="shared" si="83"/>
        <v>#VALUE!</v>
      </c>
    </row>
    <row r="630" spans="6:6">
      <c r="F630" s="230" t="e">
        <f t="shared" si="83"/>
        <v>#VALUE!</v>
      </c>
    </row>
    <row r="631" spans="6:6">
      <c r="F631" s="230" t="e">
        <f t="shared" si="83"/>
        <v>#VALUE!</v>
      </c>
    </row>
    <row r="632" spans="6:6">
      <c r="F632" s="230" t="e">
        <f t="shared" si="83"/>
        <v>#VALUE!</v>
      </c>
    </row>
    <row r="633" spans="6:6">
      <c r="F633" s="230" t="e">
        <f t="shared" si="83"/>
        <v>#VALUE!</v>
      </c>
    </row>
    <row r="634" spans="6:6">
      <c r="F634" s="230" t="e">
        <f t="shared" si="83"/>
        <v>#VALUE!</v>
      </c>
    </row>
    <row r="635" spans="6:6">
      <c r="F635" s="230" t="e">
        <f t="shared" si="83"/>
        <v>#VALUE!</v>
      </c>
    </row>
    <row r="636" spans="6:6">
      <c r="F636" s="230" t="e">
        <f t="shared" si="83"/>
        <v>#VALUE!</v>
      </c>
    </row>
    <row r="637" spans="6:6">
      <c r="F637" s="230" t="e">
        <f t="shared" si="83"/>
        <v>#VALUE!</v>
      </c>
    </row>
    <row r="638" spans="6:6">
      <c r="F638" s="230" t="e">
        <f t="shared" si="83"/>
        <v>#VALUE!</v>
      </c>
    </row>
    <row r="639" spans="6:6">
      <c r="F639" s="230" t="e">
        <f t="shared" si="83"/>
        <v>#VALUE!</v>
      </c>
    </row>
    <row r="640" spans="6:6">
      <c r="F640" s="230" t="e">
        <f t="shared" si="83"/>
        <v>#VALUE!</v>
      </c>
    </row>
    <row r="641" spans="6:6">
      <c r="F641" s="230" t="e">
        <f t="shared" si="83"/>
        <v>#VALUE!</v>
      </c>
    </row>
    <row r="642" spans="6:6">
      <c r="F642" s="230" t="e">
        <f t="shared" si="83"/>
        <v>#VALUE!</v>
      </c>
    </row>
    <row r="643" spans="6:6">
      <c r="F643" s="230" t="e">
        <f t="shared" si="83"/>
        <v>#VALUE!</v>
      </c>
    </row>
    <row r="644" spans="6:6">
      <c r="F644" s="230" t="e">
        <f t="shared" si="83"/>
        <v>#VALUE!</v>
      </c>
    </row>
    <row r="645" spans="6:6">
      <c r="F645" s="230" t="e">
        <f t="shared" si="83"/>
        <v>#VALUE!</v>
      </c>
    </row>
    <row r="646" spans="6:6">
      <c r="F646" s="230" t="e">
        <f t="shared" si="83"/>
        <v>#VALUE!</v>
      </c>
    </row>
    <row r="647" spans="6:6">
      <c r="F647" s="230" t="e">
        <f t="shared" si="83"/>
        <v>#VALUE!</v>
      </c>
    </row>
    <row r="648" spans="6:6">
      <c r="F648" s="230" t="e">
        <f t="shared" si="83"/>
        <v>#VALUE!</v>
      </c>
    </row>
    <row r="649" spans="6:6">
      <c r="F649" s="230" t="e">
        <f t="shared" si="83"/>
        <v>#VALUE!</v>
      </c>
    </row>
    <row r="650" spans="6:6">
      <c r="F650" s="230" t="e">
        <f t="shared" si="83"/>
        <v>#VALUE!</v>
      </c>
    </row>
    <row r="651" spans="6:6">
      <c r="F651" s="230" t="e">
        <f t="shared" si="83"/>
        <v>#VALUE!</v>
      </c>
    </row>
    <row r="652" spans="6:6">
      <c r="F652" s="230" t="e">
        <f t="shared" si="83"/>
        <v>#VALUE!</v>
      </c>
    </row>
    <row r="653" spans="6:6">
      <c r="F653" s="230" t="e">
        <f t="shared" si="83"/>
        <v>#VALUE!</v>
      </c>
    </row>
    <row r="654" spans="6:6">
      <c r="F654" s="230" t="e">
        <f t="shared" si="83"/>
        <v>#VALUE!</v>
      </c>
    </row>
    <row r="655" spans="6:6">
      <c r="F655" s="230" t="e">
        <f t="shared" si="83"/>
        <v>#VALUE!</v>
      </c>
    </row>
    <row r="656" spans="6:6">
      <c r="F656" s="230" t="e">
        <f t="shared" si="83"/>
        <v>#VALUE!</v>
      </c>
    </row>
    <row r="657" spans="6:6">
      <c r="F657" s="230" t="e">
        <f t="shared" si="83"/>
        <v>#VALUE!</v>
      </c>
    </row>
    <row r="658" spans="6:6">
      <c r="F658" s="230" t="e">
        <f>IF(AND(Pay_Num&lt;&gt;"",Sched_Pay+Extra_Pay&lt;Beg_Bal),Sched_Pay+Extra_Pay,IF(Pay_Num&lt;&gt;"",Beg_Bal,""))</f>
        <v>#VALUE!</v>
      </c>
    </row>
    <row r="659" spans="6:6">
      <c r="F659" s="230" t="e">
        <f>IF(AND(Pay_Num&lt;&gt;"",Sched_Pay+Extra_Pay&lt;Beg_Bal),Sched_Pay+Extra_Pay,IF(Pay_Num&lt;&gt;"",Beg_Bal,""))</f>
        <v>#VALUE!</v>
      </c>
    </row>
    <row r="660" spans="6:6">
      <c r="F660" s="230" t="e">
        <f>IF(AND(Pay_Num&lt;&gt;"",Sched_Pay+Extra_Pay&lt;Beg_Bal),Sched_Pay+Extra_Pay,IF(Pay_Num&lt;&gt;"",Beg_Bal,""))</f>
        <v>#VALUE!</v>
      </c>
    </row>
    <row r="661" spans="6:6">
      <c r="F661" s="230" t="e">
        <f>IF(AND(Pay_Num&lt;&gt;"",Sched_Pay+Extra_Pay&lt;Beg_Bal),Sched_Pay+Extra_Pay,IF(Pay_Num&lt;&gt;"",Beg_Bal,""))</f>
        <v>#VALUE!</v>
      </c>
    </row>
    <row r="662" spans="6:6">
      <c r="F662" s="230"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C00-000000000000}"/>
    <dataValidation type="date" operator="greaterThanOrEqual" allowBlank="1" showInputMessage="1" showErrorMessage="1" errorTitle="Date" error="Entrez une date valide ultérieure ou égale au 1er janvier 1900." sqref="D9" xr:uid="{00000000-0002-0000-0C00-000001000000}">
      <formula1>1</formula1>
    </dataValidation>
    <dataValidation type="whole" allowBlank="1" showInputMessage="1" showErrorMessage="1" errorTitle="Années" error="Entrez un nombre entier d'années compris entre 1 et 40." sqref="D8" xr:uid="{00000000-0002-0000-0C00-000002000000}">
      <formula1>1</formula1>
      <formula2>40</formula2>
    </dataValidation>
    <dataValidation type="date" operator="greaterThanOrEqual" allowBlank="1" showInputMessage="1" errorTitle="Date" error="Entrez une date valide ultérieure ou égale au 1er janvier 1900." sqref="D10" xr:uid="{00000000-0002-0000-0C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3" ht="24" customHeight="1">
      <c r="A1" s="197" t="s">
        <v>296</v>
      </c>
      <c r="B1" s="198"/>
      <c r="C1" s="198"/>
      <c r="D1" s="198"/>
      <c r="E1" s="198"/>
      <c r="F1" s="198"/>
      <c r="G1" s="198"/>
      <c r="H1" s="198"/>
      <c r="I1" s="198"/>
    </row>
    <row r="2" spans="1:13" ht="12.75" customHeight="1" thickBot="1">
      <c r="A2" s="201"/>
      <c r="B2" s="201"/>
      <c r="C2" s="201"/>
      <c r="D2" s="201"/>
      <c r="E2" s="201"/>
      <c r="F2" s="201"/>
      <c r="G2" s="201"/>
      <c r="H2" s="201"/>
      <c r="I2" s="201"/>
    </row>
    <row r="3" spans="1:13" ht="3.2" customHeight="1" thickTop="1">
      <c r="A3" s="202"/>
      <c r="B3" s="202"/>
      <c r="C3" s="202"/>
      <c r="D3" s="202"/>
      <c r="E3" s="202"/>
      <c r="F3" s="202"/>
      <c r="G3" s="202"/>
      <c r="H3" s="202"/>
      <c r="I3" s="202"/>
    </row>
    <row r="4" spans="1:13" ht="6.75" customHeight="1">
      <c r="A4" s="203"/>
      <c r="B4" s="203"/>
      <c r="C4" s="203"/>
      <c r="D4" s="203"/>
      <c r="E4" s="203"/>
      <c r="F4" s="203"/>
      <c r="G4" s="203"/>
      <c r="H4" s="203"/>
      <c r="I4" s="203"/>
    </row>
    <row r="5" spans="1:13" ht="14.25" customHeight="1">
      <c r="A5" s="201"/>
      <c r="B5" s="1759" t="s">
        <v>297</v>
      </c>
      <c r="C5" s="1760"/>
      <c r="D5" s="1761"/>
      <c r="E5" s="198"/>
      <c r="F5" s="1759" t="s">
        <v>298</v>
      </c>
      <c r="G5" s="1760"/>
      <c r="H5" s="1761"/>
      <c r="I5" s="198"/>
      <c r="J5" s="204"/>
    </row>
    <row r="6" spans="1:13">
      <c r="A6" s="205"/>
      <c r="B6" s="206"/>
      <c r="C6" s="207" t="s">
        <v>299</v>
      </c>
      <c r="D6" s="309">
        <f>A7_Nouveaux_emprunts!E10</f>
        <v>0</v>
      </c>
      <c r="E6" s="198"/>
      <c r="F6" s="206"/>
      <c r="G6" s="207"/>
      <c r="H6" s="241">
        <f>Loan_Amount/2*Loan_Years*Interest_Rate</f>
        <v>0</v>
      </c>
      <c r="I6" s="198"/>
      <c r="J6" s="204"/>
    </row>
    <row r="7" spans="1:13">
      <c r="A7" s="205"/>
      <c r="B7" s="206"/>
      <c r="C7" s="207" t="s">
        <v>301</v>
      </c>
      <c r="D7" s="209">
        <f>IF(A7_Nouveaux_emprunts!D10="",1%,A7_Nouveaux_emprunts!D10)</f>
        <v>0.01</v>
      </c>
      <c r="E7" s="198"/>
      <c r="F7" s="206"/>
      <c r="G7" s="207" t="s">
        <v>302</v>
      </c>
      <c r="H7" s="210" t="str">
        <f>IF(Values_Entered,Loan_Years*Num_Pmt_Per_Year,"")</f>
        <v/>
      </c>
      <c r="I7" s="211"/>
      <c r="J7" s="204"/>
    </row>
    <row r="8" spans="1:13">
      <c r="A8" s="205"/>
      <c r="B8" s="206"/>
      <c r="C8" s="207" t="s">
        <v>303</v>
      </c>
      <c r="D8" s="212">
        <f>IF(A7_Nouveaux_emprunts!C10=0,2,A7_Nouveaux_emprunts!C10)</f>
        <v>2</v>
      </c>
      <c r="E8" s="198"/>
      <c r="F8" s="206"/>
      <c r="G8" s="207" t="s">
        <v>304</v>
      </c>
      <c r="H8" s="210" t="str">
        <f>IF(Values_Entered,Number_of_Payments,"")</f>
        <v/>
      </c>
      <c r="I8" s="211"/>
      <c r="J8" s="204"/>
    </row>
    <row r="9" spans="1:13">
      <c r="A9" s="205"/>
      <c r="B9" s="206"/>
      <c r="C9" s="207" t="s">
        <v>305</v>
      </c>
      <c r="D9" s="212">
        <v>1</v>
      </c>
      <c r="E9" s="198"/>
      <c r="F9" s="206"/>
      <c r="G9" s="207" t="s">
        <v>306</v>
      </c>
      <c r="H9" s="208" t="str">
        <f>IF(Values_Entered,SUMIF(Beg_Bal,"&gt;0",Extra_Pay),"")</f>
        <v/>
      </c>
      <c r="I9" s="211"/>
      <c r="J9" s="204"/>
    </row>
    <row r="10" spans="1:13">
      <c r="A10" s="205"/>
      <c r="B10" s="206"/>
      <c r="C10" s="207" t="s">
        <v>307</v>
      </c>
      <c r="D10" s="213">
        <f>A7_Nouveaux_emprunts!B10</f>
        <v>0</v>
      </c>
      <c r="E10" s="198"/>
      <c r="F10" s="214"/>
      <c r="G10" s="215" t="s">
        <v>308</v>
      </c>
      <c r="H10" s="208" t="str">
        <f>IF(Values_Entered,SUMIF(Beg_Bal,"&gt;0",Int),"")</f>
        <v/>
      </c>
      <c r="I10" s="211"/>
      <c r="J10" s="204"/>
    </row>
    <row r="11" spans="1:13">
      <c r="A11" s="205"/>
      <c r="B11" s="214"/>
      <c r="C11" s="215" t="s">
        <v>309</v>
      </c>
      <c r="D11" s="216"/>
      <c r="E11" s="198"/>
      <c r="F11" s="201"/>
      <c r="G11" s="201"/>
      <c r="H11" s="201"/>
      <c r="I11" s="211"/>
      <c r="J11" s="204"/>
    </row>
    <row r="12" spans="1:13">
      <c r="A12" s="201"/>
      <c r="B12" s="201"/>
      <c r="C12" s="201"/>
      <c r="D12" s="201"/>
      <c r="E12" s="201"/>
      <c r="F12" s="201"/>
      <c r="G12" s="201"/>
      <c r="H12" s="201"/>
      <c r="I12" s="201"/>
      <c r="J12" s="204"/>
    </row>
    <row r="13" spans="1:13">
      <c r="A13" s="201"/>
      <c r="B13" s="217" t="s">
        <v>310</v>
      </c>
      <c r="C13" s="1762"/>
      <c r="D13" s="1763"/>
      <c r="E13" s="218"/>
      <c r="F13" s="201"/>
      <c r="G13" s="201"/>
      <c r="H13" s="201"/>
      <c r="I13" s="201"/>
      <c r="J13" s="204"/>
    </row>
    <row r="14" spans="1:13" ht="33" customHeight="1" thickBot="1">
      <c r="A14" s="201"/>
      <c r="B14" s="201"/>
      <c r="C14" s="201"/>
      <c r="D14" s="201"/>
      <c r="E14" s="201"/>
      <c r="F14" s="201"/>
      <c r="G14" s="201"/>
      <c r="H14" s="201"/>
      <c r="I14" s="201"/>
      <c r="J14" s="204"/>
      <c r="K14" s="219"/>
      <c r="L14" s="219"/>
      <c r="M14" s="391">
        <f>SUM(M17:M400)</f>
        <v>0</v>
      </c>
    </row>
    <row r="15" spans="1:13" ht="3.2" customHeight="1" thickTop="1">
      <c r="A15" s="202"/>
      <c r="B15" s="202"/>
      <c r="C15" s="202"/>
      <c r="D15" s="202"/>
      <c r="E15" s="202"/>
      <c r="F15" s="202"/>
      <c r="G15" s="202"/>
      <c r="H15" s="202"/>
      <c r="I15" s="202"/>
      <c r="J15" s="204"/>
    </row>
    <row r="16" spans="1:13"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3" s="225" customFormat="1" ht="19.5" customHeight="1" thickTop="1">
      <c r="A17" s="202"/>
      <c r="B17" s="389">
        <f>Loan_Start</f>
        <v>0</v>
      </c>
      <c r="C17" s="226"/>
      <c r="D17" s="226"/>
      <c r="E17" s="226"/>
      <c r="F17" s="226"/>
      <c r="G17" s="226"/>
      <c r="H17" s="226"/>
      <c r="I17" s="227"/>
      <c r="K17" s="374">
        <f>H18-J18</f>
        <v>0</v>
      </c>
      <c r="M17" s="374">
        <f>K17+J17</f>
        <v>0</v>
      </c>
    </row>
    <row r="18" spans="1:13"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3" s="225" customFormat="1" ht="12.75" customHeight="1">
      <c r="A19" s="228">
        <f t="shared" ref="A19:A82" si="6">IF(Values_Entered,A18+1,0)</f>
        <v>0</v>
      </c>
      <c r="B19" s="229">
        <f t="shared" si="0"/>
        <v>0</v>
      </c>
      <c r="C19" s="310">
        <f t="shared" ref="C19:C82" si="7">IF(Pay_Num&lt;&gt;0,I18,0)</f>
        <v>0</v>
      </c>
      <c r="D19" s="310">
        <f t="shared" ref="D19:D82" si="8">G19+H19</f>
        <v>0</v>
      </c>
      <c r="E19" s="311">
        <f t="shared" si="1"/>
        <v>0</v>
      </c>
      <c r="F19" s="310">
        <f t="shared" ref="F19:F82" si="9">IF(AND(Pay_Num&lt;&gt;0,Sched_Pay+Extra_Pay&lt;Beg_Bal),Sched_Pay+Extra_Pay,IF(Pay_Num&lt;&gt;0,Beg_Bal,0))</f>
        <v>0</v>
      </c>
      <c r="G19" s="310">
        <f t="shared" ref="G19:G82" si="10">IF(I18=0,0,IF(Pay_Num&lt;&gt;0,Loan_Amount/Loan_Years/Num_Pmt_Per_Year,0))</f>
        <v>0</v>
      </c>
      <c r="H19" s="310">
        <f t="shared" ref="H19:H82" si="11">IF(Pay_Num&lt;&gt;0,Beg_Bal*Interest_Rate/Num_Pmt_Per_Year,0)</f>
        <v>0</v>
      </c>
      <c r="I19" s="310">
        <f t="shared" si="3"/>
        <v>0</v>
      </c>
      <c r="J19" s="374">
        <f t="shared" ref="J19:J82" si="12">DAYS360(L19,B19)/360*H19</f>
        <v>0</v>
      </c>
      <c r="K19" s="374">
        <f t="shared" si="4"/>
        <v>0</v>
      </c>
      <c r="L19" s="388">
        <f t="shared" ref="L19:L82" si="13">DATE(YEAR(B19),1,1)</f>
        <v>1</v>
      </c>
      <c r="M19" s="374">
        <f t="shared" si="5"/>
        <v>0</v>
      </c>
    </row>
    <row r="20" spans="1:13" s="225" customFormat="1" ht="12.75" customHeight="1">
      <c r="A20" s="228">
        <f t="shared" si="6"/>
        <v>0</v>
      </c>
      <c r="B20" s="229">
        <f t="shared" si="0"/>
        <v>0</v>
      </c>
      <c r="C20" s="310">
        <f t="shared" si="7"/>
        <v>0</v>
      </c>
      <c r="D20" s="310">
        <f t="shared" si="8"/>
        <v>0</v>
      </c>
      <c r="E20" s="311">
        <f t="shared" si="1"/>
        <v>0</v>
      </c>
      <c r="F20" s="310">
        <f t="shared" si="9"/>
        <v>0</v>
      </c>
      <c r="G20" s="310">
        <f t="shared" si="10"/>
        <v>0</v>
      </c>
      <c r="H20" s="310">
        <f t="shared" si="11"/>
        <v>0</v>
      </c>
      <c r="I20" s="310">
        <f t="shared" si="3"/>
        <v>0</v>
      </c>
      <c r="J20" s="374">
        <f t="shared" si="12"/>
        <v>0</v>
      </c>
      <c r="K20" s="374">
        <f t="shared" si="4"/>
        <v>0</v>
      </c>
      <c r="L20" s="388">
        <f t="shared" si="13"/>
        <v>1</v>
      </c>
      <c r="M20" s="374">
        <f t="shared" si="5"/>
        <v>0</v>
      </c>
    </row>
    <row r="21" spans="1:13" s="225" customFormat="1">
      <c r="A21" s="228">
        <f t="shared" si="6"/>
        <v>0</v>
      </c>
      <c r="B21" s="229">
        <f t="shared" si="0"/>
        <v>0</v>
      </c>
      <c r="C21" s="310">
        <f t="shared" si="7"/>
        <v>0</v>
      </c>
      <c r="D21" s="310">
        <f t="shared" si="8"/>
        <v>0</v>
      </c>
      <c r="E21" s="311">
        <f t="shared" si="1"/>
        <v>0</v>
      </c>
      <c r="F21" s="310">
        <f t="shared" si="9"/>
        <v>0</v>
      </c>
      <c r="G21" s="310">
        <f t="shared" si="10"/>
        <v>0</v>
      </c>
      <c r="H21" s="310">
        <f t="shared" si="11"/>
        <v>0</v>
      </c>
      <c r="I21" s="310">
        <f t="shared" si="3"/>
        <v>0</v>
      </c>
      <c r="J21" s="374">
        <f t="shared" si="12"/>
        <v>0</v>
      </c>
      <c r="K21" s="374">
        <f t="shared" si="4"/>
        <v>0</v>
      </c>
      <c r="L21" s="388">
        <f t="shared" si="13"/>
        <v>1</v>
      </c>
      <c r="M21" s="374">
        <f t="shared" si="5"/>
        <v>0</v>
      </c>
    </row>
    <row r="22" spans="1:13" s="235" customFormat="1">
      <c r="A22" s="233">
        <f t="shared" si="6"/>
        <v>0</v>
      </c>
      <c r="B22" s="234">
        <f t="shared" si="0"/>
        <v>0</v>
      </c>
      <c r="C22" s="312">
        <f t="shared" si="7"/>
        <v>0</v>
      </c>
      <c r="D22" s="310">
        <f t="shared" si="8"/>
        <v>0</v>
      </c>
      <c r="E22" s="313">
        <f t="shared" si="1"/>
        <v>0</v>
      </c>
      <c r="F22" s="312">
        <f t="shared" si="9"/>
        <v>0</v>
      </c>
      <c r="G22" s="310">
        <f t="shared" si="10"/>
        <v>0</v>
      </c>
      <c r="H22" s="312">
        <f t="shared" si="11"/>
        <v>0</v>
      </c>
      <c r="I22" s="312">
        <f t="shared" si="3"/>
        <v>0</v>
      </c>
      <c r="J22" s="374">
        <f t="shared" si="12"/>
        <v>0</v>
      </c>
      <c r="K22" s="374">
        <f t="shared" si="4"/>
        <v>0</v>
      </c>
      <c r="L22" s="388">
        <f t="shared" si="13"/>
        <v>1</v>
      </c>
      <c r="M22" s="374">
        <f t="shared" si="5"/>
        <v>0</v>
      </c>
    </row>
    <row r="23" spans="1:13">
      <c r="A23" s="228">
        <f t="shared" si="6"/>
        <v>0</v>
      </c>
      <c r="B23" s="229">
        <f t="shared" si="0"/>
        <v>0</v>
      </c>
      <c r="C23" s="310">
        <f t="shared" si="7"/>
        <v>0</v>
      </c>
      <c r="D23" s="310">
        <f t="shared" si="8"/>
        <v>0</v>
      </c>
      <c r="E23" s="311">
        <f t="shared" si="1"/>
        <v>0</v>
      </c>
      <c r="F23" s="310">
        <f t="shared" si="9"/>
        <v>0</v>
      </c>
      <c r="G23" s="310">
        <f t="shared" si="10"/>
        <v>0</v>
      </c>
      <c r="H23" s="310">
        <f t="shared" si="11"/>
        <v>0</v>
      </c>
      <c r="I23" s="310">
        <f t="shared" si="3"/>
        <v>0</v>
      </c>
      <c r="J23" s="374">
        <f t="shared" si="12"/>
        <v>0</v>
      </c>
      <c r="K23" s="374">
        <f t="shared" si="4"/>
        <v>0</v>
      </c>
      <c r="L23" s="388">
        <f t="shared" si="13"/>
        <v>1</v>
      </c>
      <c r="M23" s="374">
        <f t="shared" si="5"/>
        <v>0</v>
      </c>
    </row>
    <row r="24" spans="1:13">
      <c r="A24" s="228">
        <f t="shared" si="6"/>
        <v>0</v>
      </c>
      <c r="B24" s="229">
        <f t="shared" si="0"/>
        <v>0</v>
      </c>
      <c r="C24" s="310">
        <f t="shared" si="7"/>
        <v>0</v>
      </c>
      <c r="D24" s="310">
        <f t="shared" si="8"/>
        <v>0</v>
      </c>
      <c r="E24" s="311">
        <f t="shared" si="1"/>
        <v>0</v>
      </c>
      <c r="F24" s="310">
        <f t="shared" si="9"/>
        <v>0</v>
      </c>
      <c r="G24" s="310">
        <f t="shared" si="10"/>
        <v>0</v>
      </c>
      <c r="H24" s="310">
        <f t="shared" si="11"/>
        <v>0</v>
      </c>
      <c r="I24" s="310">
        <f t="shared" si="3"/>
        <v>0</v>
      </c>
      <c r="J24" s="374">
        <f t="shared" si="12"/>
        <v>0</v>
      </c>
      <c r="K24" s="374">
        <f t="shared" si="4"/>
        <v>0</v>
      </c>
      <c r="L24" s="388">
        <f t="shared" si="13"/>
        <v>1</v>
      </c>
      <c r="M24" s="374">
        <f t="shared" si="5"/>
        <v>0</v>
      </c>
    </row>
    <row r="25" spans="1:13">
      <c r="A25" s="228">
        <f t="shared" si="6"/>
        <v>0</v>
      </c>
      <c r="B25" s="229">
        <f t="shared" si="0"/>
        <v>0</v>
      </c>
      <c r="C25" s="310">
        <f t="shared" si="7"/>
        <v>0</v>
      </c>
      <c r="D25" s="310">
        <f t="shared" si="8"/>
        <v>0</v>
      </c>
      <c r="E25" s="311">
        <f t="shared" si="1"/>
        <v>0</v>
      </c>
      <c r="F25" s="310">
        <f t="shared" si="9"/>
        <v>0</v>
      </c>
      <c r="G25" s="310">
        <f t="shared" si="10"/>
        <v>0</v>
      </c>
      <c r="H25" s="310">
        <f t="shared" si="11"/>
        <v>0</v>
      </c>
      <c r="I25" s="310">
        <f t="shared" si="3"/>
        <v>0</v>
      </c>
      <c r="J25" s="374">
        <f t="shared" si="12"/>
        <v>0</v>
      </c>
      <c r="K25" s="374">
        <f t="shared" si="4"/>
        <v>0</v>
      </c>
      <c r="L25" s="388">
        <f t="shared" si="13"/>
        <v>1</v>
      </c>
      <c r="M25" s="374">
        <f t="shared" si="5"/>
        <v>0</v>
      </c>
    </row>
    <row r="26" spans="1:13">
      <c r="A26" s="228">
        <f t="shared" si="6"/>
        <v>0</v>
      </c>
      <c r="B26" s="229">
        <f t="shared" si="0"/>
        <v>0</v>
      </c>
      <c r="C26" s="310">
        <f t="shared" si="7"/>
        <v>0</v>
      </c>
      <c r="D26" s="310">
        <f t="shared" si="8"/>
        <v>0</v>
      </c>
      <c r="E26" s="311">
        <f t="shared" si="1"/>
        <v>0</v>
      </c>
      <c r="F26" s="310">
        <f t="shared" si="9"/>
        <v>0</v>
      </c>
      <c r="G26" s="310">
        <f t="shared" si="10"/>
        <v>0</v>
      </c>
      <c r="H26" s="310">
        <f t="shared" si="11"/>
        <v>0</v>
      </c>
      <c r="I26" s="310">
        <f t="shared" si="3"/>
        <v>0</v>
      </c>
      <c r="J26" s="374">
        <f t="shared" si="12"/>
        <v>0</v>
      </c>
      <c r="K26" s="374">
        <f t="shared" si="4"/>
        <v>0</v>
      </c>
      <c r="L26" s="388">
        <f t="shared" si="13"/>
        <v>1</v>
      </c>
      <c r="M26" s="374">
        <f t="shared" si="5"/>
        <v>0</v>
      </c>
    </row>
    <row r="27" spans="1:13">
      <c r="A27" s="228">
        <f t="shared" si="6"/>
        <v>0</v>
      </c>
      <c r="B27" s="229">
        <f t="shared" si="0"/>
        <v>0</v>
      </c>
      <c r="C27" s="310">
        <f t="shared" si="7"/>
        <v>0</v>
      </c>
      <c r="D27" s="310">
        <f t="shared" si="8"/>
        <v>0</v>
      </c>
      <c r="E27" s="311">
        <f t="shared" si="1"/>
        <v>0</v>
      </c>
      <c r="F27" s="310">
        <f t="shared" si="9"/>
        <v>0</v>
      </c>
      <c r="G27" s="310">
        <f t="shared" si="10"/>
        <v>0</v>
      </c>
      <c r="H27" s="310">
        <f t="shared" si="11"/>
        <v>0</v>
      </c>
      <c r="I27" s="310">
        <f t="shared" si="3"/>
        <v>0</v>
      </c>
      <c r="J27" s="374">
        <f t="shared" si="12"/>
        <v>0</v>
      </c>
      <c r="K27" s="374">
        <f t="shared" si="4"/>
        <v>0</v>
      </c>
      <c r="L27" s="388">
        <f t="shared" si="13"/>
        <v>1</v>
      </c>
      <c r="M27" s="374">
        <f t="shared" si="5"/>
        <v>0</v>
      </c>
    </row>
    <row r="28" spans="1:13">
      <c r="A28" s="228">
        <f t="shared" si="6"/>
        <v>0</v>
      </c>
      <c r="B28" s="229">
        <f t="shared" si="0"/>
        <v>0</v>
      </c>
      <c r="C28" s="310">
        <f t="shared" si="7"/>
        <v>0</v>
      </c>
      <c r="D28" s="310">
        <f t="shared" si="8"/>
        <v>0</v>
      </c>
      <c r="E28" s="311">
        <f t="shared" si="1"/>
        <v>0</v>
      </c>
      <c r="F28" s="310">
        <f t="shared" si="9"/>
        <v>0</v>
      </c>
      <c r="G28" s="310">
        <f t="shared" si="10"/>
        <v>0</v>
      </c>
      <c r="H28" s="310">
        <f t="shared" si="11"/>
        <v>0</v>
      </c>
      <c r="I28" s="310">
        <f t="shared" si="3"/>
        <v>0</v>
      </c>
      <c r="J28" s="374">
        <f t="shared" si="12"/>
        <v>0</v>
      </c>
      <c r="K28" s="374">
        <f t="shared" si="4"/>
        <v>0</v>
      </c>
      <c r="L28" s="388">
        <f t="shared" si="13"/>
        <v>1</v>
      </c>
      <c r="M28" s="374">
        <f t="shared" si="5"/>
        <v>0</v>
      </c>
    </row>
    <row r="29" spans="1:13">
      <c r="A29" s="228">
        <f t="shared" si="6"/>
        <v>0</v>
      </c>
      <c r="B29" s="229">
        <f t="shared" si="0"/>
        <v>0</v>
      </c>
      <c r="C29" s="310">
        <f t="shared" si="7"/>
        <v>0</v>
      </c>
      <c r="D29" s="310">
        <f t="shared" si="8"/>
        <v>0</v>
      </c>
      <c r="E29" s="311">
        <f t="shared" si="1"/>
        <v>0</v>
      </c>
      <c r="F29" s="310">
        <f t="shared" si="9"/>
        <v>0</v>
      </c>
      <c r="G29" s="310">
        <f t="shared" si="10"/>
        <v>0</v>
      </c>
      <c r="H29" s="310">
        <f t="shared" si="11"/>
        <v>0</v>
      </c>
      <c r="I29" s="310">
        <f t="shared" si="3"/>
        <v>0</v>
      </c>
      <c r="J29" s="374">
        <f t="shared" si="12"/>
        <v>0</v>
      </c>
      <c r="K29" s="374">
        <f t="shared" si="4"/>
        <v>0</v>
      </c>
      <c r="L29" s="388">
        <f t="shared" si="13"/>
        <v>1</v>
      </c>
      <c r="M29" s="374">
        <f t="shared" si="5"/>
        <v>0</v>
      </c>
    </row>
    <row r="30" spans="1:13">
      <c r="A30" s="228">
        <f t="shared" si="6"/>
        <v>0</v>
      </c>
      <c r="B30" s="229">
        <f t="shared" si="0"/>
        <v>0</v>
      </c>
      <c r="C30" s="310">
        <f t="shared" si="7"/>
        <v>0</v>
      </c>
      <c r="D30" s="310">
        <f t="shared" si="8"/>
        <v>0</v>
      </c>
      <c r="E30" s="311">
        <f t="shared" si="1"/>
        <v>0</v>
      </c>
      <c r="F30" s="310">
        <f t="shared" si="9"/>
        <v>0</v>
      </c>
      <c r="G30" s="310">
        <f t="shared" si="10"/>
        <v>0</v>
      </c>
      <c r="H30" s="310">
        <f t="shared" si="11"/>
        <v>0</v>
      </c>
      <c r="I30" s="310">
        <f t="shared" si="3"/>
        <v>0</v>
      </c>
      <c r="J30" s="374">
        <f t="shared" si="12"/>
        <v>0</v>
      </c>
      <c r="K30" s="374">
        <f t="shared" si="4"/>
        <v>0</v>
      </c>
      <c r="L30" s="388">
        <f t="shared" si="13"/>
        <v>1</v>
      </c>
      <c r="M30" s="374">
        <f t="shared" si="5"/>
        <v>0</v>
      </c>
    </row>
    <row r="31" spans="1:13">
      <c r="A31" s="228">
        <f t="shared" si="6"/>
        <v>0</v>
      </c>
      <c r="B31" s="229">
        <f t="shared" si="0"/>
        <v>0</v>
      </c>
      <c r="C31" s="310">
        <f t="shared" si="7"/>
        <v>0</v>
      </c>
      <c r="D31" s="310">
        <f t="shared" si="8"/>
        <v>0</v>
      </c>
      <c r="E31" s="311">
        <f t="shared" si="1"/>
        <v>0</v>
      </c>
      <c r="F31" s="310">
        <f t="shared" si="9"/>
        <v>0</v>
      </c>
      <c r="G31" s="310">
        <f t="shared" si="10"/>
        <v>0</v>
      </c>
      <c r="H31" s="310">
        <f t="shared" si="11"/>
        <v>0</v>
      </c>
      <c r="I31" s="310">
        <f t="shared" si="3"/>
        <v>0</v>
      </c>
      <c r="J31" s="374">
        <f t="shared" si="12"/>
        <v>0</v>
      </c>
      <c r="K31" s="374">
        <f t="shared" si="4"/>
        <v>0</v>
      </c>
      <c r="L31" s="388">
        <f t="shared" si="13"/>
        <v>1</v>
      </c>
      <c r="M31" s="374">
        <f t="shared" si="5"/>
        <v>0</v>
      </c>
    </row>
    <row r="32" spans="1:13">
      <c r="A32" s="228">
        <f t="shared" si="6"/>
        <v>0</v>
      </c>
      <c r="B32" s="229">
        <f t="shared" si="0"/>
        <v>0</v>
      </c>
      <c r="C32" s="310">
        <f t="shared" si="7"/>
        <v>0</v>
      </c>
      <c r="D32" s="310">
        <f t="shared" si="8"/>
        <v>0</v>
      </c>
      <c r="E32" s="311">
        <f t="shared" si="1"/>
        <v>0</v>
      </c>
      <c r="F32" s="310">
        <f t="shared" si="9"/>
        <v>0</v>
      </c>
      <c r="G32" s="310">
        <f t="shared" si="10"/>
        <v>0</v>
      </c>
      <c r="H32" s="310">
        <f t="shared" si="11"/>
        <v>0</v>
      </c>
      <c r="I32" s="310">
        <f t="shared" si="3"/>
        <v>0</v>
      </c>
      <c r="J32" s="374">
        <f t="shared" si="12"/>
        <v>0</v>
      </c>
      <c r="K32" s="374">
        <f t="shared" si="4"/>
        <v>0</v>
      </c>
      <c r="L32" s="388">
        <f t="shared" si="13"/>
        <v>1</v>
      </c>
      <c r="M32" s="374">
        <f t="shared" si="5"/>
        <v>0</v>
      </c>
    </row>
    <row r="33" spans="1:13">
      <c r="A33" s="228">
        <f t="shared" si="6"/>
        <v>0</v>
      </c>
      <c r="B33" s="229">
        <f t="shared" si="0"/>
        <v>0</v>
      </c>
      <c r="C33" s="310">
        <f t="shared" si="7"/>
        <v>0</v>
      </c>
      <c r="D33" s="310">
        <f t="shared" si="8"/>
        <v>0</v>
      </c>
      <c r="E33" s="311">
        <f t="shared" si="1"/>
        <v>0</v>
      </c>
      <c r="F33" s="310">
        <f t="shared" si="9"/>
        <v>0</v>
      </c>
      <c r="G33" s="310">
        <f t="shared" si="10"/>
        <v>0</v>
      </c>
      <c r="H33" s="310">
        <f t="shared" si="11"/>
        <v>0</v>
      </c>
      <c r="I33" s="310">
        <f t="shared" si="3"/>
        <v>0</v>
      </c>
      <c r="J33" s="374">
        <f t="shared" si="12"/>
        <v>0</v>
      </c>
      <c r="K33" s="374">
        <f t="shared" si="4"/>
        <v>0</v>
      </c>
      <c r="L33" s="388">
        <f t="shared" si="13"/>
        <v>1</v>
      </c>
      <c r="M33" s="374">
        <f t="shared" si="5"/>
        <v>0</v>
      </c>
    </row>
    <row r="34" spans="1:13">
      <c r="A34" s="228">
        <f t="shared" si="6"/>
        <v>0</v>
      </c>
      <c r="B34" s="229">
        <f t="shared" si="0"/>
        <v>0</v>
      </c>
      <c r="C34" s="310">
        <f t="shared" si="7"/>
        <v>0</v>
      </c>
      <c r="D34" s="310">
        <f t="shared" si="8"/>
        <v>0</v>
      </c>
      <c r="E34" s="311">
        <f t="shared" si="1"/>
        <v>0</v>
      </c>
      <c r="F34" s="310">
        <f t="shared" si="9"/>
        <v>0</v>
      </c>
      <c r="G34" s="310">
        <f t="shared" si="10"/>
        <v>0</v>
      </c>
      <c r="H34" s="310">
        <f t="shared" si="11"/>
        <v>0</v>
      </c>
      <c r="I34" s="310">
        <f t="shared" si="3"/>
        <v>0</v>
      </c>
      <c r="J34" s="374">
        <f t="shared" si="12"/>
        <v>0</v>
      </c>
      <c r="K34" s="374">
        <f t="shared" si="4"/>
        <v>0</v>
      </c>
      <c r="L34" s="388">
        <f t="shared" si="13"/>
        <v>1</v>
      </c>
      <c r="M34" s="374">
        <f t="shared" si="5"/>
        <v>0</v>
      </c>
    </row>
    <row r="35" spans="1:13">
      <c r="A35" s="228">
        <f t="shared" si="6"/>
        <v>0</v>
      </c>
      <c r="B35" s="229">
        <f t="shared" si="0"/>
        <v>0</v>
      </c>
      <c r="C35" s="310">
        <f t="shared" si="7"/>
        <v>0</v>
      </c>
      <c r="D35" s="310">
        <f t="shared" si="8"/>
        <v>0</v>
      </c>
      <c r="E35" s="311">
        <f t="shared" si="1"/>
        <v>0</v>
      </c>
      <c r="F35" s="310">
        <f t="shared" si="9"/>
        <v>0</v>
      </c>
      <c r="G35" s="310">
        <f t="shared" si="10"/>
        <v>0</v>
      </c>
      <c r="H35" s="310">
        <f t="shared" si="11"/>
        <v>0</v>
      </c>
      <c r="I35" s="310">
        <f t="shared" si="3"/>
        <v>0</v>
      </c>
      <c r="J35" s="374">
        <f t="shared" si="12"/>
        <v>0</v>
      </c>
      <c r="K35" s="374">
        <f t="shared" si="4"/>
        <v>0</v>
      </c>
      <c r="L35" s="388">
        <f t="shared" si="13"/>
        <v>1</v>
      </c>
      <c r="M35" s="374">
        <f t="shared" si="5"/>
        <v>0</v>
      </c>
    </row>
    <row r="36" spans="1:13">
      <c r="A36" s="228">
        <f t="shared" si="6"/>
        <v>0</v>
      </c>
      <c r="B36" s="229">
        <f t="shared" si="0"/>
        <v>0</v>
      </c>
      <c r="C36" s="310">
        <f t="shared" si="7"/>
        <v>0</v>
      </c>
      <c r="D36" s="310">
        <f t="shared" si="8"/>
        <v>0</v>
      </c>
      <c r="E36" s="311">
        <f t="shared" si="1"/>
        <v>0</v>
      </c>
      <c r="F36" s="310">
        <f t="shared" si="9"/>
        <v>0</v>
      </c>
      <c r="G36" s="310">
        <f t="shared" si="10"/>
        <v>0</v>
      </c>
      <c r="H36" s="310">
        <f t="shared" si="11"/>
        <v>0</v>
      </c>
      <c r="I36" s="310">
        <f t="shared" si="3"/>
        <v>0</v>
      </c>
      <c r="J36" s="374">
        <f t="shared" si="12"/>
        <v>0</v>
      </c>
      <c r="K36" s="374">
        <f t="shared" si="4"/>
        <v>0</v>
      </c>
      <c r="L36" s="388">
        <f t="shared" si="13"/>
        <v>1</v>
      </c>
      <c r="M36" s="374">
        <f t="shared" si="5"/>
        <v>0</v>
      </c>
    </row>
    <row r="37" spans="1:13">
      <c r="A37" s="228">
        <f t="shared" si="6"/>
        <v>0</v>
      </c>
      <c r="B37" s="229">
        <f t="shared" si="0"/>
        <v>0</v>
      </c>
      <c r="C37" s="310">
        <f t="shared" si="7"/>
        <v>0</v>
      </c>
      <c r="D37" s="310">
        <f t="shared" si="8"/>
        <v>0</v>
      </c>
      <c r="E37" s="311">
        <f t="shared" si="1"/>
        <v>0</v>
      </c>
      <c r="F37" s="310">
        <f t="shared" si="9"/>
        <v>0</v>
      </c>
      <c r="G37" s="310">
        <f t="shared" si="10"/>
        <v>0</v>
      </c>
      <c r="H37" s="310">
        <f t="shared" si="11"/>
        <v>0</v>
      </c>
      <c r="I37" s="310">
        <f t="shared" si="3"/>
        <v>0</v>
      </c>
      <c r="J37" s="374">
        <f t="shared" si="12"/>
        <v>0</v>
      </c>
      <c r="K37" s="374">
        <f t="shared" si="4"/>
        <v>0</v>
      </c>
      <c r="L37" s="388">
        <f t="shared" si="13"/>
        <v>1</v>
      </c>
      <c r="M37" s="374">
        <f t="shared" si="5"/>
        <v>0</v>
      </c>
    </row>
    <row r="38" spans="1:13">
      <c r="A38" s="228">
        <f t="shared" si="6"/>
        <v>0</v>
      </c>
      <c r="B38" s="229">
        <f t="shared" si="0"/>
        <v>0</v>
      </c>
      <c r="C38" s="310">
        <f t="shared" si="7"/>
        <v>0</v>
      </c>
      <c r="D38" s="310">
        <f t="shared" si="8"/>
        <v>0</v>
      </c>
      <c r="E38" s="311">
        <f t="shared" si="1"/>
        <v>0</v>
      </c>
      <c r="F38" s="310">
        <f t="shared" si="9"/>
        <v>0</v>
      </c>
      <c r="G38" s="310">
        <f t="shared" si="10"/>
        <v>0</v>
      </c>
      <c r="H38" s="310">
        <f t="shared" si="11"/>
        <v>0</v>
      </c>
      <c r="I38" s="310">
        <f t="shared" si="3"/>
        <v>0</v>
      </c>
      <c r="J38" s="374">
        <f t="shared" si="12"/>
        <v>0</v>
      </c>
      <c r="K38" s="374">
        <f t="shared" si="4"/>
        <v>0</v>
      </c>
      <c r="L38" s="388">
        <f t="shared" si="13"/>
        <v>1</v>
      </c>
      <c r="M38" s="374">
        <f t="shared" si="5"/>
        <v>0</v>
      </c>
    </row>
    <row r="39" spans="1:13">
      <c r="A39" s="228">
        <f t="shared" si="6"/>
        <v>0</v>
      </c>
      <c r="B39" s="229">
        <f t="shared" si="0"/>
        <v>0</v>
      </c>
      <c r="C39" s="310">
        <f t="shared" si="7"/>
        <v>0</v>
      </c>
      <c r="D39" s="310">
        <f t="shared" si="8"/>
        <v>0</v>
      </c>
      <c r="E39" s="311">
        <f t="shared" si="1"/>
        <v>0</v>
      </c>
      <c r="F39" s="310">
        <f t="shared" si="9"/>
        <v>0</v>
      </c>
      <c r="G39" s="310">
        <f t="shared" si="10"/>
        <v>0</v>
      </c>
      <c r="H39" s="310">
        <f t="shared" si="11"/>
        <v>0</v>
      </c>
      <c r="I39" s="310">
        <f t="shared" si="3"/>
        <v>0</v>
      </c>
      <c r="J39" s="374">
        <f t="shared" si="12"/>
        <v>0</v>
      </c>
      <c r="K39" s="374">
        <f t="shared" si="4"/>
        <v>0</v>
      </c>
      <c r="L39" s="388">
        <f t="shared" si="13"/>
        <v>1</v>
      </c>
      <c r="M39" s="374">
        <f t="shared" si="5"/>
        <v>0</v>
      </c>
    </row>
    <row r="40" spans="1:13">
      <c r="A40" s="228">
        <f t="shared" si="6"/>
        <v>0</v>
      </c>
      <c r="B40" s="229">
        <f t="shared" si="0"/>
        <v>0</v>
      </c>
      <c r="C40" s="310">
        <f t="shared" si="7"/>
        <v>0</v>
      </c>
      <c r="D40" s="310">
        <f t="shared" si="8"/>
        <v>0</v>
      </c>
      <c r="E40" s="311">
        <f t="shared" si="1"/>
        <v>0</v>
      </c>
      <c r="F40" s="310">
        <f t="shared" si="9"/>
        <v>0</v>
      </c>
      <c r="G40" s="310">
        <f t="shared" si="10"/>
        <v>0</v>
      </c>
      <c r="H40" s="310">
        <f t="shared" si="11"/>
        <v>0</v>
      </c>
      <c r="I40" s="310">
        <f t="shared" si="3"/>
        <v>0</v>
      </c>
      <c r="J40" s="374">
        <f t="shared" si="12"/>
        <v>0</v>
      </c>
      <c r="K40" s="374">
        <f t="shared" si="4"/>
        <v>0</v>
      </c>
      <c r="L40" s="388">
        <f t="shared" si="13"/>
        <v>1</v>
      </c>
      <c r="M40" s="374">
        <f t="shared" si="5"/>
        <v>0</v>
      </c>
    </row>
    <row r="41" spans="1:13">
      <c r="A41" s="228">
        <f t="shared" si="6"/>
        <v>0</v>
      </c>
      <c r="B41" s="229">
        <f t="shared" si="0"/>
        <v>0</v>
      </c>
      <c r="C41" s="310">
        <f t="shared" si="7"/>
        <v>0</v>
      </c>
      <c r="D41" s="310">
        <f t="shared" si="8"/>
        <v>0</v>
      </c>
      <c r="E41" s="311">
        <f t="shared" si="1"/>
        <v>0</v>
      </c>
      <c r="F41" s="310">
        <f t="shared" si="9"/>
        <v>0</v>
      </c>
      <c r="G41" s="310">
        <f t="shared" si="10"/>
        <v>0</v>
      </c>
      <c r="H41" s="310">
        <f t="shared" si="11"/>
        <v>0</v>
      </c>
      <c r="I41" s="310">
        <f t="shared" si="3"/>
        <v>0</v>
      </c>
      <c r="J41" s="374">
        <f t="shared" si="12"/>
        <v>0</v>
      </c>
      <c r="K41" s="374">
        <f t="shared" si="4"/>
        <v>0</v>
      </c>
      <c r="L41" s="388">
        <f t="shared" si="13"/>
        <v>1</v>
      </c>
      <c r="M41" s="374">
        <f t="shared" si="5"/>
        <v>0</v>
      </c>
    </row>
    <row r="42" spans="1:13">
      <c r="A42" s="228">
        <f t="shared" si="6"/>
        <v>0</v>
      </c>
      <c r="B42" s="229">
        <f t="shared" si="0"/>
        <v>0</v>
      </c>
      <c r="C42" s="310">
        <f t="shared" si="7"/>
        <v>0</v>
      </c>
      <c r="D42" s="310">
        <f t="shared" si="8"/>
        <v>0</v>
      </c>
      <c r="E42" s="311">
        <f t="shared" si="1"/>
        <v>0</v>
      </c>
      <c r="F42" s="310">
        <f t="shared" si="9"/>
        <v>0</v>
      </c>
      <c r="G42" s="310">
        <f t="shared" si="10"/>
        <v>0</v>
      </c>
      <c r="H42" s="310">
        <f t="shared" si="11"/>
        <v>0</v>
      </c>
      <c r="I42" s="310">
        <f t="shared" si="3"/>
        <v>0</v>
      </c>
      <c r="J42" s="374">
        <f t="shared" si="12"/>
        <v>0</v>
      </c>
      <c r="K42" s="374">
        <f t="shared" si="4"/>
        <v>0</v>
      </c>
      <c r="L42" s="388">
        <f t="shared" si="13"/>
        <v>1</v>
      </c>
      <c r="M42" s="374">
        <f t="shared" si="5"/>
        <v>0</v>
      </c>
    </row>
    <row r="43" spans="1:13">
      <c r="A43" s="228">
        <f t="shared" si="6"/>
        <v>0</v>
      </c>
      <c r="B43" s="229">
        <f t="shared" si="0"/>
        <v>0</v>
      </c>
      <c r="C43" s="310">
        <f t="shared" si="7"/>
        <v>0</v>
      </c>
      <c r="D43" s="310">
        <f t="shared" si="8"/>
        <v>0</v>
      </c>
      <c r="E43" s="311">
        <f t="shared" si="1"/>
        <v>0</v>
      </c>
      <c r="F43" s="310">
        <f t="shared" si="9"/>
        <v>0</v>
      </c>
      <c r="G43" s="310">
        <f t="shared" si="10"/>
        <v>0</v>
      </c>
      <c r="H43" s="310">
        <f t="shared" si="11"/>
        <v>0</v>
      </c>
      <c r="I43" s="310">
        <f t="shared" si="3"/>
        <v>0</v>
      </c>
      <c r="J43" s="374">
        <f t="shared" si="12"/>
        <v>0</v>
      </c>
      <c r="K43" s="374">
        <f t="shared" si="4"/>
        <v>0</v>
      </c>
      <c r="L43" s="388">
        <f t="shared" si="13"/>
        <v>1</v>
      </c>
      <c r="M43" s="374">
        <f t="shared" si="5"/>
        <v>0</v>
      </c>
    </row>
    <row r="44" spans="1:13">
      <c r="A44" s="228">
        <f t="shared" si="6"/>
        <v>0</v>
      </c>
      <c r="B44" s="229">
        <f t="shared" si="0"/>
        <v>0</v>
      </c>
      <c r="C44" s="310">
        <f t="shared" si="7"/>
        <v>0</v>
      </c>
      <c r="D44" s="310">
        <f t="shared" si="8"/>
        <v>0</v>
      </c>
      <c r="E44" s="311">
        <f t="shared" si="1"/>
        <v>0</v>
      </c>
      <c r="F44" s="310">
        <f t="shared" si="9"/>
        <v>0</v>
      </c>
      <c r="G44" s="310">
        <f t="shared" si="10"/>
        <v>0</v>
      </c>
      <c r="H44" s="310">
        <f t="shared" si="11"/>
        <v>0</v>
      </c>
      <c r="I44" s="310">
        <f t="shared" si="3"/>
        <v>0</v>
      </c>
      <c r="J44" s="374">
        <f t="shared" si="12"/>
        <v>0</v>
      </c>
      <c r="K44" s="374">
        <f t="shared" si="4"/>
        <v>0</v>
      </c>
      <c r="L44" s="388">
        <f t="shared" si="13"/>
        <v>1</v>
      </c>
      <c r="M44" s="374">
        <f t="shared" si="5"/>
        <v>0</v>
      </c>
    </row>
    <row r="45" spans="1:13">
      <c r="A45" s="228">
        <f t="shared" si="6"/>
        <v>0</v>
      </c>
      <c r="B45" s="229">
        <f t="shared" si="0"/>
        <v>0</v>
      </c>
      <c r="C45" s="310">
        <f t="shared" si="7"/>
        <v>0</v>
      </c>
      <c r="D45" s="310">
        <f t="shared" si="8"/>
        <v>0</v>
      </c>
      <c r="E45" s="311">
        <f t="shared" si="1"/>
        <v>0</v>
      </c>
      <c r="F45" s="310">
        <f t="shared" si="9"/>
        <v>0</v>
      </c>
      <c r="G45" s="310">
        <f t="shared" si="10"/>
        <v>0</v>
      </c>
      <c r="H45" s="310">
        <f t="shared" si="11"/>
        <v>0</v>
      </c>
      <c r="I45" s="310">
        <f t="shared" si="3"/>
        <v>0</v>
      </c>
      <c r="J45" s="374">
        <f t="shared" si="12"/>
        <v>0</v>
      </c>
      <c r="K45" s="374">
        <f t="shared" si="4"/>
        <v>0</v>
      </c>
      <c r="L45" s="388">
        <f t="shared" si="13"/>
        <v>1</v>
      </c>
      <c r="M45" s="374">
        <f t="shared" si="5"/>
        <v>0</v>
      </c>
    </row>
    <row r="46" spans="1:13">
      <c r="A46" s="228">
        <f t="shared" si="6"/>
        <v>0</v>
      </c>
      <c r="B46" s="229">
        <f t="shared" si="0"/>
        <v>0</v>
      </c>
      <c r="C46" s="310">
        <f t="shared" si="7"/>
        <v>0</v>
      </c>
      <c r="D46" s="310">
        <f t="shared" si="8"/>
        <v>0</v>
      </c>
      <c r="E46" s="311">
        <f t="shared" si="1"/>
        <v>0</v>
      </c>
      <c r="F46" s="310">
        <f t="shared" si="9"/>
        <v>0</v>
      </c>
      <c r="G46" s="310">
        <f t="shared" si="10"/>
        <v>0</v>
      </c>
      <c r="H46" s="310">
        <f t="shared" si="11"/>
        <v>0</v>
      </c>
      <c r="I46" s="310">
        <f t="shared" si="3"/>
        <v>0</v>
      </c>
      <c r="J46" s="374">
        <f t="shared" si="12"/>
        <v>0</v>
      </c>
      <c r="K46" s="374">
        <f t="shared" si="4"/>
        <v>0</v>
      </c>
      <c r="L46" s="388">
        <f t="shared" si="13"/>
        <v>1</v>
      </c>
      <c r="M46" s="374">
        <f t="shared" si="5"/>
        <v>0</v>
      </c>
    </row>
    <row r="47" spans="1:13">
      <c r="A47" s="228">
        <f t="shared" si="6"/>
        <v>0</v>
      </c>
      <c r="B47" s="229">
        <f t="shared" si="0"/>
        <v>0</v>
      </c>
      <c r="C47" s="310">
        <f t="shared" si="7"/>
        <v>0</v>
      </c>
      <c r="D47" s="310">
        <f t="shared" si="8"/>
        <v>0</v>
      </c>
      <c r="E47" s="311">
        <f t="shared" si="1"/>
        <v>0</v>
      </c>
      <c r="F47" s="310">
        <f t="shared" si="9"/>
        <v>0</v>
      </c>
      <c r="G47" s="310">
        <f t="shared" si="10"/>
        <v>0</v>
      </c>
      <c r="H47" s="310">
        <f t="shared" si="11"/>
        <v>0</v>
      </c>
      <c r="I47" s="310">
        <f t="shared" si="3"/>
        <v>0</v>
      </c>
      <c r="J47" s="374">
        <f t="shared" si="12"/>
        <v>0</v>
      </c>
      <c r="K47" s="374">
        <f t="shared" si="4"/>
        <v>0</v>
      </c>
      <c r="L47" s="388">
        <f t="shared" si="13"/>
        <v>1</v>
      </c>
      <c r="M47" s="374">
        <f t="shared" si="5"/>
        <v>0</v>
      </c>
    </row>
    <row r="48" spans="1:13">
      <c r="A48" s="228">
        <f t="shared" si="6"/>
        <v>0</v>
      </c>
      <c r="B48" s="229">
        <f t="shared" si="0"/>
        <v>0</v>
      </c>
      <c r="C48" s="310">
        <f t="shared" si="7"/>
        <v>0</v>
      </c>
      <c r="D48" s="310">
        <f t="shared" si="8"/>
        <v>0</v>
      </c>
      <c r="E48" s="311">
        <f t="shared" si="1"/>
        <v>0</v>
      </c>
      <c r="F48" s="310">
        <f t="shared" si="9"/>
        <v>0</v>
      </c>
      <c r="G48" s="310">
        <f t="shared" si="10"/>
        <v>0</v>
      </c>
      <c r="H48" s="310">
        <f t="shared" si="11"/>
        <v>0</v>
      </c>
      <c r="I48" s="310">
        <f t="shared" si="3"/>
        <v>0</v>
      </c>
      <c r="J48" s="374">
        <f t="shared" si="12"/>
        <v>0</v>
      </c>
      <c r="K48" s="374">
        <f t="shared" si="4"/>
        <v>0</v>
      </c>
      <c r="L48" s="388">
        <f t="shared" si="13"/>
        <v>1</v>
      </c>
      <c r="M48" s="374">
        <f t="shared" si="5"/>
        <v>0</v>
      </c>
    </row>
    <row r="49" spans="1:13">
      <c r="A49" s="228">
        <f t="shared" si="6"/>
        <v>0</v>
      </c>
      <c r="B49" s="229">
        <f t="shared" si="0"/>
        <v>0</v>
      </c>
      <c r="C49" s="310">
        <f t="shared" si="7"/>
        <v>0</v>
      </c>
      <c r="D49" s="310">
        <f t="shared" si="8"/>
        <v>0</v>
      </c>
      <c r="E49" s="311">
        <f t="shared" si="1"/>
        <v>0</v>
      </c>
      <c r="F49" s="310">
        <f t="shared" si="9"/>
        <v>0</v>
      </c>
      <c r="G49" s="310">
        <f t="shared" si="10"/>
        <v>0</v>
      </c>
      <c r="H49" s="310">
        <f t="shared" si="11"/>
        <v>0</v>
      </c>
      <c r="I49" s="310">
        <f t="shared" si="3"/>
        <v>0</v>
      </c>
      <c r="J49" s="374">
        <f t="shared" si="12"/>
        <v>0</v>
      </c>
      <c r="K49" s="374">
        <f t="shared" si="4"/>
        <v>0</v>
      </c>
      <c r="L49" s="388">
        <f t="shared" si="13"/>
        <v>1</v>
      </c>
      <c r="M49" s="374">
        <f t="shared" si="5"/>
        <v>0</v>
      </c>
    </row>
    <row r="50" spans="1:13">
      <c r="A50" s="228">
        <f t="shared" si="6"/>
        <v>0</v>
      </c>
      <c r="B50" s="229">
        <f t="shared" si="0"/>
        <v>0</v>
      </c>
      <c r="C50" s="310">
        <f t="shared" si="7"/>
        <v>0</v>
      </c>
      <c r="D50" s="310">
        <f t="shared" si="8"/>
        <v>0</v>
      </c>
      <c r="E50" s="311">
        <f t="shared" si="1"/>
        <v>0</v>
      </c>
      <c r="F50" s="310">
        <f t="shared" si="9"/>
        <v>0</v>
      </c>
      <c r="G50" s="310">
        <f t="shared" si="10"/>
        <v>0</v>
      </c>
      <c r="H50" s="310">
        <f t="shared" si="11"/>
        <v>0</v>
      </c>
      <c r="I50" s="310">
        <f t="shared" si="3"/>
        <v>0</v>
      </c>
      <c r="J50" s="374">
        <f t="shared" si="12"/>
        <v>0</v>
      </c>
      <c r="K50" s="374">
        <f t="shared" si="4"/>
        <v>0</v>
      </c>
      <c r="L50" s="388">
        <f t="shared" si="13"/>
        <v>1</v>
      </c>
      <c r="M50" s="374">
        <f t="shared" si="5"/>
        <v>0</v>
      </c>
    </row>
    <row r="51" spans="1:13">
      <c r="A51" s="228">
        <f t="shared" si="6"/>
        <v>0</v>
      </c>
      <c r="B51" s="229">
        <f t="shared" si="0"/>
        <v>0</v>
      </c>
      <c r="C51" s="310">
        <f t="shared" si="7"/>
        <v>0</v>
      </c>
      <c r="D51" s="310">
        <f t="shared" si="8"/>
        <v>0</v>
      </c>
      <c r="E51" s="311">
        <f t="shared" si="1"/>
        <v>0</v>
      </c>
      <c r="F51" s="310">
        <f t="shared" si="9"/>
        <v>0</v>
      </c>
      <c r="G51" s="310">
        <f t="shared" si="10"/>
        <v>0</v>
      </c>
      <c r="H51" s="310">
        <f t="shared" si="11"/>
        <v>0</v>
      </c>
      <c r="I51" s="310">
        <f t="shared" si="3"/>
        <v>0</v>
      </c>
      <c r="J51" s="374">
        <f t="shared" si="12"/>
        <v>0</v>
      </c>
      <c r="K51" s="374">
        <f t="shared" si="4"/>
        <v>0</v>
      </c>
      <c r="L51" s="388">
        <f t="shared" si="13"/>
        <v>1</v>
      </c>
      <c r="M51" s="374">
        <f t="shared" si="5"/>
        <v>0</v>
      </c>
    </row>
    <row r="52" spans="1:13">
      <c r="A52" s="228">
        <f t="shared" si="6"/>
        <v>0</v>
      </c>
      <c r="B52" s="229">
        <f t="shared" si="0"/>
        <v>0</v>
      </c>
      <c r="C52" s="310">
        <f t="shared" si="7"/>
        <v>0</v>
      </c>
      <c r="D52" s="310">
        <f t="shared" si="8"/>
        <v>0</v>
      </c>
      <c r="E52" s="311">
        <f t="shared" si="1"/>
        <v>0</v>
      </c>
      <c r="F52" s="310">
        <f t="shared" si="9"/>
        <v>0</v>
      </c>
      <c r="G52" s="310">
        <f t="shared" si="10"/>
        <v>0</v>
      </c>
      <c r="H52" s="310">
        <f t="shared" si="11"/>
        <v>0</v>
      </c>
      <c r="I52" s="310">
        <f t="shared" si="3"/>
        <v>0</v>
      </c>
      <c r="J52" s="374">
        <f t="shared" si="12"/>
        <v>0</v>
      </c>
      <c r="K52" s="374">
        <f t="shared" si="4"/>
        <v>0</v>
      </c>
      <c r="L52" s="388">
        <f t="shared" si="13"/>
        <v>1</v>
      </c>
      <c r="M52" s="374">
        <f t="shared" si="5"/>
        <v>0</v>
      </c>
    </row>
    <row r="53" spans="1:13">
      <c r="A53" s="228">
        <f t="shared" si="6"/>
        <v>0</v>
      </c>
      <c r="B53" s="229">
        <f t="shared" si="0"/>
        <v>0</v>
      </c>
      <c r="C53" s="310">
        <f t="shared" si="7"/>
        <v>0</v>
      </c>
      <c r="D53" s="310">
        <f t="shared" si="8"/>
        <v>0</v>
      </c>
      <c r="E53" s="311">
        <f t="shared" si="1"/>
        <v>0</v>
      </c>
      <c r="F53" s="310">
        <f t="shared" si="9"/>
        <v>0</v>
      </c>
      <c r="G53" s="310">
        <f t="shared" si="10"/>
        <v>0</v>
      </c>
      <c r="H53" s="310">
        <f t="shared" si="11"/>
        <v>0</v>
      </c>
      <c r="I53" s="310">
        <f t="shared" si="3"/>
        <v>0</v>
      </c>
      <c r="J53" s="374">
        <f t="shared" si="12"/>
        <v>0</v>
      </c>
      <c r="K53" s="374">
        <f t="shared" si="4"/>
        <v>0</v>
      </c>
      <c r="L53" s="388">
        <f t="shared" si="13"/>
        <v>1</v>
      </c>
      <c r="M53" s="374">
        <f t="shared" si="5"/>
        <v>0</v>
      </c>
    </row>
    <row r="54" spans="1:13">
      <c r="A54" s="228">
        <f t="shared" si="6"/>
        <v>0</v>
      </c>
      <c r="B54" s="229">
        <f t="shared" si="0"/>
        <v>0</v>
      </c>
      <c r="C54" s="310">
        <f t="shared" si="7"/>
        <v>0</v>
      </c>
      <c r="D54" s="310">
        <f t="shared" si="8"/>
        <v>0</v>
      </c>
      <c r="E54" s="311">
        <f t="shared" si="1"/>
        <v>0</v>
      </c>
      <c r="F54" s="310">
        <f t="shared" si="9"/>
        <v>0</v>
      </c>
      <c r="G54" s="310">
        <f t="shared" si="10"/>
        <v>0</v>
      </c>
      <c r="H54" s="310">
        <f t="shared" si="11"/>
        <v>0</v>
      </c>
      <c r="I54" s="310">
        <f t="shared" si="3"/>
        <v>0</v>
      </c>
      <c r="J54" s="374">
        <f t="shared" si="12"/>
        <v>0</v>
      </c>
      <c r="K54" s="374">
        <f t="shared" si="4"/>
        <v>0</v>
      </c>
      <c r="L54" s="388">
        <f t="shared" si="13"/>
        <v>1</v>
      </c>
      <c r="M54" s="374">
        <f t="shared" si="5"/>
        <v>0</v>
      </c>
    </row>
    <row r="55" spans="1:13">
      <c r="A55" s="228">
        <f t="shared" si="6"/>
        <v>0</v>
      </c>
      <c r="B55" s="229">
        <f t="shared" si="0"/>
        <v>0</v>
      </c>
      <c r="C55" s="310">
        <f t="shared" si="7"/>
        <v>0</v>
      </c>
      <c r="D55" s="310">
        <f t="shared" si="8"/>
        <v>0</v>
      </c>
      <c r="E55" s="311">
        <f t="shared" si="1"/>
        <v>0</v>
      </c>
      <c r="F55" s="310">
        <f t="shared" si="9"/>
        <v>0</v>
      </c>
      <c r="G55" s="310">
        <f t="shared" si="10"/>
        <v>0</v>
      </c>
      <c r="H55" s="310">
        <f t="shared" si="11"/>
        <v>0</v>
      </c>
      <c r="I55" s="310">
        <f t="shared" si="3"/>
        <v>0</v>
      </c>
      <c r="J55" s="374">
        <f t="shared" si="12"/>
        <v>0</v>
      </c>
      <c r="K55" s="374">
        <f t="shared" si="4"/>
        <v>0</v>
      </c>
      <c r="L55" s="388">
        <f t="shared" si="13"/>
        <v>1</v>
      </c>
      <c r="M55" s="374">
        <f t="shared" si="5"/>
        <v>0</v>
      </c>
    </row>
    <row r="56" spans="1:13">
      <c r="A56" s="228">
        <f t="shared" si="6"/>
        <v>0</v>
      </c>
      <c r="B56" s="229">
        <f t="shared" si="0"/>
        <v>0</v>
      </c>
      <c r="C56" s="310">
        <f t="shared" si="7"/>
        <v>0</v>
      </c>
      <c r="D56" s="310">
        <f t="shared" si="8"/>
        <v>0</v>
      </c>
      <c r="E56" s="311">
        <f t="shared" si="1"/>
        <v>0</v>
      </c>
      <c r="F56" s="310">
        <f t="shared" si="9"/>
        <v>0</v>
      </c>
      <c r="G56" s="310">
        <f t="shared" si="10"/>
        <v>0</v>
      </c>
      <c r="H56" s="310">
        <f t="shared" si="11"/>
        <v>0</v>
      </c>
      <c r="I56" s="310">
        <f t="shared" si="3"/>
        <v>0</v>
      </c>
      <c r="J56" s="374">
        <f t="shared" si="12"/>
        <v>0</v>
      </c>
      <c r="K56" s="374">
        <f t="shared" si="4"/>
        <v>0</v>
      </c>
      <c r="L56" s="388">
        <f t="shared" si="13"/>
        <v>1</v>
      </c>
      <c r="M56" s="374">
        <f t="shared" si="5"/>
        <v>0</v>
      </c>
    </row>
    <row r="57" spans="1:13">
      <c r="A57" s="228">
        <f t="shared" si="6"/>
        <v>0</v>
      </c>
      <c r="B57" s="229">
        <f t="shared" si="0"/>
        <v>0</v>
      </c>
      <c r="C57" s="310">
        <f t="shared" si="7"/>
        <v>0</v>
      </c>
      <c r="D57" s="310">
        <f t="shared" si="8"/>
        <v>0</v>
      </c>
      <c r="E57" s="311">
        <f t="shared" si="1"/>
        <v>0</v>
      </c>
      <c r="F57" s="310">
        <f t="shared" si="9"/>
        <v>0</v>
      </c>
      <c r="G57" s="310">
        <f t="shared" si="10"/>
        <v>0</v>
      </c>
      <c r="H57" s="310">
        <f t="shared" si="11"/>
        <v>0</v>
      </c>
      <c r="I57" s="310">
        <f t="shared" si="3"/>
        <v>0</v>
      </c>
      <c r="J57" s="374">
        <f t="shared" si="12"/>
        <v>0</v>
      </c>
      <c r="K57" s="374">
        <f t="shared" si="4"/>
        <v>0</v>
      </c>
      <c r="L57" s="388">
        <f t="shared" si="13"/>
        <v>1</v>
      </c>
      <c r="M57" s="374">
        <f t="shared" si="5"/>
        <v>0</v>
      </c>
    </row>
    <row r="58" spans="1:13">
      <c r="A58" s="228">
        <f t="shared" si="6"/>
        <v>0</v>
      </c>
      <c r="B58" s="229">
        <f t="shared" si="0"/>
        <v>0</v>
      </c>
      <c r="C58" s="310">
        <f t="shared" si="7"/>
        <v>0</v>
      </c>
      <c r="D58" s="310">
        <f t="shared" si="8"/>
        <v>0</v>
      </c>
      <c r="E58" s="311">
        <f t="shared" si="1"/>
        <v>0</v>
      </c>
      <c r="F58" s="310">
        <f t="shared" si="9"/>
        <v>0</v>
      </c>
      <c r="G58" s="310">
        <f t="shared" si="10"/>
        <v>0</v>
      </c>
      <c r="H58" s="310">
        <f t="shared" si="11"/>
        <v>0</v>
      </c>
      <c r="I58" s="310">
        <f t="shared" si="3"/>
        <v>0</v>
      </c>
      <c r="J58" s="374">
        <f t="shared" si="12"/>
        <v>0</v>
      </c>
      <c r="K58" s="374">
        <f t="shared" si="4"/>
        <v>0</v>
      </c>
      <c r="L58" s="388">
        <f t="shared" si="13"/>
        <v>1</v>
      </c>
      <c r="M58" s="374">
        <f t="shared" si="5"/>
        <v>0</v>
      </c>
    </row>
    <row r="59" spans="1:13">
      <c r="A59" s="228">
        <f t="shared" si="6"/>
        <v>0</v>
      </c>
      <c r="B59" s="229">
        <f t="shared" si="0"/>
        <v>0</v>
      </c>
      <c r="C59" s="310">
        <f t="shared" si="7"/>
        <v>0</v>
      </c>
      <c r="D59" s="310">
        <f t="shared" si="8"/>
        <v>0</v>
      </c>
      <c r="E59" s="311">
        <f t="shared" si="1"/>
        <v>0</v>
      </c>
      <c r="F59" s="310">
        <f t="shared" si="9"/>
        <v>0</v>
      </c>
      <c r="G59" s="310">
        <f t="shared" si="10"/>
        <v>0</v>
      </c>
      <c r="H59" s="310">
        <f t="shared" si="11"/>
        <v>0</v>
      </c>
      <c r="I59" s="310">
        <f t="shared" si="3"/>
        <v>0</v>
      </c>
      <c r="J59" s="374">
        <f t="shared" si="12"/>
        <v>0</v>
      </c>
      <c r="K59" s="374">
        <f t="shared" si="4"/>
        <v>0</v>
      </c>
      <c r="L59" s="388">
        <f t="shared" si="13"/>
        <v>1</v>
      </c>
      <c r="M59" s="374">
        <f t="shared" si="5"/>
        <v>0</v>
      </c>
    </row>
    <row r="60" spans="1:13">
      <c r="A60" s="228">
        <f t="shared" si="6"/>
        <v>0</v>
      </c>
      <c r="B60" s="229">
        <f t="shared" si="0"/>
        <v>0</v>
      </c>
      <c r="C60" s="310">
        <f t="shared" si="7"/>
        <v>0</v>
      </c>
      <c r="D60" s="310">
        <f t="shared" si="8"/>
        <v>0</v>
      </c>
      <c r="E60" s="311">
        <f t="shared" si="1"/>
        <v>0</v>
      </c>
      <c r="F60" s="310">
        <f t="shared" si="9"/>
        <v>0</v>
      </c>
      <c r="G60" s="310">
        <f t="shared" si="10"/>
        <v>0</v>
      </c>
      <c r="H60" s="310">
        <f t="shared" si="11"/>
        <v>0</v>
      </c>
      <c r="I60" s="310">
        <f t="shared" si="3"/>
        <v>0</v>
      </c>
      <c r="J60" s="374">
        <f t="shared" si="12"/>
        <v>0</v>
      </c>
      <c r="K60" s="374">
        <f t="shared" si="4"/>
        <v>0</v>
      </c>
      <c r="L60" s="388">
        <f t="shared" si="13"/>
        <v>1</v>
      </c>
      <c r="M60" s="374">
        <f t="shared" si="5"/>
        <v>0</v>
      </c>
    </row>
    <row r="61" spans="1:13">
      <c r="A61" s="228">
        <f t="shared" si="6"/>
        <v>0</v>
      </c>
      <c r="B61" s="229">
        <f t="shared" si="0"/>
        <v>0</v>
      </c>
      <c r="C61" s="310">
        <f t="shared" si="7"/>
        <v>0</v>
      </c>
      <c r="D61" s="310">
        <f t="shared" si="8"/>
        <v>0</v>
      </c>
      <c r="E61" s="311">
        <f t="shared" si="1"/>
        <v>0</v>
      </c>
      <c r="F61" s="310">
        <f t="shared" si="9"/>
        <v>0</v>
      </c>
      <c r="G61" s="310">
        <f t="shared" si="10"/>
        <v>0</v>
      </c>
      <c r="H61" s="310">
        <f t="shared" si="11"/>
        <v>0</v>
      </c>
      <c r="I61" s="310">
        <f t="shared" si="3"/>
        <v>0</v>
      </c>
      <c r="J61" s="374">
        <f t="shared" si="12"/>
        <v>0</v>
      </c>
      <c r="K61" s="374">
        <f t="shared" si="4"/>
        <v>0</v>
      </c>
      <c r="L61" s="388">
        <f t="shared" si="13"/>
        <v>1</v>
      </c>
      <c r="M61" s="374">
        <f t="shared" si="5"/>
        <v>0</v>
      </c>
    </row>
    <row r="62" spans="1:13">
      <c r="A62" s="228">
        <f t="shared" si="6"/>
        <v>0</v>
      </c>
      <c r="B62" s="229">
        <f t="shared" si="0"/>
        <v>0</v>
      </c>
      <c r="C62" s="310">
        <f t="shared" si="7"/>
        <v>0</v>
      </c>
      <c r="D62" s="310">
        <f t="shared" si="8"/>
        <v>0</v>
      </c>
      <c r="E62" s="311">
        <f t="shared" si="1"/>
        <v>0</v>
      </c>
      <c r="F62" s="310">
        <f t="shared" si="9"/>
        <v>0</v>
      </c>
      <c r="G62" s="310">
        <f t="shared" si="10"/>
        <v>0</v>
      </c>
      <c r="H62" s="310">
        <f t="shared" si="11"/>
        <v>0</v>
      </c>
      <c r="I62" s="310">
        <f t="shared" si="3"/>
        <v>0</v>
      </c>
      <c r="J62" s="374">
        <f t="shared" si="12"/>
        <v>0</v>
      </c>
      <c r="K62" s="374">
        <f t="shared" si="4"/>
        <v>0</v>
      </c>
      <c r="L62" s="388">
        <f t="shared" si="13"/>
        <v>1</v>
      </c>
      <c r="M62" s="374">
        <f t="shared" si="5"/>
        <v>0</v>
      </c>
    </row>
    <row r="63" spans="1:13">
      <c r="A63" s="228">
        <f t="shared" si="6"/>
        <v>0</v>
      </c>
      <c r="B63" s="229">
        <f t="shared" si="0"/>
        <v>0</v>
      </c>
      <c r="C63" s="310">
        <f t="shared" si="7"/>
        <v>0</v>
      </c>
      <c r="D63" s="310">
        <f t="shared" si="8"/>
        <v>0</v>
      </c>
      <c r="E63" s="311">
        <f t="shared" si="1"/>
        <v>0</v>
      </c>
      <c r="F63" s="310">
        <f t="shared" si="9"/>
        <v>0</v>
      </c>
      <c r="G63" s="310">
        <f t="shared" si="10"/>
        <v>0</v>
      </c>
      <c r="H63" s="310">
        <f t="shared" si="11"/>
        <v>0</v>
      </c>
      <c r="I63" s="310">
        <f t="shared" si="3"/>
        <v>0</v>
      </c>
      <c r="J63" s="374">
        <f t="shared" si="12"/>
        <v>0</v>
      </c>
      <c r="K63" s="374">
        <f t="shared" si="4"/>
        <v>0</v>
      </c>
      <c r="L63" s="388">
        <f t="shared" si="13"/>
        <v>1</v>
      </c>
      <c r="M63" s="374">
        <f t="shared" si="5"/>
        <v>0</v>
      </c>
    </row>
    <row r="64" spans="1:13">
      <c r="A64" s="228">
        <f t="shared" si="6"/>
        <v>0</v>
      </c>
      <c r="B64" s="229">
        <f t="shared" si="0"/>
        <v>0</v>
      </c>
      <c r="C64" s="310">
        <f t="shared" si="7"/>
        <v>0</v>
      </c>
      <c r="D64" s="310">
        <f t="shared" si="8"/>
        <v>0</v>
      </c>
      <c r="E64" s="311">
        <f t="shared" si="1"/>
        <v>0</v>
      </c>
      <c r="F64" s="310">
        <f t="shared" si="9"/>
        <v>0</v>
      </c>
      <c r="G64" s="310">
        <f t="shared" si="10"/>
        <v>0</v>
      </c>
      <c r="H64" s="310">
        <f t="shared" si="11"/>
        <v>0</v>
      </c>
      <c r="I64" s="310">
        <f t="shared" si="3"/>
        <v>0</v>
      </c>
      <c r="J64" s="374">
        <f t="shared" si="12"/>
        <v>0</v>
      </c>
      <c r="K64" s="374">
        <f t="shared" si="4"/>
        <v>0</v>
      </c>
      <c r="L64" s="388">
        <f t="shared" si="13"/>
        <v>1</v>
      </c>
      <c r="M64" s="374">
        <f t="shared" si="5"/>
        <v>0</v>
      </c>
    </row>
    <row r="65" spans="1:13">
      <c r="A65" s="228">
        <f t="shared" si="6"/>
        <v>0</v>
      </c>
      <c r="B65" s="229">
        <f t="shared" si="0"/>
        <v>0</v>
      </c>
      <c r="C65" s="310">
        <f t="shared" si="7"/>
        <v>0</v>
      </c>
      <c r="D65" s="310">
        <f t="shared" si="8"/>
        <v>0</v>
      </c>
      <c r="E65" s="311">
        <f t="shared" si="1"/>
        <v>0</v>
      </c>
      <c r="F65" s="310">
        <f t="shared" si="9"/>
        <v>0</v>
      </c>
      <c r="G65" s="310">
        <f t="shared" si="10"/>
        <v>0</v>
      </c>
      <c r="H65" s="310">
        <f t="shared" si="11"/>
        <v>0</v>
      </c>
      <c r="I65" s="310">
        <f t="shared" si="3"/>
        <v>0</v>
      </c>
      <c r="J65" s="374">
        <f t="shared" si="12"/>
        <v>0</v>
      </c>
      <c r="K65" s="374">
        <f t="shared" si="4"/>
        <v>0</v>
      </c>
      <c r="L65" s="388">
        <f t="shared" si="13"/>
        <v>1</v>
      </c>
      <c r="M65" s="374">
        <f t="shared" si="5"/>
        <v>0</v>
      </c>
    </row>
    <row r="66" spans="1:13">
      <c r="A66" s="228">
        <f t="shared" si="6"/>
        <v>0</v>
      </c>
      <c r="B66" s="229">
        <f t="shared" si="0"/>
        <v>0</v>
      </c>
      <c r="C66" s="310">
        <f t="shared" si="7"/>
        <v>0</v>
      </c>
      <c r="D66" s="310">
        <f t="shared" si="8"/>
        <v>0</v>
      </c>
      <c r="E66" s="311">
        <f t="shared" si="1"/>
        <v>0</v>
      </c>
      <c r="F66" s="310">
        <f t="shared" si="9"/>
        <v>0</v>
      </c>
      <c r="G66" s="310">
        <f t="shared" si="10"/>
        <v>0</v>
      </c>
      <c r="H66" s="310">
        <f t="shared" si="11"/>
        <v>0</v>
      </c>
      <c r="I66" s="310">
        <f t="shared" si="3"/>
        <v>0</v>
      </c>
      <c r="J66" s="374">
        <f t="shared" si="12"/>
        <v>0</v>
      </c>
      <c r="K66" s="374">
        <f t="shared" si="4"/>
        <v>0</v>
      </c>
      <c r="L66" s="388">
        <f t="shared" si="13"/>
        <v>1</v>
      </c>
      <c r="M66" s="374">
        <f t="shared" si="5"/>
        <v>0</v>
      </c>
    </row>
    <row r="67" spans="1:13">
      <c r="A67" s="228">
        <f t="shared" si="6"/>
        <v>0</v>
      </c>
      <c r="B67" s="229">
        <f t="shared" si="0"/>
        <v>0</v>
      </c>
      <c r="C67" s="310">
        <f t="shared" si="7"/>
        <v>0</v>
      </c>
      <c r="D67" s="310">
        <f t="shared" si="8"/>
        <v>0</v>
      </c>
      <c r="E67" s="311">
        <f t="shared" si="1"/>
        <v>0</v>
      </c>
      <c r="F67" s="310">
        <f t="shared" si="9"/>
        <v>0</v>
      </c>
      <c r="G67" s="310">
        <f t="shared" si="10"/>
        <v>0</v>
      </c>
      <c r="H67" s="310">
        <f t="shared" si="11"/>
        <v>0</v>
      </c>
      <c r="I67" s="310">
        <f t="shared" si="3"/>
        <v>0</v>
      </c>
      <c r="J67" s="374">
        <f t="shared" si="12"/>
        <v>0</v>
      </c>
      <c r="K67" s="374">
        <f t="shared" si="4"/>
        <v>0</v>
      </c>
      <c r="L67" s="388">
        <f t="shared" si="13"/>
        <v>1</v>
      </c>
      <c r="M67" s="374">
        <f t="shared" si="5"/>
        <v>0</v>
      </c>
    </row>
    <row r="68" spans="1:13">
      <c r="A68" s="228">
        <f t="shared" si="6"/>
        <v>0</v>
      </c>
      <c r="B68" s="229">
        <f t="shared" si="0"/>
        <v>0</v>
      </c>
      <c r="C68" s="310">
        <f t="shared" si="7"/>
        <v>0</v>
      </c>
      <c r="D68" s="310">
        <f t="shared" si="8"/>
        <v>0</v>
      </c>
      <c r="E68" s="311">
        <f t="shared" si="1"/>
        <v>0</v>
      </c>
      <c r="F68" s="310">
        <f t="shared" si="9"/>
        <v>0</v>
      </c>
      <c r="G68" s="310">
        <f t="shared" si="10"/>
        <v>0</v>
      </c>
      <c r="H68" s="310">
        <f t="shared" si="11"/>
        <v>0</v>
      </c>
      <c r="I68" s="310">
        <f t="shared" si="3"/>
        <v>0</v>
      </c>
      <c r="J68" s="374">
        <f t="shared" si="12"/>
        <v>0</v>
      </c>
      <c r="K68" s="374">
        <f t="shared" si="4"/>
        <v>0</v>
      </c>
      <c r="L68" s="388">
        <f t="shared" si="13"/>
        <v>1</v>
      </c>
      <c r="M68" s="374">
        <f t="shared" si="5"/>
        <v>0</v>
      </c>
    </row>
    <row r="69" spans="1:13">
      <c r="A69" s="228">
        <f t="shared" si="6"/>
        <v>0</v>
      </c>
      <c r="B69" s="229">
        <f t="shared" si="0"/>
        <v>0</v>
      </c>
      <c r="C69" s="310">
        <f t="shared" si="7"/>
        <v>0</v>
      </c>
      <c r="D69" s="310">
        <f t="shared" si="8"/>
        <v>0</v>
      </c>
      <c r="E69" s="311">
        <f t="shared" si="1"/>
        <v>0</v>
      </c>
      <c r="F69" s="310">
        <f t="shared" si="9"/>
        <v>0</v>
      </c>
      <c r="G69" s="310">
        <f t="shared" si="10"/>
        <v>0</v>
      </c>
      <c r="H69" s="310">
        <f t="shared" si="11"/>
        <v>0</v>
      </c>
      <c r="I69" s="310">
        <f t="shared" si="3"/>
        <v>0</v>
      </c>
      <c r="J69" s="374">
        <f t="shared" si="12"/>
        <v>0</v>
      </c>
      <c r="K69" s="374">
        <f t="shared" si="4"/>
        <v>0</v>
      </c>
      <c r="L69" s="388">
        <f t="shared" si="13"/>
        <v>1</v>
      </c>
      <c r="M69" s="374">
        <f t="shared" si="5"/>
        <v>0</v>
      </c>
    </row>
    <row r="70" spans="1:13">
      <c r="A70" s="228">
        <f t="shared" si="6"/>
        <v>0</v>
      </c>
      <c r="B70" s="229">
        <f t="shared" si="0"/>
        <v>0</v>
      </c>
      <c r="C70" s="310">
        <f t="shared" si="7"/>
        <v>0</v>
      </c>
      <c r="D70" s="310">
        <f t="shared" si="8"/>
        <v>0</v>
      </c>
      <c r="E70" s="311">
        <f t="shared" si="1"/>
        <v>0</v>
      </c>
      <c r="F70" s="310">
        <f t="shared" si="9"/>
        <v>0</v>
      </c>
      <c r="G70" s="310">
        <f t="shared" si="10"/>
        <v>0</v>
      </c>
      <c r="H70" s="310">
        <f t="shared" si="11"/>
        <v>0</v>
      </c>
      <c r="I70" s="310">
        <f t="shared" si="3"/>
        <v>0</v>
      </c>
      <c r="J70" s="374">
        <f t="shared" si="12"/>
        <v>0</v>
      </c>
      <c r="K70" s="374">
        <f t="shared" si="4"/>
        <v>0</v>
      </c>
      <c r="L70" s="388">
        <f t="shared" si="13"/>
        <v>1</v>
      </c>
      <c r="M70" s="374">
        <f t="shared" si="5"/>
        <v>0</v>
      </c>
    </row>
    <row r="71" spans="1:13">
      <c r="A71" s="228">
        <f t="shared" si="6"/>
        <v>0</v>
      </c>
      <c r="B71" s="229">
        <f t="shared" si="0"/>
        <v>0</v>
      </c>
      <c r="C71" s="310">
        <f t="shared" si="7"/>
        <v>0</v>
      </c>
      <c r="D71" s="310">
        <f t="shared" si="8"/>
        <v>0</v>
      </c>
      <c r="E71" s="311">
        <f t="shared" si="1"/>
        <v>0</v>
      </c>
      <c r="F71" s="310">
        <f t="shared" si="9"/>
        <v>0</v>
      </c>
      <c r="G71" s="310">
        <f t="shared" si="10"/>
        <v>0</v>
      </c>
      <c r="H71" s="310">
        <f t="shared" si="11"/>
        <v>0</v>
      </c>
      <c r="I71" s="310">
        <f t="shared" si="3"/>
        <v>0</v>
      </c>
      <c r="J71" s="374">
        <f t="shared" si="12"/>
        <v>0</v>
      </c>
      <c r="K71" s="374">
        <f t="shared" si="4"/>
        <v>0</v>
      </c>
      <c r="L71" s="388">
        <f t="shared" si="13"/>
        <v>1</v>
      </c>
      <c r="M71" s="374">
        <f t="shared" si="5"/>
        <v>0</v>
      </c>
    </row>
    <row r="72" spans="1:13">
      <c r="A72" s="228">
        <f t="shared" si="6"/>
        <v>0</v>
      </c>
      <c r="B72" s="229">
        <f t="shared" si="0"/>
        <v>0</v>
      </c>
      <c r="C72" s="310">
        <f t="shared" si="7"/>
        <v>0</v>
      </c>
      <c r="D72" s="310">
        <f t="shared" si="8"/>
        <v>0</v>
      </c>
      <c r="E72" s="311">
        <f t="shared" si="1"/>
        <v>0</v>
      </c>
      <c r="F72" s="310">
        <f t="shared" si="9"/>
        <v>0</v>
      </c>
      <c r="G72" s="310">
        <f t="shared" si="10"/>
        <v>0</v>
      </c>
      <c r="H72" s="310">
        <f t="shared" si="11"/>
        <v>0</v>
      </c>
      <c r="I72" s="310">
        <f t="shared" si="3"/>
        <v>0</v>
      </c>
      <c r="J72" s="374">
        <f t="shared" si="12"/>
        <v>0</v>
      </c>
      <c r="K72" s="374">
        <f t="shared" si="4"/>
        <v>0</v>
      </c>
      <c r="L72" s="388">
        <f t="shared" si="13"/>
        <v>1</v>
      </c>
      <c r="M72" s="374">
        <f t="shared" si="5"/>
        <v>0</v>
      </c>
    </row>
    <row r="73" spans="1:13">
      <c r="A73" s="228">
        <f t="shared" si="6"/>
        <v>0</v>
      </c>
      <c r="B73" s="229">
        <f t="shared" si="0"/>
        <v>0</v>
      </c>
      <c r="C73" s="310">
        <f t="shared" si="7"/>
        <v>0</v>
      </c>
      <c r="D73" s="310">
        <f t="shared" si="8"/>
        <v>0</v>
      </c>
      <c r="E73" s="311">
        <f t="shared" si="1"/>
        <v>0</v>
      </c>
      <c r="F73" s="310">
        <f t="shared" si="9"/>
        <v>0</v>
      </c>
      <c r="G73" s="310">
        <f t="shared" si="10"/>
        <v>0</v>
      </c>
      <c r="H73" s="310">
        <f t="shared" si="11"/>
        <v>0</v>
      </c>
      <c r="I73" s="310">
        <f t="shared" si="3"/>
        <v>0</v>
      </c>
      <c r="J73" s="374">
        <f t="shared" si="12"/>
        <v>0</v>
      </c>
      <c r="K73" s="374">
        <f t="shared" si="4"/>
        <v>0</v>
      </c>
      <c r="L73" s="388">
        <f t="shared" si="13"/>
        <v>1</v>
      </c>
      <c r="M73" s="374">
        <f t="shared" si="5"/>
        <v>0</v>
      </c>
    </row>
    <row r="74" spans="1:13">
      <c r="A74" s="228">
        <f t="shared" si="6"/>
        <v>0</v>
      </c>
      <c r="B74" s="229">
        <f t="shared" si="0"/>
        <v>0</v>
      </c>
      <c r="C74" s="310">
        <f t="shared" si="7"/>
        <v>0</v>
      </c>
      <c r="D74" s="310">
        <f t="shared" si="8"/>
        <v>0</v>
      </c>
      <c r="E74" s="311">
        <f t="shared" si="1"/>
        <v>0</v>
      </c>
      <c r="F74" s="310">
        <f t="shared" si="9"/>
        <v>0</v>
      </c>
      <c r="G74" s="310">
        <f t="shared" si="10"/>
        <v>0</v>
      </c>
      <c r="H74" s="310">
        <f t="shared" si="11"/>
        <v>0</v>
      </c>
      <c r="I74" s="310">
        <f t="shared" si="3"/>
        <v>0</v>
      </c>
      <c r="J74" s="374">
        <f t="shared" si="12"/>
        <v>0</v>
      </c>
      <c r="K74" s="374">
        <f t="shared" si="4"/>
        <v>0</v>
      </c>
      <c r="L74" s="388">
        <f t="shared" si="13"/>
        <v>1</v>
      </c>
      <c r="M74" s="374">
        <f t="shared" si="5"/>
        <v>0</v>
      </c>
    </row>
    <row r="75" spans="1:13">
      <c r="A75" s="228">
        <f t="shared" si="6"/>
        <v>0</v>
      </c>
      <c r="B75" s="229">
        <f t="shared" si="0"/>
        <v>0</v>
      </c>
      <c r="C75" s="310">
        <f t="shared" si="7"/>
        <v>0</v>
      </c>
      <c r="D75" s="310">
        <f t="shared" si="8"/>
        <v>0</v>
      </c>
      <c r="E75" s="311">
        <f t="shared" si="1"/>
        <v>0</v>
      </c>
      <c r="F75" s="310">
        <f t="shared" si="9"/>
        <v>0</v>
      </c>
      <c r="G75" s="310">
        <f t="shared" si="10"/>
        <v>0</v>
      </c>
      <c r="H75" s="310">
        <f t="shared" si="11"/>
        <v>0</v>
      </c>
      <c r="I75" s="310">
        <f t="shared" si="3"/>
        <v>0</v>
      </c>
      <c r="J75" s="374">
        <f t="shared" si="12"/>
        <v>0</v>
      </c>
      <c r="K75" s="374">
        <f t="shared" si="4"/>
        <v>0</v>
      </c>
      <c r="L75" s="388">
        <f t="shared" si="13"/>
        <v>1</v>
      </c>
      <c r="M75" s="374">
        <f t="shared" si="5"/>
        <v>0</v>
      </c>
    </row>
    <row r="76" spans="1:13">
      <c r="A76" s="228">
        <f t="shared" si="6"/>
        <v>0</v>
      </c>
      <c r="B76" s="229">
        <f t="shared" si="0"/>
        <v>0</v>
      </c>
      <c r="C76" s="310">
        <f t="shared" si="7"/>
        <v>0</v>
      </c>
      <c r="D76" s="310">
        <f t="shared" si="8"/>
        <v>0</v>
      </c>
      <c r="E76" s="311">
        <f t="shared" si="1"/>
        <v>0</v>
      </c>
      <c r="F76" s="310">
        <f t="shared" si="9"/>
        <v>0</v>
      </c>
      <c r="G76" s="310">
        <f t="shared" si="10"/>
        <v>0</v>
      </c>
      <c r="H76" s="310">
        <f t="shared" si="11"/>
        <v>0</v>
      </c>
      <c r="I76" s="310">
        <f t="shared" si="3"/>
        <v>0</v>
      </c>
      <c r="J76" s="374">
        <f t="shared" si="12"/>
        <v>0</v>
      </c>
      <c r="K76" s="374">
        <f t="shared" si="4"/>
        <v>0</v>
      </c>
      <c r="L76" s="388">
        <f t="shared" si="13"/>
        <v>1</v>
      </c>
      <c r="M76" s="374">
        <f t="shared" si="5"/>
        <v>0</v>
      </c>
    </row>
    <row r="77" spans="1:13">
      <c r="A77" s="228">
        <f t="shared" si="6"/>
        <v>0</v>
      </c>
      <c r="B77" s="229">
        <f t="shared" si="0"/>
        <v>0</v>
      </c>
      <c r="C77" s="310">
        <f t="shared" si="7"/>
        <v>0</v>
      </c>
      <c r="D77" s="310">
        <f t="shared" si="8"/>
        <v>0</v>
      </c>
      <c r="E77" s="311">
        <f t="shared" si="1"/>
        <v>0</v>
      </c>
      <c r="F77" s="310">
        <f t="shared" si="9"/>
        <v>0</v>
      </c>
      <c r="G77" s="310">
        <f t="shared" si="10"/>
        <v>0</v>
      </c>
      <c r="H77" s="310">
        <f t="shared" si="11"/>
        <v>0</v>
      </c>
      <c r="I77" s="310">
        <f t="shared" si="3"/>
        <v>0</v>
      </c>
      <c r="J77" s="374">
        <f t="shared" si="12"/>
        <v>0</v>
      </c>
      <c r="K77" s="374">
        <f t="shared" si="4"/>
        <v>0</v>
      </c>
      <c r="L77" s="388">
        <f t="shared" si="13"/>
        <v>1</v>
      </c>
      <c r="M77" s="374">
        <f t="shared" si="5"/>
        <v>0</v>
      </c>
    </row>
    <row r="78" spans="1:13">
      <c r="A78" s="228">
        <f t="shared" si="6"/>
        <v>0</v>
      </c>
      <c r="B78" s="229">
        <f t="shared" si="0"/>
        <v>0</v>
      </c>
      <c r="C78" s="310">
        <f t="shared" si="7"/>
        <v>0</v>
      </c>
      <c r="D78" s="310">
        <f t="shared" si="8"/>
        <v>0</v>
      </c>
      <c r="E78" s="311">
        <f t="shared" si="1"/>
        <v>0</v>
      </c>
      <c r="F78" s="310">
        <f t="shared" si="9"/>
        <v>0</v>
      </c>
      <c r="G78" s="310">
        <f t="shared" si="10"/>
        <v>0</v>
      </c>
      <c r="H78" s="310">
        <f t="shared" si="11"/>
        <v>0</v>
      </c>
      <c r="I78" s="310">
        <f t="shared" si="3"/>
        <v>0</v>
      </c>
      <c r="J78" s="374">
        <f t="shared" si="12"/>
        <v>0</v>
      </c>
      <c r="K78" s="374">
        <f t="shared" si="4"/>
        <v>0</v>
      </c>
      <c r="L78" s="388">
        <f t="shared" si="13"/>
        <v>1</v>
      </c>
      <c r="M78" s="374">
        <f t="shared" si="5"/>
        <v>0</v>
      </c>
    </row>
    <row r="79" spans="1:13">
      <c r="A79" s="228">
        <f t="shared" si="6"/>
        <v>0</v>
      </c>
      <c r="B79" s="229">
        <f t="shared" si="0"/>
        <v>0</v>
      </c>
      <c r="C79" s="310">
        <f t="shared" si="7"/>
        <v>0</v>
      </c>
      <c r="D79" s="310">
        <f t="shared" si="8"/>
        <v>0</v>
      </c>
      <c r="E79" s="311">
        <f t="shared" si="1"/>
        <v>0</v>
      </c>
      <c r="F79" s="310">
        <f t="shared" si="9"/>
        <v>0</v>
      </c>
      <c r="G79" s="310">
        <f t="shared" si="10"/>
        <v>0</v>
      </c>
      <c r="H79" s="310">
        <f t="shared" si="11"/>
        <v>0</v>
      </c>
      <c r="I79" s="310">
        <f t="shared" si="3"/>
        <v>0</v>
      </c>
      <c r="J79" s="374">
        <f t="shared" si="12"/>
        <v>0</v>
      </c>
      <c r="K79" s="374">
        <f t="shared" si="4"/>
        <v>0</v>
      </c>
      <c r="L79" s="388">
        <f t="shared" si="13"/>
        <v>1</v>
      </c>
      <c r="M79" s="374">
        <f t="shared" si="5"/>
        <v>0</v>
      </c>
    </row>
    <row r="80" spans="1:13">
      <c r="A80" s="228">
        <f t="shared" si="6"/>
        <v>0</v>
      </c>
      <c r="B80" s="229">
        <f t="shared" si="0"/>
        <v>0</v>
      </c>
      <c r="C80" s="310">
        <f t="shared" si="7"/>
        <v>0</v>
      </c>
      <c r="D80" s="310">
        <f t="shared" si="8"/>
        <v>0</v>
      </c>
      <c r="E80" s="311">
        <f t="shared" si="1"/>
        <v>0</v>
      </c>
      <c r="F80" s="310">
        <f t="shared" si="9"/>
        <v>0</v>
      </c>
      <c r="G80" s="310">
        <f t="shared" si="10"/>
        <v>0</v>
      </c>
      <c r="H80" s="310">
        <f t="shared" si="11"/>
        <v>0</v>
      </c>
      <c r="I80" s="310">
        <f t="shared" si="3"/>
        <v>0</v>
      </c>
      <c r="J80" s="374">
        <f t="shared" si="12"/>
        <v>0</v>
      </c>
      <c r="K80" s="374">
        <f t="shared" si="4"/>
        <v>0</v>
      </c>
      <c r="L80" s="388">
        <f t="shared" si="13"/>
        <v>1</v>
      </c>
      <c r="M80" s="374">
        <f t="shared" si="5"/>
        <v>0</v>
      </c>
    </row>
    <row r="81" spans="1:13">
      <c r="A81" s="228">
        <f t="shared" si="6"/>
        <v>0</v>
      </c>
      <c r="B81" s="229">
        <f t="shared" si="0"/>
        <v>0</v>
      </c>
      <c r="C81" s="310">
        <f t="shared" si="7"/>
        <v>0</v>
      </c>
      <c r="D81" s="310">
        <f t="shared" si="8"/>
        <v>0</v>
      </c>
      <c r="E81" s="311">
        <f t="shared" si="1"/>
        <v>0</v>
      </c>
      <c r="F81" s="310">
        <f t="shared" si="9"/>
        <v>0</v>
      </c>
      <c r="G81" s="310">
        <f t="shared" si="10"/>
        <v>0</v>
      </c>
      <c r="H81" s="310">
        <f t="shared" si="11"/>
        <v>0</v>
      </c>
      <c r="I81" s="310">
        <f t="shared" si="3"/>
        <v>0</v>
      </c>
      <c r="J81" s="374">
        <f t="shared" si="12"/>
        <v>0</v>
      </c>
      <c r="K81" s="374">
        <f t="shared" si="4"/>
        <v>0</v>
      </c>
      <c r="L81" s="388">
        <f t="shared" si="13"/>
        <v>1</v>
      </c>
      <c r="M81" s="374">
        <f t="shared" si="5"/>
        <v>0</v>
      </c>
    </row>
    <row r="82" spans="1:13">
      <c r="A82" s="228">
        <f t="shared" si="6"/>
        <v>0</v>
      </c>
      <c r="B82" s="229">
        <f t="shared" ref="B82:B145" si="14">IF(Pay_Num&lt;&gt;0,DATE(YEAR(Loan_Start),MONTH(Loan_Start)+(Pay_Num)*12/Num_Pmt_Per_Year,DAY(Loan_Start)),0)</f>
        <v>0</v>
      </c>
      <c r="C82" s="310">
        <f t="shared" si="7"/>
        <v>0</v>
      </c>
      <c r="D82" s="310">
        <f t="shared" si="8"/>
        <v>0</v>
      </c>
      <c r="E82" s="311">
        <f t="shared" ref="E82:E145" si="15">IF(AND(Pay_Num&lt;&gt;0,Sched_Pay+Scheduled_Extra_Payments&lt;Beg_Bal),Scheduled_Extra_Payments,IF(AND(Pay_Num&lt;&gt;0,Beg_Bal-Sched_Pay&gt;0),Beg_Bal-Sched_Pay,IF(Pay_Num&lt;&gt;0,0,0)))</f>
        <v>0</v>
      </c>
      <c r="F82" s="310">
        <f t="shared" si="9"/>
        <v>0</v>
      </c>
      <c r="G82" s="310">
        <f t="shared" si="10"/>
        <v>0</v>
      </c>
      <c r="H82" s="310">
        <f t="shared" si="11"/>
        <v>0</v>
      </c>
      <c r="I82" s="310">
        <f t="shared" ref="I82:I145" si="16">IF(AND(Pay_Num&lt;&gt;0,Sched_Pay+Extra_Pay&lt;Beg_Bal),Beg_Bal-Princ,IF(Pay_Num&lt;&gt;0,0,0))</f>
        <v>0</v>
      </c>
      <c r="J82" s="374">
        <f t="shared" si="12"/>
        <v>0</v>
      </c>
      <c r="K82" s="374">
        <f t="shared" ref="K82:K145" si="17">H83-J83</f>
        <v>0</v>
      </c>
      <c r="L82" s="388">
        <f t="shared" si="13"/>
        <v>1</v>
      </c>
      <c r="M82" s="374">
        <f t="shared" ref="M82:M145" si="18">K82+J82</f>
        <v>0</v>
      </c>
    </row>
    <row r="83" spans="1:13">
      <c r="A83" s="228">
        <f t="shared" ref="A83:A146" si="19">IF(Values_Entered,A82+1,0)</f>
        <v>0</v>
      </c>
      <c r="B83" s="229">
        <f t="shared" si="14"/>
        <v>0</v>
      </c>
      <c r="C83" s="310">
        <f t="shared" ref="C83:C146" si="20">IF(Pay_Num&lt;&gt;0,I82,0)</f>
        <v>0</v>
      </c>
      <c r="D83" s="310">
        <f t="shared" ref="D83:D146" si="21">G83+H83</f>
        <v>0</v>
      </c>
      <c r="E83" s="311">
        <f t="shared" si="15"/>
        <v>0</v>
      </c>
      <c r="F83" s="310">
        <f t="shared" ref="F83:F146" si="22">IF(AND(Pay_Num&lt;&gt;0,Sched_Pay+Extra_Pay&lt;Beg_Bal),Sched_Pay+Extra_Pay,IF(Pay_Num&lt;&gt;0,Beg_Bal,0))</f>
        <v>0</v>
      </c>
      <c r="G83" s="310">
        <f t="shared" ref="G83:G146" si="23">IF(I82=0,0,IF(Pay_Num&lt;&gt;0,Loan_Amount/Loan_Years/Num_Pmt_Per_Year,0))</f>
        <v>0</v>
      </c>
      <c r="H83" s="310">
        <f t="shared" ref="H83:H146" si="24">IF(Pay_Num&lt;&gt;0,Beg_Bal*Interest_Rate/Num_Pmt_Per_Year,0)</f>
        <v>0</v>
      </c>
      <c r="I83" s="310">
        <f t="shared" si="16"/>
        <v>0</v>
      </c>
      <c r="J83" s="374">
        <f t="shared" ref="J83:J146" si="25">DAYS360(L83,B83)/360*H83</f>
        <v>0</v>
      </c>
      <c r="K83" s="374">
        <f t="shared" si="17"/>
        <v>0</v>
      </c>
      <c r="L83" s="388">
        <f t="shared" ref="L83:L146" si="26">DATE(YEAR(B83),1,1)</f>
        <v>1</v>
      </c>
      <c r="M83" s="374">
        <f t="shared" si="18"/>
        <v>0</v>
      </c>
    </row>
    <row r="84" spans="1:13">
      <c r="A84" s="228">
        <f t="shared" si="19"/>
        <v>0</v>
      </c>
      <c r="B84" s="229">
        <f t="shared" si="14"/>
        <v>0</v>
      </c>
      <c r="C84" s="310">
        <f t="shared" si="20"/>
        <v>0</v>
      </c>
      <c r="D84" s="310">
        <f t="shared" si="21"/>
        <v>0</v>
      </c>
      <c r="E84" s="311">
        <f t="shared" si="15"/>
        <v>0</v>
      </c>
      <c r="F84" s="310">
        <f t="shared" si="22"/>
        <v>0</v>
      </c>
      <c r="G84" s="310">
        <f t="shared" si="23"/>
        <v>0</v>
      </c>
      <c r="H84" s="310">
        <f t="shared" si="24"/>
        <v>0</v>
      </c>
      <c r="I84" s="310">
        <f t="shared" si="16"/>
        <v>0</v>
      </c>
      <c r="J84" s="374">
        <f t="shared" si="25"/>
        <v>0</v>
      </c>
      <c r="K84" s="374">
        <f t="shared" si="17"/>
        <v>0</v>
      </c>
      <c r="L84" s="388">
        <f t="shared" si="26"/>
        <v>1</v>
      </c>
      <c r="M84" s="374">
        <f t="shared" si="18"/>
        <v>0</v>
      </c>
    </row>
    <row r="85" spans="1:13">
      <c r="A85" s="228">
        <f t="shared" si="19"/>
        <v>0</v>
      </c>
      <c r="B85" s="229">
        <f t="shared" si="14"/>
        <v>0</v>
      </c>
      <c r="C85" s="310">
        <f t="shared" si="20"/>
        <v>0</v>
      </c>
      <c r="D85" s="310">
        <f t="shared" si="21"/>
        <v>0</v>
      </c>
      <c r="E85" s="311">
        <f t="shared" si="15"/>
        <v>0</v>
      </c>
      <c r="F85" s="310">
        <f t="shared" si="22"/>
        <v>0</v>
      </c>
      <c r="G85" s="310">
        <f t="shared" si="23"/>
        <v>0</v>
      </c>
      <c r="H85" s="310">
        <f t="shared" si="24"/>
        <v>0</v>
      </c>
      <c r="I85" s="310">
        <f t="shared" si="16"/>
        <v>0</v>
      </c>
      <c r="J85" s="374">
        <f t="shared" si="25"/>
        <v>0</v>
      </c>
      <c r="K85" s="374">
        <f t="shared" si="17"/>
        <v>0</v>
      </c>
      <c r="L85" s="388">
        <f t="shared" si="26"/>
        <v>1</v>
      </c>
      <c r="M85" s="374">
        <f t="shared" si="18"/>
        <v>0</v>
      </c>
    </row>
    <row r="86" spans="1:13">
      <c r="A86" s="228">
        <f t="shared" si="19"/>
        <v>0</v>
      </c>
      <c r="B86" s="229">
        <f t="shared" si="14"/>
        <v>0</v>
      </c>
      <c r="C86" s="310">
        <f t="shared" si="20"/>
        <v>0</v>
      </c>
      <c r="D86" s="310">
        <f t="shared" si="21"/>
        <v>0</v>
      </c>
      <c r="E86" s="311">
        <f t="shared" si="15"/>
        <v>0</v>
      </c>
      <c r="F86" s="310">
        <f t="shared" si="22"/>
        <v>0</v>
      </c>
      <c r="G86" s="310">
        <f t="shared" si="23"/>
        <v>0</v>
      </c>
      <c r="H86" s="310">
        <f t="shared" si="24"/>
        <v>0</v>
      </c>
      <c r="I86" s="310">
        <f t="shared" si="16"/>
        <v>0</v>
      </c>
      <c r="J86" s="374">
        <f t="shared" si="25"/>
        <v>0</v>
      </c>
      <c r="K86" s="374">
        <f t="shared" si="17"/>
        <v>0</v>
      </c>
      <c r="L86" s="388">
        <f t="shared" si="26"/>
        <v>1</v>
      </c>
      <c r="M86" s="374">
        <f t="shared" si="18"/>
        <v>0</v>
      </c>
    </row>
    <row r="87" spans="1:13">
      <c r="A87" s="228">
        <f t="shared" si="19"/>
        <v>0</v>
      </c>
      <c r="B87" s="229">
        <f t="shared" si="14"/>
        <v>0</v>
      </c>
      <c r="C87" s="310">
        <f t="shared" si="20"/>
        <v>0</v>
      </c>
      <c r="D87" s="310">
        <f t="shared" si="21"/>
        <v>0</v>
      </c>
      <c r="E87" s="311">
        <f t="shared" si="15"/>
        <v>0</v>
      </c>
      <c r="F87" s="310">
        <f t="shared" si="22"/>
        <v>0</v>
      </c>
      <c r="G87" s="310">
        <f t="shared" si="23"/>
        <v>0</v>
      </c>
      <c r="H87" s="310">
        <f t="shared" si="24"/>
        <v>0</v>
      </c>
      <c r="I87" s="310">
        <f t="shared" si="16"/>
        <v>0</v>
      </c>
      <c r="J87" s="374">
        <f t="shared" si="25"/>
        <v>0</v>
      </c>
      <c r="K87" s="374">
        <f t="shared" si="17"/>
        <v>0</v>
      </c>
      <c r="L87" s="388">
        <f t="shared" si="26"/>
        <v>1</v>
      </c>
      <c r="M87" s="374">
        <f t="shared" si="18"/>
        <v>0</v>
      </c>
    </row>
    <row r="88" spans="1:13">
      <c r="A88" s="228">
        <f t="shared" si="19"/>
        <v>0</v>
      </c>
      <c r="B88" s="229">
        <f t="shared" si="14"/>
        <v>0</v>
      </c>
      <c r="C88" s="310">
        <f t="shared" si="20"/>
        <v>0</v>
      </c>
      <c r="D88" s="310">
        <f t="shared" si="21"/>
        <v>0</v>
      </c>
      <c r="E88" s="311">
        <f t="shared" si="15"/>
        <v>0</v>
      </c>
      <c r="F88" s="310">
        <f t="shared" si="22"/>
        <v>0</v>
      </c>
      <c r="G88" s="310">
        <f t="shared" si="23"/>
        <v>0</v>
      </c>
      <c r="H88" s="310">
        <f t="shared" si="24"/>
        <v>0</v>
      </c>
      <c r="I88" s="310">
        <f t="shared" si="16"/>
        <v>0</v>
      </c>
      <c r="J88" s="374">
        <f t="shared" si="25"/>
        <v>0</v>
      </c>
      <c r="K88" s="374">
        <f t="shared" si="17"/>
        <v>0</v>
      </c>
      <c r="L88" s="388">
        <f t="shared" si="26"/>
        <v>1</v>
      </c>
      <c r="M88" s="374">
        <f t="shared" si="18"/>
        <v>0</v>
      </c>
    </row>
    <row r="89" spans="1:13">
      <c r="A89" s="228">
        <f t="shared" si="19"/>
        <v>0</v>
      </c>
      <c r="B89" s="229">
        <f t="shared" si="14"/>
        <v>0</v>
      </c>
      <c r="C89" s="310">
        <f t="shared" si="20"/>
        <v>0</v>
      </c>
      <c r="D89" s="310">
        <f t="shared" si="21"/>
        <v>0</v>
      </c>
      <c r="E89" s="311">
        <f t="shared" si="15"/>
        <v>0</v>
      </c>
      <c r="F89" s="310">
        <f t="shared" si="22"/>
        <v>0</v>
      </c>
      <c r="G89" s="310">
        <f t="shared" si="23"/>
        <v>0</v>
      </c>
      <c r="H89" s="310">
        <f t="shared" si="24"/>
        <v>0</v>
      </c>
      <c r="I89" s="310">
        <f t="shared" si="16"/>
        <v>0</v>
      </c>
      <c r="J89" s="374">
        <f t="shared" si="25"/>
        <v>0</v>
      </c>
      <c r="K89" s="374">
        <f t="shared" si="17"/>
        <v>0</v>
      </c>
      <c r="L89" s="388">
        <f t="shared" si="26"/>
        <v>1</v>
      </c>
      <c r="M89" s="374">
        <f t="shared" si="18"/>
        <v>0</v>
      </c>
    </row>
    <row r="90" spans="1:13">
      <c r="A90" s="228">
        <f t="shared" si="19"/>
        <v>0</v>
      </c>
      <c r="B90" s="229">
        <f t="shared" si="14"/>
        <v>0</v>
      </c>
      <c r="C90" s="310">
        <f t="shared" si="20"/>
        <v>0</v>
      </c>
      <c r="D90" s="310">
        <f t="shared" si="21"/>
        <v>0</v>
      </c>
      <c r="E90" s="311">
        <f t="shared" si="15"/>
        <v>0</v>
      </c>
      <c r="F90" s="310">
        <f t="shared" si="22"/>
        <v>0</v>
      </c>
      <c r="G90" s="310">
        <f t="shared" si="23"/>
        <v>0</v>
      </c>
      <c r="H90" s="310">
        <f t="shared" si="24"/>
        <v>0</v>
      </c>
      <c r="I90" s="310">
        <f t="shared" si="16"/>
        <v>0</v>
      </c>
      <c r="J90" s="374">
        <f t="shared" si="25"/>
        <v>0</v>
      </c>
      <c r="K90" s="374">
        <f t="shared" si="17"/>
        <v>0</v>
      </c>
      <c r="L90" s="388">
        <f t="shared" si="26"/>
        <v>1</v>
      </c>
      <c r="M90" s="374">
        <f t="shared" si="18"/>
        <v>0</v>
      </c>
    </row>
    <row r="91" spans="1:13">
      <c r="A91" s="228">
        <f t="shared" si="19"/>
        <v>0</v>
      </c>
      <c r="B91" s="229">
        <f t="shared" si="14"/>
        <v>0</v>
      </c>
      <c r="C91" s="310">
        <f t="shared" si="20"/>
        <v>0</v>
      </c>
      <c r="D91" s="310">
        <f t="shared" si="21"/>
        <v>0</v>
      </c>
      <c r="E91" s="311">
        <f t="shared" si="15"/>
        <v>0</v>
      </c>
      <c r="F91" s="310">
        <f t="shared" si="22"/>
        <v>0</v>
      </c>
      <c r="G91" s="310">
        <f t="shared" si="23"/>
        <v>0</v>
      </c>
      <c r="H91" s="310">
        <f t="shared" si="24"/>
        <v>0</v>
      </c>
      <c r="I91" s="310">
        <f t="shared" si="16"/>
        <v>0</v>
      </c>
      <c r="J91" s="374">
        <f t="shared" si="25"/>
        <v>0</v>
      </c>
      <c r="K91" s="374">
        <f t="shared" si="17"/>
        <v>0</v>
      </c>
      <c r="L91" s="388">
        <f t="shared" si="26"/>
        <v>1</v>
      </c>
      <c r="M91" s="374">
        <f t="shared" si="18"/>
        <v>0</v>
      </c>
    </row>
    <row r="92" spans="1:13">
      <c r="A92" s="228">
        <f t="shared" si="19"/>
        <v>0</v>
      </c>
      <c r="B92" s="229">
        <f t="shared" si="14"/>
        <v>0</v>
      </c>
      <c r="C92" s="310">
        <f t="shared" si="20"/>
        <v>0</v>
      </c>
      <c r="D92" s="310">
        <f t="shared" si="21"/>
        <v>0</v>
      </c>
      <c r="E92" s="311">
        <f t="shared" si="15"/>
        <v>0</v>
      </c>
      <c r="F92" s="310">
        <f t="shared" si="22"/>
        <v>0</v>
      </c>
      <c r="G92" s="310">
        <f t="shared" si="23"/>
        <v>0</v>
      </c>
      <c r="H92" s="310">
        <f t="shared" si="24"/>
        <v>0</v>
      </c>
      <c r="I92" s="310">
        <f t="shared" si="16"/>
        <v>0</v>
      </c>
      <c r="J92" s="374">
        <f t="shared" si="25"/>
        <v>0</v>
      </c>
      <c r="K92" s="374">
        <f t="shared" si="17"/>
        <v>0</v>
      </c>
      <c r="L92" s="388">
        <f t="shared" si="26"/>
        <v>1</v>
      </c>
      <c r="M92" s="374">
        <f t="shared" si="18"/>
        <v>0</v>
      </c>
    </row>
    <row r="93" spans="1:13">
      <c r="A93" s="228">
        <f t="shared" si="19"/>
        <v>0</v>
      </c>
      <c r="B93" s="229">
        <f t="shared" si="14"/>
        <v>0</v>
      </c>
      <c r="C93" s="310">
        <f t="shared" si="20"/>
        <v>0</v>
      </c>
      <c r="D93" s="310">
        <f t="shared" si="21"/>
        <v>0</v>
      </c>
      <c r="E93" s="311">
        <f t="shared" si="15"/>
        <v>0</v>
      </c>
      <c r="F93" s="310">
        <f t="shared" si="22"/>
        <v>0</v>
      </c>
      <c r="G93" s="310">
        <f t="shared" si="23"/>
        <v>0</v>
      </c>
      <c r="H93" s="310">
        <f t="shared" si="24"/>
        <v>0</v>
      </c>
      <c r="I93" s="310">
        <f t="shared" si="16"/>
        <v>0</v>
      </c>
      <c r="J93" s="374">
        <f t="shared" si="25"/>
        <v>0</v>
      </c>
      <c r="K93" s="374">
        <f t="shared" si="17"/>
        <v>0</v>
      </c>
      <c r="L93" s="388">
        <f t="shared" si="26"/>
        <v>1</v>
      </c>
      <c r="M93" s="374">
        <f t="shared" si="18"/>
        <v>0</v>
      </c>
    </row>
    <row r="94" spans="1:13">
      <c r="A94" s="228">
        <f t="shared" si="19"/>
        <v>0</v>
      </c>
      <c r="B94" s="229">
        <f t="shared" si="14"/>
        <v>0</v>
      </c>
      <c r="C94" s="310">
        <f t="shared" si="20"/>
        <v>0</v>
      </c>
      <c r="D94" s="310">
        <f t="shared" si="21"/>
        <v>0</v>
      </c>
      <c r="E94" s="311">
        <f t="shared" si="15"/>
        <v>0</v>
      </c>
      <c r="F94" s="310">
        <f t="shared" si="22"/>
        <v>0</v>
      </c>
      <c r="G94" s="310">
        <f t="shared" si="23"/>
        <v>0</v>
      </c>
      <c r="H94" s="310">
        <f t="shared" si="24"/>
        <v>0</v>
      </c>
      <c r="I94" s="310">
        <f t="shared" si="16"/>
        <v>0</v>
      </c>
      <c r="J94" s="374">
        <f t="shared" si="25"/>
        <v>0</v>
      </c>
      <c r="K94" s="374">
        <f t="shared" si="17"/>
        <v>0</v>
      </c>
      <c r="L94" s="388">
        <f t="shared" si="26"/>
        <v>1</v>
      </c>
      <c r="M94" s="374">
        <f t="shared" si="18"/>
        <v>0</v>
      </c>
    </row>
    <row r="95" spans="1:13">
      <c r="A95" s="228">
        <f t="shared" si="19"/>
        <v>0</v>
      </c>
      <c r="B95" s="229">
        <f t="shared" si="14"/>
        <v>0</v>
      </c>
      <c r="C95" s="310">
        <f t="shared" si="20"/>
        <v>0</v>
      </c>
      <c r="D95" s="310">
        <f t="shared" si="21"/>
        <v>0</v>
      </c>
      <c r="E95" s="311">
        <f t="shared" si="15"/>
        <v>0</v>
      </c>
      <c r="F95" s="310">
        <f t="shared" si="22"/>
        <v>0</v>
      </c>
      <c r="G95" s="310">
        <f t="shared" si="23"/>
        <v>0</v>
      </c>
      <c r="H95" s="310">
        <f t="shared" si="24"/>
        <v>0</v>
      </c>
      <c r="I95" s="310">
        <f t="shared" si="16"/>
        <v>0</v>
      </c>
      <c r="J95" s="374">
        <f t="shared" si="25"/>
        <v>0</v>
      </c>
      <c r="K95" s="374">
        <f t="shared" si="17"/>
        <v>0</v>
      </c>
      <c r="L95" s="388">
        <f t="shared" si="26"/>
        <v>1</v>
      </c>
      <c r="M95" s="374">
        <f t="shared" si="18"/>
        <v>0</v>
      </c>
    </row>
    <row r="96" spans="1:13">
      <c r="A96" s="228">
        <f t="shared" si="19"/>
        <v>0</v>
      </c>
      <c r="B96" s="229">
        <f t="shared" si="14"/>
        <v>0</v>
      </c>
      <c r="C96" s="310">
        <f t="shared" si="20"/>
        <v>0</v>
      </c>
      <c r="D96" s="310">
        <f t="shared" si="21"/>
        <v>0</v>
      </c>
      <c r="E96" s="311">
        <f t="shared" si="15"/>
        <v>0</v>
      </c>
      <c r="F96" s="310">
        <f t="shared" si="22"/>
        <v>0</v>
      </c>
      <c r="G96" s="310">
        <f t="shared" si="23"/>
        <v>0</v>
      </c>
      <c r="H96" s="310">
        <f t="shared" si="24"/>
        <v>0</v>
      </c>
      <c r="I96" s="310">
        <f t="shared" si="16"/>
        <v>0</v>
      </c>
      <c r="J96" s="374">
        <f t="shared" si="25"/>
        <v>0</v>
      </c>
      <c r="K96" s="374">
        <f t="shared" si="17"/>
        <v>0</v>
      </c>
      <c r="L96" s="388">
        <f t="shared" si="26"/>
        <v>1</v>
      </c>
      <c r="M96" s="374">
        <f t="shared" si="18"/>
        <v>0</v>
      </c>
    </row>
    <row r="97" spans="1:13">
      <c r="A97" s="228">
        <f t="shared" si="19"/>
        <v>0</v>
      </c>
      <c r="B97" s="229">
        <f t="shared" si="14"/>
        <v>0</v>
      </c>
      <c r="C97" s="310">
        <f t="shared" si="20"/>
        <v>0</v>
      </c>
      <c r="D97" s="310">
        <f t="shared" si="21"/>
        <v>0</v>
      </c>
      <c r="E97" s="311">
        <f t="shared" si="15"/>
        <v>0</v>
      </c>
      <c r="F97" s="310">
        <f t="shared" si="22"/>
        <v>0</v>
      </c>
      <c r="G97" s="310">
        <f t="shared" si="23"/>
        <v>0</v>
      </c>
      <c r="H97" s="310">
        <f t="shared" si="24"/>
        <v>0</v>
      </c>
      <c r="I97" s="310">
        <f t="shared" si="16"/>
        <v>0</v>
      </c>
      <c r="J97" s="374">
        <f t="shared" si="25"/>
        <v>0</v>
      </c>
      <c r="K97" s="374">
        <f t="shared" si="17"/>
        <v>0</v>
      </c>
      <c r="L97" s="388">
        <f t="shared" si="26"/>
        <v>1</v>
      </c>
      <c r="M97" s="374">
        <f t="shared" si="18"/>
        <v>0</v>
      </c>
    </row>
    <row r="98" spans="1:13">
      <c r="A98" s="228">
        <f t="shared" si="19"/>
        <v>0</v>
      </c>
      <c r="B98" s="229">
        <f t="shared" si="14"/>
        <v>0</v>
      </c>
      <c r="C98" s="310">
        <f t="shared" si="20"/>
        <v>0</v>
      </c>
      <c r="D98" s="310">
        <f t="shared" si="21"/>
        <v>0</v>
      </c>
      <c r="E98" s="311">
        <f t="shared" si="15"/>
        <v>0</v>
      </c>
      <c r="F98" s="310">
        <f t="shared" si="22"/>
        <v>0</v>
      </c>
      <c r="G98" s="310">
        <f t="shared" si="23"/>
        <v>0</v>
      </c>
      <c r="H98" s="310">
        <f t="shared" si="24"/>
        <v>0</v>
      </c>
      <c r="I98" s="310">
        <f t="shared" si="16"/>
        <v>0</v>
      </c>
      <c r="J98" s="374">
        <f t="shared" si="25"/>
        <v>0</v>
      </c>
      <c r="K98" s="374">
        <f t="shared" si="17"/>
        <v>0</v>
      </c>
      <c r="L98" s="388">
        <f t="shared" si="26"/>
        <v>1</v>
      </c>
      <c r="M98" s="374">
        <f t="shared" si="18"/>
        <v>0</v>
      </c>
    </row>
    <row r="99" spans="1:13">
      <c r="A99" s="228">
        <f t="shared" si="19"/>
        <v>0</v>
      </c>
      <c r="B99" s="229">
        <f t="shared" si="14"/>
        <v>0</v>
      </c>
      <c r="C99" s="310">
        <f t="shared" si="20"/>
        <v>0</v>
      </c>
      <c r="D99" s="310">
        <f t="shared" si="21"/>
        <v>0</v>
      </c>
      <c r="E99" s="311">
        <f t="shared" si="15"/>
        <v>0</v>
      </c>
      <c r="F99" s="310">
        <f t="shared" si="22"/>
        <v>0</v>
      </c>
      <c r="G99" s="310">
        <f t="shared" si="23"/>
        <v>0</v>
      </c>
      <c r="H99" s="310">
        <f t="shared" si="24"/>
        <v>0</v>
      </c>
      <c r="I99" s="310">
        <f t="shared" si="16"/>
        <v>0</v>
      </c>
      <c r="J99" s="374">
        <f t="shared" si="25"/>
        <v>0</v>
      </c>
      <c r="K99" s="374">
        <f t="shared" si="17"/>
        <v>0</v>
      </c>
      <c r="L99" s="388">
        <f t="shared" si="26"/>
        <v>1</v>
      </c>
      <c r="M99" s="374">
        <f t="shared" si="18"/>
        <v>0</v>
      </c>
    </row>
    <row r="100" spans="1:13">
      <c r="A100" s="228">
        <f t="shared" si="19"/>
        <v>0</v>
      </c>
      <c r="B100" s="229">
        <f t="shared" si="14"/>
        <v>0</v>
      </c>
      <c r="C100" s="310">
        <f t="shared" si="20"/>
        <v>0</v>
      </c>
      <c r="D100" s="310">
        <f t="shared" si="21"/>
        <v>0</v>
      </c>
      <c r="E100" s="311">
        <f t="shared" si="15"/>
        <v>0</v>
      </c>
      <c r="F100" s="310">
        <f t="shared" si="22"/>
        <v>0</v>
      </c>
      <c r="G100" s="310">
        <f t="shared" si="23"/>
        <v>0</v>
      </c>
      <c r="H100" s="310">
        <f t="shared" si="24"/>
        <v>0</v>
      </c>
      <c r="I100" s="310">
        <f t="shared" si="16"/>
        <v>0</v>
      </c>
      <c r="J100" s="374">
        <f t="shared" si="25"/>
        <v>0</v>
      </c>
      <c r="K100" s="374">
        <f t="shared" si="17"/>
        <v>0</v>
      </c>
      <c r="L100" s="388">
        <f t="shared" si="26"/>
        <v>1</v>
      </c>
      <c r="M100" s="374">
        <f t="shared" si="18"/>
        <v>0</v>
      </c>
    </row>
    <row r="101" spans="1:13">
      <c r="A101" s="228">
        <f t="shared" si="19"/>
        <v>0</v>
      </c>
      <c r="B101" s="229">
        <f t="shared" si="14"/>
        <v>0</v>
      </c>
      <c r="C101" s="310">
        <f t="shared" si="20"/>
        <v>0</v>
      </c>
      <c r="D101" s="310">
        <f t="shared" si="21"/>
        <v>0</v>
      </c>
      <c r="E101" s="311">
        <f t="shared" si="15"/>
        <v>0</v>
      </c>
      <c r="F101" s="310">
        <f t="shared" si="22"/>
        <v>0</v>
      </c>
      <c r="G101" s="310">
        <f t="shared" si="23"/>
        <v>0</v>
      </c>
      <c r="H101" s="310">
        <f t="shared" si="24"/>
        <v>0</v>
      </c>
      <c r="I101" s="310">
        <f t="shared" si="16"/>
        <v>0</v>
      </c>
      <c r="J101" s="374">
        <f t="shared" si="25"/>
        <v>0</v>
      </c>
      <c r="K101" s="374">
        <f t="shared" si="17"/>
        <v>0</v>
      </c>
      <c r="L101" s="388">
        <f t="shared" si="26"/>
        <v>1</v>
      </c>
      <c r="M101" s="374">
        <f t="shared" si="18"/>
        <v>0</v>
      </c>
    </row>
    <row r="102" spans="1:13">
      <c r="A102" s="228">
        <f t="shared" si="19"/>
        <v>0</v>
      </c>
      <c r="B102" s="229">
        <f t="shared" si="14"/>
        <v>0</v>
      </c>
      <c r="C102" s="310">
        <f t="shared" si="20"/>
        <v>0</v>
      </c>
      <c r="D102" s="310">
        <f t="shared" si="21"/>
        <v>0</v>
      </c>
      <c r="E102" s="311">
        <f t="shared" si="15"/>
        <v>0</v>
      </c>
      <c r="F102" s="310">
        <f t="shared" si="22"/>
        <v>0</v>
      </c>
      <c r="G102" s="310">
        <f t="shared" si="23"/>
        <v>0</v>
      </c>
      <c r="H102" s="310">
        <f t="shared" si="24"/>
        <v>0</v>
      </c>
      <c r="I102" s="310">
        <f t="shared" si="16"/>
        <v>0</v>
      </c>
      <c r="J102" s="374">
        <f t="shared" si="25"/>
        <v>0</v>
      </c>
      <c r="K102" s="374">
        <f t="shared" si="17"/>
        <v>0</v>
      </c>
      <c r="L102" s="388">
        <f t="shared" si="26"/>
        <v>1</v>
      </c>
      <c r="M102" s="374">
        <f t="shared" si="18"/>
        <v>0</v>
      </c>
    </row>
    <row r="103" spans="1:13">
      <c r="A103" s="228">
        <f t="shared" si="19"/>
        <v>0</v>
      </c>
      <c r="B103" s="229">
        <f t="shared" si="14"/>
        <v>0</v>
      </c>
      <c r="C103" s="310">
        <f t="shared" si="20"/>
        <v>0</v>
      </c>
      <c r="D103" s="310">
        <f t="shared" si="21"/>
        <v>0</v>
      </c>
      <c r="E103" s="311">
        <f t="shared" si="15"/>
        <v>0</v>
      </c>
      <c r="F103" s="310">
        <f t="shared" si="22"/>
        <v>0</v>
      </c>
      <c r="G103" s="310">
        <f t="shared" si="23"/>
        <v>0</v>
      </c>
      <c r="H103" s="310">
        <f t="shared" si="24"/>
        <v>0</v>
      </c>
      <c r="I103" s="310">
        <f t="shared" si="16"/>
        <v>0</v>
      </c>
      <c r="J103" s="374">
        <f t="shared" si="25"/>
        <v>0</v>
      </c>
      <c r="K103" s="374">
        <f t="shared" si="17"/>
        <v>0</v>
      </c>
      <c r="L103" s="388">
        <f t="shared" si="26"/>
        <v>1</v>
      </c>
      <c r="M103" s="374">
        <f t="shared" si="18"/>
        <v>0</v>
      </c>
    </row>
    <row r="104" spans="1:13">
      <c r="A104" s="228">
        <f t="shared" si="19"/>
        <v>0</v>
      </c>
      <c r="B104" s="229">
        <f t="shared" si="14"/>
        <v>0</v>
      </c>
      <c r="C104" s="310">
        <f t="shared" si="20"/>
        <v>0</v>
      </c>
      <c r="D104" s="310">
        <f t="shared" si="21"/>
        <v>0</v>
      </c>
      <c r="E104" s="311">
        <f t="shared" si="15"/>
        <v>0</v>
      </c>
      <c r="F104" s="310">
        <f t="shared" si="22"/>
        <v>0</v>
      </c>
      <c r="G104" s="310">
        <f t="shared" si="23"/>
        <v>0</v>
      </c>
      <c r="H104" s="310">
        <f t="shared" si="24"/>
        <v>0</v>
      </c>
      <c r="I104" s="310">
        <f t="shared" si="16"/>
        <v>0</v>
      </c>
      <c r="J104" s="374">
        <f t="shared" si="25"/>
        <v>0</v>
      </c>
      <c r="K104" s="374">
        <f t="shared" si="17"/>
        <v>0</v>
      </c>
      <c r="L104" s="388">
        <f t="shared" si="26"/>
        <v>1</v>
      </c>
      <c r="M104" s="374">
        <f t="shared" si="18"/>
        <v>0</v>
      </c>
    </row>
    <row r="105" spans="1:13">
      <c r="A105" s="228">
        <f t="shared" si="19"/>
        <v>0</v>
      </c>
      <c r="B105" s="229">
        <f t="shared" si="14"/>
        <v>0</v>
      </c>
      <c r="C105" s="310">
        <f t="shared" si="20"/>
        <v>0</v>
      </c>
      <c r="D105" s="310">
        <f t="shared" si="21"/>
        <v>0</v>
      </c>
      <c r="E105" s="311">
        <f t="shared" si="15"/>
        <v>0</v>
      </c>
      <c r="F105" s="310">
        <f t="shared" si="22"/>
        <v>0</v>
      </c>
      <c r="G105" s="310">
        <f t="shared" si="23"/>
        <v>0</v>
      </c>
      <c r="H105" s="310">
        <f t="shared" si="24"/>
        <v>0</v>
      </c>
      <c r="I105" s="310">
        <f t="shared" si="16"/>
        <v>0</v>
      </c>
      <c r="J105" s="374">
        <f t="shared" si="25"/>
        <v>0</v>
      </c>
      <c r="K105" s="374">
        <f t="shared" si="17"/>
        <v>0</v>
      </c>
      <c r="L105" s="388">
        <f t="shared" si="26"/>
        <v>1</v>
      </c>
      <c r="M105" s="374">
        <f t="shared" si="18"/>
        <v>0</v>
      </c>
    </row>
    <row r="106" spans="1:13">
      <c r="A106" s="228">
        <f t="shared" si="19"/>
        <v>0</v>
      </c>
      <c r="B106" s="229">
        <f t="shared" si="14"/>
        <v>0</v>
      </c>
      <c r="C106" s="310">
        <f t="shared" si="20"/>
        <v>0</v>
      </c>
      <c r="D106" s="310">
        <f t="shared" si="21"/>
        <v>0</v>
      </c>
      <c r="E106" s="311">
        <f t="shared" si="15"/>
        <v>0</v>
      </c>
      <c r="F106" s="310">
        <f t="shared" si="22"/>
        <v>0</v>
      </c>
      <c r="G106" s="310">
        <f t="shared" si="23"/>
        <v>0</v>
      </c>
      <c r="H106" s="310">
        <f t="shared" si="24"/>
        <v>0</v>
      </c>
      <c r="I106" s="310">
        <f t="shared" si="16"/>
        <v>0</v>
      </c>
      <c r="J106" s="374">
        <f t="shared" si="25"/>
        <v>0</v>
      </c>
      <c r="K106" s="374">
        <f t="shared" si="17"/>
        <v>0</v>
      </c>
      <c r="L106" s="388">
        <f t="shared" si="26"/>
        <v>1</v>
      </c>
      <c r="M106" s="374">
        <f t="shared" si="18"/>
        <v>0</v>
      </c>
    </row>
    <row r="107" spans="1:13">
      <c r="A107" s="228">
        <f t="shared" si="19"/>
        <v>0</v>
      </c>
      <c r="B107" s="229">
        <f t="shared" si="14"/>
        <v>0</v>
      </c>
      <c r="C107" s="310">
        <f t="shared" si="20"/>
        <v>0</v>
      </c>
      <c r="D107" s="310">
        <f t="shared" si="21"/>
        <v>0</v>
      </c>
      <c r="E107" s="311">
        <f t="shared" si="15"/>
        <v>0</v>
      </c>
      <c r="F107" s="310">
        <f t="shared" si="22"/>
        <v>0</v>
      </c>
      <c r="G107" s="310">
        <f t="shared" si="23"/>
        <v>0</v>
      </c>
      <c r="H107" s="310">
        <f t="shared" si="24"/>
        <v>0</v>
      </c>
      <c r="I107" s="310">
        <f t="shared" si="16"/>
        <v>0</v>
      </c>
      <c r="J107" s="374">
        <f t="shared" si="25"/>
        <v>0</v>
      </c>
      <c r="K107" s="374">
        <f t="shared" si="17"/>
        <v>0</v>
      </c>
      <c r="L107" s="388">
        <f t="shared" si="26"/>
        <v>1</v>
      </c>
      <c r="M107" s="374">
        <f t="shared" si="18"/>
        <v>0</v>
      </c>
    </row>
    <row r="108" spans="1:13">
      <c r="A108" s="228">
        <f t="shared" si="19"/>
        <v>0</v>
      </c>
      <c r="B108" s="229">
        <f t="shared" si="14"/>
        <v>0</v>
      </c>
      <c r="C108" s="310">
        <f t="shared" si="20"/>
        <v>0</v>
      </c>
      <c r="D108" s="310">
        <f t="shared" si="21"/>
        <v>0</v>
      </c>
      <c r="E108" s="311">
        <f t="shared" si="15"/>
        <v>0</v>
      </c>
      <c r="F108" s="310">
        <f t="shared" si="22"/>
        <v>0</v>
      </c>
      <c r="G108" s="310">
        <f t="shared" si="23"/>
        <v>0</v>
      </c>
      <c r="H108" s="310">
        <f t="shared" si="24"/>
        <v>0</v>
      </c>
      <c r="I108" s="310">
        <f t="shared" si="16"/>
        <v>0</v>
      </c>
      <c r="J108" s="374">
        <f t="shared" si="25"/>
        <v>0</v>
      </c>
      <c r="K108" s="374">
        <f t="shared" si="17"/>
        <v>0</v>
      </c>
      <c r="L108" s="388">
        <f t="shared" si="26"/>
        <v>1</v>
      </c>
      <c r="M108" s="374">
        <f t="shared" si="18"/>
        <v>0</v>
      </c>
    </row>
    <row r="109" spans="1:13">
      <c r="A109" s="228">
        <f t="shared" si="19"/>
        <v>0</v>
      </c>
      <c r="B109" s="229">
        <f t="shared" si="14"/>
        <v>0</v>
      </c>
      <c r="C109" s="310">
        <f t="shared" si="20"/>
        <v>0</v>
      </c>
      <c r="D109" s="310">
        <f t="shared" si="21"/>
        <v>0</v>
      </c>
      <c r="E109" s="311">
        <f t="shared" si="15"/>
        <v>0</v>
      </c>
      <c r="F109" s="310">
        <f t="shared" si="22"/>
        <v>0</v>
      </c>
      <c r="G109" s="310">
        <f t="shared" si="23"/>
        <v>0</v>
      </c>
      <c r="H109" s="310">
        <f t="shared" si="24"/>
        <v>0</v>
      </c>
      <c r="I109" s="310">
        <f t="shared" si="16"/>
        <v>0</v>
      </c>
      <c r="J109" s="374">
        <f t="shared" si="25"/>
        <v>0</v>
      </c>
      <c r="K109" s="374">
        <f t="shared" si="17"/>
        <v>0</v>
      </c>
      <c r="L109" s="388">
        <f t="shared" si="26"/>
        <v>1</v>
      </c>
      <c r="M109" s="374">
        <f t="shared" si="18"/>
        <v>0</v>
      </c>
    </row>
    <row r="110" spans="1:13">
      <c r="A110" s="228">
        <f t="shared" si="19"/>
        <v>0</v>
      </c>
      <c r="B110" s="229">
        <f t="shared" si="14"/>
        <v>0</v>
      </c>
      <c r="C110" s="310">
        <f t="shared" si="20"/>
        <v>0</v>
      </c>
      <c r="D110" s="310">
        <f t="shared" si="21"/>
        <v>0</v>
      </c>
      <c r="E110" s="311">
        <f t="shared" si="15"/>
        <v>0</v>
      </c>
      <c r="F110" s="310">
        <f t="shared" si="22"/>
        <v>0</v>
      </c>
      <c r="G110" s="310">
        <f t="shared" si="23"/>
        <v>0</v>
      </c>
      <c r="H110" s="310">
        <f t="shared" si="24"/>
        <v>0</v>
      </c>
      <c r="I110" s="310">
        <f t="shared" si="16"/>
        <v>0</v>
      </c>
      <c r="J110" s="374">
        <f t="shared" si="25"/>
        <v>0</v>
      </c>
      <c r="K110" s="374">
        <f t="shared" si="17"/>
        <v>0</v>
      </c>
      <c r="L110" s="388">
        <f t="shared" si="26"/>
        <v>1</v>
      </c>
      <c r="M110" s="374">
        <f t="shared" si="18"/>
        <v>0</v>
      </c>
    </row>
    <row r="111" spans="1:13">
      <c r="A111" s="228">
        <f t="shared" si="19"/>
        <v>0</v>
      </c>
      <c r="B111" s="229">
        <f t="shared" si="14"/>
        <v>0</v>
      </c>
      <c r="C111" s="310">
        <f t="shared" si="20"/>
        <v>0</v>
      </c>
      <c r="D111" s="310">
        <f t="shared" si="21"/>
        <v>0</v>
      </c>
      <c r="E111" s="311">
        <f t="shared" si="15"/>
        <v>0</v>
      </c>
      <c r="F111" s="310">
        <f t="shared" si="22"/>
        <v>0</v>
      </c>
      <c r="G111" s="310">
        <f t="shared" si="23"/>
        <v>0</v>
      </c>
      <c r="H111" s="310">
        <f t="shared" si="24"/>
        <v>0</v>
      </c>
      <c r="I111" s="310">
        <f t="shared" si="16"/>
        <v>0</v>
      </c>
      <c r="J111" s="374">
        <f t="shared" si="25"/>
        <v>0</v>
      </c>
      <c r="K111" s="374">
        <f t="shared" si="17"/>
        <v>0</v>
      </c>
      <c r="L111" s="388">
        <f t="shared" si="26"/>
        <v>1</v>
      </c>
      <c r="M111" s="374">
        <f t="shared" si="18"/>
        <v>0</v>
      </c>
    </row>
    <row r="112" spans="1:13">
      <c r="A112" s="228">
        <f t="shared" si="19"/>
        <v>0</v>
      </c>
      <c r="B112" s="229">
        <f t="shared" si="14"/>
        <v>0</v>
      </c>
      <c r="C112" s="310">
        <f t="shared" si="20"/>
        <v>0</v>
      </c>
      <c r="D112" s="310">
        <f t="shared" si="21"/>
        <v>0</v>
      </c>
      <c r="E112" s="311">
        <f t="shared" si="15"/>
        <v>0</v>
      </c>
      <c r="F112" s="310">
        <f t="shared" si="22"/>
        <v>0</v>
      </c>
      <c r="G112" s="310">
        <f t="shared" si="23"/>
        <v>0</v>
      </c>
      <c r="H112" s="310">
        <f t="shared" si="24"/>
        <v>0</v>
      </c>
      <c r="I112" s="310">
        <f t="shared" si="16"/>
        <v>0</v>
      </c>
      <c r="J112" s="374">
        <f t="shared" si="25"/>
        <v>0</v>
      </c>
      <c r="K112" s="374">
        <f t="shared" si="17"/>
        <v>0</v>
      </c>
      <c r="L112" s="388">
        <f t="shared" si="26"/>
        <v>1</v>
      </c>
      <c r="M112" s="374">
        <f t="shared" si="18"/>
        <v>0</v>
      </c>
    </row>
    <row r="113" spans="1:13">
      <c r="A113" s="228">
        <f t="shared" si="19"/>
        <v>0</v>
      </c>
      <c r="B113" s="229">
        <f t="shared" si="14"/>
        <v>0</v>
      </c>
      <c r="C113" s="310">
        <f t="shared" si="20"/>
        <v>0</v>
      </c>
      <c r="D113" s="310">
        <f t="shared" si="21"/>
        <v>0</v>
      </c>
      <c r="E113" s="311">
        <f t="shared" si="15"/>
        <v>0</v>
      </c>
      <c r="F113" s="310">
        <f t="shared" si="22"/>
        <v>0</v>
      </c>
      <c r="G113" s="310">
        <f t="shared" si="23"/>
        <v>0</v>
      </c>
      <c r="H113" s="310">
        <f t="shared" si="24"/>
        <v>0</v>
      </c>
      <c r="I113" s="310">
        <f t="shared" si="16"/>
        <v>0</v>
      </c>
      <c r="J113" s="374">
        <f t="shared" si="25"/>
        <v>0</v>
      </c>
      <c r="K113" s="374">
        <f t="shared" si="17"/>
        <v>0</v>
      </c>
      <c r="L113" s="388">
        <f t="shared" si="26"/>
        <v>1</v>
      </c>
      <c r="M113" s="374">
        <f t="shared" si="18"/>
        <v>0</v>
      </c>
    </row>
    <row r="114" spans="1:13">
      <c r="A114" s="228">
        <f t="shared" si="19"/>
        <v>0</v>
      </c>
      <c r="B114" s="229">
        <f t="shared" si="14"/>
        <v>0</v>
      </c>
      <c r="C114" s="310">
        <f t="shared" si="20"/>
        <v>0</v>
      </c>
      <c r="D114" s="310">
        <f t="shared" si="21"/>
        <v>0</v>
      </c>
      <c r="E114" s="311">
        <f t="shared" si="15"/>
        <v>0</v>
      </c>
      <c r="F114" s="310">
        <f t="shared" si="22"/>
        <v>0</v>
      </c>
      <c r="G114" s="310">
        <f t="shared" si="23"/>
        <v>0</v>
      </c>
      <c r="H114" s="310">
        <f t="shared" si="24"/>
        <v>0</v>
      </c>
      <c r="I114" s="310">
        <f t="shared" si="16"/>
        <v>0</v>
      </c>
      <c r="J114" s="374">
        <f t="shared" si="25"/>
        <v>0</v>
      </c>
      <c r="K114" s="374">
        <f t="shared" si="17"/>
        <v>0</v>
      </c>
      <c r="L114" s="388">
        <f t="shared" si="26"/>
        <v>1</v>
      </c>
      <c r="M114" s="374">
        <f t="shared" si="18"/>
        <v>0</v>
      </c>
    </row>
    <row r="115" spans="1:13">
      <c r="A115" s="228">
        <f t="shared" si="19"/>
        <v>0</v>
      </c>
      <c r="B115" s="229">
        <f t="shared" si="14"/>
        <v>0</v>
      </c>
      <c r="C115" s="310">
        <f t="shared" si="20"/>
        <v>0</v>
      </c>
      <c r="D115" s="310">
        <f t="shared" si="21"/>
        <v>0</v>
      </c>
      <c r="E115" s="311">
        <f t="shared" si="15"/>
        <v>0</v>
      </c>
      <c r="F115" s="310">
        <f t="shared" si="22"/>
        <v>0</v>
      </c>
      <c r="G115" s="310">
        <f t="shared" si="23"/>
        <v>0</v>
      </c>
      <c r="H115" s="310">
        <f t="shared" si="24"/>
        <v>0</v>
      </c>
      <c r="I115" s="310">
        <f t="shared" si="16"/>
        <v>0</v>
      </c>
      <c r="J115" s="374">
        <f t="shared" si="25"/>
        <v>0</v>
      </c>
      <c r="K115" s="374">
        <f t="shared" si="17"/>
        <v>0</v>
      </c>
      <c r="L115" s="388">
        <f t="shared" si="26"/>
        <v>1</v>
      </c>
      <c r="M115" s="374">
        <f t="shared" si="18"/>
        <v>0</v>
      </c>
    </row>
    <row r="116" spans="1:13">
      <c r="A116" s="228">
        <f t="shared" si="19"/>
        <v>0</v>
      </c>
      <c r="B116" s="229">
        <f t="shared" si="14"/>
        <v>0</v>
      </c>
      <c r="C116" s="310">
        <f t="shared" si="20"/>
        <v>0</v>
      </c>
      <c r="D116" s="310">
        <f t="shared" si="21"/>
        <v>0</v>
      </c>
      <c r="E116" s="311">
        <f t="shared" si="15"/>
        <v>0</v>
      </c>
      <c r="F116" s="310">
        <f t="shared" si="22"/>
        <v>0</v>
      </c>
      <c r="G116" s="310">
        <f t="shared" si="23"/>
        <v>0</v>
      </c>
      <c r="H116" s="310">
        <f t="shared" si="24"/>
        <v>0</v>
      </c>
      <c r="I116" s="310">
        <f t="shared" si="16"/>
        <v>0</v>
      </c>
      <c r="J116" s="374">
        <f t="shared" si="25"/>
        <v>0</v>
      </c>
      <c r="K116" s="374">
        <f t="shared" si="17"/>
        <v>0</v>
      </c>
      <c r="L116" s="388">
        <f t="shared" si="26"/>
        <v>1</v>
      </c>
      <c r="M116" s="374">
        <f t="shared" si="18"/>
        <v>0</v>
      </c>
    </row>
    <row r="117" spans="1:13">
      <c r="A117" s="228">
        <f t="shared" si="19"/>
        <v>0</v>
      </c>
      <c r="B117" s="229">
        <f t="shared" si="14"/>
        <v>0</v>
      </c>
      <c r="C117" s="310">
        <f t="shared" si="20"/>
        <v>0</v>
      </c>
      <c r="D117" s="310">
        <f t="shared" si="21"/>
        <v>0</v>
      </c>
      <c r="E117" s="311">
        <f t="shared" si="15"/>
        <v>0</v>
      </c>
      <c r="F117" s="310">
        <f t="shared" si="22"/>
        <v>0</v>
      </c>
      <c r="G117" s="310">
        <f t="shared" si="23"/>
        <v>0</v>
      </c>
      <c r="H117" s="310">
        <f t="shared" si="24"/>
        <v>0</v>
      </c>
      <c r="I117" s="310">
        <f t="shared" si="16"/>
        <v>0</v>
      </c>
      <c r="J117" s="374">
        <f t="shared" si="25"/>
        <v>0</v>
      </c>
      <c r="K117" s="374">
        <f t="shared" si="17"/>
        <v>0</v>
      </c>
      <c r="L117" s="388">
        <f t="shared" si="26"/>
        <v>1</v>
      </c>
      <c r="M117" s="374">
        <f t="shared" si="18"/>
        <v>0</v>
      </c>
    </row>
    <row r="118" spans="1:13">
      <c r="A118" s="228">
        <f t="shared" si="19"/>
        <v>0</v>
      </c>
      <c r="B118" s="229">
        <f t="shared" si="14"/>
        <v>0</v>
      </c>
      <c r="C118" s="310">
        <f t="shared" si="20"/>
        <v>0</v>
      </c>
      <c r="D118" s="310">
        <f t="shared" si="21"/>
        <v>0</v>
      </c>
      <c r="E118" s="311">
        <f t="shared" si="15"/>
        <v>0</v>
      </c>
      <c r="F118" s="310">
        <f t="shared" si="22"/>
        <v>0</v>
      </c>
      <c r="G118" s="310">
        <f t="shared" si="23"/>
        <v>0</v>
      </c>
      <c r="H118" s="310">
        <f t="shared" si="24"/>
        <v>0</v>
      </c>
      <c r="I118" s="310">
        <f t="shared" si="16"/>
        <v>0</v>
      </c>
      <c r="J118" s="374">
        <f t="shared" si="25"/>
        <v>0</v>
      </c>
      <c r="K118" s="374">
        <f t="shared" si="17"/>
        <v>0</v>
      </c>
      <c r="L118" s="388">
        <f t="shared" si="26"/>
        <v>1</v>
      </c>
      <c r="M118" s="374">
        <f t="shared" si="18"/>
        <v>0</v>
      </c>
    </row>
    <row r="119" spans="1:13">
      <c r="A119" s="228">
        <f t="shared" si="19"/>
        <v>0</v>
      </c>
      <c r="B119" s="229">
        <f t="shared" si="14"/>
        <v>0</v>
      </c>
      <c r="C119" s="310">
        <f t="shared" si="20"/>
        <v>0</v>
      </c>
      <c r="D119" s="310">
        <f t="shared" si="21"/>
        <v>0</v>
      </c>
      <c r="E119" s="311">
        <f t="shared" si="15"/>
        <v>0</v>
      </c>
      <c r="F119" s="310">
        <f t="shared" si="22"/>
        <v>0</v>
      </c>
      <c r="G119" s="310">
        <f t="shared" si="23"/>
        <v>0</v>
      </c>
      <c r="H119" s="310">
        <f t="shared" si="24"/>
        <v>0</v>
      </c>
      <c r="I119" s="310">
        <f t="shared" si="16"/>
        <v>0</v>
      </c>
      <c r="J119" s="374">
        <f t="shared" si="25"/>
        <v>0</v>
      </c>
      <c r="K119" s="374">
        <f t="shared" si="17"/>
        <v>0</v>
      </c>
      <c r="L119" s="388">
        <f t="shared" si="26"/>
        <v>1</v>
      </c>
      <c r="M119" s="374">
        <f t="shared" si="18"/>
        <v>0</v>
      </c>
    </row>
    <row r="120" spans="1:13">
      <c r="A120" s="228">
        <f t="shared" si="19"/>
        <v>0</v>
      </c>
      <c r="B120" s="229">
        <f t="shared" si="14"/>
        <v>0</v>
      </c>
      <c r="C120" s="310">
        <f t="shared" si="20"/>
        <v>0</v>
      </c>
      <c r="D120" s="310">
        <f t="shared" si="21"/>
        <v>0</v>
      </c>
      <c r="E120" s="311">
        <f t="shared" si="15"/>
        <v>0</v>
      </c>
      <c r="F120" s="310">
        <f t="shared" si="22"/>
        <v>0</v>
      </c>
      <c r="G120" s="310">
        <f t="shared" si="23"/>
        <v>0</v>
      </c>
      <c r="H120" s="310">
        <f t="shared" si="24"/>
        <v>0</v>
      </c>
      <c r="I120" s="310">
        <f t="shared" si="16"/>
        <v>0</v>
      </c>
      <c r="J120" s="374">
        <f t="shared" si="25"/>
        <v>0</v>
      </c>
      <c r="K120" s="374">
        <f t="shared" si="17"/>
        <v>0</v>
      </c>
      <c r="L120" s="388">
        <f t="shared" si="26"/>
        <v>1</v>
      </c>
      <c r="M120" s="374">
        <f t="shared" si="18"/>
        <v>0</v>
      </c>
    </row>
    <row r="121" spans="1:13">
      <c r="A121" s="228">
        <f t="shared" si="19"/>
        <v>0</v>
      </c>
      <c r="B121" s="229">
        <f t="shared" si="14"/>
        <v>0</v>
      </c>
      <c r="C121" s="310">
        <f t="shared" si="20"/>
        <v>0</v>
      </c>
      <c r="D121" s="310">
        <f t="shared" si="21"/>
        <v>0</v>
      </c>
      <c r="E121" s="311">
        <f t="shared" si="15"/>
        <v>0</v>
      </c>
      <c r="F121" s="310">
        <f t="shared" si="22"/>
        <v>0</v>
      </c>
      <c r="G121" s="310">
        <f t="shared" si="23"/>
        <v>0</v>
      </c>
      <c r="H121" s="310">
        <f t="shared" si="24"/>
        <v>0</v>
      </c>
      <c r="I121" s="310">
        <f t="shared" si="16"/>
        <v>0</v>
      </c>
      <c r="J121" s="374">
        <f t="shared" si="25"/>
        <v>0</v>
      </c>
      <c r="K121" s="374">
        <f t="shared" si="17"/>
        <v>0</v>
      </c>
      <c r="L121" s="388">
        <f t="shared" si="26"/>
        <v>1</v>
      </c>
      <c r="M121" s="374">
        <f t="shared" si="18"/>
        <v>0</v>
      </c>
    </row>
    <row r="122" spans="1:13">
      <c r="A122" s="228">
        <f t="shared" si="19"/>
        <v>0</v>
      </c>
      <c r="B122" s="229">
        <f t="shared" si="14"/>
        <v>0</v>
      </c>
      <c r="C122" s="310">
        <f t="shared" si="20"/>
        <v>0</v>
      </c>
      <c r="D122" s="310">
        <f t="shared" si="21"/>
        <v>0</v>
      </c>
      <c r="E122" s="311">
        <f t="shared" si="15"/>
        <v>0</v>
      </c>
      <c r="F122" s="310">
        <f t="shared" si="22"/>
        <v>0</v>
      </c>
      <c r="G122" s="310">
        <f t="shared" si="23"/>
        <v>0</v>
      </c>
      <c r="H122" s="310">
        <f t="shared" si="24"/>
        <v>0</v>
      </c>
      <c r="I122" s="310">
        <f t="shared" si="16"/>
        <v>0</v>
      </c>
      <c r="J122" s="374">
        <f t="shared" si="25"/>
        <v>0</v>
      </c>
      <c r="K122" s="374">
        <f t="shared" si="17"/>
        <v>0</v>
      </c>
      <c r="L122" s="388">
        <f t="shared" si="26"/>
        <v>1</v>
      </c>
      <c r="M122" s="374">
        <f t="shared" si="18"/>
        <v>0</v>
      </c>
    </row>
    <row r="123" spans="1:13">
      <c r="A123" s="228">
        <f t="shared" si="19"/>
        <v>0</v>
      </c>
      <c r="B123" s="229">
        <f t="shared" si="14"/>
        <v>0</v>
      </c>
      <c r="C123" s="310">
        <f t="shared" si="20"/>
        <v>0</v>
      </c>
      <c r="D123" s="310">
        <f t="shared" si="21"/>
        <v>0</v>
      </c>
      <c r="E123" s="311">
        <f t="shared" si="15"/>
        <v>0</v>
      </c>
      <c r="F123" s="310">
        <f t="shared" si="22"/>
        <v>0</v>
      </c>
      <c r="G123" s="310">
        <f t="shared" si="23"/>
        <v>0</v>
      </c>
      <c r="H123" s="310">
        <f t="shared" si="24"/>
        <v>0</v>
      </c>
      <c r="I123" s="310">
        <f t="shared" si="16"/>
        <v>0</v>
      </c>
      <c r="J123" s="374">
        <f t="shared" si="25"/>
        <v>0</v>
      </c>
      <c r="K123" s="374">
        <f t="shared" si="17"/>
        <v>0</v>
      </c>
      <c r="L123" s="388">
        <f t="shared" si="26"/>
        <v>1</v>
      </c>
      <c r="M123" s="374">
        <f t="shared" si="18"/>
        <v>0</v>
      </c>
    </row>
    <row r="124" spans="1:13">
      <c r="A124" s="228">
        <f t="shared" si="19"/>
        <v>0</v>
      </c>
      <c r="B124" s="229">
        <f t="shared" si="14"/>
        <v>0</v>
      </c>
      <c r="C124" s="310">
        <f t="shared" si="20"/>
        <v>0</v>
      </c>
      <c r="D124" s="310">
        <f t="shared" si="21"/>
        <v>0</v>
      </c>
      <c r="E124" s="311">
        <f t="shared" si="15"/>
        <v>0</v>
      </c>
      <c r="F124" s="310">
        <f t="shared" si="22"/>
        <v>0</v>
      </c>
      <c r="G124" s="310">
        <f t="shared" si="23"/>
        <v>0</v>
      </c>
      <c r="H124" s="310">
        <f t="shared" si="24"/>
        <v>0</v>
      </c>
      <c r="I124" s="310">
        <f t="shared" si="16"/>
        <v>0</v>
      </c>
      <c r="J124" s="374">
        <f t="shared" si="25"/>
        <v>0</v>
      </c>
      <c r="K124" s="374">
        <f t="shared" si="17"/>
        <v>0</v>
      </c>
      <c r="L124" s="388">
        <f t="shared" si="26"/>
        <v>1</v>
      </c>
      <c r="M124" s="374">
        <f t="shared" si="18"/>
        <v>0</v>
      </c>
    </row>
    <row r="125" spans="1:13">
      <c r="A125" s="228">
        <f t="shared" si="19"/>
        <v>0</v>
      </c>
      <c r="B125" s="229">
        <f t="shared" si="14"/>
        <v>0</v>
      </c>
      <c r="C125" s="310">
        <f t="shared" si="20"/>
        <v>0</v>
      </c>
      <c r="D125" s="310">
        <f t="shared" si="21"/>
        <v>0</v>
      </c>
      <c r="E125" s="311">
        <f t="shared" si="15"/>
        <v>0</v>
      </c>
      <c r="F125" s="310">
        <f t="shared" si="22"/>
        <v>0</v>
      </c>
      <c r="G125" s="310">
        <f t="shared" si="23"/>
        <v>0</v>
      </c>
      <c r="H125" s="310">
        <f t="shared" si="24"/>
        <v>0</v>
      </c>
      <c r="I125" s="310">
        <f t="shared" si="16"/>
        <v>0</v>
      </c>
      <c r="J125" s="374">
        <f t="shared" si="25"/>
        <v>0</v>
      </c>
      <c r="K125" s="374">
        <f t="shared" si="17"/>
        <v>0</v>
      </c>
      <c r="L125" s="388">
        <f t="shared" si="26"/>
        <v>1</v>
      </c>
      <c r="M125" s="374">
        <f t="shared" si="18"/>
        <v>0</v>
      </c>
    </row>
    <row r="126" spans="1:13">
      <c r="A126" s="228">
        <f t="shared" si="19"/>
        <v>0</v>
      </c>
      <c r="B126" s="229">
        <f t="shared" si="14"/>
        <v>0</v>
      </c>
      <c r="C126" s="310">
        <f t="shared" si="20"/>
        <v>0</v>
      </c>
      <c r="D126" s="310">
        <f t="shared" si="21"/>
        <v>0</v>
      </c>
      <c r="E126" s="311">
        <f t="shared" si="15"/>
        <v>0</v>
      </c>
      <c r="F126" s="310">
        <f t="shared" si="22"/>
        <v>0</v>
      </c>
      <c r="G126" s="310">
        <f t="shared" si="23"/>
        <v>0</v>
      </c>
      <c r="H126" s="310">
        <f t="shared" si="24"/>
        <v>0</v>
      </c>
      <c r="I126" s="310">
        <f t="shared" si="16"/>
        <v>0</v>
      </c>
      <c r="J126" s="374">
        <f t="shared" si="25"/>
        <v>0</v>
      </c>
      <c r="K126" s="374">
        <f t="shared" si="17"/>
        <v>0</v>
      </c>
      <c r="L126" s="388">
        <f t="shared" si="26"/>
        <v>1</v>
      </c>
      <c r="M126" s="374">
        <f t="shared" si="18"/>
        <v>0</v>
      </c>
    </row>
    <row r="127" spans="1:13">
      <c r="A127" s="228">
        <f t="shared" si="19"/>
        <v>0</v>
      </c>
      <c r="B127" s="229">
        <f t="shared" si="14"/>
        <v>0</v>
      </c>
      <c r="C127" s="310">
        <f t="shared" si="20"/>
        <v>0</v>
      </c>
      <c r="D127" s="310">
        <f t="shared" si="21"/>
        <v>0</v>
      </c>
      <c r="E127" s="311">
        <f t="shared" si="15"/>
        <v>0</v>
      </c>
      <c r="F127" s="310">
        <f t="shared" si="22"/>
        <v>0</v>
      </c>
      <c r="G127" s="310">
        <f t="shared" si="23"/>
        <v>0</v>
      </c>
      <c r="H127" s="310">
        <f t="shared" si="24"/>
        <v>0</v>
      </c>
      <c r="I127" s="310">
        <f t="shared" si="16"/>
        <v>0</v>
      </c>
      <c r="J127" s="374">
        <f t="shared" si="25"/>
        <v>0</v>
      </c>
      <c r="K127" s="374">
        <f t="shared" si="17"/>
        <v>0</v>
      </c>
      <c r="L127" s="388">
        <f t="shared" si="26"/>
        <v>1</v>
      </c>
      <c r="M127" s="374">
        <f t="shared" si="18"/>
        <v>0</v>
      </c>
    </row>
    <row r="128" spans="1:13">
      <c r="A128" s="228">
        <f t="shared" si="19"/>
        <v>0</v>
      </c>
      <c r="B128" s="229">
        <f t="shared" si="14"/>
        <v>0</v>
      </c>
      <c r="C128" s="310">
        <f t="shared" si="20"/>
        <v>0</v>
      </c>
      <c r="D128" s="310">
        <f t="shared" si="21"/>
        <v>0</v>
      </c>
      <c r="E128" s="311">
        <f t="shared" si="15"/>
        <v>0</v>
      </c>
      <c r="F128" s="310">
        <f t="shared" si="22"/>
        <v>0</v>
      </c>
      <c r="G128" s="310">
        <f t="shared" si="23"/>
        <v>0</v>
      </c>
      <c r="H128" s="310">
        <f t="shared" si="24"/>
        <v>0</v>
      </c>
      <c r="I128" s="310">
        <f t="shared" si="16"/>
        <v>0</v>
      </c>
      <c r="J128" s="374">
        <f t="shared" si="25"/>
        <v>0</v>
      </c>
      <c r="K128" s="374">
        <f t="shared" si="17"/>
        <v>0</v>
      </c>
      <c r="L128" s="388">
        <f t="shared" si="26"/>
        <v>1</v>
      </c>
      <c r="M128" s="374">
        <f t="shared" si="18"/>
        <v>0</v>
      </c>
    </row>
    <row r="129" spans="1:13">
      <c r="A129" s="228">
        <f t="shared" si="19"/>
        <v>0</v>
      </c>
      <c r="B129" s="229">
        <f t="shared" si="14"/>
        <v>0</v>
      </c>
      <c r="C129" s="310">
        <f t="shared" si="20"/>
        <v>0</v>
      </c>
      <c r="D129" s="310">
        <f t="shared" si="21"/>
        <v>0</v>
      </c>
      <c r="E129" s="311">
        <f t="shared" si="15"/>
        <v>0</v>
      </c>
      <c r="F129" s="310">
        <f t="shared" si="22"/>
        <v>0</v>
      </c>
      <c r="G129" s="310">
        <f t="shared" si="23"/>
        <v>0</v>
      </c>
      <c r="H129" s="310">
        <f t="shared" si="24"/>
        <v>0</v>
      </c>
      <c r="I129" s="310">
        <f t="shared" si="16"/>
        <v>0</v>
      </c>
      <c r="J129" s="374">
        <f t="shared" si="25"/>
        <v>0</v>
      </c>
      <c r="K129" s="374">
        <f t="shared" si="17"/>
        <v>0</v>
      </c>
      <c r="L129" s="388">
        <f t="shared" si="26"/>
        <v>1</v>
      </c>
      <c r="M129" s="374">
        <f t="shared" si="18"/>
        <v>0</v>
      </c>
    </row>
    <row r="130" spans="1:13">
      <c r="A130" s="228">
        <f t="shared" si="19"/>
        <v>0</v>
      </c>
      <c r="B130" s="229">
        <f t="shared" si="14"/>
        <v>0</v>
      </c>
      <c r="C130" s="310">
        <f t="shared" si="20"/>
        <v>0</v>
      </c>
      <c r="D130" s="310">
        <f t="shared" si="21"/>
        <v>0</v>
      </c>
      <c r="E130" s="311">
        <f t="shared" si="15"/>
        <v>0</v>
      </c>
      <c r="F130" s="310">
        <f t="shared" si="22"/>
        <v>0</v>
      </c>
      <c r="G130" s="310">
        <f t="shared" si="23"/>
        <v>0</v>
      </c>
      <c r="H130" s="310">
        <f t="shared" si="24"/>
        <v>0</v>
      </c>
      <c r="I130" s="310">
        <f t="shared" si="16"/>
        <v>0</v>
      </c>
      <c r="J130" s="374">
        <f t="shared" si="25"/>
        <v>0</v>
      </c>
      <c r="K130" s="374">
        <f t="shared" si="17"/>
        <v>0</v>
      </c>
      <c r="L130" s="388">
        <f t="shared" si="26"/>
        <v>1</v>
      </c>
      <c r="M130" s="374">
        <f t="shared" si="18"/>
        <v>0</v>
      </c>
    </row>
    <row r="131" spans="1:13">
      <c r="A131" s="228">
        <f t="shared" si="19"/>
        <v>0</v>
      </c>
      <c r="B131" s="229">
        <f t="shared" si="14"/>
        <v>0</v>
      </c>
      <c r="C131" s="310">
        <f t="shared" si="20"/>
        <v>0</v>
      </c>
      <c r="D131" s="310">
        <f t="shared" si="21"/>
        <v>0</v>
      </c>
      <c r="E131" s="311">
        <f t="shared" si="15"/>
        <v>0</v>
      </c>
      <c r="F131" s="310">
        <f t="shared" si="22"/>
        <v>0</v>
      </c>
      <c r="G131" s="310">
        <f t="shared" si="23"/>
        <v>0</v>
      </c>
      <c r="H131" s="310">
        <f t="shared" si="24"/>
        <v>0</v>
      </c>
      <c r="I131" s="310">
        <f t="shared" si="16"/>
        <v>0</v>
      </c>
      <c r="J131" s="374">
        <f t="shared" si="25"/>
        <v>0</v>
      </c>
      <c r="K131" s="374">
        <f t="shared" si="17"/>
        <v>0</v>
      </c>
      <c r="L131" s="388">
        <f t="shared" si="26"/>
        <v>1</v>
      </c>
      <c r="M131" s="374">
        <f t="shared" si="18"/>
        <v>0</v>
      </c>
    </row>
    <row r="132" spans="1:13">
      <c r="A132" s="228">
        <f t="shared" si="19"/>
        <v>0</v>
      </c>
      <c r="B132" s="229">
        <f t="shared" si="14"/>
        <v>0</v>
      </c>
      <c r="C132" s="310">
        <f t="shared" si="20"/>
        <v>0</v>
      </c>
      <c r="D132" s="310">
        <f t="shared" si="21"/>
        <v>0</v>
      </c>
      <c r="E132" s="311">
        <f t="shared" si="15"/>
        <v>0</v>
      </c>
      <c r="F132" s="310">
        <f t="shared" si="22"/>
        <v>0</v>
      </c>
      <c r="G132" s="310">
        <f t="shared" si="23"/>
        <v>0</v>
      </c>
      <c r="H132" s="310">
        <f t="shared" si="24"/>
        <v>0</v>
      </c>
      <c r="I132" s="310">
        <f t="shared" si="16"/>
        <v>0</v>
      </c>
      <c r="J132" s="374">
        <f t="shared" si="25"/>
        <v>0</v>
      </c>
      <c r="K132" s="374">
        <f t="shared" si="17"/>
        <v>0</v>
      </c>
      <c r="L132" s="388">
        <f t="shared" si="26"/>
        <v>1</v>
      </c>
      <c r="M132" s="374">
        <f t="shared" si="18"/>
        <v>0</v>
      </c>
    </row>
    <row r="133" spans="1:13">
      <c r="A133" s="228">
        <f t="shared" si="19"/>
        <v>0</v>
      </c>
      <c r="B133" s="229">
        <f t="shared" si="14"/>
        <v>0</v>
      </c>
      <c r="C133" s="310">
        <f t="shared" si="20"/>
        <v>0</v>
      </c>
      <c r="D133" s="310">
        <f t="shared" si="21"/>
        <v>0</v>
      </c>
      <c r="E133" s="311">
        <f t="shared" si="15"/>
        <v>0</v>
      </c>
      <c r="F133" s="310">
        <f t="shared" si="22"/>
        <v>0</v>
      </c>
      <c r="G133" s="310">
        <f t="shared" si="23"/>
        <v>0</v>
      </c>
      <c r="H133" s="310">
        <f t="shared" si="24"/>
        <v>0</v>
      </c>
      <c r="I133" s="310">
        <f t="shared" si="16"/>
        <v>0</v>
      </c>
      <c r="J133" s="374">
        <f t="shared" si="25"/>
        <v>0</v>
      </c>
      <c r="K133" s="374">
        <f t="shared" si="17"/>
        <v>0</v>
      </c>
      <c r="L133" s="388">
        <f t="shared" si="26"/>
        <v>1</v>
      </c>
      <c r="M133" s="374">
        <f t="shared" si="18"/>
        <v>0</v>
      </c>
    </row>
    <row r="134" spans="1:13">
      <c r="A134" s="228">
        <f t="shared" si="19"/>
        <v>0</v>
      </c>
      <c r="B134" s="229">
        <f t="shared" si="14"/>
        <v>0</v>
      </c>
      <c r="C134" s="310">
        <f t="shared" si="20"/>
        <v>0</v>
      </c>
      <c r="D134" s="310">
        <f t="shared" si="21"/>
        <v>0</v>
      </c>
      <c r="E134" s="311">
        <f t="shared" si="15"/>
        <v>0</v>
      </c>
      <c r="F134" s="310">
        <f t="shared" si="22"/>
        <v>0</v>
      </c>
      <c r="G134" s="310">
        <f t="shared" si="23"/>
        <v>0</v>
      </c>
      <c r="H134" s="310">
        <f t="shared" si="24"/>
        <v>0</v>
      </c>
      <c r="I134" s="310">
        <f t="shared" si="16"/>
        <v>0</v>
      </c>
      <c r="J134" s="374">
        <f t="shared" si="25"/>
        <v>0</v>
      </c>
      <c r="K134" s="374">
        <f t="shared" si="17"/>
        <v>0</v>
      </c>
      <c r="L134" s="388">
        <f t="shared" si="26"/>
        <v>1</v>
      </c>
      <c r="M134" s="374">
        <f t="shared" si="18"/>
        <v>0</v>
      </c>
    </row>
    <row r="135" spans="1:13">
      <c r="A135" s="228">
        <f t="shared" si="19"/>
        <v>0</v>
      </c>
      <c r="B135" s="229">
        <f t="shared" si="14"/>
        <v>0</v>
      </c>
      <c r="C135" s="310">
        <f t="shared" si="20"/>
        <v>0</v>
      </c>
      <c r="D135" s="310">
        <f t="shared" si="21"/>
        <v>0</v>
      </c>
      <c r="E135" s="311">
        <f t="shared" si="15"/>
        <v>0</v>
      </c>
      <c r="F135" s="310">
        <f t="shared" si="22"/>
        <v>0</v>
      </c>
      <c r="G135" s="310">
        <f t="shared" si="23"/>
        <v>0</v>
      </c>
      <c r="H135" s="310">
        <f t="shared" si="24"/>
        <v>0</v>
      </c>
      <c r="I135" s="310">
        <f t="shared" si="16"/>
        <v>0</v>
      </c>
      <c r="J135" s="374">
        <f t="shared" si="25"/>
        <v>0</v>
      </c>
      <c r="K135" s="374">
        <f t="shared" si="17"/>
        <v>0</v>
      </c>
      <c r="L135" s="388">
        <f t="shared" si="26"/>
        <v>1</v>
      </c>
      <c r="M135" s="374">
        <f t="shared" si="18"/>
        <v>0</v>
      </c>
    </row>
    <row r="136" spans="1:13">
      <c r="A136" s="228">
        <f t="shared" si="19"/>
        <v>0</v>
      </c>
      <c r="B136" s="229">
        <f t="shared" si="14"/>
        <v>0</v>
      </c>
      <c r="C136" s="310">
        <f t="shared" si="20"/>
        <v>0</v>
      </c>
      <c r="D136" s="310">
        <f t="shared" si="21"/>
        <v>0</v>
      </c>
      <c r="E136" s="311">
        <f t="shared" si="15"/>
        <v>0</v>
      </c>
      <c r="F136" s="310">
        <f t="shared" si="22"/>
        <v>0</v>
      </c>
      <c r="G136" s="310">
        <f t="shared" si="23"/>
        <v>0</v>
      </c>
      <c r="H136" s="310">
        <f t="shared" si="24"/>
        <v>0</v>
      </c>
      <c r="I136" s="310">
        <f t="shared" si="16"/>
        <v>0</v>
      </c>
      <c r="J136" s="374">
        <f t="shared" si="25"/>
        <v>0</v>
      </c>
      <c r="K136" s="374">
        <f t="shared" si="17"/>
        <v>0</v>
      </c>
      <c r="L136" s="388">
        <f t="shared" si="26"/>
        <v>1</v>
      </c>
      <c r="M136" s="374">
        <f t="shared" si="18"/>
        <v>0</v>
      </c>
    </row>
    <row r="137" spans="1:13">
      <c r="A137" s="228">
        <f t="shared" si="19"/>
        <v>0</v>
      </c>
      <c r="B137" s="229">
        <f t="shared" si="14"/>
        <v>0</v>
      </c>
      <c r="C137" s="310">
        <f t="shared" si="20"/>
        <v>0</v>
      </c>
      <c r="D137" s="310">
        <f t="shared" si="21"/>
        <v>0</v>
      </c>
      <c r="E137" s="311">
        <f t="shared" si="15"/>
        <v>0</v>
      </c>
      <c r="F137" s="310">
        <f t="shared" si="22"/>
        <v>0</v>
      </c>
      <c r="G137" s="310">
        <f t="shared" si="23"/>
        <v>0</v>
      </c>
      <c r="H137" s="310">
        <f t="shared" si="24"/>
        <v>0</v>
      </c>
      <c r="I137" s="310">
        <f t="shared" si="16"/>
        <v>0</v>
      </c>
      <c r="J137" s="374">
        <f t="shared" si="25"/>
        <v>0</v>
      </c>
      <c r="K137" s="374">
        <f t="shared" si="17"/>
        <v>0</v>
      </c>
      <c r="L137" s="388">
        <f t="shared" si="26"/>
        <v>1</v>
      </c>
      <c r="M137" s="374">
        <f t="shared" si="18"/>
        <v>0</v>
      </c>
    </row>
    <row r="138" spans="1:13">
      <c r="A138" s="228">
        <f t="shared" si="19"/>
        <v>0</v>
      </c>
      <c r="B138" s="229">
        <f t="shared" si="14"/>
        <v>0</v>
      </c>
      <c r="C138" s="310">
        <f t="shared" si="20"/>
        <v>0</v>
      </c>
      <c r="D138" s="310">
        <f t="shared" si="21"/>
        <v>0</v>
      </c>
      <c r="E138" s="311">
        <f t="shared" si="15"/>
        <v>0</v>
      </c>
      <c r="F138" s="310">
        <f t="shared" si="22"/>
        <v>0</v>
      </c>
      <c r="G138" s="310">
        <f t="shared" si="23"/>
        <v>0</v>
      </c>
      <c r="H138" s="310">
        <f t="shared" si="24"/>
        <v>0</v>
      </c>
      <c r="I138" s="310">
        <f t="shared" si="16"/>
        <v>0</v>
      </c>
      <c r="J138" s="374">
        <f t="shared" si="25"/>
        <v>0</v>
      </c>
      <c r="K138" s="374">
        <f t="shared" si="17"/>
        <v>0</v>
      </c>
      <c r="L138" s="388">
        <f t="shared" si="26"/>
        <v>1</v>
      </c>
      <c r="M138" s="374">
        <f t="shared" si="18"/>
        <v>0</v>
      </c>
    </row>
    <row r="139" spans="1:13">
      <c r="A139" s="228">
        <f t="shared" si="19"/>
        <v>0</v>
      </c>
      <c r="B139" s="229">
        <f t="shared" si="14"/>
        <v>0</v>
      </c>
      <c r="C139" s="310">
        <f t="shared" si="20"/>
        <v>0</v>
      </c>
      <c r="D139" s="310">
        <f t="shared" si="21"/>
        <v>0</v>
      </c>
      <c r="E139" s="311">
        <f t="shared" si="15"/>
        <v>0</v>
      </c>
      <c r="F139" s="310">
        <f t="shared" si="22"/>
        <v>0</v>
      </c>
      <c r="G139" s="310">
        <f t="shared" si="23"/>
        <v>0</v>
      </c>
      <c r="H139" s="310">
        <f t="shared" si="24"/>
        <v>0</v>
      </c>
      <c r="I139" s="310">
        <f t="shared" si="16"/>
        <v>0</v>
      </c>
      <c r="J139" s="374">
        <f t="shared" si="25"/>
        <v>0</v>
      </c>
      <c r="K139" s="374">
        <f t="shared" si="17"/>
        <v>0</v>
      </c>
      <c r="L139" s="388">
        <f t="shared" si="26"/>
        <v>1</v>
      </c>
      <c r="M139" s="374">
        <f t="shared" si="18"/>
        <v>0</v>
      </c>
    </row>
    <row r="140" spans="1:13">
      <c r="A140" s="228">
        <f t="shared" si="19"/>
        <v>0</v>
      </c>
      <c r="B140" s="229">
        <f t="shared" si="14"/>
        <v>0</v>
      </c>
      <c r="C140" s="310">
        <f t="shared" si="20"/>
        <v>0</v>
      </c>
      <c r="D140" s="310">
        <f t="shared" si="21"/>
        <v>0</v>
      </c>
      <c r="E140" s="311">
        <f t="shared" si="15"/>
        <v>0</v>
      </c>
      <c r="F140" s="310">
        <f t="shared" si="22"/>
        <v>0</v>
      </c>
      <c r="G140" s="310">
        <f t="shared" si="23"/>
        <v>0</v>
      </c>
      <c r="H140" s="310">
        <f t="shared" si="24"/>
        <v>0</v>
      </c>
      <c r="I140" s="310">
        <f t="shared" si="16"/>
        <v>0</v>
      </c>
      <c r="J140" s="374">
        <f t="shared" si="25"/>
        <v>0</v>
      </c>
      <c r="K140" s="374">
        <f t="shared" si="17"/>
        <v>0</v>
      </c>
      <c r="L140" s="388">
        <f t="shared" si="26"/>
        <v>1</v>
      </c>
      <c r="M140" s="374">
        <f t="shared" si="18"/>
        <v>0</v>
      </c>
    </row>
    <row r="141" spans="1:13">
      <c r="A141" s="228">
        <f t="shared" si="19"/>
        <v>0</v>
      </c>
      <c r="B141" s="229">
        <f t="shared" si="14"/>
        <v>0</v>
      </c>
      <c r="C141" s="310">
        <f t="shared" si="20"/>
        <v>0</v>
      </c>
      <c r="D141" s="310">
        <f t="shared" si="21"/>
        <v>0</v>
      </c>
      <c r="E141" s="311">
        <f t="shared" si="15"/>
        <v>0</v>
      </c>
      <c r="F141" s="310">
        <f t="shared" si="22"/>
        <v>0</v>
      </c>
      <c r="G141" s="310">
        <f t="shared" si="23"/>
        <v>0</v>
      </c>
      <c r="H141" s="310">
        <f t="shared" si="24"/>
        <v>0</v>
      </c>
      <c r="I141" s="310">
        <f t="shared" si="16"/>
        <v>0</v>
      </c>
      <c r="J141" s="374">
        <f t="shared" si="25"/>
        <v>0</v>
      </c>
      <c r="K141" s="374">
        <f t="shared" si="17"/>
        <v>0</v>
      </c>
      <c r="L141" s="388">
        <f t="shared" si="26"/>
        <v>1</v>
      </c>
      <c r="M141" s="374">
        <f t="shared" si="18"/>
        <v>0</v>
      </c>
    </row>
    <row r="142" spans="1:13">
      <c r="A142" s="228">
        <f t="shared" si="19"/>
        <v>0</v>
      </c>
      <c r="B142" s="229">
        <f t="shared" si="14"/>
        <v>0</v>
      </c>
      <c r="C142" s="310">
        <f t="shared" si="20"/>
        <v>0</v>
      </c>
      <c r="D142" s="310">
        <f t="shared" si="21"/>
        <v>0</v>
      </c>
      <c r="E142" s="311">
        <f t="shared" si="15"/>
        <v>0</v>
      </c>
      <c r="F142" s="310">
        <f t="shared" si="22"/>
        <v>0</v>
      </c>
      <c r="G142" s="310">
        <f t="shared" si="23"/>
        <v>0</v>
      </c>
      <c r="H142" s="310">
        <f t="shared" si="24"/>
        <v>0</v>
      </c>
      <c r="I142" s="310">
        <f t="shared" si="16"/>
        <v>0</v>
      </c>
      <c r="J142" s="374">
        <f t="shared" si="25"/>
        <v>0</v>
      </c>
      <c r="K142" s="374">
        <f t="shared" si="17"/>
        <v>0</v>
      </c>
      <c r="L142" s="388">
        <f t="shared" si="26"/>
        <v>1</v>
      </c>
      <c r="M142" s="374">
        <f t="shared" si="18"/>
        <v>0</v>
      </c>
    </row>
    <row r="143" spans="1:13">
      <c r="A143" s="228">
        <f t="shared" si="19"/>
        <v>0</v>
      </c>
      <c r="B143" s="229">
        <f t="shared" si="14"/>
        <v>0</v>
      </c>
      <c r="C143" s="310">
        <f t="shared" si="20"/>
        <v>0</v>
      </c>
      <c r="D143" s="310">
        <f t="shared" si="21"/>
        <v>0</v>
      </c>
      <c r="E143" s="311">
        <f t="shared" si="15"/>
        <v>0</v>
      </c>
      <c r="F143" s="310">
        <f t="shared" si="22"/>
        <v>0</v>
      </c>
      <c r="G143" s="310">
        <f t="shared" si="23"/>
        <v>0</v>
      </c>
      <c r="H143" s="310">
        <f t="shared" si="24"/>
        <v>0</v>
      </c>
      <c r="I143" s="310">
        <f t="shared" si="16"/>
        <v>0</v>
      </c>
      <c r="J143" s="374">
        <f t="shared" si="25"/>
        <v>0</v>
      </c>
      <c r="K143" s="374">
        <f t="shared" si="17"/>
        <v>0</v>
      </c>
      <c r="L143" s="388">
        <f t="shared" si="26"/>
        <v>1</v>
      </c>
      <c r="M143" s="374">
        <f t="shared" si="18"/>
        <v>0</v>
      </c>
    </row>
    <row r="144" spans="1:13">
      <c r="A144" s="228">
        <f t="shared" si="19"/>
        <v>0</v>
      </c>
      <c r="B144" s="229">
        <f t="shared" si="14"/>
        <v>0</v>
      </c>
      <c r="C144" s="310">
        <f t="shared" si="20"/>
        <v>0</v>
      </c>
      <c r="D144" s="310">
        <f t="shared" si="21"/>
        <v>0</v>
      </c>
      <c r="E144" s="311">
        <f t="shared" si="15"/>
        <v>0</v>
      </c>
      <c r="F144" s="310">
        <f t="shared" si="22"/>
        <v>0</v>
      </c>
      <c r="G144" s="310">
        <f t="shared" si="23"/>
        <v>0</v>
      </c>
      <c r="H144" s="310">
        <f t="shared" si="24"/>
        <v>0</v>
      </c>
      <c r="I144" s="310">
        <f t="shared" si="16"/>
        <v>0</v>
      </c>
      <c r="J144" s="374">
        <f t="shared" si="25"/>
        <v>0</v>
      </c>
      <c r="K144" s="374">
        <f t="shared" si="17"/>
        <v>0</v>
      </c>
      <c r="L144" s="388">
        <f t="shared" si="26"/>
        <v>1</v>
      </c>
      <c r="M144" s="374">
        <f t="shared" si="18"/>
        <v>0</v>
      </c>
    </row>
    <row r="145" spans="1:13">
      <c r="A145" s="228">
        <f t="shared" si="19"/>
        <v>0</v>
      </c>
      <c r="B145" s="229">
        <f t="shared" si="14"/>
        <v>0</v>
      </c>
      <c r="C145" s="310">
        <f t="shared" si="20"/>
        <v>0</v>
      </c>
      <c r="D145" s="310">
        <f t="shared" si="21"/>
        <v>0</v>
      </c>
      <c r="E145" s="311">
        <f t="shared" si="15"/>
        <v>0</v>
      </c>
      <c r="F145" s="310">
        <f t="shared" si="22"/>
        <v>0</v>
      </c>
      <c r="G145" s="310">
        <f t="shared" si="23"/>
        <v>0</v>
      </c>
      <c r="H145" s="310">
        <f t="shared" si="24"/>
        <v>0</v>
      </c>
      <c r="I145" s="310">
        <f t="shared" si="16"/>
        <v>0</v>
      </c>
      <c r="J145" s="374">
        <f t="shared" si="25"/>
        <v>0</v>
      </c>
      <c r="K145" s="374">
        <f t="shared" si="17"/>
        <v>0</v>
      </c>
      <c r="L145" s="388">
        <f t="shared" si="26"/>
        <v>1</v>
      </c>
      <c r="M145" s="374">
        <f t="shared" si="18"/>
        <v>0</v>
      </c>
    </row>
    <row r="146" spans="1:13">
      <c r="A146" s="228">
        <f t="shared" si="19"/>
        <v>0</v>
      </c>
      <c r="B146" s="229">
        <f t="shared" ref="B146:B209" si="27">IF(Pay_Num&lt;&gt;0,DATE(YEAR(Loan_Start),MONTH(Loan_Start)+(Pay_Num)*12/Num_Pmt_Per_Year,DAY(Loan_Start)),0)</f>
        <v>0</v>
      </c>
      <c r="C146" s="310">
        <f t="shared" si="20"/>
        <v>0</v>
      </c>
      <c r="D146" s="310">
        <f t="shared" si="21"/>
        <v>0</v>
      </c>
      <c r="E146" s="311">
        <f t="shared" ref="E146:E209" si="28">IF(AND(Pay_Num&lt;&gt;0,Sched_Pay+Scheduled_Extra_Payments&lt;Beg_Bal),Scheduled_Extra_Payments,IF(AND(Pay_Num&lt;&gt;0,Beg_Bal-Sched_Pay&gt;0),Beg_Bal-Sched_Pay,IF(Pay_Num&lt;&gt;0,0,0)))</f>
        <v>0</v>
      </c>
      <c r="F146" s="310">
        <f t="shared" si="22"/>
        <v>0</v>
      </c>
      <c r="G146" s="310">
        <f t="shared" si="23"/>
        <v>0</v>
      </c>
      <c r="H146" s="310">
        <f t="shared" si="24"/>
        <v>0</v>
      </c>
      <c r="I146" s="310">
        <f t="shared" ref="I146:I209" si="29">IF(AND(Pay_Num&lt;&gt;0,Sched_Pay+Extra_Pay&lt;Beg_Bal),Beg_Bal-Princ,IF(Pay_Num&lt;&gt;0,0,0))</f>
        <v>0</v>
      </c>
      <c r="J146" s="374">
        <f t="shared" si="25"/>
        <v>0</v>
      </c>
      <c r="K146" s="374">
        <f t="shared" ref="K146:K209" si="30">H147-J147</f>
        <v>0</v>
      </c>
      <c r="L146" s="388">
        <f t="shared" si="26"/>
        <v>1</v>
      </c>
      <c r="M146" s="374">
        <f t="shared" ref="M146:M209" si="31">K146+J146</f>
        <v>0</v>
      </c>
    </row>
    <row r="147" spans="1:13">
      <c r="A147" s="228">
        <f t="shared" ref="A147:A210" si="32">IF(Values_Entered,A146+1,0)</f>
        <v>0</v>
      </c>
      <c r="B147" s="229">
        <f t="shared" si="27"/>
        <v>0</v>
      </c>
      <c r="C147" s="310">
        <f t="shared" ref="C147:C210" si="33">IF(Pay_Num&lt;&gt;0,I146,0)</f>
        <v>0</v>
      </c>
      <c r="D147" s="310">
        <f t="shared" ref="D147:D210" si="34">G147+H147</f>
        <v>0</v>
      </c>
      <c r="E147" s="311">
        <f t="shared" si="28"/>
        <v>0</v>
      </c>
      <c r="F147" s="310">
        <f t="shared" ref="F147:F210" si="35">IF(AND(Pay_Num&lt;&gt;0,Sched_Pay+Extra_Pay&lt;Beg_Bal),Sched_Pay+Extra_Pay,IF(Pay_Num&lt;&gt;0,Beg_Bal,0))</f>
        <v>0</v>
      </c>
      <c r="G147" s="310">
        <f t="shared" ref="G147:G210" si="36">IF(I146=0,0,IF(Pay_Num&lt;&gt;0,Loan_Amount/Loan_Years/Num_Pmt_Per_Year,0))</f>
        <v>0</v>
      </c>
      <c r="H147" s="310">
        <f t="shared" ref="H147:H210" si="37">IF(Pay_Num&lt;&gt;0,Beg_Bal*Interest_Rate/Num_Pmt_Per_Year,0)</f>
        <v>0</v>
      </c>
      <c r="I147" s="310">
        <f t="shared" si="29"/>
        <v>0</v>
      </c>
      <c r="J147" s="374">
        <f t="shared" ref="J147:J210" si="38">DAYS360(L147,B147)/360*H147</f>
        <v>0</v>
      </c>
      <c r="K147" s="374">
        <f t="shared" si="30"/>
        <v>0</v>
      </c>
      <c r="L147" s="388">
        <f t="shared" ref="L147:L210" si="39">DATE(YEAR(B147),1,1)</f>
        <v>1</v>
      </c>
      <c r="M147" s="374">
        <f t="shared" si="31"/>
        <v>0</v>
      </c>
    </row>
    <row r="148" spans="1:13">
      <c r="A148" s="228">
        <f t="shared" si="32"/>
        <v>0</v>
      </c>
      <c r="B148" s="229">
        <f t="shared" si="27"/>
        <v>0</v>
      </c>
      <c r="C148" s="310">
        <f t="shared" si="33"/>
        <v>0</v>
      </c>
      <c r="D148" s="310">
        <f t="shared" si="34"/>
        <v>0</v>
      </c>
      <c r="E148" s="311">
        <f t="shared" si="28"/>
        <v>0</v>
      </c>
      <c r="F148" s="310">
        <f t="shared" si="35"/>
        <v>0</v>
      </c>
      <c r="G148" s="310">
        <f t="shared" si="36"/>
        <v>0</v>
      </c>
      <c r="H148" s="310">
        <f t="shared" si="37"/>
        <v>0</v>
      </c>
      <c r="I148" s="310">
        <f t="shared" si="29"/>
        <v>0</v>
      </c>
      <c r="J148" s="374">
        <f t="shared" si="38"/>
        <v>0</v>
      </c>
      <c r="K148" s="374">
        <f t="shared" si="30"/>
        <v>0</v>
      </c>
      <c r="L148" s="388">
        <f t="shared" si="39"/>
        <v>1</v>
      </c>
      <c r="M148" s="374">
        <f t="shared" si="31"/>
        <v>0</v>
      </c>
    </row>
    <row r="149" spans="1:13">
      <c r="A149" s="228">
        <f t="shared" si="32"/>
        <v>0</v>
      </c>
      <c r="B149" s="229">
        <f t="shared" si="27"/>
        <v>0</v>
      </c>
      <c r="C149" s="310">
        <f t="shared" si="33"/>
        <v>0</v>
      </c>
      <c r="D149" s="310">
        <f t="shared" si="34"/>
        <v>0</v>
      </c>
      <c r="E149" s="311">
        <f t="shared" si="28"/>
        <v>0</v>
      </c>
      <c r="F149" s="310">
        <f t="shared" si="35"/>
        <v>0</v>
      </c>
      <c r="G149" s="310">
        <f t="shared" si="36"/>
        <v>0</v>
      </c>
      <c r="H149" s="310">
        <f t="shared" si="37"/>
        <v>0</v>
      </c>
      <c r="I149" s="310">
        <f t="shared" si="29"/>
        <v>0</v>
      </c>
      <c r="J149" s="374">
        <f t="shared" si="38"/>
        <v>0</v>
      </c>
      <c r="K149" s="374">
        <f t="shared" si="30"/>
        <v>0</v>
      </c>
      <c r="L149" s="388">
        <f t="shared" si="39"/>
        <v>1</v>
      </c>
      <c r="M149" s="374">
        <f t="shared" si="31"/>
        <v>0</v>
      </c>
    </row>
    <row r="150" spans="1:13">
      <c r="A150" s="228">
        <f t="shared" si="32"/>
        <v>0</v>
      </c>
      <c r="B150" s="229">
        <f t="shared" si="27"/>
        <v>0</v>
      </c>
      <c r="C150" s="310">
        <f t="shared" si="33"/>
        <v>0</v>
      </c>
      <c r="D150" s="310">
        <f t="shared" si="34"/>
        <v>0</v>
      </c>
      <c r="E150" s="311">
        <f t="shared" si="28"/>
        <v>0</v>
      </c>
      <c r="F150" s="310">
        <f t="shared" si="35"/>
        <v>0</v>
      </c>
      <c r="G150" s="310">
        <f t="shared" si="36"/>
        <v>0</v>
      </c>
      <c r="H150" s="310">
        <f t="shared" si="37"/>
        <v>0</v>
      </c>
      <c r="I150" s="310">
        <f t="shared" si="29"/>
        <v>0</v>
      </c>
      <c r="J150" s="374">
        <f t="shared" si="38"/>
        <v>0</v>
      </c>
      <c r="K150" s="374">
        <f t="shared" si="30"/>
        <v>0</v>
      </c>
      <c r="L150" s="388">
        <f t="shared" si="39"/>
        <v>1</v>
      </c>
      <c r="M150" s="374">
        <f t="shared" si="31"/>
        <v>0</v>
      </c>
    </row>
    <row r="151" spans="1:13">
      <c r="A151" s="228">
        <f t="shared" si="32"/>
        <v>0</v>
      </c>
      <c r="B151" s="229">
        <f t="shared" si="27"/>
        <v>0</v>
      </c>
      <c r="C151" s="310">
        <f t="shared" si="33"/>
        <v>0</v>
      </c>
      <c r="D151" s="310">
        <f t="shared" si="34"/>
        <v>0</v>
      </c>
      <c r="E151" s="311">
        <f t="shared" si="28"/>
        <v>0</v>
      </c>
      <c r="F151" s="310">
        <f t="shared" si="35"/>
        <v>0</v>
      </c>
      <c r="G151" s="310">
        <f t="shared" si="36"/>
        <v>0</v>
      </c>
      <c r="H151" s="310">
        <f t="shared" si="37"/>
        <v>0</v>
      </c>
      <c r="I151" s="310">
        <f t="shared" si="29"/>
        <v>0</v>
      </c>
      <c r="J151" s="374">
        <f t="shared" si="38"/>
        <v>0</v>
      </c>
      <c r="K151" s="374">
        <f t="shared" si="30"/>
        <v>0</v>
      </c>
      <c r="L151" s="388">
        <f t="shared" si="39"/>
        <v>1</v>
      </c>
      <c r="M151" s="374">
        <f t="shared" si="31"/>
        <v>0</v>
      </c>
    </row>
    <row r="152" spans="1:13">
      <c r="A152" s="228">
        <f t="shared" si="32"/>
        <v>0</v>
      </c>
      <c r="B152" s="229">
        <f t="shared" si="27"/>
        <v>0</v>
      </c>
      <c r="C152" s="310">
        <f t="shared" si="33"/>
        <v>0</v>
      </c>
      <c r="D152" s="310">
        <f t="shared" si="34"/>
        <v>0</v>
      </c>
      <c r="E152" s="311">
        <f t="shared" si="28"/>
        <v>0</v>
      </c>
      <c r="F152" s="310">
        <f t="shared" si="35"/>
        <v>0</v>
      </c>
      <c r="G152" s="310">
        <f t="shared" si="36"/>
        <v>0</v>
      </c>
      <c r="H152" s="310">
        <f t="shared" si="37"/>
        <v>0</v>
      </c>
      <c r="I152" s="310">
        <f t="shared" si="29"/>
        <v>0</v>
      </c>
      <c r="J152" s="374">
        <f t="shared" si="38"/>
        <v>0</v>
      </c>
      <c r="K152" s="374">
        <f t="shared" si="30"/>
        <v>0</v>
      </c>
      <c r="L152" s="388">
        <f t="shared" si="39"/>
        <v>1</v>
      </c>
      <c r="M152" s="374">
        <f t="shared" si="31"/>
        <v>0</v>
      </c>
    </row>
    <row r="153" spans="1:13">
      <c r="A153" s="228">
        <f t="shared" si="32"/>
        <v>0</v>
      </c>
      <c r="B153" s="229">
        <f t="shared" si="27"/>
        <v>0</v>
      </c>
      <c r="C153" s="310">
        <f t="shared" si="33"/>
        <v>0</v>
      </c>
      <c r="D153" s="310">
        <f t="shared" si="34"/>
        <v>0</v>
      </c>
      <c r="E153" s="311">
        <f t="shared" si="28"/>
        <v>0</v>
      </c>
      <c r="F153" s="310">
        <f t="shared" si="35"/>
        <v>0</v>
      </c>
      <c r="G153" s="310">
        <f t="shared" si="36"/>
        <v>0</v>
      </c>
      <c r="H153" s="310">
        <f t="shared" si="37"/>
        <v>0</v>
      </c>
      <c r="I153" s="310">
        <f t="shared" si="29"/>
        <v>0</v>
      </c>
      <c r="J153" s="374">
        <f t="shared" si="38"/>
        <v>0</v>
      </c>
      <c r="K153" s="374">
        <f t="shared" si="30"/>
        <v>0</v>
      </c>
      <c r="L153" s="388">
        <f t="shared" si="39"/>
        <v>1</v>
      </c>
      <c r="M153" s="374">
        <f t="shared" si="31"/>
        <v>0</v>
      </c>
    </row>
    <row r="154" spans="1:13">
      <c r="A154" s="228">
        <f t="shared" si="32"/>
        <v>0</v>
      </c>
      <c r="B154" s="229">
        <f t="shared" si="27"/>
        <v>0</v>
      </c>
      <c r="C154" s="310">
        <f t="shared" si="33"/>
        <v>0</v>
      </c>
      <c r="D154" s="310">
        <f t="shared" si="34"/>
        <v>0</v>
      </c>
      <c r="E154" s="311">
        <f t="shared" si="28"/>
        <v>0</v>
      </c>
      <c r="F154" s="310">
        <f t="shared" si="35"/>
        <v>0</v>
      </c>
      <c r="G154" s="310">
        <f t="shared" si="36"/>
        <v>0</v>
      </c>
      <c r="H154" s="310">
        <f t="shared" si="37"/>
        <v>0</v>
      </c>
      <c r="I154" s="310">
        <f t="shared" si="29"/>
        <v>0</v>
      </c>
      <c r="J154" s="374">
        <f t="shared" si="38"/>
        <v>0</v>
      </c>
      <c r="K154" s="374">
        <f t="shared" si="30"/>
        <v>0</v>
      </c>
      <c r="L154" s="388">
        <f t="shared" si="39"/>
        <v>1</v>
      </c>
      <c r="M154" s="374">
        <f t="shared" si="31"/>
        <v>0</v>
      </c>
    </row>
    <row r="155" spans="1:13">
      <c r="A155" s="228">
        <f t="shared" si="32"/>
        <v>0</v>
      </c>
      <c r="B155" s="229">
        <f t="shared" si="27"/>
        <v>0</v>
      </c>
      <c r="C155" s="310">
        <f t="shared" si="33"/>
        <v>0</v>
      </c>
      <c r="D155" s="310">
        <f t="shared" si="34"/>
        <v>0</v>
      </c>
      <c r="E155" s="311">
        <f t="shared" si="28"/>
        <v>0</v>
      </c>
      <c r="F155" s="310">
        <f t="shared" si="35"/>
        <v>0</v>
      </c>
      <c r="G155" s="310">
        <f t="shared" si="36"/>
        <v>0</v>
      </c>
      <c r="H155" s="310">
        <f t="shared" si="37"/>
        <v>0</v>
      </c>
      <c r="I155" s="310">
        <f t="shared" si="29"/>
        <v>0</v>
      </c>
      <c r="J155" s="374">
        <f t="shared" si="38"/>
        <v>0</v>
      </c>
      <c r="K155" s="374">
        <f t="shared" si="30"/>
        <v>0</v>
      </c>
      <c r="L155" s="388">
        <f t="shared" si="39"/>
        <v>1</v>
      </c>
      <c r="M155" s="374">
        <f t="shared" si="31"/>
        <v>0</v>
      </c>
    </row>
    <row r="156" spans="1:13">
      <c r="A156" s="228">
        <f t="shared" si="32"/>
        <v>0</v>
      </c>
      <c r="B156" s="229">
        <f t="shared" si="27"/>
        <v>0</v>
      </c>
      <c r="C156" s="310">
        <f t="shared" si="33"/>
        <v>0</v>
      </c>
      <c r="D156" s="310">
        <f t="shared" si="34"/>
        <v>0</v>
      </c>
      <c r="E156" s="311">
        <f t="shared" si="28"/>
        <v>0</v>
      </c>
      <c r="F156" s="310">
        <f t="shared" si="35"/>
        <v>0</v>
      </c>
      <c r="G156" s="310">
        <f t="shared" si="36"/>
        <v>0</v>
      </c>
      <c r="H156" s="310">
        <f t="shared" si="37"/>
        <v>0</v>
      </c>
      <c r="I156" s="310">
        <f t="shared" si="29"/>
        <v>0</v>
      </c>
      <c r="J156" s="374">
        <f t="shared" si="38"/>
        <v>0</v>
      </c>
      <c r="K156" s="374">
        <f t="shared" si="30"/>
        <v>0</v>
      </c>
      <c r="L156" s="388">
        <f t="shared" si="39"/>
        <v>1</v>
      </c>
      <c r="M156" s="374">
        <f t="shared" si="31"/>
        <v>0</v>
      </c>
    </row>
    <row r="157" spans="1:13">
      <c r="A157" s="228">
        <f t="shared" si="32"/>
        <v>0</v>
      </c>
      <c r="B157" s="229">
        <f t="shared" si="27"/>
        <v>0</v>
      </c>
      <c r="C157" s="310">
        <f t="shared" si="33"/>
        <v>0</v>
      </c>
      <c r="D157" s="310">
        <f t="shared" si="34"/>
        <v>0</v>
      </c>
      <c r="E157" s="311">
        <f t="shared" si="28"/>
        <v>0</v>
      </c>
      <c r="F157" s="310">
        <f t="shared" si="35"/>
        <v>0</v>
      </c>
      <c r="G157" s="310">
        <f t="shared" si="36"/>
        <v>0</v>
      </c>
      <c r="H157" s="310">
        <f t="shared" si="37"/>
        <v>0</v>
      </c>
      <c r="I157" s="310">
        <f t="shared" si="29"/>
        <v>0</v>
      </c>
      <c r="J157" s="374">
        <f t="shared" si="38"/>
        <v>0</v>
      </c>
      <c r="K157" s="374">
        <f t="shared" si="30"/>
        <v>0</v>
      </c>
      <c r="L157" s="388">
        <f t="shared" si="39"/>
        <v>1</v>
      </c>
      <c r="M157" s="374">
        <f t="shared" si="31"/>
        <v>0</v>
      </c>
    </row>
    <row r="158" spans="1:13">
      <c r="A158" s="228">
        <f t="shared" si="32"/>
        <v>0</v>
      </c>
      <c r="B158" s="229">
        <f t="shared" si="27"/>
        <v>0</v>
      </c>
      <c r="C158" s="310">
        <f t="shared" si="33"/>
        <v>0</v>
      </c>
      <c r="D158" s="310">
        <f t="shared" si="34"/>
        <v>0</v>
      </c>
      <c r="E158" s="311">
        <f t="shared" si="28"/>
        <v>0</v>
      </c>
      <c r="F158" s="310">
        <f t="shared" si="35"/>
        <v>0</v>
      </c>
      <c r="G158" s="310">
        <f t="shared" si="36"/>
        <v>0</v>
      </c>
      <c r="H158" s="310">
        <f t="shared" si="37"/>
        <v>0</v>
      </c>
      <c r="I158" s="310">
        <f t="shared" si="29"/>
        <v>0</v>
      </c>
      <c r="J158" s="374">
        <f t="shared" si="38"/>
        <v>0</v>
      </c>
      <c r="K158" s="374">
        <f t="shared" si="30"/>
        <v>0</v>
      </c>
      <c r="L158" s="388">
        <f t="shared" si="39"/>
        <v>1</v>
      </c>
      <c r="M158" s="374">
        <f t="shared" si="31"/>
        <v>0</v>
      </c>
    </row>
    <row r="159" spans="1:13">
      <c r="A159" s="228">
        <f t="shared" si="32"/>
        <v>0</v>
      </c>
      <c r="B159" s="229">
        <f t="shared" si="27"/>
        <v>0</v>
      </c>
      <c r="C159" s="310">
        <f t="shared" si="33"/>
        <v>0</v>
      </c>
      <c r="D159" s="310">
        <f t="shared" si="34"/>
        <v>0</v>
      </c>
      <c r="E159" s="311">
        <f t="shared" si="28"/>
        <v>0</v>
      </c>
      <c r="F159" s="310">
        <f t="shared" si="35"/>
        <v>0</v>
      </c>
      <c r="G159" s="310">
        <f t="shared" si="36"/>
        <v>0</v>
      </c>
      <c r="H159" s="310">
        <f t="shared" si="37"/>
        <v>0</v>
      </c>
      <c r="I159" s="310">
        <f t="shared" si="29"/>
        <v>0</v>
      </c>
      <c r="J159" s="374">
        <f t="shared" si="38"/>
        <v>0</v>
      </c>
      <c r="K159" s="374">
        <f t="shared" si="30"/>
        <v>0</v>
      </c>
      <c r="L159" s="388">
        <f t="shared" si="39"/>
        <v>1</v>
      </c>
      <c r="M159" s="374">
        <f t="shared" si="31"/>
        <v>0</v>
      </c>
    </row>
    <row r="160" spans="1:13">
      <c r="A160" s="228">
        <f t="shared" si="32"/>
        <v>0</v>
      </c>
      <c r="B160" s="229">
        <f t="shared" si="27"/>
        <v>0</v>
      </c>
      <c r="C160" s="310">
        <f t="shared" si="33"/>
        <v>0</v>
      </c>
      <c r="D160" s="310">
        <f t="shared" si="34"/>
        <v>0</v>
      </c>
      <c r="E160" s="311">
        <f t="shared" si="28"/>
        <v>0</v>
      </c>
      <c r="F160" s="310">
        <f t="shared" si="35"/>
        <v>0</v>
      </c>
      <c r="G160" s="310">
        <f t="shared" si="36"/>
        <v>0</v>
      </c>
      <c r="H160" s="310">
        <f t="shared" si="37"/>
        <v>0</v>
      </c>
      <c r="I160" s="310">
        <f t="shared" si="29"/>
        <v>0</v>
      </c>
      <c r="J160" s="374">
        <f t="shared" si="38"/>
        <v>0</v>
      </c>
      <c r="K160" s="374">
        <f t="shared" si="30"/>
        <v>0</v>
      </c>
      <c r="L160" s="388">
        <f t="shared" si="39"/>
        <v>1</v>
      </c>
      <c r="M160" s="374">
        <f t="shared" si="31"/>
        <v>0</v>
      </c>
    </row>
    <row r="161" spans="1:13">
      <c r="A161" s="228">
        <f t="shared" si="32"/>
        <v>0</v>
      </c>
      <c r="B161" s="229">
        <f t="shared" si="27"/>
        <v>0</v>
      </c>
      <c r="C161" s="310">
        <f t="shared" si="33"/>
        <v>0</v>
      </c>
      <c r="D161" s="310">
        <f t="shared" si="34"/>
        <v>0</v>
      </c>
      <c r="E161" s="311">
        <f t="shared" si="28"/>
        <v>0</v>
      </c>
      <c r="F161" s="310">
        <f t="shared" si="35"/>
        <v>0</v>
      </c>
      <c r="G161" s="310">
        <f t="shared" si="36"/>
        <v>0</v>
      </c>
      <c r="H161" s="310">
        <f t="shared" si="37"/>
        <v>0</v>
      </c>
      <c r="I161" s="310">
        <f t="shared" si="29"/>
        <v>0</v>
      </c>
      <c r="J161" s="374">
        <f t="shared" si="38"/>
        <v>0</v>
      </c>
      <c r="K161" s="374">
        <f t="shared" si="30"/>
        <v>0</v>
      </c>
      <c r="L161" s="388">
        <f t="shared" si="39"/>
        <v>1</v>
      </c>
      <c r="M161" s="374">
        <f t="shared" si="31"/>
        <v>0</v>
      </c>
    </row>
    <row r="162" spans="1:13">
      <c r="A162" s="228">
        <f t="shared" si="32"/>
        <v>0</v>
      </c>
      <c r="B162" s="229">
        <f t="shared" si="27"/>
        <v>0</v>
      </c>
      <c r="C162" s="310">
        <f t="shared" si="33"/>
        <v>0</v>
      </c>
      <c r="D162" s="310">
        <f t="shared" si="34"/>
        <v>0</v>
      </c>
      <c r="E162" s="311">
        <f t="shared" si="28"/>
        <v>0</v>
      </c>
      <c r="F162" s="310">
        <f t="shared" si="35"/>
        <v>0</v>
      </c>
      <c r="G162" s="310">
        <f t="shared" si="36"/>
        <v>0</v>
      </c>
      <c r="H162" s="310">
        <f t="shared" si="37"/>
        <v>0</v>
      </c>
      <c r="I162" s="310">
        <f t="shared" si="29"/>
        <v>0</v>
      </c>
      <c r="J162" s="374">
        <f t="shared" si="38"/>
        <v>0</v>
      </c>
      <c r="K162" s="374">
        <f t="shared" si="30"/>
        <v>0</v>
      </c>
      <c r="L162" s="388">
        <f t="shared" si="39"/>
        <v>1</v>
      </c>
      <c r="M162" s="374">
        <f t="shared" si="31"/>
        <v>0</v>
      </c>
    </row>
    <row r="163" spans="1:13">
      <c r="A163" s="228">
        <f t="shared" si="32"/>
        <v>0</v>
      </c>
      <c r="B163" s="229">
        <f t="shared" si="27"/>
        <v>0</v>
      </c>
      <c r="C163" s="310">
        <f t="shared" si="33"/>
        <v>0</v>
      </c>
      <c r="D163" s="310">
        <f t="shared" si="34"/>
        <v>0</v>
      </c>
      <c r="E163" s="311">
        <f t="shared" si="28"/>
        <v>0</v>
      </c>
      <c r="F163" s="310">
        <f t="shared" si="35"/>
        <v>0</v>
      </c>
      <c r="G163" s="310">
        <f t="shared" si="36"/>
        <v>0</v>
      </c>
      <c r="H163" s="310">
        <f t="shared" si="37"/>
        <v>0</v>
      </c>
      <c r="I163" s="310">
        <f t="shared" si="29"/>
        <v>0</v>
      </c>
      <c r="J163" s="374">
        <f t="shared" si="38"/>
        <v>0</v>
      </c>
      <c r="K163" s="374">
        <f t="shared" si="30"/>
        <v>0</v>
      </c>
      <c r="L163" s="388">
        <f t="shared" si="39"/>
        <v>1</v>
      </c>
      <c r="M163" s="374">
        <f t="shared" si="31"/>
        <v>0</v>
      </c>
    </row>
    <row r="164" spans="1:13">
      <c r="A164" s="228">
        <f t="shared" si="32"/>
        <v>0</v>
      </c>
      <c r="B164" s="229">
        <f t="shared" si="27"/>
        <v>0</v>
      </c>
      <c r="C164" s="310">
        <f t="shared" si="33"/>
        <v>0</v>
      </c>
      <c r="D164" s="310">
        <f t="shared" si="34"/>
        <v>0</v>
      </c>
      <c r="E164" s="311">
        <f t="shared" si="28"/>
        <v>0</v>
      </c>
      <c r="F164" s="310">
        <f t="shared" si="35"/>
        <v>0</v>
      </c>
      <c r="G164" s="310">
        <f t="shared" si="36"/>
        <v>0</v>
      </c>
      <c r="H164" s="310">
        <f t="shared" si="37"/>
        <v>0</v>
      </c>
      <c r="I164" s="310">
        <f t="shared" si="29"/>
        <v>0</v>
      </c>
      <c r="J164" s="374">
        <f t="shared" si="38"/>
        <v>0</v>
      </c>
      <c r="K164" s="374">
        <f t="shared" si="30"/>
        <v>0</v>
      </c>
      <c r="L164" s="388">
        <f t="shared" si="39"/>
        <v>1</v>
      </c>
      <c r="M164" s="374">
        <f t="shared" si="31"/>
        <v>0</v>
      </c>
    </row>
    <row r="165" spans="1:13">
      <c r="A165" s="228">
        <f t="shared" si="32"/>
        <v>0</v>
      </c>
      <c r="B165" s="229">
        <f t="shared" si="27"/>
        <v>0</v>
      </c>
      <c r="C165" s="310">
        <f t="shared" si="33"/>
        <v>0</v>
      </c>
      <c r="D165" s="310">
        <f t="shared" si="34"/>
        <v>0</v>
      </c>
      <c r="E165" s="311">
        <f t="shared" si="28"/>
        <v>0</v>
      </c>
      <c r="F165" s="310">
        <f t="shared" si="35"/>
        <v>0</v>
      </c>
      <c r="G165" s="310">
        <f t="shared" si="36"/>
        <v>0</v>
      </c>
      <c r="H165" s="310">
        <f t="shared" si="37"/>
        <v>0</v>
      </c>
      <c r="I165" s="310">
        <f t="shared" si="29"/>
        <v>0</v>
      </c>
      <c r="J165" s="374">
        <f t="shared" si="38"/>
        <v>0</v>
      </c>
      <c r="K165" s="374">
        <f t="shared" si="30"/>
        <v>0</v>
      </c>
      <c r="L165" s="388">
        <f t="shared" si="39"/>
        <v>1</v>
      </c>
      <c r="M165" s="374">
        <f t="shared" si="31"/>
        <v>0</v>
      </c>
    </row>
    <row r="166" spans="1:13">
      <c r="A166" s="228">
        <f t="shared" si="32"/>
        <v>0</v>
      </c>
      <c r="B166" s="229">
        <f t="shared" si="27"/>
        <v>0</v>
      </c>
      <c r="C166" s="310">
        <f t="shared" si="33"/>
        <v>0</v>
      </c>
      <c r="D166" s="310">
        <f t="shared" si="34"/>
        <v>0</v>
      </c>
      <c r="E166" s="311">
        <f t="shared" si="28"/>
        <v>0</v>
      </c>
      <c r="F166" s="310">
        <f t="shared" si="35"/>
        <v>0</v>
      </c>
      <c r="G166" s="310">
        <f t="shared" si="36"/>
        <v>0</v>
      </c>
      <c r="H166" s="310">
        <f t="shared" si="37"/>
        <v>0</v>
      </c>
      <c r="I166" s="310">
        <f t="shared" si="29"/>
        <v>0</v>
      </c>
      <c r="J166" s="374">
        <f t="shared" si="38"/>
        <v>0</v>
      </c>
      <c r="K166" s="374">
        <f t="shared" si="30"/>
        <v>0</v>
      </c>
      <c r="L166" s="388">
        <f t="shared" si="39"/>
        <v>1</v>
      </c>
      <c r="M166" s="374">
        <f t="shared" si="31"/>
        <v>0</v>
      </c>
    </row>
    <row r="167" spans="1:13">
      <c r="A167" s="228">
        <f t="shared" si="32"/>
        <v>0</v>
      </c>
      <c r="B167" s="229">
        <f t="shared" si="27"/>
        <v>0</v>
      </c>
      <c r="C167" s="310">
        <f t="shared" si="33"/>
        <v>0</v>
      </c>
      <c r="D167" s="310">
        <f t="shared" si="34"/>
        <v>0</v>
      </c>
      <c r="E167" s="311">
        <f t="shared" si="28"/>
        <v>0</v>
      </c>
      <c r="F167" s="310">
        <f t="shared" si="35"/>
        <v>0</v>
      </c>
      <c r="G167" s="310">
        <f t="shared" si="36"/>
        <v>0</v>
      </c>
      <c r="H167" s="310">
        <f t="shared" si="37"/>
        <v>0</v>
      </c>
      <c r="I167" s="310">
        <f t="shared" si="29"/>
        <v>0</v>
      </c>
      <c r="J167" s="374">
        <f t="shared" si="38"/>
        <v>0</v>
      </c>
      <c r="K167" s="374">
        <f t="shared" si="30"/>
        <v>0</v>
      </c>
      <c r="L167" s="388">
        <f t="shared" si="39"/>
        <v>1</v>
      </c>
      <c r="M167" s="374">
        <f t="shared" si="31"/>
        <v>0</v>
      </c>
    </row>
    <row r="168" spans="1:13">
      <c r="A168" s="228">
        <f t="shared" si="32"/>
        <v>0</v>
      </c>
      <c r="B168" s="229">
        <f t="shared" si="27"/>
        <v>0</v>
      </c>
      <c r="C168" s="310">
        <f t="shared" si="33"/>
        <v>0</v>
      </c>
      <c r="D168" s="310">
        <f t="shared" si="34"/>
        <v>0</v>
      </c>
      <c r="E168" s="311">
        <f t="shared" si="28"/>
        <v>0</v>
      </c>
      <c r="F168" s="310">
        <f t="shared" si="35"/>
        <v>0</v>
      </c>
      <c r="G168" s="310">
        <f t="shared" si="36"/>
        <v>0</v>
      </c>
      <c r="H168" s="310">
        <f t="shared" si="37"/>
        <v>0</v>
      </c>
      <c r="I168" s="310">
        <f t="shared" si="29"/>
        <v>0</v>
      </c>
      <c r="J168" s="374">
        <f t="shared" si="38"/>
        <v>0</v>
      </c>
      <c r="K168" s="374">
        <f t="shared" si="30"/>
        <v>0</v>
      </c>
      <c r="L168" s="388">
        <f t="shared" si="39"/>
        <v>1</v>
      </c>
      <c r="M168" s="374">
        <f t="shared" si="31"/>
        <v>0</v>
      </c>
    </row>
    <row r="169" spans="1:13">
      <c r="A169" s="228">
        <f t="shared" si="32"/>
        <v>0</v>
      </c>
      <c r="B169" s="229">
        <f t="shared" si="27"/>
        <v>0</v>
      </c>
      <c r="C169" s="310">
        <f t="shared" si="33"/>
        <v>0</v>
      </c>
      <c r="D169" s="310">
        <f t="shared" si="34"/>
        <v>0</v>
      </c>
      <c r="E169" s="311">
        <f t="shared" si="28"/>
        <v>0</v>
      </c>
      <c r="F169" s="310">
        <f t="shared" si="35"/>
        <v>0</v>
      </c>
      <c r="G169" s="310">
        <f t="shared" si="36"/>
        <v>0</v>
      </c>
      <c r="H169" s="310">
        <f t="shared" si="37"/>
        <v>0</v>
      </c>
      <c r="I169" s="310">
        <f t="shared" si="29"/>
        <v>0</v>
      </c>
      <c r="J169" s="374">
        <f t="shared" si="38"/>
        <v>0</v>
      </c>
      <c r="K169" s="374">
        <f t="shared" si="30"/>
        <v>0</v>
      </c>
      <c r="L169" s="388">
        <f t="shared" si="39"/>
        <v>1</v>
      </c>
      <c r="M169" s="374">
        <f t="shared" si="31"/>
        <v>0</v>
      </c>
    </row>
    <row r="170" spans="1:13">
      <c r="A170" s="228">
        <f t="shared" si="32"/>
        <v>0</v>
      </c>
      <c r="B170" s="229">
        <f t="shared" si="27"/>
        <v>0</v>
      </c>
      <c r="C170" s="310">
        <f t="shared" si="33"/>
        <v>0</v>
      </c>
      <c r="D170" s="310">
        <f t="shared" si="34"/>
        <v>0</v>
      </c>
      <c r="E170" s="311">
        <f t="shared" si="28"/>
        <v>0</v>
      </c>
      <c r="F170" s="310">
        <f t="shared" si="35"/>
        <v>0</v>
      </c>
      <c r="G170" s="310">
        <f t="shared" si="36"/>
        <v>0</v>
      </c>
      <c r="H170" s="310">
        <f t="shared" si="37"/>
        <v>0</v>
      </c>
      <c r="I170" s="310">
        <f t="shared" si="29"/>
        <v>0</v>
      </c>
      <c r="J170" s="374">
        <f t="shared" si="38"/>
        <v>0</v>
      </c>
      <c r="K170" s="374">
        <f t="shared" si="30"/>
        <v>0</v>
      </c>
      <c r="L170" s="388">
        <f t="shared" si="39"/>
        <v>1</v>
      </c>
      <c r="M170" s="374">
        <f t="shared" si="31"/>
        <v>0</v>
      </c>
    </row>
    <row r="171" spans="1:13">
      <c r="A171" s="228">
        <f t="shared" si="32"/>
        <v>0</v>
      </c>
      <c r="B171" s="229">
        <f t="shared" si="27"/>
        <v>0</v>
      </c>
      <c r="C171" s="310">
        <f t="shared" si="33"/>
        <v>0</v>
      </c>
      <c r="D171" s="310">
        <f t="shared" si="34"/>
        <v>0</v>
      </c>
      <c r="E171" s="311">
        <f t="shared" si="28"/>
        <v>0</v>
      </c>
      <c r="F171" s="310">
        <f t="shared" si="35"/>
        <v>0</v>
      </c>
      <c r="G171" s="310">
        <f t="shared" si="36"/>
        <v>0</v>
      </c>
      <c r="H171" s="310">
        <f t="shared" si="37"/>
        <v>0</v>
      </c>
      <c r="I171" s="310">
        <f t="shared" si="29"/>
        <v>0</v>
      </c>
      <c r="J171" s="374">
        <f t="shared" si="38"/>
        <v>0</v>
      </c>
      <c r="K171" s="374">
        <f t="shared" si="30"/>
        <v>0</v>
      </c>
      <c r="L171" s="388">
        <f t="shared" si="39"/>
        <v>1</v>
      </c>
      <c r="M171" s="374">
        <f t="shared" si="31"/>
        <v>0</v>
      </c>
    </row>
    <row r="172" spans="1:13">
      <c r="A172" s="228">
        <f t="shared" si="32"/>
        <v>0</v>
      </c>
      <c r="B172" s="229">
        <f t="shared" si="27"/>
        <v>0</v>
      </c>
      <c r="C172" s="310">
        <f t="shared" si="33"/>
        <v>0</v>
      </c>
      <c r="D172" s="310">
        <f t="shared" si="34"/>
        <v>0</v>
      </c>
      <c r="E172" s="311">
        <f t="shared" si="28"/>
        <v>0</v>
      </c>
      <c r="F172" s="310">
        <f t="shared" si="35"/>
        <v>0</v>
      </c>
      <c r="G172" s="310">
        <f t="shared" si="36"/>
        <v>0</v>
      </c>
      <c r="H172" s="310">
        <f t="shared" si="37"/>
        <v>0</v>
      </c>
      <c r="I172" s="310">
        <f t="shared" si="29"/>
        <v>0</v>
      </c>
      <c r="J172" s="374">
        <f t="shared" si="38"/>
        <v>0</v>
      </c>
      <c r="K172" s="374">
        <f t="shared" si="30"/>
        <v>0</v>
      </c>
      <c r="L172" s="388">
        <f t="shared" si="39"/>
        <v>1</v>
      </c>
      <c r="M172" s="374">
        <f t="shared" si="31"/>
        <v>0</v>
      </c>
    </row>
    <row r="173" spans="1:13">
      <c r="A173" s="228">
        <f t="shared" si="32"/>
        <v>0</v>
      </c>
      <c r="B173" s="229">
        <f t="shared" si="27"/>
        <v>0</v>
      </c>
      <c r="C173" s="310">
        <f t="shared" si="33"/>
        <v>0</v>
      </c>
      <c r="D173" s="310">
        <f t="shared" si="34"/>
        <v>0</v>
      </c>
      <c r="E173" s="311">
        <f t="shared" si="28"/>
        <v>0</v>
      </c>
      <c r="F173" s="310">
        <f t="shared" si="35"/>
        <v>0</v>
      </c>
      <c r="G173" s="310">
        <f t="shared" si="36"/>
        <v>0</v>
      </c>
      <c r="H173" s="310">
        <f t="shared" si="37"/>
        <v>0</v>
      </c>
      <c r="I173" s="310">
        <f t="shared" si="29"/>
        <v>0</v>
      </c>
      <c r="J173" s="374">
        <f t="shared" si="38"/>
        <v>0</v>
      </c>
      <c r="K173" s="374">
        <f t="shared" si="30"/>
        <v>0</v>
      </c>
      <c r="L173" s="388">
        <f t="shared" si="39"/>
        <v>1</v>
      </c>
      <c r="M173" s="374">
        <f t="shared" si="31"/>
        <v>0</v>
      </c>
    </row>
    <row r="174" spans="1:13">
      <c r="A174" s="228">
        <f t="shared" si="32"/>
        <v>0</v>
      </c>
      <c r="B174" s="229">
        <f t="shared" si="27"/>
        <v>0</v>
      </c>
      <c r="C174" s="310">
        <f t="shared" si="33"/>
        <v>0</v>
      </c>
      <c r="D174" s="310">
        <f t="shared" si="34"/>
        <v>0</v>
      </c>
      <c r="E174" s="311">
        <f t="shared" si="28"/>
        <v>0</v>
      </c>
      <c r="F174" s="310">
        <f t="shared" si="35"/>
        <v>0</v>
      </c>
      <c r="G174" s="310">
        <f t="shared" si="36"/>
        <v>0</v>
      </c>
      <c r="H174" s="310">
        <f t="shared" si="37"/>
        <v>0</v>
      </c>
      <c r="I174" s="310">
        <f t="shared" si="29"/>
        <v>0</v>
      </c>
      <c r="J174" s="374">
        <f t="shared" si="38"/>
        <v>0</v>
      </c>
      <c r="K174" s="374">
        <f t="shared" si="30"/>
        <v>0</v>
      </c>
      <c r="L174" s="388">
        <f t="shared" si="39"/>
        <v>1</v>
      </c>
      <c r="M174" s="374">
        <f t="shared" si="31"/>
        <v>0</v>
      </c>
    </row>
    <row r="175" spans="1:13">
      <c r="A175" s="228">
        <f t="shared" si="32"/>
        <v>0</v>
      </c>
      <c r="B175" s="229">
        <f t="shared" si="27"/>
        <v>0</v>
      </c>
      <c r="C175" s="310">
        <f t="shared" si="33"/>
        <v>0</v>
      </c>
      <c r="D175" s="310">
        <f t="shared" si="34"/>
        <v>0</v>
      </c>
      <c r="E175" s="311">
        <f t="shared" si="28"/>
        <v>0</v>
      </c>
      <c r="F175" s="310">
        <f t="shared" si="35"/>
        <v>0</v>
      </c>
      <c r="G175" s="310">
        <f t="shared" si="36"/>
        <v>0</v>
      </c>
      <c r="H175" s="310">
        <f t="shared" si="37"/>
        <v>0</v>
      </c>
      <c r="I175" s="310">
        <f t="shared" si="29"/>
        <v>0</v>
      </c>
      <c r="J175" s="374">
        <f t="shared" si="38"/>
        <v>0</v>
      </c>
      <c r="K175" s="374">
        <f t="shared" si="30"/>
        <v>0</v>
      </c>
      <c r="L175" s="388">
        <f t="shared" si="39"/>
        <v>1</v>
      </c>
      <c r="M175" s="374">
        <f t="shared" si="31"/>
        <v>0</v>
      </c>
    </row>
    <row r="176" spans="1:13">
      <c r="A176" s="228">
        <f t="shared" si="32"/>
        <v>0</v>
      </c>
      <c r="B176" s="229">
        <f t="shared" si="27"/>
        <v>0</v>
      </c>
      <c r="C176" s="310">
        <f t="shared" si="33"/>
        <v>0</v>
      </c>
      <c r="D176" s="310">
        <f t="shared" si="34"/>
        <v>0</v>
      </c>
      <c r="E176" s="311">
        <f t="shared" si="28"/>
        <v>0</v>
      </c>
      <c r="F176" s="310">
        <f t="shared" si="35"/>
        <v>0</v>
      </c>
      <c r="G176" s="310">
        <f t="shared" si="36"/>
        <v>0</v>
      </c>
      <c r="H176" s="310">
        <f t="shared" si="37"/>
        <v>0</v>
      </c>
      <c r="I176" s="310">
        <f t="shared" si="29"/>
        <v>0</v>
      </c>
      <c r="J176" s="374">
        <f t="shared" si="38"/>
        <v>0</v>
      </c>
      <c r="K176" s="374">
        <f t="shared" si="30"/>
        <v>0</v>
      </c>
      <c r="L176" s="388">
        <f t="shared" si="39"/>
        <v>1</v>
      </c>
      <c r="M176" s="374">
        <f t="shared" si="31"/>
        <v>0</v>
      </c>
    </row>
    <row r="177" spans="1:13">
      <c r="A177" s="228">
        <f t="shared" si="32"/>
        <v>0</v>
      </c>
      <c r="B177" s="229">
        <f t="shared" si="27"/>
        <v>0</v>
      </c>
      <c r="C177" s="310">
        <f t="shared" si="33"/>
        <v>0</v>
      </c>
      <c r="D177" s="310">
        <f t="shared" si="34"/>
        <v>0</v>
      </c>
      <c r="E177" s="311">
        <f t="shared" si="28"/>
        <v>0</v>
      </c>
      <c r="F177" s="310">
        <f t="shared" si="35"/>
        <v>0</v>
      </c>
      <c r="G177" s="310">
        <f t="shared" si="36"/>
        <v>0</v>
      </c>
      <c r="H177" s="310">
        <f t="shared" si="37"/>
        <v>0</v>
      </c>
      <c r="I177" s="310">
        <f t="shared" si="29"/>
        <v>0</v>
      </c>
      <c r="J177" s="374">
        <f t="shared" si="38"/>
        <v>0</v>
      </c>
      <c r="K177" s="374">
        <f t="shared" si="30"/>
        <v>0</v>
      </c>
      <c r="L177" s="388">
        <f t="shared" si="39"/>
        <v>1</v>
      </c>
      <c r="M177" s="374">
        <f t="shared" si="31"/>
        <v>0</v>
      </c>
    </row>
    <row r="178" spans="1:13">
      <c r="A178" s="228">
        <f t="shared" si="32"/>
        <v>0</v>
      </c>
      <c r="B178" s="229">
        <f t="shared" si="27"/>
        <v>0</v>
      </c>
      <c r="C178" s="310">
        <f t="shared" si="33"/>
        <v>0</v>
      </c>
      <c r="D178" s="310">
        <f t="shared" si="34"/>
        <v>0</v>
      </c>
      <c r="E178" s="311">
        <f t="shared" si="28"/>
        <v>0</v>
      </c>
      <c r="F178" s="310">
        <f t="shared" si="35"/>
        <v>0</v>
      </c>
      <c r="G178" s="310">
        <f t="shared" si="36"/>
        <v>0</v>
      </c>
      <c r="H178" s="310">
        <f t="shared" si="37"/>
        <v>0</v>
      </c>
      <c r="I178" s="310">
        <f t="shared" si="29"/>
        <v>0</v>
      </c>
      <c r="J178" s="374">
        <f t="shared" si="38"/>
        <v>0</v>
      </c>
      <c r="K178" s="374">
        <f t="shared" si="30"/>
        <v>0</v>
      </c>
      <c r="L178" s="388">
        <f t="shared" si="39"/>
        <v>1</v>
      </c>
      <c r="M178" s="374">
        <f t="shared" si="31"/>
        <v>0</v>
      </c>
    </row>
    <row r="179" spans="1:13">
      <c r="A179" s="228">
        <f t="shared" si="32"/>
        <v>0</v>
      </c>
      <c r="B179" s="229">
        <f t="shared" si="27"/>
        <v>0</v>
      </c>
      <c r="C179" s="310">
        <f t="shared" si="33"/>
        <v>0</v>
      </c>
      <c r="D179" s="310">
        <f t="shared" si="34"/>
        <v>0</v>
      </c>
      <c r="E179" s="311">
        <f t="shared" si="28"/>
        <v>0</v>
      </c>
      <c r="F179" s="310">
        <f t="shared" si="35"/>
        <v>0</v>
      </c>
      <c r="G179" s="310">
        <f t="shared" si="36"/>
        <v>0</v>
      </c>
      <c r="H179" s="310">
        <f t="shared" si="37"/>
        <v>0</v>
      </c>
      <c r="I179" s="310">
        <f t="shared" si="29"/>
        <v>0</v>
      </c>
      <c r="J179" s="374">
        <f t="shared" si="38"/>
        <v>0</v>
      </c>
      <c r="K179" s="374">
        <f t="shared" si="30"/>
        <v>0</v>
      </c>
      <c r="L179" s="388">
        <f t="shared" si="39"/>
        <v>1</v>
      </c>
      <c r="M179" s="374">
        <f t="shared" si="31"/>
        <v>0</v>
      </c>
    </row>
    <row r="180" spans="1:13">
      <c r="A180" s="228">
        <f t="shared" si="32"/>
        <v>0</v>
      </c>
      <c r="B180" s="229">
        <f t="shared" si="27"/>
        <v>0</v>
      </c>
      <c r="C180" s="310">
        <f t="shared" si="33"/>
        <v>0</v>
      </c>
      <c r="D180" s="310">
        <f t="shared" si="34"/>
        <v>0</v>
      </c>
      <c r="E180" s="311">
        <f t="shared" si="28"/>
        <v>0</v>
      </c>
      <c r="F180" s="310">
        <f t="shared" si="35"/>
        <v>0</v>
      </c>
      <c r="G180" s="310">
        <f t="shared" si="36"/>
        <v>0</v>
      </c>
      <c r="H180" s="310">
        <f t="shared" si="37"/>
        <v>0</v>
      </c>
      <c r="I180" s="310">
        <f t="shared" si="29"/>
        <v>0</v>
      </c>
      <c r="J180" s="374">
        <f t="shared" si="38"/>
        <v>0</v>
      </c>
      <c r="K180" s="374">
        <f t="shared" si="30"/>
        <v>0</v>
      </c>
      <c r="L180" s="388">
        <f t="shared" si="39"/>
        <v>1</v>
      </c>
      <c r="M180" s="374">
        <f t="shared" si="31"/>
        <v>0</v>
      </c>
    </row>
    <row r="181" spans="1:13">
      <c r="A181" s="228">
        <f t="shared" si="32"/>
        <v>0</v>
      </c>
      <c r="B181" s="229">
        <f t="shared" si="27"/>
        <v>0</v>
      </c>
      <c r="C181" s="310">
        <f t="shared" si="33"/>
        <v>0</v>
      </c>
      <c r="D181" s="310">
        <f t="shared" si="34"/>
        <v>0</v>
      </c>
      <c r="E181" s="311">
        <f t="shared" si="28"/>
        <v>0</v>
      </c>
      <c r="F181" s="310">
        <f t="shared" si="35"/>
        <v>0</v>
      </c>
      <c r="G181" s="310">
        <f t="shared" si="36"/>
        <v>0</v>
      </c>
      <c r="H181" s="310">
        <f t="shared" si="37"/>
        <v>0</v>
      </c>
      <c r="I181" s="310">
        <f t="shared" si="29"/>
        <v>0</v>
      </c>
      <c r="J181" s="374">
        <f t="shared" si="38"/>
        <v>0</v>
      </c>
      <c r="K181" s="374">
        <f t="shared" si="30"/>
        <v>0</v>
      </c>
      <c r="L181" s="388">
        <f t="shared" si="39"/>
        <v>1</v>
      </c>
      <c r="M181" s="374">
        <f t="shared" si="31"/>
        <v>0</v>
      </c>
    </row>
    <row r="182" spans="1:13">
      <c r="A182" s="228">
        <f t="shared" si="32"/>
        <v>0</v>
      </c>
      <c r="B182" s="229">
        <f t="shared" si="27"/>
        <v>0</v>
      </c>
      <c r="C182" s="310">
        <f t="shared" si="33"/>
        <v>0</v>
      </c>
      <c r="D182" s="310">
        <f t="shared" si="34"/>
        <v>0</v>
      </c>
      <c r="E182" s="311">
        <f t="shared" si="28"/>
        <v>0</v>
      </c>
      <c r="F182" s="310">
        <f t="shared" si="35"/>
        <v>0</v>
      </c>
      <c r="G182" s="310">
        <f t="shared" si="36"/>
        <v>0</v>
      </c>
      <c r="H182" s="310">
        <f t="shared" si="37"/>
        <v>0</v>
      </c>
      <c r="I182" s="310">
        <f t="shared" si="29"/>
        <v>0</v>
      </c>
      <c r="J182" s="374">
        <f t="shared" si="38"/>
        <v>0</v>
      </c>
      <c r="K182" s="374">
        <f t="shared" si="30"/>
        <v>0</v>
      </c>
      <c r="L182" s="388">
        <f t="shared" si="39"/>
        <v>1</v>
      </c>
      <c r="M182" s="374">
        <f t="shared" si="31"/>
        <v>0</v>
      </c>
    </row>
    <row r="183" spans="1:13">
      <c r="A183" s="228">
        <f t="shared" si="32"/>
        <v>0</v>
      </c>
      <c r="B183" s="229">
        <f t="shared" si="27"/>
        <v>0</v>
      </c>
      <c r="C183" s="310">
        <f t="shared" si="33"/>
        <v>0</v>
      </c>
      <c r="D183" s="310">
        <f t="shared" si="34"/>
        <v>0</v>
      </c>
      <c r="E183" s="311">
        <f t="shared" si="28"/>
        <v>0</v>
      </c>
      <c r="F183" s="310">
        <f t="shared" si="35"/>
        <v>0</v>
      </c>
      <c r="G183" s="310">
        <f t="shared" si="36"/>
        <v>0</v>
      </c>
      <c r="H183" s="310">
        <f t="shared" si="37"/>
        <v>0</v>
      </c>
      <c r="I183" s="310">
        <f t="shared" si="29"/>
        <v>0</v>
      </c>
      <c r="J183" s="374">
        <f t="shared" si="38"/>
        <v>0</v>
      </c>
      <c r="K183" s="374">
        <f t="shared" si="30"/>
        <v>0</v>
      </c>
      <c r="L183" s="388">
        <f t="shared" si="39"/>
        <v>1</v>
      </c>
      <c r="M183" s="374">
        <f t="shared" si="31"/>
        <v>0</v>
      </c>
    </row>
    <row r="184" spans="1:13">
      <c r="A184" s="228">
        <f t="shared" si="32"/>
        <v>0</v>
      </c>
      <c r="B184" s="229">
        <f t="shared" si="27"/>
        <v>0</v>
      </c>
      <c r="C184" s="310">
        <f t="shared" si="33"/>
        <v>0</v>
      </c>
      <c r="D184" s="310">
        <f t="shared" si="34"/>
        <v>0</v>
      </c>
      <c r="E184" s="311">
        <f t="shared" si="28"/>
        <v>0</v>
      </c>
      <c r="F184" s="310">
        <f t="shared" si="35"/>
        <v>0</v>
      </c>
      <c r="G184" s="310">
        <f t="shared" si="36"/>
        <v>0</v>
      </c>
      <c r="H184" s="310">
        <f t="shared" si="37"/>
        <v>0</v>
      </c>
      <c r="I184" s="310">
        <f t="shared" si="29"/>
        <v>0</v>
      </c>
      <c r="J184" s="374">
        <f t="shared" si="38"/>
        <v>0</v>
      </c>
      <c r="K184" s="374">
        <f t="shared" si="30"/>
        <v>0</v>
      </c>
      <c r="L184" s="388">
        <f t="shared" si="39"/>
        <v>1</v>
      </c>
      <c r="M184" s="374">
        <f t="shared" si="31"/>
        <v>0</v>
      </c>
    </row>
    <row r="185" spans="1:13">
      <c r="A185" s="228">
        <f t="shared" si="32"/>
        <v>0</v>
      </c>
      <c r="B185" s="229">
        <f t="shared" si="27"/>
        <v>0</v>
      </c>
      <c r="C185" s="310">
        <f t="shared" si="33"/>
        <v>0</v>
      </c>
      <c r="D185" s="310">
        <f t="shared" si="34"/>
        <v>0</v>
      </c>
      <c r="E185" s="311">
        <f t="shared" si="28"/>
        <v>0</v>
      </c>
      <c r="F185" s="310">
        <f t="shared" si="35"/>
        <v>0</v>
      </c>
      <c r="G185" s="310">
        <f t="shared" si="36"/>
        <v>0</v>
      </c>
      <c r="H185" s="310">
        <f t="shared" si="37"/>
        <v>0</v>
      </c>
      <c r="I185" s="310">
        <f t="shared" si="29"/>
        <v>0</v>
      </c>
      <c r="J185" s="374">
        <f t="shared" si="38"/>
        <v>0</v>
      </c>
      <c r="K185" s="374">
        <f t="shared" si="30"/>
        <v>0</v>
      </c>
      <c r="L185" s="388">
        <f t="shared" si="39"/>
        <v>1</v>
      </c>
      <c r="M185" s="374">
        <f t="shared" si="31"/>
        <v>0</v>
      </c>
    </row>
    <row r="186" spans="1:13">
      <c r="A186" s="228">
        <f t="shared" si="32"/>
        <v>0</v>
      </c>
      <c r="B186" s="229">
        <f t="shared" si="27"/>
        <v>0</v>
      </c>
      <c r="C186" s="310">
        <f t="shared" si="33"/>
        <v>0</v>
      </c>
      <c r="D186" s="310">
        <f t="shared" si="34"/>
        <v>0</v>
      </c>
      <c r="E186" s="311">
        <f t="shared" si="28"/>
        <v>0</v>
      </c>
      <c r="F186" s="310">
        <f t="shared" si="35"/>
        <v>0</v>
      </c>
      <c r="G186" s="310">
        <f t="shared" si="36"/>
        <v>0</v>
      </c>
      <c r="H186" s="310">
        <f t="shared" si="37"/>
        <v>0</v>
      </c>
      <c r="I186" s="310">
        <f t="shared" si="29"/>
        <v>0</v>
      </c>
      <c r="J186" s="374">
        <f t="shared" si="38"/>
        <v>0</v>
      </c>
      <c r="K186" s="374">
        <f t="shared" si="30"/>
        <v>0</v>
      </c>
      <c r="L186" s="388">
        <f t="shared" si="39"/>
        <v>1</v>
      </c>
      <c r="M186" s="374">
        <f t="shared" si="31"/>
        <v>0</v>
      </c>
    </row>
    <row r="187" spans="1:13">
      <c r="A187" s="228">
        <f t="shared" si="32"/>
        <v>0</v>
      </c>
      <c r="B187" s="229">
        <f t="shared" si="27"/>
        <v>0</v>
      </c>
      <c r="C187" s="310">
        <f t="shared" si="33"/>
        <v>0</v>
      </c>
      <c r="D187" s="310">
        <f t="shared" si="34"/>
        <v>0</v>
      </c>
      <c r="E187" s="311">
        <f t="shared" si="28"/>
        <v>0</v>
      </c>
      <c r="F187" s="310">
        <f t="shared" si="35"/>
        <v>0</v>
      </c>
      <c r="G187" s="310">
        <f t="shared" si="36"/>
        <v>0</v>
      </c>
      <c r="H187" s="310">
        <f t="shared" si="37"/>
        <v>0</v>
      </c>
      <c r="I187" s="310">
        <f t="shared" si="29"/>
        <v>0</v>
      </c>
      <c r="J187" s="374">
        <f t="shared" si="38"/>
        <v>0</v>
      </c>
      <c r="K187" s="374">
        <f t="shared" si="30"/>
        <v>0</v>
      </c>
      <c r="L187" s="388">
        <f t="shared" si="39"/>
        <v>1</v>
      </c>
      <c r="M187" s="374">
        <f t="shared" si="31"/>
        <v>0</v>
      </c>
    </row>
    <row r="188" spans="1:13">
      <c r="A188" s="228">
        <f t="shared" si="32"/>
        <v>0</v>
      </c>
      <c r="B188" s="229">
        <f t="shared" si="27"/>
        <v>0</v>
      </c>
      <c r="C188" s="310">
        <f t="shared" si="33"/>
        <v>0</v>
      </c>
      <c r="D188" s="310">
        <f t="shared" si="34"/>
        <v>0</v>
      </c>
      <c r="E188" s="311">
        <f t="shared" si="28"/>
        <v>0</v>
      </c>
      <c r="F188" s="310">
        <f t="shared" si="35"/>
        <v>0</v>
      </c>
      <c r="G188" s="310">
        <f t="shared" si="36"/>
        <v>0</v>
      </c>
      <c r="H188" s="310">
        <f t="shared" si="37"/>
        <v>0</v>
      </c>
      <c r="I188" s="310">
        <f t="shared" si="29"/>
        <v>0</v>
      </c>
      <c r="J188" s="374">
        <f t="shared" si="38"/>
        <v>0</v>
      </c>
      <c r="K188" s="374">
        <f t="shared" si="30"/>
        <v>0</v>
      </c>
      <c r="L188" s="388">
        <f t="shared" si="39"/>
        <v>1</v>
      </c>
      <c r="M188" s="374">
        <f t="shared" si="31"/>
        <v>0</v>
      </c>
    </row>
    <row r="189" spans="1:13">
      <c r="A189" s="228">
        <f t="shared" si="32"/>
        <v>0</v>
      </c>
      <c r="B189" s="229">
        <f t="shared" si="27"/>
        <v>0</v>
      </c>
      <c r="C189" s="310">
        <f t="shared" si="33"/>
        <v>0</v>
      </c>
      <c r="D189" s="310">
        <f t="shared" si="34"/>
        <v>0</v>
      </c>
      <c r="E189" s="311">
        <f t="shared" si="28"/>
        <v>0</v>
      </c>
      <c r="F189" s="310">
        <f t="shared" si="35"/>
        <v>0</v>
      </c>
      <c r="G189" s="310">
        <f t="shared" si="36"/>
        <v>0</v>
      </c>
      <c r="H189" s="310">
        <f t="shared" si="37"/>
        <v>0</v>
      </c>
      <c r="I189" s="310">
        <f t="shared" si="29"/>
        <v>0</v>
      </c>
      <c r="J189" s="374">
        <f t="shared" si="38"/>
        <v>0</v>
      </c>
      <c r="K189" s="374">
        <f t="shared" si="30"/>
        <v>0</v>
      </c>
      <c r="L189" s="388">
        <f t="shared" si="39"/>
        <v>1</v>
      </c>
      <c r="M189" s="374">
        <f t="shared" si="31"/>
        <v>0</v>
      </c>
    </row>
    <row r="190" spans="1:13">
      <c r="A190" s="228">
        <f t="shared" si="32"/>
        <v>0</v>
      </c>
      <c r="B190" s="229">
        <f t="shared" si="27"/>
        <v>0</v>
      </c>
      <c r="C190" s="310">
        <f t="shared" si="33"/>
        <v>0</v>
      </c>
      <c r="D190" s="310">
        <f t="shared" si="34"/>
        <v>0</v>
      </c>
      <c r="E190" s="311">
        <f t="shared" si="28"/>
        <v>0</v>
      </c>
      <c r="F190" s="310">
        <f t="shared" si="35"/>
        <v>0</v>
      </c>
      <c r="G190" s="310">
        <f t="shared" si="36"/>
        <v>0</v>
      </c>
      <c r="H190" s="310">
        <f t="shared" si="37"/>
        <v>0</v>
      </c>
      <c r="I190" s="310">
        <f t="shared" si="29"/>
        <v>0</v>
      </c>
      <c r="J190" s="374">
        <f t="shared" si="38"/>
        <v>0</v>
      </c>
      <c r="K190" s="374">
        <f t="shared" si="30"/>
        <v>0</v>
      </c>
      <c r="L190" s="388">
        <f t="shared" si="39"/>
        <v>1</v>
      </c>
      <c r="M190" s="374">
        <f t="shared" si="31"/>
        <v>0</v>
      </c>
    </row>
    <row r="191" spans="1:13">
      <c r="A191" s="228">
        <f t="shared" si="32"/>
        <v>0</v>
      </c>
      <c r="B191" s="229">
        <f t="shared" si="27"/>
        <v>0</v>
      </c>
      <c r="C191" s="310">
        <f t="shared" si="33"/>
        <v>0</v>
      </c>
      <c r="D191" s="310">
        <f t="shared" si="34"/>
        <v>0</v>
      </c>
      <c r="E191" s="311">
        <f t="shared" si="28"/>
        <v>0</v>
      </c>
      <c r="F191" s="310">
        <f t="shared" si="35"/>
        <v>0</v>
      </c>
      <c r="G191" s="310">
        <f t="shared" si="36"/>
        <v>0</v>
      </c>
      <c r="H191" s="310">
        <f t="shared" si="37"/>
        <v>0</v>
      </c>
      <c r="I191" s="310">
        <f t="shared" si="29"/>
        <v>0</v>
      </c>
      <c r="J191" s="374">
        <f t="shared" si="38"/>
        <v>0</v>
      </c>
      <c r="K191" s="374">
        <f t="shared" si="30"/>
        <v>0</v>
      </c>
      <c r="L191" s="388">
        <f t="shared" si="39"/>
        <v>1</v>
      </c>
      <c r="M191" s="374">
        <f t="shared" si="31"/>
        <v>0</v>
      </c>
    </row>
    <row r="192" spans="1:13">
      <c r="A192" s="228">
        <f t="shared" si="32"/>
        <v>0</v>
      </c>
      <c r="B192" s="229">
        <f t="shared" si="27"/>
        <v>0</v>
      </c>
      <c r="C192" s="310">
        <f t="shared" si="33"/>
        <v>0</v>
      </c>
      <c r="D192" s="310">
        <f t="shared" si="34"/>
        <v>0</v>
      </c>
      <c r="E192" s="311">
        <f t="shared" si="28"/>
        <v>0</v>
      </c>
      <c r="F192" s="310">
        <f t="shared" si="35"/>
        <v>0</v>
      </c>
      <c r="G192" s="310">
        <f t="shared" si="36"/>
        <v>0</v>
      </c>
      <c r="H192" s="310">
        <f t="shared" si="37"/>
        <v>0</v>
      </c>
      <c r="I192" s="310">
        <f t="shared" si="29"/>
        <v>0</v>
      </c>
      <c r="J192" s="374">
        <f t="shared" si="38"/>
        <v>0</v>
      </c>
      <c r="K192" s="374">
        <f t="shared" si="30"/>
        <v>0</v>
      </c>
      <c r="L192" s="388">
        <f t="shared" si="39"/>
        <v>1</v>
      </c>
      <c r="M192" s="374">
        <f t="shared" si="31"/>
        <v>0</v>
      </c>
    </row>
    <row r="193" spans="1:13">
      <c r="A193" s="228">
        <f t="shared" si="32"/>
        <v>0</v>
      </c>
      <c r="B193" s="229">
        <f t="shared" si="27"/>
        <v>0</v>
      </c>
      <c r="C193" s="310">
        <f t="shared" si="33"/>
        <v>0</v>
      </c>
      <c r="D193" s="310">
        <f t="shared" si="34"/>
        <v>0</v>
      </c>
      <c r="E193" s="311">
        <f t="shared" si="28"/>
        <v>0</v>
      </c>
      <c r="F193" s="310">
        <f t="shared" si="35"/>
        <v>0</v>
      </c>
      <c r="G193" s="310">
        <f t="shared" si="36"/>
        <v>0</v>
      </c>
      <c r="H193" s="310">
        <f t="shared" si="37"/>
        <v>0</v>
      </c>
      <c r="I193" s="310">
        <f t="shared" si="29"/>
        <v>0</v>
      </c>
      <c r="J193" s="374">
        <f t="shared" si="38"/>
        <v>0</v>
      </c>
      <c r="K193" s="374">
        <f t="shared" si="30"/>
        <v>0</v>
      </c>
      <c r="L193" s="388">
        <f t="shared" si="39"/>
        <v>1</v>
      </c>
      <c r="M193" s="374">
        <f t="shared" si="31"/>
        <v>0</v>
      </c>
    </row>
    <row r="194" spans="1:13">
      <c r="A194" s="228">
        <f t="shared" si="32"/>
        <v>0</v>
      </c>
      <c r="B194" s="229">
        <f t="shared" si="27"/>
        <v>0</v>
      </c>
      <c r="C194" s="310">
        <f t="shared" si="33"/>
        <v>0</v>
      </c>
      <c r="D194" s="310">
        <f t="shared" si="34"/>
        <v>0</v>
      </c>
      <c r="E194" s="311">
        <f t="shared" si="28"/>
        <v>0</v>
      </c>
      <c r="F194" s="310">
        <f t="shared" si="35"/>
        <v>0</v>
      </c>
      <c r="G194" s="310">
        <f t="shared" si="36"/>
        <v>0</v>
      </c>
      <c r="H194" s="310">
        <f t="shared" si="37"/>
        <v>0</v>
      </c>
      <c r="I194" s="310">
        <f t="shared" si="29"/>
        <v>0</v>
      </c>
      <c r="J194" s="374">
        <f t="shared" si="38"/>
        <v>0</v>
      </c>
      <c r="K194" s="374">
        <f t="shared" si="30"/>
        <v>0</v>
      </c>
      <c r="L194" s="388">
        <f t="shared" si="39"/>
        <v>1</v>
      </c>
      <c r="M194" s="374">
        <f t="shared" si="31"/>
        <v>0</v>
      </c>
    </row>
    <row r="195" spans="1:13">
      <c r="A195" s="228">
        <f t="shared" si="32"/>
        <v>0</v>
      </c>
      <c r="B195" s="229">
        <f t="shared" si="27"/>
        <v>0</v>
      </c>
      <c r="C195" s="310">
        <f t="shared" si="33"/>
        <v>0</v>
      </c>
      <c r="D195" s="310">
        <f t="shared" si="34"/>
        <v>0</v>
      </c>
      <c r="E195" s="311">
        <f t="shared" si="28"/>
        <v>0</v>
      </c>
      <c r="F195" s="310">
        <f t="shared" si="35"/>
        <v>0</v>
      </c>
      <c r="G195" s="310">
        <f t="shared" si="36"/>
        <v>0</v>
      </c>
      <c r="H195" s="310">
        <f t="shared" si="37"/>
        <v>0</v>
      </c>
      <c r="I195" s="310">
        <f t="shared" si="29"/>
        <v>0</v>
      </c>
      <c r="J195" s="374">
        <f t="shared" si="38"/>
        <v>0</v>
      </c>
      <c r="K195" s="374">
        <f t="shared" si="30"/>
        <v>0</v>
      </c>
      <c r="L195" s="388">
        <f t="shared" si="39"/>
        <v>1</v>
      </c>
      <c r="M195" s="374">
        <f t="shared" si="31"/>
        <v>0</v>
      </c>
    </row>
    <row r="196" spans="1:13">
      <c r="A196" s="228">
        <f t="shared" si="32"/>
        <v>0</v>
      </c>
      <c r="B196" s="229">
        <f t="shared" si="27"/>
        <v>0</v>
      </c>
      <c r="C196" s="310">
        <f t="shared" si="33"/>
        <v>0</v>
      </c>
      <c r="D196" s="310">
        <f t="shared" si="34"/>
        <v>0</v>
      </c>
      <c r="E196" s="311">
        <f t="shared" si="28"/>
        <v>0</v>
      </c>
      <c r="F196" s="310">
        <f t="shared" si="35"/>
        <v>0</v>
      </c>
      <c r="G196" s="310">
        <f t="shared" si="36"/>
        <v>0</v>
      </c>
      <c r="H196" s="310">
        <f t="shared" si="37"/>
        <v>0</v>
      </c>
      <c r="I196" s="310">
        <f t="shared" si="29"/>
        <v>0</v>
      </c>
      <c r="J196" s="374">
        <f t="shared" si="38"/>
        <v>0</v>
      </c>
      <c r="K196" s="374">
        <f t="shared" si="30"/>
        <v>0</v>
      </c>
      <c r="L196" s="388">
        <f t="shared" si="39"/>
        <v>1</v>
      </c>
      <c r="M196" s="374">
        <f t="shared" si="31"/>
        <v>0</v>
      </c>
    </row>
    <row r="197" spans="1:13">
      <c r="A197" s="228">
        <f t="shared" si="32"/>
        <v>0</v>
      </c>
      <c r="B197" s="229">
        <f t="shared" si="27"/>
        <v>0</v>
      </c>
      <c r="C197" s="310">
        <f t="shared" si="33"/>
        <v>0</v>
      </c>
      <c r="D197" s="310">
        <f t="shared" si="34"/>
        <v>0</v>
      </c>
      <c r="E197" s="311">
        <f t="shared" si="28"/>
        <v>0</v>
      </c>
      <c r="F197" s="310">
        <f t="shared" si="35"/>
        <v>0</v>
      </c>
      <c r="G197" s="310">
        <f t="shared" si="36"/>
        <v>0</v>
      </c>
      <c r="H197" s="310">
        <f t="shared" si="37"/>
        <v>0</v>
      </c>
      <c r="I197" s="310">
        <f t="shared" si="29"/>
        <v>0</v>
      </c>
      <c r="J197" s="374">
        <f t="shared" si="38"/>
        <v>0</v>
      </c>
      <c r="K197" s="374">
        <f t="shared" si="30"/>
        <v>0</v>
      </c>
      <c r="L197" s="388">
        <f t="shared" si="39"/>
        <v>1</v>
      </c>
      <c r="M197" s="374">
        <f t="shared" si="31"/>
        <v>0</v>
      </c>
    </row>
    <row r="198" spans="1:13">
      <c r="A198" s="228">
        <f t="shared" si="32"/>
        <v>0</v>
      </c>
      <c r="B198" s="229">
        <f t="shared" si="27"/>
        <v>0</v>
      </c>
      <c r="C198" s="310">
        <f t="shared" si="33"/>
        <v>0</v>
      </c>
      <c r="D198" s="310">
        <f t="shared" si="34"/>
        <v>0</v>
      </c>
      <c r="E198" s="311">
        <f t="shared" si="28"/>
        <v>0</v>
      </c>
      <c r="F198" s="310">
        <f t="shared" si="35"/>
        <v>0</v>
      </c>
      <c r="G198" s="310">
        <f t="shared" si="36"/>
        <v>0</v>
      </c>
      <c r="H198" s="310">
        <f t="shared" si="37"/>
        <v>0</v>
      </c>
      <c r="I198" s="310">
        <f t="shared" si="29"/>
        <v>0</v>
      </c>
      <c r="J198" s="374">
        <f t="shared" si="38"/>
        <v>0</v>
      </c>
      <c r="K198" s="374">
        <f t="shared" si="30"/>
        <v>0</v>
      </c>
      <c r="L198" s="388">
        <f t="shared" si="39"/>
        <v>1</v>
      </c>
      <c r="M198" s="374">
        <f t="shared" si="31"/>
        <v>0</v>
      </c>
    </row>
    <row r="199" spans="1:13">
      <c r="A199" s="228">
        <f t="shared" si="32"/>
        <v>0</v>
      </c>
      <c r="B199" s="229">
        <f t="shared" si="27"/>
        <v>0</v>
      </c>
      <c r="C199" s="310">
        <f t="shared" si="33"/>
        <v>0</v>
      </c>
      <c r="D199" s="310">
        <f t="shared" si="34"/>
        <v>0</v>
      </c>
      <c r="E199" s="311">
        <f t="shared" si="28"/>
        <v>0</v>
      </c>
      <c r="F199" s="310">
        <f t="shared" si="35"/>
        <v>0</v>
      </c>
      <c r="G199" s="310">
        <f t="shared" si="36"/>
        <v>0</v>
      </c>
      <c r="H199" s="310">
        <f t="shared" si="37"/>
        <v>0</v>
      </c>
      <c r="I199" s="310">
        <f t="shared" si="29"/>
        <v>0</v>
      </c>
      <c r="J199" s="374">
        <f t="shared" si="38"/>
        <v>0</v>
      </c>
      <c r="K199" s="374">
        <f t="shared" si="30"/>
        <v>0</v>
      </c>
      <c r="L199" s="388">
        <f t="shared" si="39"/>
        <v>1</v>
      </c>
      <c r="M199" s="374">
        <f t="shared" si="31"/>
        <v>0</v>
      </c>
    </row>
    <row r="200" spans="1:13">
      <c r="A200" s="228">
        <f t="shared" si="32"/>
        <v>0</v>
      </c>
      <c r="B200" s="229">
        <f t="shared" si="27"/>
        <v>0</v>
      </c>
      <c r="C200" s="310">
        <f t="shared" si="33"/>
        <v>0</v>
      </c>
      <c r="D200" s="310">
        <f t="shared" si="34"/>
        <v>0</v>
      </c>
      <c r="E200" s="311">
        <f t="shared" si="28"/>
        <v>0</v>
      </c>
      <c r="F200" s="310">
        <f t="shared" si="35"/>
        <v>0</v>
      </c>
      <c r="G200" s="310">
        <f t="shared" si="36"/>
        <v>0</v>
      </c>
      <c r="H200" s="310">
        <f t="shared" si="37"/>
        <v>0</v>
      </c>
      <c r="I200" s="310">
        <f t="shared" si="29"/>
        <v>0</v>
      </c>
      <c r="J200" s="374">
        <f t="shared" si="38"/>
        <v>0</v>
      </c>
      <c r="K200" s="374">
        <f t="shared" si="30"/>
        <v>0</v>
      </c>
      <c r="L200" s="388">
        <f t="shared" si="39"/>
        <v>1</v>
      </c>
      <c r="M200" s="374">
        <f t="shared" si="31"/>
        <v>0</v>
      </c>
    </row>
    <row r="201" spans="1:13">
      <c r="A201" s="228">
        <f t="shared" si="32"/>
        <v>0</v>
      </c>
      <c r="B201" s="229">
        <f t="shared" si="27"/>
        <v>0</v>
      </c>
      <c r="C201" s="310">
        <f t="shared" si="33"/>
        <v>0</v>
      </c>
      <c r="D201" s="310">
        <f t="shared" si="34"/>
        <v>0</v>
      </c>
      <c r="E201" s="311">
        <f t="shared" si="28"/>
        <v>0</v>
      </c>
      <c r="F201" s="310">
        <f t="shared" si="35"/>
        <v>0</v>
      </c>
      <c r="G201" s="310">
        <f t="shared" si="36"/>
        <v>0</v>
      </c>
      <c r="H201" s="310">
        <f t="shared" si="37"/>
        <v>0</v>
      </c>
      <c r="I201" s="310">
        <f t="shared" si="29"/>
        <v>0</v>
      </c>
      <c r="J201" s="374">
        <f t="shared" si="38"/>
        <v>0</v>
      </c>
      <c r="K201" s="374">
        <f t="shared" si="30"/>
        <v>0</v>
      </c>
      <c r="L201" s="388">
        <f t="shared" si="39"/>
        <v>1</v>
      </c>
      <c r="M201" s="374">
        <f t="shared" si="31"/>
        <v>0</v>
      </c>
    </row>
    <row r="202" spans="1:13">
      <c r="A202" s="228">
        <f t="shared" si="32"/>
        <v>0</v>
      </c>
      <c r="B202" s="229">
        <f t="shared" si="27"/>
        <v>0</v>
      </c>
      <c r="C202" s="310">
        <f t="shared" si="33"/>
        <v>0</v>
      </c>
      <c r="D202" s="310">
        <f t="shared" si="34"/>
        <v>0</v>
      </c>
      <c r="E202" s="311">
        <f t="shared" si="28"/>
        <v>0</v>
      </c>
      <c r="F202" s="310">
        <f t="shared" si="35"/>
        <v>0</v>
      </c>
      <c r="G202" s="310">
        <f t="shared" si="36"/>
        <v>0</v>
      </c>
      <c r="H202" s="310">
        <f t="shared" si="37"/>
        <v>0</v>
      </c>
      <c r="I202" s="310">
        <f t="shared" si="29"/>
        <v>0</v>
      </c>
      <c r="J202" s="374">
        <f t="shared" si="38"/>
        <v>0</v>
      </c>
      <c r="K202" s="374">
        <f t="shared" si="30"/>
        <v>0</v>
      </c>
      <c r="L202" s="388">
        <f t="shared" si="39"/>
        <v>1</v>
      </c>
      <c r="M202" s="374">
        <f t="shared" si="31"/>
        <v>0</v>
      </c>
    </row>
    <row r="203" spans="1:13">
      <c r="A203" s="228">
        <f t="shared" si="32"/>
        <v>0</v>
      </c>
      <c r="B203" s="229">
        <f t="shared" si="27"/>
        <v>0</v>
      </c>
      <c r="C203" s="310">
        <f t="shared" si="33"/>
        <v>0</v>
      </c>
      <c r="D203" s="310">
        <f t="shared" si="34"/>
        <v>0</v>
      </c>
      <c r="E203" s="311">
        <f t="shared" si="28"/>
        <v>0</v>
      </c>
      <c r="F203" s="310">
        <f t="shared" si="35"/>
        <v>0</v>
      </c>
      <c r="G203" s="310">
        <f t="shared" si="36"/>
        <v>0</v>
      </c>
      <c r="H203" s="310">
        <f t="shared" si="37"/>
        <v>0</v>
      </c>
      <c r="I203" s="310">
        <f t="shared" si="29"/>
        <v>0</v>
      </c>
      <c r="J203" s="374">
        <f t="shared" si="38"/>
        <v>0</v>
      </c>
      <c r="K203" s="374">
        <f t="shared" si="30"/>
        <v>0</v>
      </c>
      <c r="L203" s="388">
        <f t="shared" si="39"/>
        <v>1</v>
      </c>
      <c r="M203" s="374">
        <f t="shared" si="31"/>
        <v>0</v>
      </c>
    </row>
    <row r="204" spans="1:13">
      <c r="A204" s="228">
        <f t="shared" si="32"/>
        <v>0</v>
      </c>
      <c r="B204" s="229">
        <f t="shared" si="27"/>
        <v>0</v>
      </c>
      <c r="C204" s="310">
        <f t="shared" si="33"/>
        <v>0</v>
      </c>
      <c r="D204" s="310">
        <f t="shared" si="34"/>
        <v>0</v>
      </c>
      <c r="E204" s="311">
        <f t="shared" si="28"/>
        <v>0</v>
      </c>
      <c r="F204" s="310">
        <f t="shared" si="35"/>
        <v>0</v>
      </c>
      <c r="G204" s="310">
        <f t="shared" si="36"/>
        <v>0</v>
      </c>
      <c r="H204" s="310">
        <f t="shared" si="37"/>
        <v>0</v>
      </c>
      <c r="I204" s="310">
        <f t="shared" si="29"/>
        <v>0</v>
      </c>
      <c r="J204" s="374">
        <f t="shared" si="38"/>
        <v>0</v>
      </c>
      <c r="K204" s="374">
        <f t="shared" si="30"/>
        <v>0</v>
      </c>
      <c r="L204" s="388">
        <f t="shared" si="39"/>
        <v>1</v>
      </c>
      <c r="M204" s="374">
        <f t="shared" si="31"/>
        <v>0</v>
      </c>
    </row>
    <row r="205" spans="1:13">
      <c r="A205" s="228">
        <f t="shared" si="32"/>
        <v>0</v>
      </c>
      <c r="B205" s="229">
        <f t="shared" si="27"/>
        <v>0</v>
      </c>
      <c r="C205" s="310">
        <f t="shared" si="33"/>
        <v>0</v>
      </c>
      <c r="D205" s="310">
        <f t="shared" si="34"/>
        <v>0</v>
      </c>
      <c r="E205" s="311">
        <f t="shared" si="28"/>
        <v>0</v>
      </c>
      <c r="F205" s="310">
        <f t="shared" si="35"/>
        <v>0</v>
      </c>
      <c r="G205" s="310">
        <f t="shared" si="36"/>
        <v>0</v>
      </c>
      <c r="H205" s="310">
        <f t="shared" si="37"/>
        <v>0</v>
      </c>
      <c r="I205" s="310">
        <f t="shared" si="29"/>
        <v>0</v>
      </c>
      <c r="J205" s="374">
        <f t="shared" si="38"/>
        <v>0</v>
      </c>
      <c r="K205" s="374">
        <f t="shared" si="30"/>
        <v>0</v>
      </c>
      <c r="L205" s="388">
        <f t="shared" si="39"/>
        <v>1</v>
      </c>
      <c r="M205" s="374">
        <f t="shared" si="31"/>
        <v>0</v>
      </c>
    </row>
    <row r="206" spans="1:13">
      <c r="A206" s="228">
        <f t="shared" si="32"/>
        <v>0</v>
      </c>
      <c r="B206" s="229">
        <f t="shared" si="27"/>
        <v>0</v>
      </c>
      <c r="C206" s="310">
        <f t="shared" si="33"/>
        <v>0</v>
      </c>
      <c r="D206" s="310">
        <f t="shared" si="34"/>
        <v>0</v>
      </c>
      <c r="E206" s="311">
        <f t="shared" si="28"/>
        <v>0</v>
      </c>
      <c r="F206" s="310">
        <f t="shared" si="35"/>
        <v>0</v>
      </c>
      <c r="G206" s="310">
        <f t="shared" si="36"/>
        <v>0</v>
      </c>
      <c r="H206" s="310">
        <f t="shared" si="37"/>
        <v>0</v>
      </c>
      <c r="I206" s="310">
        <f t="shared" si="29"/>
        <v>0</v>
      </c>
      <c r="J206" s="374">
        <f t="shared" si="38"/>
        <v>0</v>
      </c>
      <c r="K206" s="374">
        <f t="shared" si="30"/>
        <v>0</v>
      </c>
      <c r="L206" s="388">
        <f t="shared" si="39"/>
        <v>1</v>
      </c>
      <c r="M206" s="374">
        <f t="shared" si="31"/>
        <v>0</v>
      </c>
    </row>
    <row r="207" spans="1:13">
      <c r="A207" s="228">
        <f t="shared" si="32"/>
        <v>0</v>
      </c>
      <c r="B207" s="229">
        <f t="shared" si="27"/>
        <v>0</v>
      </c>
      <c r="C207" s="310">
        <f t="shared" si="33"/>
        <v>0</v>
      </c>
      <c r="D207" s="310">
        <f t="shared" si="34"/>
        <v>0</v>
      </c>
      <c r="E207" s="311">
        <f t="shared" si="28"/>
        <v>0</v>
      </c>
      <c r="F207" s="310">
        <f t="shared" si="35"/>
        <v>0</v>
      </c>
      <c r="G207" s="310">
        <f t="shared" si="36"/>
        <v>0</v>
      </c>
      <c r="H207" s="310">
        <f t="shared" si="37"/>
        <v>0</v>
      </c>
      <c r="I207" s="310">
        <f t="shared" si="29"/>
        <v>0</v>
      </c>
      <c r="J207" s="374">
        <f t="shared" si="38"/>
        <v>0</v>
      </c>
      <c r="K207" s="374">
        <f t="shared" si="30"/>
        <v>0</v>
      </c>
      <c r="L207" s="388">
        <f t="shared" si="39"/>
        <v>1</v>
      </c>
      <c r="M207" s="374">
        <f t="shared" si="31"/>
        <v>0</v>
      </c>
    </row>
    <row r="208" spans="1:13">
      <c r="A208" s="228">
        <f t="shared" si="32"/>
        <v>0</v>
      </c>
      <c r="B208" s="229">
        <f t="shared" si="27"/>
        <v>0</v>
      </c>
      <c r="C208" s="310">
        <f t="shared" si="33"/>
        <v>0</v>
      </c>
      <c r="D208" s="310">
        <f t="shared" si="34"/>
        <v>0</v>
      </c>
      <c r="E208" s="311">
        <f t="shared" si="28"/>
        <v>0</v>
      </c>
      <c r="F208" s="310">
        <f t="shared" si="35"/>
        <v>0</v>
      </c>
      <c r="G208" s="310">
        <f t="shared" si="36"/>
        <v>0</v>
      </c>
      <c r="H208" s="310">
        <f t="shared" si="37"/>
        <v>0</v>
      </c>
      <c r="I208" s="310">
        <f t="shared" si="29"/>
        <v>0</v>
      </c>
      <c r="J208" s="374">
        <f t="shared" si="38"/>
        <v>0</v>
      </c>
      <c r="K208" s="374">
        <f t="shared" si="30"/>
        <v>0</v>
      </c>
      <c r="L208" s="388">
        <f t="shared" si="39"/>
        <v>1</v>
      </c>
      <c r="M208" s="374">
        <f t="shared" si="31"/>
        <v>0</v>
      </c>
    </row>
    <row r="209" spans="1:13">
      <c r="A209" s="228">
        <f t="shared" si="32"/>
        <v>0</v>
      </c>
      <c r="B209" s="229">
        <f t="shared" si="27"/>
        <v>0</v>
      </c>
      <c r="C209" s="310">
        <f t="shared" si="33"/>
        <v>0</v>
      </c>
      <c r="D209" s="310">
        <f t="shared" si="34"/>
        <v>0</v>
      </c>
      <c r="E209" s="311">
        <f t="shared" si="28"/>
        <v>0</v>
      </c>
      <c r="F209" s="310">
        <f t="shared" si="35"/>
        <v>0</v>
      </c>
      <c r="G209" s="310">
        <f t="shared" si="36"/>
        <v>0</v>
      </c>
      <c r="H209" s="310">
        <f t="shared" si="37"/>
        <v>0</v>
      </c>
      <c r="I209" s="310">
        <f t="shared" si="29"/>
        <v>0</v>
      </c>
      <c r="J209" s="374">
        <f t="shared" si="38"/>
        <v>0</v>
      </c>
      <c r="K209" s="374">
        <f t="shared" si="30"/>
        <v>0</v>
      </c>
      <c r="L209" s="388">
        <f t="shared" si="39"/>
        <v>1</v>
      </c>
      <c r="M209" s="374">
        <f t="shared" si="31"/>
        <v>0</v>
      </c>
    </row>
    <row r="210" spans="1:13">
      <c r="A210" s="228">
        <f t="shared" si="32"/>
        <v>0</v>
      </c>
      <c r="B210" s="229">
        <f t="shared" ref="B210:B273" si="40">IF(Pay_Num&lt;&gt;0,DATE(YEAR(Loan_Start),MONTH(Loan_Start)+(Pay_Num)*12/Num_Pmt_Per_Year,DAY(Loan_Start)),0)</f>
        <v>0</v>
      </c>
      <c r="C210" s="310">
        <f t="shared" si="33"/>
        <v>0</v>
      </c>
      <c r="D210" s="310">
        <f t="shared" si="34"/>
        <v>0</v>
      </c>
      <c r="E210" s="311">
        <f t="shared" ref="E210:E273" si="41">IF(AND(Pay_Num&lt;&gt;0,Sched_Pay+Scheduled_Extra_Payments&lt;Beg_Bal),Scheduled_Extra_Payments,IF(AND(Pay_Num&lt;&gt;0,Beg_Bal-Sched_Pay&gt;0),Beg_Bal-Sched_Pay,IF(Pay_Num&lt;&gt;0,0,0)))</f>
        <v>0</v>
      </c>
      <c r="F210" s="310">
        <f t="shared" si="35"/>
        <v>0</v>
      </c>
      <c r="G210" s="310">
        <f t="shared" si="36"/>
        <v>0</v>
      </c>
      <c r="H210" s="310">
        <f t="shared" si="37"/>
        <v>0</v>
      </c>
      <c r="I210" s="310">
        <f t="shared" ref="I210:I273" si="42">IF(AND(Pay_Num&lt;&gt;0,Sched_Pay+Extra_Pay&lt;Beg_Bal),Beg_Bal-Princ,IF(Pay_Num&lt;&gt;0,0,0))</f>
        <v>0</v>
      </c>
      <c r="J210" s="374">
        <f t="shared" si="38"/>
        <v>0</v>
      </c>
      <c r="K210" s="374">
        <f t="shared" ref="K210:K273" si="43">H211-J211</f>
        <v>0</v>
      </c>
      <c r="L210" s="388">
        <f t="shared" si="39"/>
        <v>1</v>
      </c>
      <c r="M210" s="374">
        <f t="shared" ref="M210:M273" si="44">K210+J210</f>
        <v>0</v>
      </c>
    </row>
    <row r="211" spans="1:13">
      <c r="A211" s="228">
        <f t="shared" ref="A211:A274" si="45">IF(Values_Entered,A210+1,0)</f>
        <v>0</v>
      </c>
      <c r="B211" s="229">
        <f t="shared" si="40"/>
        <v>0</v>
      </c>
      <c r="C211" s="310">
        <f t="shared" ref="C211:C274" si="46">IF(Pay_Num&lt;&gt;0,I210,0)</f>
        <v>0</v>
      </c>
      <c r="D211" s="310">
        <f t="shared" ref="D211:D274" si="47">G211+H211</f>
        <v>0</v>
      </c>
      <c r="E211" s="311">
        <f t="shared" si="41"/>
        <v>0</v>
      </c>
      <c r="F211" s="310">
        <f t="shared" ref="F211:F274" si="48">IF(AND(Pay_Num&lt;&gt;0,Sched_Pay+Extra_Pay&lt;Beg_Bal),Sched_Pay+Extra_Pay,IF(Pay_Num&lt;&gt;0,Beg_Bal,0))</f>
        <v>0</v>
      </c>
      <c r="G211" s="310">
        <f t="shared" ref="G211:G274" si="49">IF(I210=0,0,IF(Pay_Num&lt;&gt;0,Loan_Amount/Loan_Years/Num_Pmt_Per_Year,0))</f>
        <v>0</v>
      </c>
      <c r="H211" s="310">
        <f t="shared" ref="H211:H274" si="50">IF(Pay_Num&lt;&gt;0,Beg_Bal*Interest_Rate/Num_Pmt_Per_Year,0)</f>
        <v>0</v>
      </c>
      <c r="I211" s="310">
        <f t="shared" si="42"/>
        <v>0</v>
      </c>
      <c r="J211" s="374">
        <f t="shared" ref="J211:J274" si="51">DAYS360(L211,B211)/360*H211</f>
        <v>0</v>
      </c>
      <c r="K211" s="374">
        <f t="shared" si="43"/>
        <v>0</v>
      </c>
      <c r="L211" s="388">
        <f t="shared" ref="L211:L274" si="52">DATE(YEAR(B211),1,1)</f>
        <v>1</v>
      </c>
      <c r="M211" s="374">
        <f t="shared" si="44"/>
        <v>0</v>
      </c>
    </row>
    <row r="212" spans="1:13">
      <c r="A212" s="228">
        <f t="shared" si="45"/>
        <v>0</v>
      </c>
      <c r="B212" s="229">
        <f t="shared" si="40"/>
        <v>0</v>
      </c>
      <c r="C212" s="310">
        <f t="shared" si="46"/>
        <v>0</v>
      </c>
      <c r="D212" s="310">
        <f t="shared" si="47"/>
        <v>0</v>
      </c>
      <c r="E212" s="311">
        <f t="shared" si="41"/>
        <v>0</v>
      </c>
      <c r="F212" s="310">
        <f t="shared" si="48"/>
        <v>0</v>
      </c>
      <c r="G212" s="310">
        <f t="shared" si="49"/>
        <v>0</v>
      </c>
      <c r="H212" s="310">
        <f t="shared" si="50"/>
        <v>0</v>
      </c>
      <c r="I212" s="310">
        <f t="shared" si="42"/>
        <v>0</v>
      </c>
      <c r="J212" s="374">
        <f t="shared" si="51"/>
        <v>0</v>
      </c>
      <c r="K212" s="374">
        <f t="shared" si="43"/>
        <v>0</v>
      </c>
      <c r="L212" s="388">
        <f t="shared" si="52"/>
        <v>1</v>
      </c>
      <c r="M212" s="374">
        <f t="shared" si="44"/>
        <v>0</v>
      </c>
    </row>
    <row r="213" spans="1:13">
      <c r="A213" s="228">
        <f t="shared" si="45"/>
        <v>0</v>
      </c>
      <c r="B213" s="229">
        <f t="shared" si="40"/>
        <v>0</v>
      </c>
      <c r="C213" s="310">
        <f t="shared" si="46"/>
        <v>0</v>
      </c>
      <c r="D213" s="310">
        <f t="shared" si="47"/>
        <v>0</v>
      </c>
      <c r="E213" s="311">
        <f t="shared" si="41"/>
        <v>0</v>
      </c>
      <c r="F213" s="310">
        <f t="shared" si="48"/>
        <v>0</v>
      </c>
      <c r="G213" s="310">
        <f t="shared" si="49"/>
        <v>0</v>
      </c>
      <c r="H213" s="310">
        <f t="shared" si="50"/>
        <v>0</v>
      </c>
      <c r="I213" s="310">
        <f t="shared" si="42"/>
        <v>0</v>
      </c>
      <c r="J213" s="374">
        <f t="shared" si="51"/>
        <v>0</v>
      </c>
      <c r="K213" s="374">
        <f t="shared" si="43"/>
        <v>0</v>
      </c>
      <c r="L213" s="388">
        <f t="shared" si="52"/>
        <v>1</v>
      </c>
      <c r="M213" s="374">
        <f t="shared" si="44"/>
        <v>0</v>
      </c>
    </row>
    <row r="214" spans="1:13">
      <c r="A214" s="228">
        <f t="shared" si="45"/>
        <v>0</v>
      </c>
      <c r="B214" s="229">
        <f t="shared" si="40"/>
        <v>0</v>
      </c>
      <c r="C214" s="310">
        <f t="shared" si="46"/>
        <v>0</v>
      </c>
      <c r="D214" s="310">
        <f t="shared" si="47"/>
        <v>0</v>
      </c>
      <c r="E214" s="311">
        <f t="shared" si="41"/>
        <v>0</v>
      </c>
      <c r="F214" s="310">
        <f t="shared" si="48"/>
        <v>0</v>
      </c>
      <c r="G214" s="310">
        <f t="shared" si="49"/>
        <v>0</v>
      </c>
      <c r="H214" s="310">
        <f t="shared" si="50"/>
        <v>0</v>
      </c>
      <c r="I214" s="310">
        <f t="shared" si="42"/>
        <v>0</v>
      </c>
      <c r="J214" s="374">
        <f t="shared" si="51"/>
        <v>0</v>
      </c>
      <c r="K214" s="374">
        <f t="shared" si="43"/>
        <v>0</v>
      </c>
      <c r="L214" s="388">
        <f t="shared" si="52"/>
        <v>1</v>
      </c>
      <c r="M214" s="374">
        <f t="shared" si="44"/>
        <v>0</v>
      </c>
    </row>
    <row r="215" spans="1:13">
      <c r="A215" s="228">
        <f t="shared" si="45"/>
        <v>0</v>
      </c>
      <c r="B215" s="229">
        <f t="shared" si="40"/>
        <v>0</v>
      </c>
      <c r="C215" s="310">
        <f t="shared" si="46"/>
        <v>0</v>
      </c>
      <c r="D215" s="310">
        <f t="shared" si="47"/>
        <v>0</v>
      </c>
      <c r="E215" s="311">
        <f t="shared" si="41"/>
        <v>0</v>
      </c>
      <c r="F215" s="310">
        <f t="shared" si="48"/>
        <v>0</v>
      </c>
      <c r="G215" s="310">
        <f t="shared" si="49"/>
        <v>0</v>
      </c>
      <c r="H215" s="310">
        <f t="shared" si="50"/>
        <v>0</v>
      </c>
      <c r="I215" s="310">
        <f t="shared" si="42"/>
        <v>0</v>
      </c>
      <c r="J215" s="374">
        <f t="shared" si="51"/>
        <v>0</v>
      </c>
      <c r="K215" s="374">
        <f t="shared" si="43"/>
        <v>0</v>
      </c>
      <c r="L215" s="388">
        <f t="shared" si="52"/>
        <v>1</v>
      </c>
      <c r="M215" s="374">
        <f t="shared" si="44"/>
        <v>0</v>
      </c>
    </row>
    <row r="216" spans="1:13">
      <c r="A216" s="228">
        <f t="shared" si="45"/>
        <v>0</v>
      </c>
      <c r="B216" s="229">
        <f t="shared" si="40"/>
        <v>0</v>
      </c>
      <c r="C216" s="310">
        <f t="shared" si="46"/>
        <v>0</v>
      </c>
      <c r="D216" s="310">
        <f t="shared" si="47"/>
        <v>0</v>
      </c>
      <c r="E216" s="311">
        <f t="shared" si="41"/>
        <v>0</v>
      </c>
      <c r="F216" s="310">
        <f t="shared" si="48"/>
        <v>0</v>
      </c>
      <c r="G216" s="310">
        <f t="shared" si="49"/>
        <v>0</v>
      </c>
      <c r="H216" s="310">
        <f t="shared" si="50"/>
        <v>0</v>
      </c>
      <c r="I216" s="310">
        <f t="shared" si="42"/>
        <v>0</v>
      </c>
      <c r="J216" s="374">
        <f t="shared" si="51"/>
        <v>0</v>
      </c>
      <c r="K216" s="374">
        <f t="shared" si="43"/>
        <v>0</v>
      </c>
      <c r="L216" s="388">
        <f t="shared" si="52"/>
        <v>1</v>
      </c>
      <c r="M216" s="374">
        <f t="shared" si="44"/>
        <v>0</v>
      </c>
    </row>
    <row r="217" spans="1:13">
      <c r="A217" s="228">
        <f t="shared" si="45"/>
        <v>0</v>
      </c>
      <c r="B217" s="229">
        <f t="shared" si="40"/>
        <v>0</v>
      </c>
      <c r="C217" s="310">
        <f t="shared" si="46"/>
        <v>0</v>
      </c>
      <c r="D217" s="310">
        <f t="shared" si="47"/>
        <v>0</v>
      </c>
      <c r="E217" s="311">
        <f t="shared" si="41"/>
        <v>0</v>
      </c>
      <c r="F217" s="310">
        <f t="shared" si="48"/>
        <v>0</v>
      </c>
      <c r="G217" s="310">
        <f t="shared" si="49"/>
        <v>0</v>
      </c>
      <c r="H217" s="310">
        <f t="shared" si="50"/>
        <v>0</v>
      </c>
      <c r="I217" s="310">
        <f t="shared" si="42"/>
        <v>0</v>
      </c>
      <c r="J217" s="374">
        <f t="shared" si="51"/>
        <v>0</v>
      </c>
      <c r="K217" s="374">
        <f t="shared" si="43"/>
        <v>0</v>
      </c>
      <c r="L217" s="388">
        <f t="shared" si="52"/>
        <v>1</v>
      </c>
      <c r="M217" s="374">
        <f t="shared" si="44"/>
        <v>0</v>
      </c>
    </row>
    <row r="218" spans="1:13">
      <c r="A218" s="228">
        <f t="shared" si="45"/>
        <v>0</v>
      </c>
      <c r="B218" s="229">
        <f t="shared" si="40"/>
        <v>0</v>
      </c>
      <c r="C218" s="310">
        <f t="shared" si="46"/>
        <v>0</v>
      </c>
      <c r="D218" s="310">
        <f t="shared" si="47"/>
        <v>0</v>
      </c>
      <c r="E218" s="311">
        <f t="shared" si="41"/>
        <v>0</v>
      </c>
      <c r="F218" s="310">
        <f t="shared" si="48"/>
        <v>0</v>
      </c>
      <c r="G218" s="310">
        <f t="shared" si="49"/>
        <v>0</v>
      </c>
      <c r="H218" s="310">
        <f t="shared" si="50"/>
        <v>0</v>
      </c>
      <c r="I218" s="310">
        <f t="shared" si="42"/>
        <v>0</v>
      </c>
      <c r="J218" s="374">
        <f t="shared" si="51"/>
        <v>0</v>
      </c>
      <c r="K218" s="374">
        <f t="shared" si="43"/>
        <v>0</v>
      </c>
      <c r="L218" s="388">
        <f t="shared" si="52"/>
        <v>1</v>
      </c>
      <c r="M218" s="374">
        <f t="shared" si="44"/>
        <v>0</v>
      </c>
    </row>
    <row r="219" spans="1:13">
      <c r="A219" s="228">
        <f t="shared" si="45"/>
        <v>0</v>
      </c>
      <c r="B219" s="229">
        <f t="shared" si="40"/>
        <v>0</v>
      </c>
      <c r="C219" s="310">
        <f t="shared" si="46"/>
        <v>0</v>
      </c>
      <c r="D219" s="310">
        <f t="shared" si="47"/>
        <v>0</v>
      </c>
      <c r="E219" s="311">
        <f t="shared" si="41"/>
        <v>0</v>
      </c>
      <c r="F219" s="310">
        <f t="shared" si="48"/>
        <v>0</v>
      </c>
      <c r="G219" s="310">
        <f t="shared" si="49"/>
        <v>0</v>
      </c>
      <c r="H219" s="310">
        <f t="shared" si="50"/>
        <v>0</v>
      </c>
      <c r="I219" s="310">
        <f t="shared" si="42"/>
        <v>0</v>
      </c>
      <c r="J219" s="374">
        <f t="shared" si="51"/>
        <v>0</v>
      </c>
      <c r="K219" s="374">
        <f t="shared" si="43"/>
        <v>0</v>
      </c>
      <c r="L219" s="388">
        <f t="shared" si="52"/>
        <v>1</v>
      </c>
      <c r="M219" s="374">
        <f t="shared" si="44"/>
        <v>0</v>
      </c>
    </row>
    <row r="220" spans="1:13">
      <c r="A220" s="228">
        <f t="shared" si="45"/>
        <v>0</v>
      </c>
      <c r="B220" s="229">
        <f t="shared" si="40"/>
        <v>0</v>
      </c>
      <c r="C220" s="310">
        <f t="shared" si="46"/>
        <v>0</v>
      </c>
      <c r="D220" s="310">
        <f t="shared" si="47"/>
        <v>0</v>
      </c>
      <c r="E220" s="311">
        <f t="shared" si="41"/>
        <v>0</v>
      </c>
      <c r="F220" s="310">
        <f t="shared" si="48"/>
        <v>0</v>
      </c>
      <c r="G220" s="310">
        <f t="shared" si="49"/>
        <v>0</v>
      </c>
      <c r="H220" s="310">
        <f t="shared" si="50"/>
        <v>0</v>
      </c>
      <c r="I220" s="310">
        <f t="shared" si="42"/>
        <v>0</v>
      </c>
      <c r="J220" s="374">
        <f t="shared" si="51"/>
        <v>0</v>
      </c>
      <c r="K220" s="374">
        <f t="shared" si="43"/>
        <v>0</v>
      </c>
      <c r="L220" s="388">
        <f t="shared" si="52"/>
        <v>1</v>
      </c>
      <c r="M220" s="374">
        <f t="shared" si="44"/>
        <v>0</v>
      </c>
    </row>
    <row r="221" spans="1:13">
      <c r="A221" s="228">
        <f t="shared" si="45"/>
        <v>0</v>
      </c>
      <c r="B221" s="229">
        <f t="shared" si="40"/>
        <v>0</v>
      </c>
      <c r="C221" s="310">
        <f t="shared" si="46"/>
        <v>0</v>
      </c>
      <c r="D221" s="310">
        <f t="shared" si="47"/>
        <v>0</v>
      </c>
      <c r="E221" s="311">
        <f t="shared" si="41"/>
        <v>0</v>
      </c>
      <c r="F221" s="310">
        <f t="shared" si="48"/>
        <v>0</v>
      </c>
      <c r="G221" s="310">
        <f t="shared" si="49"/>
        <v>0</v>
      </c>
      <c r="H221" s="310">
        <f t="shared" si="50"/>
        <v>0</v>
      </c>
      <c r="I221" s="310">
        <f t="shared" si="42"/>
        <v>0</v>
      </c>
      <c r="J221" s="374">
        <f t="shared" si="51"/>
        <v>0</v>
      </c>
      <c r="K221" s="374">
        <f t="shared" si="43"/>
        <v>0</v>
      </c>
      <c r="L221" s="388">
        <f t="shared" si="52"/>
        <v>1</v>
      </c>
      <c r="M221" s="374">
        <f t="shared" si="44"/>
        <v>0</v>
      </c>
    </row>
    <row r="222" spans="1:13">
      <c r="A222" s="228">
        <f t="shared" si="45"/>
        <v>0</v>
      </c>
      <c r="B222" s="229">
        <f t="shared" si="40"/>
        <v>0</v>
      </c>
      <c r="C222" s="310">
        <f t="shared" si="46"/>
        <v>0</v>
      </c>
      <c r="D222" s="310">
        <f t="shared" si="47"/>
        <v>0</v>
      </c>
      <c r="E222" s="311">
        <f t="shared" si="41"/>
        <v>0</v>
      </c>
      <c r="F222" s="310">
        <f t="shared" si="48"/>
        <v>0</v>
      </c>
      <c r="G222" s="310">
        <f t="shared" si="49"/>
        <v>0</v>
      </c>
      <c r="H222" s="310">
        <f t="shared" si="50"/>
        <v>0</v>
      </c>
      <c r="I222" s="310">
        <f t="shared" si="42"/>
        <v>0</v>
      </c>
      <c r="J222" s="374">
        <f t="shared" si="51"/>
        <v>0</v>
      </c>
      <c r="K222" s="374">
        <f t="shared" si="43"/>
        <v>0</v>
      </c>
      <c r="L222" s="388">
        <f t="shared" si="52"/>
        <v>1</v>
      </c>
      <c r="M222" s="374">
        <f t="shared" si="44"/>
        <v>0</v>
      </c>
    </row>
    <row r="223" spans="1:13">
      <c r="A223" s="228">
        <f t="shared" si="45"/>
        <v>0</v>
      </c>
      <c r="B223" s="229">
        <f t="shared" si="40"/>
        <v>0</v>
      </c>
      <c r="C223" s="310">
        <f t="shared" si="46"/>
        <v>0</v>
      </c>
      <c r="D223" s="310">
        <f t="shared" si="47"/>
        <v>0</v>
      </c>
      <c r="E223" s="311">
        <f t="shared" si="41"/>
        <v>0</v>
      </c>
      <c r="F223" s="310">
        <f t="shared" si="48"/>
        <v>0</v>
      </c>
      <c r="G223" s="310">
        <f t="shared" si="49"/>
        <v>0</v>
      </c>
      <c r="H223" s="310">
        <f t="shared" si="50"/>
        <v>0</v>
      </c>
      <c r="I223" s="310">
        <f t="shared" si="42"/>
        <v>0</v>
      </c>
      <c r="J223" s="374">
        <f t="shared" si="51"/>
        <v>0</v>
      </c>
      <c r="K223" s="374">
        <f t="shared" si="43"/>
        <v>0</v>
      </c>
      <c r="L223" s="388">
        <f t="shared" si="52"/>
        <v>1</v>
      </c>
      <c r="M223" s="374">
        <f t="shared" si="44"/>
        <v>0</v>
      </c>
    </row>
    <row r="224" spans="1:13">
      <c r="A224" s="228">
        <f t="shared" si="45"/>
        <v>0</v>
      </c>
      <c r="B224" s="229">
        <f t="shared" si="40"/>
        <v>0</v>
      </c>
      <c r="C224" s="310">
        <f t="shared" si="46"/>
        <v>0</v>
      </c>
      <c r="D224" s="310">
        <f t="shared" si="47"/>
        <v>0</v>
      </c>
      <c r="E224" s="311">
        <f t="shared" si="41"/>
        <v>0</v>
      </c>
      <c r="F224" s="310">
        <f t="shared" si="48"/>
        <v>0</v>
      </c>
      <c r="G224" s="310">
        <f t="shared" si="49"/>
        <v>0</v>
      </c>
      <c r="H224" s="310">
        <f t="shared" si="50"/>
        <v>0</v>
      </c>
      <c r="I224" s="310">
        <f t="shared" si="42"/>
        <v>0</v>
      </c>
      <c r="J224" s="374">
        <f t="shared" si="51"/>
        <v>0</v>
      </c>
      <c r="K224" s="374">
        <f t="shared" si="43"/>
        <v>0</v>
      </c>
      <c r="L224" s="388">
        <f t="shared" si="52"/>
        <v>1</v>
      </c>
      <c r="M224" s="374">
        <f t="shared" si="44"/>
        <v>0</v>
      </c>
    </row>
    <row r="225" spans="1:13">
      <c r="A225" s="228">
        <f t="shared" si="45"/>
        <v>0</v>
      </c>
      <c r="B225" s="229">
        <f t="shared" si="40"/>
        <v>0</v>
      </c>
      <c r="C225" s="310">
        <f t="shared" si="46"/>
        <v>0</v>
      </c>
      <c r="D225" s="310">
        <f t="shared" si="47"/>
        <v>0</v>
      </c>
      <c r="E225" s="311">
        <f t="shared" si="41"/>
        <v>0</v>
      </c>
      <c r="F225" s="310">
        <f t="shared" si="48"/>
        <v>0</v>
      </c>
      <c r="G225" s="310">
        <f t="shared" si="49"/>
        <v>0</v>
      </c>
      <c r="H225" s="310">
        <f t="shared" si="50"/>
        <v>0</v>
      </c>
      <c r="I225" s="310">
        <f t="shared" si="42"/>
        <v>0</v>
      </c>
      <c r="J225" s="374">
        <f t="shared" si="51"/>
        <v>0</v>
      </c>
      <c r="K225" s="374">
        <f t="shared" si="43"/>
        <v>0</v>
      </c>
      <c r="L225" s="388">
        <f t="shared" si="52"/>
        <v>1</v>
      </c>
      <c r="M225" s="374">
        <f t="shared" si="44"/>
        <v>0</v>
      </c>
    </row>
    <row r="226" spans="1:13">
      <c r="A226" s="228">
        <f t="shared" si="45"/>
        <v>0</v>
      </c>
      <c r="B226" s="229">
        <f t="shared" si="40"/>
        <v>0</v>
      </c>
      <c r="C226" s="310">
        <f t="shared" si="46"/>
        <v>0</v>
      </c>
      <c r="D226" s="310">
        <f t="shared" si="47"/>
        <v>0</v>
      </c>
      <c r="E226" s="311">
        <f t="shared" si="41"/>
        <v>0</v>
      </c>
      <c r="F226" s="310">
        <f t="shared" si="48"/>
        <v>0</v>
      </c>
      <c r="G226" s="310">
        <f t="shared" si="49"/>
        <v>0</v>
      </c>
      <c r="H226" s="310">
        <f t="shared" si="50"/>
        <v>0</v>
      </c>
      <c r="I226" s="310">
        <f t="shared" si="42"/>
        <v>0</v>
      </c>
      <c r="J226" s="374">
        <f t="shared" si="51"/>
        <v>0</v>
      </c>
      <c r="K226" s="374">
        <f t="shared" si="43"/>
        <v>0</v>
      </c>
      <c r="L226" s="388">
        <f t="shared" si="52"/>
        <v>1</v>
      </c>
      <c r="M226" s="374">
        <f t="shared" si="44"/>
        <v>0</v>
      </c>
    </row>
    <row r="227" spans="1:13">
      <c r="A227" s="228">
        <f t="shared" si="45"/>
        <v>0</v>
      </c>
      <c r="B227" s="229">
        <f t="shared" si="40"/>
        <v>0</v>
      </c>
      <c r="C227" s="310">
        <f t="shared" si="46"/>
        <v>0</v>
      </c>
      <c r="D227" s="310">
        <f t="shared" si="47"/>
        <v>0</v>
      </c>
      <c r="E227" s="311">
        <f t="shared" si="41"/>
        <v>0</v>
      </c>
      <c r="F227" s="310">
        <f t="shared" si="48"/>
        <v>0</v>
      </c>
      <c r="G227" s="310">
        <f t="shared" si="49"/>
        <v>0</v>
      </c>
      <c r="H227" s="310">
        <f t="shared" si="50"/>
        <v>0</v>
      </c>
      <c r="I227" s="310">
        <f t="shared" si="42"/>
        <v>0</v>
      </c>
      <c r="J227" s="374">
        <f t="shared" si="51"/>
        <v>0</v>
      </c>
      <c r="K227" s="374">
        <f t="shared" si="43"/>
        <v>0</v>
      </c>
      <c r="L227" s="388">
        <f t="shared" si="52"/>
        <v>1</v>
      </c>
      <c r="M227" s="374">
        <f t="shared" si="44"/>
        <v>0</v>
      </c>
    </row>
    <row r="228" spans="1:13">
      <c r="A228" s="228">
        <f t="shared" si="45"/>
        <v>0</v>
      </c>
      <c r="B228" s="229">
        <f t="shared" si="40"/>
        <v>0</v>
      </c>
      <c r="C228" s="310">
        <f t="shared" si="46"/>
        <v>0</v>
      </c>
      <c r="D228" s="310">
        <f t="shared" si="47"/>
        <v>0</v>
      </c>
      <c r="E228" s="311">
        <f t="shared" si="41"/>
        <v>0</v>
      </c>
      <c r="F228" s="310">
        <f t="shared" si="48"/>
        <v>0</v>
      </c>
      <c r="G228" s="310">
        <f t="shared" si="49"/>
        <v>0</v>
      </c>
      <c r="H228" s="310">
        <f t="shared" si="50"/>
        <v>0</v>
      </c>
      <c r="I228" s="310">
        <f t="shared" si="42"/>
        <v>0</v>
      </c>
      <c r="J228" s="374">
        <f t="shared" si="51"/>
        <v>0</v>
      </c>
      <c r="K228" s="374">
        <f t="shared" si="43"/>
        <v>0</v>
      </c>
      <c r="L228" s="388">
        <f t="shared" si="52"/>
        <v>1</v>
      </c>
      <c r="M228" s="374">
        <f t="shared" si="44"/>
        <v>0</v>
      </c>
    </row>
    <row r="229" spans="1:13">
      <c r="A229" s="228">
        <f t="shared" si="45"/>
        <v>0</v>
      </c>
      <c r="B229" s="229">
        <f t="shared" si="40"/>
        <v>0</v>
      </c>
      <c r="C229" s="310">
        <f t="shared" si="46"/>
        <v>0</v>
      </c>
      <c r="D229" s="310">
        <f t="shared" si="47"/>
        <v>0</v>
      </c>
      <c r="E229" s="311">
        <f t="shared" si="41"/>
        <v>0</v>
      </c>
      <c r="F229" s="310">
        <f t="shared" si="48"/>
        <v>0</v>
      </c>
      <c r="G229" s="310">
        <f t="shared" si="49"/>
        <v>0</v>
      </c>
      <c r="H229" s="310">
        <f t="shared" si="50"/>
        <v>0</v>
      </c>
      <c r="I229" s="310">
        <f t="shared" si="42"/>
        <v>0</v>
      </c>
      <c r="J229" s="374">
        <f t="shared" si="51"/>
        <v>0</v>
      </c>
      <c r="K229" s="374">
        <f t="shared" si="43"/>
        <v>0</v>
      </c>
      <c r="L229" s="388">
        <f t="shared" si="52"/>
        <v>1</v>
      </c>
      <c r="M229" s="374">
        <f t="shared" si="44"/>
        <v>0</v>
      </c>
    </row>
    <row r="230" spans="1:13">
      <c r="A230" s="228">
        <f t="shared" si="45"/>
        <v>0</v>
      </c>
      <c r="B230" s="229">
        <f t="shared" si="40"/>
        <v>0</v>
      </c>
      <c r="C230" s="310">
        <f t="shared" si="46"/>
        <v>0</v>
      </c>
      <c r="D230" s="310">
        <f t="shared" si="47"/>
        <v>0</v>
      </c>
      <c r="E230" s="311">
        <f t="shared" si="41"/>
        <v>0</v>
      </c>
      <c r="F230" s="310">
        <f t="shared" si="48"/>
        <v>0</v>
      </c>
      <c r="G230" s="310">
        <f t="shared" si="49"/>
        <v>0</v>
      </c>
      <c r="H230" s="310">
        <f t="shared" si="50"/>
        <v>0</v>
      </c>
      <c r="I230" s="310">
        <f t="shared" si="42"/>
        <v>0</v>
      </c>
      <c r="J230" s="374">
        <f t="shared" si="51"/>
        <v>0</v>
      </c>
      <c r="K230" s="374">
        <f t="shared" si="43"/>
        <v>0</v>
      </c>
      <c r="L230" s="388">
        <f t="shared" si="52"/>
        <v>1</v>
      </c>
      <c r="M230" s="374">
        <f t="shared" si="44"/>
        <v>0</v>
      </c>
    </row>
    <row r="231" spans="1:13">
      <c r="A231" s="228">
        <f t="shared" si="45"/>
        <v>0</v>
      </c>
      <c r="B231" s="229">
        <f t="shared" si="40"/>
        <v>0</v>
      </c>
      <c r="C231" s="310">
        <f t="shared" si="46"/>
        <v>0</v>
      </c>
      <c r="D231" s="310">
        <f t="shared" si="47"/>
        <v>0</v>
      </c>
      <c r="E231" s="311">
        <f t="shared" si="41"/>
        <v>0</v>
      </c>
      <c r="F231" s="310">
        <f t="shared" si="48"/>
        <v>0</v>
      </c>
      <c r="G231" s="310">
        <f t="shared" si="49"/>
        <v>0</v>
      </c>
      <c r="H231" s="310">
        <f t="shared" si="50"/>
        <v>0</v>
      </c>
      <c r="I231" s="310">
        <f t="shared" si="42"/>
        <v>0</v>
      </c>
      <c r="J231" s="374">
        <f t="shared" si="51"/>
        <v>0</v>
      </c>
      <c r="K231" s="374">
        <f t="shared" si="43"/>
        <v>0</v>
      </c>
      <c r="L231" s="388">
        <f t="shared" si="52"/>
        <v>1</v>
      </c>
      <c r="M231" s="374">
        <f t="shared" si="44"/>
        <v>0</v>
      </c>
    </row>
    <row r="232" spans="1:13">
      <c r="A232" s="228">
        <f t="shared" si="45"/>
        <v>0</v>
      </c>
      <c r="B232" s="229">
        <f t="shared" si="40"/>
        <v>0</v>
      </c>
      <c r="C232" s="310">
        <f t="shared" si="46"/>
        <v>0</v>
      </c>
      <c r="D232" s="310">
        <f t="shared" si="47"/>
        <v>0</v>
      </c>
      <c r="E232" s="311">
        <f t="shared" si="41"/>
        <v>0</v>
      </c>
      <c r="F232" s="310">
        <f t="shared" si="48"/>
        <v>0</v>
      </c>
      <c r="G232" s="310">
        <f t="shared" si="49"/>
        <v>0</v>
      </c>
      <c r="H232" s="310">
        <f t="shared" si="50"/>
        <v>0</v>
      </c>
      <c r="I232" s="310">
        <f t="shared" si="42"/>
        <v>0</v>
      </c>
      <c r="J232" s="374">
        <f t="shared" si="51"/>
        <v>0</v>
      </c>
      <c r="K232" s="374">
        <f t="shared" si="43"/>
        <v>0</v>
      </c>
      <c r="L232" s="388">
        <f t="shared" si="52"/>
        <v>1</v>
      </c>
      <c r="M232" s="374">
        <f t="shared" si="44"/>
        <v>0</v>
      </c>
    </row>
    <row r="233" spans="1:13">
      <c r="A233" s="228">
        <f t="shared" si="45"/>
        <v>0</v>
      </c>
      <c r="B233" s="229">
        <f t="shared" si="40"/>
        <v>0</v>
      </c>
      <c r="C233" s="310">
        <f t="shared" si="46"/>
        <v>0</v>
      </c>
      <c r="D233" s="310">
        <f t="shared" si="47"/>
        <v>0</v>
      </c>
      <c r="E233" s="311">
        <f t="shared" si="41"/>
        <v>0</v>
      </c>
      <c r="F233" s="310">
        <f t="shared" si="48"/>
        <v>0</v>
      </c>
      <c r="G233" s="310">
        <f t="shared" si="49"/>
        <v>0</v>
      </c>
      <c r="H233" s="310">
        <f t="shared" si="50"/>
        <v>0</v>
      </c>
      <c r="I233" s="310">
        <f t="shared" si="42"/>
        <v>0</v>
      </c>
      <c r="J233" s="374">
        <f t="shared" si="51"/>
        <v>0</v>
      </c>
      <c r="K233" s="374">
        <f t="shared" si="43"/>
        <v>0</v>
      </c>
      <c r="L233" s="388">
        <f t="shared" si="52"/>
        <v>1</v>
      </c>
      <c r="M233" s="374">
        <f t="shared" si="44"/>
        <v>0</v>
      </c>
    </row>
    <row r="234" spans="1:13">
      <c r="A234" s="228">
        <f t="shared" si="45"/>
        <v>0</v>
      </c>
      <c r="B234" s="229">
        <f t="shared" si="40"/>
        <v>0</v>
      </c>
      <c r="C234" s="310">
        <f t="shared" si="46"/>
        <v>0</v>
      </c>
      <c r="D234" s="310">
        <f t="shared" si="47"/>
        <v>0</v>
      </c>
      <c r="E234" s="311">
        <f t="shared" si="41"/>
        <v>0</v>
      </c>
      <c r="F234" s="310">
        <f t="shared" si="48"/>
        <v>0</v>
      </c>
      <c r="G234" s="310">
        <f t="shared" si="49"/>
        <v>0</v>
      </c>
      <c r="H234" s="310">
        <f t="shared" si="50"/>
        <v>0</v>
      </c>
      <c r="I234" s="310">
        <f t="shared" si="42"/>
        <v>0</v>
      </c>
      <c r="J234" s="374">
        <f t="shared" si="51"/>
        <v>0</v>
      </c>
      <c r="K234" s="374">
        <f t="shared" si="43"/>
        <v>0</v>
      </c>
      <c r="L234" s="388">
        <f t="shared" si="52"/>
        <v>1</v>
      </c>
      <c r="M234" s="374">
        <f t="shared" si="44"/>
        <v>0</v>
      </c>
    </row>
    <row r="235" spans="1:13">
      <c r="A235" s="228">
        <f t="shared" si="45"/>
        <v>0</v>
      </c>
      <c r="B235" s="229">
        <f t="shared" si="40"/>
        <v>0</v>
      </c>
      <c r="C235" s="310">
        <f t="shared" si="46"/>
        <v>0</v>
      </c>
      <c r="D235" s="310">
        <f t="shared" si="47"/>
        <v>0</v>
      </c>
      <c r="E235" s="311">
        <f t="shared" si="41"/>
        <v>0</v>
      </c>
      <c r="F235" s="310">
        <f t="shared" si="48"/>
        <v>0</v>
      </c>
      <c r="G235" s="310">
        <f t="shared" si="49"/>
        <v>0</v>
      </c>
      <c r="H235" s="310">
        <f t="shared" si="50"/>
        <v>0</v>
      </c>
      <c r="I235" s="310">
        <f t="shared" si="42"/>
        <v>0</v>
      </c>
      <c r="J235" s="374">
        <f t="shared" si="51"/>
        <v>0</v>
      </c>
      <c r="K235" s="374">
        <f t="shared" si="43"/>
        <v>0</v>
      </c>
      <c r="L235" s="388">
        <f t="shared" si="52"/>
        <v>1</v>
      </c>
      <c r="M235" s="374">
        <f t="shared" si="44"/>
        <v>0</v>
      </c>
    </row>
    <row r="236" spans="1:13">
      <c r="A236" s="228">
        <f t="shared" si="45"/>
        <v>0</v>
      </c>
      <c r="B236" s="229">
        <f t="shared" si="40"/>
        <v>0</v>
      </c>
      <c r="C236" s="310">
        <f t="shared" si="46"/>
        <v>0</v>
      </c>
      <c r="D236" s="310">
        <f t="shared" si="47"/>
        <v>0</v>
      </c>
      <c r="E236" s="311">
        <f t="shared" si="41"/>
        <v>0</v>
      </c>
      <c r="F236" s="310">
        <f t="shared" si="48"/>
        <v>0</v>
      </c>
      <c r="G236" s="310">
        <f t="shared" si="49"/>
        <v>0</v>
      </c>
      <c r="H236" s="310">
        <f t="shared" si="50"/>
        <v>0</v>
      </c>
      <c r="I236" s="310">
        <f t="shared" si="42"/>
        <v>0</v>
      </c>
      <c r="J236" s="374">
        <f t="shared" si="51"/>
        <v>0</v>
      </c>
      <c r="K236" s="374">
        <f t="shared" si="43"/>
        <v>0</v>
      </c>
      <c r="L236" s="388">
        <f t="shared" si="52"/>
        <v>1</v>
      </c>
      <c r="M236" s="374">
        <f t="shared" si="44"/>
        <v>0</v>
      </c>
    </row>
    <row r="237" spans="1:13">
      <c r="A237" s="228">
        <f t="shared" si="45"/>
        <v>0</v>
      </c>
      <c r="B237" s="229">
        <f t="shared" si="40"/>
        <v>0</v>
      </c>
      <c r="C237" s="310">
        <f t="shared" si="46"/>
        <v>0</v>
      </c>
      <c r="D237" s="310">
        <f t="shared" si="47"/>
        <v>0</v>
      </c>
      <c r="E237" s="311">
        <f t="shared" si="41"/>
        <v>0</v>
      </c>
      <c r="F237" s="310">
        <f t="shared" si="48"/>
        <v>0</v>
      </c>
      <c r="G237" s="310">
        <f t="shared" si="49"/>
        <v>0</v>
      </c>
      <c r="H237" s="310">
        <f t="shared" si="50"/>
        <v>0</v>
      </c>
      <c r="I237" s="310">
        <f t="shared" si="42"/>
        <v>0</v>
      </c>
      <c r="J237" s="374">
        <f t="shared" si="51"/>
        <v>0</v>
      </c>
      <c r="K237" s="374">
        <f t="shared" si="43"/>
        <v>0</v>
      </c>
      <c r="L237" s="388">
        <f t="shared" si="52"/>
        <v>1</v>
      </c>
      <c r="M237" s="374">
        <f t="shared" si="44"/>
        <v>0</v>
      </c>
    </row>
    <row r="238" spans="1:13">
      <c r="A238" s="228">
        <f t="shared" si="45"/>
        <v>0</v>
      </c>
      <c r="B238" s="229">
        <f t="shared" si="40"/>
        <v>0</v>
      </c>
      <c r="C238" s="310">
        <f t="shared" si="46"/>
        <v>0</v>
      </c>
      <c r="D238" s="310">
        <f t="shared" si="47"/>
        <v>0</v>
      </c>
      <c r="E238" s="311">
        <f t="shared" si="41"/>
        <v>0</v>
      </c>
      <c r="F238" s="310">
        <f t="shared" si="48"/>
        <v>0</v>
      </c>
      <c r="G238" s="310">
        <f t="shared" si="49"/>
        <v>0</v>
      </c>
      <c r="H238" s="310">
        <f t="shared" si="50"/>
        <v>0</v>
      </c>
      <c r="I238" s="310">
        <f t="shared" si="42"/>
        <v>0</v>
      </c>
      <c r="J238" s="374">
        <f t="shared" si="51"/>
        <v>0</v>
      </c>
      <c r="K238" s="374">
        <f t="shared" si="43"/>
        <v>0</v>
      </c>
      <c r="L238" s="388">
        <f t="shared" si="52"/>
        <v>1</v>
      </c>
      <c r="M238" s="374">
        <f t="shared" si="44"/>
        <v>0</v>
      </c>
    </row>
    <row r="239" spans="1:13">
      <c r="A239" s="228">
        <f t="shared" si="45"/>
        <v>0</v>
      </c>
      <c r="B239" s="229">
        <f t="shared" si="40"/>
        <v>0</v>
      </c>
      <c r="C239" s="310">
        <f t="shared" si="46"/>
        <v>0</v>
      </c>
      <c r="D239" s="310">
        <f t="shared" si="47"/>
        <v>0</v>
      </c>
      <c r="E239" s="311">
        <f t="shared" si="41"/>
        <v>0</v>
      </c>
      <c r="F239" s="310">
        <f t="shared" si="48"/>
        <v>0</v>
      </c>
      <c r="G239" s="310">
        <f t="shared" si="49"/>
        <v>0</v>
      </c>
      <c r="H239" s="310">
        <f t="shared" si="50"/>
        <v>0</v>
      </c>
      <c r="I239" s="310">
        <f t="shared" si="42"/>
        <v>0</v>
      </c>
      <c r="J239" s="374">
        <f t="shared" si="51"/>
        <v>0</v>
      </c>
      <c r="K239" s="374">
        <f t="shared" si="43"/>
        <v>0</v>
      </c>
      <c r="L239" s="388">
        <f t="shared" si="52"/>
        <v>1</v>
      </c>
      <c r="M239" s="374">
        <f t="shared" si="44"/>
        <v>0</v>
      </c>
    </row>
    <row r="240" spans="1:13">
      <c r="A240" s="228">
        <f t="shared" si="45"/>
        <v>0</v>
      </c>
      <c r="B240" s="229">
        <f t="shared" si="40"/>
        <v>0</v>
      </c>
      <c r="C240" s="310">
        <f t="shared" si="46"/>
        <v>0</v>
      </c>
      <c r="D240" s="310">
        <f t="shared" si="47"/>
        <v>0</v>
      </c>
      <c r="E240" s="311">
        <f t="shared" si="41"/>
        <v>0</v>
      </c>
      <c r="F240" s="310">
        <f t="shared" si="48"/>
        <v>0</v>
      </c>
      <c r="G240" s="310">
        <f t="shared" si="49"/>
        <v>0</v>
      </c>
      <c r="H240" s="310">
        <f t="shared" si="50"/>
        <v>0</v>
      </c>
      <c r="I240" s="310">
        <f t="shared" si="42"/>
        <v>0</v>
      </c>
      <c r="J240" s="374">
        <f t="shared" si="51"/>
        <v>0</v>
      </c>
      <c r="K240" s="374">
        <f t="shared" si="43"/>
        <v>0</v>
      </c>
      <c r="L240" s="388">
        <f t="shared" si="52"/>
        <v>1</v>
      </c>
      <c r="M240" s="374">
        <f t="shared" si="44"/>
        <v>0</v>
      </c>
    </row>
    <row r="241" spans="1:13">
      <c r="A241" s="228">
        <f t="shared" si="45"/>
        <v>0</v>
      </c>
      <c r="B241" s="229">
        <f t="shared" si="40"/>
        <v>0</v>
      </c>
      <c r="C241" s="310">
        <f t="shared" si="46"/>
        <v>0</v>
      </c>
      <c r="D241" s="310">
        <f t="shared" si="47"/>
        <v>0</v>
      </c>
      <c r="E241" s="311">
        <f t="shared" si="41"/>
        <v>0</v>
      </c>
      <c r="F241" s="310">
        <f t="shared" si="48"/>
        <v>0</v>
      </c>
      <c r="G241" s="310">
        <f t="shared" si="49"/>
        <v>0</v>
      </c>
      <c r="H241" s="310">
        <f t="shared" si="50"/>
        <v>0</v>
      </c>
      <c r="I241" s="310">
        <f t="shared" si="42"/>
        <v>0</v>
      </c>
      <c r="J241" s="374">
        <f t="shared" si="51"/>
        <v>0</v>
      </c>
      <c r="K241" s="374">
        <f t="shared" si="43"/>
        <v>0</v>
      </c>
      <c r="L241" s="388">
        <f t="shared" si="52"/>
        <v>1</v>
      </c>
      <c r="M241" s="374">
        <f t="shared" si="44"/>
        <v>0</v>
      </c>
    </row>
    <row r="242" spans="1:13">
      <c r="A242" s="228">
        <f t="shared" si="45"/>
        <v>0</v>
      </c>
      <c r="B242" s="229">
        <f t="shared" si="40"/>
        <v>0</v>
      </c>
      <c r="C242" s="310">
        <f t="shared" si="46"/>
        <v>0</v>
      </c>
      <c r="D242" s="310">
        <f t="shared" si="47"/>
        <v>0</v>
      </c>
      <c r="E242" s="311">
        <f t="shared" si="41"/>
        <v>0</v>
      </c>
      <c r="F242" s="310">
        <f t="shared" si="48"/>
        <v>0</v>
      </c>
      <c r="G242" s="310">
        <f t="shared" si="49"/>
        <v>0</v>
      </c>
      <c r="H242" s="310">
        <f t="shared" si="50"/>
        <v>0</v>
      </c>
      <c r="I242" s="310">
        <f t="shared" si="42"/>
        <v>0</v>
      </c>
      <c r="J242" s="374">
        <f t="shared" si="51"/>
        <v>0</v>
      </c>
      <c r="K242" s="374">
        <f t="shared" si="43"/>
        <v>0</v>
      </c>
      <c r="L242" s="388">
        <f t="shared" si="52"/>
        <v>1</v>
      </c>
      <c r="M242" s="374">
        <f t="shared" si="44"/>
        <v>0</v>
      </c>
    </row>
    <row r="243" spans="1:13">
      <c r="A243" s="228">
        <f t="shared" si="45"/>
        <v>0</v>
      </c>
      <c r="B243" s="229">
        <f t="shared" si="40"/>
        <v>0</v>
      </c>
      <c r="C243" s="310">
        <f t="shared" si="46"/>
        <v>0</v>
      </c>
      <c r="D243" s="310">
        <f t="shared" si="47"/>
        <v>0</v>
      </c>
      <c r="E243" s="311">
        <f t="shared" si="41"/>
        <v>0</v>
      </c>
      <c r="F243" s="310">
        <f t="shared" si="48"/>
        <v>0</v>
      </c>
      <c r="G243" s="310">
        <f t="shared" si="49"/>
        <v>0</v>
      </c>
      <c r="H243" s="310">
        <f t="shared" si="50"/>
        <v>0</v>
      </c>
      <c r="I243" s="310">
        <f t="shared" si="42"/>
        <v>0</v>
      </c>
      <c r="J243" s="374">
        <f t="shared" si="51"/>
        <v>0</v>
      </c>
      <c r="K243" s="374">
        <f t="shared" si="43"/>
        <v>0</v>
      </c>
      <c r="L243" s="388">
        <f t="shared" si="52"/>
        <v>1</v>
      </c>
      <c r="M243" s="374">
        <f t="shared" si="44"/>
        <v>0</v>
      </c>
    </row>
    <row r="244" spans="1:13">
      <c r="A244" s="228">
        <f t="shared" si="45"/>
        <v>0</v>
      </c>
      <c r="B244" s="229">
        <f t="shared" si="40"/>
        <v>0</v>
      </c>
      <c r="C244" s="310">
        <f t="shared" si="46"/>
        <v>0</v>
      </c>
      <c r="D244" s="310">
        <f t="shared" si="47"/>
        <v>0</v>
      </c>
      <c r="E244" s="311">
        <f t="shared" si="41"/>
        <v>0</v>
      </c>
      <c r="F244" s="310">
        <f t="shared" si="48"/>
        <v>0</v>
      </c>
      <c r="G244" s="310">
        <f t="shared" si="49"/>
        <v>0</v>
      </c>
      <c r="H244" s="310">
        <f t="shared" si="50"/>
        <v>0</v>
      </c>
      <c r="I244" s="310">
        <f t="shared" si="42"/>
        <v>0</v>
      </c>
      <c r="J244" s="374">
        <f t="shared" si="51"/>
        <v>0</v>
      </c>
      <c r="K244" s="374">
        <f t="shared" si="43"/>
        <v>0</v>
      </c>
      <c r="L244" s="388">
        <f t="shared" si="52"/>
        <v>1</v>
      </c>
      <c r="M244" s="374">
        <f t="shared" si="44"/>
        <v>0</v>
      </c>
    </row>
    <row r="245" spans="1:13">
      <c r="A245" s="228">
        <f t="shared" si="45"/>
        <v>0</v>
      </c>
      <c r="B245" s="229">
        <f t="shared" si="40"/>
        <v>0</v>
      </c>
      <c r="C245" s="310">
        <f t="shared" si="46"/>
        <v>0</v>
      </c>
      <c r="D245" s="310">
        <f t="shared" si="47"/>
        <v>0</v>
      </c>
      <c r="E245" s="311">
        <f t="shared" si="41"/>
        <v>0</v>
      </c>
      <c r="F245" s="310">
        <f t="shared" si="48"/>
        <v>0</v>
      </c>
      <c r="G245" s="310">
        <f t="shared" si="49"/>
        <v>0</v>
      </c>
      <c r="H245" s="310">
        <f t="shared" si="50"/>
        <v>0</v>
      </c>
      <c r="I245" s="310">
        <f t="shared" si="42"/>
        <v>0</v>
      </c>
      <c r="J245" s="374">
        <f t="shared" si="51"/>
        <v>0</v>
      </c>
      <c r="K245" s="374">
        <f t="shared" si="43"/>
        <v>0</v>
      </c>
      <c r="L245" s="388">
        <f t="shared" si="52"/>
        <v>1</v>
      </c>
      <c r="M245" s="374">
        <f t="shared" si="44"/>
        <v>0</v>
      </c>
    </row>
    <row r="246" spans="1:13">
      <c r="A246" s="228">
        <f t="shared" si="45"/>
        <v>0</v>
      </c>
      <c r="B246" s="229">
        <f t="shared" si="40"/>
        <v>0</v>
      </c>
      <c r="C246" s="310">
        <f t="shared" si="46"/>
        <v>0</v>
      </c>
      <c r="D246" s="310">
        <f t="shared" si="47"/>
        <v>0</v>
      </c>
      <c r="E246" s="311">
        <f t="shared" si="41"/>
        <v>0</v>
      </c>
      <c r="F246" s="310">
        <f t="shared" si="48"/>
        <v>0</v>
      </c>
      <c r="G246" s="310">
        <f t="shared" si="49"/>
        <v>0</v>
      </c>
      <c r="H246" s="310">
        <f t="shared" si="50"/>
        <v>0</v>
      </c>
      <c r="I246" s="310">
        <f t="shared" si="42"/>
        <v>0</v>
      </c>
      <c r="J246" s="374">
        <f t="shared" si="51"/>
        <v>0</v>
      </c>
      <c r="K246" s="374">
        <f t="shared" si="43"/>
        <v>0</v>
      </c>
      <c r="L246" s="388">
        <f t="shared" si="52"/>
        <v>1</v>
      </c>
      <c r="M246" s="374">
        <f t="shared" si="44"/>
        <v>0</v>
      </c>
    </row>
    <row r="247" spans="1:13">
      <c r="A247" s="228">
        <f t="shared" si="45"/>
        <v>0</v>
      </c>
      <c r="B247" s="229">
        <f t="shared" si="40"/>
        <v>0</v>
      </c>
      <c r="C247" s="310">
        <f t="shared" si="46"/>
        <v>0</v>
      </c>
      <c r="D247" s="310">
        <f t="shared" si="47"/>
        <v>0</v>
      </c>
      <c r="E247" s="311">
        <f t="shared" si="41"/>
        <v>0</v>
      </c>
      <c r="F247" s="310">
        <f t="shared" si="48"/>
        <v>0</v>
      </c>
      <c r="G247" s="310">
        <f t="shared" si="49"/>
        <v>0</v>
      </c>
      <c r="H247" s="310">
        <f t="shared" si="50"/>
        <v>0</v>
      </c>
      <c r="I247" s="310">
        <f t="shared" si="42"/>
        <v>0</v>
      </c>
      <c r="J247" s="374">
        <f t="shared" si="51"/>
        <v>0</v>
      </c>
      <c r="K247" s="374">
        <f t="shared" si="43"/>
        <v>0</v>
      </c>
      <c r="L247" s="388">
        <f t="shared" si="52"/>
        <v>1</v>
      </c>
      <c r="M247" s="374">
        <f t="shared" si="44"/>
        <v>0</v>
      </c>
    </row>
    <row r="248" spans="1:13">
      <c r="A248" s="228">
        <f t="shared" si="45"/>
        <v>0</v>
      </c>
      <c r="B248" s="229">
        <f t="shared" si="40"/>
        <v>0</v>
      </c>
      <c r="C248" s="310">
        <f t="shared" si="46"/>
        <v>0</v>
      </c>
      <c r="D248" s="310">
        <f t="shared" si="47"/>
        <v>0</v>
      </c>
      <c r="E248" s="311">
        <f t="shared" si="41"/>
        <v>0</v>
      </c>
      <c r="F248" s="310">
        <f t="shared" si="48"/>
        <v>0</v>
      </c>
      <c r="G248" s="310">
        <f t="shared" si="49"/>
        <v>0</v>
      </c>
      <c r="H248" s="310">
        <f t="shared" si="50"/>
        <v>0</v>
      </c>
      <c r="I248" s="310">
        <f t="shared" si="42"/>
        <v>0</v>
      </c>
      <c r="J248" s="374">
        <f t="shared" si="51"/>
        <v>0</v>
      </c>
      <c r="K248" s="374">
        <f t="shared" si="43"/>
        <v>0</v>
      </c>
      <c r="L248" s="388">
        <f t="shared" si="52"/>
        <v>1</v>
      </c>
      <c r="M248" s="374">
        <f t="shared" si="44"/>
        <v>0</v>
      </c>
    </row>
    <row r="249" spans="1:13">
      <c r="A249" s="228">
        <f t="shared" si="45"/>
        <v>0</v>
      </c>
      <c r="B249" s="229">
        <f t="shared" si="40"/>
        <v>0</v>
      </c>
      <c r="C249" s="310">
        <f t="shared" si="46"/>
        <v>0</v>
      </c>
      <c r="D249" s="310">
        <f t="shared" si="47"/>
        <v>0</v>
      </c>
      <c r="E249" s="311">
        <f t="shared" si="41"/>
        <v>0</v>
      </c>
      <c r="F249" s="310">
        <f t="shared" si="48"/>
        <v>0</v>
      </c>
      <c r="G249" s="310">
        <f t="shared" si="49"/>
        <v>0</v>
      </c>
      <c r="H249" s="310">
        <f t="shared" si="50"/>
        <v>0</v>
      </c>
      <c r="I249" s="310">
        <f t="shared" si="42"/>
        <v>0</v>
      </c>
      <c r="J249" s="374">
        <f t="shared" si="51"/>
        <v>0</v>
      </c>
      <c r="K249" s="374">
        <f t="shared" si="43"/>
        <v>0</v>
      </c>
      <c r="L249" s="388">
        <f t="shared" si="52"/>
        <v>1</v>
      </c>
      <c r="M249" s="374">
        <f t="shared" si="44"/>
        <v>0</v>
      </c>
    </row>
    <row r="250" spans="1:13">
      <c r="A250" s="228">
        <f t="shared" si="45"/>
        <v>0</v>
      </c>
      <c r="B250" s="229">
        <f t="shared" si="40"/>
        <v>0</v>
      </c>
      <c r="C250" s="310">
        <f t="shared" si="46"/>
        <v>0</v>
      </c>
      <c r="D250" s="310">
        <f t="shared" si="47"/>
        <v>0</v>
      </c>
      <c r="E250" s="311">
        <f t="shared" si="41"/>
        <v>0</v>
      </c>
      <c r="F250" s="310">
        <f t="shared" si="48"/>
        <v>0</v>
      </c>
      <c r="G250" s="310">
        <f t="shared" si="49"/>
        <v>0</v>
      </c>
      <c r="H250" s="310">
        <f t="shared" si="50"/>
        <v>0</v>
      </c>
      <c r="I250" s="310">
        <f t="shared" si="42"/>
        <v>0</v>
      </c>
      <c r="J250" s="374">
        <f t="shared" si="51"/>
        <v>0</v>
      </c>
      <c r="K250" s="374">
        <f t="shared" si="43"/>
        <v>0</v>
      </c>
      <c r="L250" s="388">
        <f t="shared" si="52"/>
        <v>1</v>
      </c>
      <c r="M250" s="374">
        <f t="shared" si="44"/>
        <v>0</v>
      </c>
    </row>
    <row r="251" spans="1:13">
      <c r="A251" s="228">
        <f t="shared" si="45"/>
        <v>0</v>
      </c>
      <c r="B251" s="229">
        <f t="shared" si="40"/>
        <v>0</v>
      </c>
      <c r="C251" s="310">
        <f t="shared" si="46"/>
        <v>0</v>
      </c>
      <c r="D251" s="310">
        <f t="shared" si="47"/>
        <v>0</v>
      </c>
      <c r="E251" s="311">
        <f t="shared" si="41"/>
        <v>0</v>
      </c>
      <c r="F251" s="310">
        <f t="shared" si="48"/>
        <v>0</v>
      </c>
      <c r="G251" s="310">
        <f t="shared" si="49"/>
        <v>0</v>
      </c>
      <c r="H251" s="310">
        <f t="shared" si="50"/>
        <v>0</v>
      </c>
      <c r="I251" s="310">
        <f t="shared" si="42"/>
        <v>0</v>
      </c>
      <c r="J251" s="374">
        <f t="shared" si="51"/>
        <v>0</v>
      </c>
      <c r="K251" s="374">
        <f t="shared" si="43"/>
        <v>0</v>
      </c>
      <c r="L251" s="388">
        <f t="shared" si="52"/>
        <v>1</v>
      </c>
      <c r="M251" s="374">
        <f t="shared" si="44"/>
        <v>0</v>
      </c>
    </row>
    <row r="252" spans="1:13">
      <c r="A252" s="228">
        <f t="shared" si="45"/>
        <v>0</v>
      </c>
      <c r="B252" s="229">
        <f t="shared" si="40"/>
        <v>0</v>
      </c>
      <c r="C252" s="310">
        <f t="shared" si="46"/>
        <v>0</v>
      </c>
      <c r="D252" s="310">
        <f t="shared" si="47"/>
        <v>0</v>
      </c>
      <c r="E252" s="311">
        <f t="shared" si="41"/>
        <v>0</v>
      </c>
      <c r="F252" s="310">
        <f t="shared" si="48"/>
        <v>0</v>
      </c>
      <c r="G252" s="310">
        <f t="shared" si="49"/>
        <v>0</v>
      </c>
      <c r="H252" s="310">
        <f t="shared" si="50"/>
        <v>0</v>
      </c>
      <c r="I252" s="310">
        <f t="shared" si="42"/>
        <v>0</v>
      </c>
      <c r="J252" s="374">
        <f t="shared" si="51"/>
        <v>0</v>
      </c>
      <c r="K252" s="374">
        <f t="shared" si="43"/>
        <v>0</v>
      </c>
      <c r="L252" s="388">
        <f t="shared" si="52"/>
        <v>1</v>
      </c>
      <c r="M252" s="374">
        <f t="shared" si="44"/>
        <v>0</v>
      </c>
    </row>
    <row r="253" spans="1:13">
      <c r="A253" s="228">
        <f t="shared" si="45"/>
        <v>0</v>
      </c>
      <c r="B253" s="229">
        <f t="shared" si="40"/>
        <v>0</v>
      </c>
      <c r="C253" s="310">
        <f t="shared" si="46"/>
        <v>0</v>
      </c>
      <c r="D253" s="310">
        <f t="shared" si="47"/>
        <v>0</v>
      </c>
      <c r="E253" s="311">
        <f t="shared" si="41"/>
        <v>0</v>
      </c>
      <c r="F253" s="310">
        <f t="shared" si="48"/>
        <v>0</v>
      </c>
      <c r="G253" s="310">
        <f t="shared" si="49"/>
        <v>0</v>
      </c>
      <c r="H253" s="310">
        <f t="shared" si="50"/>
        <v>0</v>
      </c>
      <c r="I253" s="310">
        <f t="shared" si="42"/>
        <v>0</v>
      </c>
      <c r="J253" s="374">
        <f t="shared" si="51"/>
        <v>0</v>
      </c>
      <c r="K253" s="374">
        <f t="shared" si="43"/>
        <v>0</v>
      </c>
      <c r="L253" s="388">
        <f t="shared" si="52"/>
        <v>1</v>
      </c>
      <c r="M253" s="374">
        <f t="shared" si="44"/>
        <v>0</v>
      </c>
    </row>
    <row r="254" spans="1:13">
      <c r="A254" s="228">
        <f t="shared" si="45"/>
        <v>0</v>
      </c>
      <c r="B254" s="229">
        <f t="shared" si="40"/>
        <v>0</v>
      </c>
      <c r="C254" s="310">
        <f t="shared" si="46"/>
        <v>0</v>
      </c>
      <c r="D254" s="310">
        <f t="shared" si="47"/>
        <v>0</v>
      </c>
      <c r="E254" s="311">
        <f t="shared" si="41"/>
        <v>0</v>
      </c>
      <c r="F254" s="310">
        <f t="shared" si="48"/>
        <v>0</v>
      </c>
      <c r="G254" s="310">
        <f t="shared" si="49"/>
        <v>0</v>
      </c>
      <c r="H254" s="310">
        <f t="shared" si="50"/>
        <v>0</v>
      </c>
      <c r="I254" s="310">
        <f t="shared" si="42"/>
        <v>0</v>
      </c>
      <c r="J254" s="374">
        <f t="shared" si="51"/>
        <v>0</v>
      </c>
      <c r="K254" s="374">
        <f t="shared" si="43"/>
        <v>0</v>
      </c>
      <c r="L254" s="388">
        <f t="shared" si="52"/>
        <v>1</v>
      </c>
      <c r="M254" s="374">
        <f t="shared" si="44"/>
        <v>0</v>
      </c>
    </row>
    <row r="255" spans="1:13">
      <c r="A255" s="228">
        <f t="shared" si="45"/>
        <v>0</v>
      </c>
      <c r="B255" s="229">
        <f t="shared" si="40"/>
        <v>0</v>
      </c>
      <c r="C255" s="310">
        <f t="shared" si="46"/>
        <v>0</v>
      </c>
      <c r="D255" s="310">
        <f t="shared" si="47"/>
        <v>0</v>
      </c>
      <c r="E255" s="311">
        <f t="shared" si="41"/>
        <v>0</v>
      </c>
      <c r="F255" s="310">
        <f t="shared" si="48"/>
        <v>0</v>
      </c>
      <c r="G255" s="310">
        <f t="shared" si="49"/>
        <v>0</v>
      </c>
      <c r="H255" s="310">
        <f t="shared" si="50"/>
        <v>0</v>
      </c>
      <c r="I255" s="310">
        <f t="shared" si="42"/>
        <v>0</v>
      </c>
      <c r="J255" s="374">
        <f t="shared" si="51"/>
        <v>0</v>
      </c>
      <c r="K255" s="374">
        <f t="shared" si="43"/>
        <v>0</v>
      </c>
      <c r="L255" s="388">
        <f t="shared" si="52"/>
        <v>1</v>
      </c>
      <c r="M255" s="374">
        <f t="shared" si="44"/>
        <v>0</v>
      </c>
    </row>
    <row r="256" spans="1:13">
      <c r="A256" s="228">
        <f t="shared" si="45"/>
        <v>0</v>
      </c>
      <c r="B256" s="229">
        <f t="shared" si="40"/>
        <v>0</v>
      </c>
      <c r="C256" s="310">
        <f t="shared" si="46"/>
        <v>0</v>
      </c>
      <c r="D256" s="310">
        <f t="shared" si="47"/>
        <v>0</v>
      </c>
      <c r="E256" s="311">
        <f t="shared" si="41"/>
        <v>0</v>
      </c>
      <c r="F256" s="310">
        <f t="shared" si="48"/>
        <v>0</v>
      </c>
      <c r="G256" s="310">
        <f t="shared" si="49"/>
        <v>0</v>
      </c>
      <c r="H256" s="310">
        <f t="shared" si="50"/>
        <v>0</v>
      </c>
      <c r="I256" s="310">
        <f t="shared" si="42"/>
        <v>0</v>
      </c>
      <c r="J256" s="374">
        <f t="shared" si="51"/>
        <v>0</v>
      </c>
      <c r="K256" s="374">
        <f t="shared" si="43"/>
        <v>0</v>
      </c>
      <c r="L256" s="388">
        <f t="shared" si="52"/>
        <v>1</v>
      </c>
      <c r="M256" s="374">
        <f t="shared" si="44"/>
        <v>0</v>
      </c>
    </row>
    <row r="257" spans="1:13">
      <c r="A257" s="228">
        <f t="shared" si="45"/>
        <v>0</v>
      </c>
      <c r="B257" s="229">
        <f t="shared" si="40"/>
        <v>0</v>
      </c>
      <c r="C257" s="310">
        <f t="shared" si="46"/>
        <v>0</v>
      </c>
      <c r="D257" s="310">
        <f t="shared" si="47"/>
        <v>0</v>
      </c>
      <c r="E257" s="311">
        <f t="shared" si="41"/>
        <v>0</v>
      </c>
      <c r="F257" s="310">
        <f t="shared" si="48"/>
        <v>0</v>
      </c>
      <c r="G257" s="310">
        <f t="shared" si="49"/>
        <v>0</v>
      </c>
      <c r="H257" s="310">
        <f t="shared" si="50"/>
        <v>0</v>
      </c>
      <c r="I257" s="310">
        <f t="shared" si="42"/>
        <v>0</v>
      </c>
      <c r="J257" s="374">
        <f t="shared" si="51"/>
        <v>0</v>
      </c>
      <c r="K257" s="374">
        <f t="shared" si="43"/>
        <v>0</v>
      </c>
      <c r="L257" s="388">
        <f t="shared" si="52"/>
        <v>1</v>
      </c>
      <c r="M257" s="374">
        <f t="shared" si="44"/>
        <v>0</v>
      </c>
    </row>
    <row r="258" spans="1:13">
      <c r="A258" s="228">
        <f t="shared" si="45"/>
        <v>0</v>
      </c>
      <c r="B258" s="229">
        <f t="shared" si="40"/>
        <v>0</v>
      </c>
      <c r="C258" s="310">
        <f t="shared" si="46"/>
        <v>0</v>
      </c>
      <c r="D258" s="310">
        <f t="shared" si="47"/>
        <v>0</v>
      </c>
      <c r="E258" s="311">
        <f t="shared" si="41"/>
        <v>0</v>
      </c>
      <c r="F258" s="310">
        <f t="shared" si="48"/>
        <v>0</v>
      </c>
      <c r="G258" s="310">
        <f t="shared" si="49"/>
        <v>0</v>
      </c>
      <c r="H258" s="310">
        <f t="shared" si="50"/>
        <v>0</v>
      </c>
      <c r="I258" s="310">
        <f t="shared" si="42"/>
        <v>0</v>
      </c>
      <c r="J258" s="374">
        <f t="shared" si="51"/>
        <v>0</v>
      </c>
      <c r="K258" s="374">
        <f t="shared" si="43"/>
        <v>0</v>
      </c>
      <c r="L258" s="388">
        <f t="shared" si="52"/>
        <v>1</v>
      </c>
      <c r="M258" s="374">
        <f t="shared" si="44"/>
        <v>0</v>
      </c>
    </row>
    <row r="259" spans="1:13">
      <c r="A259" s="228">
        <f t="shared" si="45"/>
        <v>0</v>
      </c>
      <c r="B259" s="229">
        <f t="shared" si="40"/>
        <v>0</v>
      </c>
      <c r="C259" s="310">
        <f t="shared" si="46"/>
        <v>0</v>
      </c>
      <c r="D259" s="310">
        <f t="shared" si="47"/>
        <v>0</v>
      </c>
      <c r="E259" s="311">
        <f t="shared" si="41"/>
        <v>0</v>
      </c>
      <c r="F259" s="310">
        <f t="shared" si="48"/>
        <v>0</v>
      </c>
      <c r="G259" s="310">
        <f t="shared" si="49"/>
        <v>0</v>
      </c>
      <c r="H259" s="310">
        <f t="shared" si="50"/>
        <v>0</v>
      </c>
      <c r="I259" s="310">
        <f t="shared" si="42"/>
        <v>0</v>
      </c>
      <c r="J259" s="374">
        <f t="shared" si="51"/>
        <v>0</v>
      </c>
      <c r="K259" s="374">
        <f t="shared" si="43"/>
        <v>0</v>
      </c>
      <c r="L259" s="388">
        <f t="shared" si="52"/>
        <v>1</v>
      </c>
      <c r="M259" s="374">
        <f t="shared" si="44"/>
        <v>0</v>
      </c>
    </row>
    <row r="260" spans="1:13">
      <c r="A260" s="228">
        <f t="shared" si="45"/>
        <v>0</v>
      </c>
      <c r="B260" s="229">
        <f t="shared" si="40"/>
        <v>0</v>
      </c>
      <c r="C260" s="310">
        <f t="shared" si="46"/>
        <v>0</v>
      </c>
      <c r="D260" s="310">
        <f t="shared" si="47"/>
        <v>0</v>
      </c>
      <c r="E260" s="311">
        <f t="shared" si="41"/>
        <v>0</v>
      </c>
      <c r="F260" s="310">
        <f t="shared" si="48"/>
        <v>0</v>
      </c>
      <c r="G260" s="310">
        <f t="shared" si="49"/>
        <v>0</v>
      </c>
      <c r="H260" s="310">
        <f t="shared" si="50"/>
        <v>0</v>
      </c>
      <c r="I260" s="310">
        <f t="shared" si="42"/>
        <v>0</v>
      </c>
      <c r="J260" s="374">
        <f t="shared" si="51"/>
        <v>0</v>
      </c>
      <c r="K260" s="374">
        <f t="shared" si="43"/>
        <v>0</v>
      </c>
      <c r="L260" s="388">
        <f t="shared" si="52"/>
        <v>1</v>
      </c>
      <c r="M260" s="374">
        <f t="shared" si="44"/>
        <v>0</v>
      </c>
    </row>
    <row r="261" spans="1:13">
      <c r="A261" s="228">
        <f t="shared" si="45"/>
        <v>0</v>
      </c>
      <c r="B261" s="229">
        <f t="shared" si="40"/>
        <v>0</v>
      </c>
      <c r="C261" s="310">
        <f t="shared" si="46"/>
        <v>0</v>
      </c>
      <c r="D261" s="310">
        <f t="shared" si="47"/>
        <v>0</v>
      </c>
      <c r="E261" s="311">
        <f t="shared" si="41"/>
        <v>0</v>
      </c>
      <c r="F261" s="310">
        <f t="shared" si="48"/>
        <v>0</v>
      </c>
      <c r="G261" s="310">
        <f t="shared" si="49"/>
        <v>0</v>
      </c>
      <c r="H261" s="310">
        <f t="shared" si="50"/>
        <v>0</v>
      </c>
      <c r="I261" s="310">
        <f t="shared" si="42"/>
        <v>0</v>
      </c>
      <c r="J261" s="374">
        <f t="shared" si="51"/>
        <v>0</v>
      </c>
      <c r="K261" s="374">
        <f t="shared" si="43"/>
        <v>0</v>
      </c>
      <c r="L261" s="388">
        <f t="shared" si="52"/>
        <v>1</v>
      </c>
      <c r="M261" s="374">
        <f t="shared" si="44"/>
        <v>0</v>
      </c>
    </row>
    <row r="262" spans="1:13">
      <c r="A262" s="228">
        <f t="shared" si="45"/>
        <v>0</v>
      </c>
      <c r="B262" s="229">
        <f t="shared" si="40"/>
        <v>0</v>
      </c>
      <c r="C262" s="310">
        <f t="shared" si="46"/>
        <v>0</v>
      </c>
      <c r="D262" s="310">
        <f t="shared" si="47"/>
        <v>0</v>
      </c>
      <c r="E262" s="311">
        <f t="shared" si="41"/>
        <v>0</v>
      </c>
      <c r="F262" s="310">
        <f t="shared" si="48"/>
        <v>0</v>
      </c>
      <c r="G262" s="310">
        <f t="shared" si="49"/>
        <v>0</v>
      </c>
      <c r="H262" s="310">
        <f t="shared" si="50"/>
        <v>0</v>
      </c>
      <c r="I262" s="310">
        <f t="shared" si="42"/>
        <v>0</v>
      </c>
      <c r="J262" s="374">
        <f t="shared" si="51"/>
        <v>0</v>
      </c>
      <c r="K262" s="374">
        <f t="shared" si="43"/>
        <v>0</v>
      </c>
      <c r="L262" s="388">
        <f t="shared" si="52"/>
        <v>1</v>
      </c>
      <c r="M262" s="374">
        <f t="shared" si="44"/>
        <v>0</v>
      </c>
    </row>
    <row r="263" spans="1:13">
      <c r="A263" s="228">
        <f t="shared" si="45"/>
        <v>0</v>
      </c>
      <c r="B263" s="229">
        <f t="shared" si="40"/>
        <v>0</v>
      </c>
      <c r="C263" s="310">
        <f t="shared" si="46"/>
        <v>0</v>
      </c>
      <c r="D263" s="310">
        <f t="shared" si="47"/>
        <v>0</v>
      </c>
      <c r="E263" s="311">
        <f t="shared" si="41"/>
        <v>0</v>
      </c>
      <c r="F263" s="310">
        <f t="shared" si="48"/>
        <v>0</v>
      </c>
      <c r="G263" s="310">
        <f t="shared" si="49"/>
        <v>0</v>
      </c>
      <c r="H263" s="310">
        <f t="shared" si="50"/>
        <v>0</v>
      </c>
      <c r="I263" s="310">
        <f t="shared" si="42"/>
        <v>0</v>
      </c>
      <c r="J263" s="374">
        <f t="shared" si="51"/>
        <v>0</v>
      </c>
      <c r="K263" s="374">
        <f t="shared" si="43"/>
        <v>0</v>
      </c>
      <c r="L263" s="388">
        <f t="shared" si="52"/>
        <v>1</v>
      </c>
      <c r="M263" s="374">
        <f t="shared" si="44"/>
        <v>0</v>
      </c>
    </row>
    <row r="264" spans="1:13">
      <c r="A264" s="228">
        <f t="shared" si="45"/>
        <v>0</v>
      </c>
      <c r="B264" s="229">
        <f t="shared" si="40"/>
        <v>0</v>
      </c>
      <c r="C264" s="310">
        <f t="shared" si="46"/>
        <v>0</v>
      </c>
      <c r="D264" s="310">
        <f t="shared" si="47"/>
        <v>0</v>
      </c>
      <c r="E264" s="311">
        <f t="shared" si="41"/>
        <v>0</v>
      </c>
      <c r="F264" s="310">
        <f t="shared" si="48"/>
        <v>0</v>
      </c>
      <c r="G264" s="310">
        <f t="shared" si="49"/>
        <v>0</v>
      </c>
      <c r="H264" s="310">
        <f t="shared" si="50"/>
        <v>0</v>
      </c>
      <c r="I264" s="310">
        <f t="shared" si="42"/>
        <v>0</v>
      </c>
      <c r="J264" s="374">
        <f t="shared" si="51"/>
        <v>0</v>
      </c>
      <c r="K264" s="374">
        <f t="shared" si="43"/>
        <v>0</v>
      </c>
      <c r="L264" s="388">
        <f t="shared" si="52"/>
        <v>1</v>
      </c>
      <c r="M264" s="374">
        <f t="shared" si="44"/>
        <v>0</v>
      </c>
    </row>
    <row r="265" spans="1:13">
      <c r="A265" s="228">
        <f t="shared" si="45"/>
        <v>0</v>
      </c>
      <c r="B265" s="229">
        <f t="shared" si="40"/>
        <v>0</v>
      </c>
      <c r="C265" s="310">
        <f t="shared" si="46"/>
        <v>0</v>
      </c>
      <c r="D265" s="310">
        <f t="shared" si="47"/>
        <v>0</v>
      </c>
      <c r="E265" s="311">
        <f t="shared" si="41"/>
        <v>0</v>
      </c>
      <c r="F265" s="310">
        <f t="shared" si="48"/>
        <v>0</v>
      </c>
      <c r="G265" s="310">
        <f t="shared" si="49"/>
        <v>0</v>
      </c>
      <c r="H265" s="310">
        <f t="shared" si="50"/>
        <v>0</v>
      </c>
      <c r="I265" s="310">
        <f t="shared" si="42"/>
        <v>0</v>
      </c>
      <c r="J265" s="374">
        <f t="shared" si="51"/>
        <v>0</v>
      </c>
      <c r="K265" s="374">
        <f t="shared" si="43"/>
        <v>0</v>
      </c>
      <c r="L265" s="388">
        <f t="shared" si="52"/>
        <v>1</v>
      </c>
      <c r="M265" s="374">
        <f t="shared" si="44"/>
        <v>0</v>
      </c>
    </row>
    <row r="266" spans="1:13">
      <c r="A266" s="228">
        <f t="shared" si="45"/>
        <v>0</v>
      </c>
      <c r="B266" s="229">
        <f t="shared" si="40"/>
        <v>0</v>
      </c>
      <c r="C266" s="310">
        <f t="shared" si="46"/>
        <v>0</v>
      </c>
      <c r="D266" s="310">
        <f t="shared" si="47"/>
        <v>0</v>
      </c>
      <c r="E266" s="311">
        <f t="shared" si="41"/>
        <v>0</v>
      </c>
      <c r="F266" s="310">
        <f t="shared" si="48"/>
        <v>0</v>
      </c>
      <c r="G266" s="310">
        <f t="shared" si="49"/>
        <v>0</v>
      </c>
      <c r="H266" s="310">
        <f t="shared" si="50"/>
        <v>0</v>
      </c>
      <c r="I266" s="310">
        <f t="shared" si="42"/>
        <v>0</v>
      </c>
      <c r="J266" s="374">
        <f t="shared" si="51"/>
        <v>0</v>
      </c>
      <c r="K266" s="374">
        <f t="shared" si="43"/>
        <v>0</v>
      </c>
      <c r="L266" s="388">
        <f t="shared" si="52"/>
        <v>1</v>
      </c>
      <c r="M266" s="374">
        <f t="shared" si="44"/>
        <v>0</v>
      </c>
    </row>
    <row r="267" spans="1:13">
      <c r="A267" s="228">
        <f t="shared" si="45"/>
        <v>0</v>
      </c>
      <c r="B267" s="229">
        <f t="shared" si="40"/>
        <v>0</v>
      </c>
      <c r="C267" s="310">
        <f t="shared" si="46"/>
        <v>0</v>
      </c>
      <c r="D267" s="310">
        <f t="shared" si="47"/>
        <v>0</v>
      </c>
      <c r="E267" s="311">
        <f t="shared" si="41"/>
        <v>0</v>
      </c>
      <c r="F267" s="310">
        <f t="shared" si="48"/>
        <v>0</v>
      </c>
      <c r="G267" s="310">
        <f t="shared" si="49"/>
        <v>0</v>
      </c>
      <c r="H267" s="310">
        <f t="shared" si="50"/>
        <v>0</v>
      </c>
      <c r="I267" s="310">
        <f t="shared" si="42"/>
        <v>0</v>
      </c>
      <c r="J267" s="374">
        <f t="shared" si="51"/>
        <v>0</v>
      </c>
      <c r="K267" s="374">
        <f t="shared" si="43"/>
        <v>0</v>
      </c>
      <c r="L267" s="388">
        <f t="shared" si="52"/>
        <v>1</v>
      </c>
      <c r="M267" s="374">
        <f t="shared" si="44"/>
        <v>0</v>
      </c>
    </row>
    <row r="268" spans="1:13">
      <c r="A268" s="228">
        <f t="shared" si="45"/>
        <v>0</v>
      </c>
      <c r="B268" s="229">
        <f t="shared" si="40"/>
        <v>0</v>
      </c>
      <c r="C268" s="310">
        <f t="shared" si="46"/>
        <v>0</v>
      </c>
      <c r="D268" s="310">
        <f t="shared" si="47"/>
        <v>0</v>
      </c>
      <c r="E268" s="311">
        <f t="shared" si="41"/>
        <v>0</v>
      </c>
      <c r="F268" s="310">
        <f t="shared" si="48"/>
        <v>0</v>
      </c>
      <c r="G268" s="310">
        <f t="shared" si="49"/>
        <v>0</v>
      </c>
      <c r="H268" s="310">
        <f t="shared" si="50"/>
        <v>0</v>
      </c>
      <c r="I268" s="310">
        <f t="shared" si="42"/>
        <v>0</v>
      </c>
      <c r="J268" s="374">
        <f t="shared" si="51"/>
        <v>0</v>
      </c>
      <c r="K268" s="374">
        <f t="shared" si="43"/>
        <v>0</v>
      </c>
      <c r="L268" s="388">
        <f t="shared" si="52"/>
        <v>1</v>
      </c>
      <c r="M268" s="374">
        <f t="shared" si="44"/>
        <v>0</v>
      </c>
    </row>
    <row r="269" spans="1:13">
      <c r="A269" s="228">
        <f t="shared" si="45"/>
        <v>0</v>
      </c>
      <c r="B269" s="229">
        <f t="shared" si="40"/>
        <v>0</v>
      </c>
      <c r="C269" s="310">
        <f t="shared" si="46"/>
        <v>0</v>
      </c>
      <c r="D269" s="310">
        <f t="shared" si="47"/>
        <v>0</v>
      </c>
      <c r="E269" s="311">
        <f t="shared" si="41"/>
        <v>0</v>
      </c>
      <c r="F269" s="310">
        <f t="shared" si="48"/>
        <v>0</v>
      </c>
      <c r="G269" s="310">
        <f t="shared" si="49"/>
        <v>0</v>
      </c>
      <c r="H269" s="310">
        <f t="shared" si="50"/>
        <v>0</v>
      </c>
      <c r="I269" s="310">
        <f t="shared" si="42"/>
        <v>0</v>
      </c>
      <c r="J269" s="374">
        <f t="shared" si="51"/>
        <v>0</v>
      </c>
      <c r="K269" s="374">
        <f t="shared" si="43"/>
        <v>0</v>
      </c>
      <c r="L269" s="388">
        <f t="shared" si="52"/>
        <v>1</v>
      </c>
      <c r="M269" s="374">
        <f t="shared" si="44"/>
        <v>0</v>
      </c>
    </row>
    <row r="270" spans="1:13">
      <c r="A270" s="228">
        <f t="shared" si="45"/>
        <v>0</v>
      </c>
      <c r="B270" s="229">
        <f t="shared" si="40"/>
        <v>0</v>
      </c>
      <c r="C270" s="310">
        <f t="shared" si="46"/>
        <v>0</v>
      </c>
      <c r="D270" s="310">
        <f t="shared" si="47"/>
        <v>0</v>
      </c>
      <c r="E270" s="311">
        <f t="shared" si="41"/>
        <v>0</v>
      </c>
      <c r="F270" s="310">
        <f t="shared" si="48"/>
        <v>0</v>
      </c>
      <c r="G270" s="310">
        <f t="shared" si="49"/>
        <v>0</v>
      </c>
      <c r="H270" s="310">
        <f t="shared" si="50"/>
        <v>0</v>
      </c>
      <c r="I270" s="310">
        <f t="shared" si="42"/>
        <v>0</v>
      </c>
      <c r="J270" s="374">
        <f t="shared" si="51"/>
        <v>0</v>
      </c>
      <c r="K270" s="374">
        <f t="shared" si="43"/>
        <v>0</v>
      </c>
      <c r="L270" s="388">
        <f t="shared" si="52"/>
        <v>1</v>
      </c>
      <c r="M270" s="374">
        <f t="shared" si="44"/>
        <v>0</v>
      </c>
    </row>
    <row r="271" spans="1:13">
      <c r="A271" s="228">
        <f t="shared" si="45"/>
        <v>0</v>
      </c>
      <c r="B271" s="229">
        <f t="shared" si="40"/>
        <v>0</v>
      </c>
      <c r="C271" s="310">
        <f t="shared" si="46"/>
        <v>0</v>
      </c>
      <c r="D271" s="310">
        <f t="shared" si="47"/>
        <v>0</v>
      </c>
      <c r="E271" s="311">
        <f t="shared" si="41"/>
        <v>0</v>
      </c>
      <c r="F271" s="310">
        <f t="shared" si="48"/>
        <v>0</v>
      </c>
      <c r="G271" s="310">
        <f t="shared" si="49"/>
        <v>0</v>
      </c>
      <c r="H271" s="310">
        <f t="shared" si="50"/>
        <v>0</v>
      </c>
      <c r="I271" s="310">
        <f t="shared" si="42"/>
        <v>0</v>
      </c>
      <c r="J271" s="374">
        <f t="shared" si="51"/>
        <v>0</v>
      </c>
      <c r="K271" s="374">
        <f t="shared" si="43"/>
        <v>0</v>
      </c>
      <c r="L271" s="388">
        <f t="shared" si="52"/>
        <v>1</v>
      </c>
      <c r="M271" s="374">
        <f t="shared" si="44"/>
        <v>0</v>
      </c>
    </row>
    <row r="272" spans="1:13">
      <c r="A272" s="228">
        <f t="shared" si="45"/>
        <v>0</v>
      </c>
      <c r="B272" s="229">
        <f t="shared" si="40"/>
        <v>0</v>
      </c>
      <c r="C272" s="310">
        <f t="shared" si="46"/>
        <v>0</v>
      </c>
      <c r="D272" s="310">
        <f t="shared" si="47"/>
        <v>0</v>
      </c>
      <c r="E272" s="311">
        <f t="shared" si="41"/>
        <v>0</v>
      </c>
      <c r="F272" s="310">
        <f t="shared" si="48"/>
        <v>0</v>
      </c>
      <c r="G272" s="310">
        <f t="shared" si="49"/>
        <v>0</v>
      </c>
      <c r="H272" s="310">
        <f t="shared" si="50"/>
        <v>0</v>
      </c>
      <c r="I272" s="310">
        <f t="shared" si="42"/>
        <v>0</v>
      </c>
      <c r="J272" s="374">
        <f t="shared" si="51"/>
        <v>0</v>
      </c>
      <c r="K272" s="374">
        <f t="shared" si="43"/>
        <v>0</v>
      </c>
      <c r="L272" s="388">
        <f t="shared" si="52"/>
        <v>1</v>
      </c>
      <c r="M272" s="374">
        <f t="shared" si="44"/>
        <v>0</v>
      </c>
    </row>
    <row r="273" spans="1:13">
      <c r="A273" s="228">
        <f t="shared" si="45"/>
        <v>0</v>
      </c>
      <c r="B273" s="229">
        <f t="shared" si="40"/>
        <v>0</v>
      </c>
      <c r="C273" s="310">
        <f t="shared" si="46"/>
        <v>0</v>
      </c>
      <c r="D273" s="310">
        <f t="shared" si="47"/>
        <v>0</v>
      </c>
      <c r="E273" s="311">
        <f t="shared" si="41"/>
        <v>0</v>
      </c>
      <c r="F273" s="310">
        <f t="shared" si="48"/>
        <v>0</v>
      </c>
      <c r="G273" s="310">
        <f t="shared" si="49"/>
        <v>0</v>
      </c>
      <c r="H273" s="310">
        <f t="shared" si="50"/>
        <v>0</v>
      </c>
      <c r="I273" s="310">
        <f t="shared" si="42"/>
        <v>0</v>
      </c>
      <c r="J273" s="374">
        <f t="shared" si="51"/>
        <v>0</v>
      </c>
      <c r="K273" s="374">
        <f t="shared" si="43"/>
        <v>0</v>
      </c>
      <c r="L273" s="388">
        <f t="shared" si="52"/>
        <v>1</v>
      </c>
      <c r="M273" s="374">
        <f t="shared" si="44"/>
        <v>0</v>
      </c>
    </row>
    <row r="274" spans="1:13">
      <c r="A274" s="228">
        <f t="shared" si="45"/>
        <v>0</v>
      </c>
      <c r="B274" s="229">
        <f t="shared" ref="B274:B337" si="53">IF(Pay_Num&lt;&gt;0,DATE(YEAR(Loan_Start),MONTH(Loan_Start)+(Pay_Num)*12/Num_Pmt_Per_Year,DAY(Loan_Start)),0)</f>
        <v>0</v>
      </c>
      <c r="C274" s="310">
        <f t="shared" si="46"/>
        <v>0</v>
      </c>
      <c r="D274" s="310">
        <f t="shared" si="47"/>
        <v>0</v>
      </c>
      <c r="E274" s="311">
        <f t="shared" ref="E274:E337" si="54">IF(AND(Pay_Num&lt;&gt;0,Sched_Pay+Scheduled_Extra_Payments&lt;Beg_Bal),Scheduled_Extra_Payments,IF(AND(Pay_Num&lt;&gt;0,Beg_Bal-Sched_Pay&gt;0),Beg_Bal-Sched_Pay,IF(Pay_Num&lt;&gt;0,0,0)))</f>
        <v>0</v>
      </c>
      <c r="F274" s="310">
        <f t="shared" si="48"/>
        <v>0</v>
      </c>
      <c r="G274" s="310">
        <f t="shared" si="49"/>
        <v>0</v>
      </c>
      <c r="H274" s="310">
        <f t="shared" si="50"/>
        <v>0</v>
      </c>
      <c r="I274" s="310">
        <f t="shared" ref="I274:I337" si="55">IF(AND(Pay_Num&lt;&gt;0,Sched_Pay+Extra_Pay&lt;Beg_Bal),Beg_Bal-Princ,IF(Pay_Num&lt;&gt;0,0,0))</f>
        <v>0</v>
      </c>
      <c r="J274" s="374">
        <f t="shared" si="51"/>
        <v>0</v>
      </c>
      <c r="K274" s="374">
        <f t="shared" ref="K274:K337" si="56">H275-J275</f>
        <v>0</v>
      </c>
      <c r="L274" s="388">
        <f t="shared" si="52"/>
        <v>1</v>
      </c>
      <c r="M274" s="374">
        <f t="shared" ref="M274:M337" si="57">K274+J274</f>
        <v>0</v>
      </c>
    </row>
    <row r="275" spans="1:13">
      <c r="A275" s="228">
        <f t="shared" ref="A275:A338" si="58">IF(Values_Entered,A274+1,0)</f>
        <v>0</v>
      </c>
      <c r="B275" s="229">
        <f t="shared" si="53"/>
        <v>0</v>
      </c>
      <c r="C275" s="310">
        <f t="shared" ref="C275:C338" si="59">IF(Pay_Num&lt;&gt;0,I274,0)</f>
        <v>0</v>
      </c>
      <c r="D275" s="310">
        <f t="shared" ref="D275:D338" si="60">G275+H275</f>
        <v>0</v>
      </c>
      <c r="E275" s="311">
        <f t="shared" si="54"/>
        <v>0</v>
      </c>
      <c r="F275" s="310">
        <f t="shared" ref="F275:F338" si="61">IF(AND(Pay_Num&lt;&gt;0,Sched_Pay+Extra_Pay&lt;Beg_Bal),Sched_Pay+Extra_Pay,IF(Pay_Num&lt;&gt;0,Beg_Bal,0))</f>
        <v>0</v>
      </c>
      <c r="G275" s="310">
        <f t="shared" ref="G275:G338" si="62">IF(I274=0,0,IF(Pay_Num&lt;&gt;0,Loan_Amount/Loan_Years/Num_Pmt_Per_Year,0))</f>
        <v>0</v>
      </c>
      <c r="H275" s="310">
        <f t="shared" ref="H275:H338" si="63">IF(Pay_Num&lt;&gt;0,Beg_Bal*Interest_Rate/Num_Pmt_Per_Year,0)</f>
        <v>0</v>
      </c>
      <c r="I275" s="310">
        <f t="shared" si="55"/>
        <v>0</v>
      </c>
      <c r="J275" s="374">
        <f t="shared" ref="J275:J338" si="64">DAYS360(L275,B275)/360*H275</f>
        <v>0</v>
      </c>
      <c r="K275" s="374">
        <f t="shared" si="56"/>
        <v>0</v>
      </c>
      <c r="L275" s="388">
        <f t="shared" ref="L275:L338" si="65">DATE(YEAR(B275),1,1)</f>
        <v>1</v>
      </c>
      <c r="M275" s="374">
        <f t="shared" si="57"/>
        <v>0</v>
      </c>
    </row>
    <row r="276" spans="1:13">
      <c r="A276" s="228">
        <f t="shared" si="58"/>
        <v>0</v>
      </c>
      <c r="B276" s="229">
        <f t="shared" si="53"/>
        <v>0</v>
      </c>
      <c r="C276" s="310">
        <f t="shared" si="59"/>
        <v>0</v>
      </c>
      <c r="D276" s="310">
        <f t="shared" si="60"/>
        <v>0</v>
      </c>
      <c r="E276" s="311">
        <f t="shared" si="54"/>
        <v>0</v>
      </c>
      <c r="F276" s="310">
        <f t="shared" si="61"/>
        <v>0</v>
      </c>
      <c r="G276" s="310">
        <f t="shared" si="62"/>
        <v>0</v>
      </c>
      <c r="H276" s="310">
        <f t="shared" si="63"/>
        <v>0</v>
      </c>
      <c r="I276" s="310">
        <f t="shared" si="55"/>
        <v>0</v>
      </c>
      <c r="J276" s="374">
        <f t="shared" si="64"/>
        <v>0</v>
      </c>
      <c r="K276" s="374">
        <f t="shared" si="56"/>
        <v>0</v>
      </c>
      <c r="L276" s="388">
        <f t="shared" si="65"/>
        <v>1</v>
      </c>
      <c r="M276" s="374">
        <f t="shared" si="57"/>
        <v>0</v>
      </c>
    </row>
    <row r="277" spans="1:13">
      <c r="A277" s="228">
        <f t="shared" si="58"/>
        <v>0</v>
      </c>
      <c r="B277" s="229">
        <f t="shared" si="53"/>
        <v>0</v>
      </c>
      <c r="C277" s="310">
        <f t="shared" si="59"/>
        <v>0</v>
      </c>
      <c r="D277" s="310">
        <f t="shared" si="60"/>
        <v>0</v>
      </c>
      <c r="E277" s="311">
        <f t="shared" si="54"/>
        <v>0</v>
      </c>
      <c r="F277" s="310">
        <f t="shared" si="61"/>
        <v>0</v>
      </c>
      <c r="G277" s="310">
        <f t="shared" si="62"/>
        <v>0</v>
      </c>
      <c r="H277" s="310">
        <f t="shared" si="63"/>
        <v>0</v>
      </c>
      <c r="I277" s="310">
        <f t="shared" si="55"/>
        <v>0</v>
      </c>
      <c r="J277" s="374">
        <f t="shared" si="64"/>
        <v>0</v>
      </c>
      <c r="K277" s="374">
        <f t="shared" si="56"/>
        <v>0</v>
      </c>
      <c r="L277" s="388">
        <f t="shared" si="65"/>
        <v>1</v>
      </c>
      <c r="M277" s="374">
        <f t="shared" si="57"/>
        <v>0</v>
      </c>
    </row>
    <row r="278" spans="1:13">
      <c r="A278" s="228">
        <f t="shared" si="58"/>
        <v>0</v>
      </c>
      <c r="B278" s="229">
        <f t="shared" si="53"/>
        <v>0</v>
      </c>
      <c r="C278" s="310">
        <f t="shared" si="59"/>
        <v>0</v>
      </c>
      <c r="D278" s="310">
        <f t="shared" si="60"/>
        <v>0</v>
      </c>
      <c r="E278" s="311">
        <f t="shared" si="54"/>
        <v>0</v>
      </c>
      <c r="F278" s="310">
        <f t="shared" si="61"/>
        <v>0</v>
      </c>
      <c r="G278" s="310">
        <f t="shared" si="62"/>
        <v>0</v>
      </c>
      <c r="H278" s="310">
        <f t="shared" si="63"/>
        <v>0</v>
      </c>
      <c r="I278" s="310">
        <f t="shared" si="55"/>
        <v>0</v>
      </c>
      <c r="J278" s="374">
        <f t="shared" si="64"/>
        <v>0</v>
      </c>
      <c r="K278" s="374">
        <f t="shared" si="56"/>
        <v>0</v>
      </c>
      <c r="L278" s="388">
        <f t="shared" si="65"/>
        <v>1</v>
      </c>
      <c r="M278" s="374">
        <f t="shared" si="57"/>
        <v>0</v>
      </c>
    </row>
    <row r="279" spans="1:13">
      <c r="A279" s="228">
        <f t="shared" si="58"/>
        <v>0</v>
      </c>
      <c r="B279" s="229">
        <f t="shared" si="53"/>
        <v>0</v>
      </c>
      <c r="C279" s="310">
        <f t="shared" si="59"/>
        <v>0</v>
      </c>
      <c r="D279" s="310">
        <f t="shared" si="60"/>
        <v>0</v>
      </c>
      <c r="E279" s="311">
        <f t="shared" si="54"/>
        <v>0</v>
      </c>
      <c r="F279" s="310">
        <f t="shared" si="61"/>
        <v>0</v>
      </c>
      <c r="G279" s="310">
        <f t="shared" si="62"/>
        <v>0</v>
      </c>
      <c r="H279" s="310">
        <f t="shared" si="63"/>
        <v>0</v>
      </c>
      <c r="I279" s="310">
        <f t="shared" si="55"/>
        <v>0</v>
      </c>
      <c r="J279" s="374">
        <f t="shared" si="64"/>
        <v>0</v>
      </c>
      <c r="K279" s="374">
        <f t="shared" si="56"/>
        <v>0</v>
      </c>
      <c r="L279" s="388">
        <f t="shared" si="65"/>
        <v>1</v>
      </c>
      <c r="M279" s="374">
        <f t="shared" si="57"/>
        <v>0</v>
      </c>
    </row>
    <row r="280" spans="1:13">
      <c r="A280" s="228">
        <f t="shared" si="58"/>
        <v>0</v>
      </c>
      <c r="B280" s="229">
        <f t="shared" si="53"/>
        <v>0</v>
      </c>
      <c r="C280" s="310">
        <f t="shared" si="59"/>
        <v>0</v>
      </c>
      <c r="D280" s="310">
        <f t="shared" si="60"/>
        <v>0</v>
      </c>
      <c r="E280" s="311">
        <f t="shared" si="54"/>
        <v>0</v>
      </c>
      <c r="F280" s="310">
        <f t="shared" si="61"/>
        <v>0</v>
      </c>
      <c r="G280" s="310">
        <f t="shared" si="62"/>
        <v>0</v>
      </c>
      <c r="H280" s="310">
        <f t="shared" si="63"/>
        <v>0</v>
      </c>
      <c r="I280" s="310">
        <f t="shared" si="55"/>
        <v>0</v>
      </c>
      <c r="J280" s="374">
        <f t="shared" si="64"/>
        <v>0</v>
      </c>
      <c r="K280" s="374">
        <f t="shared" si="56"/>
        <v>0</v>
      </c>
      <c r="L280" s="388">
        <f t="shared" si="65"/>
        <v>1</v>
      </c>
      <c r="M280" s="374">
        <f t="shared" si="57"/>
        <v>0</v>
      </c>
    </row>
    <row r="281" spans="1:13">
      <c r="A281" s="228">
        <f t="shared" si="58"/>
        <v>0</v>
      </c>
      <c r="B281" s="229">
        <f t="shared" si="53"/>
        <v>0</v>
      </c>
      <c r="C281" s="310">
        <f t="shared" si="59"/>
        <v>0</v>
      </c>
      <c r="D281" s="310">
        <f t="shared" si="60"/>
        <v>0</v>
      </c>
      <c r="E281" s="311">
        <f t="shared" si="54"/>
        <v>0</v>
      </c>
      <c r="F281" s="310">
        <f t="shared" si="61"/>
        <v>0</v>
      </c>
      <c r="G281" s="310">
        <f t="shared" si="62"/>
        <v>0</v>
      </c>
      <c r="H281" s="310">
        <f t="shared" si="63"/>
        <v>0</v>
      </c>
      <c r="I281" s="310">
        <f t="shared" si="55"/>
        <v>0</v>
      </c>
      <c r="J281" s="374">
        <f t="shared" si="64"/>
        <v>0</v>
      </c>
      <c r="K281" s="374">
        <f t="shared" si="56"/>
        <v>0</v>
      </c>
      <c r="L281" s="388">
        <f t="shared" si="65"/>
        <v>1</v>
      </c>
      <c r="M281" s="374">
        <f t="shared" si="57"/>
        <v>0</v>
      </c>
    </row>
    <row r="282" spans="1:13">
      <c r="A282" s="228">
        <f t="shared" si="58"/>
        <v>0</v>
      </c>
      <c r="B282" s="229">
        <f t="shared" si="53"/>
        <v>0</v>
      </c>
      <c r="C282" s="310">
        <f t="shared" si="59"/>
        <v>0</v>
      </c>
      <c r="D282" s="310">
        <f t="shared" si="60"/>
        <v>0</v>
      </c>
      <c r="E282" s="311">
        <f t="shared" si="54"/>
        <v>0</v>
      </c>
      <c r="F282" s="310">
        <f t="shared" si="61"/>
        <v>0</v>
      </c>
      <c r="G282" s="310">
        <f t="shared" si="62"/>
        <v>0</v>
      </c>
      <c r="H282" s="310">
        <f t="shared" si="63"/>
        <v>0</v>
      </c>
      <c r="I282" s="310">
        <f t="shared" si="55"/>
        <v>0</v>
      </c>
      <c r="J282" s="374">
        <f t="shared" si="64"/>
        <v>0</v>
      </c>
      <c r="K282" s="374">
        <f t="shared" si="56"/>
        <v>0</v>
      </c>
      <c r="L282" s="388">
        <f t="shared" si="65"/>
        <v>1</v>
      </c>
      <c r="M282" s="374">
        <f t="shared" si="57"/>
        <v>0</v>
      </c>
    </row>
    <row r="283" spans="1:13">
      <c r="A283" s="228">
        <f t="shared" si="58"/>
        <v>0</v>
      </c>
      <c r="B283" s="229">
        <f t="shared" si="53"/>
        <v>0</v>
      </c>
      <c r="C283" s="310">
        <f t="shared" si="59"/>
        <v>0</v>
      </c>
      <c r="D283" s="310">
        <f t="shared" si="60"/>
        <v>0</v>
      </c>
      <c r="E283" s="311">
        <f t="shared" si="54"/>
        <v>0</v>
      </c>
      <c r="F283" s="310">
        <f t="shared" si="61"/>
        <v>0</v>
      </c>
      <c r="G283" s="310">
        <f t="shared" si="62"/>
        <v>0</v>
      </c>
      <c r="H283" s="310">
        <f t="shared" si="63"/>
        <v>0</v>
      </c>
      <c r="I283" s="310">
        <f t="shared" si="55"/>
        <v>0</v>
      </c>
      <c r="J283" s="374">
        <f t="shared" si="64"/>
        <v>0</v>
      </c>
      <c r="K283" s="374">
        <f t="shared" si="56"/>
        <v>0</v>
      </c>
      <c r="L283" s="388">
        <f t="shared" si="65"/>
        <v>1</v>
      </c>
      <c r="M283" s="374">
        <f t="shared" si="57"/>
        <v>0</v>
      </c>
    </row>
    <row r="284" spans="1:13">
      <c r="A284" s="228">
        <f t="shared" si="58"/>
        <v>0</v>
      </c>
      <c r="B284" s="229">
        <f t="shared" si="53"/>
        <v>0</v>
      </c>
      <c r="C284" s="310">
        <f t="shared" si="59"/>
        <v>0</v>
      </c>
      <c r="D284" s="310">
        <f t="shared" si="60"/>
        <v>0</v>
      </c>
      <c r="E284" s="311">
        <f t="shared" si="54"/>
        <v>0</v>
      </c>
      <c r="F284" s="310">
        <f t="shared" si="61"/>
        <v>0</v>
      </c>
      <c r="G284" s="310">
        <f t="shared" si="62"/>
        <v>0</v>
      </c>
      <c r="H284" s="310">
        <f t="shared" si="63"/>
        <v>0</v>
      </c>
      <c r="I284" s="310">
        <f t="shared" si="55"/>
        <v>0</v>
      </c>
      <c r="J284" s="374">
        <f t="shared" si="64"/>
        <v>0</v>
      </c>
      <c r="K284" s="374">
        <f t="shared" si="56"/>
        <v>0</v>
      </c>
      <c r="L284" s="388">
        <f t="shared" si="65"/>
        <v>1</v>
      </c>
      <c r="M284" s="374">
        <f t="shared" si="57"/>
        <v>0</v>
      </c>
    </row>
    <row r="285" spans="1:13">
      <c r="A285" s="228">
        <f t="shared" si="58"/>
        <v>0</v>
      </c>
      <c r="B285" s="229">
        <f t="shared" si="53"/>
        <v>0</v>
      </c>
      <c r="C285" s="310">
        <f t="shared" si="59"/>
        <v>0</v>
      </c>
      <c r="D285" s="310">
        <f t="shared" si="60"/>
        <v>0</v>
      </c>
      <c r="E285" s="311">
        <f t="shared" si="54"/>
        <v>0</v>
      </c>
      <c r="F285" s="310">
        <f t="shared" si="61"/>
        <v>0</v>
      </c>
      <c r="G285" s="310">
        <f t="shared" si="62"/>
        <v>0</v>
      </c>
      <c r="H285" s="310">
        <f t="shared" si="63"/>
        <v>0</v>
      </c>
      <c r="I285" s="310">
        <f t="shared" si="55"/>
        <v>0</v>
      </c>
      <c r="J285" s="374">
        <f t="shared" si="64"/>
        <v>0</v>
      </c>
      <c r="K285" s="374">
        <f t="shared" si="56"/>
        <v>0</v>
      </c>
      <c r="L285" s="388">
        <f t="shared" si="65"/>
        <v>1</v>
      </c>
      <c r="M285" s="374">
        <f t="shared" si="57"/>
        <v>0</v>
      </c>
    </row>
    <row r="286" spans="1:13">
      <c r="A286" s="228">
        <f t="shared" si="58"/>
        <v>0</v>
      </c>
      <c r="B286" s="229">
        <f t="shared" si="53"/>
        <v>0</v>
      </c>
      <c r="C286" s="310">
        <f t="shared" si="59"/>
        <v>0</v>
      </c>
      <c r="D286" s="310">
        <f t="shared" si="60"/>
        <v>0</v>
      </c>
      <c r="E286" s="311">
        <f t="shared" si="54"/>
        <v>0</v>
      </c>
      <c r="F286" s="310">
        <f t="shared" si="61"/>
        <v>0</v>
      </c>
      <c r="G286" s="310">
        <f t="shared" si="62"/>
        <v>0</v>
      </c>
      <c r="H286" s="310">
        <f t="shared" si="63"/>
        <v>0</v>
      </c>
      <c r="I286" s="310">
        <f t="shared" si="55"/>
        <v>0</v>
      </c>
      <c r="J286" s="374">
        <f t="shared" si="64"/>
        <v>0</v>
      </c>
      <c r="K286" s="374">
        <f t="shared" si="56"/>
        <v>0</v>
      </c>
      <c r="L286" s="388">
        <f t="shared" si="65"/>
        <v>1</v>
      </c>
      <c r="M286" s="374">
        <f t="shared" si="57"/>
        <v>0</v>
      </c>
    </row>
    <row r="287" spans="1:13">
      <c r="A287" s="228">
        <f t="shared" si="58"/>
        <v>0</v>
      </c>
      <c r="B287" s="229">
        <f t="shared" si="53"/>
        <v>0</v>
      </c>
      <c r="C287" s="310">
        <f t="shared" si="59"/>
        <v>0</v>
      </c>
      <c r="D287" s="310">
        <f t="shared" si="60"/>
        <v>0</v>
      </c>
      <c r="E287" s="311">
        <f t="shared" si="54"/>
        <v>0</v>
      </c>
      <c r="F287" s="310">
        <f t="shared" si="61"/>
        <v>0</v>
      </c>
      <c r="G287" s="310">
        <f t="shared" si="62"/>
        <v>0</v>
      </c>
      <c r="H287" s="310">
        <f t="shared" si="63"/>
        <v>0</v>
      </c>
      <c r="I287" s="310">
        <f t="shared" si="55"/>
        <v>0</v>
      </c>
      <c r="J287" s="374">
        <f t="shared" si="64"/>
        <v>0</v>
      </c>
      <c r="K287" s="374">
        <f t="shared" si="56"/>
        <v>0</v>
      </c>
      <c r="L287" s="388">
        <f t="shared" si="65"/>
        <v>1</v>
      </c>
      <c r="M287" s="374">
        <f t="shared" si="57"/>
        <v>0</v>
      </c>
    </row>
    <row r="288" spans="1:13">
      <c r="A288" s="228">
        <f t="shared" si="58"/>
        <v>0</v>
      </c>
      <c r="B288" s="229">
        <f t="shared" si="53"/>
        <v>0</v>
      </c>
      <c r="C288" s="310">
        <f t="shared" si="59"/>
        <v>0</v>
      </c>
      <c r="D288" s="310">
        <f t="shared" si="60"/>
        <v>0</v>
      </c>
      <c r="E288" s="311">
        <f t="shared" si="54"/>
        <v>0</v>
      </c>
      <c r="F288" s="310">
        <f t="shared" si="61"/>
        <v>0</v>
      </c>
      <c r="G288" s="310">
        <f t="shared" si="62"/>
        <v>0</v>
      </c>
      <c r="H288" s="310">
        <f t="shared" si="63"/>
        <v>0</v>
      </c>
      <c r="I288" s="310">
        <f t="shared" si="55"/>
        <v>0</v>
      </c>
      <c r="J288" s="374">
        <f t="shared" si="64"/>
        <v>0</v>
      </c>
      <c r="K288" s="374">
        <f t="shared" si="56"/>
        <v>0</v>
      </c>
      <c r="L288" s="388">
        <f t="shared" si="65"/>
        <v>1</v>
      </c>
      <c r="M288" s="374">
        <f t="shared" si="57"/>
        <v>0</v>
      </c>
    </row>
    <row r="289" spans="1:13">
      <c r="A289" s="228">
        <f t="shared" si="58"/>
        <v>0</v>
      </c>
      <c r="B289" s="229">
        <f t="shared" si="53"/>
        <v>0</v>
      </c>
      <c r="C289" s="310">
        <f t="shared" si="59"/>
        <v>0</v>
      </c>
      <c r="D289" s="310">
        <f t="shared" si="60"/>
        <v>0</v>
      </c>
      <c r="E289" s="311">
        <f t="shared" si="54"/>
        <v>0</v>
      </c>
      <c r="F289" s="310">
        <f t="shared" si="61"/>
        <v>0</v>
      </c>
      <c r="G289" s="310">
        <f t="shared" si="62"/>
        <v>0</v>
      </c>
      <c r="H289" s="310">
        <f t="shared" si="63"/>
        <v>0</v>
      </c>
      <c r="I289" s="310">
        <f t="shared" si="55"/>
        <v>0</v>
      </c>
      <c r="J289" s="374">
        <f t="shared" si="64"/>
        <v>0</v>
      </c>
      <c r="K289" s="374">
        <f t="shared" si="56"/>
        <v>0</v>
      </c>
      <c r="L289" s="388">
        <f t="shared" si="65"/>
        <v>1</v>
      </c>
      <c r="M289" s="374">
        <f t="shared" si="57"/>
        <v>0</v>
      </c>
    </row>
    <row r="290" spans="1:13">
      <c r="A290" s="228">
        <f t="shared" si="58"/>
        <v>0</v>
      </c>
      <c r="B290" s="229">
        <f t="shared" si="53"/>
        <v>0</v>
      </c>
      <c r="C290" s="310">
        <f t="shared" si="59"/>
        <v>0</v>
      </c>
      <c r="D290" s="310">
        <f t="shared" si="60"/>
        <v>0</v>
      </c>
      <c r="E290" s="311">
        <f t="shared" si="54"/>
        <v>0</v>
      </c>
      <c r="F290" s="310">
        <f t="shared" si="61"/>
        <v>0</v>
      </c>
      <c r="G290" s="310">
        <f t="shared" si="62"/>
        <v>0</v>
      </c>
      <c r="H290" s="310">
        <f t="shared" si="63"/>
        <v>0</v>
      </c>
      <c r="I290" s="310">
        <f t="shared" si="55"/>
        <v>0</v>
      </c>
      <c r="J290" s="374">
        <f t="shared" si="64"/>
        <v>0</v>
      </c>
      <c r="K290" s="374">
        <f t="shared" si="56"/>
        <v>0</v>
      </c>
      <c r="L290" s="388">
        <f t="shared" si="65"/>
        <v>1</v>
      </c>
      <c r="M290" s="374">
        <f t="shared" si="57"/>
        <v>0</v>
      </c>
    </row>
    <row r="291" spans="1:13">
      <c r="A291" s="228">
        <f t="shared" si="58"/>
        <v>0</v>
      </c>
      <c r="B291" s="229">
        <f t="shared" si="53"/>
        <v>0</v>
      </c>
      <c r="C291" s="310">
        <f t="shared" si="59"/>
        <v>0</v>
      </c>
      <c r="D291" s="310">
        <f t="shared" si="60"/>
        <v>0</v>
      </c>
      <c r="E291" s="311">
        <f t="shared" si="54"/>
        <v>0</v>
      </c>
      <c r="F291" s="310">
        <f t="shared" si="61"/>
        <v>0</v>
      </c>
      <c r="G291" s="310">
        <f t="shared" si="62"/>
        <v>0</v>
      </c>
      <c r="H291" s="310">
        <f t="shared" si="63"/>
        <v>0</v>
      </c>
      <c r="I291" s="310">
        <f t="shared" si="55"/>
        <v>0</v>
      </c>
      <c r="J291" s="374">
        <f t="shared" si="64"/>
        <v>0</v>
      </c>
      <c r="K291" s="374">
        <f t="shared" si="56"/>
        <v>0</v>
      </c>
      <c r="L291" s="388">
        <f t="shared" si="65"/>
        <v>1</v>
      </c>
      <c r="M291" s="374">
        <f t="shared" si="57"/>
        <v>0</v>
      </c>
    </row>
    <row r="292" spans="1:13">
      <c r="A292" s="228">
        <f t="shared" si="58"/>
        <v>0</v>
      </c>
      <c r="B292" s="229">
        <f t="shared" si="53"/>
        <v>0</v>
      </c>
      <c r="C292" s="310">
        <f t="shared" si="59"/>
        <v>0</v>
      </c>
      <c r="D292" s="310">
        <f t="shared" si="60"/>
        <v>0</v>
      </c>
      <c r="E292" s="311">
        <f t="shared" si="54"/>
        <v>0</v>
      </c>
      <c r="F292" s="310">
        <f t="shared" si="61"/>
        <v>0</v>
      </c>
      <c r="G292" s="310">
        <f t="shared" si="62"/>
        <v>0</v>
      </c>
      <c r="H292" s="310">
        <f t="shared" si="63"/>
        <v>0</v>
      </c>
      <c r="I292" s="310">
        <f t="shared" si="55"/>
        <v>0</v>
      </c>
      <c r="J292" s="374">
        <f t="shared" si="64"/>
        <v>0</v>
      </c>
      <c r="K292" s="374">
        <f t="shared" si="56"/>
        <v>0</v>
      </c>
      <c r="L292" s="388">
        <f t="shared" si="65"/>
        <v>1</v>
      </c>
      <c r="M292" s="374">
        <f t="shared" si="57"/>
        <v>0</v>
      </c>
    </row>
    <row r="293" spans="1:13">
      <c r="A293" s="228">
        <f t="shared" si="58"/>
        <v>0</v>
      </c>
      <c r="B293" s="229">
        <f t="shared" si="53"/>
        <v>0</v>
      </c>
      <c r="C293" s="310">
        <f t="shared" si="59"/>
        <v>0</v>
      </c>
      <c r="D293" s="310">
        <f t="shared" si="60"/>
        <v>0</v>
      </c>
      <c r="E293" s="311">
        <f t="shared" si="54"/>
        <v>0</v>
      </c>
      <c r="F293" s="310">
        <f t="shared" si="61"/>
        <v>0</v>
      </c>
      <c r="G293" s="310">
        <f t="shared" si="62"/>
        <v>0</v>
      </c>
      <c r="H293" s="310">
        <f t="shared" si="63"/>
        <v>0</v>
      </c>
      <c r="I293" s="310">
        <f t="shared" si="55"/>
        <v>0</v>
      </c>
      <c r="J293" s="374">
        <f t="shared" si="64"/>
        <v>0</v>
      </c>
      <c r="K293" s="374">
        <f t="shared" si="56"/>
        <v>0</v>
      </c>
      <c r="L293" s="388">
        <f t="shared" si="65"/>
        <v>1</v>
      </c>
      <c r="M293" s="374">
        <f t="shared" si="57"/>
        <v>0</v>
      </c>
    </row>
    <row r="294" spans="1:13">
      <c r="A294" s="228">
        <f t="shared" si="58"/>
        <v>0</v>
      </c>
      <c r="B294" s="229">
        <f t="shared" si="53"/>
        <v>0</v>
      </c>
      <c r="C294" s="310">
        <f t="shared" si="59"/>
        <v>0</v>
      </c>
      <c r="D294" s="310">
        <f t="shared" si="60"/>
        <v>0</v>
      </c>
      <c r="E294" s="311">
        <f t="shared" si="54"/>
        <v>0</v>
      </c>
      <c r="F294" s="310">
        <f t="shared" si="61"/>
        <v>0</v>
      </c>
      <c r="G294" s="310">
        <f t="shared" si="62"/>
        <v>0</v>
      </c>
      <c r="H294" s="310">
        <f t="shared" si="63"/>
        <v>0</v>
      </c>
      <c r="I294" s="310">
        <f t="shared" si="55"/>
        <v>0</v>
      </c>
      <c r="J294" s="374">
        <f t="shared" si="64"/>
        <v>0</v>
      </c>
      <c r="K294" s="374">
        <f t="shared" si="56"/>
        <v>0</v>
      </c>
      <c r="L294" s="388">
        <f t="shared" si="65"/>
        <v>1</v>
      </c>
      <c r="M294" s="374">
        <f t="shared" si="57"/>
        <v>0</v>
      </c>
    </row>
    <row r="295" spans="1:13">
      <c r="A295" s="228">
        <f t="shared" si="58"/>
        <v>0</v>
      </c>
      <c r="B295" s="229">
        <f t="shared" si="53"/>
        <v>0</v>
      </c>
      <c r="C295" s="310">
        <f t="shared" si="59"/>
        <v>0</v>
      </c>
      <c r="D295" s="310">
        <f t="shared" si="60"/>
        <v>0</v>
      </c>
      <c r="E295" s="311">
        <f t="shared" si="54"/>
        <v>0</v>
      </c>
      <c r="F295" s="310">
        <f t="shared" si="61"/>
        <v>0</v>
      </c>
      <c r="G295" s="310">
        <f t="shared" si="62"/>
        <v>0</v>
      </c>
      <c r="H295" s="310">
        <f t="shared" si="63"/>
        <v>0</v>
      </c>
      <c r="I295" s="310">
        <f t="shared" si="55"/>
        <v>0</v>
      </c>
      <c r="J295" s="374">
        <f t="shared" si="64"/>
        <v>0</v>
      </c>
      <c r="K295" s="374">
        <f t="shared" si="56"/>
        <v>0</v>
      </c>
      <c r="L295" s="388">
        <f t="shared" si="65"/>
        <v>1</v>
      </c>
      <c r="M295" s="374">
        <f t="shared" si="57"/>
        <v>0</v>
      </c>
    </row>
    <row r="296" spans="1:13">
      <c r="A296" s="228">
        <f t="shared" si="58"/>
        <v>0</v>
      </c>
      <c r="B296" s="229">
        <f t="shared" si="53"/>
        <v>0</v>
      </c>
      <c r="C296" s="310">
        <f t="shared" si="59"/>
        <v>0</v>
      </c>
      <c r="D296" s="310">
        <f t="shared" si="60"/>
        <v>0</v>
      </c>
      <c r="E296" s="311">
        <f t="shared" si="54"/>
        <v>0</v>
      </c>
      <c r="F296" s="310">
        <f t="shared" si="61"/>
        <v>0</v>
      </c>
      <c r="G296" s="310">
        <f t="shared" si="62"/>
        <v>0</v>
      </c>
      <c r="H296" s="310">
        <f t="shared" si="63"/>
        <v>0</v>
      </c>
      <c r="I296" s="310">
        <f t="shared" si="55"/>
        <v>0</v>
      </c>
      <c r="J296" s="374">
        <f t="shared" si="64"/>
        <v>0</v>
      </c>
      <c r="K296" s="374">
        <f t="shared" si="56"/>
        <v>0</v>
      </c>
      <c r="L296" s="388">
        <f t="shared" si="65"/>
        <v>1</v>
      </c>
      <c r="M296" s="374">
        <f t="shared" si="57"/>
        <v>0</v>
      </c>
    </row>
    <row r="297" spans="1:13">
      <c r="A297" s="228">
        <f t="shared" si="58"/>
        <v>0</v>
      </c>
      <c r="B297" s="229">
        <f t="shared" si="53"/>
        <v>0</v>
      </c>
      <c r="C297" s="310">
        <f t="shared" si="59"/>
        <v>0</v>
      </c>
      <c r="D297" s="310">
        <f t="shared" si="60"/>
        <v>0</v>
      </c>
      <c r="E297" s="311">
        <f t="shared" si="54"/>
        <v>0</v>
      </c>
      <c r="F297" s="310">
        <f t="shared" si="61"/>
        <v>0</v>
      </c>
      <c r="G297" s="310">
        <f t="shared" si="62"/>
        <v>0</v>
      </c>
      <c r="H297" s="310">
        <f t="shared" si="63"/>
        <v>0</v>
      </c>
      <c r="I297" s="310">
        <f t="shared" si="55"/>
        <v>0</v>
      </c>
      <c r="J297" s="374">
        <f t="shared" si="64"/>
        <v>0</v>
      </c>
      <c r="K297" s="374">
        <f t="shared" si="56"/>
        <v>0</v>
      </c>
      <c r="L297" s="388">
        <f t="shared" si="65"/>
        <v>1</v>
      </c>
      <c r="M297" s="374">
        <f t="shared" si="57"/>
        <v>0</v>
      </c>
    </row>
    <row r="298" spans="1:13">
      <c r="A298" s="228">
        <f t="shared" si="58"/>
        <v>0</v>
      </c>
      <c r="B298" s="229">
        <f t="shared" si="53"/>
        <v>0</v>
      </c>
      <c r="C298" s="310">
        <f t="shared" si="59"/>
        <v>0</v>
      </c>
      <c r="D298" s="310">
        <f t="shared" si="60"/>
        <v>0</v>
      </c>
      <c r="E298" s="311">
        <f t="shared" si="54"/>
        <v>0</v>
      </c>
      <c r="F298" s="310">
        <f t="shared" si="61"/>
        <v>0</v>
      </c>
      <c r="G298" s="310">
        <f t="shared" si="62"/>
        <v>0</v>
      </c>
      <c r="H298" s="310">
        <f t="shared" si="63"/>
        <v>0</v>
      </c>
      <c r="I298" s="310">
        <f t="shared" si="55"/>
        <v>0</v>
      </c>
      <c r="J298" s="374">
        <f t="shared" si="64"/>
        <v>0</v>
      </c>
      <c r="K298" s="374">
        <f t="shared" si="56"/>
        <v>0</v>
      </c>
      <c r="L298" s="388">
        <f t="shared" si="65"/>
        <v>1</v>
      </c>
      <c r="M298" s="374">
        <f t="shared" si="57"/>
        <v>0</v>
      </c>
    </row>
    <row r="299" spans="1:13">
      <c r="A299" s="228">
        <f t="shared" si="58"/>
        <v>0</v>
      </c>
      <c r="B299" s="229">
        <f t="shared" si="53"/>
        <v>0</v>
      </c>
      <c r="C299" s="310">
        <f t="shared" si="59"/>
        <v>0</v>
      </c>
      <c r="D299" s="310">
        <f t="shared" si="60"/>
        <v>0</v>
      </c>
      <c r="E299" s="311">
        <f t="shared" si="54"/>
        <v>0</v>
      </c>
      <c r="F299" s="310">
        <f t="shared" si="61"/>
        <v>0</v>
      </c>
      <c r="G299" s="310">
        <f t="shared" si="62"/>
        <v>0</v>
      </c>
      <c r="H299" s="310">
        <f t="shared" si="63"/>
        <v>0</v>
      </c>
      <c r="I299" s="310">
        <f t="shared" si="55"/>
        <v>0</v>
      </c>
      <c r="J299" s="374">
        <f t="shared" si="64"/>
        <v>0</v>
      </c>
      <c r="K299" s="374">
        <f t="shared" si="56"/>
        <v>0</v>
      </c>
      <c r="L299" s="388">
        <f t="shared" si="65"/>
        <v>1</v>
      </c>
      <c r="M299" s="374">
        <f t="shared" si="57"/>
        <v>0</v>
      </c>
    </row>
    <row r="300" spans="1:13">
      <c r="A300" s="228">
        <f t="shared" si="58"/>
        <v>0</v>
      </c>
      <c r="B300" s="229">
        <f t="shared" si="53"/>
        <v>0</v>
      </c>
      <c r="C300" s="310">
        <f t="shared" si="59"/>
        <v>0</v>
      </c>
      <c r="D300" s="310">
        <f t="shared" si="60"/>
        <v>0</v>
      </c>
      <c r="E300" s="311">
        <f t="shared" si="54"/>
        <v>0</v>
      </c>
      <c r="F300" s="310">
        <f t="shared" si="61"/>
        <v>0</v>
      </c>
      <c r="G300" s="310">
        <f t="shared" si="62"/>
        <v>0</v>
      </c>
      <c r="H300" s="310">
        <f t="shared" si="63"/>
        <v>0</v>
      </c>
      <c r="I300" s="310">
        <f t="shared" si="55"/>
        <v>0</v>
      </c>
      <c r="J300" s="374">
        <f t="shared" si="64"/>
        <v>0</v>
      </c>
      <c r="K300" s="374">
        <f t="shared" si="56"/>
        <v>0</v>
      </c>
      <c r="L300" s="388">
        <f t="shared" si="65"/>
        <v>1</v>
      </c>
      <c r="M300" s="374">
        <f t="shared" si="57"/>
        <v>0</v>
      </c>
    </row>
    <row r="301" spans="1:13">
      <c r="A301" s="228">
        <f t="shared" si="58"/>
        <v>0</v>
      </c>
      <c r="B301" s="229">
        <f t="shared" si="53"/>
        <v>0</v>
      </c>
      <c r="C301" s="310">
        <f t="shared" si="59"/>
        <v>0</v>
      </c>
      <c r="D301" s="310">
        <f t="shared" si="60"/>
        <v>0</v>
      </c>
      <c r="E301" s="311">
        <f t="shared" si="54"/>
        <v>0</v>
      </c>
      <c r="F301" s="310">
        <f t="shared" si="61"/>
        <v>0</v>
      </c>
      <c r="G301" s="310">
        <f t="shared" si="62"/>
        <v>0</v>
      </c>
      <c r="H301" s="310">
        <f t="shared" si="63"/>
        <v>0</v>
      </c>
      <c r="I301" s="310">
        <f t="shared" si="55"/>
        <v>0</v>
      </c>
      <c r="J301" s="374">
        <f t="shared" si="64"/>
        <v>0</v>
      </c>
      <c r="K301" s="374">
        <f t="shared" si="56"/>
        <v>0</v>
      </c>
      <c r="L301" s="388">
        <f t="shared" si="65"/>
        <v>1</v>
      </c>
      <c r="M301" s="374">
        <f t="shared" si="57"/>
        <v>0</v>
      </c>
    </row>
    <row r="302" spans="1:13">
      <c r="A302" s="228">
        <f t="shared" si="58"/>
        <v>0</v>
      </c>
      <c r="B302" s="229">
        <f t="shared" si="53"/>
        <v>0</v>
      </c>
      <c r="C302" s="310">
        <f t="shared" si="59"/>
        <v>0</v>
      </c>
      <c r="D302" s="310">
        <f t="shared" si="60"/>
        <v>0</v>
      </c>
      <c r="E302" s="311">
        <f t="shared" si="54"/>
        <v>0</v>
      </c>
      <c r="F302" s="310">
        <f t="shared" si="61"/>
        <v>0</v>
      </c>
      <c r="G302" s="310">
        <f t="shared" si="62"/>
        <v>0</v>
      </c>
      <c r="H302" s="310">
        <f t="shared" si="63"/>
        <v>0</v>
      </c>
      <c r="I302" s="310">
        <f t="shared" si="55"/>
        <v>0</v>
      </c>
      <c r="J302" s="374">
        <f t="shared" si="64"/>
        <v>0</v>
      </c>
      <c r="K302" s="374">
        <f t="shared" si="56"/>
        <v>0</v>
      </c>
      <c r="L302" s="388">
        <f t="shared" si="65"/>
        <v>1</v>
      </c>
      <c r="M302" s="374">
        <f t="shared" si="57"/>
        <v>0</v>
      </c>
    </row>
    <row r="303" spans="1:13">
      <c r="A303" s="228">
        <f t="shared" si="58"/>
        <v>0</v>
      </c>
      <c r="B303" s="229">
        <f t="shared" si="53"/>
        <v>0</v>
      </c>
      <c r="C303" s="310">
        <f t="shared" si="59"/>
        <v>0</v>
      </c>
      <c r="D303" s="310">
        <f t="shared" si="60"/>
        <v>0</v>
      </c>
      <c r="E303" s="311">
        <f t="shared" si="54"/>
        <v>0</v>
      </c>
      <c r="F303" s="310">
        <f t="shared" si="61"/>
        <v>0</v>
      </c>
      <c r="G303" s="310">
        <f t="shared" si="62"/>
        <v>0</v>
      </c>
      <c r="H303" s="310">
        <f t="shared" si="63"/>
        <v>0</v>
      </c>
      <c r="I303" s="310">
        <f t="shared" si="55"/>
        <v>0</v>
      </c>
      <c r="J303" s="374">
        <f t="shared" si="64"/>
        <v>0</v>
      </c>
      <c r="K303" s="374">
        <f t="shared" si="56"/>
        <v>0</v>
      </c>
      <c r="L303" s="388">
        <f t="shared" si="65"/>
        <v>1</v>
      </c>
      <c r="M303" s="374">
        <f t="shared" si="57"/>
        <v>0</v>
      </c>
    </row>
    <row r="304" spans="1:13">
      <c r="A304" s="228">
        <f t="shared" si="58"/>
        <v>0</v>
      </c>
      <c r="B304" s="229">
        <f t="shared" si="53"/>
        <v>0</v>
      </c>
      <c r="C304" s="310">
        <f t="shared" si="59"/>
        <v>0</v>
      </c>
      <c r="D304" s="310">
        <f t="shared" si="60"/>
        <v>0</v>
      </c>
      <c r="E304" s="311">
        <f t="shared" si="54"/>
        <v>0</v>
      </c>
      <c r="F304" s="310">
        <f t="shared" si="61"/>
        <v>0</v>
      </c>
      <c r="G304" s="310">
        <f t="shared" si="62"/>
        <v>0</v>
      </c>
      <c r="H304" s="310">
        <f t="shared" si="63"/>
        <v>0</v>
      </c>
      <c r="I304" s="310">
        <f t="shared" si="55"/>
        <v>0</v>
      </c>
      <c r="J304" s="374">
        <f t="shared" si="64"/>
        <v>0</v>
      </c>
      <c r="K304" s="374">
        <f t="shared" si="56"/>
        <v>0</v>
      </c>
      <c r="L304" s="388">
        <f t="shared" si="65"/>
        <v>1</v>
      </c>
      <c r="M304" s="374">
        <f t="shared" si="57"/>
        <v>0</v>
      </c>
    </row>
    <row r="305" spans="1:13">
      <c r="A305" s="228">
        <f t="shared" si="58"/>
        <v>0</v>
      </c>
      <c r="B305" s="229">
        <f t="shared" si="53"/>
        <v>0</v>
      </c>
      <c r="C305" s="310">
        <f t="shared" si="59"/>
        <v>0</v>
      </c>
      <c r="D305" s="310">
        <f t="shared" si="60"/>
        <v>0</v>
      </c>
      <c r="E305" s="311">
        <f t="shared" si="54"/>
        <v>0</v>
      </c>
      <c r="F305" s="310">
        <f t="shared" si="61"/>
        <v>0</v>
      </c>
      <c r="G305" s="310">
        <f t="shared" si="62"/>
        <v>0</v>
      </c>
      <c r="H305" s="310">
        <f t="shared" si="63"/>
        <v>0</v>
      </c>
      <c r="I305" s="310">
        <f t="shared" si="55"/>
        <v>0</v>
      </c>
      <c r="J305" s="374">
        <f t="shared" si="64"/>
        <v>0</v>
      </c>
      <c r="K305" s="374">
        <f t="shared" si="56"/>
        <v>0</v>
      </c>
      <c r="L305" s="388">
        <f t="shared" si="65"/>
        <v>1</v>
      </c>
      <c r="M305" s="374">
        <f t="shared" si="57"/>
        <v>0</v>
      </c>
    </row>
    <row r="306" spans="1:13">
      <c r="A306" s="228">
        <f t="shared" si="58"/>
        <v>0</v>
      </c>
      <c r="B306" s="229">
        <f t="shared" si="53"/>
        <v>0</v>
      </c>
      <c r="C306" s="310">
        <f t="shared" si="59"/>
        <v>0</v>
      </c>
      <c r="D306" s="310">
        <f t="shared" si="60"/>
        <v>0</v>
      </c>
      <c r="E306" s="311">
        <f t="shared" si="54"/>
        <v>0</v>
      </c>
      <c r="F306" s="310">
        <f t="shared" si="61"/>
        <v>0</v>
      </c>
      <c r="G306" s="310">
        <f t="shared" si="62"/>
        <v>0</v>
      </c>
      <c r="H306" s="310">
        <f t="shared" si="63"/>
        <v>0</v>
      </c>
      <c r="I306" s="310">
        <f t="shared" si="55"/>
        <v>0</v>
      </c>
      <c r="J306" s="374">
        <f t="shared" si="64"/>
        <v>0</v>
      </c>
      <c r="K306" s="374">
        <f t="shared" si="56"/>
        <v>0</v>
      </c>
      <c r="L306" s="388">
        <f t="shared" si="65"/>
        <v>1</v>
      </c>
      <c r="M306" s="374">
        <f t="shared" si="57"/>
        <v>0</v>
      </c>
    </row>
    <row r="307" spans="1:13">
      <c r="A307" s="228">
        <f t="shared" si="58"/>
        <v>0</v>
      </c>
      <c r="B307" s="229">
        <f t="shared" si="53"/>
        <v>0</v>
      </c>
      <c r="C307" s="310">
        <f t="shared" si="59"/>
        <v>0</v>
      </c>
      <c r="D307" s="310">
        <f t="shared" si="60"/>
        <v>0</v>
      </c>
      <c r="E307" s="311">
        <f t="shared" si="54"/>
        <v>0</v>
      </c>
      <c r="F307" s="310">
        <f t="shared" si="61"/>
        <v>0</v>
      </c>
      <c r="G307" s="310">
        <f t="shared" si="62"/>
        <v>0</v>
      </c>
      <c r="H307" s="310">
        <f t="shared" si="63"/>
        <v>0</v>
      </c>
      <c r="I307" s="310">
        <f t="shared" si="55"/>
        <v>0</v>
      </c>
      <c r="J307" s="374">
        <f t="shared" si="64"/>
        <v>0</v>
      </c>
      <c r="K307" s="374">
        <f t="shared" si="56"/>
        <v>0</v>
      </c>
      <c r="L307" s="388">
        <f t="shared" si="65"/>
        <v>1</v>
      </c>
      <c r="M307" s="374">
        <f t="shared" si="57"/>
        <v>0</v>
      </c>
    </row>
    <row r="308" spans="1:13">
      <c r="A308" s="228">
        <f t="shared" si="58"/>
        <v>0</v>
      </c>
      <c r="B308" s="229">
        <f t="shared" si="53"/>
        <v>0</v>
      </c>
      <c r="C308" s="310">
        <f t="shared" si="59"/>
        <v>0</v>
      </c>
      <c r="D308" s="310">
        <f t="shared" si="60"/>
        <v>0</v>
      </c>
      <c r="E308" s="311">
        <f t="shared" si="54"/>
        <v>0</v>
      </c>
      <c r="F308" s="310">
        <f t="shared" si="61"/>
        <v>0</v>
      </c>
      <c r="G308" s="310">
        <f t="shared" si="62"/>
        <v>0</v>
      </c>
      <c r="H308" s="310">
        <f t="shared" si="63"/>
        <v>0</v>
      </c>
      <c r="I308" s="310">
        <f t="shared" si="55"/>
        <v>0</v>
      </c>
      <c r="J308" s="374">
        <f t="shared" si="64"/>
        <v>0</v>
      </c>
      <c r="K308" s="374">
        <f t="shared" si="56"/>
        <v>0</v>
      </c>
      <c r="L308" s="388">
        <f t="shared" si="65"/>
        <v>1</v>
      </c>
      <c r="M308" s="374">
        <f t="shared" si="57"/>
        <v>0</v>
      </c>
    </row>
    <row r="309" spans="1:13">
      <c r="A309" s="228">
        <f t="shared" si="58"/>
        <v>0</v>
      </c>
      <c r="B309" s="229">
        <f t="shared" si="53"/>
        <v>0</v>
      </c>
      <c r="C309" s="310">
        <f t="shared" si="59"/>
        <v>0</v>
      </c>
      <c r="D309" s="310">
        <f t="shared" si="60"/>
        <v>0</v>
      </c>
      <c r="E309" s="311">
        <f t="shared" si="54"/>
        <v>0</v>
      </c>
      <c r="F309" s="310">
        <f t="shared" si="61"/>
        <v>0</v>
      </c>
      <c r="G309" s="310">
        <f t="shared" si="62"/>
        <v>0</v>
      </c>
      <c r="H309" s="310">
        <f t="shared" si="63"/>
        <v>0</v>
      </c>
      <c r="I309" s="310">
        <f t="shared" si="55"/>
        <v>0</v>
      </c>
      <c r="J309" s="374">
        <f t="shared" si="64"/>
        <v>0</v>
      </c>
      <c r="K309" s="374">
        <f t="shared" si="56"/>
        <v>0</v>
      </c>
      <c r="L309" s="388">
        <f t="shared" si="65"/>
        <v>1</v>
      </c>
      <c r="M309" s="374">
        <f t="shared" si="57"/>
        <v>0</v>
      </c>
    </row>
    <row r="310" spans="1:13">
      <c r="A310" s="228">
        <f t="shared" si="58"/>
        <v>0</v>
      </c>
      <c r="B310" s="229">
        <f t="shared" si="53"/>
        <v>0</v>
      </c>
      <c r="C310" s="310">
        <f t="shared" si="59"/>
        <v>0</v>
      </c>
      <c r="D310" s="310">
        <f t="shared" si="60"/>
        <v>0</v>
      </c>
      <c r="E310" s="311">
        <f t="shared" si="54"/>
        <v>0</v>
      </c>
      <c r="F310" s="310">
        <f t="shared" si="61"/>
        <v>0</v>
      </c>
      <c r="G310" s="310">
        <f t="shared" si="62"/>
        <v>0</v>
      </c>
      <c r="H310" s="310">
        <f t="shared" si="63"/>
        <v>0</v>
      </c>
      <c r="I310" s="310">
        <f t="shared" si="55"/>
        <v>0</v>
      </c>
      <c r="J310" s="374">
        <f t="shared" si="64"/>
        <v>0</v>
      </c>
      <c r="K310" s="374">
        <f t="shared" si="56"/>
        <v>0</v>
      </c>
      <c r="L310" s="388">
        <f t="shared" si="65"/>
        <v>1</v>
      </c>
      <c r="M310" s="374">
        <f t="shared" si="57"/>
        <v>0</v>
      </c>
    </row>
    <row r="311" spans="1:13">
      <c r="A311" s="228">
        <f t="shared" si="58"/>
        <v>0</v>
      </c>
      <c r="B311" s="229">
        <f t="shared" si="53"/>
        <v>0</v>
      </c>
      <c r="C311" s="310">
        <f t="shared" si="59"/>
        <v>0</v>
      </c>
      <c r="D311" s="310">
        <f t="shared" si="60"/>
        <v>0</v>
      </c>
      <c r="E311" s="311">
        <f t="shared" si="54"/>
        <v>0</v>
      </c>
      <c r="F311" s="310">
        <f t="shared" si="61"/>
        <v>0</v>
      </c>
      <c r="G311" s="310">
        <f t="shared" si="62"/>
        <v>0</v>
      </c>
      <c r="H311" s="310">
        <f t="shared" si="63"/>
        <v>0</v>
      </c>
      <c r="I311" s="310">
        <f t="shared" si="55"/>
        <v>0</v>
      </c>
      <c r="J311" s="374">
        <f t="shared" si="64"/>
        <v>0</v>
      </c>
      <c r="K311" s="374">
        <f t="shared" si="56"/>
        <v>0</v>
      </c>
      <c r="L311" s="388">
        <f t="shared" si="65"/>
        <v>1</v>
      </c>
      <c r="M311" s="374">
        <f t="shared" si="57"/>
        <v>0</v>
      </c>
    </row>
    <row r="312" spans="1:13">
      <c r="A312" s="228">
        <f t="shared" si="58"/>
        <v>0</v>
      </c>
      <c r="B312" s="229">
        <f t="shared" si="53"/>
        <v>0</v>
      </c>
      <c r="C312" s="310">
        <f t="shared" si="59"/>
        <v>0</v>
      </c>
      <c r="D312" s="310">
        <f t="shared" si="60"/>
        <v>0</v>
      </c>
      <c r="E312" s="311">
        <f t="shared" si="54"/>
        <v>0</v>
      </c>
      <c r="F312" s="310">
        <f t="shared" si="61"/>
        <v>0</v>
      </c>
      <c r="G312" s="310">
        <f t="shared" si="62"/>
        <v>0</v>
      </c>
      <c r="H312" s="310">
        <f t="shared" si="63"/>
        <v>0</v>
      </c>
      <c r="I312" s="310">
        <f t="shared" si="55"/>
        <v>0</v>
      </c>
      <c r="J312" s="374">
        <f t="shared" si="64"/>
        <v>0</v>
      </c>
      <c r="K312" s="374">
        <f t="shared" si="56"/>
        <v>0</v>
      </c>
      <c r="L312" s="388">
        <f t="shared" si="65"/>
        <v>1</v>
      </c>
      <c r="M312" s="374">
        <f t="shared" si="57"/>
        <v>0</v>
      </c>
    </row>
    <row r="313" spans="1:13">
      <c r="A313" s="228">
        <f t="shared" si="58"/>
        <v>0</v>
      </c>
      <c r="B313" s="229">
        <f t="shared" si="53"/>
        <v>0</v>
      </c>
      <c r="C313" s="310">
        <f t="shared" si="59"/>
        <v>0</v>
      </c>
      <c r="D313" s="310">
        <f t="shared" si="60"/>
        <v>0</v>
      </c>
      <c r="E313" s="311">
        <f t="shared" si="54"/>
        <v>0</v>
      </c>
      <c r="F313" s="310">
        <f t="shared" si="61"/>
        <v>0</v>
      </c>
      <c r="G313" s="310">
        <f t="shared" si="62"/>
        <v>0</v>
      </c>
      <c r="H313" s="310">
        <f t="shared" si="63"/>
        <v>0</v>
      </c>
      <c r="I313" s="310">
        <f t="shared" si="55"/>
        <v>0</v>
      </c>
      <c r="J313" s="374">
        <f t="shared" si="64"/>
        <v>0</v>
      </c>
      <c r="K313" s="374">
        <f t="shared" si="56"/>
        <v>0</v>
      </c>
      <c r="L313" s="388">
        <f t="shared" si="65"/>
        <v>1</v>
      </c>
      <c r="M313" s="374">
        <f t="shared" si="57"/>
        <v>0</v>
      </c>
    </row>
    <row r="314" spans="1:13">
      <c r="A314" s="228">
        <f t="shared" si="58"/>
        <v>0</v>
      </c>
      <c r="B314" s="229">
        <f t="shared" si="53"/>
        <v>0</v>
      </c>
      <c r="C314" s="310">
        <f t="shared" si="59"/>
        <v>0</v>
      </c>
      <c r="D314" s="310">
        <f t="shared" si="60"/>
        <v>0</v>
      </c>
      <c r="E314" s="311">
        <f t="shared" si="54"/>
        <v>0</v>
      </c>
      <c r="F314" s="310">
        <f t="shared" si="61"/>
        <v>0</v>
      </c>
      <c r="G314" s="310">
        <f t="shared" si="62"/>
        <v>0</v>
      </c>
      <c r="H314" s="310">
        <f t="shared" si="63"/>
        <v>0</v>
      </c>
      <c r="I314" s="310">
        <f t="shared" si="55"/>
        <v>0</v>
      </c>
      <c r="J314" s="374">
        <f t="shared" si="64"/>
        <v>0</v>
      </c>
      <c r="K314" s="374">
        <f t="shared" si="56"/>
        <v>0</v>
      </c>
      <c r="L314" s="388">
        <f t="shared" si="65"/>
        <v>1</v>
      </c>
      <c r="M314" s="374">
        <f t="shared" si="57"/>
        <v>0</v>
      </c>
    </row>
    <row r="315" spans="1:13">
      <c r="A315" s="228">
        <f t="shared" si="58"/>
        <v>0</v>
      </c>
      <c r="B315" s="229">
        <f t="shared" si="53"/>
        <v>0</v>
      </c>
      <c r="C315" s="310">
        <f t="shared" si="59"/>
        <v>0</v>
      </c>
      <c r="D315" s="310">
        <f t="shared" si="60"/>
        <v>0</v>
      </c>
      <c r="E315" s="311">
        <f t="shared" si="54"/>
        <v>0</v>
      </c>
      <c r="F315" s="310">
        <f t="shared" si="61"/>
        <v>0</v>
      </c>
      <c r="G315" s="310">
        <f t="shared" si="62"/>
        <v>0</v>
      </c>
      <c r="H315" s="310">
        <f t="shared" si="63"/>
        <v>0</v>
      </c>
      <c r="I315" s="310">
        <f t="shared" si="55"/>
        <v>0</v>
      </c>
      <c r="J315" s="374">
        <f t="shared" si="64"/>
        <v>0</v>
      </c>
      <c r="K315" s="374">
        <f t="shared" si="56"/>
        <v>0</v>
      </c>
      <c r="L315" s="388">
        <f t="shared" si="65"/>
        <v>1</v>
      </c>
      <c r="M315" s="374">
        <f t="shared" si="57"/>
        <v>0</v>
      </c>
    </row>
    <row r="316" spans="1:13">
      <c r="A316" s="228">
        <f t="shared" si="58"/>
        <v>0</v>
      </c>
      <c r="B316" s="229">
        <f t="shared" si="53"/>
        <v>0</v>
      </c>
      <c r="C316" s="310">
        <f t="shared" si="59"/>
        <v>0</v>
      </c>
      <c r="D316" s="310">
        <f t="shared" si="60"/>
        <v>0</v>
      </c>
      <c r="E316" s="311">
        <f t="shared" si="54"/>
        <v>0</v>
      </c>
      <c r="F316" s="310">
        <f t="shared" si="61"/>
        <v>0</v>
      </c>
      <c r="G316" s="310">
        <f t="shared" si="62"/>
        <v>0</v>
      </c>
      <c r="H316" s="310">
        <f t="shared" si="63"/>
        <v>0</v>
      </c>
      <c r="I316" s="310">
        <f t="shared" si="55"/>
        <v>0</v>
      </c>
      <c r="J316" s="374">
        <f t="shared" si="64"/>
        <v>0</v>
      </c>
      <c r="K316" s="374">
        <f t="shared" si="56"/>
        <v>0</v>
      </c>
      <c r="L316" s="388">
        <f t="shared" si="65"/>
        <v>1</v>
      </c>
      <c r="M316" s="374">
        <f t="shared" si="57"/>
        <v>0</v>
      </c>
    </row>
    <row r="317" spans="1:13">
      <c r="A317" s="228">
        <f t="shared" si="58"/>
        <v>0</v>
      </c>
      <c r="B317" s="229">
        <f t="shared" si="53"/>
        <v>0</v>
      </c>
      <c r="C317" s="310">
        <f t="shared" si="59"/>
        <v>0</v>
      </c>
      <c r="D317" s="310">
        <f t="shared" si="60"/>
        <v>0</v>
      </c>
      <c r="E317" s="311">
        <f t="shared" si="54"/>
        <v>0</v>
      </c>
      <c r="F317" s="310">
        <f t="shared" si="61"/>
        <v>0</v>
      </c>
      <c r="G317" s="310">
        <f t="shared" si="62"/>
        <v>0</v>
      </c>
      <c r="H317" s="310">
        <f t="shared" si="63"/>
        <v>0</v>
      </c>
      <c r="I317" s="310">
        <f t="shared" si="55"/>
        <v>0</v>
      </c>
      <c r="J317" s="374">
        <f t="shared" si="64"/>
        <v>0</v>
      </c>
      <c r="K317" s="374">
        <f t="shared" si="56"/>
        <v>0</v>
      </c>
      <c r="L317" s="388">
        <f t="shared" si="65"/>
        <v>1</v>
      </c>
      <c r="M317" s="374">
        <f t="shared" si="57"/>
        <v>0</v>
      </c>
    </row>
    <row r="318" spans="1:13">
      <c r="A318" s="228">
        <f t="shared" si="58"/>
        <v>0</v>
      </c>
      <c r="B318" s="229">
        <f t="shared" si="53"/>
        <v>0</v>
      </c>
      <c r="C318" s="310">
        <f t="shared" si="59"/>
        <v>0</v>
      </c>
      <c r="D318" s="310">
        <f t="shared" si="60"/>
        <v>0</v>
      </c>
      <c r="E318" s="311">
        <f t="shared" si="54"/>
        <v>0</v>
      </c>
      <c r="F318" s="310">
        <f t="shared" si="61"/>
        <v>0</v>
      </c>
      <c r="G318" s="310">
        <f t="shared" si="62"/>
        <v>0</v>
      </c>
      <c r="H318" s="310">
        <f t="shared" si="63"/>
        <v>0</v>
      </c>
      <c r="I318" s="310">
        <f t="shared" si="55"/>
        <v>0</v>
      </c>
      <c r="J318" s="374">
        <f t="shared" si="64"/>
        <v>0</v>
      </c>
      <c r="K318" s="374">
        <f t="shared" si="56"/>
        <v>0</v>
      </c>
      <c r="L318" s="388">
        <f t="shared" si="65"/>
        <v>1</v>
      </c>
      <c r="M318" s="374">
        <f t="shared" si="57"/>
        <v>0</v>
      </c>
    </row>
    <row r="319" spans="1:13">
      <c r="A319" s="228">
        <f t="shared" si="58"/>
        <v>0</v>
      </c>
      <c r="B319" s="229">
        <f t="shared" si="53"/>
        <v>0</v>
      </c>
      <c r="C319" s="310">
        <f t="shared" si="59"/>
        <v>0</v>
      </c>
      <c r="D319" s="310">
        <f t="shared" si="60"/>
        <v>0</v>
      </c>
      <c r="E319" s="311">
        <f t="shared" si="54"/>
        <v>0</v>
      </c>
      <c r="F319" s="310">
        <f t="shared" si="61"/>
        <v>0</v>
      </c>
      <c r="G319" s="310">
        <f t="shared" si="62"/>
        <v>0</v>
      </c>
      <c r="H319" s="310">
        <f t="shared" si="63"/>
        <v>0</v>
      </c>
      <c r="I319" s="310">
        <f t="shared" si="55"/>
        <v>0</v>
      </c>
      <c r="J319" s="374">
        <f t="shared" si="64"/>
        <v>0</v>
      </c>
      <c r="K319" s="374">
        <f t="shared" si="56"/>
        <v>0</v>
      </c>
      <c r="L319" s="388">
        <f t="shared" si="65"/>
        <v>1</v>
      </c>
      <c r="M319" s="374">
        <f t="shared" si="57"/>
        <v>0</v>
      </c>
    </row>
    <row r="320" spans="1:13">
      <c r="A320" s="228">
        <f t="shared" si="58"/>
        <v>0</v>
      </c>
      <c r="B320" s="229">
        <f t="shared" si="53"/>
        <v>0</v>
      </c>
      <c r="C320" s="310">
        <f t="shared" si="59"/>
        <v>0</v>
      </c>
      <c r="D320" s="310">
        <f t="shared" si="60"/>
        <v>0</v>
      </c>
      <c r="E320" s="311">
        <f t="shared" si="54"/>
        <v>0</v>
      </c>
      <c r="F320" s="310">
        <f t="shared" si="61"/>
        <v>0</v>
      </c>
      <c r="G320" s="310">
        <f t="shared" si="62"/>
        <v>0</v>
      </c>
      <c r="H320" s="310">
        <f t="shared" si="63"/>
        <v>0</v>
      </c>
      <c r="I320" s="310">
        <f t="shared" si="55"/>
        <v>0</v>
      </c>
      <c r="J320" s="374">
        <f t="shared" si="64"/>
        <v>0</v>
      </c>
      <c r="K320" s="374">
        <f t="shared" si="56"/>
        <v>0</v>
      </c>
      <c r="L320" s="388">
        <f t="shared" si="65"/>
        <v>1</v>
      </c>
      <c r="M320" s="374">
        <f t="shared" si="57"/>
        <v>0</v>
      </c>
    </row>
    <row r="321" spans="1:13">
      <c r="A321" s="228">
        <f t="shared" si="58"/>
        <v>0</v>
      </c>
      <c r="B321" s="229">
        <f t="shared" si="53"/>
        <v>0</v>
      </c>
      <c r="C321" s="310">
        <f t="shared" si="59"/>
        <v>0</v>
      </c>
      <c r="D321" s="310">
        <f t="shared" si="60"/>
        <v>0</v>
      </c>
      <c r="E321" s="311">
        <f t="shared" si="54"/>
        <v>0</v>
      </c>
      <c r="F321" s="310">
        <f t="shared" si="61"/>
        <v>0</v>
      </c>
      <c r="G321" s="310">
        <f t="shared" si="62"/>
        <v>0</v>
      </c>
      <c r="H321" s="310">
        <f t="shared" si="63"/>
        <v>0</v>
      </c>
      <c r="I321" s="310">
        <f t="shared" si="55"/>
        <v>0</v>
      </c>
      <c r="J321" s="374">
        <f t="shared" si="64"/>
        <v>0</v>
      </c>
      <c r="K321" s="374">
        <f t="shared" si="56"/>
        <v>0</v>
      </c>
      <c r="L321" s="388">
        <f t="shared" si="65"/>
        <v>1</v>
      </c>
      <c r="M321" s="374">
        <f t="shared" si="57"/>
        <v>0</v>
      </c>
    </row>
    <row r="322" spans="1:13">
      <c r="A322" s="228">
        <f t="shared" si="58"/>
        <v>0</v>
      </c>
      <c r="B322" s="229">
        <f t="shared" si="53"/>
        <v>0</v>
      </c>
      <c r="C322" s="310">
        <f t="shared" si="59"/>
        <v>0</v>
      </c>
      <c r="D322" s="310">
        <f t="shared" si="60"/>
        <v>0</v>
      </c>
      <c r="E322" s="311">
        <f t="shared" si="54"/>
        <v>0</v>
      </c>
      <c r="F322" s="310">
        <f t="shared" si="61"/>
        <v>0</v>
      </c>
      <c r="G322" s="310">
        <f t="shared" si="62"/>
        <v>0</v>
      </c>
      <c r="H322" s="310">
        <f t="shared" si="63"/>
        <v>0</v>
      </c>
      <c r="I322" s="310">
        <f t="shared" si="55"/>
        <v>0</v>
      </c>
      <c r="J322" s="374">
        <f t="shared" si="64"/>
        <v>0</v>
      </c>
      <c r="K322" s="374">
        <f t="shared" si="56"/>
        <v>0</v>
      </c>
      <c r="L322" s="388">
        <f t="shared" si="65"/>
        <v>1</v>
      </c>
      <c r="M322" s="374">
        <f t="shared" si="57"/>
        <v>0</v>
      </c>
    </row>
    <row r="323" spans="1:13">
      <c r="A323" s="228">
        <f t="shared" si="58"/>
        <v>0</v>
      </c>
      <c r="B323" s="229">
        <f t="shared" si="53"/>
        <v>0</v>
      </c>
      <c r="C323" s="310">
        <f t="shared" si="59"/>
        <v>0</v>
      </c>
      <c r="D323" s="310">
        <f t="shared" si="60"/>
        <v>0</v>
      </c>
      <c r="E323" s="311">
        <f t="shared" si="54"/>
        <v>0</v>
      </c>
      <c r="F323" s="310">
        <f t="shared" si="61"/>
        <v>0</v>
      </c>
      <c r="G323" s="310">
        <f t="shared" si="62"/>
        <v>0</v>
      </c>
      <c r="H323" s="310">
        <f t="shared" si="63"/>
        <v>0</v>
      </c>
      <c r="I323" s="310">
        <f t="shared" si="55"/>
        <v>0</v>
      </c>
      <c r="J323" s="374">
        <f t="shared" si="64"/>
        <v>0</v>
      </c>
      <c r="K323" s="374">
        <f t="shared" si="56"/>
        <v>0</v>
      </c>
      <c r="L323" s="388">
        <f t="shared" si="65"/>
        <v>1</v>
      </c>
      <c r="M323" s="374">
        <f t="shared" si="57"/>
        <v>0</v>
      </c>
    </row>
    <row r="324" spans="1:13">
      <c r="A324" s="228">
        <f t="shared" si="58"/>
        <v>0</v>
      </c>
      <c r="B324" s="229">
        <f t="shared" si="53"/>
        <v>0</v>
      </c>
      <c r="C324" s="310">
        <f t="shared" si="59"/>
        <v>0</v>
      </c>
      <c r="D324" s="310">
        <f t="shared" si="60"/>
        <v>0</v>
      </c>
      <c r="E324" s="311">
        <f t="shared" si="54"/>
        <v>0</v>
      </c>
      <c r="F324" s="310">
        <f t="shared" si="61"/>
        <v>0</v>
      </c>
      <c r="G324" s="310">
        <f t="shared" si="62"/>
        <v>0</v>
      </c>
      <c r="H324" s="310">
        <f t="shared" si="63"/>
        <v>0</v>
      </c>
      <c r="I324" s="310">
        <f t="shared" si="55"/>
        <v>0</v>
      </c>
      <c r="J324" s="374">
        <f t="shared" si="64"/>
        <v>0</v>
      </c>
      <c r="K324" s="374">
        <f t="shared" si="56"/>
        <v>0</v>
      </c>
      <c r="L324" s="388">
        <f t="shared" si="65"/>
        <v>1</v>
      </c>
      <c r="M324" s="374">
        <f t="shared" si="57"/>
        <v>0</v>
      </c>
    </row>
    <row r="325" spans="1:13">
      <c r="A325" s="228">
        <f t="shared" si="58"/>
        <v>0</v>
      </c>
      <c r="B325" s="229">
        <f t="shared" si="53"/>
        <v>0</v>
      </c>
      <c r="C325" s="310">
        <f t="shared" si="59"/>
        <v>0</v>
      </c>
      <c r="D325" s="310">
        <f t="shared" si="60"/>
        <v>0</v>
      </c>
      <c r="E325" s="311">
        <f t="shared" si="54"/>
        <v>0</v>
      </c>
      <c r="F325" s="310">
        <f t="shared" si="61"/>
        <v>0</v>
      </c>
      <c r="G325" s="310">
        <f t="shared" si="62"/>
        <v>0</v>
      </c>
      <c r="H325" s="310">
        <f t="shared" si="63"/>
        <v>0</v>
      </c>
      <c r="I325" s="310">
        <f t="shared" si="55"/>
        <v>0</v>
      </c>
      <c r="J325" s="374">
        <f t="shared" si="64"/>
        <v>0</v>
      </c>
      <c r="K325" s="374">
        <f t="shared" si="56"/>
        <v>0</v>
      </c>
      <c r="L325" s="388">
        <f t="shared" si="65"/>
        <v>1</v>
      </c>
      <c r="M325" s="374">
        <f t="shared" si="57"/>
        <v>0</v>
      </c>
    </row>
    <row r="326" spans="1:13">
      <c r="A326" s="228">
        <f t="shared" si="58"/>
        <v>0</v>
      </c>
      <c r="B326" s="229">
        <f t="shared" si="53"/>
        <v>0</v>
      </c>
      <c r="C326" s="310">
        <f t="shared" si="59"/>
        <v>0</v>
      </c>
      <c r="D326" s="310">
        <f t="shared" si="60"/>
        <v>0</v>
      </c>
      <c r="E326" s="311">
        <f t="shared" si="54"/>
        <v>0</v>
      </c>
      <c r="F326" s="310">
        <f t="shared" si="61"/>
        <v>0</v>
      </c>
      <c r="G326" s="310">
        <f t="shared" si="62"/>
        <v>0</v>
      </c>
      <c r="H326" s="310">
        <f t="shared" si="63"/>
        <v>0</v>
      </c>
      <c r="I326" s="310">
        <f t="shared" si="55"/>
        <v>0</v>
      </c>
      <c r="J326" s="374">
        <f t="shared" si="64"/>
        <v>0</v>
      </c>
      <c r="K326" s="374">
        <f t="shared" si="56"/>
        <v>0</v>
      </c>
      <c r="L326" s="388">
        <f t="shared" si="65"/>
        <v>1</v>
      </c>
      <c r="M326" s="374">
        <f t="shared" si="57"/>
        <v>0</v>
      </c>
    </row>
    <row r="327" spans="1:13">
      <c r="A327" s="228">
        <f t="shared" si="58"/>
        <v>0</v>
      </c>
      <c r="B327" s="229">
        <f t="shared" si="53"/>
        <v>0</v>
      </c>
      <c r="C327" s="310">
        <f t="shared" si="59"/>
        <v>0</v>
      </c>
      <c r="D327" s="310">
        <f t="shared" si="60"/>
        <v>0</v>
      </c>
      <c r="E327" s="311">
        <f t="shared" si="54"/>
        <v>0</v>
      </c>
      <c r="F327" s="310">
        <f t="shared" si="61"/>
        <v>0</v>
      </c>
      <c r="G327" s="310">
        <f t="shared" si="62"/>
        <v>0</v>
      </c>
      <c r="H327" s="310">
        <f t="shared" si="63"/>
        <v>0</v>
      </c>
      <c r="I327" s="310">
        <f t="shared" si="55"/>
        <v>0</v>
      </c>
      <c r="J327" s="374">
        <f t="shared" si="64"/>
        <v>0</v>
      </c>
      <c r="K327" s="374">
        <f t="shared" si="56"/>
        <v>0</v>
      </c>
      <c r="L327" s="388">
        <f t="shared" si="65"/>
        <v>1</v>
      </c>
      <c r="M327" s="374">
        <f t="shared" si="57"/>
        <v>0</v>
      </c>
    </row>
    <row r="328" spans="1:13">
      <c r="A328" s="228">
        <f t="shared" si="58"/>
        <v>0</v>
      </c>
      <c r="B328" s="229">
        <f t="shared" si="53"/>
        <v>0</v>
      </c>
      <c r="C328" s="310">
        <f t="shared" si="59"/>
        <v>0</v>
      </c>
      <c r="D328" s="310">
        <f t="shared" si="60"/>
        <v>0</v>
      </c>
      <c r="E328" s="311">
        <f t="shared" si="54"/>
        <v>0</v>
      </c>
      <c r="F328" s="310">
        <f t="shared" si="61"/>
        <v>0</v>
      </c>
      <c r="G328" s="310">
        <f t="shared" si="62"/>
        <v>0</v>
      </c>
      <c r="H328" s="310">
        <f t="shared" si="63"/>
        <v>0</v>
      </c>
      <c r="I328" s="310">
        <f t="shared" si="55"/>
        <v>0</v>
      </c>
      <c r="J328" s="374">
        <f t="shared" si="64"/>
        <v>0</v>
      </c>
      <c r="K328" s="374">
        <f t="shared" si="56"/>
        <v>0</v>
      </c>
      <c r="L328" s="388">
        <f t="shared" si="65"/>
        <v>1</v>
      </c>
      <c r="M328" s="374">
        <f t="shared" si="57"/>
        <v>0</v>
      </c>
    </row>
    <row r="329" spans="1:13">
      <c r="A329" s="228">
        <f t="shared" si="58"/>
        <v>0</v>
      </c>
      <c r="B329" s="229">
        <f t="shared" si="53"/>
        <v>0</v>
      </c>
      <c r="C329" s="310">
        <f t="shared" si="59"/>
        <v>0</v>
      </c>
      <c r="D329" s="310">
        <f t="shared" si="60"/>
        <v>0</v>
      </c>
      <c r="E329" s="311">
        <f t="shared" si="54"/>
        <v>0</v>
      </c>
      <c r="F329" s="310">
        <f t="shared" si="61"/>
        <v>0</v>
      </c>
      <c r="G329" s="310">
        <f t="shared" si="62"/>
        <v>0</v>
      </c>
      <c r="H329" s="310">
        <f t="shared" si="63"/>
        <v>0</v>
      </c>
      <c r="I329" s="310">
        <f t="shared" si="55"/>
        <v>0</v>
      </c>
      <c r="J329" s="374">
        <f t="shared" si="64"/>
        <v>0</v>
      </c>
      <c r="K329" s="374">
        <f t="shared" si="56"/>
        <v>0</v>
      </c>
      <c r="L329" s="388">
        <f t="shared" si="65"/>
        <v>1</v>
      </c>
      <c r="M329" s="374">
        <f t="shared" si="57"/>
        <v>0</v>
      </c>
    </row>
    <row r="330" spans="1:13">
      <c r="A330" s="228">
        <f t="shared" si="58"/>
        <v>0</v>
      </c>
      <c r="B330" s="229">
        <f t="shared" si="53"/>
        <v>0</v>
      </c>
      <c r="C330" s="310">
        <f t="shared" si="59"/>
        <v>0</v>
      </c>
      <c r="D330" s="310">
        <f t="shared" si="60"/>
        <v>0</v>
      </c>
      <c r="E330" s="311">
        <f t="shared" si="54"/>
        <v>0</v>
      </c>
      <c r="F330" s="310">
        <f t="shared" si="61"/>
        <v>0</v>
      </c>
      <c r="G330" s="310">
        <f t="shared" si="62"/>
        <v>0</v>
      </c>
      <c r="H330" s="310">
        <f t="shared" si="63"/>
        <v>0</v>
      </c>
      <c r="I330" s="310">
        <f t="shared" si="55"/>
        <v>0</v>
      </c>
      <c r="J330" s="374">
        <f t="shared" si="64"/>
        <v>0</v>
      </c>
      <c r="K330" s="374">
        <f t="shared" si="56"/>
        <v>0</v>
      </c>
      <c r="L330" s="388">
        <f t="shared" si="65"/>
        <v>1</v>
      </c>
      <c r="M330" s="374">
        <f t="shared" si="57"/>
        <v>0</v>
      </c>
    </row>
    <row r="331" spans="1:13">
      <c r="A331" s="228">
        <f t="shared" si="58"/>
        <v>0</v>
      </c>
      <c r="B331" s="229">
        <f t="shared" si="53"/>
        <v>0</v>
      </c>
      <c r="C331" s="310">
        <f t="shared" si="59"/>
        <v>0</v>
      </c>
      <c r="D331" s="310">
        <f t="shared" si="60"/>
        <v>0</v>
      </c>
      <c r="E331" s="311">
        <f t="shared" si="54"/>
        <v>0</v>
      </c>
      <c r="F331" s="310">
        <f t="shared" si="61"/>
        <v>0</v>
      </c>
      <c r="G331" s="310">
        <f t="shared" si="62"/>
        <v>0</v>
      </c>
      <c r="H331" s="310">
        <f t="shared" si="63"/>
        <v>0</v>
      </c>
      <c r="I331" s="310">
        <f t="shared" si="55"/>
        <v>0</v>
      </c>
      <c r="J331" s="374">
        <f t="shared" si="64"/>
        <v>0</v>
      </c>
      <c r="K331" s="374">
        <f t="shared" si="56"/>
        <v>0</v>
      </c>
      <c r="L331" s="388">
        <f t="shared" si="65"/>
        <v>1</v>
      </c>
      <c r="M331" s="374">
        <f t="shared" si="57"/>
        <v>0</v>
      </c>
    </row>
    <row r="332" spans="1:13">
      <c r="A332" s="228">
        <f t="shared" si="58"/>
        <v>0</v>
      </c>
      <c r="B332" s="229">
        <f t="shared" si="53"/>
        <v>0</v>
      </c>
      <c r="C332" s="310">
        <f t="shared" si="59"/>
        <v>0</v>
      </c>
      <c r="D332" s="310">
        <f t="shared" si="60"/>
        <v>0</v>
      </c>
      <c r="E332" s="311">
        <f t="shared" si="54"/>
        <v>0</v>
      </c>
      <c r="F332" s="310">
        <f t="shared" si="61"/>
        <v>0</v>
      </c>
      <c r="G332" s="310">
        <f t="shared" si="62"/>
        <v>0</v>
      </c>
      <c r="H332" s="310">
        <f t="shared" si="63"/>
        <v>0</v>
      </c>
      <c r="I332" s="310">
        <f t="shared" si="55"/>
        <v>0</v>
      </c>
      <c r="J332" s="374">
        <f t="shared" si="64"/>
        <v>0</v>
      </c>
      <c r="K332" s="374">
        <f t="shared" si="56"/>
        <v>0</v>
      </c>
      <c r="L332" s="388">
        <f t="shared" si="65"/>
        <v>1</v>
      </c>
      <c r="M332" s="374">
        <f t="shared" si="57"/>
        <v>0</v>
      </c>
    </row>
    <row r="333" spans="1:13">
      <c r="A333" s="228">
        <f t="shared" si="58"/>
        <v>0</v>
      </c>
      <c r="B333" s="229">
        <f t="shared" si="53"/>
        <v>0</v>
      </c>
      <c r="C333" s="310">
        <f t="shared" si="59"/>
        <v>0</v>
      </c>
      <c r="D333" s="310">
        <f t="shared" si="60"/>
        <v>0</v>
      </c>
      <c r="E333" s="311">
        <f t="shared" si="54"/>
        <v>0</v>
      </c>
      <c r="F333" s="310">
        <f t="shared" si="61"/>
        <v>0</v>
      </c>
      <c r="G333" s="310">
        <f t="shared" si="62"/>
        <v>0</v>
      </c>
      <c r="H333" s="310">
        <f t="shared" si="63"/>
        <v>0</v>
      </c>
      <c r="I333" s="310">
        <f t="shared" si="55"/>
        <v>0</v>
      </c>
      <c r="J333" s="374">
        <f t="shared" si="64"/>
        <v>0</v>
      </c>
      <c r="K333" s="374">
        <f t="shared" si="56"/>
        <v>0</v>
      </c>
      <c r="L333" s="388">
        <f t="shared" si="65"/>
        <v>1</v>
      </c>
      <c r="M333" s="374">
        <f t="shared" si="57"/>
        <v>0</v>
      </c>
    </row>
    <row r="334" spans="1:13">
      <c r="A334" s="228">
        <f t="shared" si="58"/>
        <v>0</v>
      </c>
      <c r="B334" s="229">
        <f t="shared" si="53"/>
        <v>0</v>
      </c>
      <c r="C334" s="310">
        <f t="shared" si="59"/>
        <v>0</v>
      </c>
      <c r="D334" s="310">
        <f t="shared" si="60"/>
        <v>0</v>
      </c>
      <c r="E334" s="311">
        <f t="shared" si="54"/>
        <v>0</v>
      </c>
      <c r="F334" s="310">
        <f t="shared" si="61"/>
        <v>0</v>
      </c>
      <c r="G334" s="310">
        <f t="shared" si="62"/>
        <v>0</v>
      </c>
      <c r="H334" s="310">
        <f t="shared" si="63"/>
        <v>0</v>
      </c>
      <c r="I334" s="310">
        <f t="shared" si="55"/>
        <v>0</v>
      </c>
      <c r="J334" s="374">
        <f t="shared" si="64"/>
        <v>0</v>
      </c>
      <c r="K334" s="374">
        <f t="shared" si="56"/>
        <v>0</v>
      </c>
      <c r="L334" s="388">
        <f t="shared" si="65"/>
        <v>1</v>
      </c>
      <c r="M334" s="374">
        <f t="shared" si="57"/>
        <v>0</v>
      </c>
    </row>
    <row r="335" spans="1:13">
      <c r="A335" s="228">
        <f t="shared" si="58"/>
        <v>0</v>
      </c>
      <c r="B335" s="229">
        <f t="shared" si="53"/>
        <v>0</v>
      </c>
      <c r="C335" s="310">
        <f t="shared" si="59"/>
        <v>0</v>
      </c>
      <c r="D335" s="310">
        <f t="shared" si="60"/>
        <v>0</v>
      </c>
      <c r="E335" s="311">
        <f t="shared" si="54"/>
        <v>0</v>
      </c>
      <c r="F335" s="310">
        <f t="shared" si="61"/>
        <v>0</v>
      </c>
      <c r="G335" s="310">
        <f t="shared" si="62"/>
        <v>0</v>
      </c>
      <c r="H335" s="310">
        <f t="shared" si="63"/>
        <v>0</v>
      </c>
      <c r="I335" s="310">
        <f t="shared" si="55"/>
        <v>0</v>
      </c>
      <c r="J335" s="374">
        <f t="shared" si="64"/>
        <v>0</v>
      </c>
      <c r="K335" s="374">
        <f t="shared" si="56"/>
        <v>0</v>
      </c>
      <c r="L335" s="388">
        <f t="shared" si="65"/>
        <v>1</v>
      </c>
      <c r="M335" s="374">
        <f t="shared" si="57"/>
        <v>0</v>
      </c>
    </row>
    <row r="336" spans="1:13">
      <c r="A336" s="228">
        <f t="shared" si="58"/>
        <v>0</v>
      </c>
      <c r="B336" s="229">
        <f t="shared" si="53"/>
        <v>0</v>
      </c>
      <c r="C336" s="310">
        <f t="shared" si="59"/>
        <v>0</v>
      </c>
      <c r="D336" s="310">
        <f t="shared" si="60"/>
        <v>0</v>
      </c>
      <c r="E336" s="311">
        <f t="shared" si="54"/>
        <v>0</v>
      </c>
      <c r="F336" s="310">
        <f t="shared" si="61"/>
        <v>0</v>
      </c>
      <c r="G336" s="310">
        <f t="shared" si="62"/>
        <v>0</v>
      </c>
      <c r="H336" s="310">
        <f t="shared" si="63"/>
        <v>0</v>
      </c>
      <c r="I336" s="310">
        <f t="shared" si="55"/>
        <v>0</v>
      </c>
      <c r="J336" s="374">
        <f t="shared" si="64"/>
        <v>0</v>
      </c>
      <c r="K336" s="374">
        <f t="shared" si="56"/>
        <v>0</v>
      </c>
      <c r="L336" s="388">
        <f t="shared" si="65"/>
        <v>1</v>
      </c>
      <c r="M336" s="374">
        <f t="shared" si="57"/>
        <v>0</v>
      </c>
    </row>
    <row r="337" spans="1:13">
      <c r="A337" s="228">
        <f t="shared" si="58"/>
        <v>0</v>
      </c>
      <c r="B337" s="229">
        <f t="shared" si="53"/>
        <v>0</v>
      </c>
      <c r="C337" s="310">
        <f t="shared" si="59"/>
        <v>0</v>
      </c>
      <c r="D337" s="310">
        <f t="shared" si="60"/>
        <v>0</v>
      </c>
      <c r="E337" s="311">
        <f t="shared" si="54"/>
        <v>0</v>
      </c>
      <c r="F337" s="310">
        <f t="shared" si="61"/>
        <v>0</v>
      </c>
      <c r="G337" s="310">
        <f t="shared" si="62"/>
        <v>0</v>
      </c>
      <c r="H337" s="310">
        <f t="shared" si="63"/>
        <v>0</v>
      </c>
      <c r="I337" s="310">
        <f t="shared" si="55"/>
        <v>0</v>
      </c>
      <c r="J337" s="374">
        <f t="shared" si="64"/>
        <v>0</v>
      </c>
      <c r="K337" s="374">
        <f t="shared" si="56"/>
        <v>0</v>
      </c>
      <c r="L337" s="388">
        <f t="shared" si="65"/>
        <v>1</v>
      </c>
      <c r="M337" s="374">
        <f t="shared" si="57"/>
        <v>0</v>
      </c>
    </row>
    <row r="338" spans="1:13">
      <c r="A338" s="228">
        <f t="shared" si="58"/>
        <v>0</v>
      </c>
      <c r="B338" s="229">
        <f t="shared" ref="B338:B400" si="66">IF(Pay_Num&lt;&gt;0,DATE(YEAR(Loan_Start),MONTH(Loan_Start)+(Pay_Num)*12/Num_Pmt_Per_Year,DAY(Loan_Start)),0)</f>
        <v>0</v>
      </c>
      <c r="C338" s="310">
        <f t="shared" si="59"/>
        <v>0</v>
      </c>
      <c r="D338" s="310">
        <f t="shared" si="60"/>
        <v>0</v>
      </c>
      <c r="E338" s="311">
        <f t="shared" ref="E338:E400" si="67">IF(AND(Pay_Num&lt;&gt;0,Sched_Pay+Scheduled_Extra_Payments&lt;Beg_Bal),Scheduled_Extra_Payments,IF(AND(Pay_Num&lt;&gt;0,Beg_Bal-Sched_Pay&gt;0),Beg_Bal-Sched_Pay,IF(Pay_Num&lt;&gt;0,0,0)))</f>
        <v>0</v>
      </c>
      <c r="F338" s="310">
        <f t="shared" si="61"/>
        <v>0</v>
      </c>
      <c r="G338" s="310">
        <f t="shared" si="62"/>
        <v>0</v>
      </c>
      <c r="H338" s="310">
        <f t="shared" si="63"/>
        <v>0</v>
      </c>
      <c r="I338" s="310">
        <f t="shared" ref="I338:I400" si="68">IF(AND(Pay_Num&lt;&gt;0,Sched_Pay+Extra_Pay&lt;Beg_Bal),Beg_Bal-Princ,IF(Pay_Num&lt;&gt;0,0,0))</f>
        <v>0</v>
      </c>
      <c r="J338" s="374">
        <f t="shared" si="64"/>
        <v>0</v>
      </c>
      <c r="K338" s="374">
        <f t="shared" ref="K338:K400" si="69">H339-J339</f>
        <v>0</v>
      </c>
      <c r="L338" s="388">
        <f t="shared" si="65"/>
        <v>1</v>
      </c>
      <c r="M338" s="374">
        <f t="shared" ref="M338:M400" si="70">K338+J338</f>
        <v>0</v>
      </c>
    </row>
    <row r="339" spans="1:13">
      <c r="A339" s="228">
        <f t="shared" ref="A339:A400" si="71">IF(Values_Entered,A338+1,0)</f>
        <v>0</v>
      </c>
      <c r="B339" s="229">
        <f t="shared" si="66"/>
        <v>0</v>
      </c>
      <c r="C339" s="310">
        <f t="shared" ref="C339:C400" si="72">IF(Pay_Num&lt;&gt;0,I338,0)</f>
        <v>0</v>
      </c>
      <c r="D339" s="310">
        <f t="shared" ref="D339:D400" si="73">G339+H339</f>
        <v>0</v>
      </c>
      <c r="E339" s="311">
        <f t="shared" si="67"/>
        <v>0</v>
      </c>
      <c r="F339" s="310">
        <f t="shared" ref="F339:F402" si="74">IF(AND(Pay_Num&lt;&gt;0,Sched_Pay+Extra_Pay&lt;Beg_Bal),Sched_Pay+Extra_Pay,IF(Pay_Num&lt;&gt;0,Beg_Bal,0))</f>
        <v>0</v>
      </c>
      <c r="G339" s="310">
        <f t="shared" ref="G339:G400" si="75">IF(I338=0,0,IF(Pay_Num&lt;&gt;0,Loan_Amount/Loan_Years/Num_Pmt_Per_Year,0))</f>
        <v>0</v>
      </c>
      <c r="H339" s="310">
        <f t="shared" ref="H339:H400" si="76">IF(Pay_Num&lt;&gt;0,Beg_Bal*Interest_Rate/Num_Pmt_Per_Year,0)</f>
        <v>0</v>
      </c>
      <c r="I339" s="310">
        <f t="shared" si="68"/>
        <v>0</v>
      </c>
      <c r="J339" s="374">
        <f t="shared" ref="J339:J400" si="77">DAYS360(L339,B339)/360*H339</f>
        <v>0</v>
      </c>
      <c r="K339" s="374">
        <f t="shared" si="69"/>
        <v>0</v>
      </c>
      <c r="L339" s="388">
        <f t="shared" ref="L339:L400" si="78">DATE(YEAR(B339),1,1)</f>
        <v>1</v>
      </c>
      <c r="M339" s="374">
        <f t="shared" si="70"/>
        <v>0</v>
      </c>
    </row>
    <row r="340" spans="1:13">
      <c r="A340" s="228">
        <f t="shared" si="71"/>
        <v>0</v>
      </c>
      <c r="B340" s="229">
        <f t="shared" si="66"/>
        <v>0</v>
      </c>
      <c r="C340" s="310">
        <f t="shared" si="72"/>
        <v>0</v>
      </c>
      <c r="D340" s="310">
        <f t="shared" si="73"/>
        <v>0</v>
      </c>
      <c r="E340" s="311">
        <f t="shared" si="67"/>
        <v>0</v>
      </c>
      <c r="F340" s="310">
        <f t="shared" si="74"/>
        <v>0</v>
      </c>
      <c r="G340" s="310">
        <f t="shared" si="75"/>
        <v>0</v>
      </c>
      <c r="H340" s="310">
        <f t="shared" si="76"/>
        <v>0</v>
      </c>
      <c r="I340" s="310">
        <f t="shared" si="68"/>
        <v>0</v>
      </c>
      <c r="J340" s="374">
        <f t="shared" si="77"/>
        <v>0</v>
      </c>
      <c r="K340" s="374">
        <f t="shared" si="69"/>
        <v>0</v>
      </c>
      <c r="L340" s="388">
        <f t="shared" si="78"/>
        <v>1</v>
      </c>
      <c r="M340" s="374">
        <f t="shared" si="70"/>
        <v>0</v>
      </c>
    </row>
    <row r="341" spans="1:13">
      <c r="A341" s="228">
        <f t="shared" si="71"/>
        <v>0</v>
      </c>
      <c r="B341" s="229">
        <f t="shared" si="66"/>
        <v>0</v>
      </c>
      <c r="C341" s="310">
        <f t="shared" si="72"/>
        <v>0</v>
      </c>
      <c r="D341" s="310">
        <f t="shared" si="73"/>
        <v>0</v>
      </c>
      <c r="E341" s="311">
        <f t="shared" si="67"/>
        <v>0</v>
      </c>
      <c r="F341" s="310">
        <f t="shared" si="74"/>
        <v>0</v>
      </c>
      <c r="G341" s="310">
        <f t="shared" si="75"/>
        <v>0</v>
      </c>
      <c r="H341" s="310">
        <f t="shared" si="76"/>
        <v>0</v>
      </c>
      <c r="I341" s="310">
        <f t="shared" si="68"/>
        <v>0</v>
      </c>
      <c r="J341" s="374">
        <f t="shared" si="77"/>
        <v>0</v>
      </c>
      <c r="K341" s="374">
        <f t="shared" si="69"/>
        <v>0</v>
      </c>
      <c r="L341" s="388">
        <f t="shared" si="78"/>
        <v>1</v>
      </c>
      <c r="M341" s="374">
        <f t="shared" si="70"/>
        <v>0</v>
      </c>
    </row>
    <row r="342" spans="1:13">
      <c r="A342" s="228">
        <f t="shared" si="71"/>
        <v>0</v>
      </c>
      <c r="B342" s="229">
        <f t="shared" si="66"/>
        <v>0</v>
      </c>
      <c r="C342" s="310">
        <f t="shared" si="72"/>
        <v>0</v>
      </c>
      <c r="D342" s="310">
        <f t="shared" si="73"/>
        <v>0</v>
      </c>
      <c r="E342" s="311">
        <f t="shared" si="67"/>
        <v>0</v>
      </c>
      <c r="F342" s="310">
        <f t="shared" si="74"/>
        <v>0</v>
      </c>
      <c r="G342" s="310">
        <f t="shared" si="75"/>
        <v>0</v>
      </c>
      <c r="H342" s="310">
        <f t="shared" si="76"/>
        <v>0</v>
      </c>
      <c r="I342" s="310">
        <f t="shared" si="68"/>
        <v>0</v>
      </c>
      <c r="J342" s="374">
        <f t="shared" si="77"/>
        <v>0</v>
      </c>
      <c r="K342" s="374">
        <f t="shared" si="69"/>
        <v>0</v>
      </c>
      <c r="L342" s="388">
        <f t="shared" si="78"/>
        <v>1</v>
      </c>
      <c r="M342" s="374">
        <f t="shared" si="70"/>
        <v>0</v>
      </c>
    </row>
    <row r="343" spans="1:13">
      <c r="A343" s="228">
        <f t="shared" si="71"/>
        <v>0</v>
      </c>
      <c r="B343" s="229">
        <f t="shared" si="66"/>
        <v>0</v>
      </c>
      <c r="C343" s="310">
        <f t="shared" si="72"/>
        <v>0</v>
      </c>
      <c r="D343" s="310">
        <f t="shared" si="73"/>
        <v>0</v>
      </c>
      <c r="E343" s="311">
        <f t="shared" si="67"/>
        <v>0</v>
      </c>
      <c r="F343" s="310">
        <f t="shared" si="74"/>
        <v>0</v>
      </c>
      <c r="G343" s="310">
        <f t="shared" si="75"/>
        <v>0</v>
      </c>
      <c r="H343" s="310">
        <f t="shared" si="76"/>
        <v>0</v>
      </c>
      <c r="I343" s="310">
        <f t="shared" si="68"/>
        <v>0</v>
      </c>
      <c r="J343" s="374">
        <f t="shared" si="77"/>
        <v>0</v>
      </c>
      <c r="K343" s="374">
        <f t="shared" si="69"/>
        <v>0</v>
      </c>
      <c r="L343" s="388">
        <f t="shared" si="78"/>
        <v>1</v>
      </c>
      <c r="M343" s="374">
        <f t="shared" si="70"/>
        <v>0</v>
      </c>
    </row>
    <row r="344" spans="1:13">
      <c r="A344" s="228">
        <f t="shared" si="71"/>
        <v>0</v>
      </c>
      <c r="B344" s="229">
        <f t="shared" si="66"/>
        <v>0</v>
      </c>
      <c r="C344" s="310">
        <f t="shared" si="72"/>
        <v>0</v>
      </c>
      <c r="D344" s="310">
        <f t="shared" si="73"/>
        <v>0</v>
      </c>
      <c r="E344" s="311">
        <f t="shared" si="67"/>
        <v>0</v>
      </c>
      <c r="F344" s="310">
        <f t="shared" si="74"/>
        <v>0</v>
      </c>
      <c r="G344" s="310">
        <f t="shared" si="75"/>
        <v>0</v>
      </c>
      <c r="H344" s="310">
        <f t="shared" si="76"/>
        <v>0</v>
      </c>
      <c r="I344" s="310">
        <f t="shared" si="68"/>
        <v>0</v>
      </c>
      <c r="J344" s="374">
        <f t="shared" si="77"/>
        <v>0</v>
      </c>
      <c r="K344" s="374">
        <f t="shared" si="69"/>
        <v>0</v>
      </c>
      <c r="L344" s="388">
        <f t="shared" si="78"/>
        <v>1</v>
      </c>
      <c r="M344" s="374">
        <f t="shared" si="70"/>
        <v>0</v>
      </c>
    </row>
    <row r="345" spans="1:13">
      <c r="A345" s="228">
        <f t="shared" si="71"/>
        <v>0</v>
      </c>
      <c r="B345" s="229">
        <f t="shared" si="66"/>
        <v>0</v>
      </c>
      <c r="C345" s="310">
        <f t="shared" si="72"/>
        <v>0</v>
      </c>
      <c r="D345" s="310">
        <f t="shared" si="73"/>
        <v>0</v>
      </c>
      <c r="E345" s="311">
        <f t="shared" si="67"/>
        <v>0</v>
      </c>
      <c r="F345" s="310">
        <f t="shared" si="74"/>
        <v>0</v>
      </c>
      <c r="G345" s="310">
        <f t="shared" si="75"/>
        <v>0</v>
      </c>
      <c r="H345" s="310">
        <f t="shared" si="76"/>
        <v>0</v>
      </c>
      <c r="I345" s="310">
        <f t="shared" si="68"/>
        <v>0</v>
      </c>
      <c r="J345" s="374">
        <f t="shared" si="77"/>
        <v>0</v>
      </c>
      <c r="K345" s="374">
        <f t="shared" si="69"/>
        <v>0</v>
      </c>
      <c r="L345" s="388">
        <f t="shared" si="78"/>
        <v>1</v>
      </c>
      <c r="M345" s="374">
        <f t="shared" si="70"/>
        <v>0</v>
      </c>
    </row>
    <row r="346" spans="1:13">
      <c r="A346" s="228">
        <f t="shared" si="71"/>
        <v>0</v>
      </c>
      <c r="B346" s="229">
        <f t="shared" si="66"/>
        <v>0</v>
      </c>
      <c r="C346" s="310">
        <f t="shared" si="72"/>
        <v>0</v>
      </c>
      <c r="D346" s="310">
        <f t="shared" si="73"/>
        <v>0</v>
      </c>
      <c r="E346" s="311">
        <f t="shared" si="67"/>
        <v>0</v>
      </c>
      <c r="F346" s="310">
        <f t="shared" si="74"/>
        <v>0</v>
      </c>
      <c r="G346" s="310">
        <f t="shared" si="75"/>
        <v>0</v>
      </c>
      <c r="H346" s="310">
        <f t="shared" si="76"/>
        <v>0</v>
      </c>
      <c r="I346" s="310">
        <f t="shared" si="68"/>
        <v>0</v>
      </c>
      <c r="J346" s="374">
        <f t="shared" si="77"/>
        <v>0</v>
      </c>
      <c r="K346" s="374">
        <f t="shared" si="69"/>
        <v>0</v>
      </c>
      <c r="L346" s="388">
        <f t="shared" si="78"/>
        <v>1</v>
      </c>
      <c r="M346" s="374">
        <f t="shared" si="70"/>
        <v>0</v>
      </c>
    </row>
    <row r="347" spans="1:13">
      <c r="A347" s="228">
        <f t="shared" si="71"/>
        <v>0</v>
      </c>
      <c r="B347" s="229">
        <f t="shared" si="66"/>
        <v>0</v>
      </c>
      <c r="C347" s="310">
        <f t="shared" si="72"/>
        <v>0</v>
      </c>
      <c r="D347" s="310">
        <f t="shared" si="73"/>
        <v>0</v>
      </c>
      <c r="E347" s="311">
        <f t="shared" si="67"/>
        <v>0</v>
      </c>
      <c r="F347" s="310">
        <f t="shared" si="74"/>
        <v>0</v>
      </c>
      <c r="G347" s="310">
        <f t="shared" si="75"/>
        <v>0</v>
      </c>
      <c r="H347" s="310">
        <f t="shared" si="76"/>
        <v>0</v>
      </c>
      <c r="I347" s="310">
        <f t="shared" si="68"/>
        <v>0</v>
      </c>
      <c r="J347" s="374">
        <f t="shared" si="77"/>
        <v>0</v>
      </c>
      <c r="K347" s="374">
        <f t="shared" si="69"/>
        <v>0</v>
      </c>
      <c r="L347" s="388">
        <f t="shared" si="78"/>
        <v>1</v>
      </c>
      <c r="M347" s="374">
        <f t="shared" si="70"/>
        <v>0</v>
      </c>
    </row>
    <row r="348" spans="1:13">
      <c r="A348" s="228">
        <f t="shared" si="71"/>
        <v>0</v>
      </c>
      <c r="B348" s="229">
        <f t="shared" si="66"/>
        <v>0</v>
      </c>
      <c r="C348" s="310">
        <f t="shared" si="72"/>
        <v>0</v>
      </c>
      <c r="D348" s="310">
        <f t="shared" si="73"/>
        <v>0</v>
      </c>
      <c r="E348" s="311">
        <f t="shared" si="67"/>
        <v>0</v>
      </c>
      <c r="F348" s="310">
        <f t="shared" si="74"/>
        <v>0</v>
      </c>
      <c r="G348" s="310">
        <f t="shared" si="75"/>
        <v>0</v>
      </c>
      <c r="H348" s="310">
        <f t="shared" si="76"/>
        <v>0</v>
      </c>
      <c r="I348" s="310">
        <f t="shared" si="68"/>
        <v>0</v>
      </c>
      <c r="J348" s="374">
        <f t="shared" si="77"/>
        <v>0</v>
      </c>
      <c r="K348" s="374">
        <f t="shared" si="69"/>
        <v>0</v>
      </c>
      <c r="L348" s="388">
        <f t="shared" si="78"/>
        <v>1</v>
      </c>
      <c r="M348" s="374">
        <f t="shared" si="70"/>
        <v>0</v>
      </c>
    </row>
    <row r="349" spans="1:13">
      <c r="A349" s="228">
        <f t="shared" si="71"/>
        <v>0</v>
      </c>
      <c r="B349" s="229">
        <f t="shared" si="66"/>
        <v>0</v>
      </c>
      <c r="C349" s="310">
        <f t="shared" si="72"/>
        <v>0</v>
      </c>
      <c r="D349" s="310">
        <f t="shared" si="73"/>
        <v>0</v>
      </c>
      <c r="E349" s="311">
        <f t="shared" si="67"/>
        <v>0</v>
      </c>
      <c r="F349" s="310">
        <f t="shared" si="74"/>
        <v>0</v>
      </c>
      <c r="G349" s="310">
        <f t="shared" si="75"/>
        <v>0</v>
      </c>
      <c r="H349" s="310">
        <f t="shared" si="76"/>
        <v>0</v>
      </c>
      <c r="I349" s="310">
        <f t="shared" si="68"/>
        <v>0</v>
      </c>
      <c r="J349" s="374">
        <f t="shared" si="77"/>
        <v>0</v>
      </c>
      <c r="K349" s="374">
        <f t="shared" si="69"/>
        <v>0</v>
      </c>
      <c r="L349" s="388">
        <f t="shared" si="78"/>
        <v>1</v>
      </c>
      <c r="M349" s="374">
        <f t="shared" si="70"/>
        <v>0</v>
      </c>
    </row>
    <row r="350" spans="1:13">
      <c r="A350" s="228">
        <f t="shared" si="71"/>
        <v>0</v>
      </c>
      <c r="B350" s="229">
        <f t="shared" si="66"/>
        <v>0</v>
      </c>
      <c r="C350" s="310">
        <f t="shared" si="72"/>
        <v>0</v>
      </c>
      <c r="D350" s="310">
        <f t="shared" si="73"/>
        <v>0</v>
      </c>
      <c r="E350" s="311">
        <f t="shared" si="67"/>
        <v>0</v>
      </c>
      <c r="F350" s="310">
        <f t="shared" si="74"/>
        <v>0</v>
      </c>
      <c r="G350" s="310">
        <f t="shared" si="75"/>
        <v>0</v>
      </c>
      <c r="H350" s="310">
        <f t="shared" si="76"/>
        <v>0</v>
      </c>
      <c r="I350" s="310">
        <f t="shared" si="68"/>
        <v>0</v>
      </c>
      <c r="J350" s="374">
        <f t="shared" si="77"/>
        <v>0</v>
      </c>
      <c r="K350" s="374">
        <f t="shared" si="69"/>
        <v>0</v>
      </c>
      <c r="L350" s="388">
        <f t="shared" si="78"/>
        <v>1</v>
      </c>
      <c r="M350" s="374">
        <f t="shared" si="70"/>
        <v>0</v>
      </c>
    </row>
    <row r="351" spans="1:13">
      <c r="A351" s="228">
        <f t="shared" si="71"/>
        <v>0</v>
      </c>
      <c r="B351" s="229">
        <f t="shared" si="66"/>
        <v>0</v>
      </c>
      <c r="C351" s="310">
        <f t="shared" si="72"/>
        <v>0</v>
      </c>
      <c r="D351" s="310">
        <f t="shared" si="73"/>
        <v>0</v>
      </c>
      <c r="E351" s="311">
        <f t="shared" si="67"/>
        <v>0</v>
      </c>
      <c r="F351" s="310">
        <f t="shared" si="74"/>
        <v>0</v>
      </c>
      <c r="G351" s="310">
        <f t="shared" si="75"/>
        <v>0</v>
      </c>
      <c r="H351" s="310">
        <f t="shared" si="76"/>
        <v>0</v>
      </c>
      <c r="I351" s="310">
        <f t="shared" si="68"/>
        <v>0</v>
      </c>
      <c r="J351" s="374">
        <f t="shared" si="77"/>
        <v>0</v>
      </c>
      <c r="K351" s="374">
        <f t="shared" si="69"/>
        <v>0</v>
      </c>
      <c r="L351" s="388">
        <f t="shared" si="78"/>
        <v>1</v>
      </c>
      <c r="M351" s="374">
        <f t="shared" si="70"/>
        <v>0</v>
      </c>
    </row>
    <row r="352" spans="1:13">
      <c r="A352" s="228">
        <f t="shared" si="71"/>
        <v>0</v>
      </c>
      <c r="B352" s="229">
        <f t="shared" si="66"/>
        <v>0</v>
      </c>
      <c r="C352" s="310">
        <f t="shared" si="72"/>
        <v>0</v>
      </c>
      <c r="D352" s="310">
        <f t="shared" si="73"/>
        <v>0</v>
      </c>
      <c r="E352" s="311">
        <f t="shared" si="67"/>
        <v>0</v>
      </c>
      <c r="F352" s="310">
        <f t="shared" si="74"/>
        <v>0</v>
      </c>
      <c r="G352" s="310">
        <f t="shared" si="75"/>
        <v>0</v>
      </c>
      <c r="H352" s="310">
        <f t="shared" si="76"/>
        <v>0</v>
      </c>
      <c r="I352" s="310">
        <f t="shared" si="68"/>
        <v>0</v>
      </c>
      <c r="J352" s="374">
        <f t="shared" si="77"/>
        <v>0</v>
      </c>
      <c r="K352" s="374">
        <f t="shared" si="69"/>
        <v>0</v>
      </c>
      <c r="L352" s="388">
        <f t="shared" si="78"/>
        <v>1</v>
      </c>
      <c r="M352" s="374">
        <f t="shared" si="70"/>
        <v>0</v>
      </c>
    </row>
    <row r="353" spans="1:13">
      <c r="A353" s="228">
        <f t="shared" si="71"/>
        <v>0</v>
      </c>
      <c r="B353" s="229">
        <f t="shared" si="66"/>
        <v>0</v>
      </c>
      <c r="C353" s="310">
        <f t="shared" si="72"/>
        <v>0</v>
      </c>
      <c r="D353" s="310">
        <f t="shared" si="73"/>
        <v>0</v>
      </c>
      <c r="E353" s="311">
        <f t="shared" si="67"/>
        <v>0</v>
      </c>
      <c r="F353" s="310">
        <f t="shared" si="74"/>
        <v>0</v>
      </c>
      <c r="G353" s="310">
        <f t="shared" si="75"/>
        <v>0</v>
      </c>
      <c r="H353" s="310">
        <f t="shared" si="76"/>
        <v>0</v>
      </c>
      <c r="I353" s="310">
        <f t="shared" si="68"/>
        <v>0</v>
      </c>
      <c r="J353" s="374">
        <f t="shared" si="77"/>
        <v>0</v>
      </c>
      <c r="K353" s="374">
        <f t="shared" si="69"/>
        <v>0</v>
      </c>
      <c r="L353" s="388">
        <f t="shared" si="78"/>
        <v>1</v>
      </c>
      <c r="M353" s="374">
        <f t="shared" si="70"/>
        <v>0</v>
      </c>
    </row>
    <row r="354" spans="1:13">
      <c r="A354" s="228">
        <f t="shared" si="71"/>
        <v>0</v>
      </c>
      <c r="B354" s="229">
        <f t="shared" si="66"/>
        <v>0</v>
      </c>
      <c r="C354" s="310">
        <f t="shared" si="72"/>
        <v>0</v>
      </c>
      <c r="D354" s="310">
        <f t="shared" si="73"/>
        <v>0</v>
      </c>
      <c r="E354" s="311">
        <f t="shared" si="67"/>
        <v>0</v>
      </c>
      <c r="F354" s="310">
        <f t="shared" si="74"/>
        <v>0</v>
      </c>
      <c r="G354" s="310">
        <f t="shared" si="75"/>
        <v>0</v>
      </c>
      <c r="H354" s="310">
        <f t="shared" si="76"/>
        <v>0</v>
      </c>
      <c r="I354" s="310">
        <f t="shared" si="68"/>
        <v>0</v>
      </c>
      <c r="J354" s="374">
        <f t="shared" si="77"/>
        <v>0</v>
      </c>
      <c r="K354" s="374">
        <f t="shared" si="69"/>
        <v>0</v>
      </c>
      <c r="L354" s="388">
        <f t="shared" si="78"/>
        <v>1</v>
      </c>
      <c r="M354" s="374">
        <f t="shared" si="70"/>
        <v>0</v>
      </c>
    </row>
    <row r="355" spans="1:13">
      <c r="A355" s="228">
        <f t="shared" si="71"/>
        <v>0</v>
      </c>
      <c r="B355" s="229">
        <f t="shared" si="66"/>
        <v>0</v>
      </c>
      <c r="C355" s="310">
        <f t="shared" si="72"/>
        <v>0</v>
      </c>
      <c r="D355" s="310">
        <f t="shared" si="73"/>
        <v>0</v>
      </c>
      <c r="E355" s="311">
        <f t="shared" si="67"/>
        <v>0</v>
      </c>
      <c r="F355" s="310">
        <f t="shared" si="74"/>
        <v>0</v>
      </c>
      <c r="G355" s="310">
        <f t="shared" si="75"/>
        <v>0</v>
      </c>
      <c r="H355" s="310">
        <f t="shared" si="76"/>
        <v>0</v>
      </c>
      <c r="I355" s="310">
        <f t="shared" si="68"/>
        <v>0</v>
      </c>
      <c r="J355" s="374">
        <f t="shared" si="77"/>
        <v>0</v>
      </c>
      <c r="K355" s="374">
        <f t="shared" si="69"/>
        <v>0</v>
      </c>
      <c r="L355" s="388">
        <f t="shared" si="78"/>
        <v>1</v>
      </c>
      <c r="M355" s="374">
        <f t="shared" si="70"/>
        <v>0</v>
      </c>
    </row>
    <row r="356" spans="1:13">
      <c r="A356" s="228">
        <f t="shared" si="71"/>
        <v>0</v>
      </c>
      <c r="B356" s="229">
        <f t="shared" si="66"/>
        <v>0</v>
      </c>
      <c r="C356" s="310">
        <f t="shared" si="72"/>
        <v>0</v>
      </c>
      <c r="D356" s="310">
        <f t="shared" si="73"/>
        <v>0</v>
      </c>
      <c r="E356" s="311">
        <f t="shared" si="67"/>
        <v>0</v>
      </c>
      <c r="F356" s="310">
        <f t="shared" si="74"/>
        <v>0</v>
      </c>
      <c r="G356" s="310">
        <f t="shared" si="75"/>
        <v>0</v>
      </c>
      <c r="H356" s="310">
        <f t="shared" si="76"/>
        <v>0</v>
      </c>
      <c r="I356" s="310">
        <f t="shared" si="68"/>
        <v>0</v>
      </c>
      <c r="J356" s="374">
        <f t="shared" si="77"/>
        <v>0</v>
      </c>
      <c r="K356" s="374">
        <f t="shared" si="69"/>
        <v>0</v>
      </c>
      <c r="L356" s="388">
        <f t="shared" si="78"/>
        <v>1</v>
      </c>
      <c r="M356" s="374">
        <f t="shared" si="70"/>
        <v>0</v>
      </c>
    </row>
    <row r="357" spans="1:13">
      <c r="A357" s="228">
        <f t="shared" si="71"/>
        <v>0</v>
      </c>
      <c r="B357" s="229">
        <f t="shared" si="66"/>
        <v>0</v>
      </c>
      <c r="C357" s="310">
        <f t="shared" si="72"/>
        <v>0</v>
      </c>
      <c r="D357" s="310">
        <f t="shared" si="73"/>
        <v>0</v>
      </c>
      <c r="E357" s="311">
        <f t="shared" si="67"/>
        <v>0</v>
      </c>
      <c r="F357" s="310">
        <f t="shared" si="74"/>
        <v>0</v>
      </c>
      <c r="G357" s="310">
        <f t="shared" si="75"/>
        <v>0</v>
      </c>
      <c r="H357" s="310">
        <f t="shared" si="76"/>
        <v>0</v>
      </c>
      <c r="I357" s="310">
        <f t="shared" si="68"/>
        <v>0</v>
      </c>
      <c r="J357" s="374">
        <f t="shared" si="77"/>
        <v>0</v>
      </c>
      <c r="K357" s="374">
        <f t="shared" si="69"/>
        <v>0</v>
      </c>
      <c r="L357" s="388">
        <f t="shared" si="78"/>
        <v>1</v>
      </c>
      <c r="M357" s="374">
        <f t="shared" si="70"/>
        <v>0</v>
      </c>
    </row>
    <row r="358" spans="1:13">
      <c r="A358" s="228">
        <f t="shared" si="71"/>
        <v>0</v>
      </c>
      <c r="B358" s="229">
        <f t="shared" si="66"/>
        <v>0</v>
      </c>
      <c r="C358" s="310">
        <f t="shared" si="72"/>
        <v>0</v>
      </c>
      <c r="D358" s="310">
        <f t="shared" si="73"/>
        <v>0</v>
      </c>
      <c r="E358" s="311">
        <f t="shared" si="67"/>
        <v>0</v>
      </c>
      <c r="F358" s="310">
        <f t="shared" si="74"/>
        <v>0</v>
      </c>
      <c r="G358" s="310">
        <f t="shared" si="75"/>
        <v>0</v>
      </c>
      <c r="H358" s="310">
        <f t="shared" si="76"/>
        <v>0</v>
      </c>
      <c r="I358" s="310">
        <f t="shared" si="68"/>
        <v>0</v>
      </c>
      <c r="J358" s="374">
        <f t="shared" si="77"/>
        <v>0</v>
      </c>
      <c r="K358" s="374">
        <f t="shared" si="69"/>
        <v>0</v>
      </c>
      <c r="L358" s="388">
        <f t="shared" si="78"/>
        <v>1</v>
      </c>
      <c r="M358" s="374">
        <f t="shared" si="70"/>
        <v>0</v>
      </c>
    </row>
    <row r="359" spans="1:13">
      <c r="A359" s="228">
        <f t="shared" si="71"/>
        <v>0</v>
      </c>
      <c r="B359" s="229">
        <f t="shared" si="66"/>
        <v>0</v>
      </c>
      <c r="C359" s="310">
        <f t="shared" si="72"/>
        <v>0</v>
      </c>
      <c r="D359" s="310">
        <f t="shared" si="73"/>
        <v>0</v>
      </c>
      <c r="E359" s="311">
        <f t="shared" si="67"/>
        <v>0</v>
      </c>
      <c r="F359" s="310">
        <f t="shared" si="74"/>
        <v>0</v>
      </c>
      <c r="G359" s="310">
        <f t="shared" si="75"/>
        <v>0</v>
      </c>
      <c r="H359" s="310">
        <f t="shared" si="76"/>
        <v>0</v>
      </c>
      <c r="I359" s="310">
        <f t="shared" si="68"/>
        <v>0</v>
      </c>
      <c r="J359" s="374">
        <f t="shared" si="77"/>
        <v>0</v>
      </c>
      <c r="K359" s="374">
        <f t="shared" si="69"/>
        <v>0</v>
      </c>
      <c r="L359" s="388">
        <f t="shared" si="78"/>
        <v>1</v>
      </c>
      <c r="M359" s="374">
        <f t="shared" si="70"/>
        <v>0</v>
      </c>
    </row>
    <row r="360" spans="1:13">
      <c r="A360" s="228">
        <f t="shared" si="71"/>
        <v>0</v>
      </c>
      <c r="B360" s="229">
        <f t="shared" si="66"/>
        <v>0</v>
      </c>
      <c r="C360" s="310">
        <f t="shared" si="72"/>
        <v>0</v>
      </c>
      <c r="D360" s="310">
        <f t="shared" si="73"/>
        <v>0</v>
      </c>
      <c r="E360" s="311">
        <f t="shared" si="67"/>
        <v>0</v>
      </c>
      <c r="F360" s="310">
        <f t="shared" si="74"/>
        <v>0</v>
      </c>
      <c r="G360" s="310">
        <f t="shared" si="75"/>
        <v>0</v>
      </c>
      <c r="H360" s="310">
        <f t="shared" si="76"/>
        <v>0</v>
      </c>
      <c r="I360" s="310">
        <f t="shared" si="68"/>
        <v>0</v>
      </c>
      <c r="J360" s="374">
        <f t="shared" si="77"/>
        <v>0</v>
      </c>
      <c r="K360" s="374">
        <f t="shared" si="69"/>
        <v>0</v>
      </c>
      <c r="L360" s="388">
        <f t="shared" si="78"/>
        <v>1</v>
      </c>
      <c r="M360" s="374">
        <f t="shared" si="70"/>
        <v>0</v>
      </c>
    </row>
    <row r="361" spans="1:13">
      <c r="A361" s="228">
        <f t="shared" si="71"/>
        <v>0</v>
      </c>
      <c r="B361" s="229">
        <f t="shared" si="66"/>
        <v>0</v>
      </c>
      <c r="C361" s="310">
        <f t="shared" si="72"/>
        <v>0</v>
      </c>
      <c r="D361" s="310">
        <f t="shared" si="73"/>
        <v>0</v>
      </c>
      <c r="E361" s="311">
        <f t="shared" si="67"/>
        <v>0</v>
      </c>
      <c r="F361" s="310">
        <f t="shared" si="74"/>
        <v>0</v>
      </c>
      <c r="G361" s="310">
        <f t="shared" si="75"/>
        <v>0</v>
      </c>
      <c r="H361" s="310">
        <f t="shared" si="76"/>
        <v>0</v>
      </c>
      <c r="I361" s="310">
        <f t="shared" si="68"/>
        <v>0</v>
      </c>
      <c r="J361" s="374">
        <f t="shared" si="77"/>
        <v>0</v>
      </c>
      <c r="K361" s="374">
        <f t="shared" si="69"/>
        <v>0</v>
      </c>
      <c r="L361" s="388">
        <f t="shared" si="78"/>
        <v>1</v>
      </c>
      <c r="M361" s="374">
        <f t="shared" si="70"/>
        <v>0</v>
      </c>
    </row>
    <row r="362" spans="1:13">
      <c r="A362" s="228">
        <f t="shared" si="71"/>
        <v>0</v>
      </c>
      <c r="B362" s="229">
        <f t="shared" si="66"/>
        <v>0</v>
      </c>
      <c r="C362" s="310">
        <f t="shared" si="72"/>
        <v>0</v>
      </c>
      <c r="D362" s="310">
        <f t="shared" si="73"/>
        <v>0</v>
      </c>
      <c r="E362" s="311">
        <f t="shared" si="67"/>
        <v>0</v>
      </c>
      <c r="F362" s="310">
        <f t="shared" si="74"/>
        <v>0</v>
      </c>
      <c r="G362" s="310">
        <f t="shared" si="75"/>
        <v>0</v>
      </c>
      <c r="H362" s="310">
        <f t="shared" si="76"/>
        <v>0</v>
      </c>
      <c r="I362" s="310">
        <f t="shared" si="68"/>
        <v>0</v>
      </c>
      <c r="J362" s="374">
        <f t="shared" si="77"/>
        <v>0</v>
      </c>
      <c r="K362" s="374">
        <f t="shared" si="69"/>
        <v>0</v>
      </c>
      <c r="L362" s="388">
        <f t="shared" si="78"/>
        <v>1</v>
      </c>
      <c r="M362" s="374">
        <f t="shared" si="70"/>
        <v>0</v>
      </c>
    </row>
    <row r="363" spans="1:13">
      <c r="A363" s="228">
        <f t="shared" si="71"/>
        <v>0</v>
      </c>
      <c r="B363" s="229">
        <f t="shared" si="66"/>
        <v>0</v>
      </c>
      <c r="C363" s="310">
        <f t="shared" si="72"/>
        <v>0</v>
      </c>
      <c r="D363" s="310">
        <f t="shared" si="73"/>
        <v>0</v>
      </c>
      <c r="E363" s="311">
        <f t="shared" si="67"/>
        <v>0</v>
      </c>
      <c r="F363" s="310">
        <f t="shared" si="74"/>
        <v>0</v>
      </c>
      <c r="G363" s="310">
        <f t="shared" si="75"/>
        <v>0</v>
      </c>
      <c r="H363" s="310">
        <f t="shared" si="76"/>
        <v>0</v>
      </c>
      <c r="I363" s="310">
        <f t="shared" si="68"/>
        <v>0</v>
      </c>
      <c r="J363" s="374">
        <f t="shared" si="77"/>
        <v>0</v>
      </c>
      <c r="K363" s="374">
        <f t="shared" si="69"/>
        <v>0</v>
      </c>
      <c r="L363" s="388">
        <f t="shared" si="78"/>
        <v>1</v>
      </c>
      <c r="M363" s="374">
        <f t="shared" si="70"/>
        <v>0</v>
      </c>
    </row>
    <row r="364" spans="1:13">
      <c r="A364" s="228">
        <f t="shared" si="71"/>
        <v>0</v>
      </c>
      <c r="B364" s="229">
        <f t="shared" si="66"/>
        <v>0</v>
      </c>
      <c r="C364" s="310">
        <f t="shared" si="72"/>
        <v>0</v>
      </c>
      <c r="D364" s="310">
        <f t="shared" si="73"/>
        <v>0</v>
      </c>
      <c r="E364" s="311">
        <f t="shared" si="67"/>
        <v>0</v>
      </c>
      <c r="F364" s="310">
        <f t="shared" si="74"/>
        <v>0</v>
      </c>
      <c r="G364" s="310">
        <f t="shared" si="75"/>
        <v>0</v>
      </c>
      <c r="H364" s="310">
        <f t="shared" si="76"/>
        <v>0</v>
      </c>
      <c r="I364" s="310">
        <f t="shared" si="68"/>
        <v>0</v>
      </c>
      <c r="J364" s="374">
        <f t="shared" si="77"/>
        <v>0</v>
      </c>
      <c r="K364" s="374">
        <f t="shared" si="69"/>
        <v>0</v>
      </c>
      <c r="L364" s="388">
        <f t="shared" si="78"/>
        <v>1</v>
      </c>
      <c r="M364" s="374">
        <f t="shared" si="70"/>
        <v>0</v>
      </c>
    </row>
    <row r="365" spans="1:13">
      <c r="A365" s="228">
        <f t="shared" si="71"/>
        <v>0</v>
      </c>
      <c r="B365" s="229">
        <f t="shared" si="66"/>
        <v>0</v>
      </c>
      <c r="C365" s="310">
        <f t="shared" si="72"/>
        <v>0</v>
      </c>
      <c r="D365" s="310">
        <f t="shared" si="73"/>
        <v>0</v>
      </c>
      <c r="E365" s="311">
        <f t="shared" si="67"/>
        <v>0</v>
      </c>
      <c r="F365" s="310">
        <f t="shared" si="74"/>
        <v>0</v>
      </c>
      <c r="G365" s="310">
        <f t="shared" si="75"/>
        <v>0</v>
      </c>
      <c r="H365" s="310">
        <f t="shared" si="76"/>
        <v>0</v>
      </c>
      <c r="I365" s="310">
        <f t="shared" si="68"/>
        <v>0</v>
      </c>
      <c r="J365" s="374">
        <f t="shared" si="77"/>
        <v>0</v>
      </c>
      <c r="K365" s="374">
        <f t="shared" si="69"/>
        <v>0</v>
      </c>
      <c r="L365" s="388">
        <f t="shared" si="78"/>
        <v>1</v>
      </c>
      <c r="M365" s="374">
        <f t="shared" si="70"/>
        <v>0</v>
      </c>
    </row>
    <row r="366" spans="1:13">
      <c r="A366" s="228">
        <f t="shared" si="71"/>
        <v>0</v>
      </c>
      <c r="B366" s="229">
        <f t="shared" si="66"/>
        <v>0</v>
      </c>
      <c r="C366" s="310">
        <f t="shared" si="72"/>
        <v>0</v>
      </c>
      <c r="D366" s="310">
        <f t="shared" si="73"/>
        <v>0</v>
      </c>
      <c r="E366" s="311">
        <f t="shared" si="67"/>
        <v>0</v>
      </c>
      <c r="F366" s="310">
        <f t="shared" si="74"/>
        <v>0</v>
      </c>
      <c r="G366" s="310">
        <f t="shared" si="75"/>
        <v>0</v>
      </c>
      <c r="H366" s="310">
        <f t="shared" si="76"/>
        <v>0</v>
      </c>
      <c r="I366" s="310">
        <f t="shared" si="68"/>
        <v>0</v>
      </c>
      <c r="J366" s="374">
        <f t="shared" si="77"/>
        <v>0</v>
      </c>
      <c r="K366" s="374">
        <f t="shared" si="69"/>
        <v>0</v>
      </c>
      <c r="L366" s="388">
        <f t="shared" si="78"/>
        <v>1</v>
      </c>
      <c r="M366" s="374">
        <f t="shared" si="70"/>
        <v>0</v>
      </c>
    </row>
    <row r="367" spans="1:13">
      <c r="A367" s="228">
        <f t="shared" si="71"/>
        <v>0</v>
      </c>
      <c r="B367" s="229">
        <f t="shared" si="66"/>
        <v>0</v>
      </c>
      <c r="C367" s="310">
        <f t="shared" si="72"/>
        <v>0</v>
      </c>
      <c r="D367" s="310">
        <f t="shared" si="73"/>
        <v>0</v>
      </c>
      <c r="E367" s="311">
        <f t="shared" si="67"/>
        <v>0</v>
      </c>
      <c r="F367" s="310">
        <f t="shared" si="74"/>
        <v>0</v>
      </c>
      <c r="G367" s="310">
        <f t="shared" si="75"/>
        <v>0</v>
      </c>
      <c r="H367" s="310">
        <f t="shared" si="76"/>
        <v>0</v>
      </c>
      <c r="I367" s="310">
        <f t="shared" si="68"/>
        <v>0</v>
      </c>
      <c r="J367" s="374">
        <f t="shared" si="77"/>
        <v>0</v>
      </c>
      <c r="K367" s="374">
        <f t="shared" si="69"/>
        <v>0</v>
      </c>
      <c r="L367" s="388">
        <f t="shared" si="78"/>
        <v>1</v>
      </c>
      <c r="M367" s="374">
        <f t="shared" si="70"/>
        <v>0</v>
      </c>
    </row>
    <row r="368" spans="1:13">
      <c r="A368" s="228">
        <f t="shared" si="71"/>
        <v>0</v>
      </c>
      <c r="B368" s="229">
        <f t="shared" si="66"/>
        <v>0</v>
      </c>
      <c r="C368" s="310">
        <f t="shared" si="72"/>
        <v>0</v>
      </c>
      <c r="D368" s="310">
        <f t="shared" si="73"/>
        <v>0</v>
      </c>
      <c r="E368" s="311">
        <f t="shared" si="67"/>
        <v>0</v>
      </c>
      <c r="F368" s="310">
        <f t="shared" si="74"/>
        <v>0</v>
      </c>
      <c r="G368" s="310">
        <f t="shared" si="75"/>
        <v>0</v>
      </c>
      <c r="H368" s="310">
        <f t="shared" si="76"/>
        <v>0</v>
      </c>
      <c r="I368" s="310">
        <f t="shared" si="68"/>
        <v>0</v>
      </c>
      <c r="J368" s="374">
        <f t="shared" si="77"/>
        <v>0</v>
      </c>
      <c r="K368" s="374">
        <f t="shared" si="69"/>
        <v>0</v>
      </c>
      <c r="L368" s="388">
        <f t="shared" si="78"/>
        <v>1</v>
      </c>
      <c r="M368" s="374">
        <f t="shared" si="70"/>
        <v>0</v>
      </c>
    </row>
    <row r="369" spans="1:13">
      <c r="A369" s="228">
        <f t="shared" si="71"/>
        <v>0</v>
      </c>
      <c r="B369" s="229">
        <f t="shared" si="66"/>
        <v>0</v>
      </c>
      <c r="C369" s="310">
        <f t="shared" si="72"/>
        <v>0</v>
      </c>
      <c r="D369" s="310">
        <f t="shared" si="73"/>
        <v>0</v>
      </c>
      <c r="E369" s="311">
        <f t="shared" si="67"/>
        <v>0</v>
      </c>
      <c r="F369" s="310">
        <f t="shared" si="74"/>
        <v>0</v>
      </c>
      <c r="G369" s="310">
        <f t="shared" si="75"/>
        <v>0</v>
      </c>
      <c r="H369" s="310">
        <f t="shared" si="76"/>
        <v>0</v>
      </c>
      <c r="I369" s="310">
        <f t="shared" si="68"/>
        <v>0</v>
      </c>
      <c r="J369" s="374">
        <f t="shared" si="77"/>
        <v>0</v>
      </c>
      <c r="K369" s="374">
        <f t="shared" si="69"/>
        <v>0</v>
      </c>
      <c r="L369" s="388">
        <f t="shared" si="78"/>
        <v>1</v>
      </c>
      <c r="M369" s="374">
        <f t="shared" si="70"/>
        <v>0</v>
      </c>
    </row>
    <row r="370" spans="1:13">
      <c r="A370" s="228">
        <f t="shared" si="71"/>
        <v>0</v>
      </c>
      <c r="B370" s="229">
        <f t="shared" si="66"/>
        <v>0</v>
      </c>
      <c r="C370" s="310">
        <f t="shared" si="72"/>
        <v>0</v>
      </c>
      <c r="D370" s="310">
        <f t="shared" si="73"/>
        <v>0</v>
      </c>
      <c r="E370" s="311">
        <f t="shared" si="67"/>
        <v>0</v>
      </c>
      <c r="F370" s="310">
        <f t="shared" si="74"/>
        <v>0</v>
      </c>
      <c r="G370" s="310">
        <f t="shared" si="75"/>
        <v>0</v>
      </c>
      <c r="H370" s="310">
        <f t="shared" si="76"/>
        <v>0</v>
      </c>
      <c r="I370" s="310">
        <f t="shared" si="68"/>
        <v>0</v>
      </c>
      <c r="J370" s="374">
        <f t="shared" si="77"/>
        <v>0</v>
      </c>
      <c r="K370" s="374">
        <f t="shared" si="69"/>
        <v>0</v>
      </c>
      <c r="L370" s="388">
        <f t="shared" si="78"/>
        <v>1</v>
      </c>
      <c r="M370" s="374">
        <f t="shared" si="70"/>
        <v>0</v>
      </c>
    </row>
    <row r="371" spans="1:13">
      <c r="A371" s="228">
        <f t="shared" si="71"/>
        <v>0</v>
      </c>
      <c r="B371" s="229">
        <f t="shared" si="66"/>
        <v>0</v>
      </c>
      <c r="C371" s="310">
        <f t="shared" si="72"/>
        <v>0</v>
      </c>
      <c r="D371" s="310">
        <f t="shared" si="73"/>
        <v>0</v>
      </c>
      <c r="E371" s="311">
        <f t="shared" si="67"/>
        <v>0</v>
      </c>
      <c r="F371" s="310">
        <f t="shared" si="74"/>
        <v>0</v>
      </c>
      <c r="G371" s="310">
        <f t="shared" si="75"/>
        <v>0</v>
      </c>
      <c r="H371" s="310">
        <f t="shared" si="76"/>
        <v>0</v>
      </c>
      <c r="I371" s="310">
        <f t="shared" si="68"/>
        <v>0</v>
      </c>
      <c r="J371" s="374">
        <f t="shared" si="77"/>
        <v>0</v>
      </c>
      <c r="K371" s="374">
        <f t="shared" si="69"/>
        <v>0</v>
      </c>
      <c r="L371" s="388">
        <f t="shared" si="78"/>
        <v>1</v>
      </c>
      <c r="M371" s="374">
        <f t="shared" si="70"/>
        <v>0</v>
      </c>
    </row>
    <row r="372" spans="1:13">
      <c r="A372" s="228">
        <f t="shared" si="71"/>
        <v>0</v>
      </c>
      <c r="B372" s="229">
        <f t="shared" si="66"/>
        <v>0</v>
      </c>
      <c r="C372" s="310">
        <f t="shared" si="72"/>
        <v>0</v>
      </c>
      <c r="D372" s="310">
        <f t="shared" si="73"/>
        <v>0</v>
      </c>
      <c r="E372" s="311">
        <f t="shared" si="67"/>
        <v>0</v>
      </c>
      <c r="F372" s="310">
        <f t="shared" si="74"/>
        <v>0</v>
      </c>
      <c r="G372" s="310">
        <f t="shared" si="75"/>
        <v>0</v>
      </c>
      <c r="H372" s="310">
        <f t="shared" si="76"/>
        <v>0</v>
      </c>
      <c r="I372" s="310">
        <f t="shared" si="68"/>
        <v>0</v>
      </c>
      <c r="J372" s="374">
        <f t="shared" si="77"/>
        <v>0</v>
      </c>
      <c r="K372" s="374">
        <f t="shared" si="69"/>
        <v>0</v>
      </c>
      <c r="L372" s="388">
        <f t="shared" si="78"/>
        <v>1</v>
      </c>
      <c r="M372" s="374">
        <f t="shared" si="70"/>
        <v>0</v>
      </c>
    </row>
    <row r="373" spans="1:13">
      <c r="A373" s="228">
        <f t="shared" si="71"/>
        <v>0</v>
      </c>
      <c r="B373" s="229">
        <f t="shared" si="66"/>
        <v>0</v>
      </c>
      <c r="C373" s="310">
        <f t="shared" si="72"/>
        <v>0</v>
      </c>
      <c r="D373" s="310">
        <f t="shared" si="73"/>
        <v>0</v>
      </c>
      <c r="E373" s="311">
        <f t="shared" si="67"/>
        <v>0</v>
      </c>
      <c r="F373" s="310">
        <f t="shared" si="74"/>
        <v>0</v>
      </c>
      <c r="G373" s="310">
        <f t="shared" si="75"/>
        <v>0</v>
      </c>
      <c r="H373" s="310">
        <f t="shared" si="76"/>
        <v>0</v>
      </c>
      <c r="I373" s="310">
        <f t="shared" si="68"/>
        <v>0</v>
      </c>
      <c r="J373" s="374">
        <f t="shared" si="77"/>
        <v>0</v>
      </c>
      <c r="K373" s="374">
        <f t="shared" si="69"/>
        <v>0</v>
      </c>
      <c r="L373" s="388">
        <f t="shared" si="78"/>
        <v>1</v>
      </c>
      <c r="M373" s="374">
        <f t="shared" si="70"/>
        <v>0</v>
      </c>
    </row>
    <row r="374" spans="1:13">
      <c r="A374" s="228">
        <f t="shared" si="71"/>
        <v>0</v>
      </c>
      <c r="B374" s="229">
        <f t="shared" si="66"/>
        <v>0</v>
      </c>
      <c r="C374" s="310">
        <f t="shared" si="72"/>
        <v>0</v>
      </c>
      <c r="D374" s="310">
        <f t="shared" si="73"/>
        <v>0</v>
      </c>
      <c r="E374" s="311">
        <f t="shared" si="67"/>
        <v>0</v>
      </c>
      <c r="F374" s="310">
        <f t="shared" si="74"/>
        <v>0</v>
      </c>
      <c r="G374" s="310">
        <f t="shared" si="75"/>
        <v>0</v>
      </c>
      <c r="H374" s="310">
        <f t="shared" si="76"/>
        <v>0</v>
      </c>
      <c r="I374" s="310">
        <f t="shared" si="68"/>
        <v>0</v>
      </c>
      <c r="J374" s="374">
        <f t="shared" si="77"/>
        <v>0</v>
      </c>
      <c r="K374" s="374">
        <f t="shared" si="69"/>
        <v>0</v>
      </c>
      <c r="L374" s="388">
        <f t="shared" si="78"/>
        <v>1</v>
      </c>
      <c r="M374" s="374">
        <f t="shared" si="70"/>
        <v>0</v>
      </c>
    </row>
    <row r="375" spans="1:13">
      <c r="A375" s="228">
        <f t="shared" si="71"/>
        <v>0</v>
      </c>
      <c r="B375" s="229">
        <f t="shared" si="66"/>
        <v>0</v>
      </c>
      <c r="C375" s="310">
        <f t="shared" si="72"/>
        <v>0</v>
      </c>
      <c r="D375" s="310">
        <f t="shared" si="73"/>
        <v>0</v>
      </c>
      <c r="E375" s="311">
        <f t="shared" si="67"/>
        <v>0</v>
      </c>
      <c r="F375" s="310">
        <f t="shared" si="74"/>
        <v>0</v>
      </c>
      <c r="G375" s="310">
        <f t="shared" si="75"/>
        <v>0</v>
      </c>
      <c r="H375" s="310">
        <f t="shared" si="76"/>
        <v>0</v>
      </c>
      <c r="I375" s="310">
        <f t="shared" si="68"/>
        <v>0</v>
      </c>
      <c r="J375" s="374">
        <f t="shared" si="77"/>
        <v>0</v>
      </c>
      <c r="K375" s="374">
        <f t="shared" si="69"/>
        <v>0</v>
      </c>
      <c r="L375" s="388">
        <f t="shared" si="78"/>
        <v>1</v>
      </c>
      <c r="M375" s="374">
        <f t="shared" si="70"/>
        <v>0</v>
      </c>
    </row>
    <row r="376" spans="1:13">
      <c r="A376" s="228">
        <f t="shared" si="71"/>
        <v>0</v>
      </c>
      <c r="B376" s="229">
        <f t="shared" si="66"/>
        <v>0</v>
      </c>
      <c r="C376" s="310">
        <f t="shared" si="72"/>
        <v>0</v>
      </c>
      <c r="D376" s="310">
        <f t="shared" si="73"/>
        <v>0</v>
      </c>
      <c r="E376" s="311">
        <f t="shared" si="67"/>
        <v>0</v>
      </c>
      <c r="F376" s="310">
        <f t="shared" si="74"/>
        <v>0</v>
      </c>
      <c r="G376" s="310">
        <f t="shared" si="75"/>
        <v>0</v>
      </c>
      <c r="H376" s="310">
        <f t="shared" si="76"/>
        <v>0</v>
      </c>
      <c r="I376" s="310">
        <f t="shared" si="68"/>
        <v>0</v>
      </c>
      <c r="J376" s="374">
        <f t="shared" si="77"/>
        <v>0</v>
      </c>
      <c r="K376" s="374">
        <f t="shared" si="69"/>
        <v>0</v>
      </c>
      <c r="L376" s="388">
        <f t="shared" si="78"/>
        <v>1</v>
      </c>
      <c r="M376" s="374">
        <f t="shared" si="70"/>
        <v>0</v>
      </c>
    </row>
    <row r="377" spans="1:13">
      <c r="A377" s="228">
        <f t="shared" si="71"/>
        <v>0</v>
      </c>
      <c r="B377" s="229">
        <f t="shared" si="66"/>
        <v>0</v>
      </c>
      <c r="C377" s="310">
        <f t="shared" si="72"/>
        <v>0</v>
      </c>
      <c r="D377" s="310">
        <f t="shared" si="73"/>
        <v>0</v>
      </c>
      <c r="E377" s="311">
        <f t="shared" si="67"/>
        <v>0</v>
      </c>
      <c r="F377" s="310">
        <f t="shared" si="74"/>
        <v>0</v>
      </c>
      <c r="G377" s="310">
        <f t="shared" si="75"/>
        <v>0</v>
      </c>
      <c r="H377" s="310">
        <f t="shared" si="76"/>
        <v>0</v>
      </c>
      <c r="I377" s="310">
        <f t="shared" si="68"/>
        <v>0</v>
      </c>
      <c r="J377" s="374">
        <f t="shared" si="77"/>
        <v>0</v>
      </c>
      <c r="K377" s="374">
        <f t="shared" si="69"/>
        <v>0</v>
      </c>
      <c r="L377" s="388">
        <f t="shared" si="78"/>
        <v>1</v>
      </c>
      <c r="M377" s="374">
        <f t="shared" si="70"/>
        <v>0</v>
      </c>
    </row>
    <row r="378" spans="1:13">
      <c r="A378" s="228">
        <f t="shared" si="71"/>
        <v>0</v>
      </c>
      <c r="B378" s="229">
        <f t="shared" si="66"/>
        <v>0</v>
      </c>
      <c r="C378" s="310">
        <f t="shared" si="72"/>
        <v>0</v>
      </c>
      <c r="D378" s="310">
        <f t="shared" si="73"/>
        <v>0</v>
      </c>
      <c r="E378" s="311">
        <f t="shared" si="67"/>
        <v>0</v>
      </c>
      <c r="F378" s="310">
        <f t="shared" si="74"/>
        <v>0</v>
      </c>
      <c r="G378" s="310">
        <f t="shared" si="75"/>
        <v>0</v>
      </c>
      <c r="H378" s="310">
        <f t="shared" si="76"/>
        <v>0</v>
      </c>
      <c r="I378" s="310">
        <f t="shared" si="68"/>
        <v>0</v>
      </c>
      <c r="J378" s="374">
        <f t="shared" si="77"/>
        <v>0</v>
      </c>
      <c r="K378" s="374">
        <f t="shared" si="69"/>
        <v>0</v>
      </c>
      <c r="L378" s="388">
        <f t="shared" si="78"/>
        <v>1</v>
      </c>
      <c r="M378" s="374">
        <f t="shared" si="70"/>
        <v>0</v>
      </c>
    </row>
    <row r="379" spans="1:13">
      <c r="A379" s="228">
        <f t="shared" si="71"/>
        <v>0</v>
      </c>
      <c r="B379" s="229">
        <f t="shared" si="66"/>
        <v>0</v>
      </c>
      <c r="C379" s="310">
        <f t="shared" si="72"/>
        <v>0</v>
      </c>
      <c r="D379" s="310">
        <f t="shared" si="73"/>
        <v>0</v>
      </c>
      <c r="E379" s="311">
        <f t="shared" si="67"/>
        <v>0</v>
      </c>
      <c r="F379" s="310">
        <f t="shared" si="74"/>
        <v>0</v>
      </c>
      <c r="G379" s="310">
        <f t="shared" si="75"/>
        <v>0</v>
      </c>
      <c r="H379" s="310">
        <f t="shared" si="76"/>
        <v>0</v>
      </c>
      <c r="I379" s="310">
        <f t="shared" si="68"/>
        <v>0</v>
      </c>
      <c r="J379" s="374">
        <f t="shared" si="77"/>
        <v>0</v>
      </c>
      <c r="K379" s="374">
        <f t="shared" si="69"/>
        <v>0</v>
      </c>
      <c r="L379" s="388">
        <f t="shared" si="78"/>
        <v>1</v>
      </c>
      <c r="M379" s="374">
        <f t="shared" si="70"/>
        <v>0</v>
      </c>
    </row>
    <row r="380" spans="1:13">
      <c r="A380" s="228">
        <f t="shared" si="71"/>
        <v>0</v>
      </c>
      <c r="B380" s="229">
        <f t="shared" si="66"/>
        <v>0</v>
      </c>
      <c r="C380" s="310">
        <f t="shared" si="72"/>
        <v>0</v>
      </c>
      <c r="D380" s="310">
        <f t="shared" si="73"/>
        <v>0</v>
      </c>
      <c r="E380" s="311">
        <f t="shared" si="67"/>
        <v>0</v>
      </c>
      <c r="F380" s="310">
        <f t="shared" si="74"/>
        <v>0</v>
      </c>
      <c r="G380" s="310">
        <f t="shared" si="75"/>
        <v>0</v>
      </c>
      <c r="H380" s="310">
        <f t="shared" si="76"/>
        <v>0</v>
      </c>
      <c r="I380" s="310">
        <f t="shared" si="68"/>
        <v>0</v>
      </c>
      <c r="J380" s="374">
        <f t="shared" si="77"/>
        <v>0</v>
      </c>
      <c r="K380" s="374">
        <f t="shared" si="69"/>
        <v>0</v>
      </c>
      <c r="L380" s="388">
        <f t="shared" si="78"/>
        <v>1</v>
      </c>
      <c r="M380" s="374">
        <f t="shared" si="70"/>
        <v>0</v>
      </c>
    </row>
    <row r="381" spans="1:13">
      <c r="A381" s="228">
        <f t="shared" si="71"/>
        <v>0</v>
      </c>
      <c r="B381" s="229">
        <f t="shared" si="66"/>
        <v>0</v>
      </c>
      <c r="C381" s="310">
        <f t="shared" si="72"/>
        <v>0</v>
      </c>
      <c r="D381" s="310">
        <f t="shared" si="73"/>
        <v>0</v>
      </c>
      <c r="E381" s="311">
        <f t="shared" si="67"/>
        <v>0</v>
      </c>
      <c r="F381" s="310">
        <f t="shared" si="74"/>
        <v>0</v>
      </c>
      <c r="G381" s="310">
        <f t="shared" si="75"/>
        <v>0</v>
      </c>
      <c r="H381" s="310">
        <f t="shared" si="76"/>
        <v>0</v>
      </c>
      <c r="I381" s="310">
        <f t="shared" si="68"/>
        <v>0</v>
      </c>
      <c r="J381" s="374">
        <f t="shared" si="77"/>
        <v>0</v>
      </c>
      <c r="K381" s="374">
        <f t="shared" si="69"/>
        <v>0</v>
      </c>
      <c r="L381" s="388">
        <f t="shared" si="78"/>
        <v>1</v>
      </c>
      <c r="M381" s="374">
        <f t="shared" si="70"/>
        <v>0</v>
      </c>
    </row>
    <row r="382" spans="1:13">
      <c r="A382" s="228">
        <f t="shared" si="71"/>
        <v>0</v>
      </c>
      <c r="B382" s="229">
        <f t="shared" si="66"/>
        <v>0</v>
      </c>
      <c r="C382" s="310">
        <f t="shared" si="72"/>
        <v>0</v>
      </c>
      <c r="D382" s="310">
        <f t="shared" si="73"/>
        <v>0</v>
      </c>
      <c r="E382" s="311">
        <f t="shared" si="67"/>
        <v>0</v>
      </c>
      <c r="F382" s="310">
        <f t="shared" si="74"/>
        <v>0</v>
      </c>
      <c r="G382" s="310">
        <f t="shared" si="75"/>
        <v>0</v>
      </c>
      <c r="H382" s="310">
        <f t="shared" si="76"/>
        <v>0</v>
      </c>
      <c r="I382" s="310">
        <f t="shared" si="68"/>
        <v>0</v>
      </c>
      <c r="J382" s="374">
        <f t="shared" si="77"/>
        <v>0</v>
      </c>
      <c r="K382" s="374">
        <f t="shared" si="69"/>
        <v>0</v>
      </c>
      <c r="L382" s="388">
        <f t="shared" si="78"/>
        <v>1</v>
      </c>
      <c r="M382" s="374">
        <f t="shared" si="70"/>
        <v>0</v>
      </c>
    </row>
    <row r="383" spans="1:13">
      <c r="A383" s="228">
        <f t="shared" si="71"/>
        <v>0</v>
      </c>
      <c r="B383" s="229">
        <f t="shared" si="66"/>
        <v>0</v>
      </c>
      <c r="C383" s="310">
        <f t="shared" si="72"/>
        <v>0</v>
      </c>
      <c r="D383" s="310">
        <f t="shared" si="73"/>
        <v>0</v>
      </c>
      <c r="E383" s="311">
        <f t="shared" si="67"/>
        <v>0</v>
      </c>
      <c r="F383" s="310">
        <f t="shared" si="74"/>
        <v>0</v>
      </c>
      <c r="G383" s="310">
        <f t="shared" si="75"/>
        <v>0</v>
      </c>
      <c r="H383" s="310">
        <f t="shared" si="76"/>
        <v>0</v>
      </c>
      <c r="I383" s="310">
        <f t="shared" si="68"/>
        <v>0</v>
      </c>
      <c r="J383" s="374">
        <f t="shared" si="77"/>
        <v>0</v>
      </c>
      <c r="K383" s="374">
        <f t="shared" si="69"/>
        <v>0</v>
      </c>
      <c r="L383" s="388">
        <f t="shared" si="78"/>
        <v>1</v>
      </c>
      <c r="M383" s="374">
        <f t="shared" si="70"/>
        <v>0</v>
      </c>
    </row>
    <row r="384" spans="1:13">
      <c r="A384" s="228">
        <f t="shared" si="71"/>
        <v>0</v>
      </c>
      <c r="B384" s="229">
        <f t="shared" si="66"/>
        <v>0</v>
      </c>
      <c r="C384" s="310">
        <f t="shared" si="72"/>
        <v>0</v>
      </c>
      <c r="D384" s="310">
        <f t="shared" si="73"/>
        <v>0</v>
      </c>
      <c r="E384" s="311">
        <f t="shared" si="67"/>
        <v>0</v>
      </c>
      <c r="F384" s="310">
        <f t="shared" si="74"/>
        <v>0</v>
      </c>
      <c r="G384" s="310">
        <f t="shared" si="75"/>
        <v>0</v>
      </c>
      <c r="H384" s="310">
        <f t="shared" si="76"/>
        <v>0</v>
      </c>
      <c r="I384" s="310">
        <f t="shared" si="68"/>
        <v>0</v>
      </c>
      <c r="J384" s="374">
        <f t="shared" si="77"/>
        <v>0</v>
      </c>
      <c r="K384" s="374">
        <f t="shared" si="69"/>
        <v>0</v>
      </c>
      <c r="L384" s="388">
        <f t="shared" si="78"/>
        <v>1</v>
      </c>
      <c r="M384" s="374">
        <f t="shared" si="70"/>
        <v>0</v>
      </c>
    </row>
    <row r="385" spans="1:13">
      <c r="A385" s="228">
        <f t="shared" si="71"/>
        <v>0</v>
      </c>
      <c r="B385" s="229">
        <f t="shared" si="66"/>
        <v>0</v>
      </c>
      <c r="C385" s="310">
        <f t="shared" si="72"/>
        <v>0</v>
      </c>
      <c r="D385" s="310">
        <f t="shared" si="73"/>
        <v>0</v>
      </c>
      <c r="E385" s="311">
        <f t="shared" si="67"/>
        <v>0</v>
      </c>
      <c r="F385" s="310">
        <f t="shared" si="74"/>
        <v>0</v>
      </c>
      <c r="G385" s="310">
        <f t="shared" si="75"/>
        <v>0</v>
      </c>
      <c r="H385" s="310">
        <f t="shared" si="76"/>
        <v>0</v>
      </c>
      <c r="I385" s="310">
        <f t="shared" si="68"/>
        <v>0</v>
      </c>
      <c r="J385" s="374">
        <f t="shared" si="77"/>
        <v>0</v>
      </c>
      <c r="K385" s="374">
        <f t="shared" si="69"/>
        <v>0</v>
      </c>
      <c r="L385" s="388">
        <f t="shared" si="78"/>
        <v>1</v>
      </c>
      <c r="M385" s="374">
        <f t="shared" si="70"/>
        <v>0</v>
      </c>
    </row>
    <row r="386" spans="1:13">
      <c r="A386" s="228">
        <f t="shared" si="71"/>
        <v>0</v>
      </c>
      <c r="B386" s="229">
        <f t="shared" si="66"/>
        <v>0</v>
      </c>
      <c r="C386" s="310">
        <f t="shared" si="72"/>
        <v>0</v>
      </c>
      <c r="D386" s="310">
        <f t="shared" si="73"/>
        <v>0</v>
      </c>
      <c r="E386" s="311">
        <f t="shared" si="67"/>
        <v>0</v>
      </c>
      <c r="F386" s="310">
        <f t="shared" si="74"/>
        <v>0</v>
      </c>
      <c r="G386" s="310">
        <f t="shared" si="75"/>
        <v>0</v>
      </c>
      <c r="H386" s="310">
        <f t="shared" si="76"/>
        <v>0</v>
      </c>
      <c r="I386" s="310">
        <f t="shared" si="68"/>
        <v>0</v>
      </c>
      <c r="J386" s="374">
        <f t="shared" si="77"/>
        <v>0</v>
      </c>
      <c r="K386" s="374">
        <f t="shared" si="69"/>
        <v>0</v>
      </c>
      <c r="L386" s="388">
        <f t="shared" si="78"/>
        <v>1</v>
      </c>
      <c r="M386" s="374">
        <f t="shared" si="70"/>
        <v>0</v>
      </c>
    </row>
    <row r="387" spans="1:13">
      <c r="A387" s="228">
        <f t="shared" si="71"/>
        <v>0</v>
      </c>
      <c r="B387" s="229">
        <f t="shared" si="66"/>
        <v>0</v>
      </c>
      <c r="C387" s="310">
        <f t="shared" si="72"/>
        <v>0</v>
      </c>
      <c r="D387" s="310">
        <f t="shared" si="73"/>
        <v>0</v>
      </c>
      <c r="E387" s="311">
        <f t="shared" si="67"/>
        <v>0</v>
      </c>
      <c r="F387" s="310">
        <f t="shared" si="74"/>
        <v>0</v>
      </c>
      <c r="G387" s="310">
        <f t="shared" si="75"/>
        <v>0</v>
      </c>
      <c r="H387" s="310">
        <f t="shared" si="76"/>
        <v>0</v>
      </c>
      <c r="I387" s="310">
        <f t="shared" si="68"/>
        <v>0</v>
      </c>
      <c r="J387" s="374">
        <f t="shared" si="77"/>
        <v>0</v>
      </c>
      <c r="K387" s="374">
        <f t="shared" si="69"/>
        <v>0</v>
      </c>
      <c r="L387" s="388">
        <f t="shared" si="78"/>
        <v>1</v>
      </c>
      <c r="M387" s="374">
        <f t="shared" si="70"/>
        <v>0</v>
      </c>
    </row>
    <row r="388" spans="1:13">
      <c r="A388" s="228">
        <f t="shared" si="71"/>
        <v>0</v>
      </c>
      <c r="B388" s="229">
        <f t="shared" si="66"/>
        <v>0</v>
      </c>
      <c r="C388" s="310">
        <f t="shared" si="72"/>
        <v>0</v>
      </c>
      <c r="D388" s="310">
        <f t="shared" si="73"/>
        <v>0</v>
      </c>
      <c r="E388" s="311">
        <f t="shared" si="67"/>
        <v>0</v>
      </c>
      <c r="F388" s="310">
        <f t="shared" si="74"/>
        <v>0</v>
      </c>
      <c r="G388" s="310">
        <f t="shared" si="75"/>
        <v>0</v>
      </c>
      <c r="H388" s="310">
        <f t="shared" si="76"/>
        <v>0</v>
      </c>
      <c r="I388" s="310">
        <f t="shared" si="68"/>
        <v>0</v>
      </c>
      <c r="J388" s="374">
        <f t="shared" si="77"/>
        <v>0</v>
      </c>
      <c r="K388" s="374">
        <f t="shared" si="69"/>
        <v>0</v>
      </c>
      <c r="L388" s="388">
        <f t="shared" si="78"/>
        <v>1</v>
      </c>
      <c r="M388" s="374">
        <f t="shared" si="70"/>
        <v>0</v>
      </c>
    </row>
    <row r="389" spans="1:13">
      <c r="A389" s="228">
        <f t="shared" si="71"/>
        <v>0</v>
      </c>
      <c r="B389" s="229">
        <f t="shared" si="66"/>
        <v>0</v>
      </c>
      <c r="C389" s="310">
        <f t="shared" si="72"/>
        <v>0</v>
      </c>
      <c r="D389" s="310">
        <f t="shared" si="73"/>
        <v>0</v>
      </c>
      <c r="E389" s="311">
        <f t="shared" si="67"/>
        <v>0</v>
      </c>
      <c r="F389" s="310">
        <f t="shared" si="74"/>
        <v>0</v>
      </c>
      <c r="G389" s="310">
        <f t="shared" si="75"/>
        <v>0</v>
      </c>
      <c r="H389" s="310">
        <f t="shared" si="76"/>
        <v>0</v>
      </c>
      <c r="I389" s="310">
        <f t="shared" si="68"/>
        <v>0</v>
      </c>
      <c r="J389" s="374">
        <f t="shared" si="77"/>
        <v>0</v>
      </c>
      <c r="K389" s="374">
        <f t="shared" si="69"/>
        <v>0</v>
      </c>
      <c r="L389" s="388">
        <f t="shared" si="78"/>
        <v>1</v>
      </c>
      <c r="M389" s="374">
        <f t="shared" si="70"/>
        <v>0</v>
      </c>
    </row>
    <row r="390" spans="1:13">
      <c r="A390" s="228">
        <f t="shared" si="71"/>
        <v>0</v>
      </c>
      <c r="B390" s="229">
        <f t="shared" si="66"/>
        <v>0</v>
      </c>
      <c r="C390" s="310">
        <f t="shared" si="72"/>
        <v>0</v>
      </c>
      <c r="D390" s="310">
        <f t="shared" si="73"/>
        <v>0</v>
      </c>
      <c r="E390" s="311">
        <f t="shared" si="67"/>
        <v>0</v>
      </c>
      <c r="F390" s="310">
        <f t="shared" si="74"/>
        <v>0</v>
      </c>
      <c r="G390" s="310">
        <f t="shared" si="75"/>
        <v>0</v>
      </c>
      <c r="H390" s="310">
        <f t="shared" si="76"/>
        <v>0</v>
      </c>
      <c r="I390" s="310">
        <f t="shared" si="68"/>
        <v>0</v>
      </c>
      <c r="J390" s="374">
        <f t="shared" si="77"/>
        <v>0</v>
      </c>
      <c r="K390" s="374">
        <f t="shared" si="69"/>
        <v>0</v>
      </c>
      <c r="L390" s="388">
        <f t="shared" si="78"/>
        <v>1</v>
      </c>
      <c r="M390" s="374">
        <f t="shared" si="70"/>
        <v>0</v>
      </c>
    </row>
    <row r="391" spans="1:13">
      <c r="A391" s="228">
        <f t="shared" si="71"/>
        <v>0</v>
      </c>
      <c r="B391" s="229">
        <f t="shared" si="66"/>
        <v>0</v>
      </c>
      <c r="C391" s="310">
        <f t="shared" si="72"/>
        <v>0</v>
      </c>
      <c r="D391" s="310">
        <f t="shared" si="73"/>
        <v>0</v>
      </c>
      <c r="E391" s="311">
        <f t="shared" si="67"/>
        <v>0</v>
      </c>
      <c r="F391" s="310">
        <f t="shared" si="74"/>
        <v>0</v>
      </c>
      <c r="G391" s="310">
        <f t="shared" si="75"/>
        <v>0</v>
      </c>
      <c r="H391" s="310">
        <f t="shared" si="76"/>
        <v>0</v>
      </c>
      <c r="I391" s="310">
        <f t="shared" si="68"/>
        <v>0</v>
      </c>
      <c r="J391" s="374">
        <f t="shared" si="77"/>
        <v>0</v>
      </c>
      <c r="K391" s="374">
        <f t="shared" si="69"/>
        <v>0</v>
      </c>
      <c r="L391" s="388">
        <f t="shared" si="78"/>
        <v>1</v>
      </c>
      <c r="M391" s="374">
        <f t="shared" si="70"/>
        <v>0</v>
      </c>
    </row>
    <row r="392" spans="1:13">
      <c r="A392" s="228">
        <f t="shared" si="71"/>
        <v>0</v>
      </c>
      <c r="B392" s="229">
        <f t="shared" si="66"/>
        <v>0</v>
      </c>
      <c r="C392" s="310">
        <f t="shared" si="72"/>
        <v>0</v>
      </c>
      <c r="D392" s="310">
        <f t="shared" si="73"/>
        <v>0</v>
      </c>
      <c r="E392" s="311">
        <f t="shared" si="67"/>
        <v>0</v>
      </c>
      <c r="F392" s="310">
        <f t="shared" si="74"/>
        <v>0</v>
      </c>
      <c r="G392" s="310">
        <f t="shared" si="75"/>
        <v>0</v>
      </c>
      <c r="H392" s="310">
        <f t="shared" si="76"/>
        <v>0</v>
      </c>
      <c r="I392" s="310">
        <f t="shared" si="68"/>
        <v>0</v>
      </c>
      <c r="J392" s="374">
        <f t="shared" si="77"/>
        <v>0</v>
      </c>
      <c r="K392" s="374">
        <f t="shared" si="69"/>
        <v>0</v>
      </c>
      <c r="L392" s="388">
        <f t="shared" si="78"/>
        <v>1</v>
      </c>
      <c r="M392" s="374">
        <f t="shared" si="70"/>
        <v>0</v>
      </c>
    </row>
    <row r="393" spans="1:13">
      <c r="A393" s="228">
        <f t="shared" si="71"/>
        <v>0</v>
      </c>
      <c r="B393" s="229">
        <f t="shared" si="66"/>
        <v>0</v>
      </c>
      <c r="C393" s="310">
        <f t="shared" si="72"/>
        <v>0</v>
      </c>
      <c r="D393" s="310">
        <f t="shared" si="73"/>
        <v>0</v>
      </c>
      <c r="E393" s="311">
        <f t="shared" si="67"/>
        <v>0</v>
      </c>
      <c r="F393" s="310">
        <f t="shared" si="74"/>
        <v>0</v>
      </c>
      <c r="G393" s="310">
        <f t="shared" si="75"/>
        <v>0</v>
      </c>
      <c r="H393" s="310">
        <f t="shared" si="76"/>
        <v>0</v>
      </c>
      <c r="I393" s="310">
        <f t="shared" si="68"/>
        <v>0</v>
      </c>
      <c r="J393" s="374">
        <f t="shared" si="77"/>
        <v>0</v>
      </c>
      <c r="K393" s="374">
        <f t="shared" si="69"/>
        <v>0</v>
      </c>
      <c r="L393" s="388">
        <f t="shared" si="78"/>
        <v>1</v>
      </c>
      <c r="M393" s="374">
        <f t="shared" si="70"/>
        <v>0</v>
      </c>
    </row>
    <row r="394" spans="1:13">
      <c r="A394" s="228">
        <f t="shared" si="71"/>
        <v>0</v>
      </c>
      <c r="B394" s="229">
        <f t="shared" si="66"/>
        <v>0</v>
      </c>
      <c r="C394" s="310">
        <f t="shared" si="72"/>
        <v>0</v>
      </c>
      <c r="D394" s="310">
        <f t="shared" si="73"/>
        <v>0</v>
      </c>
      <c r="E394" s="311">
        <f t="shared" si="67"/>
        <v>0</v>
      </c>
      <c r="F394" s="310">
        <f t="shared" si="74"/>
        <v>0</v>
      </c>
      <c r="G394" s="310">
        <f t="shared" si="75"/>
        <v>0</v>
      </c>
      <c r="H394" s="310">
        <f t="shared" si="76"/>
        <v>0</v>
      </c>
      <c r="I394" s="310">
        <f t="shared" si="68"/>
        <v>0</v>
      </c>
      <c r="J394" s="374">
        <f t="shared" si="77"/>
        <v>0</v>
      </c>
      <c r="K394" s="374">
        <f t="shared" si="69"/>
        <v>0</v>
      </c>
      <c r="L394" s="388">
        <f t="shared" si="78"/>
        <v>1</v>
      </c>
      <c r="M394" s="374">
        <f t="shared" si="70"/>
        <v>0</v>
      </c>
    </row>
    <row r="395" spans="1:13">
      <c r="A395" s="228">
        <f t="shared" si="71"/>
        <v>0</v>
      </c>
      <c r="B395" s="229">
        <f t="shared" si="66"/>
        <v>0</v>
      </c>
      <c r="C395" s="310">
        <f t="shared" si="72"/>
        <v>0</v>
      </c>
      <c r="D395" s="310">
        <f t="shared" si="73"/>
        <v>0</v>
      </c>
      <c r="E395" s="311">
        <f t="shared" si="67"/>
        <v>0</v>
      </c>
      <c r="F395" s="310">
        <f t="shared" si="74"/>
        <v>0</v>
      </c>
      <c r="G395" s="310">
        <f t="shared" si="75"/>
        <v>0</v>
      </c>
      <c r="H395" s="310">
        <f t="shared" si="76"/>
        <v>0</v>
      </c>
      <c r="I395" s="310">
        <f t="shared" si="68"/>
        <v>0</v>
      </c>
      <c r="J395" s="374">
        <f t="shared" si="77"/>
        <v>0</v>
      </c>
      <c r="K395" s="374">
        <f t="shared" si="69"/>
        <v>0</v>
      </c>
      <c r="L395" s="388">
        <f t="shared" si="78"/>
        <v>1</v>
      </c>
      <c r="M395" s="374">
        <f t="shared" si="70"/>
        <v>0</v>
      </c>
    </row>
    <row r="396" spans="1:13">
      <c r="A396" s="228">
        <f t="shared" si="71"/>
        <v>0</v>
      </c>
      <c r="B396" s="229">
        <f t="shared" si="66"/>
        <v>0</v>
      </c>
      <c r="C396" s="310">
        <f t="shared" si="72"/>
        <v>0</v>
      </c>
      <c r="D396" s="310">
        <f t="shared" si="73"/>
        <v>0</v>
      </c>
      <c r="E396" s="311">
        <f t="shared" si="67"/>
        <v>0</v>
      </c>
      <c r="F396" s="310">
        <f t="shared" si="74"/>
        <v>0</v>
      </c>
      <c r="G396" s="310">
        <f t="shared" si="75"/>
        <v>0</v>
      </c>
      <c r="H396" s="310">
        <f t="shared" si="76"/>
        <v>0</v>
      </c>
      <c r="I396" s="310">
        <f t="shared" si="68"/>
        <v>0</v>
      </c>
      <c r="J396" s="374">
        <f t="shared" si="77"/>
        <v>0</v>
      </c>
      <c r="K396" s="374">
        <f t="shared" si="69"/>
        <v>0</v>
      </c>
      <c r="L396" s="388">
        <f t="shared" si="78"/>
        <v>1</v>
      </c>
      <c r="M396" s="374">
        <f t="shared" si="70"/>
        <v>0</v>
      </c>
    </row>
    <row r="397" spans="1:13">
      <c r="A397" s="228">
        <f t="shared" si="71"/>
        <v>0</v>
      </c>
      <c r="B397" s="229">
        <f t="shared" si="66"/>
        <v>0</v>
      </c>
      <c r="C397" s="310">
        <f t="shared" si="72"/>
        <v>0</v>
      </c>
      <c r="D397" s="310">
        <f t="shared" si="73"/>
        <v>0</v>
      </c>
      <c r="E397" s="311">
        <f t="shared" si="67"/>
        <v>0</v>
      </c>
      <c r="F397" s="310">
        <f t="shared" si="74"/>
        <v>0</v>
      </c>
      <c r="G397" s="310">
        <f t="shared" si="75"/>
        <v>0</v>
      </c>
      <c r="H397" s="310">
        <f t="shared" si="76"/>
        <v>0</v>
      </c>
      <c r="I397" s="310">
        <f t="shared" si="68"/>
        <v>0</v>
      </c>
      <c r="J397" s="374">
        <f t="shared" si="77"/>
        <v>0</v>
      </c>
      <c r="K397" s="374">
        <f t="shared" si="69"/>
        <v>0</v>
      </c>
      <c r="L397" s="388">
        <f t="shared" si="78"/>
        <v>1</v>
      </c>
      <c r="M397" s="374">
        <f t="shared" si="70"/>
        <v>0</v>
      </c>
    </row>
    <row r="398" spans="1:13">
      <c r="A398" s="228">
        <f t="shared" si="71"/>
        <v>0</v>
      </c>
      <c r="B398" s="229">
        <f t="shared" si="66"/>
        <v>0</v>
      </c>
      <c r="C398" s="310">
        <f t="shared" si="72"/>
        <v>0</v>
      </c>
      <c r="D398" s="310">
        <f t="shared" si="73"/>
        <v>0</v>
      </c>
      <c r="E398" s="311">
        <f t="shared" si="67"/>
        <v>0</v>
      </c>
      <c r="F398" s="310">
        <f t="shared" si="74"/>
        <v>0</v>
      </c>
      <c r="G398" s="310">
        <f t="shared" si="75"/>
        <v>0</v>
      </c>
      <c r="H398" s="310">
        <f t="shared" si="76"/>
        <v>0</v>
      </c>
      <c r="I398" s="310">
        <f t="shared" si="68"/>
        <v>0</v>
      </c>
      <c r="J398" s="374">
        <f t="shared" si="77"/>
        <v>0</v>
      </c>
      <c r="K398" s="374">
        <f t="shared" si="69"/>
        <v>0</v>
      </c>
      <c r="L398" s="388">
        <f t="shared" si="78"/>
        <v>1</v>
      </c>
      <c r="M398" s="374">
        <f t="shared" si="70"/>
        <v>0</v>
      </c>
    </row>
    <row r="399" spans="1:13">
      <c r="A399" s="228">
        <f t="shared" si="71"/>
        <v>0</v>
      </c>
      <c r="B399" s="229">
        <f t="shared" si="66"/>
        <v>0</v>
      </c>
      <c r="C399" s="310">
        <f t="shared" si="72"/>
        <v>0</v>
      </c>
      <c r="D399" s="310">
        <f t="shared" si="73"/>
        <v>0</v>
      </c>
      <c r="E399" s="311">
        <f t="shared" si="67"/>
        <v>0</v>
      </c>
      <c r="F399" s="310">
        <f t="shared" si="74"/>
        <v>0</v>
      </c>
      <c r="G399" s="310">
        <f t="shared" si="75"/>
        <v>0</v>
      </c>
      <c r="H399" s="310">
        <f t="shared" si="76"/>
        <v>0</v>
      </c>
      <c r="I399" s="310">
        <f t="shared" si="68"/>
        <v>0</v>
      </c>
      <c r="J399" s="374">
        <f t="shared" si="77"/>
        <v>0</v>
      </c>
      <c r="K399" s="374">
        <f t="shared" si="69"/>
        <v>0</v>
      </c>
      <c r="L399" s="388">
        <f t="shared" si="78"/>
        <v>1</v>
      </c>
      <c r="M399" s="374">
        <f t="shared" si="70"/>
        <v>0</v>
      </c>
    </row>
    <row r="400" spans="1:13">
      <c r="A400" s="228">
        <f t="shared" si="71"/>
        <v>0</v>
      </c>
      <c r="B400" s="229">
        <f t="shared" si="66"/>
        <v>0</v>
      </c>
      <c r="C400" s="310">
        <f t="shared" si="72"/>
        <v>0</v>
      </c>
      <c r="D400" s="310">
        <f t="shared" si="73"/>
        <v>0</v>
      </c>
      <c r="E400" s="311">
        <f t="shared" si="67"/>
        <v>0</v>
      </c>
      <c r="F400" s="310">
        <f t="shared" si="74"/>
        <v>0</v>
      </c>
      <c r="G400" s="310">
        <f t="shared" si="75"/>
        <v>0</v>
      </c>
      <c r="H400" s="310">
        <f t="shared" si="76"/>
        <v>0</v>
      </c>
      <c r="I400" s="310">
        <f t="shared" si="68"/>
        <v>0</v>
      </c>
      <c r="J400" s="374">
        <f t="shared" si="77"/>
        <v>0</v>
      </c>
      <c r="K400" s="374">
        <f t="shared" si="69"/>
        <v>0</v>
      </c>
      <c r="L400" s="388">
        <f t="shared" si="78"/>
        <v>1</v>
      </c>
      <c r="M400" s="374">
        <f t="shared" si="70"/>
        <v>0</v>
      </c>
    </row>
    <row r="401" spans="6:10">
      <c r="F401" s="230" t="e">
        <f t="shared" si="74"/>
        <v>#VALUE!</v>
      </c>
      <c r="J401" s="237"/>
    </row>
    <row r="402" spans="6:10">
      <c r="F402" s="230" t="e">
        <f t="shared" si="74"/>
        <v>#VALUE!</v>
      </c>
      <c r="J402" s="237"/>
    </row>
    <row r="403" spans="6:10">
      <c r="F403" s="230" t="e">
        <f t="shared" ref="F403:F466" si="79">IF(AND(Pay_Num&lt;&gt;0,Sched_Pay+Extra_Pay&lt;Beg_Bal),Sched_Pay+Extra_Pay,IF(Pay_Num&lt;&gt;0,Beg_Bal,0))</f>
        <v>#VALUE!</v>
      </c>
    </row>
    <row r="404" spans="6:10">
      <c r="F404" s="230" t="e">
        <f t="shared" si="79"/>
        <v>#VALUE!</v>
      </c>
    </row>
    <row r="405" spans="6:10">
      <c r="F405" s="230" t="e">
        <f t="shared" si="79"/>
        <v>#VALUE!</v>
      </c>
    </row>
    <row r="406" spans="6:10">
      <c r="F406" s="230" t="e">
        <f t="shared" si="79"/>
        <v>#VALUE!</v>
      </c>
    </row>
    <row r="407" spans="6:10">
      <c r="F407" s="230" t="e">
        <f t="shared" si="79"/>
        <v>#VALUE!</v>
      </c>
    </row>
    <row r="408" spans="6:10">
      <c r="F408" s="230" t="e">
        <f t="shared" si="79"/>
        <v>#VALUE!</v>
      </c>
    </row>
    <row r="409" spans="6:10">
      <c r="F409" s="230" t="e">
        <f t="shared" si="79"/>
        <v>#VALUE!</v>
      </c>
    </row>
    <row r="410" spans="6:10">
      <c r="F410" s="230" t="e">
        <f t="shared" si="79"/>
        <v>#VALUE!</v>
      </c>
    </row>
    <row r="411" spans="6:10">
      <c r="F411" s="230" t="e">
        <f t="shared" si="79"/>
        <v>#VALUE!</v>
      </c>
    </row>
    <row r="412" spans="6:10">
      <c r="F412" s="230" t="e">
        <f t="shared" si="79"/>
        <v>#VALUE!</v>
      </c>
    </row>
    <row r="413" spans="6:10">
      <c r="F413" s="230" t="e">
        <f t="shared" si="79"/>
        <v>#VALUE!</v>
      </c>
    </row>
    <row r="414" spans="6:10">
      <c r="F414" s="230" t="e">
        <f t="shared" si="79"/>
        <v>#VALUE!</v>
      </c>
    </row>
    <row r="415" spans="6:10">
      <c r="F415" s="230" t="e">
        <f t="shared" si="79"/>
        <v>#VALUE!</v>
      </c>
    </row>
    <row r="416" spans="6:10">
      <c r="F416" s="230" t="e">
        <f t="shared" si="79"/>
        <v>#VALUE!</v>
      </c>
    </row>
    <row r="417" spans="6:6">
      <c r="F417" s="230" t="e">
        <f t="shared" si="79"/>
        <v>#VALUE!</v>
      </c>
    </row>
    <row r="418" spans="6:6">
      <c r="F418" s="230" t="e">
        <f t="shared" si="79"/>
        <v>#VALUE!</v>
      </c>
    </row>
    <row r="419" spans="6:6">
      <c r="F419" s="230" t="e">
        <f t="shared" si="79"/>
        <v>#VALUE!</v>
      </c>
    </row>
    <row r="420" spans="6:6">
      <c r="F420" s="230" t="e">
        <f t="shared" si="79"/>
        <v>#VALUE!</v>
      </c>
    </row>
    <row r="421" spans="6:6">
      <c r="F421" s="230" t="e">
        <f t="shared" si="79"/>
        <v>#VALUE!</v>
      </c>
    </row>
    <row r="422" spans="6:6">
      <c r="F422" s="230" t="e">
        <f t="shared" si="79"/>
        <v>#VALUE!</v>
      </c>
    </row>
    <row r="423" spans="6:6">
      <c r="F423" s="230" t="e">
        <f t="shared" si="79"/>
        <v>#VALUE!</v>
      </c>
    </row>
    <row r="424" spans="6:6">
      <c r="F424" s="230" t="e">
        <f t="shared" si="79"/>
        <v>#VALUE!</v>
      </c>
    </row>
    <row r="425" spans="6:6">
      <c r="F425" s="230" t="e">
        <f t="shared" si="79"/>
        <v>#VALUE!</v>
      </c>
    </row>
    <row r="426" spans="6:6">
      <c r="F426" s="230" t="e">
        <f t="shared" si="79"/>
        <v>#VALUE!</v>
      </c>
    </row>
    <row r="427" spans="6:6">
      <c r="F427" s="230" t="e">
        <f t="shared" si="79"/>
        <v>#VALUE!</v>
      </c>
    </row>
    <row r="428" spans="6:6">
      <c r="F428" s="230" t="e">
        <f t="shared" si="79"/>
        <v>#VALUE!</v>
      </c>
    </row>
    <row r="429" spans="6:6">
      <c r="F429" s="230" t="e">
        <f t="shared" si="79"/>
        <v>#VALUE!</v>
      </c>
    </row>
    <row r="430" spans="6:6">
      <c r="F430" s="230" t="e">
        <f t="shared" si="79"/>
        <v>#VALUE!</v>
      </c>
    </row>
    <row r="431" spans="6:6">
      <c r="F431" s="230" t="e">
        <f t="shared" si="79"/>
        <v>#VALUE!</v>
      </c>
    </row>
    <row r="432" spans="6:6">
      <c r="F432" s="230" t="e">
        <f t="shared" si="79"/>
        <v>#VALUE!</v>
      </c>
    </row>
    <row r="433" spans="6:6">
      <c r="F433" s="230" t="e">
        <f t="shared" si="79"/>
        <v>#VALUE!</v>
      </c>
    </row>
    <row r="434" spans="6:6">
      <c r="F434" s="230" t="e">
        <f t="shared" si="79"/>
        <v>#VALUE!</v>
      </c>
    </row>
    <row r="435" spans="6:6">
      <c r="F435" s="230" t="e">
        <f t="shared" si="79"/>
        <v>#VALUE!</v>
      </c>
    </row>
    <row r="436" spans="6:6">
      <c r="F436" s="230" t="e">
        <f t="shared" si="79"/>
        <v>#VALUE!</v>
      </c>
    </row>
    <row r="437" spans="6:6">
      <c r="F437" s="230" t="e">
        <f t="shared" si="79"/>
        <v>#VALUE!</v>
      </c>
    </row>
    <row r="438" spans="6:6">
      <c r="F438" s="230" t="e">
        <f t="shared" si="79"/>
        <v>#VALUE!</v>
      </c>
    </row>
    <row r="439" spans="6:6">
      <c r="F439" s="230" t="e">
        <f t="shared" si="79"/>
        <v>#VALUE!</v>
      </c>
    </row>
    <row r="440" spans="6:6">
      <c r="F440" s="230" t="e">
        <f t="shared" si="79"/>
        <v>#VALUE!</v>
      </c>
    </row>
    <row r="441" spans="6:6">
      <c r="F441" s="230" t="e">
        <f t="shared" si="79"/>
        <v>#VALUE!</v>
      </c>
    </row>
    <row r="442" spans="6:6">
      <c r="F442" s="230" t="e">
        <f t="shared" si="79"/>
        <v>#VALUE!</v>
      </c>
    </row>
    <row r="443" spans="6:6">
      <c r="F443" s="230" t="e">
        <f t="shared" si="79"/>
        <v>#VALUE!</v>
      </c>
    </row>
    <row r="444" spans="6:6">
      <c r="F444" s="230" t="e">
        <f t="shared" si="79"/>
        <v>#VALUE!</v>
      </c>
    </row>
    <row r="445" spans="6:6">
      <c r="F445" s="230" t="e">
        <f t="shared" si="79"/>
        <v>#VALUE!</v>
      </c>
    </row>
    <row r="446" spans="6:6">
      <c r="F446" s="230" t="e">
        <f t="shared" si="79"/>
        <v>#VALUE!</v>
      </c>
    </row>
    <row r="447" spans="6:6">
      <c r="F447" s="230" t="e">
        <f t="shared" si="79"/>
        <v>#VALUE!</v>
      </c>
    </row>
    <row r="448" spans="6:6">
      <c r="F448" s="230" t="e">
        <f t="shared" si="79"/>
        <v>#VALUE!</v>
      </c>
    </row>
    <row r="449" spans="6:6">
      <c r="F449" s="230" t="e">
        <f t="shared" si="79"/>
        <v>#VALUE!</v>
      </c>
    </row>
    <row r="450" spans="6:6">
      <c r="F450" s="230" t="e">
        <f t="shared" si="79"/>
        <v>#VALUE!</v>
      </c>
    </row>
    <row r="451" spans="6:6">
      <c r="F451" s="230" t="e">
        <f t="shared" si="79"/>
        <v>#VALUE!</v>
      </c>
    </row>
    <row r="452" spans="6:6">
      <c r="F452" s="230" t="e">
        <f t="shared" si="79"/>
        <v>#VALUE!</v>
      </c>
    </row>
    <row r="453" spans="6:6">
      <c r="F453" s="230" t="e">
        <f t="shared" si="79"/>
        <v>#VALUE!</v>
      </c>
    </row>
    <row r="454" spans="6:6">
      <c r="F454" s="230" t="e">
        <f t="shared" si="79"/>
        <v>#VALUE!</v>
      </c>
    </row>
    <row r="455" spans="6:6">
      <c r="F455" s="230" t="e">
        <f t="shared" si="79"/>
        <v>#VALUE!</v>
      </c>
    </row>
    <row r="456" spans="6:6">
      <c r="F456" s="230" t="e">
        <f t="shared" si="79"/>
        <v>#VALUE!</v>
      </c>
    </row>
    <row r="457" spans="6:6">
      <c r="F457" s="230" t="e">
        <f t="shared" si="79"/>
        <v>#VALUE!</v>
      </c>
    </row>
    <row r="458" spans="6:6">
      <c r="F458" s="230" t="e">
        <f t="shared" si="79"/>
        <v>#VALUE!</v>
      </c>
    </row>
    <row r="459" spans="6:6">
      <c r="F459" s="230" t="e">
        <f t="shared" si="79"/>
        <v>#VALUE!</v>
      </c>
    </row>
    <row r="460" spans="6:6">
      <c r="F460" s="230" t="e">
        <f t="shared" si="79"/>
        <v>#VALUE!</v>
      </c>
    </row>
    <row r="461" spans="6:6">
      <c r="F461" s="230" t="e">
        <f t="shared" si="79"/>
        <v>#VALUE!</v>
      </c>
    </row>
    <row r="462" spans="6:6">
      <c r="F462" s="230" t="e">
        <f t="shared" si="79"/>
        <v>#VALUE!</v>
      </c>
    </row>
    <row r="463" spans="6:6">
      <c r="F463" s="230" t="e">
        <f t="shared" si="79"/>
        <v>#VALUE!</v>
      </c>
    </row>
    <row r="464" spans="6:6">
      <c r="F464" s="230" t="e">
        <f t="shared" si="79"/>
        <v>#VALUE!</v>
      </c>
    </row>
    <row r="465" spans="6:6">
      <c r="F465" s="230" t="e">
        <f t="shared" si="79"/>
        <v>#VALUE!</v>
      </c>
    </row>
    <row r="466" spans="6:6">
      <c r="F466" s="230" t="e">
        <f t="shared" si="79"/>
        <v>#VALUE!</v>
      </c>
    </row>
    <row r="467" spans="6:6">
      <c r="F467" s="230" t="e">
        <f t="shared" ref="F467:F530" si="80">IF(AND(Pay_Num&lt;&gt;0,Sched_Pay+Extra_Pay&lt;Beg_Bal),Sched_Pay+Extra_Pay,IF(Pay_Num&lt;&gt;0,Beg_Bal,0))</f>
        <v>#VALUE!</v>
      </c>
    </row>
    <row r="468" spans="6:6">
      <c r="F468" s="230" t="e">
        <f t="shared" si="80"/>
        <v>#VALUE!</v>
      </c>
    </row>
    <row r="469" spans="6:6">
      <c r="F469" s="230" t="e">
        <f t="shared" si="80"/>
        <v>#VALUE!</v>
      </c>
    </row>
    <row r="470" spans="6:6">
      <c r="F470" s="230" t="e">
        <f t="shared" si="80"/>
        <v>#VALUE!</v>
      </c>
    </row>
    <row r="471" spans="6:6">
      <c r="F471" s="230" t="e">
        <f t="shared" si="80"/>
        <v>#VALUE!</v>
      </c>
    </row>
    <row r="472" spans="6:6">
      <c r="F472" s="230" t="e">
        <f t="shared" si="80"/>
        <v>#VALUE!</v>
      </c>
    </row>
    <row r="473" spans="6:6">
      <c r="F473" s="230" t="e">
        <f t="shared" si="80"/>
        <v>#VALUE!</v>
      </c>
    </row>
    <row r="474" spans="6:6">
      <c r="F474" s="230" t="e">
        <f t="shared" si="80"/>
        <v>#VALUE!</v>
      </c>
    </row>
    <row r="475" spans="6:6">
      <c r="F475" s="230" t="e">
        <f t="shared" si="80"/>
        <v>#VALUE!</v>
      </c>
    </row>
    <row r="476" spans="6:6">
      <c r="F476" s="230" t="e">
        <f t="shared" si="80"/>
        <v>#VALUE!</v>
      </c>
    </row>
    <row r="477" spans="6:6">
      <c r="F477" s="230" t="e">
        <f t="shared" si="80"/>
        <v>#VALUE!</v>
      </c>
    </row>
    <row r="478" spans="6:6">
      <c r="F478" s="230" t="e">
        <f t="shared" si="80"/>
        <v>#VALUE!</v>
      </c>
    </row>
    <row r="479" spans="6:6">
      <c r="F479" s="230" t="e">
        <f t="shared" si="80"/>
        <v>#VALUE!</v>
      </c>
    </row>
    <row r="480" spans="6:6">
      <c r="F480" s="230" t="e">
        <f t="shared" si="80"/>
        <v>#VALUE!</v>
      </c>
    </row>
    <row r="481" spans="6:6">
      <c r="F481" s="230" t="e">
        <f t="shared" si="80"/>
        <v>#VALUE!</v>
      </c>
    </row>
    <row r="482" spans="6:6">
      <c r="F482" s="230" t="e">
        <f t="shared" si="80"/>
        <v>#VALUE!</v>
      </c>
    </row>
    <row r="483" spans="6:6">
      <c r="F483" s="230" t="e">
        <f t="shared" si="80"/>
        <v>#VALUE!</v>
      </c>
    </row>
    <row r="484" spans="6:6">
      <c r="F484" s="230" t="e">
        <f t="shared" si="80"/>
        <v>#VALUE!</v>
      </c>
    </row>
    <row r="485" spans="6:6">
      <c r="F485" s="230" t="e">
        <f t="shared" si="80"/>
        <v>#VALUE!</v>
      </c>
    </row>
    <row r="486" spans="6:6">
      <c r="F486" s="230" t="e">
        <f t="shared" si="80"/>
        <v>#VALUE!</v>
      </c>
    </row>
    <row r="487" spans="6:6">
      <c r="F487" s="230" t="e">
        <f t="shared" si="80"/>
        <v>#VALUE!</v>
      </c>
    </row>
    <row r="488" spans="6:6">
      <c r="F488" s="230" t="e">
        <f t="shared" si="80"/>
        <v>#VALUE!</v>
      </c>
    </row>
    <row r="489" spans="6:6">
      <c r="F489" s="230" t="e">
        <f t="shared" si="80"/>
        <v>#VALUE!</v>
      </c>
    </row>
    <row r="490" spans="6:6">
      <c r="F490" s="230" t="e">
        <f t="shared" si="80"/>
        <v>#VALUE!</v>
      </c>
    </row>
    <row r="491" spans="6:6">
      <c r="F491" s="230" t="e">
        <f t="shared" si="80"/>
        <v>#VALUE!</v>
      </c>
    </row>
    <row r="492" spans="6:6">
      <c r="F492" s="230" t="e">
        <f t="shared" si="80"/>
        <v>#VALUE!</v>
      </c>
    </row>
    <row r="493" spans="6:6">
      <c r="F493" s="230" t="e">
        <f t="shared" si="80"/>
        <v>#VALUE!</v>
      </c>
    </row>
    <row r="494" spans="6:6">
      <c r="F494" s="230" t="e">
        <f t="shared" si="80"/>
        <v>#VALUE!</v>
      </c>
    </row>
    <row r="495" spans="6:6">
      <c r="F495" s="230" t="e">
        <f t="shared" si="80"/>
        <v>#VALUE!</v>
      </c>
    </row>
    <row r="496" spans="6:6">
      <c r="F496" s="230" t="e">
        <f t="shared" si="80"/>
        <v>#VALUE!</v>
      </c>
    </row>
    <row r="497" spans="6:6">
      <c r="F497" s="230" t="e">
        <f t="shared" si="80"/>
        <v>#VALUE!</v>
      </c>
    </row>
    <row r="498" spans="6:6">
      <c r="F498" s="230" t="e">
        <f t="shared" si="80"/>
        <v>#VALUE!</v>
      </c>
    </row>
    <row r="499" spans="6:6">
      <c r="F499" s="230" t="e">
        <f t="shared" si="80"/>
        <v>#VALUE!</v>
      </c>
    </row>
    <row r="500" spans="6:6">
      <c r="F500" s="230" t="e">
        <f t="shared" si="80"/>
        <v>#VALUE!</v>
      </c>
    </row>
    <row r="501" spans="6:6">
      <c r="F501" s="230" t="e">
        <f t="shared" si="80"/>
        <v>#VALUE!</v>
      </c>
    </row>
    <row r="502" spans="6:6">
      <c r="F502" s="230" t="e">
        <f t="shared" si="80"/>
        <v>#VALUE!</v>
      </c>
    </row>
    <row r="503" spans="6:6">
      <c r="F503" s="230" t="e">
        <f t="shared" si="80"/>
        <v>#VALUE!</v>
      </c>
    </row>
    <row r="504" spans="6:6">
      <c r="F504" s="230" t="e">
        <f t="shared" si="80"/>
        <v>#VALUE!</v>
      </c>
    </row>
    <row r="505" spans="6:6">
      <c r="F505" s="230" t="e">
        <f t="shared" si="80"/>
        <v>#VALUE!</v>
      </c>
    </row>
    <row r="506" spans="6:6">
      <c r="F506" s="230" t="e">
        <f t="shared" si="80"/>
        <v>#VALUE!</v>
      </c>
    </row>
    <row r="507" spans="6:6">
      <c r="F507" s="230" t="e">
        <f t="shared" si="80"/>
        <v>#VALUE!</v>
      </c>
    </row>
    <row r="508" spans="6:6">
      <c r="F508" s="230" t="e">
        <f t="shared" si="80"/>
        <v>#VALUE!</v>
      </c>
    </row>
    <row r="509" spans="6:6">
      <c r="F509" s="230" t="e">
        <f t="shared" si="80"/>
        <v>#VALUE!</v>
      </c>
    </row>
    <row r="510" spans="6:6">
      <c r="F510" s="230" t="e">
        <f t="shared" si="80"/>
        <v>#VALUE!</v>
      </c>
    </row>
    <row r="511" spans="6:6">
      <c r="F511" s="230" t="e">
        <f t="shared" si="80"/>
        <v>#VALUE!</v>
      </c>
    </row>
    <row r="512" spans="6:6">
      <c r="F512" s="230" t="e">
        <f t="shared" si="80"/>
        <v>#VALUE!</v>
      </c>
    </row>
    <row r="513" spans="6:6">
      <c r="F513" s="230" t="e">
        <f t="shared" si="80"/>
        <v>#VALUE!</v>
      </c>
    </row>
    <row r="514" spans="6:6">
      <c r="F514" s="230" t="e">
        <f t="shared" si="80"/>
        <v>#VALUE!</v>
      </c>
    </row>
    <row r="515" spans="6:6">
      <c r="F515" s="230" t="e">
        <f t="shared" si="80"/>
        <v>#VALUE!</v>
      </c>
    </row>
    <row r="516" spans="6:6">
      <c r="F516" s="230" t="e">
        <f t="shared" si="80"/>
        <v>#VALUE!</v>
      </c>
    </row>
    <row r="517" spans="6:6">
      <c r="F517" s="230" t="e">
        <f t="shared" si="80"/>
        <v>#VALUE!</v>
      </c>
    </row>
    <row r="518" spans="6:6">
      <c r="F518" s="230" t="e">
        <f t="shared" si="80"/>
        <v>#VALUE!</v>
      </c>
    </row>
    <row r="519" spans="6:6">
      <c r="F519" s="230" t="e">
        <f t="shared" si="80"/>
        <v>#VALUE!</v>
      </c>
    </row>
    <row r="520" spans="6:6">
      <c r="F520" s="230" t="e">
        <f t="shared" si="80"/>
        <v>#VALUE!</v>
      </c>
    </row>
    <row r="521" spans="6:6">
      <c r="F521" s="230" t="e">
        <f t="shared" si="80"/>
        <v>#VALUE!</v>
      </c>
    </row>
    <row r="522" spans="6:6">
      <c r="F522" s="230" t="e">
        <f t="shared" si="80"/>
        <v>#VALUE!</v>
      </c>
    </row>
    <row r="523" spans="6:6">
      <c r="F523" s="230" t="e">
        <f t="shared" si="80"/>
        <v>#VALUE!</v>
      </c>
    </row>
    <row r="524" spans="6:6">
      <c r="F524" s="230" t="e">
        <f t="shared" si="80"/>
        <v>#VALUE!</v>
      </c>
    </row>
    <row r="525" spans="6:6">
      <c r="F525" s="230" t="e">
        <f t="shared" si="80"/>
        <v>#VALUE!</v>
      </c>
    </row>
    <row r="526" spans="6:6">
      <c r="F526" s="230" t="e">
        <f t="shared" si="80"/>
        <v>#VALUE!</v>
      </c>
    </row>
    <row r="527" spans="6:6">
      <c r="F527" s="230" t="e">
        <f t="shared" si="80"/>
        <v>#VALUE!</v>
      </c>
    </row>
    <row r="528" spans="6:6">
      <c r="F528" s="230" t="e">
        <f t="shared" si="80"/>
        <v>#VALUE!</v>
      </c>
    </row>
    <row r="529" spans="6:6">
      <c r="F529" s="230" t="e">
        <f t="shared" si="80"/>
        <v>#VALUE!</v>
      </c>
    </row>
    <row r="530" spans="6:6">
      <c r="F530" s="230" t="e">
        <f t="shared" si="80"/>
        <v>#VALUE!</v>
      </c>
    </row>
    <row r="531" spans="6:6">
      <c r="F531" s="230" t="e">
        <f t="shared" ref="F531:F594" si="81">IF(AND(Pay_Num&lt;&gt;0,Sched_Pay+Extra_Pay&lt;Beg_Bal),Sched_Pay+Extra_Pay,IF(Pay_Num&lt;&gt;0,Beg_Bal,0))</f>
        <v>#VALUE!</v>
      </c>
    </row>
    <row r="532" spans="6:6">
      <c r="F532" s="230" t="e">
        <f t="shared" si="81"/>
        <v>#VALUE!</v>
      </c>
    </row>
    <row r="533" spans="6:6">
      <c r="F533" s="230" t="e">
        <f t="shared" si="81"/>
        <v>#VALUE!</v>
      </c>
    </row>
    <row r="534" spans="6:6">
      <c r="F534" s="230" t="e">
        <f t="shared" si="81"/>
        <v>#VALUE!</v>
      </c>
    </row>
    <row r="535" spans="6:6">
      <c r="F535" s="230" t="e">
        <f t="shared" si="81"/>
        <v>#VALUE!</v>
      </c>
    </row>
    <row r="536" spans="6:6">
      <c r="F536" s="230" t="e">
        <f t="shared" si="81"/>
        <v>#VALUE!</v>
      </c>
    </row>
    <row r="537" spans="6:6">
      <c r="F537" s="230" t="e">
        <f t="shared" si="81"/>
        <v>#VALUE!</v>
      </c>
    </row>
    <row r="538" spans="6:6">
      <c r="F538" s="230" t="e">
        <f t="shared" si="81"/>
        <v>#VALUE!</v>
      </c>
    </row>
    <row r="539" spans="6:6">
      <c r="F539" s="230" t="e">
        <f t="shared" si="81"/>
        <v>#VALUE!</v>
      </c>
    </row>
    <row r="540" spans="6:6">
      <c r="F540" s="230" t="e">
        <f t="shared" si="81"/>
        <v>#VALUE!</v>
      </c>
    </row>
    <row r="541" spans="6:6">
      <c r="F541" s="230" t="e">
        <f t="shared" si="81"/>
        <v>#VALUE!</v>
      </c>
    </row>
    <row r="542" spans="6:6">
      <c r="F542" s="230" t="e">
        <f t="shared" si="81"/>
        <v>#VALUE!</v>
      </c>
    </row>
    <row r="543" spans="6:6">
      <c r="F543" s="230" t="e">
        <f t="shared" si="81"/>
        <v>#VALUE!</v>
      </c>
    </row>
    <row r="544" spans="6:6">
      <c r="F544" s="230" t="e">
        <f t="shared" si="81"/>
        <v>#VALUE!</v>
      </c>
    </row>
    <row r="545" spans="6:6">
      <c r="F545" s="230" t="e">
        <f t="shared" si="81"/>
        <v>#VALUE!</v>
      </c>
    </row>
    <row r="546" spans="6:6">
      <c r="F546" s="230" t="e">
        <f t="shared" si="81"/>
        <v>#VALUE!</v>
      </c>
    </row>
    <row r="547" spans="6:6">
      <c r="F547" s="230" t="e">
        <f t="shared" si="81"/>
        <v>#VALUE!</v>
      </c>
    </row>
    <row r="548" spans="6:6">
      <c r="F548" s="230" t="e">
        <f t="shared" si="81"/>
        <v>#VALUE!</v>
      </c>
    </row>
    <row r="549" spans="6:6">
      <c r="F549" s="230" t="e">
        <f t="shared" si="81"/>
        <v>#VALUE!</v>
      </c>
    </row>
    <row r="550" spans="6:6">
      <c r="F550" s="230" t="e">
        <f t="shared" si="81"/>
        <v>#VALUE!</v>
      </c>
    </row>
    <row r="551" spans="6:6">
      <c r="F551" s="230" t="e">
        <f t="shared" si="81"/>
        <v>#VALUE!</v>
      </c>
    </row>
    <row r="552" spans="6:6">
      <c r="F552" s="230" t="e">
        <f t="shared" si="81"/>
        <v>#VALUE!</v>
      </c>
    </row>
    <row r="553" spans="6:6">
      <c r="F553" s="230" t="e">
        <f t="shared" si="81"/>
        <v>#VALUE!</v>
      </c>
    </row>
    <row r="554" spans="6:6">
      <c r="F554" s="230" t="e">
        <f t="shared" si="81"/>
        <v>#VALUE!</v>
      </c>
    </row>
    <row r="555" spans="6:6">
      <c r="F555" s="230" t="e">
        <f t="shared" si="81"/>
        <v>#VALUE!</v>
      </c>
    </row>
    <row r="556" spans="6:6">
      <c r="F556" s="230" t="e">
        <f t="shared" si="81"/>
        <v>#VALUE!</v>
      </c>
    </row>
    <row r="557" spans="6:6">
      <c r="F557" s="230" t="e">
        <f t="shared" si="81"/>
        <v>#VALUE!</v>
      </c>
    </row>
    <row r="558" spans="6:6">
      <c r="F558" s="230" t="e">
        <f t="shared" si="81"/>
        <v>#VALUE!</v>
      </c>
    </row>
    <row r="559" spans="6:6">
      <c r="F559" s="230" t="e">
        <f t="shared" si="81"/>
        <v>#VALUE!</v>
      </c>
    </row>
    <row r="560" spans="6:6">
      <c r="F560" s="230" t="e">
        <f t="shared" si="81"/>
        <v>#VALUE!</v>
      </c>
    </row>
    <row r="561" spans="6:6">
      <c r="F561" s="230" t="e">
        <f t="shared" si="81"/>
        <v>#VALUE!</v>
      </c>
    </row>
    <row r="562" spans="6:6">
      <c r="F562" s="230" t="e">
        <f t="shared" si="81"/>
        <v>#VALUE!</v>
      </c>
    </row>
    <row r="563" spans="6:6">
      <c r="F563" s="230" t="e">
        <f t="shared" si="81"/>
        <v>#VALUE!</v>
      </c>
    </row>
    <row r="564" spans="6:6">
      <c r="F564" s="230" t="e">
        <f t="shared" si="81"/>
        <v>#VALUE!</v>
      </c>
    </row>
    <row r="565" spans="6:6">
      <c r="F565" s="230" t="e">
        <f t="shared" si="81"/>
        <v>#VALUE!</v>
      </c>
    </row>
    <row r="566" spans="6:6">
      <c r="F566" s="230" t="e">
        <f t="shared" si="81"/>
        <v>#VALUE!</v>
      </c>
    </row>
    <row r="567" spans="6:6">
      <c r="F567" s="230" t="e">
        <f t="shared" si="81"/>
        <v>#VALUE!</v>
      </c>
    </row>
    <row r="568" spans="6:6">
      <c r="F568" s="230" t="e">
        <f t="shared" si="81"/>
        <v>#VALUE!</v>
      </c>
    </row>
    <row r="569" spans="6:6">
      <c r="F569" s="230" t="e">
        <f t="shared" si="81"/>
        <v>#VALUE!</v>
      </c>
    </row>
    <row r="570" spans="6:6">
      <c r="F570" s="230" t="e">
        <f t="shared" si="81"/>
        <v>#VALUE!</v>
      </c>
    </row>
    <row r="571" spans="6:6">
      <c r="F571" s="230" t="e">
        <f t="shared" si="81"/>
        <v>#VALUE!</v>
      </c>
    </row>
    <row r="572" spans="6:6">
      <c r="F572" s="230" t="e">
        <f t="shared" si="81"/>
        <v>#VALUE!</v>
      </c>
    </row>
    <row r="573" spans="6:6">
      <c r="F573" s="230" t="e">
        <f t="shared" si="81"/>
        <v>#VALUE!</v>
      </c>
    </row>
    <row r="574" spans="6:6">
      <c r="F574" s="230" t="e">
        <f t="shared" si="81"/>
        <v>#VALUE!</v>
      </c>
    </row>
    <row r="575" spans="6:6">
      <c r="F575" s="230" t="e">
        <f t="shared" si="81"/>
        <v>#VALUE!</v>
      </c>
    </row>
    <row r="576" spans="6:6">
      <c r="F576" s="230" t="e">
        <f t="shared" si="81"/>
        <v>#VALUE!</v>
      </c>
    </row>
    <row r="577" spans="6:6">
      <c r="F577" s="230" t="e">
        <f t="shared" si="81"/>
        <v>#VALUE!</v>
      </c>
    </row>
    <row r="578" spans="6:6">
      <c r="F578" s="230" t="e">
        <f t="shared" si="81"/>
        <v>#VALUE!</v>
      </c>
    </row>
    <row r="579" spans="6:6">
      <c r="F579" s="230" t="e">
        <f t="shared" si="81"/>
        <v>#VALUE!</v>
      </c>
    </row>
    <row r="580" spans="6:6">
      <c r="F580" s="230" t="e">
        <f t="shared" si="81"/>
        <v>#VALUE!</v>
      </c>
    </row>
    <row r="581" spans="6:6">
      <c r="F581" s="230" t="e">
        <f t="shared" si="81"/>
        <v>#VALUE!</v>
      </c>
    </row>
    <row r="582" spans="6:6">
      <c r="F582" s="230" t="e">
        <f t="shared" si="81"/>
        <v>#VALUE!</v>
      </c>
    </row>
    <row r="583" spans="6:6">
      <c r="F583" s="230" t="e">
        <f t="shared" si="81"/>
        <v>#VALUE!</v>
      </c>
    </row>
    <row r="584" spans="6:6">
      <c r="F584" s="230" t="e">
        <f t="shared" si="81"/>
        <v>#VALUE!</v>
      </c>
    </row>
    <row r="585" spans="6:6">
      <c r="F585" s="230" t="e">
        <f t="shared" si="81"/>
        <v>#VALUE!</v>
      </c>
    </row>
    <row r="586" spans="6:6">
      <c r="F586" s="230" t="e">
        <f t="shared" si="81"/>
        <v>#VALUE!</v>
      </c>
    </row>
    <row r="587" spans="6:6">
      <c r="F587" s="230" t="e">
        <f t="shared" si="81"/>
        <v>#VALUE!</v>
      </c>
    </row>
    <row r="588" spans="6:6">
      <c r="F588" s="230" t="e">
        <f t="shared" si="81"/>
        <v>#VALUE!</v>
      </c>
    </row>
    <row r="589" spans="6:6">
      <c r="F589" s="230" t="e">
        <f t="shared" si="81"/>
        <v>#VALUE!</v>
      </c>
    </row>
    <row r="590" spans="6:6">
      <c r="F590" s="230" t="e">
        <f t="shared" si="81"/>
        <v>#VALUE!</v>
      </c>
    </row>
    <row r="591" spans="6:6">
      <c r="F591" s="230" t="e">
        <f t="shared" si="81"/>
        <v>#VALUE!</v>
      </c>
    </row>
    <row r="592" spans="6:6">
      <c r="F592" s="230" t="e">
        <f t="shared" si="81"/>
        <v>#VALUE!</v>
      </c>
    </row>
    <row r="593" spans="6:6">
      <c r="F593" s="230" t="e">
        <f t="shared" si="81"/>
        <v>#VALUE!</v>
      </c>
    </row>
    <row r="594" spans="6:6">
      <c r="F594" s="230" t="e">
        <f t="shared" si="81"/>
        <v>#VALUE!</v>
      </c>
    </row>
    <row r="595" spans="6:6">
      <c r="F595" s="230" t="e">
        <f t="shared" ref="F595:F662" si="82">IF(AND(Pay_Num&lt;&gt;0,Sched_Pay+Extra_Pay&lt;Beg_Bal),Sched_Pay+Extra_Pay,IF(Pay_Num&lt;&gt;0,Beg_Bal,0))</f>
        <v>#VALUE!</v>
      </c>
    </row>
    <row r="596" spans="6:6">
      <c r="F596" s="230" t="e">
        <f t="shared" si="82"/>
        <v>#VALUE!</v>
      </c>
    </row>
    <row r="597" spans="6:6">
      <c r="F597" s="230" t="e">
        <f t="shared" si="82"/>
        <v>#VALUE!</v>
      </c>
    </row>
    <row r="598" spans="6:6">
      <c r="F598" s="230" t="e">
        <f t="shared" si="82"/>
        <v>#VALUE!</v>
      </c>
    </row>
    <row r="599" spans="6:6">
      <c r="F599" s="230" t="e">
        <f t="shared" si="82"/>
        <v>#VALUE!</v>
      </c>
    </row>
    <row r="600" spans="6:6">
      <c r="F600" s="230" t="e">
        <f t="shared" si="82"/>
        <v>#VALUE!</v>
      </c>
    </row>
    <row r="601" spans="6:6">
      <c r="F601" s="230" t="e">
        <f t="shared" si="82"/>
        <v>#VALUE!</v>
      </c>
    </row>
    <row r="602" spans="6:6">
      <c r="F602" s="230" t="e">
        <f t="shared" si="82"/>
        <v>#VALUE!</v>
      </c>
    </row>
    <row r="603" spans="6:6">
      <c r="F603" s="230" t="e">
        <f t="shared" si="82"/>
        <v>#VALUE!</v>
      </c>
    </row>
    <row r="604" spans="6:6">
      <c r="F604" s="230" t="e">
        <f t="shared" si="82"/>
        <v>#VALUE!</v>
      </c>
    </row>
    <row r="605" spans="6:6">
      <c r="F605" s="230" t="e">
        <f t="shared" si="82"/>
        <v>#VALUE!</v>
      </c>
    </row>
    <row r="606" spans="6:6">
      <c r="F606" s="230" t="e">
        <f t="shared" si="82"/>
        <v>#VALUE!</v>
      </c>
    </row>
    <row r="607" spans="6:6">
      <c r="F607" s="230" t="e">
        <f t="shared" si="82"/>
        <v>#VALUE!</v>
      </c>
    </row>
    <row r="608" spans="6:6">
      <c r="F608" s="230" t="e">
        <f t="shared" si="82"/>
        <v>#VALUE!</v>
      </c>
    </row>
    <row r="609" spans="6:6">
      <c r="F609" s="230" t="e">
        <f t="shared" si="82"/>
        <v>#VALUE!</v>
      </c>
    </row>
    <row r="610" spans="6:6">
      <c r="F610" s="230" t="e">
        <f t="shared" si="82"/>
        <v>#VALUE!</v>
      </c>
    </row>
    <row r="611" spans="6:6">
      <c r="F611" s="230" t="e">
        <f t="shared" si="82"/>
        <v>#VALUE!</v>
      </c>
    </row>
    <row r="612" spans="6:6">
      <c r="F612" s="230" t="e">
        <f t="shared" si="82"/>
        <v>#VALUE!</v>
      </c>
    </row>
    <row r="613" spans="6:6">
      <c r="F613" s="230" t="e">
        <f t="shared" si="82"/>
        <v>#VALUE!</v>
      </c>
    </row>
    <row r="614" spans="6:6">
      <c r="F614" s="230" t="e">
        <f t="shared" si="82"/>
        <v>#VALUE!</v>
      </c>
    </row>
    <row r="615" spans="6:6">
      <c r="F615" s="230" t="e">
        <f t="shared" si="82"/>
        <v>#VALUE!</v>
      </c>
    </row>
    <row r="616" spans="6:6">
      <c r="F616" s="230" t="e">
        <f t="shared" si="82"/>
        <v>#VALUE!</v>
      </c>
    </row>
    <row r="617" spans="6:6">
      <c r="F617" s="230" t="e">
        <f t="shared" si="82"/>
        <v>#VALUE!</v>
      </c>
    </row>
    <row r="618" spans="6:6">
      <c r="F618" s="230" t="e">
        <f t="shared" si="82"/>
        <v>#VALUE!</v>
      </c>
    </row>
    <row r="619" spans="6:6">
      <c r="F619" s="230" t="e">
        <f t="shared" si="82"/>
        <v>#VALUE!</v>
      </c>
    </row>
    <row r="620" spans="6:6">
      <c r="F620" s="230" t="e">
        <f t="shared" si="82"/>
        <v>#VALUE!</v>
      </c>
    </row>
    <row r="621" spans="6:6">
      <c r="F621" s="230" t="e">
        <f t="shared" si="82"/>
        <v>#VALUE!</v>
      </c>
    </row>
    <row r="622" spans="6:6">
      <c r="F622" s="230" t="e">
        <f t="shared" si="82"/>
        <v>#VALUE!</v>
      </c>
    </row>
    <row r="623" spans="6:6">
      <c r="F623" s="230" t="e">
        <f t="shared" si="82"/>
        <v>#VALUE!</v>
      </c>
    </row>
    <row r="624" spans="6:6">
      <c r="F624" s="230" t="e">
        <f t="shared" si="82"/>
        <v>#VALUE!</v>
      </c>
    </row>
    <row r="625" spans="6:6">
      <c r="F625" s="230" t="e">
        <f t="shared" si="82"/>
        <v>#VALUE!</v>
      </c>
    </row>
    <row r="626" spans="6:6">
      <c r="F626" s="230" t="e">
        <f t="shared" si="82"/>
        <v>#VALUE!</v>
      </c>
    </row>
    <row r="627" spans="6:6">
      <c r="F627" s="230" t="e">
        <f t="shared" si="82"/>
        <v>#VALUE!</v>
      </c>
    </row>
    <row r="628" spans="6:6">
      <c r="F628" s="230" t="e">
        <f t="shared" si="82"/>
        <v>#VALUE!</v>
      </c>
    </row>
    <row r="629" spans="6:6">
      <c r="F629" s="230" t="e">
        <f t="shared" si="82"/>
        <v>#VALUE!</v>
      </c>
    </row>
    <row r="630" spans="6:6">
      <c r="F630" s="230" t="e">
        <f t="shared" si="82"/>
        <v>#VALUE!</v>
      </c>
    </row>
    <row r="631" spans="6:6">
      <c r="F631" s="230" t="e">
        <f t="shared" si="82"/>
        <v>#VALUE!</v>
      </c>
    </row>
    <row r="632" spans="6:6">
      <c r="F632" s="230" t="e">
        <f t="shared" si="82"/>
        <v>#VALUE!</v>
      </c>
    </row>
    <row r="633" spans="6:6">
      <c r="F633" s="230" t="e">
        <f t="shared" si="82"/>
        <v>#VALUE!</v>
      </c>
    </row>
    <row r="634" spans="6:6">
      <c r="F634" s="230" t="e">
        <f t="shared" si="82"/>
        <v>#VALUE!</v>
      </c>
    </row>
    <row r="635" spans="6:6">
      <c r="F635" s="230" t="e">
        <f t="shared" si="82"/>
        <v>#VALUE!</v>
      </c>
    </row>
    <row r="636" spans="6:6">
      <c r="F636" s="230" t="e">
        <f t="shared" si="82"/>
        <v>#VALUE!</v>
      </c>
    </row>
    <row r="637" spans="6:6">
      <c r="F637" s="230" t="e">
        <f t="shared" si="82"/>
        <v>#VALUE!</v>
      </c>
    </row>
    <row r="638" spans="6:6">
      <c r="F638" s="230" t="e">
        <f t="shared" si="82"/>
        <v>#VALUE!</v>
      </c>
    </row>
    <row r="639" spans="6:6">
      <c r="F639" s="230" t="e">
        <f t="shared" si="82"/>
        <v>#VALUE!</v>
      </c>
    </row>
    <row r="640" spans="6:6">
      <c r="F640" s="230" t="e">
        <f t="shared" si="82"/>
        <v>#VALUE!</v>
      </c>
    </row>
    <row r="641" spans="6:6">
      <c r="F641" s="230" t="e">
        <f t="shared" si="82"/>
        <v>#VALUE!</v>
      </c>
    </row>
    <row r="642" spans="6:6">
      <c r="F642" s="230" t="e">
        <f t="shared" si="82"/>
        <v>#VALUE!</v>
      </c>
    </row>
    <row r="643" spans="6:6">
      <c r="F643" s="230" t="e">
        <f t="shared" si="82"/>
        <v>#VALUE!</v>
      </c>
    </row>
    <row r="644" spans="6:6">
      <c r="F644" s="230" t="e">
        <f t="shared" si="82"/>
        <v>#VALUE!</v>
      </c>
    </row>
    <row r="645" spans="6:6">
      <c r="F645" s="230" t="e">
        <f t="shared" si="82"/>
        <v>#VALUE!</v>
      </c>
    </row>
    <row r="646" spans="6:6">
      <c r="F646" s="230" t="e">
        <f t="shared" si="82"/>
        <v>#VALUE!</v>
      </c>
    </row>
    <row r="647" spans="6:6">
      <c r="F647" s="230" t="e">
        <f t="shared" si="82"/>
        <v>#VALUE!</v>
      </c>
    </row>
    <row r="648" spans="6:6">
      <c r="F648" s="230" t="e">
        <f t="shared" si="82"/>
        <v>#VALUE!</v>
      </c>
    </row>
    <row r="649" spans="6:6">
      <c r="F649" s="230" t="e">
        <f t="shared" si="82"/>
        <v>#VALUE!</v>
      </c>
    </row>
    <row r="650" spans="6:6">
      <c r="F650" s="230" t="e">
        <f t="shared" si="82"/>
        <v>#VALUE!</v>
      </c>
    </row>
    <row r="651" spans="6:6">
      <c r="F651" s="230" t="e">
        <f t="shared" si="82"/>
        <v>#VALUE!</v>
      </c>
    </row>
    <row r="652" spans="6:6">
      <c r="F652" s="230" t="e">
        <f t="shared" si="82"/>
        <v>#VALUE!</v>
      </c>
    </row>
    <row r="653" spans="6:6">
      <c r="F653" s="230" t="e">
        <f t="shared" si="82"/>
        <v>#VALUE!</v>
      </c>
    </row>
    <row r="654" spans="6:6">
      <c r="F654" s="230" t="e">
        <f t="shared" si="82"/>
        <v>#VALUE!</v>
      </c>
    </row>
    <row r="655" spans="6:6">
      <c r="F655" s="230" t="e">
        <f t="shared" si="82"/>
        <v>#VALUE!</v>
      </c>
    </row>
    <row r="656" spans="6:6">
      <c r="F656" s="230" t="e">
        <f t="shared" si="82"/>
        <v>#VALUE!</v>
      </c>
    </row>
    <row r="657" spans="6:6">
      <c r="F657" s="230" t="e">
        <f t="shared" si="82"/>
        <v>#VALUE!</v>
      </c>
    </row>
    <row r="658" spans="6:6">
      <c r="F658" s="230" t="e">
        <f t="shared" si="82"/>
        <v>#VALUE!</v>
      </c>
    </row>
    <row r="659" spans="6:6">
      <c r="F659" s="230" t="e">
        <f t="shared" si="82"/>
        <v>#VALUE!</v>
      </c>
    </row>
    <row r="660" spans="6:6">
      <c r="F660" s="230" t="e">
        <f t="shared" si="82"/>
        <v>#VALUE!</v>
      </c>
    </row>
    <row r="661" spans="6:6">
      <c r="F661" s="230" t="e">
        <f t="shared" si="82"/>
        <v>#VALUE!</v>
      </c>
    </row>
    <row r="662" spans="6:6">
      <c r="F662" s="230"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D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D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D00-000002000000}"/>
    <dataValidation type="date" operator="greaterThanOrEqual" allowBlank="1" showInputMessage="1" errorTitle="Date" error="Entrez une date valide ultérieure ou égale au 1er janvier 1900." sqref="D10" xr:uid="{00000000-0002-0000-0D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3" ht="24" customHeight="1">
      <c r="A1" s="197" t="s">
        <v>296</v>
      </c>
      <c r="B1" s="198"/>
      <c r="C1" s="198"/>
      <c r="D1" s="198"/>
      <c r="E1" s="198"/>
      <c r="F1" s="198"/>
      <c r="G1" s="198"/>
      <c r="H1" s="198"/>
      <c r="I1" s="198"/>
    </row>
    <row r="2" spans="1:13" ht="12.75" customHeight="1" thickBot="1">
      <c r="A2" s="201"/>
      <c r="B2" s="201"/>
      <c r="C2" s="201"/>
      <c r="D2" s="201"/>
      <c r="E2" s="201"/>
      <c r="F2" s="201"/>
      <c r="G2" s="201"/>
      <c r="H2" s="201"/>
      <c r="I2" s="201"/>
    </row>
    <row r="3" spans="1:13" ht="3.2" customHeight="1" thickTop="1">
      <c r="A3" s="202"/>
      <c r="B3" s="202"/>
      <c r="C3" s="202"/>
      <c r="D3" s="202"/>
      <c r="E3" s="202"/>
      <c r="F3" s="202"/>
      <c r="G3" s="202"/>
      <c r="H3" s="202"/>
      <c r="I3" s="202"/>
    </row>
    <row r="4" spans="1:13" ht="6.75" customHeight="1">
      <c r="A4" s="203"/>
      <c r="B4" s="203"/>
      <c r="C4" s="203"/>
      <c r="D4" s="203"/>
      <c r="E4" s="203"/>
      <c r="F4" s="203"/>
      <c r="G4" s="203"/>
      <c r="H4" s="203"/>
      <c r="I4" s="203"/>
    </row>
    <row r="5" spans="1:13" ht="14.25" customHeight="1">
      <c r="A5" s="201"/>
      <c r="B5" s="1759" t="s">
        <v>297</v>
      </c>
      <c r="C5" s="1760"/>
      <c r="D5" s="1761"/>
      <c r="E5" s="198"/>
      <c r="F5" s="1759" t="s">
        <v>298</v>
      </c>
      <c r="G5" s="1760"/>
      <c r="H5" s="1761"/>
      <c r="I5" s="198"/>
      <c r="J5" s="204"/>
    </row>
    <row r="6" spans="1:13">
      <c r="A6" s="205"/>
      <c r="B6" s="206"/>
      <c r="C6" s="207" t="s">
        <v>299</v>
      </c>
      <c r="D6" s="309">
        <f>A7_Nouveaux_emprunts!E11</f>
        <v>0</v>
      </c>
      <c r="E6" s="198"/>
      <c r="F6" s="206"/>
      <c r="G6" s="207"/>
      <c r="H6" s="241">
        <f>Loan_Amount/2*Loan_Years*Interest_Rate</f>
        <v>0</v>
      </c>
      <c r="I6" s="198"/>
      <c r="J6" s="204"/>
    </row>
    <row r="7" spans="1:13">
      <c r="A7" s="205"/>
      <c r="B7" s="206"/>
      <c r="C7" s="207" t="s">
        <v>301</v>
      </c>
      <c r="D7" s="209">
        <f>IF(A7_Nouveaux_emprunts!D11="",1%,A7_Nouveaux_emprunts!D11)</f>
        <v>0.01</v>
      </c>
      <c r="E7" s="198"/>
      <c r="F7" s="206"/>
      <c r="G7" s="207" t="s">
        <v>302</v>
      </c>
      <c r="H7" s="210" t="str">
        <f>IF(Values_Entered,Loan_Years*Num_Pmt_Per_Year,"")</f>
        <v/>
      </c>
      <c r="I7" s="211"/>
      <c r="J7" s="204"/>
    </row>
    <row r="8" spans="1:13">
      <c r="A8" s="205"/>
      <c r="B8" s="206"/>
      <c r="C8" s="207" t="s">
        <v>303</v>
      </c>
      <c r="D8" s="212">
        <f>IF(A7_Nouveaux_emprunts!C11=0,2,A7_Nouveaux_emprunts!C11)</f>
        <v>2</v>
      </c>
      <c r="E8" s="198"/>
      <c r="F8" s="206"/>
      <c r="G8" s="207" t="s">
        <v>304</v>
      </c>
      <c r="H8" s="210" t="str">
        <f>IF(Values_Entered,Number_of_Payments,"")</f>
        <v/>
      </c>
      <c r="I8" s="211"/>
      <c r="J8" s="204"/>
    </row>
    <row r="9" spans="1:13">
      <c r="A9" s="205"/>
      <c r="B9" s="206"/>
      <c r="C9" s="207" t="s">
        <v>305</v>
      </c>
      <c r="D9" s="212">
        <v>1</v>
      </c>
      <c r="E9" s="198"/>
      <c r="F9" s="206"/>
      <c r="G9" s="207" t="s">
        <v>306</v>
      </c>
      <c r="H9" s="208" t="str">
        <f>IF(Values_Entered,SUMIF(Beg_Bal,"&gt;0",Extra_Pay),"")</f>
        <v/>
      </c>
      <c r="I9" s="211"/>
      <c r="J9" s="204"/>
    </row>
    <row r="10" spans="1:13">
      <c r="A10" s="205"/>
      <c r="B10" s="206"/>
      <c r="C10" s="207" t="s">
        <v>307</v>
      </c>
      <c r="D10" s="213">
        <f>A7_Nouveaux_emprunts!B11</f>
        <v>0</v>
      </c>
      <c r="E10" s="198"/>
      <c r="F10" s="214"/>
      <c r="G10" s="215" t="s">
        <v>308</v>
      </c>
      <c r="H10" s="208" t="str">
        <f>IF(Values_Entered,SUMIF(Beg_Bal,"&gt;0",Int),"")</f>
        <v/>
      </c>
      <c r="I10" s="211"/>
      <c r="J10" s="204"/>
    </row>
    <row r="11" spans="1:13">
      <c r="A11" s="205"/>
      <c r="B11" s="214"/>
      <c r="C11" s="215" t="s">
        <v>309</v>
      </c>
      <c r="D11" s="216"/>
      <c r="E11" s="198"/>
      <c r="F11" s="201"/>
      <c r="G11" s="201"/>
      <c r="H11" s="201"/>
      <c r="I11" s="211"/>
      <c r="J11" s="204"/>
    </row>
    <row r="12" spans="1:13">
      <c r="A12" s="201"/>
      <c r="B12" s="201"/>
      <c r="C12" s="201"/>
      <c r="D12" s="201"/>
      <c r="E12" s="201"/>
      <c r="F12" s="201"/>
      <c r="G12" s="201"/>
      <c r="H12" s="201"/>
      <c r="I12" s="201"/>
      <c r="J12" s="204"/>
    </row>
    <row r="13" spans="1:13">
      <c r="A13" s="201"/>
      <c r="B13" s="217" t="s">
        <v>310</v>
      </c>
      <c r="C13" s="1762"/>
      <c r="D13" s="1763"/>
      <c r="E13" s="218"/>
      <c r="F13" s="201"/>
      <c r="G13" s="201"/>
      <c r="H13" s="201"/>
      <c r="I13" s="201"/>
      <c r="J13" s="204"/>
    </row>
    <row r="14" spans="1:13" ht="33" customHeight="1" thickBot="1">
      <c r="A14" s="201"/>
      <c r="B14" s="201"/>
      <c r="C14" s="201"/>
      <c r="D14" s="201"/>
      <c r="E14" s="201"/>
      <c r="F14" s="201"/>
      <c r="G14" s="201"/>
      <c r="H14" s="201"/>
      <c r="I14" s="201"/>
      <c r="J14" s="204"/>
      <c r="K14" s="219"/>
      <c r="L14" s="219"/>
      <c r="M14" s="391">
        <f>SUM(M17:M400)</f>
        <v>0</v>
      </c>
    </row>
    <row r="15" spans="1:13" ht="3.2" customHeight="1" thickTop="1">
      <c r="A15" s="202"/>
      <c r="B15" s="202"/>
      <c r="C15" s="202"/>
      <c r="D15" s="202"/>
      <c r="E15" s="202"/>
      <c r="F15" s="202"/>
      <c r="G15" s="202"/>
      <c r="H15" s="202"/>
      <c r="I15" s="202"/>
      <c r="J15" s="204"/>
    </row>
    <row r="16" spans="1:13"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3" s="225" customFormat="1" ht="23.25" customHeight="1" thickTop="1">
      <c r="A17" s="202"/>
      <c r="B17" s="389">
        <f>Loan_Start</f>
        <v>0</v>
      </c>
      <c r="C17" s="226"/>
      <c r="D17" s="226"/>
      <c r="E17" s="226"/>
      <c r="F17" s="226"/>
      <c r="G17" s="226"/>
      <c r="H17" s="226"/>
      <c r="I17" s="227"/>
      <c r="K17" s="374">
        <f>H18-J18</f>
        <v>0</v>
      </c>
      <c r="M17" s="374">
        <f>K17+J17</f>
        <v>0</v>
      </c>
    </row>
    <row r="18" spans="1:13"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3" s="225" customFormat="1" ht="12.75" customHeight="1">
      <c r="A19" s="228">
        <f t="shared" ref="A19:A82" si="6">IF(Values_Entered,A18+1,0)</f>
        <v>0</v>
      </c>
      <c r="B19" s="229">
        <f t="shared" si="0"/>
        <v>0</v>
      </c>
      <c r="C19" s="310">
        <f t="shared" ref="C19:C82" si="7">IF(Pay_Num&lt;&gt;0,I18,0)</f>
        <v>0</v>
      </c>
      <c r="D19" s="310">
        <f t="shared" ref="D19:D82" si="8">G19+H19</f>
        <v>0</v>
      </c>
      <c r="E19" s="311">
        <f t="shared" si="1"/>
        <v>0</v>
      </c>
      <c r="F19" s="310">
        <f t="shared" ref="F19:F82" si="9">IF(AND(Pay_Num&lt;&gt;0,Sched_Pay+Extra_Pay&lt;Beg_Bal),Sched_Pay+Extra_Pay,IF(Pay_Num&lt;&gt;0,Beg_Bal,0))</f>
        <v>0</v>
      </c>
      <c r="G19" s="310">
        <f t="shared" ref="G19:G82" si="10">IF(I18=0,0,IF(Pay_Num&lt;&gt;0,Loan_Amount/Loan_Years/Num_Pmt_Per_Year,0))</f>
        <v>0</v>
      </c>
      <c r="H19" s="310">
        <f t="shared" ref="H19:H82" si="11">IF(Pay_Num&lt;&gt;0,Beg_Bal*Interest_Rate/Num_Pmt_Per_Year,0)</f>
        <v>0</v>
      </c>
      <c r="I19" s="310">
        <f t="shared" si="3"/>
        <v>0</v>
      </c>
      <c r="J19" s="374">
        <f t="shared" ref="J19:J82" si="12">DAYS360(L19,B19)/360*H19</f>
        <v>0</v>
      </c>
      <c r="K19" s="374">
        <f t="shared" si="4"/>
        <v>0</v>
      </c>
      <c r="L19" s="388">
        <f t="shared" ref="L19:L82" si="13">DATE(YEAR(B19),1,1)</f>
        <v>1</v>
      </c>
      <c r="M19" s="374">
        <f t="shared" si="5"/>
        <v>0</v>
      </c>
    </row>
    <row r="20" spans="1:13" s="225" customFormat="1" ht="12.75" customHeight="1">
      <c r="A20" s="228">
        <f t="shared" si="6"/>
        <v>0</v>
      </c>
      <c r="B20" s="229">
        <f t="shared" si="0"/>
        <v>0</v>
      </c>
      <c r="C20" s="310">
        <f t="shared" si="7"/>
        <v>0</v>
      </c>
      <c r="D20" s="310">
        <f t="shared" si="8"/>
        <v>0</v>
      </c>
      <c r="E20" s="311">
        <f t="shared" si="1"/>
        <v>0</v>
      </c>
      <c r="F20" s="310">
        <f t="shared" si="9"/>
        <v>0</v>
      </c>
      <c r="G20" s="310">
        <f t="shared" si="10"/>
        <v>0</v>
      </c>
      <c r="H20" s="310">
        <f t="shared" si="11"/>
        <v>0</v>
      </c>
      <c r="I20" s="310">
        <f t="shared" si="3"/>
        <v>0</v>
      </c>
      <c r="J20" s="374">
        <f t="shared" si="12"/>
        <v>0</v>
      </c>
      <c r="K20" s="374">
        <f t="shared" si="4"/>
        <v>0</v>
      </c>
      <c r="L20" s="388">
        <f t="shared" si="13"/>
        <v>1</v>
      </c>
      <c r="M20" s="374">
        <f t="shared" si="5"/>
        <v>0</v>
      </c>
    </row>
    <row r="21" spans="1:13" s="225" customFormat="1">
      <c r="A21" s="228">
        <f t="shared" si="6"/>
        <v>0</v>
      </c>
      <c r="B21" s="229">
        <f t="shared" si="0"/>
        <v>0</v>
      </c>
      <c r="C21" s="310">
        <f t="shared" si="7"/>
        <v>0</v>
      </c>
      <c r="D21" s="310">
        <f t="shared" si="8"/>
        <v>0</v>
      </c>
      <c r="E21" s="311">
        <f t="shared" si="1"/>
        <v>0</v>
      </c>
      <c r="F21" s="310">
        <f t="shared" si="9"/>
        <v>0</v>
      </c>
      <c r="G21" s="310">
        <f t="shared" si="10"/>
        <v>0</v>
      </c>
      <c r="H21" s="310">
        <f t="shared" si="11"/>
        <v>0</v>
      </c>
      <c r="I21" s="310">
        <f t="shared" si="3"/>
        <v>0</v>
      </c>
      <c r="J21" s="374">
        <f t="shared" si="12"/>
        <v>0</v>
      </c>
      <c r="K21" s="374">
        <f t="shared" si="4"/>
        <v>0</v>
      </c>
      <c r="L21" s="388">
        <f t="shared" si="13"/>
        <v>1</v>
      </c>
      <c r="M21" s="374">
        <f t="shared" si="5"/>
        <v>0</v>
      </c>
    </row>
    <row r="22" spans="1:13" s="235" customFormat="1">
      <c r="A22" s="233">
        <f t="shared" si="6"/>
        <v>0</v>
      </c>
      <c r="B22" s="234">
        <f t="shared" si="0"/>
        <v>0</v>
      </c>
      <c r="C22" s="312">
        <f t="shared" si="7"/>
        <v>0</v>
      </c>
      <c r="D22" s="310">
        <f t="shared" si="8"/>
        <v>0</v>
      </c>
      <c r="E22" s="313">
        <f t="shared" si="1"/>
        <v>0</v>
      </c>
      <c r="F22" s="312">
        <f t="shared" si="9"/>
        <v>0</v>
      </c>
      <c r="G22" s="310">
        <f t="shared" si="10"/>
        <v>0</v>
      </c>
      <c r="H22" s="312">
        <f t="shared" si="11"/>
        <v>0</v>
      </c>
      <c r="I22" s="312">
        <f t="shared" si="3"/>
        <v>0</v>
      </c>
      <c r="J22" s="374">
        <f t="shared" si="12"/>
        <v>0</v>
      </c>
      <c r="K22" s="374">
        <f t="shared" si="4"/>
        <v>0</v>
      </c>
      <c r="L22" s="388">
        <f t="shared" si="13"/>
        <v>1</v>
      </c>
      <c r="M22" s="374">
        <f t="shared" si="5"/>
        <v>0</v>
      </c>
    </row>
    <row r="23" spans="1:13">
      <c r="A23" s="228">
        <f t="shared" si="6"/>
        <v>0</v>
      </c>
      <c r="B23" s="229">
        <f t="shared" si="0"/>
        <v>0</v>
      </c>
      <c r="C23" s="310">
        <f t="shared" si="7"/>
        <v>0</v>
      </c>
      <c r="D23" s="310">
        <f t="shared" si="8"/>
        <v>0</v>
      </c>
      <c r="E23" s="311">
        <f t="shared" si="1"/>
        <v>0</v>
      </c>
      <c r="F23" s="310">
        <f t="shared" si="9"/>
        <v>0</v>
      </c>
      <c r="G23" s="310">
        <f t="shared" si="10"/>
        <v>0</v>
      </c>
      <c r="H23" s="310">
        <f t="shared" si="11"/>
        <v>0</v>
      </c>
      <c r="I23" s="310">
        <f t="shared" si="3"/>
        <v>0</v>
      </c>
      <c r="J23" s="374">
        <f t="shared" si="12"/>
        <v>0</v>
      </c>
      <c r="K23" s="374">
        <f t="shared" si="4"/>
        <v>0</v>
      </c>
      <c r="L23" s="388">
        <f t="shared" si="13"/>
        <v>1</v>
      </c>
      <c r="M23" s="374">
        <f t="shared" si="5"/>
        <v>0</v>
      </c>
    </row>
    <row r="24" spans="1:13">
      <c r="A24" s="228">
        <f t="shared" si="6"/>
        <v>0</v>
      </c>
      <c r="B24" s="229">
        <f t="shared" si="0"/>
        <v>0</v>
      </c>
      <c r="C24" s="310">
        <f t="shared" si="7"/>
        <v>0</v>
      </c>
      <c r="D24" s="310">
        <f t="shared" si="8"/>
        <v>0</v>
      </c>
      <c r="E24" s="311">
        <f t="shared" si="1"/>
        <v>0</v>
      </c>
      <c r="F24" s="310">
        <f t="shared" si="9"/>
        <v>0</v>
      </c>
      <c r="G24" s="310">
        <f t="shared" si="10"/>
        <v>0</v>
      </c>
      <c r="H24" s="310">
        <f t="shared" si="11"/>
        <v>0</v>
      </c>
      <c r="I24" s="310">
        <f t="shared" si="3"/>
        <v>0</v>
      </c>
      <c r="J24" s="374">
        <f t="shared" si="12"/>
        <v>0</v>
      </c>
      <c r="K24" s="374">
        <f t="shared" si="4"/>
        <v>0</v>
      </c>
      <c r="L24" s="388">
        <f t="shared" si="13"/>
        <v>1</v>
      </c>
      <c r="M24" s="374">
        <f t="shared" si="5"/>
        <v>0</v>
      </c>
    </row>
    <row r="25" spans="1:13">
      <c r="A25" s="228">
        <f t="shared" si="6"/>
        <v>0</v>
      </c>
      <c r="B25" s="229">
        <f t="shared" si="0"/>
        <v>0</v>
      </c>
      <c r="C25" s="310">
        <f t="shared" si="7"/>
        <v>0</v>
      </c>
      <c r="D25" s="310">
        <f t="shared" si="8"/>
        <v>0</v>
      </c>
      <c r="E25" s="311">
        <f t="shared" si="1"/>
        <v>0</v>
      </c>
      <c r="F25" s="310">
        <f t="shared" si="9"/>
        <v>0</v>
      </c>
      <c r="G25" s="310">
        <f t="shared" si="10"/>
        <v>0</v>
      </c>
      <c r="H25" s="310">
        <f t="shared" si="11"/>
        <v>0</v>
      </c>
      <c r="I25" s="310">
        <f t="shared" si="3"/>
        <v>0</v>
      </c>
      <c r="J25" s="374">
        <f t="shared" si="12"/>
        <v>0</v>
      </c>
      <c r="K25" s="374">
        <f t="shared" si="4"/>
        <v>0</v>
      </c>
      <c r="L25" s="388">
        <f t="shared" si="13"/>
        <v>1</v>
      </c>
      <c r="M25" s="374">
        <f t="shared" si="5"/>
        <v>0</v>
      </c>
    </row>
    <row r="26" spans="1:13">
      <c r="A26" s="228">
        <f t="shared" si="6"/>
        <v>0</v>
      </c>
      <c r="B26" s="229">
        <f t="shared" si="0"/>
        <v>0</v>
      </c>
      <c r="C26" s="310">
        <f t="shared" si="7"/>
        <v>0</v>
      </c>
      <c r="D26" s="310">
        <f t="shared" si="8"/>
        <v>0</v>
      </c>
      <c r="E26" s="311">
        <f t="shared" si="1"/>
        <v>0</v>
      </c>
      <c r="F26" s="310">
        <f t="shared" si="9"/>
        <v>0</v>
      </c>
      <c r="G26" s="310">
        <f t="shared" si="10"/>
        <v>0</v>
      </c>
      <c r="H26" s="310">
        <f t="shared" si="11"/>
        <v>0</v>
      </c>
      <c r="I26" s="310">
        <f t="shared" si="3"/>
        <v>0</v>
      </c>
      <c r="J26" s="374">
        <f t="shared" si="12"/>
        <v>0</v>
      </c>
      <c r="K26" s="374">
        <f t="shared" si="4"/>
        <v>0</v>
      </c>
      <c r="L26" s="388">
        <f t="shared" si="13"/>
        <v>1</v>
      </c>
      <c r="M26" s="374">
        <f t="shared" si="5"/>
        <v>0</v>
      </c>
    </row>
    <row r="27" spans="1:13">
      <c r="A27" s="228">
        <f t="shared" si="6"/>
        <v>0</v>
      </c>
      <c r="B27" s="229">
        <f t="shared" si="0"/>
        <v>0</v>
      </c>
      <c r="C27" s="310">
        <f t="shared" si="7"/>
        <v>0</v>
      </c>
      <c r="D27" s="310">
        <f t="shared" si="8"/>
        <v>0</v>
      </c>
      <c r="E27" s="311">
        <f t="shared" si="1"/>
        <v>0</v>
      </c>
      <c r="F27" s="310">
        <f t="shared" si="9"/>
        <v>0</v>
      </c>
      <c r="G27" s="310">
        <f t="shared" si="10"/>
        <v>0</v>
      </c>
      <c r="H27" s="310">
        <f t="shared" si="11"/>
        <v>0</v>
      </c>
      <c r="I27" s="310">
        <f t="shared" si="3"/>
        <v>0</v>
      </c>
      <c r="J27" s="374">
        <f t="shared" si="12"/>
        <v>0</v>
      </c>
      <c r="K27" s="374">
        <f t="shared" si="4"/>
        <v>0</v>
      </c>
      <c r="L27" s="388">
        <f t="shared" si="13"/>
        <v>1</v>
      </c>
      <c r="M27" s="374">
        <f t="shared" si="5"/>
        <v>0</v>
      </c>
    </row>
    <row r="28" spans="1:13">
      <c r="A28" s="228">
        <f t="shared" si="6"/>
        <v>0</v>
      </c>
      <c r="B28" s="229">
        <f t="shared" si="0"/>
        <v>0</v>
      </c>
      <c r="C28" s="310">
        <f t="shared" si="7"/>
        <v>0</v>
      </c>
      <c r="D28" s="310">
        <f t="shared" si="8"/>
        <v>0</v>
      </c>
      <c r="E28" s="311">
        <f t="shared" si="1"/>
        <v>0</v>
      </c>
      <c r="F28" s="310">
        <f t="shared" si="9"/>
        <v>0</v>
      </c>
      <c r="G28" s="310">
        <f t="shared" si="10"/>
        <v>0</v>
      </c>
      <c r="H28" s="310">
        <f t="shared" si="11"/>
        <v>0</v>
      </c>
      <c r="I28" s="310">
        <f t="shared" si="3"/>
        <v>0</v>
      </c>
      <c r="J28" s="374">
        <f t="shared" si="12"/>
        <v>0</v>
      </c>
      <c r="K28" s="374">
        <f t="shared" si="4"/>
        <v>0</v>
      </c>
      <c r="L28" s="388">
        <f t="shared" si="13"/>
        <v>1</v>
      </c>
      <c r="M28" s="374">
        <f t="shared" si="5"/>
        <v>0</v>
      </c>
    </row>
    <row r="29" spans="1:13">
      <c r="A29" s="228">
        <f t="shared" si="6"/>
        <v>0</v>
      </c>
      <c r="B29" s="229">
        <f t="shared" si="0"/>
        <v>0</v>
      </c>
      <c r="C29" s="310">
        <f t="shared" si="7"/>
        <v>0</v>
      </c>
      <c r="D29" s="310">
        <f t="shared" si="8"/>
        <v>0</v>
      </c>
      <c r="E29" s="311">
        <f t="shared" si="1"/>
        <v>0</v>
      </c>
      <c r="F29" s="310">
        <f t="shared" si="9"/>
        <v>0</v>
      </c>
      <c r="G29" s="310">
        <f t="shared" si="10"/>
        <v>0</v>
      </c>
      <c r="H29" s="310">
        <f t="shared" si="11"/>
        <v>0</v>
      </c>
      <c r="I29" s="310">
        <f t="shared" si="3"/>
        <v>0</v>
      </c>
      <c r="J29" s="374">
        <f t="shared" si="12"/>
        <v>0</v>
      </c>
      <c r="K29" s="374">
        <f t="shared" si="4"/>
        <v>0</v>
      </c>
      <c r="L29" s="388">
        <f t="shared" si="13"/>
        <v>1</v>
      </c>
      <c r="M29" s="374">
        <f t="shared" si="5"/>
        <v>0</v>
      </c>
    </row>
    <row r="30" spans="1:13">
      <c r="A30" s="228">
        <f t="shared" si="6"/>
        <v>0</v>
      </c>
      <c r="B30" s="229">
        <f t="shared" si="0"/>
        <v>0</v>
      </c>
      <c r="C30" s="310">
        <f t="shared" si="7"/>
        <v>0</v>
      </c>
      <c r="D30" s="310">
        <f t="shared" si="8"/>
        <v>0</v>
      </c>
      <c r="E30" s="311">
        <f t="shared" si="1"/>
        <v>0</v>
      </c>
      <c r="F30" s="310">
        <f t="shared" si="9"/>
        <v>0</v>
      </c>
      <c r="G30" s="310">
        <f t="shared" si="10"/>
        <v>0</v>
      </c>
      <c r="H30" s="310">
        <f t="shared" si="11"/>
        <v>0</v>
      </c>
      <c r="I30" s="310">
        <f t="shared" si="3"/>
        <v>0</v>
      </c>
      <c r="J30" s="374">
        <f t="shared" si="12"/>
        <v>0</v>
      </c>
      <c r="K30" s="374">
        <f t="shared" si="4"/>
        <v>0</v>
      </c>
      <c r="L30" s="388">
        <f t="shared" si="13"/>
        <v>1</v>
      </c>
      <c r="M30" s="374">
        <f t="shared" si="5"/>
        <v>0</v>
      </c>
    </row>
    <row r="31" spans="1:13">
      <c r="A31" s="228">
        <f t="shared" si="6"/>
        <v>0</v>
      </c>
      <c r="B31" s="229">
        <f t="shared" si="0"/>
        <v>0</v>
      </c>
      <c r="C31" s="310">
        <f t="shared" si="7"/>
        <v>0</v>
      </c>
      <c r="D31" s="310">
        <f t="shared" si="8"/>
        <v>0</v>
      </c>
      <c r="E31" s="311">
        <f t="shared" si="1"/>
        <v>0</v>
      </c>
      <c r="F31" s="310">
        <f t="shared" si="9"/>
        <v>0</v>
      </c>
      <c r="G31" s="310">
        <f t="shared" si="10"/>
        <v>0</v>
      </c>
      <c r="H31" s="310">
        <f t="shared" si="11"/>
        <v>0</v>
      </c>
      <c r="I31" s="310">
        <f t="shared" si="3"/>
        <v>0</v>
      </c>
      <c r="J31" s="374">
        <f t="shared" si="12"/>
        <v>0</v>
      </c>
      <c r="K31" s="374">
        <f t="shared" si="4"/>
        <v>0</v>
      </c>
      <c r="L31" s="388">
        <f t="shared" si="13"/>
        <v>1</v>
      </c>
      <c r="M31" s="374">
        <f t="shared" si="5"/>
        <v>0</v>
      </c>
    </row>
    <row r="32" spans="1:13">
      <c r="A32" s="228">
        <f t="shared" si="6"/>
        <v>0</v>
      </c>
      <c r="B32" s="229">
        <f t="shared" si="0"/>
        <v>0</v>
      </c>
      <c r="C32" s="310">
        <f t="shared" si="7"/>
        <v>0</v>
      </c>
      <c r="D32" s="310">
        <f t="shared" si="8"/>
        <v>0</v>
      </c>
      <c r="E32" s="311">
        <f t="shared" si="1"/>
        <v>0</v>
      </c>
      <c r="F32" s="310">
        <f t="shared" si="9"/>
        <v>0</v>
      </c>
      <c r="G32" s="310">
        <f t="shared" si="10"/>
        <v>0</v>
      </c>
      <c r="H32" s="310">
        <f t="shared" si="11"/>
        <v>0</v>
      </c>
      <c r="I32" s="310">
        <f t="shared" si="3"/>
        <v>0</v>
      </c>
      <c r="J32" s="374">
        <f t="shared" si="12"/>
        <v>0</v>
      </c>
      <c r="K32" s="374">
        <f t="shared" si="4"/>
        <v>0</v>
      </c>
      <c r="L32" s="388">
        <f t="shared" si="13"/>
        <v>1</v>
      </c>
      <c r="M32" s="374">
        <f t="shared" si="5"/>
        <v>0</v>
      </c>
    </row>
    <row r="33" spans="1:13">
      <c r="A33" s="228">
        <f t="shared" si="6"/>
        <v>0</v>
      </c>
      <c r="B33" s="229">
        <f t="shared" si="0"/>
        <v>0</v>
      </c>
      <c r="C33" s="310">
        <f t="shared" si="7"/>
        <v>0</v>
      </c>
      <c r="D33" s="310">
        <f t="shared" si="8"/>
        <v>0</v>
      </c>
      <c r="E33" s="311">
        <f t="shared" si="1"/>
        <v>0</v>
      </c>
      <c r="F33" s="310">
        <f t="shared" si="9"/>
        <v>0</v>
      </c>
      <c r="G33" s="310">
        <f t="shared" si="10"/>
        <v>0</v>
      </c>
      <c r="H33" s="310">
        <f t="shared" si="11"/>
        <v>0</v>
      </c>
      <c r="I33" s="310">
        <f t="shared" si="3"/>
        <v>0</v>
      </c>
      <c r="J33" s="374">
        <f t="shared" si="12"/>
        <v>0</v>
      </c>
      <c r="K33" s="374">
        <f t="shared" si="4"/>
        <v>0</v>
      </c>
      <c r="L33" s="388">
        <f t="shared" si="13"/>
        <v>1</v>
      </c>
      <c r="M33" s="374">
        <f t="shared" si="5"/>
        <v>0</v>
      </c>
    </row>
    <row r="34" spans="1:13">
      <c r="A34" s="228">
        <f t="shared" si="6"/>
        <v>0</v>
      </c>
      <c r="B34" s="229">
        <f t="shared" si="0"/>
        <v>0</v>
      </c>
      <c r="C34" s="310">
        <f t="shared" si="7"/>
        <v>0</v>
      </c>
      <c r="D34" s="310">
        <f t="shared" si="8"/>
        <v>0</v>
      </c>
      <c r="E34" s="311">
        <f t="shared" si="1"/>
        <v>0</v>
      </c>
      <c r="F34" s="310">
        <f t="shared" si="9"/>
        <v>0</v>
      </c>
      <c r="G34" s="310">
        <f t="shared" si="10"/>
        <v>0</v>
      </c>
      <c r="H34" s="310">
        <f t="shared" si="11"/>
        <v>0</v>
      </c>
      <c r="I34" s="310">
        <f t="shared" si="3"/>
        <v>0</v>
      </c>
      <c r="J34" s="374">
        <f t="shared" si="12"/>
        <v>0</v>
      </c>
      <c r="K34" s="374">
        <f t="shared" si="4"/>
        <v>0</v>
      </c>
      <c r="L34" s="388">
        <f t="shared" si="13"/>
        <v>1</v>
      </c>
      <c r="M34" s="374">
        <f t="shared" si="5"/>
        <v>0</v>
      </c>
    </row>
    <row r="35" spans="1:13">
      <c r="A35" s="228">
        <f t="shared" si="6"/>
        <v>0</v>
      </c>
      <c r="B35" s="229">
        <f t="shared" si="0"/>
        <v>0</v>
      </c>
      <c r="C35" s="310">
        <f t="shared" si="7"/>
        <v>0</v>
      </c>
      <c r="D35" s="310">
        <f t="shared" si="8"/>
        <v>0</v>
      </c>
      <c r="E35" s="311">
        <f t="shared" si="1"/>
        <v>0</v>
      </c>
      <c r="F35" s="310">
        <f t="shared" si="9"/>
        <v>0</v>
      </c>
      <c r="G35" s="310">
        <f t="shared" si="10"/>
        <v>0</v>
      </c>
      <c r="H35" s="310">
        <f t="shared" si="11"/>
        <v>0</v>
      </c>
      <c r="I35" s="310">
        <f t="shared" si="3"/>
        <v>0</v>
      </c>
      <c r="J35" s="374">
        <f t="shared" si="12"/>
        <v>0</v>
      </c>
      <c r="K35" s="374">
        <f t="shared" si="4"/>
        <v>0</v>
      </c>
      <c r="L35" s="388">
        <f t="shared" si="13"/>
        <v>1</v>
      </c>
      <c r="M35" s="374">
        <f t="shared" si="5"/>
        <v>0</v>
      </c>
    </row>
    <row r="36" spans="1:13">
      <c r="A36" s="228">
        <f t="shared" si="6"/>
        <v>0</v>
      </c>
      <c r="B36" s="229">
        <f t="shared" si="0"/>
        <v>0</v>
      </c>
      <c r="C36" s="310">
        <f t="shared" si="7"/>
        <v>0</v>
      </c>
      <c r="D36" s="310">
        <f t="shared" si="8"/>
        <v>0</v>
      </c>
      <c r="E36" s="311">
        <f t="shared" si="1"/>
        <v>0</v>
      </c>
      <c r="F36" s="310">
        <f t="shared" si="9"/>
        <v>0</v>
      </c>
      <c r="G36" s="310">
        <f t="shared" si="10"/>
        <v>0</v>
      </c>
      <c r="H36" s="310">
        <f t="shared" si="11"/>
        <v>0</v>
      </c>
      <c r="I36" s="310">
        <f t="shared" si="3"/>
        <v>0</v>
      </c>
      <c r="J36" s="374">
        <f t="shared" si="12"/>
        <v>0</v>
      </c>
      <c r="K36" s="374">
        <f t="shared" si="4"/>
        <v>0</v>
      </c>
      <c r="L36" s="388">
        <f t="shared" si="13"/>
        <v>1</v>
      </c>
      <c r="M36" s="374">
        <f t="shared" si="5"/>
        <v>0</v>
      </c>
    </row>
    <row r="37" spans="1:13">
      <c r="A37" s="228">
        <f t="shared" si="6"/>
        <v>0</v>
      </c>
      <c r="B37" s="229">
        <f t="shared" si="0"/>
        <v>0</v>
      </c>
      <c r="C37" s="310">
        <f t="shared" si="7"/>
        <v>0</v>
      </c>
      <c r="D37" s="310">
        <f t="shared" si="8"/>
        <v>0</v>
      </c>
      <c r="E37" s="311">
        <f t="shared" si="1"/>
        <v>0</v>
      </c>
      <c r="F37" s="310">
        <f t="shared" si="9"/>
        <v>0</v>
      </c>
      <c r="G37" s="310">
        <f t="shared" si="10"/>
        <v>0</v>
      </c>
      <c r="H37" s="310">
        <f t="shared" si="11"/>
        <v>0</v>
      </c>
      <c r="I37" s="310">
        <f t="shared" si="3"/>
        <v>0</v>
      </c>
      <c r="J37" s="374">
        <f t="shared" si="12"/>
        <v>0</v>
      </c>
      <c r="K37" s="374">
        <f t="shared" si="4"/>
        <v>0</v>
      </c>
      <c r="L37" s="388">
        <f t="shared" si="13"/>
        <v>1</v>
      </c>
      <c r="M37" s="374">
        <f t="shared" si="5"/>
        <v>0</v>
      </c>
    </row>
    <row r="38" spans="1:13">
      <c r="A38" s="228">
        <f t="shared" si="6"/>
        <v>0</v>
      </c>
      <c r="B38" s="229">
        <f t="shared" si="0"/>
        <v>0</v>
      </c>
      <c r="C38" s="310">
        <f t="shared" si="7"/>
        <v>0</v>
      </c>
      <c r="D38" s="310">
        <f t="shared" si="8"/>
        <v>0</v>
      </c>
      <c r="E38" s="311">
        <f t="shared" si="1"/>
        <v>0</v>
      </c>
      <c r="F38" s="310">
        <f t="shared" si="9"/>
        <v>0</v>
      </c>
      <c r="G38" s="310">
        <f t="shared" si="10"/>
        <v>0</v>
      </c>
      <c r="H38" s="310">
        <f t="shared" si="11"/>
        <v>0</v>
      </c>
      <c r="I38" s="310">
        <f t="shared" si="3"/>
        <v>0</v>
      </c>
      <c r="J38" s="374">
        <f t="shared" si="12"/>
        <v>0</v>
      </c>
      <c r="K38" s="374">
        <f t="shared" si="4"/>
        <v>0</v>
      </c>
      <c r="L38" s="388">
        <f t="shared" si="13"/>
        <v>1</v>
      </c>
      <c r="M38" s="374">
        <f t="shared" si="5"/>
        <v>0</v>
      </c>
    </row>
    <row r="39" spans="1:13">
      <c r="A39" s="228">
        <f t="shared" si="6"/>
        <v>0</v>
      </c>
      <c r="B39" s="229">
        <f t="shared" si="0"/>
        <v>0</v>
      </c>
      <c r="C39" s="310">
        <f t="shared" si="7"/>
        <v>0</v>
      </c>
      <c r="D39" s="310">
        <f t="shared" si="8"/>
        <v>0</v>
      </c>
      <c r="E39" s="311">
        <f t="shared" si="1"/>
        <v>0</v>
      </c>
      <c r="F39" s="310">
        <f t="shared" si="9"/>
        <v>0</v>
      </c>
      <c r="G39" s="310">
        <f t="shared" si="10"/>
        <v>0</v>
      </c>
      <c r="H39" s="310">
        <f t="shared" si="11"/>
        <v>0</v>
      </c>
      <c r="I39" s="310">
        <f t="shared" si="3"/>
        <v>0</v>
      </c>
      <c r="J39" s="374">
        <f t="shared" si="12"/>
        <v>0</v>
      </c>
      <c r="K39" s="374">
        <f t="shared" si="4"/>
        <v>0</v>
      </c>
      <c r="L39" s="388">
        <f t="shared" si="13"/>
        <v>1</v>
      </c>
      <c r="M39" s="374">
        <f t="shared" si="5"/>
        <v>0</v>
      </c>
    </row>
    <row r="40" spans="1:13">
      <c r="A40" s="228">
        <f t="shared" si="6"/>
        <v>0</v>
      </c>
      <c r="B40" s="229">
        <f t="shared" si="0"/>
        <v>0</v>
      </c>
      <c r="C40" s="310">
        <f t="shared" si="7"/>
        <v>0</v>
      </c>
      <c r="D40" s="310">
        <f t="shared" si="8"/>
        <v>0</v>
      </c>
      <c r="E40" s="311">
        <f t="shared" si="1"/>
        <v>0</v>
      </c>
      <c r="F40" s="310">
        <f t="shared" si="9"/>
        <v>0</v>
      </c>
      <c r="G40" s="310">
        <f t="shared" si="10"/>
        <v>0</v>
      </c>
      <c r="H40" s="310">
        <f t="shared" si="11"/>
        <v>0</v>
      </c>
      <c r="I40" s="310">
        <f t="shared" si="3"/>
        <v>0</v>
      </c>
      <c r="J40" s="374">
        <f t="shared" si="12"/>
        <v>0</v>
      </c>
      <c r="K40" s="374">
        <f t="shared" si="4"/>
        <v>0</v>
      </c>
      <c r="L40" s="388">
        <f t="shared" si="13"/>
        <v>1</v>
      </c>
      <c r="M40" s="374">
        <f t="shared" si="5"/>
        <v>0</v>
      </c>
    </row>
    <row r="41" spans="1:13">
      <c r="A41" s="228">
        <f t="shared" si="6"/>
        <v>0</v>
      </c>
      <c r="B41" s="229">
        <f t="shared" si="0"/>
        <v>0</v>
      </c>
      <c r="C41" s="310">
        <f t="shared" si="7"/>
        <v>0</v>
      </c>
      <c r="D41" s="310">
        <f t="shared" si="8"/>
        <v>0</v>
      </c>
      <c r="E41" s="311">
        <f t="shared" si="1"/>
        <v>0</v>
      </c>
      <c r="F41" s="310">
        <f t="shared" si="9"/>
        <v>0</v>
      </c>
      <c r="G41" s="310">
        <f t="shared" si="10"/>
        <v>0</v>
      </c>
      <c r="H41" s="310">
        <f t="shared" si="11"/>
        <v>0</v>
      </c>
      <c r="I41" s="310">
        <f t="shared" si="3"/>
        <v>0</v>
      </c>
      <c r="J41" s="374">
        <f t="shared" si="12"/>
        <v>0</v>
      </c>
      <c r="K41" s="374">
        <f t="shared" si="4"/>
        <v>0</v>
      </c>
      <c r="L41" s="388">
        <f t="shared" si="13"/>
        <v>1</v>
      </c>
      <c r="M41" s="374">
        <f t="shared" si="5"/>
        <v>0</v>
      </c>
    </row>
    <row r="42" spans="1:13">
      <c r="A42" s="228">
        <f t="shared" si="6"/>
        <v>0</v>
      </c>
      <c r="B42" s="229">
        <f t="shared" si="0"/>
        <v>0</v>
      </c>
      <c r="C42" s="310">
        <f t="shared" si="7"/>
        <v>0</v>
      </c>
      <c r="D42" s="310">
        <f t="shared" si="8"/>
        <v>0</v>
      </c>
      <c r="E42" s="311">
        <f t="shared" si="1"/>
        <v>0</v>
      </c>
      <c r="F42" s="310">
        <f t="shared" si="9"/>
        <v>0</v>
      </c>
      <c r="G42" s="310">
        <f t="shared" si="10"/>
        <v>0</v>
      </c>
      <c r="H42" s="310">
        <f t="shared" si="11"/>
        <v>0</v>
      </c>
      <c r="I42" s="310">
        <f t="shared" si="3"/>
        <v>0</v>
      </c>
      <c r="J42" s="374">
        <f t="shared" si="12"/>
        <v>0</v>
      </c>
      <c r="K42" s="374">
        <f t="shared" si="4"/>
        <v>0</v>
      </c>
      <c r="L42" s="388">
        <f t="shared" si="13"/>
        <v>1</v>
      </c>
      <c r="M42" s="374">
        <f t="shared" si="5"/>
        <v>0</v>
      </c>
    </row>
    <row r="43" spans="1:13">
      <c r="A43" s="228">
        <f t="shared" si="6"/>
        <v>0</v>
      </c>
      <c r="B43" s="229">
        <f t="shared" si="0"/>
        <v>0</v>
      </c>
      <c r="C43" s="310">
        <f t="shared" si="7"/>
        <v>0</v>
      </c>
      <c r="D43" s="310">
        <f t="shared" si="8"/>
        <v>0</v>
      </c>
      <c r="E43" s="311">
        <f t="shared" si="1"/>
        <v>0</v>
      </c>
      <c r="F43" s="310">
        <f t="shared" si="9"/>
        <v>0</v>
      </c>
      <c r="G43" s="310">
        <f t="shared" si="10"/>
        <v>0</v>
      </c>
      <c r="H43" s="310">
        <f t="shared" si="11"/>
        <v>0</v>
      </c>
      <c r="I43" s="310">
        <f t="shared" si="3"/>
        <v>0</v>
      </c>
      <c r="J43" s="374">
        <f t="shared" si="12"/>
        <v>0</v>
      </c>
      <c r="K43" s="374">
        <f t="shared" si="4"/>
        <v>0</v>
      </c>
      <c r="L43" s="388">
        <f t="shared" si="13"/>
        <v>1</v>
      </c>
      <c r="M43" s="374">
        <f t="shared" si="5"/>
        <v>0</v>
      </c>
    </row>
    <row r="44" spans="1:13">
      <c r="A44" s="228">
        <f t="shared" si="6"/>
        <v>0</v>
      </c>
      <c r="B44" s="229">
        <f t="shared" si="0"/>
        <v>0</v>
      </c>
      <c r="C44" s="310">
        <f t="shared" si="7"/>
        <v>0</v>
      </c>
      <c r="D44" s="310">
        <f t="shared" si="8"/>
        <v>0</v>
      </c>
      <c r="E44" s="311">
        <f t="shared" si="1"/>
        <v>0</v>
      </c>
      <c r="F44" s="310">
        <f t="shared" si="9"/>
        <v>0</v>
      </c>
      <c r="G44" s="310">
        <f t="shared" si="10"/>
        <v>0</v>
      </c>
      <c r="H44" s="310">
        <f t="shared" si="11"/>
        <v>0</v>
      </c>
      <c r="I44" s="310">
        <f t="shared" si="3"/>
        <v>0</v>
      </c>
      <c r="J44" s="374">
        <f t="shared" si="12"/>
        <v>0</v>
      </c>
      <c r="K44" s="374">
        <f t="shared" si="4"/>
        <v>0</v>
      </c>
      <c r="L44" s="388">
        <f t="shared" si="13"/>
        <v>1</v>
      </c>
      <c r="M44" s="374">
        <f t="shared" si="5"/>
        <v>0</v>
      </c>
    </row>
    <row r="45" spans="1:13">
      <c r="A45" s="228">
        <f t="shared" si="6"/>
        <v>0</v>
      </c>
      <c r="B45" s="229">
        <f t="shared" si="0"/>
        <v>0</v>
      </c>
      <c r="C45" s="310">
        <f t="shared" si="7"/>
        <v>0</v>
      </c>
      <c r="D45" s="310">
        <f t="shared" si="8"/>
        <v>0</v>
      </c>
      <c r="E45" s="311">
        <f t="shared" si="1"/>
        <v>0</v>
      </c>
      <c r="F45" s="310">
        <f t="shared" si="9"/>
        <v>0</v>
      </c>
      <c r="G45" s="310">
        <f t="shared" si="10"/>
        <v>0</v>
      </c>
      <c r="H45" s="310">
        <f t="shared" si="11"/>
        <v>0</v>
      </c>
      <c r="I45" s="310">
        <f t="shared" si="3"/>
        <v>0</v>
      </c>
      <c r="J45" s="374">
        <f t="shared" si="12"/>
        <v>0</v>
      </c>
      <c r="K45" s="374">
        <f t="shared" si="4"/>
        <v>0</v>
      </c>
      <c r="L45" s="388">
        <f t="shared" si="13"/>
        <v>1</v>
      </c>
      <c r="M45" s="374">
        <f t="shared" si="5"/>
        <v>0</v>
      </c>
    </row>
    <row r="46" spans="1:13">
      <c r="A46" s="228">
        <f t="shared" si="6"/>
        <v>0</v>
      </c>
      <c r="B46" s="229">
        <f t="shared" si="0"/>
        <v>0</v>
      </c>
      <c r="C46" s="310">
        <f t="shared" si="7"/>
        <v>0</v>
      </c>
      <c r="D46" s="310">
        <f t="shared" si="8"/>
        <v>0</v>
      </c>
      <c r="E46" s="311">
        <f t="shared" si="1"/>
        <v>0</v>
      </c>
      <c r="F46" s="310">
        <f t="shared" si="9"/>
        <v>0</v>
      </c>
      <c r="G46" s="310">
        <f t="shared" si="10"/>
        <v>0</v>
      </c>
      <c r="H46" s="310">
        <f t="shared" si="11"/>
        <v>0</v>
      </c>
      <c r="I46" s="310">
        <f t="shared" si="3"/>
        <v>0</v>
      </c>
      <c r="J46" s="374">
        <f t="shared" si="12"/>
        <v>0</v>
      </c>
      <c r="K46" s="374">
        <f t="shared" si="4"/>
        <v>0</v>
      </c>
      <c r="L46" s="388">
        <f t="shared" si="13"/>
        <v>1</v>
      </c>
      <c r="M46" s="374">
        <f t="shared" si="5"/>
        <v>0</v>
      </c>
    </row>
    <row r="47" spans="1:13">
      <c r="A47" s="228">
        <f t="shared" si="6"/>
        <v>0</v>
      </c>
      <c r="B47" s="229">
        <f t="shared" si="0"/>
        <v>0</v>
      </c>
      <c r="C47" s="310">
        <f t="shared" si="7"/>
        <v>0</v>
      </c>
      <c r="D47" s="310">
        <f t="shared" si="8"/>
        <v>0</v>
      </c>
      <c r="E47" s="311">
        <f t="shared" si="1"/>
        <v>0</v>
      </c>
      <c r="F47" s="310">
        <f t="shared" si="9"/>
        <v>0</v>
      </c>
      <c r="G47" s="310">
        <f t="shared" si="10"/>
        <v>0</v>
      </c>
      <c r="H47" s="310">
        <f t="shared" si="11"/>
        <v>0</v>
      </c>
      <c r="I47" s="310">
        <f t="shared" si="3"/>
        <v>0</v>
      </c>
      <c r="J47" s="374">
        <f t="shared" si="12"/>
        <v>0</v>
      </c>
      <c r="K47" s="374">
        <f t="shared" si="4"/>
        <v>0</v>
      </c>
      <c r="L47" s="388">
        <f t="shared" si="13"/>
        <v>1</v>
      </c>
      <c r="M47" s="374">
        <f t="shared" si="5"/>
        <v>0</v>
      </c>
    </row>
    <row r="48" spans="1:13">
      <c r="A48" s="228">
        <f t="shared" si="6"/>
        <v>0</v>
      </c>
      <c r="B48" s="229">
        <f t="shared" si="0"/>
        <v>0</v>
      </c>
      <c r="C48" s="310">
        <f t="shared" si="7"/>
        <v>0</v>
      </c>
      <c r="D48" s="310">
        <f t="shared" si="8"/>
        <v>0</v>
      </c>
      <c r="E48" s="311">
        <f t="shared" si="1"/>
        <v>0</v>
      </c>
      <c r="F48" s="310">
        <f t="shared" si="9"/>
        <v>0</v>
      </c>
      <c r="G48" s="310">
        <f t="shared" si="10"/>
        <v>0</v>
      </c>
      <c r="H48" s="310">
        <f t="shared" si="11"/>
        <v>0</v>
      </c>
      <c r="I48" s="310">
        <f t="shared" si="3"/>
        <v>0</v>
      </c>
      <c r="J48" s="374">
        <f t="shared" si="12"/>
        <v>0</v>
      </c>
      <c r="K48" s="374">
        <f t="shared" si="4"/>
        <v>0</v>
      </c>
      <c r="L48" s="388">
        <f t="shared" si="13"/>
        <v>1</v>
      </c>
      <c r="M48" s="374">
        <f t="shared" si="5"/>
        <v>0</v>
      </c>
    </row>
    <row r="49" spans="1:13">
      <c r="A49" s="228">
        <f t="shared" si="6"/>
        <v>0</v>
      </c>
      <c r="B49" s="229">
        <f t="shared" si="0"/>
        <v>0</v>
      </c>
      <c r="C49" s="310">
        <f t="shared" si="7"/>
        <v>0</v>
      </c>
      <c r="D49" s="310">
        <f t="shared" si="8"/>
        <v>0</v>
      </c>
      <c r="E49" s="311">
        <f t="shared" si="1"/>
        <v>0</v>
      </c>
      <c r="F49" s="310">
        <f t="shared" si="9"/>
        <v>0</v>
      </c>
      <c r="G49" s="310">
        <f t="shared" si="10"/>
        <v>0</v>
      </c>
      <c r="H49" s="310">
        <f t="shared" si="11"/>
        <v>0</v>
      </c>
      <c r="I49" s="310">
        <f t="shared" si="3"/>
        <v>0</v>
      </c>
      <c r="J49" s="374">
        <f t="shared" si="12"/>
        <v>0</v>
      </c>
      <c r="K49" s="374">
        <f t="shared" si="4"/>
        <v>0</v>
      </c>
      <c r="L49" s="388">
        <f t="shared" si="13"/>
        <v>1</v>
      </c>
      <c r="M49" s="374">
        <f t="shared" si="5"/>
        <v>0</v>
      </c>
    </row>
    <row r="50" spans="1:13">
      <c r="A50" s="228">
        <f t="shared" si="6"/>
        <v>0</v>
      </c>
      <c r="B50" s="229">
        <f t="shared" si="0"/>
        <v>0</v>
      </c>
      <c r="C50" s="310">
        <f t="shared" si="7"/>
        <v>0</v>
      </c>
      <c r="D50" s="310">
        <f t="shared" si="8"/>
        <v>0</v>
      </c>
      <c r="E50" s="311">
        <f t="shared" si="1"/>
        <v>0</v>
      </c>
      <c r="F50" s="310">
        <f t="shared" si="9"/>
        <v>0</v>
      </c>
      <c r="G50" s="310">
        <f t="shared" si="10"/>
        <v>0</v>
      </c>
      <c r="H50" s="310">
        <f t="shared" si="11"/>
        <v>0</v>
      </c>
      <c r="I50" s="310">
        <f t="shared" si="3"/>
        <v>0</v>
      </c>
      <c r="J50" s="374">
        <f t="shared" si="12"/>
        <v>0</v>
      </c>
      <c r="K50" s="374">
        <f t="shared" si="4"/>
        <v>0</v>
      </c>
      <c r="L50" s="388">
        <f t="shared" si="13"/>
        <v>1</v>
      </c>
      <c r="M50" s="374">
        <f t="shared" si="5"/>
        <v>0</v>
      </c>
    </row>
    <row r="51" spans="1:13">
      <c r="A51" s="228">
        <f t="shared" si="6"/>
        <v>0</v>
      </c>
      <c r="B51" s="229">
        <f t="shared" si="0"/>
        <v>0</v>
      </c>
      <c r="C51" s="310">
        <f t="shared" si="7"/>
        <v>0</v>
      </c>
      <c r="D51" s="310">
        <f t="shared" si="8"/>
        <v>0</v>
      </c>
      <c r="E51" s="311">
        <f t="shared" si="1"/>
        <v>0</v>
      </c>
      <c r="F51" s="310">
        <f t="shared" si="9"/>
        <v>0</v>
      </c>
      <c r="G51" s="310">
        <f t="shared" si="10"/>
        <v>0</v>
      </c>
      <c r="H51" s="310">
        <f t="shared" si="11"/>
        <v>0</v>
      </c>
      <c r="I51" s="310">
        <f t="shared" si="3"/>
        <v>0</v>
      </c>
      <c r="J51" s="374">
        <f t="shared" si="12"/>
        <v>0</v>
      </c>
      <c r="K51" s="374">
        <f t="shared" si="4"/>
        <v>0</v>
      </c>
      <c r="L51" s="388">
        <f t="shared" si="13"/>
        <v>1</v>
      </c>
      <c r="M51" s="374">
        <f t="shared" si="5"/>
        <v>0</v>
      </c>
    </row>
    <row r="52" spans="1:13">
      <c r="A52" s="228">
        <f t="shared" si="6"/>
        <v>0</v>
      </c>
      <c r="B52" s="229">
        <f t="shared" si="0"/>
        <v>0</v>
      </c>
      <c r="C52" s="310">
        <f t="shared" si="7"/>
        <v>0</v>
      </c>
      <c r="D52" s="310">
        <f t="shared" si="8"/>
        <v>0</v>
      </c>
      <c r="E52" s="311">
        <f t="shared" si="1"/>
        <v>0</v>
      </c>
      <c r="F52" s="310">
        <f t="shared" si="9"/>
        <v>0</v>
      </c>
      <c r="G52" s="310">
        <f t="shared" si="10"/>
        <v>0</v>
      </c>
      <c r="H52" s="310">
        <f t="shared" si="11"/>
        <v>0</v>
      </c>
      <c r="I52" s="310">
        <f t="shared" si="3"/>
        <v>0</v>
      </c>
      <c r="J52" s="374">
        <f t="shared" si="12"/>
        <v>0</v>
      </c>
      <c r="K52" s="374">
        <f t="shared" si="4"/>
        <v>0</v>
      </c>
      <c r="L52" s="388">
        <f t="shared" si="13"/>
        <v>1</v>
      </c>
      <c r="M52" s="374">
        <f t="shared" si="5"/>
        <v>0</v>
      </c>
    </row>
    <row r="53" spans="1:13">
      <c r="A53" s="228">
        <f t="shared" si="6"/>
        <v>0</v>
      </c>
      <c r="B53" s="229">
        <f t="shared" si="0"/>
        <v>0</v>
      </c>
      <c r="C53" s="310">
        <f t="shared" si="7"/>
        <v>0</v>
      </c>
      <c r="D53" s="310">
        <f t="shared" si="8"/>
        <v>0</v>
      </c>
      <c r="E53" s="311">
        <f t="shared" si="1"/>
        <v>0</v>
      </c>
      <c r="F53" s="310">
        <f t="shared" si="9"/>
        <v>0</v>
      </c>
      <c r="G53" s="310">
        <f t="shared" si="10"/>
        <v>0</v>
      </c>
      <c r="H53" s="310">
        <f t="shared" si="11"/>
        <v>0</v>
      </c>
      <c r="I53" s="310">
        <f t="shared" si="3"/>
        <v>0</v>
      </c>
      <c r="J53" s="374">
        <f t="shared" si="12"/>
        <v>0</v>
      </c>
      <c r="K53" s="374">
        <f t="shared" si="4"/>
        <v>0</v>
      </c>
      <c r="L53" s="388">
        <f t="shared" si="13"/>
        <v>1</v>
      </c>
      <c r="M53" s="374">
        <f t="shared" si="5"/>
        <v>0</v>
      </c>
    </row>
    <row r="54" spans="1:13">
      <c r="A54" s="228">
        <f t="shared" si="6"/>
        <v>0</v>
      </c>
      <c r="B54" s="229">
        <f t="shared" si="0"/>
        <v>0</v>
      </c>
      <c r="C54" s="310">
        <f t="shared" si="7"/>
        <v>0</v>
      </c>
      <c r="D54" s="310">
        <f t="shared" si="8"/>
        <v>0</v>
      </c>
      <c r="E54" s="311">
        <f t="shared" si="1"/>
        <v>0</v>
      </c>
      <c r="F54" s="310">
        <f t="shared" si="9"/>
        <v>0</v>
      </c>
      <c r="G54" s="310">
        <f t="shared" si="10"/>
        <v>0</v>
      </c>
      <c r="H54" s="310">
        <f t="shared" si="11"/>
        <v>0</v>
      </c>
      <c r="I54" s="310">
        <f t="shared" si="3"/>
        <v>0</v>
      </c>
      <c r="J54" s="374">
        <f t="shared" si="12"/>
        <v>0</v>
      </c>
      <c r="K54" s="374">
        <f t="shared" si="4"/>
        <v>0</v>
      </c>
      <c r="L54" s="388">
        <f t="shared" si="13"/>
        <v>1</v>
      </c>
      <c r="M54" s="374">
        <f t="shared" si="5"/>
        <v>0</v>
      </c>
    </row>
    <row r="55" spans="1:13">
      <c r="A55" s="228">
        <f t="shared" si="6"/>
        <v>0</v>
      </c>
      <c r="B55" s="229">
        <f t="shared" si="0"/>
        <v>0</v>
      </c>
      <c r="C55" s="310">
        <f t="shared" si="7"/>
        <v>0</v>
      </c>
      <c r="D55" s="310">
        <f t="shared" si="8"/>
        <v>0</v>
      </c>
      <c r="E55" s="311">
        <f t="shared" si="1"/>
        <v>0</v>
      </c>
      <c r="F55" s="310">
        <f t="shared" si="9"/>
        <v>0</v>
      </c>
      <c r="G55" s="310">
        <f t="shared" si="10"/>
        <v>0</v>
      </c>
      <c r="H55" s="310">
        <f t="shared" si="11"/>
        <v>0</v>
      </c>
      <c r="I55" s="310">
        <f t="shared" si="3"/>
        <v>0</v>
      </c>
      <c r="J55" s="374">
        <f t="shared" si="12"/>
        <v>0</v>
      </c>
      <c r="K55" s="374">
        <f t="shared" si="4"/>
        <v>0</v>
      </c>
      <c r="L55" s="388">
        <f t="shared" si="13"/>
        <v>1</v>
      </c>
      <c r="M55" s="374">
        <f t="shared" si="5"/>
        <v>0</v>
      </c>
    </row>
    <row r="56" spans="1:13">
      <c r="A56" s="228">
        <f t="shared" si="6"/>
        <v>0</v>
      </c>
      <c r="B56" s="229">
        <f t="shared" si="0"/>
        <v>0</v>
      </c>
      <c r="C56" s="310">
        <f t="shared" si="7"/>
        <v>0</v>
      </c>
      <c r="D56" s="310">
        <f t="shared" si="8"/>
        <v>0</v>
      </c>
      <c r="E56" s="311">
        <f t="shared" si="1"/>
        <v>0</v>
      </c>
      <c r="F56" s="310">
        <f t="shared" si="9"/>
        <v>0</v>
      </c>
      <c r="G56" s="310">
        <f t="shared" si="10"/>
        <v>0</v>
      </c>
      <c r="H56" s="310">
        <f t="shared" si="11"/>
        <v>0</v>
      </c>
      <c r="I56" s="310">
        <f t="shared" si="3"/>
        <v>0</v>
      </c>
      <c r="J56" s="374">
        <f t="shared" si="12"/>
        <v>0</v>
      </c>
      <c r="K56" s="374">
        <f t="shared" si="4"/>
        <v>0</v>
      </c>
      <c r="L56" s="388">
        <f t="shared" si="13"/>
        <v>1</v>
      </c>
      <c r="M56" s="374">
        <f t="shared" si="5"/>
        <v>0</v>
      </c>
    </row>
    <row r="57" spans="1:13">
      <c r="A57" s="228">
        <f t="shared" si="6"/>
        <v>0</v>
      </c>
      <c r="B57" s="229">
        <f t="shared" si="0"/>
        <v>0</v>
      </c>
      <c r="C57" s="310">
        <f t="shared" si="7"/>
        <v>0</v>
      </c>
      <c r="D57" s="310">
        <f t="shared" si="8"/>
        <v>0</v>
      </c>
      <c r="E57" s="311">
        <f t="shared" si="1"/>
        <v>0</v>
      </c>
      <c r="F57" s="310">
        <f t="shared" si="9"/>
        <v>0</v>
      </c>
      <c r="G57" s="310">
        <f t="shared" si="10"/>
        <v>0</v>
      </c>
      <c r="H57" s="310">
        <f t="shared" si="11"/>
        <v>0</v>
      </c>
      <c r="I57" s="310">
        <f t="shared" si="3"/>
        <v>0</v>
      </c>
      <c r="J57" s="374">
        <f t="shared" si="12"/>
        <v>0</v>
      </c>
      <c r="K57" s="374">
        <f t="shared" si="4"/>
        <v>0</v>
      </c>
      <c r="L57" s="388">
        <f t="shared" si="13"/>
        <v>1</v>
      </c>
      <c r="M57" s="374">
        <f t="shared" si="5"/>
        <v>0</v>
      </c>
    </row>
    <row r="58" spans="1:13">
      <c r="A58" s="228">
        <f t="shared" si="6"/>
        <v>0</v>
      </c>
      <c r="B58" s="229">
        <f t="shared" si="0"/>
        <v>0</v>
      </c>
      <c r="C58" s="310">
        <f t="shared" si="7"/>
        <v>0</v>
      </c>
      <c r="D58" s="310">
        <f t="shared" si="8"/>
        <v>0</v>
      </c>
      <c r="E58" s="311">
        <f t="shared" si="1"/>
        <v>0</v>
      </c>
      <c r="F58" s="310">
        <f t="shared" si="9"/>
        <v>0</v>
      </c>
      <c r="G58" s="310">
        <f t="shared" si="10"/>
        <v>0</v>
      </c>
      <c r="H58" s="310">
        <f t="shared" si="11"/>
        <v>0</v>
      </c>
      <c r="I58" s="310">
        <f t="shared" si="3"/>
        <v>0</v>
      </c>
      <c r="J58" s="374">
        <f t="shared" si="12"/>
        <v>0</v>
      </c>
      <c r="K58" s="374">
        <f t="shared" si="4"/>
        <v>0</v>
      </c>
      <c r="L58" s="388">
        <f t="shared" si="13"/>
        <v>1</v>
      </c>
      <c r="M58" s="374">
        <f t="shared" si="5"/>
        <v>0</v>
      </c>
    </row>
    <row r="59" spans="1:13">
      <c r="A59" s="228">
        <f t="shared" si="6"/>
        <v>0</v>
      </c>
      <c r="B59" s="229">
        <f t="shared" si="0"/>
        <v>0</v>
      </c>
      <c r="C59" s="310">
        <f t="shared" si="7"/>
        <v>0</v>
      </c>
      <c r="D59" s="310">
        <f t="shared" si="8"/>
        <v>0</v>
      </c>
      <c r="E59" s="311">
        <f t="shared" si="1"/>
        <v>0</v>
      </c>
      <c r="F59" s="310">
        <f t="shared" si="9"/>
        <v>0</v>
      </c>
      <c r="G59" s="310">
        <f t="shared" si="10"/>
        <v>0</v>
      </c>
      <c r="H59" s="310">
        <f t="shared" si="11"/>
        <v>0</v>
      </c>
      <c r="I59" s="310">
        <f t="shared" si="3"/>
        <v>0</v>
      </c>
      <c r="J59" s="374">
        <f t="shared" si="12"/>
        <v>0</v>
      </c>
      <c r="K59" s="374">
        <f t="shared" si="4"/>
        <v>0</v>
      </c>
      <c r="L59" s="388">
        <f t="shared" si="13"/>
        <v>1</v>
      </c>
      <c r="M59" s="374">
        <f t="shared" si="5"/>
        <v>0</v>
      </c>
    </row>
    <row r="60" spans="1:13">
      <c r="A60" s="228">
        <f t="shared" si="6"/>
        <v>0</v>
      </c>
      <c r="B60" s="229">
        <f t="shared" si="0"/>
        <v>0</v>
      </c>
      <c r="C60" s="310">
        <f t="shared" si="7"/>
        <v>0</v>
      </c>
      <c r="D60" s="310">
        <f t="shared" si="8"/>
        <v>0</v>
      </c>
      <c r="E60" s="311">
        <f t="shared" si="1"/>
        <v>0</v>
      </c>
      <c r="F60" s="310">
        <f t="shared" si="9"/>
        <v>0</v>
      </c>
      <c r="G60" s="310">
        <f t="shared" si="10"/>
        <v>0</v>
      </c>
      <c r="H60" s="310">
        <f t="shared" si="11"/>
        <v>0</v>
      </c>
      <c r="I60" s="310">
        <f t="shared" si="3"/>
        <v>0</v>
      </c>
      <c r="J60" s="374">
        <f t="shared" si="12"/>
        <v>0</v>
      </c>
      <c r="K60" s="374">
        <f t="shared" si="4"/>
        <v>0</v>
      </c>
      <c r="L60" s="388">
        <f t="shared" si="13"/>
        <v>1</v>
      </c>
      <c r="M60" s="374">
        <f t="shared" si="5"/>
        <v>0</v>
      </c>
    </row>
    <row r="61" spans="1:13">
      <c r="A61" s="228">
        <f t="shared" si="6"/>
        <v>0</v>
      </c>
      <c r="B61" s="229">
        <f t="shared" si="0"/>
        <v>0</v>
      </c>
      <c r="C61" s="310">
        <f t="shared" si="7"/>
        <v>0</v>
      </c>
      <c r="D61" s="310">
        <f t="shared" si="8"/>
        <v>0</v>
      </c>
      <c r="E61" s="311">
        <f t="shared" si="1"/>
        <v>0</v>
      </c>
      <c r="F61" s="310">
        <f t="shared" si="9"/>
        <v>0</v>
      </c>
      <c r="G61" s="310">
        <f t="shared" si="10"/>
        <v>0</v>
      </c>
      <c r="H61" s="310">
        <f t="shared" si="11"/>
        <v>0</v>
      </c>
      <c r="I61" s="310">
        <f t="shared" si="3"/>
        <v>0</v>
      </c>
      <c r="J61" s="374">
        <f t="shared" si="12"/>
        <v>0</v>
      </c>
      <c r="K61" s="374">
        <f t="shared" si="4"/>
        <v>0</v>
      </c>
      <c r="L61" s="388">
        <f t="shared" si="13"/>
        <v>1</v>
      </c>
      <c r="M61" s="374">
        <f t="shared" si="5"/>
        <v>0</v>
      </c>
    </row>
    <row r="62" spans="1:13">
      <c r="A62" s="228">
        <f t="shared" si="6"/>
        <v>0</v>
      </c>
      <c r="B62" s="229">
        <f t="shared" si="0"/>
        <v>0</v>
      </c>
      <c r="C62" s="310">
        <f t="shared" si="7"/>
        <v>0</v>
      </c>
      <c r="D62" s="310">
        <f t="shared" si="8"/>
        <v>0</v>
      </c>
      <c r="E62" s="311">
        <f t="shared" si="1"/>
        <v>0</v>
      </c>
      <c r="F62" s="310">
        <f t="shared" si="9"/>
        <v>0</v>
      </c>
      <c r="G62" s="310">
        <f t="shared" si="10"/>
        <v>0</v>
      </c>
      <c r="H62" s="310">
        <f t="shared" si="11"/>
        <v>0</v>
      </c>
      <c r="I62" s="310">
        <f t="shared" si="3"/>
        <v>0</v>
      </c>
      <c r="J62" s="374">
        <f t="shared" si="12"/>
        <v>0</v>
      </c>
      <c r="K62" s="374">
        <f t="shared" si="4"/>
        <v>0</v>
      </c>
      <c r="L62" s="388">
        <f t="shared" si="13"/>
        <v>1</v>
      </c>
      <c r="M62" s="374">
        <f t="shared" si="5"/>
        <v>0</v>
      </c>
    </row>
    <row r="63" spans="1:13">
      <c r="A63" s="228">
        <f t="shared" si="6"/>
        <v>0</v>
      </c>
      <c r="B63" s="229">
        <f t="shared" si="0"/>
        <v>0</v>
      </c>
      <c r="C63" s="310">
        <f t="shared" si="7"/>
        <v>0</v>
      </c>
      <c r="D63" s="310">
        <f t="shared" si="8"/>
        <v>0</v>
      </c>
      <c r="E63" s="311">
        <f t="shared" si="1"/>
        <v>0</v>
      </c>
      <c r="F63" s="310">
        <f t="shared" si="9"/>
        <v>0</v>
      </c>
      <c r="G63" s="310">
        <f t="shared" si="10"/>
        <v>0</v>
      </c>
      <c r="H63" s="310">
        <f t="shared" si="11"/>
        <v>0</v>
      </c>
      <c r="I63" s="310">
        <f t="shared" si="3"/>
        <v>0</v>
      </c>
      <c r="J63" s="374">
        <f t="shared" si="12"/>
        <v>0</v>
      </c>
      <c r="K63" s="374">
        <f t="shared" si="4"/>
        <v>0</v>
      </c>
      <c r="L63" s="388">
        <f t="shared" si="13"/>
        <v>1</v>
      </c>
      <c r="M63" s="374">
        <f t="shared" si="5"/>
        <v>0</v>
      </c>
    </row>
    <row r="64" spans="1:13">
      <c r="A64" s="228">
        <f t="shared" si="6"/>
        <v>0</v>
      </c>
      <c r="B64" s="229">
        <f t="shared" si="0"/>
        <v>0</v>
      </c>
      <c r="C64" s="310">
        <f t="shared" si="7"/>
        <v>0</v>
      </c>
      <c r="D64" s="310">
        <f t="shared" si="8"/>
        <v>0</v>
      </c>
      <c r="E64" s="311">
        <f t="shared" si="1"/>
        <v>0</v>
      </c>
      <c r="F64" s="310">
        <f t="shared" si="9"/>
        <v>0</v>
      </c>
      <c r="G64" s="310">
        <f t="shared" si="10"/>
        <v>0</v>
      </c>
      <c r="H64" s="310">
        <f t="shared" si="11"/>
        <v>0</v>
      </c>
      <c r="I64" s="310">
        <f t="shared" si="3"/>
        <v>0</v>
      </c>
      <c r="J64" s="374">
        <f t="shared" si="12"/>
        <v>0</v>
      </c>
      <c r="K64" s="374">
        <f t="shared" si="4"/>
        <v>0</v>
      </c>
      <c r="L64" s="388">
        <f t="shared" si="13"/>
        <v>1</v>
      </c>
      <c r="M64" s="374">
        <f t="shared" si="5"/>
        <v>0</v>
      </c>
    </row>
    <row r="65" spans="1:13">
      <c r="A65" s="228">
        <f t="shared" si="6"/>
        <v>0</v>
      </c>
      <c r="B65" s="229">
        <f t="shared" si="0"/>
        <v>0</v>
      </c>
      <c r="C65" s="310">
        <f t="shared" si="7"/>
        <v>0</v>
      </c>
      <c r="D65" s="310">
        <f t="shared" si="8"/>
        <v>0</v>
      </c>
      <c r="E65" s="311">
        <f t="shared" si="1"/>
        <v>0</v>
      </c>
      <c r="F65" s="310">
        <f t="shared" si="9"/>
        <v>0</v>
      </c>
      <c r="G65" s="310">
        <f t="shared" si="10"/>
        <v>0</v>
      </c>
      <c r="H65" s="310">
        <f t="shared" si="11"/>
        <v>0</v>
      </c>
      <c r="I65" s="310">
        <f t="shared" si="3"/>
        <v>0</v>
      </c>
      <c r="J65" s="374">
        <f t="shared" si="12"/>
        <v>0</v>
      </c>
      <c r="K65" s="374">
        <f t="shared" si="4"/>
        <v>0</v>
      </c>
      <c r="L65" s="388">
        <f t="shared" si="13"/>
        <v>1</v>
      </c>
      <c r="M65" s="374">
        <f t="shared" si="5"/>
        <v>0</v>
      </c>
    </row>
    <row r="66" spans="1:13">
      <c r="A66" s="228">
        <f t="shared" si="6"/>
        <v>0</v>
      </c>
      <c r="B66" s="229">
        <f t="shared" si="0"/>
        <v>0</v>
      </c>
      <c r="C66" s="310">
        <f t="shared" si="7"/>
        <v>0</v>
      </c>
      <c r="D66" s="310">
        <f t="shared" si="8"/>
        <v>0</v>
      </c>
      <c r="E66" s="311">
        <f t="shared" si="1"/>
        <v>0</v>
      </c>
      <c r="F66" s="310">
        <f t="shared" si="9"/>
        <v>0</v>
      </c>
      <c r="G66" s="310">
        <f t="shared" si="10"/>
        <v>0</v>
      </c>
      <c r="H66" s="310">
        <f t="shared" si="11"/>
        <v>0</v>
      </c>
      <c r="I66" s="310">
        <f t="shared" si="3"/>
        <v>0</v>
      </c>
      <c r="J66" s="374">
        <f t="shared" si="12"/>
        <v>0</v>
      </c>
      <c r="K66" s="374">
        <f t="shared" si="4"/>
        <v>0</v>
      </c>
      <c r="L66" s="388">
        <f t="shared" si="13"/>
        <v>1</v>
      </c>
      <c r="M66" s="374">
        <f t="shared" si="5"/>
        <v>0</v>
      </c>
    </row>
    <row r="67" spans="1:13">
      <c r="A67" s="228">
        <f t="shared" si="6"/>
        <v>0</v>
      </c>
      <c r="B67" s="229">
        <f t="shared" si="0"/>
        <v>0</v>
      </c>
      <c r="C67" s="310">
        <f t="shared" si="7"/>
        <v>0</v>
      </c>
      <c r="D67" s="310">
        <f t="shared" si="8"/>
        <v>0</v>
      </c>
      <c r="E67" s="311">
        <f t="shared" si="1"/>
        <v>0</v>
      </c>
      <c r="F67" s="310">
        <f t="shared" si="9"/>
        <v>0</v>
      </c>
      <c r="G67" s="310">
        <f t="shared" si="10"/>
        <v>0</v>
      </c>
      <c r="H67" s="310">
        <f t="shared" si="11"/>
        <v>0</v>
      </c>
      <c r="I67" s="310">
        <f t="shared" si="3"/>
        <v>0</v>
      </c>
      <c r="J67" s="374">
        <f t="shared" si="12"/>
        <v>0</v>
      </c>
      <c r="K67" s="374">
        <f t="shared" si="4"/>
        <v>0</v>
      </c>
      <c r="L67" s="388">
        <f t="shared" si="13"/>
        <v>1</v>
      </c>
      <c r="M67" s="374">
        <f t="shared" si="5"/>
        <v>0</v>
      </c>
    </row>
    <row r="68" spans="1:13">
      <c r="A68" s="228">
        <f t="shared" si="6"/>
        <v>0</v>
      </c>
      <c r="B68" s="229">
        <f t="shared" si="0"/>
        <v>0</v>
      </c>
      <c r="C68" s="310">
        <f t="shared" si="7"/>
        <v>0</v>
      </c>
      <c r="D68" s="310">
        <f t="shared" si="8"/>
        <v>0</v>
      </c>
      <c r="E68" s="311">
        <f t="shared" si="1"/>
        <v>0</v>
      </c>
      <c r="F68" s="310">
        <f t="shared" si="9"/>
        <v>0</v>
      </c>
      <c r="G68" s="310">
        <f t="shared" si="10"/>
        <v>0</v>
      </c>
      <c r="H68" s="310">
        <f t="shared" si="11"/>
        <v>0</v>
      </c>
      <c r="I68" s="310">
        <f t="shared" si="3"/>
        <v>0</v>
      </c>
      <c r="J68" s="374">
        <f t="shared" si="12"/>
        <v>0</v>
      </c>
      <c r="K68" s="374">
        <f t="shared" si="4"/>
        <v>0</v>
      </c>
      <c r="L68" s="388">
        <f t="shared" si="13"/>
        <v>1</v>
      </c>
      <c r="M68" s="374">
        <f t="shared" si="5"/>
        <v>0</v>
      </c>
    </row>
    <row r="69" spans="1:13">
      <c r="A69" s="228">
        <f t="shared" si="6"/>
        <v>0</v>
      </c>
      <c r="B69" s="229">
        <f t="shared" si="0"/>
        <v>0</v>
      </c>
      <c r="C69" s="310">
        <f t="shared" si="7"/>
        <v>0</v>
      </c>
      <c r="D69" s="310">
        <f t="shared" si="8"/>
        <v>0</v>
      </c>
      <c r="E69" s="311">
        <f t="shared" si="1"/>
        <v>0</v>
      </c>
      <c r="F69" s="310">
        <f t="shared" si="9"/>
        <v>0</v>
      </c>
      <c r="G69" s="310">
        <f t="shared" si="10"/>
        <v>0</v>
      </c>
      <c r="H69" s="310">
        <f t="shared" si="11"/>
        <v>0</v>
      </c>
      <c r="I69" s="310">
        <f t="shared" si="3"/>
        <v>0</v>
      </c>
      <c r="J69" s="374">
        <f t="shared" si="12"/>
        <v>0</v>
      </c>
      <c r="K69" s="374">
        <f t="shared" si="4"/>
        <v>0</v>
      </c>
      <c r="L69" s="388">
        <f t="shared" si="13"/>
        <v>1</v>
      </c>
      <c r="M69" s="374">
        <f t="shared" si="5"/>
        <v>0</v>
      </c>
    </row>
    <row r="70" spans="1:13">
      <c r="A70" s="228">
        <f t="shared" si="6"/>
        <v>0</v>
      </c>
      <c r="B70" s="229">
        <f t="shared" si="0"/>
        <v>0</v>
      </c>
      <c r="C70" s="310">
        <f t="shared" si="7"/>
        <v>0</v>
      </c>
      <c r="D70" s="310">
        <f t="shared" si="8"/>
        <v>0</v>
      </c>
      <c r="E70" s="311">
        <f t="shared" si="1"/>
        <v>0</v>
      </c>
      <c r="F70" s="310">
        <f t="shared" si="9"/>
        <v>0</v>
      </c>
      <c r="G70" s="310">
        <f t="shared" si="10"/>
        <v>0</v>
      </c>
      <c r="H70" s="310">
        <f t="shared" si="11"/>
        <v>0</v>
      </c>
      <c r="I70" s="310">
        <f t="shared" si="3"/>
        <v>0</v>
      </c>
      <c r="J70" s="374">
        <f t="shared" si="12"/>
        <v>0</v>
      </c>
      <c r="K70" s="374">
        <f t="shared" si="4"/>
        <v>0</v>
      </c>
      <c r="L70" s="388">
        <f t="shared" si="13"/>
        <v>1</v>
      </c>
      <c r="M70" s="374">
        <f t="shared" si="5"/>
        <v>0</v>
      </c>
    </row>
    <row r="71" spans="1:13">
      <c r="A71" s="228">
        <f t="shared" si="6"/>
        <v>0</v>
      </c>
      <c r="B71" s="229">
        <f t="shared" si="0"/>
        <v>0</v>
      </c>
      <c r="C71" s="310">
        <f t="shared" si="7"/>
        <v>0</v>
      </c>
      <c r="D71" s="310">
        <f t="shared" si="8"/>
        <v>0</v>
      </c>
      <c r="E71" s="311">
        <f t="shared" si="1"/>
        <v>0</v>
      </c>
      <c r="F71" s="310">
        <f t="shared" si="9"/>
        <v>0</v>
      </c>
      <c r="G71" s="310">
        <f t="shared" si="10"/>
        <v>0</v>
      </c>
      <c r="H71" s="310">
        <f t="shared" si="11"/>
        <v>0</v>
      </c>
      <c r="I71" s="310">
        <f t="shared" si="3"/>
        <v>0</v>
      </c>
      <c r="J71" s="374">
        <f t="shared" si="12"/>
        <v>0</v>
      </c>
      <c r="K71" s="374">
        <f t="shared" si="4"/>
        <v>0</v>
      </c>
      <c r="L71" s="388">
        <f t="shared" si="13"/>
        <v>1</v>
      </c>
      <c r="M71" s="374">
        <f t="shared" si="5"/>
        <v>0</v>
      </c>
    </row>
    <row r="72" spans="1:13">
      <c r="A72" s="228">
        <f t="shared" si="6"/>
        <v>0</v>
      </c>
      <c r="B72" s="229">
        <f t="shared" si="0"/>
        <v>0</v>
      </c>
      <c r="C72" s="310">
        <f t="shared" si="7"/>
        <v>0</v>
      </c>
      <c r="D72" s="310">
        <f t="shared" si="8"/>
        <v>0</v>
      </c>
      <c r="E72" s="311">
        <f t="shared" si="1"/>
        <v>0</v>
      </c>
      <c r="F72" s="310">
        <f t="shared" si="9"/>
        <v>0</v>
      </c>
      <c r="G72" s="310">
        <f t="shared" si="10"/>
        <v>0</v>
      </c>
      <c r="H72" s="310">
        <f t="shared" si="11"/>
        <v>0</v>
      </c>
      <c r="I72" s="310">
        <f t="shared" si="3"/>
        <v>0</v>
      </c>
      <c r="J72" s="374">
        <f t="shared" si="12"/>
        <v>0</v>
      </c>
      <c r="K72" s="374">
        <f t="shared" si="4"/>
        <v>0</v>
      </c>
      <c r="L72" s="388">
        <f t="shared" si="13"/>
        <v>1</v>
      </c>
      <c r="M72" s="374">
        <f t="shared" si="5"/>
        <v>0</v>
      </c>
    </row>
    <row r="73" spans="1:13">
      <c r="A73" s="228">
        <f t="shared" si="6"/>
        <v>0</v>
      </c>
      <c r="B73" s="229">
        <f t="shared" si="0"/>
        <v>0</v>
      </c>
      <c r="C73" s="310">
        <f t="shared" si="7"/>
        <v>0</v>
      </c>
      <c r="D73" s="310">
        <f t="shared" si="8"/>
        <v>0</v>
      </c>
      <c r="E73" s="311">
        <f t="shared" si="1"/>
        <v>0</v>
      </c>
      <c r="F73" s="310">
        <f t="shared" si="9"/>
        <v>0</v>
      </c>
      <c r="G73" s="310">
        <f t="shared" si="10"/>
        <v>0</v>
      </c>
      <c r="H73" s="310">
        <f t="shared" si="11"/>
        <v>0</v>
      </c>
      <c r="I73" s="310">
        <f t="shared" si="3"/>
        <v>0</v>
      </c>
      <c r="J73" s="374">
        <f t="shared" si="12"/>
        <v>0</v>
      </c>
      <c r="K73" s="374">
        <f t="shared" si="4"/>
        <v>0</v>
      </c>
      <c r="L73" s="388">
        <f t="shared" si="13"/>
        <v>1</v>
      </c>
      <c r="M73" s="374">
        <f t="shared" si="5"/>
        <v>0</v>
      </c>
    </row>
    <row r="74" spans="1:13">
      <c r="A74" s="228">
        <f t="shared" si="6"/>
        <v>0</v>
      </c>
      <c r="B74" s="229">
        <f t="shared" si="0"/>
        <v>0</v>
      </c>
      <c r="C74" s="310">
        <f t="shared" si="7"/>
        <v>0</v>
      </c>
      <c r="D74" s="310">
        <f t="shared" si="8"/>
        <v>0</v>
      </c>
      <c r="E74" s="311">
        <f t="shared" si="1"/>
        <v>0</v>
      </c>
      <c r="F74" s="310">
        <f t="shared" si="9"/>
        <v>0</v>
      </c>
      <c r="G74" s="310">
        <f t="shared" si="10"/>
        <v>0</v>
      </c>
      <c r="H74" s="310">
        <f t="shared" si="11"/>
        <v>0</v>
      </c>
      <c r="I74" s="310">
        <f t="shared" si="3"/>
        <v>0</v>
      </c>
      <c r="J74" s="374">
        <f t="shared" si="12"/>
        <v>0</v>
      </c>
      <c r="K74" s="374">
        <f t="shared" si="4"/>
        <v>0</v>
      </c>
      <c r="L74" s="388">
        <f t="shared" si="13"/>
        <v>1</v>
      </c>
      <c r="M74" s="374">
        <f t="shared" si="5"/>
        <v>0</v>
      </c>
    </row>
    <row r="75" spans="1:13">
      <c r="A75" s="228">
        <f t="shared" si="6"/>
        <v>0</v>
      </c>
      <c r="B75" s="229">
        <f t="shared" si="0"/>
        <v>0</v>
      </c>
      <c r="C75" s="310">
        <f t="shared" si="7"/>
        <v>0</v>
      </c>
      <c r="D75" s="310">
        <f t="shared" si="8"/>
        <v>0</v>
      </c>
      <c r="E75" s="311">
        <f t="shared" si="1"/>
        <v>0</v>
      </c>
      <c r="F75" s="310">
        <f t="shared" si="9"/>
        <v>0</v>
      </c>
      <c r="G75" s="310">
        <f t="shared" si="10"/>
        <v>0</v>
      </c>
      <c r="H75" s="310">
        <f t="shared" si="11"/>
        <v>0</v>
      </c>
      <c r="I75" s="310">
        <f t="shared" si="3"/>
        <v>0</v>
      </c>
      <c r="J75" s="374">
        <f t="shared" si="12"/>
        <v>0</v>
      </c>
      <c r="K75" s="374">
        <f t="shared" si="4"/>
        <v>0</v>
      </c>
      <c r="L75" s="388">
        <f t="shared" si="13"/>
        <v>1</v>
      </c>
      <c r="M75" s="374">
        <f t="shared" si="5"/>
        <v>0</v>
      </c>
    </row>
    <row r="76" spans="1:13">
      <c r="A76" s="228">
        <f t="shared" si="6"/>
        <v>0</v>
      </c>
      <c r="B76" s="229">
        <f t="shared" si="0"/>
        <v>0</v>
      </c>
      <c r="C76" s="310">
        <f t="shared" si="7"/>
        <v>0</v>
      </c>
      <c r="D76" s="310">
        <f t="shared" si="8"/>
        <v>0</v>
      </c>
      <c r="E76" s="311">
        <f t="shared" si="1"/>
        <v>0</v>
      </c>
      <c r="F76" s="310">
        <f t="shared" si="9"/>
        <v>0</v>
      </c>
      <c r="G76" s="310">
        <f t="shared" si="10"/>
        <v>0</v>
      </c>
      <c r="H76" s="310">
        <f t="shared" si="11"/>
        <v>0</v>
      </c>
      <c r="I76" s="310">
        <f t="shared" si="3"/>
        <v>0</v>
      </c>
      <c r="J76" s="374">
        <f t="shared" si="12"/>
        <v>0</v>
      </c>
      <c r="K76" s="374">
        <f t="shared" si="4"/>
        <v>0</v>
      </c>
      <c r="L76" s="388">
        <f t="shared" si="13"/>
        <v>1</v>
      </c>
      <c r="M76" s="374">
        <f t="shared" si="5"/>
        <v>0</v>
      </c>
    </row>
    <row r="77" spans="1:13">
      <c r="A77" s="228">
        <f t="shared" si="6"/>
        <v>0</v>
      </c>
      <c r="B77" s="229">
        <f t="shared" si="0"/>
        <v>0</v>
      </c>
      <c r="C77" s="310">
        <f t="shared" si="7"/>
        <v>0</v>
      </c>
      <c r="D77" s="310">
        <f t="shared" si="8"/>
        <v>0</v>
      </c>
      <c r="E77" s="311">
        <f t="shared" si="1"/>
        <v>0</v>
      </c>
      <c r="F77" s="310">
        <f t="shared" si="9"/>
        <v>0</v>
      </c>
      <c r="G77" s="310">
        <f t="shared" si="10"/>
        <v>0</v>
      </c>
      <c r="H77" s="310">
        <f t="shared" si="11"/>
        <v>0</v>
      </c>
      <c r="I77" s="310">
        <f t="shared" si="3"/>
        <v>0</v>
      </c>
      <c r="J77" s="374">
        <f t="shared" si="12"/>
        <v>0</v>
      </c>
      <c r="K77" s="374">
        <f t="shared" si="4"/>
        <v>0</v>
      </c>
      <c r="L77" s="388">
        <f t="shared" si="13"/>
        <v>1</v>
      </c>
      <c r="M77" s="374">
        <f t="shared" si="5"/>
        <v>0</v>
      </c>
    </row>
    <row r="78" spans="1:13">
      <c r="A78" s="228">
        <f t="shared" si="6"/>
        <v>0</v>
      </c>
      <c r="B78" s="229">
        <f t="shared" si="0"/>
        <v>0</v>
      </c>
      <c r="C78" s="310">
        <f t="shared" si="7"/>
        <v>0</v>
      </c>
      <c r="D78" s="310">
        <f t="shared" si="8"/>
        <v>0</v>
      </c>
      <c r="E78" s="311">
        <f t="shared" si="1"/>
        <v>0</v>
      </c>
      <c r="F78" s="310">
        <f t="shared" si="9"/>
        <v>0</v>
      </c>
      <c r="G78" s="310">
        <f t="shared" si="10"/>
        <v>0</v>
      </c>
      <c r="H78" s="310">
        <f t="shared" si="11"/>
        <v>0</v>
      </c>
      <c r="I78" s="310">
        <f t="shared" si="3"/>
        <v>0</v>
      </c>
      <c r="J78" s="374">
        <f t="shared" si="12"/>
        <v>0</v>
      </c>
      <c r="K78" s="374">
        <f t="shared" si="4"/>
        <v>0</v>
      </c>
      <c r="L78" s="388">
        <f t="shared" si="13"/>
        <v>1</v>
      </c>
      <c r="M78" s="374">
        <f t="shared" si="5"/>
        <v>0</v>
      </c>
    </row>
    <row r="79" spans="1:13">
      <c r="A79" s="228">
        <f t="shared" si="6"/>
        <v>0</v>
      </c>
      <c r="B79" s="229">
        <f t="shared" si="0"/>
        <v>0</v>
      </c>
      <c r="C79" s="310">
        <f t="shared" si="7"/>
        <v>0</v>
      </c>
      <c r="D79" s="310">
        <f t="shared" si="8"/>
        <v>0</v>
      </c>
      <c r="E79" s="311">
        <f t="shared" si="1"/>
        <v>0</v>
      </c>
      <c r="F79" s="310">
        <f t="shared" si="9"/>
        <v>0</v>
      </c>
      <c r="G79" s="310">
        <f t="shared" si="10"/>
        <v>0</v>
      </c>
      <c r="H79" s="310">
        <f t="shared" si="11"/>
        <v>0</v>
      </c>
      <c r="I79" s="310">
        <f t="shared" si="3"/>
        <v>0</v>
      </c>
      <c r="J79" s="374">
        <f t="shared" si="12"/>
        <v>0</v>
      </c>
      <c r="K79" s="374">
        <f t="shared" si="4"/>
        <v>0</v>
      </c>
      <c r="L79" s="388">
        <f t="shared" si="13"/>
        <v>1</v>
      </c>
      <c r="M79" s="374">
        <f t="shared" si="5"/>
        <v>0</v>
      </c>
    </row>
    <row r="80" spans="1:13">
      <c r="A80" s="228">
        <f t="shared" si="6"/>
        <v>0</v>
      </c>
      <c r="B80" s="229">
        <f t="shared" si="0"/>
        <v>0</v>
      </c>
      <c r="C80" s="310">
        <f t="shared" si="7"/>
        <v>0</v>
      </c>
      <c r="D80" s="310">
        <f t="shared" si="8"/>
        <v>0</v>
      </c>
      <c r="E80" s="311">
        <f t="shared" si="1"/>
        <v>0</v>
      </c>
      <c r="F80" s="310">
        <f t="shared" si="9"/>
        <v>0</v>
      </c>
      <c r="G80" s="310">
        <f t="shared" si="10"/>
        <v>0</v>
      </c>
      <c r="H80" s="310">
        <f t="shared" si="11"/>
        <v>0</v>
      </c>
      <c r="I80" s="310">
        <f t="shared" si="3"/>
        <v>0</v>
      </c>
      <c r="J80" s="374">
        <f t="shared" si="12"/>
        <v>0</v>
      </c>
      <c r="K80" s="374">
        <f t="shared" si="4"/>
        <v>0</v>
      </c>
      <c r="L80" s="388">
        <f t="shared" si="13"/>
        <v>1</v>
      </c>
      <c r="M80" s="374">
        <f t="shared" si="5"/>
        <v>0</v>
      </c>
    </row>
    <row r="81" spans="1:13">
      <c r="A81" s="228">
        <f t="shared" si="6"/>
        <v>0</v>
      </c>
      <c r="B81" s="229">
        <f t="shared" si="0"/>
        <v>0</v>
      </c>
      <c r="C81" s="310">
        <f t="shared" si="7"/>
        <v>0</v>
      </c>
      <c r="D81" s="310">
        <f t="shared" si="8"/>
        <v>0</v>
      </c>
      <c r="E81" s="311">
        <f t="shared" si="1"/>
        <v>0</v>
      </c>
      <c r="F81" s="310">
        <f t="shared" si="9"/>
        <v>0</v>
      </c>
      <c r="G81" s="310">
        <f t="shared" si="10"/>
        <v>0</v>
      </c>
      <c r="H81" s="310">
        <f t="shared" si="11"/>
        <v>0</v>
      </c>
      <c r="I81" s="310">
        <f t="shared" si="3"/>
        <v>0</v>
      </c>
      <c r="J81" s="374">
        <f t="shared" si="12"/>
        <v>0</v>
      </c>
      <c r="K81" s="374">
        <f t="shared" si="4"/>
        <v>0</v>
      </c>
      <c r="L81" s="388">
        <f t="shared" si="13"/>
        <v>1</v>
      </c>
      <c r="M81" s="374">
        <f t="shared" si="5"/>
        <v>0</v>
      </c>
    </row>
    <row r="82" spans="1:13">
      <c r="A82" s="228">
        <f t="shared" si="6"/>
        <v>0</v>
      </c>
      <c r="B82" s="229">
        <f t="shared" ref="B82:B145" si="14">IF(Pay_Num&lt;&gt;0,DATE(YEAR(Loan_Start),MONTH(Loan_Start)+(Pay_Num)*12/Num_Pmt_Per_Year,DAY(Loan_Start)),0)</f>
        <v>0</v>
      </c>
      <c r="C82" s="310">
        <f t="shared" si="7"/>
        <v>0</v>
      </c>
      <c r="D82" s="310">
        <f t="shared" si="8"/>
        <v>0</v>
      </c>
      <c r="E82" s="311">
        <f t="shared" ref="E82:E145" si="15">IF(AND(Pay_Num&lt;&gt;0,Sched_Pay+Scheduled_Extra_Payments&lt;Beg_Bal),Scheduled_Extra_Payments,IF(AND(Pay_Num&lt;&gt;0,Beg_Bal-Sched_Pay&gt;0),Beg_Bal-Sched_Pay,IF(Pay_Num&lt;&gt;0,0,0)))</f>
        <v>0</v>
      </c>
      <c r="F82" s="310">
        <f t="shared" si="9"/>
        <v>0</v>
      </c>
      <c r="G82" s="310">
        <f t="shared" si="10"/>
        <v>0</v>
      </c>
      <c r="H82" s="310">
        <f t="shared" si="11"/>
        <v>0</v>
      </c>
      <c r="I82" s="310">
        <f t="shared" ref="I82:I145" si="16">IF(AND(Pay_Num&lt;&gt;0,Sched_Pay+Extra_Pay&lt;Beg_Bal),Beg_Bal-Princ,IF(Pay_Num&lt;&gt;0,0,0))</f>
        <v>0</v>
      </c>
      <c r="J82" s="374">
        <f t="shared" si="12"/>
        <v>0</v>
      </c>
      <c r="K82" s="374">
        <f t="shared" ref="K82:K145" si="17">H83-J83</f>
        <v>0</v>
      </c>
      <c r="L82" s="388">
        <f t="shared" si="13"/>
        <v>1</v>
      </c>
      <c r="M82" s="374">
        <f t="shared" ref="M82:M145" si="18">K82+J82</f>
        <v>0</v>
      </c>
    </row>
    <row r="83" spans="1:13">
      <c r="A83" s="228">
        <f t="shared" ref="A83:A146" si="19">IF(Values_Entered,A82+1,0)</f>
        <v>0</v>
      </c>
      <c r="B83" s="229">
        <f t="shared" si="14"/>
        <v>0</v>
      </c>
      <c r="C83" s="310">
        <f t="shared" ref="C83:C146" si="20">IF(Pay_Num&lt;&gt;0,I82,0)</f>
        <v>0</v>
      </c>
      <c r="D83" s="310">
        <f t="shared" ref="D83:D146" si="21">G83+H83</f>
        <v>0</v>
      </c>
      <c r="E83" s="311">
        <f t="shared" si="15"/>
        <v>0</v>
      </c>
      <c r="F83" s="310">
        <f t="shared" ref="F83:F146" si="22">IF(AND(Pay_Num&lt;&gt;0,Sched_Pay+Extra_Pay&lt;Beg_Bal),Sched_Pay+Extra_Pay,IF(Pay_Num&lt;&gt;0,Beg_Bal,0))</f>
        <v>0</v>
      </c>
      <c r="G83" s="310">
        <f t="shared" ref="G83:G146" si="23">IF(I82=0,0,IF(Pay_Num&lt;&gt;0,Loan_Amount/Loan_Years/Num_Pmt_Per_Year,0))</f>
        <v>0</v>
      </c>
      <c r="H83" s="310">
        <f t="shared" ref="H83:H146" si="24">IF(Pay_Num&lt;&gt;0,Beg_Bal*Interest_Rate/Num_Pmt_Per_Year,0)</f>
        <v>0</v>
      </c>
      <c r="I83" s="310">
        <f t="shared" si="16"/>
        <v>0</v>
      </c>
      <c r="J83" s="374">
        <f t="shared" ref="J83:J146" si="25">DAYS360(L83,B83)/360*H83</f>
        <v>0</v>
      </c>
      <c r="K83" s="374">
        <f t="shared" si="17"/>
        <v>0</v>
      </c>
      <c r="L83" s="388">
        <f t="shared" ref="L83:L146" si="26">DATE(YEAR(B83),1,1)</f>
        <v>1</v>
      </c>
      <c r="M83" s="374">
        <f t="shared" si="18"/>
        <v>0</v>
      </c>
    </row>
    <row r="84" spans="1:13">
      <c r="A84" s="228">
        <f t="shared" si="19"/>
        <v>0</v>
      </c>
      <c r="B84" s="229">
        <f t="shared" si="14"/>
        <v>0</v>
      </c>
      <c r="C84" s="310">
        <f t="shared" si="20"/>
        <v>0</v>
      </c>
      <c r="D84" s="310">
        <f t="shared" si="21"/>
        <v>0</v>
      </c>
      <c r="E84" s="311">
        <f t="shared" si="15"/>
        <v>0</v>
      </c>
      <c r="F84" s="310">
        <f t="shared" si="22"/>
        <v>0</v>
      </c>
      <c r="G84" s="310">
        <f t="shared" si="23"/>
        <v>0</v>
      </c>
      <c r="H84" s="310">
        <f t="shared" si="24"/>
        <v>0</v>
      </c>
      <c r="I84" s="310">
        <f t="shared" si="16"/>
        <v>0</v>
      </c>
      <c r="J84" s="374">
        <f t="shared" si="25"/>
        <v>0</v>
      </c>
      <c r="K84" s="374">
        <f t="shared" si="17"/>
        <v>0</v>
      </c>
      <c r="L84" s="388">
        <f t="shared" si="26"/>
        <v>1</v>
      </c>
      <c r="M84" s="374">
        <f t="shared" si="18"/>
        <v>0</v>
      </c>
    </row>
    <row r="85" spans="1:13">
      <c r="A85" s="228">
        <f t="shared" si="19"/>
        <v>0</v>
      </c>
      <c r="B85" s="229">
        <f t="shared" si="14"/>
        <v>0</v>
      </c>
      <c r="C85" s="310">
        <f t="shared" si="20"/>
        <v>0</v>
      </c>
      <c r="D85" s="310">
        <f t="shared" si="21"/>
        <v>0</v>
      </c>
      <c r="E85" s="311">
        <f t="shared" si="15"/>
        <v>0</v>
      </c>
      <c r="F85" s="310">
        <f t="shared" si="22"/>
        <v>0</v>
      </c>
      <c r="G85" s="310">
        <f t="shared" si="23"/>
        <v>0</v>
      </c>
      <c r="H85" s="310">
        <f t="shared" si="24"/>
        <v>0</v>
      </c>
      <c r="I85" s="310">
        <f t="shared" si="16"/>
        <v>0</v>
      </c>
      <c r="J85" s="374">
        <f t="shared" si="25"/>
        <v>0</v>
      </c>
      <c r="K85" s="374">
        <f t="shared" si="17"/>
        <v>0</v>
      </c>
      <c r="L85" s="388">
        <f t="shared" si="26"/>
        <v>1</v>
      </c>
      <c r="M85" s="374">
        <f t="shared" si="18"/>
        <v>0</v>
      </c>
    </row>
    <row r="86" spans="1:13">
      <c r="A86" s="228">
        <f t="shared" si="19"/>
        <v>0</v>
      </c>
      <c r="B86" s="229">
        <f t="shared" si="14"/>
        <v>0</v>
      </c>
      <c r="C86" s="310">
        <f t="shared" si="20"/>
        <v>0</v>
      </c>
      <c r="D86" s="310">
        <f t="shared" si="21"/>
        <v>0</v>
      </c>
      <c r="E86" s="311">
        <f t="shared" si="15"/>
        <v>0</v>
      </c>
      <c r="F86" s="310">
        <f t="shared" si="22"/>
        <v>0</v>
      </c>
      <c r="G86" s="310">
        <f t="shared" si="23"/>
        <v>0</v>
      </c>
      <c r="H86" s="310">
        <f t="shared" si="24"/>
        <v>0</v>
      </c>
      <c r="I86" s="310">
        <f t="shared" si="16"/>
        <v>0</v>
      </c>
      <c r="J86" s="374">
        <f t="shared" si="25"/>
        <v>0</v>
      </c>
      <c r="K86" s="374">
        <f t="shared" si="17"/>
        <v>0</v>
      </c>
      <c r="L86" s="388">
        <f t="shared" si="26"/>
        <v>1</v>
      </c>
      <c r="M86" s="374">
        <f t="shared" si="18"/>
        <v>0</v>
      </c>
    </row>
    <row r="87" spans="1:13">
      <c r="A87" s="228">
        <f t="shared" si="19"/>
        <v>0</v>
      </c>
      <c r="B87" s="229">
        <f t="shared" si="14"/>
        <v>0</v>
      </c>
      <c r="C87" s="310">
        <f t="shared" si="20"/>
        <v>0</v>
      </c>
      <c r="D87" s="310">
        <f t="shared" si="21"/>
        <v>0</v>
      </c>
      <c r="E87" s="311">
        <f t="shared" si="15"/>
        <v>0</v>
      </c>
      <c r="F87" s="310">
        <f t="shared" si="22"/>
        <v>0</v>
      </c>
      <c r="G87" s="310">
        <f t="shared" si="23"/>
        <v>0</v>
      </c>
      <c r="H87" s="310">
        <f t="shared" si="24"/>
        <v>0</v>
      </c>
      <c r="I87" s="310">
        <f t="shared" si="16"/>
        <v>0</v>
      </c>
      <c r="J87" s="374">
        <f t="shared" si="25"/>
        <v>0</v>
      </c>
      <c r="K87" s="374">
        <f t="shared" si="17"/>
        <v>0</v>
      </c>
      <c r="L87" s="388">
        <f t="shared" si="26"/>
        <v>1</v>
      </c>
      <c r="M87" s="374">
        <f t="shared" si="18"/>
        <v>0</v>
      </c>
    </row>
    <row r="88" spans="1:13">
      <c r="A88" s="228">
        <f t="shared" si="19"/>
        <v>0</v>
      </c>
      <c r="B88" s="229">
        <f t="shared" si="14"/>
        <v>0</v>
      </c>
      <c r="C88" s="310">
        <f t="shared" si="20"/>
        <v>0</v>
      </c>
      <c r="D88" s="310">
        <f t="shared" si="21"/>
        <v>0</v>
      </c>
      <c r="E88" s="311">
        <f t="shared" si="15"/>
        <v>0</v>
      </c>
      <c r="F88" s="310">
        <f t="shared" si="22"/>
        <v>0</v>
      </c>
      <c r="G88" s="310">
        <f t="shared" si="23"/>
        <v>0</v>
      </c>
      <c r="H88" s="310">
        <f t="shared" si="24"/>
        <v>0</v>
      </c>
      <c r="I88" s="310">
        <f t="shared" si="16"/>
        <v>0</v>
      </c>
      <c r="J88" s="374">
        <f t="shared" si="25"/>
        <v>0</v>
      </c>
      <c r="K88" s="374">
        <f t="shared" si="17"/>
        <v>0</v>
      </c>
      <c r="L88" s="388">
        <f t="shared" si="26"/>
        <v>1</v>
      </c>
      <c r="M88" s="374">
        <f t="shared" si="18"/>
        <v>0</v>
      </c>
    </row>
    <row r="89" spans="1:13">
      <c r="A89" s="228">
        <f t="shared" si="19"/>
        <v>0</v>
      </c>
      <c r="B89" s="229">
        <f t="shared" si="14"/>
        <v>0</v>
      </c>
      <c r="C89" s="310">
        <f t="shared" si="20"/>
        <v>0</v>
      </c>
      <c r="D89" s="310">
        <f t="shared" si="21"/>
        <v>0</v>
      </c>
      <c r="E89" s="311">
        <f t="shared" si="15"/>
        <v>0</v>
      </c>
      <c r="F89" s="310">
        <f t="shared" si="22"/>
        <v>0</v>
      </c>
      <c r="G89" s="310">
        <f t="shared" si="23"/>
        <v>0</v>
      </c>
      <c r="H89" s="310">
        <f t="shared" si="24"/>
        <v>0</v>
      </c>
      <c r="I89" s="310">
        <f t="shared" si="16"/>
        <v>0</v>
      </c>
      <c r="J89" s="374">
        <f t="shared" si="25"/>
        <v>0</v>
      </c>
      <c r="K89" s="374">
        <f t="shared" si="17"/>
        <v>0</v>
      </c>
      <c r="L89" s="388">
        <f t="shared" si="26"/>
        <v>1</v>
      </c>
      <c r="M89" s="374">
        <f t="shared" si="18"/>
        <v>0</v>
      </c>
    </row>
    <row r="90" spans="1:13">
      <c r="A90" s="228">
        <f t="shared" si="19"/>
        <v>0</v>
      </c>
      <c r="B90" s="229">
        <f t="shared" si="14"/>
        <v>0</v>
      </c>
      <c r="C90" s="310">
        <f t="shared" si="20"/>
        <v>0</v>
      </c>
      <c r="D90" s="310">
        <f t="shared" si="21"/>
        <v>0</v>
      </c>
      <c r="E90" s="311">
        <f t="shared" si="15"/>
        <v>0</v>
      </c>
      <c r="F90" s="310">
        <f t="shared" si="22"/>
        <v>0</v>
      </c>
      <c r="G90" s="310">
        <f t="shared" si="23"/>
        <v>0</v>
      </c>
      <c r="H90" s="310">
        <f t="shared" si="24"/>
        <v>0</v>
      </c>
      <c r="I90" s="310">
        <f t="shared" si="16"/>
        <v>0</v>
      </c>
      <c r="J90" s="374">
        <f t="shared" si="25"/>
        <v>0</v>
      </c>
      <c r="K90" s="374">
        <f t="shared" si="17"/>
        <v>0</v>
      </c>
      <c r="L90" s="388">
        <f t="shared" si="26"/>
        <v>1</v>
      </c>
      <c r="M90" s="374">
        <f t="shared" si="18"/>
        <v>0</v>
      </c>
    </row>
    <row r="91" spans="1:13">
      <c r="A91" s="228">
        <f t="shared" si="19"/>
        <v>0</v>
      </c>
      <c r="B91" s="229">
        <f t="shared" si="14"/>
        <v>0</v>
      </c>
      <c r="C91" s="310">
        <f t="shared" si="20"/>
        <v>0</v>
      </c>
      <c r="D91" s="310">
        <f t="shared" si="21"/>
        <v>0</v>
      </c>
      <c r="E91" s="311">
        <f t="shared" si="15"/>
        <v>0</v>
      </c>
      <c r="F91" s="310">
        <f t="shared" si="22"/>
        <v>0</v>
      </c>
      <c r="G91" s="310">
        <f t="shared" si="23"/>
        <v>0</v>
      </c>
      <c r="H91" s="310">
        <f t="shared" si="24"/>
        <v>0</v>
      </c>
      <c r="I91" s="310">
        <f t="shared" si="16"/>
        <v>0</v>
      </c>
      <c r="J91" s="374">
        <f t="shared" si="25"/>
        <v>0</v>
      </c>
      <c r="K91" s="374">
        <f t="shared" si="17"/>
        <v>0</v>
      </c>
      <c r="L91" s="388">
        <f t="shared" si="26"/>
        <v>1</v>
      </c>
      <c r="M91" s="374">
        <f t="shared" si="18"/>
        <v>0</v>
      </c>
    </row>
    <row r="92" spans="1:13">
      <c r="A92" s="228">
        <f t="shared" si="19"/>
        <v>0</v>
      </c>
      <c r="B92" s="229">
        <f t="shared" si="14"/>
        <v>0</v>
      </c>
      <c r="C92" s="310">
        <f t="shared" si="20"/>
        <v>0</v>
      </c>
      <c r="D92" s="310">
        <f t="shared" si="21"/>
        <v>0</v>
      </c>
      <c r="E92" s="311">
        <f t="shared" si="15"/>
        <v>0</v>
      </c>
      <c r="F92" s="310">
        <f t="shared" si="22"/>
        <v>0</v>
      </c>
      <c r="G92" s="310">
        <f t="shared" si="23"/>
        <v>0</v>
      </c>
      <c r="H92" s="310">
        <f t="shared" si="24"/>
        <v>0</v>
      </c>
      <c r="I92" s="310">
        <f t="shared" si="16"/>
        <v>0</v>
      </c>
      <c r="J92" s="374">
        <f t="shared" si="25"/>
        <v>0</v>
      </c>
      <c r="K92" s="374">
        <f t="shared" si="17"/>
        <v>0</v>
      </c>
      <c r="L92" s="388">
        <f t="shared" si="26"/>
        <v>1</v>
      </c>
      <c r="M92" s="374">
        <f t="shared" si="18"/>
        <v>0</v>
      </c>
    </row>
    <row r="93" spans="1:13">
      <c r="A93" s="228">
        <f t="shared" si="19"/>
        <v>0</v>
      </c>
      <c r="B93" s="229">
        <f t="shared" si="14"/>
        <v>0</v>
      </c>
      <c r="C93" s="310">
        <f t="shared" si="20"/>
        <v>0</v>
      </c>
      <c r="D93" s="310">
        <f t="shared" si="21"/>
        <v>0</v>
      </c>
      <c r="E93" s="311">
        <f t="shared" si="15"/>
        <v>0</v>
      </c>
      <c r="F93" s="310">
        <f t="shared" si="22"/>
        <v>0</v>
      </c>
      <c r="G93" s="310">
        <f t="shared" si="23"/>
        <v>0</v>
      </c>
      <c r="H93" s="310">
        <f t="shared" si="24"/>
        <v>0</v>
      </c>
      <c r="I93" s="310">
        <f t="shared" si="16"/>
        <v>0</v>
      </c>
      <c r="J93" s="374">
        <f t="shared" si="25"/>
        <v>0</v>
      </c>
      <c r="K93" s="374">
        <f t="shared" si="17"/>
        <v>0</v>
      </c>
      <c r="L93" s="388">
        <f t="shared" si="26"/>
        <v>1</v>
      </c>
      <c r="M93" s="374">
        <f t="shared" si="18"/>
        <v>0</v>
      </c>
    </row>
    <row r="94" spans="1:13">
      <c r="A94" s="228">
        <f t="shared" si="19"/>
        <v>0</v>
      </c>
      <c r="B94" s="229">
        <f t="shared" si="14"/>
        <v>0</v>
      </c>
      <c r="C94" s="310">
        <f t="shared" si="20"/>
        <v>0</v>
      </c>
      <c r="D94" s="310">
        <f t="shared" si="21"/>
        <v>0</v>
      </c>
      <c r="E94" s="311">
        <f t="shared" si="15"/>
        <v>0</v>
      </c>
      <c r="F94" s="310">
        <f t="shared" si="22"/>
        <v>0</v>
      </c>
      <c r="G94" s="310">
        <f t="shared" si="23"/>
        <v>0</v>
      </c>
      <c r="H94" s="310">
        <f t="shared" si="24"/>
        <v>0</v>
      </c>
      <c r="I94" s="310">
        <f t="shared" si="16"/>
        <v>0</v>
      </c>
      <c r="J94" s="374">
        <f t="shared" si="25"/>
        <v>0</v>
      </c>
      <c r="K94" s="374">
        <f t="shared" si="17"/>
        <v>0</v>
      </c>
      <c r="L94" s="388">
        <f t="shared" si="26"/>
        <v>1</v>
      </c>
      <c r="M94" s="374">
        <f t="shared" si="18"/>
        <v>0</v>
      </c>
    </row>
    <row r="95" spans="1:13">
      <c r="A95" s="228">
        <f t="shared" si="19"/>
        <v>0</v>
      </c>
      <c r="B95" s="229">
        <f t="shared" si="14"/>
        <v>0</v>
      </c>
      <c r="C95" s="310">
        <f t="shared" si="20"/>
        <v>0</v>
      </c>
      <c r="D95" s="310">
        <f t="shared" si="21"/>
        <v>0</v>
      </c>
      <c r="E95" s="311">
        <f t="shared" si="15"/>
        <v>0</v>
      </c>
      <c r="F95" s="310">
        <f t="shared" si="22"/>
        <v>0</v>
      </c>
      <c r="G95" s="310">
        <f t="shared" si="23"/>
        <v>0</v>
      </c>
      <c r="H95" s="310">
        <f t="shared" si="24"/>
        <v>0</v>
      </c>
      <c r="I95" s="310">
        <f t="shared" si="16"/>
        <v>0</v>
      </c>
      <c r="J95" s="374">
        <f t="shared" si="25"/>
        <v>0</v>
      </c>
      <c r="K95" s="374">
        <f t="shared" si="17"/>
        <v>0</v>
      </c>
      <c r="L95" s="388">
        <f t="shared" si="26"/>
        <v>1</v>
      </c>
      <c r="M95" s="374">
        <f t="shared" si="18"/>
        <v>0</v>
      </c>
    </row>
    <row r="96" spans="1:13">
      <c r="A96" s="228">
        <f t="shared" si="19"/>
        <v>0</v>
      </c>
      <c r="B96" s="229">
        <f t="shared" si="14"/>
        <v>0</v>
      </c>
      <c r="C96" s="310">
        <f t="shared" si="20"/>
        <v>0</v>
      </c>
      <c r="D96" s="310">
        <f t="shared" si="21"/>
        <v>0</v>
      </c>
      <c r="E96" s="311">
        <f t="shared" si="15"/>
        <v>0</v>
      </c>
      <c r="F96" s="310">
        <f t="shared" si="22"/>
        <v>0</v>
      </c>
      <c r="G96" s="310">
        <f t="shared" si="23"/>
        <v>0</v>
      </c>
      <c r="H96" s="310">
        <f t="shared" si="24"/>
        <v>0</v>
      </c>
      <c r="I96" s="310">
        <f t="shared" si="16"/>
        <v>0</v>
      </c>
      <c r="J96" s="374">
        <f t="shared" si="25"/>
        <v>0</v>
      </c>
      <c r="K96" s="374">
        <f t="shared" si="17"/>
        <v>0</v>
      </c>
      <c r="L96" s="388">
        <f t="shared" si="26"/>
        <v>1</v>
      </c>
      <c r="M96" s="374">
        <f t="shared" si="18"/>
        <v>0</v>
      </c>
    </row>
    <row r="97" spans="1:13">
      <c r="A97" s="228">
        <f t="shared" si="19"/>
        <v>0</v>
      </c>
      <c r="B97" s="229">
        <f t="shared" si="14"/>
        <v>0</v>
      </c>
      <c r="C97" s="310">
        <f t="shared" si="20"/>
        <v>0</v>
      </c>
      <c r="D97" s="310">
        <f t="shared" si="21"/>
        <v>0</v>
      </c>
      <c r="E97" s="311">
        <f t="shared" si="15"/>
        <v>0</v>
      </c>
      <c r="F97" s="310">
        <f t="shared" si="22"/>
        <v>0</v>
      </c>
      <c r="G97" s="310">
        <f t="shared" si="23"/>
        <v>0</v>
      </c>
      <c r="H97" s="310">
        <f t="shared" si="24"/>
        <v>0</v>
      </c>
      <c r="I97" s="310">
        <f t="shared" si="16"/>
        <v>0</v>
      </c>
      <c r="J97" s="374">
        <f t="shared" si="25"/>
        <v>0</v>
      </c>
      <c r="K97" s="374">
        <f t="shared" si="17"/>
        <v>0</v>
      </c>
      <c r="L97" s="388">
        <f t="shared" si="26"/>
        <v>1</v>
      </c>
      <c r="M97" s="374">
        <f t="shared" si="18"/>
        <v>0</v>
      </c>
    </row>
    <row r="98" spans="1:13">
      <c r="A98" s="228">
        <f t="shared" si="19"/>
        <v>0</v>
      </c>
      <c r="B98" s="229">
        <f t="shared" si="14"/>
        <v>0</v>
      </c>
      <c r="C98" s="310">
        <f t="shared" si="20"/>
        <v>0</v>
      </c>
      <c r="D98" s="310">
        <f t="shared" si="21"/>
        <v>0</v>
      </c>
      <c r="E98" s="311">
        <f t="shared" si="15"/>
        <v>0</v>
      </c>
      <c r="F98" s="310">
        <f t="shared" si="22"/>
        <v>0</v>
      </c>
      <c r="G98" s="310">
        <f t="shared" si="23"/>
        <v>0</v>
      </c>
      <c r="H98" s="310">
        <f t="shared" si="24"/>
        <v>0</v>
      </c>
      <c r="I98" s="310">
        <f t="shared" si="16"/>
        <v>0</v>
      </c>
      <c r="J98" s="374">
        <f t="shared" si="25"/>
        <v>0</v>
      </c>
      <c r="K98" s="374">
        <f t="shared" si="17"/>
        <v>0</v>
      </c>
      <c r="L98" s="388">
        <f t="shared" si="26"/>
        <v>1</v>
      </c>
      <c r="M98" s="374">
        <f t="shared" si="18"/>
        <v>0</v>
      </c>
    </row>
    <row r="99" spans="1:13">
      <c r="A99" s="228">
        <f t="shared" si="19"/>
        <v>0</v>
      </c>
      <c r="B99" s="229">
        <f t="shared" si="14"/>
        <v>0</v>
      </c>
      <c r="C99" s="310">
        <f t="shared" si="20"/>
        <v>0</v>
      </c>
      <c r="D99" s="310">
        <f t="shared" si="21"/>
        <v>0</v>
      </c>
      <c r="E99" s="311">
        <f t="shared" si="15"/>
        <v>0</v>
      </c>
      <c r="F99" s="310">
        <f t="shared" si="22"/>
        <v>0</v>
      </c>
      <c r="G99" s="310">
        <f t="shared" si="23"/>
        <v>0</v>
      </c>
      <c r="H99" s="310">
        <f t="shared" si="24"/>
        <v>0</v>
      </c>
      <c r="I99" s="310">
        <f t="shared" si="16"/>
        <v>0</v>
      </c>
      <c r="J99" s="374">
        <f t="shared" si="25"/>
        <v>0</v>
      </c>
      <c r="K99" s="374">
        <f t="shared" si="17"/>
        <v>0</v>
      </c>
      <c r="L99" s="388">
        <f t="shared" si="26"/>
        <v>1</v>
      </c>
      <c r="M99" s="374">
        <f t="shared" si="18"/>
        <v>0</v>
      </c>
    </row>
    <row r="100" spans="1:13">
      <c r="A100" s="228">
        <f t="shared" si="19"/>
        <v>0</v>
      </c>
      <c r="B100" s="229">
        <f t="shared" si="14"/>
        <v>0</v>
      </c>
      <c r="C100" s="310">
        <f t="shared" si="20"/>
        <v>0</v>
      </c>
      <c r="D100" s="310">
        <f t="shared" si="21"/>
        <v>0</v>
      </c>
      <c r="E100" s="311">
        <f t="shared" si="15"/>
        <v>0</v>
      </c>
      <c r="F100" s="310">
        <f t="shared" si="22"/>
        <v>0</v>
      </c>
      <c r="G100" s="310">
        <f t="shared" si="23"/>
        <v>0</v>
      </c>
      <c r="H100" s="310">
        <f t="shared" si="24"/>
        <v>0</v>
      </c>
      <c r="I100" s="310">
        <f t="shared" si="16"/>
        <v>0</v>
      </c>
      <c r="J100" s="374">
        <f t="shared" si="25"/>
        <v>0</v>
      </c>
      <c r="K100" s="374">
        <f t="shared" si="17"/>
        <v>0</v>
      </c>
      <c r="L100" s="388">
        <f t="shared" si="26"/>
        <v>1</v>
      </c>
      <c r="M100" s="374">
        <f t="shared" si="18"/>
        <v>0</v>
      </c>
    </row>
    <row r="101" spans="1:13">
      <c r="A101" s="228">
        <f t="shared" si="19"/>
        <v>0</v>
      </c>
      <c r="B101" s="229">
        <f t="shared" si="14"/>
        <v>0</v>
      </c>
      <c r="C101" s="310">
        <f t="shared" si="20"/>
        <v>0</v>
      </c>
      <c r="D101" s="310">
        <f t="shared" si="21"/>
        <v>0</v>
      </c>
      <c r="E101" s="311">
        <f t="shared" si="15"/>
        <v>0</v>
      </c>
      <c r="F101" s="310">
        <f t="shared" si="22"/>
        <v>0</v>
      </c>
      <c r="G101" s="310">
        <f t="shared" si="23"/>
        <v>0</v>
      </c>
      <c r="H101" s="310">
        <f t="shared" si="24"/>
        <v>0</v>
      </c>
      <c r="I101" s="310">
        <f t="shared" si="16"/>
        <v>0</v>
      </c>
      <c r="J101" s="374">
        <f t="shared" si="25"/>
        <v>0</v>
      </c>
      <c r="K101" s="374">
        <f t="shared" si="17"/>
        <v>0</v>
      </c>
      <c r="L101" s="388">
        <f t="shared" si="26"/>
        <v>1</v>
      </c>
      <c r="M101" s="374">
        <f t="shared" si="18"/>
        <v>0</v>
      </c>
    </row>
    <row r="102" spans="1:13">
      <c r="A102" s="228">
        <f t="shared" si="19"/>
        <v>0</v>
      </c>
      <c r="B102" s="229">
        <f t="shared" si="14"/>
        <v>0</v>
      </c>
      <c r="C102" s="310">
        <f t="shared" si="20"/>
        <v>0</v>
      </c>
      <c r="D102" s="310">
        <f t="shared" si="21"/>
        <v>0</v>
      </c>
      <c r="E102" s="311">
        <f t="shared" si="15"/>
        <v>0</v>
      </c>
      <c r="F102" s="310">
        <f t="shared" si="22"/>
        <v>0</v>
      </c>
      <c r="G102" s="310">
        <f t="shared" si="23"/>
        <v>0</v>
      </c>
      <c r="H102" s="310">
        <f t="shared" si="24"/>
        <v>0</v>
      </c>
      <c r="I102" s="310">
        <f t="shared" si="16"/>
        <v>0</v>
      </c>
      <c r="J102" s="374">
        <f t="shared" si="25"/>
        <v>0</v>
      </c>
      <c r="K102" s="374">
        <f t="shared" si="17"/>
        <v>0</v>
      </c>
      <c r="L102" s="388">
        <f t="shared" si="26"/>
        <v>1</v>
      </c>
      <c r="M102" s="374">
        <f t="shared" si="18"/>
        <v>0</v>
      </c>
    </row>
    <row r="103" spans="1:13">
      <c r="A103" s="228">
        <f t="shared" si="19"/>
        <v>0</v>
      </c>
      <c r="B103" s="229">
        <f t="shared" si="14"/>
        <v>0</v>
      </c>
      <c r="C103" s="310">
        <f t="shared" si="20"/>
        <v>0</v>
      </c>
      <c r="D103" s="310">
        <f t="shared" si="21"/>
        <v>0</v>
      </c>
      <c r="E103" s="311">
        <f t="shared" si="15"/>
        <v>0</v>
      </c>
      <c r="F103" s="310">
        <f t="shared" si="22"/>
        <v>0</v>
      </c>
      <c r="G103" s="310">
        <f t="shared" si="23"/>
        <v>0</v>
      </c>
      <c r="H103" s="310">
        <f t="shared" si="24"/>
        <v>0</v>
      </c>
      <c r="I103" s="310">
        <f t="shared" si="16"/>
        <v>0</v>
      </c>
      <c r="J103" s="374">
        <f t="shared" si="25"/>
        <v>0</v>
      </c>
      <c r="K103" s="374">
        <f t="shared" si="17"/>
        <v>0</v>
      </c>
      <c r="L103" s="388">
        <f t="shared" si="26"/>
        <v>1</v>
      </c>
      <c r="M103" s="374">
        <f t="shared" si="18"/>
        <v>0</v>
      </c>
    </row>
    <row r="104" spans="1:13">
      <c r="A104" s="228">
        <f t="shared" si="19"/>
        <v>0</v>
      </c>
      <c r="B104" s="229">
        <f t="shared" si="14"/>
        <v>0</v>
      </c>
      <c r="C104" s="310">
        <f t="shared" si="20"/>
        <v>0</v>
      </c>
      <c r="D104" s="310">
        <f t="shared" si="21"/>
        <v>0</v>
      </c>
      <c r="E104" s="311">
        <f t="shared" si="15"/>
        <v>0</v>
      </c>
      <c r="F104" s="310">
        <f t="shared" si="22"/>
        <v>0</v>
      </c>
      <c r="G104" s="310">
        <f t="shared" si="23"/>
        <v>0</v>
      </c>
      <c r="H104" s="310">
        <f t="shared" si="24"/>
        <v>0</v>
      </c>
      <c r="I104" s="310">
        <f t="shared" si="16"/>
        <v>0</v>
      </c>
      <c r="J104" s="374">
        <f t="shared" si="25"/>
        <v>0</v>
      </c>
      <c r="K104" s="374">
        <f t="shared" si="17"/>
        <v>0</v>
      </c>
      <c r="L104" s="388">
        <f t="shared" si="26"/>
        <v>1</v>
      </c>
      <c r="M104" s="374">
        <f t="shared" si="18"/>
        <v>0</v>
      </c>
    </row>
    <row r="105" spans="1:13">
      <c r="A105" s="228">
        <f t="shared" si="19"/>
        <v>0</v>
      </c>
      <c r="B105" s="229">
        <f t="shared" si="14"/>
        <v>0</v>
      </c>
      <c r="C105" s="310">
        <f t="shared" si="20"/>
        <v>0</v>
      </c>
      <c r="D105" s="310">
        <f t="shared" si="21"/>
        <v>0</v>
      </c>
      <c r="E105" s="311">
        <f t="shared" si="15"/>
        <v>0</v>
      </c>
      <c r="F105" s="310">
        <f t="shared" si="22"/>
        <v>0</v>
      </c>
      <c r="G105" s="310">
        <f t="shared" si="23"/>
        <v>0</v>
      </c>
      <c r="H105" s="310">
        <f t="shared" si="24"/>
        <v>0</v>
      </c>
      <c r="I105" s="310">
        <f t="shared" si="16"/>
        <v>0</v>
      </c>
      <c r="J105" s="374">
        <f t="shared" si="25"/>
        <v>0</v>
      </c>
      <c r="K105" s="374">
        <f t="shared" si="17"/>
        <v>0</v>
      </c>
      <c r="L105" s="388">
        <f t="shared" si="26"/>
        <v>1</v>
      </c>
      <c r="M105" s="374">
        <f t="shared" si="18"/>
        <v>0</v>
      </c>
    </row>
    <row r="106" spans="1:13">
      <c r="A106" s="228">
        <f t="shared" si="19"/>
        <v>0</v>
      </c>
      <c r="B106" s="229">
        <f t="shared" si="14"/>
        <v>0</v>
      </c>
      <c r="C106" s="310">
        <f t="shared" si="20"/>
        <v>0</v>
      </c>
      <c r="D106" s="310">
        <f t="shared" si="21"/>
        <v>0</v>
      </c>
      <c r="E106" s="311">
        <f t="shared" si="15"/>
        <v>0</v>
      </c>
      <c r="F106" s="310">
        <f t="shared" si="22"/>
        <v>0</v>
      </c>
      <c r="G106" s="310">
        <f t="shared" si="23"/>
        <v>0</v>
      </c>
      <c r="H106" s="310">
        <f t="shared" si="24"/>
        <v>0</v>
      </c>
      <c r="I106" s="310">
        <f t="shared" si="16"/>
        <v>0</v>
      </c>
      <c r="J106" s="374">
        <f t="shared" si="25"/>
        <v>0</v>
      </c>
      <c r="K106" s="374">
        <f t="shared" si="17"/>
        <v>0</v>
      </c>
      <c r="L106" s="388">
        <f t="shared" si="26"/>
        <v>1</v>
      </c>
      <c r="M106" s="374">
        <f t="shared" si="18"/>
        <v>0</v>
      </c>
    </row>
    <row r="107" spans="1:13">
      <c r="A107" s="228">
        <f t="shared" si="19"/>
        <v>0</v>
      </c>
      <c r="B107" s="229">
        <f t="shared" si="14"/>
        <v>0</v>
      </c>
      <c r="C107" s="310">
        <f t="shared" si="20"/>
        <v>0</v>
      </c>
      <c r="D107" s="310">
        <f t="shared" si="21"/>
        <v>0</v>
      </c>
      <c r="E107" s="311">
        <f t="shared" si="15"/>
        <v>0</v>
      </c>
      <c r="F107" s="310">
        <f t="shared" si="22"/>
        <v>0</v>
      </c>
      <c r="G107" s="310">
        <f t="shared" si="23"/>
        <v>0</v>
      </c>
      <c r="H107" s="310">
        <f t="shared" si="24"/>
        <v>0</v>
      </c>
      <c r="I107" s="310">
        <f t="shared" si="16"/>
        <v>0</v>
      </c>
      <c r="J107" s="374">
        <f t="shared" si="25"/>
        <v>0</v>
      </c>
      <c r="K107" s="374">
        <f t="shared" si="17"/>
        <v>0</v>
      </c>
      <c r="L107" s="388">
        <f t="shared" si="26"/>
        <v>1</v>
      </c>
      <c r="M107" s="374">
        <f t="shared" si="18"/>
        <v>0</v>
      </c>
    </row>
    <row r="108" spans="1:13">
      <c r="A108" s="228">
        <f t="shared" si="19"/>
        <v>0</v>
      </c>
      <c r="B108" s="229">
        <f t="shared" si="14"/>
        <v>0</v>
      </c>
      <c r="C108" s="310">
        <f t="shared" si="20"/>
        <v>0</v>
      </c>
      <c r="D108" s="310">
        <f t="shared" si="21"/>
        <v>0</v>
      </c>
      <c r="E108" s="311">
        <f t="shared" si="15"/>
        <v>0</v>
      </c>
      <c r="F108" s="310">
        <f t="shared" si="22"/>
        <v>0</v>
      </c>
      <c r="G108" s="310">
        <f t="shared" si="23"/>
        <v>0</v>
      </c>
      <c r="H108" s="310">
        <f t="shared" si="24"/>
        <v>0</v>
      </c>
      <c r="I108" s="310">
        <f t="shared" si="16"/>
        <v>0</v>
      </c>
      <c r="J108" s="374">
        <f t="shared" si="25"/>
        <v>0</v>
      </c>
      <c r="K108" s="374">
        <f t="shared" si="17"/>
        <v>0</v>
      </c>
      <c r="L108" s="388">
        <f t="shared" si="26"/>
        <v>1</v>
      </c>
      <c r="M108" s="374">
        <f t="shared" si="18"/>
        <v>0</v>
      </c>
    </row>
    <row r="109" spans="1:13">
      <c r="A109" s="228">
        <f t="shared" si="19"/>
        <v>0</v>
      </c>
      <c r="B109" s="229">
        <f t="shared" si="14"/>
        <v>0</v>
      </c>
      <c r="C109" s="310">
        <f t="shared" si="20"/>
        <v>0</v>
      </c>
      <c r="D109" s="310">
        <f t="shared" si="21"/>
        <v>0</v>
      </c>
      <c r="E109" s="311">
        <f t="shared" si="15"/>
        <v>0</v>
      </c>
      <c r="F109" s="310">
        <f t="shared" si="22"/>
        <v>0</v>
      </c>
      <c r="G109" s="310">
        <f t="shared" si="23"/>
        <v>0</v>
      </c>
      <c r="H109" s="310">
        <f t="shared" si="24"/>
        <v>0</v>
      </c>
      <c r="I109" s="310">
        <f t="shared" si="16"/>
        <v>0</v>
      </c>
      <c r="J109" s="374">
        <f t="shared" si="25"/>
        <v>0</v>
      </c>
      <c r="K109" s="374">
        <f t="shared" si="17"/>
        <v>0</v>
      </c>
      <c r="L109" s="388">
        <f t="shared" si="26"/>
        <v>1</v>
      </c>
      <c r="M109" s="374">
        <f t="shared" si="18"/>
        <v>0</v>
      </c>
    </row>
    <row r="110" spans="1:13">
      <c r="A110" s="228">
        <f t="shared" si="19"/>
        <v>0</v>
      </c>
      <c r="B110" s="229">
        <f t="shared" si="14"/>
        <v>0</v>
      </c>
      <c r="C110" s="310">
        <f t="shared" si="20"/>
        <v>0</v>
      </c>
      <c r="D110" s="310">
        <f t="shared" si="21"/>
        <v>0</v>
      </c>
      <c r="E110" s="311">
        <f t="shared" si="15"/>
        <v>0</v>
      </c>
      <c r="F110" s="310">
        <f t="shared" si="22"/>
        <v>0</v>
      </c>
      <c r="G110" s="310">
        <f t="shared" si="23"/>
        <v>0</v>
      </c>
      <c r="H110" s="310">
        <f t="shared" si="24"/>
        <v>0</v>
      </c>
      <c r="I110" s="310">
        <f t="shared" si="16"/>
        <v>0</v>
      </c>
      <c r="J110" s="374">
        <f t="shared" si="25"/>
        <v>0</v>
      </c>
      <c r="K110" s="374">
        <f t="shared" si="17"/>
        <v>0</v>
      </c>
      <c r="L110" s="388">
        <f t="shared" si="26"/>
        <v>1</v>
      </c>
      <c r="M110" s="374">
        <f t="shared" si="18"/>
        <v>0</v>
      </c>
    </row>
    <row r="111" spans="1:13">
      <c r="A111" s="228">
        <f t="shared" si="19"/>
        <v>0</v>
      </c>
      <c r="B111" s="229">
        <f t="shared" si="14"/>
        <v>0</v>
      </c>
      <c r="C111" s="310">
        <f t="shared" si="20"/>
        <v>0</v>
      </c>
      <c r="D111" s="310">
        <f t="shared" si="21"/>
        <v>0</v>
      </c>
      <c r="E111" s="311">
        <f t="shared" si="15"/>
        <v>0</v>
      </c>
      <c r="F111" s="310">
        <f t="shared" si="22"/>
        <v>0</v>
      </c>
      <c r="G111" s="310">
        <f t="shared" si="23"/>
        <v>0</v>
      </c>
      <c r="H111" s="310">
        <f t="shared" si="24"/>
        <v>0</v>
      </c>
      <c r="I111" s="310">
        <f t="shared" si="16"/>
        <v>0</v>
      </c>
      <c r="J111" s="374">
        <f t="shared" si="25"/>
        <v>0</v>
      </c>
      <c r="K111" s="374">
        <f t="shared" si="17"/>
        <v>0</v>
      </c>
      <c r="L111" s="388">
        <f t="shared" si="26"/>
        <v>1</v>
      </c>
      <c r="M111" s="374">
        <f t="shared" si="18"/>
        <v>0</v>
      </c>
    </row>
    <row r="112" spans="1:13">
      <c r="A112" s="228">
        <f t="shared" si="19"/>
        <v>0</v>
      </c>
      <c r="B112" s="229">
        <f t="shared" si="14"/>
        <v>0</v>
      </c>
      <c r="C112" s="310">
        <f t="shared" si="20"/>
        <v>0</v>
      </c>
      <c r="D112" s="310">
        <f t="shared" si="21"/>
        <v>0</v>
      </c>
      <c r="E112" s="311">
        <f t="shared" si="15"/>
        <v>0</v>
      </c>
      <c r="F112" s="310">
        <f t="shared" si="22"/>
        <v>0</v>
      </c>
      <c r="G112" s="310">
        <f t="shared" si="23"/>
        <v>0</v>
      </c>
      <c r="H112" s="310">
        <f t="shared" si="24"/>
        <v>0</v>
      </c>
      <c r="I112" s="310">
        <f t="shared" si="16"/>
        <v>0</v>
      </c>
      <c r="J112" s="374">
        <f t="shared" si="25"/>
        <v>0</v>
      </c>
      <c r="K112" s="374">
        <f t="shared" si="17"/>
        <v>0</v>
      </c>
      <c r="L112" s="388">
        <f t="shared" si="26"/>
        <v>1</v>
      </c>
      <c r="M112" s="374">
        <f t="shared" si="18"/>
        <v>0</v>
      </c>
    </row>
    <row r="113" spans="1:13">
      <c r="A113" s="228">
        <f t="shared" si="19"/>
        <v>0</v>
      </c>
      <c r="B113" s="229">
        <f t="shared" si="14"/>
        <v>0</v>
      </c>
      <c r="C113" s="310">
        <f t="shared" si="20"/>
        <v>0</v>
      </c>
      <c r="D113" s="310">
        <f t="shared" si="21"/>
        <v>0</v>
      </c>
      <c r="E113" s="311">
        <f t="shared" si="15"/>
        <v>0</v>
      </c>
      <c r="F113" s="310">
        <f t="shared" si="22"/>
        <v>0</v>
      </c>
      <c r="G113" s="310">
        <f t="shared" si="23"/>
        <v>0</v>
      </c>
      <c r="H113" s="310">
        <f t="shared" si="24"/>
        <v>0</v>
      </c>
      <c r="I113" s="310">
        <f t="shared" si="16"/>
        <v>0</v>
      </c>
      <c r="J113" s="374">
        <f t="shared" si="25"/>
        <v>0</v>
      </c>
      <c r="K113" s="374">
        <f t="shared" si="17"/>
        <v>0</v>
      </c>
      <c r="L113" s="388">
        <f t="shared" si="26"/>
        <v>1</v>
      </c>
      <c r="M113" s="374">
        <f t="shared" si="18"/>
        <v>0</v>
      </c>
    </row>
    <row r="114" spans="1:13">
      <c r="A114" s="228">
        <f t="shared" si="19"/>
        <v>0</v>
      </c>
      <c r="B114" s="229">
        <f t="shared" si="14"/>
        <v>0</v>
      </c>
      <c r="C114" s="310">
        <f t="shared" si="20"/>
        <v>0</v>
      </c>
      <c r="D114" s="310">
        <f t="shared" si="21"/>
        <v>0</v>
      </c>
      <c r="E114" s="311">
        <f t="shared" si="15"/>
        <v>0</v>
      </c>
      <c r="F114" s="310">
        <f t="shared" si="22"/>
        <v>0</v>
      </c>
      <c r="G114" s="310">
        <f t="shared" si="23"/>
        <v>0</v>
      </c>
      <c r="H114" s="310">
        <f t="shared" si="24"/>
        <v>0</v>
      </c>
      <c r="I114" s="310">
        <f t="shared" si="16"/>
        <v>0</v>
      </c>
      <c r="J114" s="374">
        <f t="shared" si="25"/>
        <v>0</v>
      </c>
      <c r="K114" s="374">
        <f t="shared" si="17"/>
        <v>0</v>
      </c>
      <c r="L114" s="388">
        <f t="shared" si="26"/>
        <v>1</v>
      </c>
      <c r="M114" s="374">
        <f t="shared" si="18"/>
        <v>0</v>
      </c>
    </row>
    <row r="115" spans="1:13">
      <c r="A115" s="228">
        <f t="shared" si="19"/>
        <v>0</v>
      </c>
      <c r="B115" s="229">
        <f t="shared" si="14"/>
        <v>0</v>
      </c>
      <c r="C115" s="310">
        <f t="shared" si="20"/>
        <v>0</v>
      </c>
      <c r="D115" s="310">
        <f t="shared" si="21"/>
        <v>0</v>
      </c>
      <c r="E115" s="311">
        <f t="shared" si="15"/>
        <v>0</v>
      </c>
      <c r="F115" s="310">
        <f t="shared" si="22"/>
        <v>0</v>
      </c>
      <c r="G115" s="310">
        <f t="shared" si="23"/>
        <v>0</v>
      </c>
      <c r="H115" s="310">
        <f t="shared" si="24"/>
        <v>0</v>
      </c>
      <c r="I115" s="310">
        <f t="shared" si="16"/>
        <v>0</v>
      </c>
      <c r="J115" s="374">
        <f t="shared" si="25"/>
        <v>0</v>
      </c>
      <c r="K115" s="374">
        <f t="shared" si="17"/>
        <v>0</v>
      </c>
      <c r="L115" s="388">
        <f t="shared" si="26"/>
        <v>1</v>
      </c>
      <c r="M115" s="374">
        <f t="shared" si="18"/>
        <v>0</v>
      </c>
    </row>
    <row r="116" spans="1:13">
      <c r="A116" s="228">
        <f t="shared" si="19"/>
        <v>0</v>
      </c>
      <c r="B116" s="229">
        <f t="shared" si="14"/>
        <v>0</v>
      </c>
      <c r="C116" s="310">
        <f t="shared" si="20"/>
        <v>0</v>
      </c>
      <c r="D116" s="310">
        <f t="shared" si="21"/>
        <v>0</v>
      </c>
      <c r="E116" s="311">
        <f t="shared" si="15"/>
        <v>0</v>
      </c>
      <c r="F116" s="310">
        <f t="shared" si="22"/>
        <v>0</v>
      </c>
      <c r="G116" s="310">
        <f t="shared" si="23"/>
        <v>0</v>
      </c>
      <c r="H116" s="310">
        <f t="shared" si="24"/>
        <v>0</v>
      </c>
      <c r="I116" s="310">
        <f t="shared" si="16"/>
        <v>0</v>
      </c>
      <c r="J116" s="374">
        <f t="shared" si="25"/>
        <v>0</v>
      </c>
      <c r="K116" s="374">
        <f t="shared" si="17"/>
        <v>0</v>
      </c>
      <c r="L116" s="388">
        <f t="shared" si="26"/>
        <v>1</v>
      </c>
      <c r="M116" s="374">
        <f t="shared" si="18"/>
        <v>0</v>
      </c>
    </row>
    <row r="117" spans="1:13">
      <c r="A117" s="228">
        <f t="shared" si="19"/>
        <v>0</v>
      </c>
      <c r="B117" s="229">
        <f t="shared" si="14"/>
        <v>0</v>
      </c>
      <c r="C117" s="310">
        <f t="shared" si="20"/>
        <v>0</v>
      </c>
      <c r="D117" s="310">
        <f t="shared" si="21"/>
        <v>0</v>
      </c>
      <c r="E117" s="311">
        <f t="shared" si="15"/>
        <v>0</v>
      </c>
      <c r="F117" s="310">
        <f t="shared" si="22"/>
        <v>0</v>
      </c>
      <c r="G117" s="310">
        <f t="shared" si="23"/>
        <v>0</v>
      </c>
      <c r="H117" s="310">
        <f t="shared" si="24"/>
        <v>0</v>
      </c>
      <c r="I117" s="310">
        <f t="shared" si="16"/>
        <v>0</v>
      </c>
      <c r="J117" s="374">
        <f t="shared" si="25"/>
        <v>0</v>
      </c>
      <c r="K117" s="374">
        <f t="shared" si="17"/>
        <v>0</v>
      </c>
      <c r="L117" s="388">
        <f t="shared" si="26"/>
        <v>1</v>
      </c>
      <c r="M117" s="374">
        <f t="shared" si="18"/>
        <v>0</v>
      </c>
    </row>
    <row r="118" spans="1:13">
      <c r="A118" s="228">
        <f t="shared" si="19"/>
        <v>0</v>
      </c>
      <c r="B118" s="229">
        <f t="shared" si="14"/>
        <v>0</v>
      </c>
      <c r="C118" s="310">
        <f t="shared" si="20"/>
        <v>0</v>
      </c>
      <c r="D118" s="310">
        <f t="shared" si="21"/>
        <v>0</v>
      </c>
      <c r="E118" s="311">
        <f t="shared" si="15"/>
        <v>0</v>
      </c>
      <c r="F118" s="310">
        <f t="shared" si="22"/>
        <v>0</v>
      </c>
      <c r="G118" s="310">
        <f t="shared" si="23"/>
        <v>0</v>
      </c>
      <c r="H118" s="310">
        <f t="shared" si="24"/>
        <v>0</v>
      </c>
      <c r="I118" s="310">
        <f t="shared" si="16"/>
        <v>0</v>
      </c>
      <c r="J118" s="374">
        <f t="shared" si="25"/>
        <v>0</v>
      </c>
      <c r="K118" s="374">
        <f t="shared" si="17"/>
        <v>0</v>
      </c>
      <c r="L118" s="388">
        <f t="shared" si="26"/>
        <v>1</v>
      </c>
      <c r="M118" s="374">
        <f t="shared" si="18"/>
        <v>0</v>
      </c>
    </row>
    <row r="119" spans="1:13">
      <c r="A119" s="228">
        <f t="shared" si="19"/>
        <v>0</v>
      </c>
      <c r="B119" s="229">
        <f t="shared" si="14"/>
        <v>0</v>
      </c>
      <c r="C119" s="310">
        <f t="shared" si="20"/>
        <v>0</v>
      </c>
      <c r="D119" s="310">
        <f t="shared" si="21"/>
        <v>0</v>
      </c>
      <c r="E119" s="311">
        <f t="shared" si="15"/>
        <v>0</v>
      </c>
      <c r="F119" s="310">
        <f t="shared" si="22"/>
        <v>0</v>
      </c>
      <c r="G119" s="310">
        <f t="shared" si="23"/>
        <v>0</v>
      </c>
      <c r="H119" s="310">
        <f t="shared" si="24"/>
        <v>0</v>
      </c>
      <c r="I119" s="310">
        <f t="shared" si="16"/>
        <v>0</v>
      </c>
      <c r="J119" s="374">
        <f t="shared" si="25"/>
        <v>0</v>
      </c>
      <c r="K119" s="374">
        <f t="shared" si="17"/>
        <v>0</v>
      </c>
      <c r="L119" s="388">
        <f t="shared" si="26"/>
        <v>1</v>
      </c>
      <c r="M119" s="374">
        <f t="shared" si="18"/>
        <v>0</v>
      </c>
    </row>
    <row r="120" spans="1:13">
      <c r="A120" s="228">
        <f t="shared" si="19"/>
        <v>0</v>
      </c>
      <c r="B120" s="229">
        <f t="shared" si="14"/>
        <v>0</v>
      </c>
      <c r="C120" s="310">
        <f t="shared" si="20"/>
        <v>0</v>
      </c>
      <c r="D120" s="310">
        <f t="shared" si="21"/>
        <v>0</v>
      </c>
      <c r="E120" s="311">
        <f t="shared" si="15"/>
        <v>0</v>
      </c>
      <c r="F120" s="310">
        <f t="shared" si="22"/>
        <v>0</v>
      </c>
      <c r="G120" s="310">
        <f t="shared" si="23"/>
        <v>0</v>
      </c>
      <c r="H120" s="310">
        <f t="shared" si="24"/>
        <v>0</v>
      </c>
      <c r="I120" s="310">
        <f t="shared" si="16"/>
        <v>0</v>
      </c>
      <c r="J120" s="374">
        <f t="shared" si="25"/>
        <v>0</v>
      </c>
      <c r="K120" s="374">
        <f t="shared" si="17"/>
        <v>0</v>
      </c>
      <c r="L120" s="388">
        <f t="shared" si="26"/>
        <v>1</v>
      </c>
      <c r="M120" s="374">
        <f t="shared" si="18"/>
        <v>0</v>
      </c>
    </row>
    <row r="121" spans="1:13">
      <c r="A121" s="228">
        <f t="shared" si="19"/>
        <v>0</v>
      </c>
      <c r="B121" s="229">
        <f t="shared" si="14"/>
        <v>0</v>
      </c>
      <c r="C121" s="310">
        <f t="shared" si="20"/>
        <v>0</v>
      </c>
      <c r="D121" s="310">
        <f t="shared" si="21"/>
        <v>0</v>
      </c>
      <c r="E121" s="311">
        <f t="shared" si="15"/>
        <v>0</v>
      </c>
      <c r="F121" s="310">
        <f t="shared" si="22"/>
        <v>0</v>
      </c>
      <c r="G121" s="310">
        <f t="shared" si="23"/>
        <v>0</v>
      </c>
      <c r="H121" s="310">
        <f t="shared" si="24"/>
        <v>0</v>
      </c>
      <c r="I121" s="310">
        <f t="shared" si="16"/>
        <v>0</v>
      </c>
      <c r="J121" s="374">
        <f t="shared" si="25"/>
        <v>0</v>
      </c>
      <c r="K121" s="374">
        <f t="shared" si="17"/>
        <v>0</v>
      </c>
      <c r="L121" s="388">
        <f t="shared" si="26"/>
        <v>1</v>
      </c>
      <c r="M121" s="374">
        <f t="shared" si="18"/>
        <v>0</v>
      </c>
    </row>
    <row r="122" spans="1:13">
      <c r="A122" s="228">
        <f t="shared" si="19"/>
        <v>0</v>
      </c>
      <c r="B122" s="229">
        <f t="shared" si="14"/>
        <v>0</v>
      </c>
      <c r="C122" s="310">
        <f t="shared" si="20"/>
        <v>0</v>
      </c>
      <c r="D122" s="310">
        <f t="shared" si="21"/>
        <v>0</v>
      </c>
      <c r="E122" s="311">
        <f t="shared" si="15"/>
        <v>0</v>
      </c>
      <c r="F122" s="310">
        <f t="shared" si="22"/>
        <v>0</v>
      </c>
      <c r="G122" s="310">
        <f t="shared" si="23"/>
        <v>0</v>
      </c>
      <c r="H122" s="310">
        <f t="shared" si="24"/>
        <v>0</v>
      </c>
      <c r="I122" s="310">
        <f t="shared" si="16"/>
        <v>0</v>
      </c>
      <c r="J122" s="374">
        <f t="shared" si="25"/>
        <v>0</v>
      </c>
      <c r="K122" s="374">
        <f t="shared" si="17"/>
        <v>0</v>
      </c>
      <c r="L122" s="388">
        <f t="shared" si="26"/>
        <v>1</v>
      </c>
      <c r="M122" s="374">
        <f t="shared" si="18"/>
        <v>0</v>
      </c>
    </row>
    <row r="123" spans="1:13">
      <c r="A123" s="228">
        <f t="shared" si="19"/>
        <v>0</v>
      </c>
      <c r="B123" s="229">
        <f t="shared" si="14"/>
        <v>0</v>
      </c>
      <c r="C123" s="310">
        <f t="shared" si="20"/>
        <v>0</v>
      </c>
      <c r="D123" s="310">
        <f t="shared" si="21"/>
        <v>0</v>
      </c>
      <c r="E123" s="311">
        <f t="shared" si="15"/>
        <v>0</v>
      </c>
      <c r="F123" s="310">
        <f t="shared" si="22"/>
        <v>0</v>
      </c>
      <c r="G123" s="310">
        <f t="shared" si="23"/>
        <v>0</v>
      </c>
      <c r="H123" s="310">
        <f t="shared" si="24"/>
        <v>0</v>
      </c>
      <c r="I123" s="310">
        <f t="shared" si="16"/>
        <v>0</v>
      </c>
      <c r="J123" s="374">
        <f t="shared" si="25"/>
        <v>0</v>
      </c>
      <c r="K123" s="374">
        <f t="shared" si="17"/>
        <v>0</v>
      </c>
      <c r="L123" s="388">
        <f t="shared" si="26"/>
        <v>1</v>
      </c>
      <c r="M123" s="374">
        <f t="shared" si="18"/>
        <v>0</v>
      </c>
    </row>
    <row r="124" spans="1:13">
      <c r="A124" s="228">
        <f t="shared" si="19"/>
        <v>0</v>
      </c>
      <c r="B124" s="229">
        <f t="shared" si="14"/>
        <v>0</v>
      </c>
      <c r="C124" s="310">
        <f t="shared" si="20"/>
        <v>0</v>
      </c>
      <c r="D124" s="310">
        <f t="shared" si="21"/>
        <v>0</v>
      </c>
      <c r="E124" s="311">
        <f t="shared" si="15"/>
        <v>0</v>
      </c>
      <c r="F124" s="310">
        <f t="shared" si="22"/>
        <v>0</v>
      </c>
      <c r="G124" s="310">
        <f t="shared" si="23"/>
        <v>0</v>
      </c>
      <c r="H124" s="310">
        <f t="shared" si="24"/>
        <v>0</v>
      </c>
      <c r="I124" s="310">
        <f t="shared" si="16"/>
        <v>0</v>
      </c>
      <c r="J124" s="374">
        <f t="shared" si="25"/>
        <v>0</v>
      </c>
      <c r="K124" s="374">
        <f t="shared" si="17"/>
        <v>0</v>
      </c>
      <c r="L124" s="388">
        <f t="shared" si="26"/>
        <v>1</v>
      </c>
      <c r="M124" s="374">
        <f t="shared" si="18"/>
        <v>0</v>
      </c>
    </row>
    <row r="125" spans="1:13">
      <c r="A125" s="228">
        <f t="shared" si="19"/>
        <v>0</v>
      </c>
      <c r="B125" s="229">
        <f t="shared" si="14"/>
        <v>0</v>
      </c>
      <c r="C125" s="310">
        <f t="shared" si="20"/>
        <v>0</v>
      </c>
      <c r="D125" s="310">
        <f t="shared" si="21"/>
        <v>0</v>
      </c>
      <c r="E125" s="311">
        <f t="shared" si="15"/>
        <v>0</v>
      </c>
      <c r="F125" s="310">
        <f t="shared" si="22"/>
        <v>0</v>
      </c>
      <c r="G125" s="310">
        <f t="shared" si="23"/>
        <v>0</v>
      </c>
      <c r="H125" s="310">
        <f t="shared" si="24"/>
        <v>0</v>
      </c>
      <c r="I125" s="310">
        <f t="shared" si="16"/>
        <v>0</v>
      </c>
      <c r="J125" s="374">
        <f t="shared" si="25"/>
        <v>0</v>
      </c>
      <c r="K125" s="374">
        <f t="shared" si="17"/>
        <v>0</v>
      </c>
      <c r="L125" s="388">
        <f t="shared" si="26"/>
        <v>1</v>
      </c>
      <c r="M125" s="374">
        <f t="shared" si="18"/>
        <v>0</v>
      </c>
    </row>
    <row r="126" spans="1:13">
      <c r="A126" s="228">
        <f t="shared" si="19"/>
        <v>0</v>
      </c>
      <c r="B126" s="229">
        <f t="shared" si="14"/>
        <v>0</v>
      </c>
      <c r="C126" s="310">
        <f t="shared" si="20"/>
        <v>0</v>
      </c>
      <c r="D126" s="310">
        <f t="shared" si="21"/>
        <v>0</v>
      </c>
      <c r="E126" s="311">
        <f t="shared" si="15"/>
        <v>0</v>
      </c>
      <c r="F126" s="310">
        <f t="shared" si="22"/>
        <v>0</v>
      </c>
      <c r="G126" s="310">
        <f t="shared" si="23"/>
        <v>0</v>
      </c>
      <c r="H126" s="310">
        <f t="shared" si="24"/>
        <v>0</v>
      </c>
      <c r="I126" s="310">
        <f t="shared" si="16"/>
        <v>0</v>
      </c>
      <c r="J126" s="374">
        <f t="shared" si="25"/>
        <v>0</v>
      </c>
      <c r="K126" s="374">
        <f t="shared" si="17"/>
        <v>0</v>
      </c>
      <c r="L126" s="388">
        <f t="shared" si="26"/>
        <v>1</v>
      </c>
      <c r="M126" s="374">
        <f t="shared" si="18"/>
        <v>0</v>
      </c>
    </row>
    <row r="127" spans="1:13">
      <c r="A127" s="228">
        <f t="shared" si="19"/>
        <v>0</v>
      </c>
      <c r="B127" s="229">
        <f t="shared" si="14"/>
        <v>0</v>
      </c>
      <c r="C127" s="310">
        <f t="shared" si="20"/>
        <v>0</v>
      </c>
      <c r="D127" s="310">
        <f t="shared" si="21"/>
        <v>0</v>
      </c>
      <c r="E127" s="311">
        <f t="shared" si="15"/>
        <v>0</v>
      </c>
      <c r="F127" s="310">
        <f t="shared" si="22"/>
        <v>0</v>
      </c>
      <c r="G127" s="310">
        <f t="shared" si="23"/>
        <v>0</v>
      </c>
      <c r="H127" s="310">
        <f t="shared" si="24"/>
        <v>0</v>
      </c>
      <c r="I127" s="310">
        <f t="shared" si="16"/>
        <v>0</v>
      </c>
      <c r="J127" s="374">
        <f t="shared" si="25"/>
        <v>0</v>
      </c>
      <c r="K127" s="374">
        <f t="shared" si="17"/>
        <v>0</v>
      </c>
      <c r="L127" s="388">
        <f t="shared" si="26"/>
        <v>1</v>
      </c>
      <c r="M127" s="374">
        <f t="shared" si="18"/>
        <v>0</v>
      </c>
    </row>
    <row r="128" spans="1:13">
      <c r="A128" s="228">
        <f t="shared" si="19"/>
        <v>0</v>
      </c>
      <c r="B128" s="229">
        <f t="shared" si="14"/>
        <v>0</v>
      </c>
      <c r="C128" s="310">
        <f t="shared" si="20"/>
        <v>0</v>
      </c>
      <c r="D128" s="310">
        <f t="shared" si="21"/>
        <v>0</v>
      </c>
      <c r="E128" s="311">
        <f t="shared" si="15"/>
        <v>0</v>
      </c>
      <c r="F128" s="310">
        <f t="shared" si="22"/>
        <v>0</v>
      </c>
      <c r="G128" s="310">
        <f t="shared" si="23"/>
        <v>0</v>
      </c>
      <c r="H128" s="310">
        <f t="shared" si="24"/>
        <v>0</v>
      </c>
      <c r="I128" s="310">
        <f t="shared" si="16"/>
        <v>0</v>
      </c>
      <c r="J128" s="374">
        <f t="shared" si="25"/>
        <v>0</v>
      </c>
      <c r="K128" s="374">
        <f t="shared" si="17"/>
        <v>0</v>
      </c>
      <c r="L128" s="388">
        <f t="shared" si="26"/>
        <v>1</v>
      </c>
      <c r="M128" s="374">
        <f t="shared" si="18"/>
        <v>0</v>
      </c>
    </row>
    <row r="129" spans="1:13">
      <c r="A129" s="228">
        <f t="shared" si="19"/>
        <v>0</v>
      </c>
      <c r="B129" s="229">
        <f t="shared" si="14"/>
        <v>0</v>
      </c>
      <c r="C129" s="310">
        <f t="shared" si="20"/>
        <v>0</v>
      </c>
      <c r="D129" s="310">
        <f t="shared" si="21"/>
        <v>0</v>
      </c>
      <c r="E129" s="311">
        <f t="shared" si="15"/>
        <v>0</v>
      </c>
      <c r="F129" s="310">
        <f t="shared" si="22"/>
        <v>0</v>
      </c>
      <c r="G129" s="310">
        <f t="shared" si="23"/>
        <v>0</v>
      </c>
      <c r="H129" s="310">
        <f t="shared" si="24"/>
        <v>0</v>
      </c>
      <c r="I129" s="310">
        <f t="shared" si="16"/>
        <v>0</v>
      </c>
      <c r="J129" s="374">
        <f t="shared" si="25"/>
        <v>0</v>
      </c>
      <c r="K129" s="374">
        <f t="shared" si="17"/>
        <v>0</v>
      </c>
      <c r="L129" s="388">
        <f t="shared" si="26"/>
        <v>1</v>
      </c>
      <c r="M129" s="374">
        <f t="shared" si="18"/>
        <v>0</v>
      </c>
    </row>
    <row r="130" spans="1:13">
      <c r="A130" s="228">
        <f t="shared" si="19"/>
        <v>0</v>
      </c>
      <c r="B130" s="229">
        <f t="shared" si="14"/>
        <v>0</v>
      </c>
      <c r="C130" s="310">
        <f t="shared" si="20"/>
        <v>0</v>
      </c>
      <c r="D130" s="310">
        <f t="shared" si="21"/>
        <v>0</v>
      </c>
      <c r="E130" s="311">
        <f t="shared" si="15"/>
        <v>0</v>
      </c>
      <c r="F130" s="310">
        <f t="shared" si="22"/>
        <v>0</v>
      </c>
      <c r="G130" s="310">
        <f t="shared" si="23"/>
        <v>0</v>
      </c>
      <c r="H130" s="310">
        <f t="shared" si="24"/>
        <v>0</v>
      </c>
      <c r="I130" s="310">
        <f t="shared" si="16"/>
        <v>0</v>
      </c>
      <c r="J130" s="374">
        <f t="shared" si="25"/>
        <v>0</v>
      </c>
      <c r="K130" s="374">
        <f t="shared" si="17"/>
        <v>0</v>
      </c>
      <c r="L130" s="388">
        <f t="shared" si="26"/>
        <v>1</v>
      </c>
      <c r="M130" s="374">
        <f t="shared" si="18"/>
        <v>0</v>
      </c>
    </row>
    <row r="131" spans="1:13">
      <c r="A131" s="228">
        <f t="shared" si="19"/>
        <v>0</v>
      </c>
      <c r="B131" s="229">
        <f t="shared" si="14"/>
        <v>0</v>
      </c>
      <c r="C131" s="310">
        <f t="shared" si="20"/>
        <v>0</v>
      </c>
      <c r="D131" s="310">
        <f t="shared" si="21"/>
        <v>0</v>
      </c>
      <c r="E131" s="311">
        <f t="shared" si="15"/>
        <v>0</v>
      </c>
      <c r="F131" s="310">
        <f t="shared" si="22"/>
        <v>0</v>
      </c>
      <c r="G131" s="310">
        <f t="shared" si="23"/>
        <v>0</v>
      </c>
      <c r="H131" s="310">
        <f t="shared" si="24"/>
        <v>0</v>
      </c>
      <c r="I131" s="310">
        <f t="shared" si="16"/>
        <v>0</v>
      </c>
      <c r="J131" s="374">
        <f t="shared" si="25"/>
        <v>0</v>
      </c>
      <c r="K131" s="374">
        <f t="shared" si="17"/>
        <v>0</v>
      </c>
      <c r="L131" s="388">
        <f t="shared" si="26"/>
        <v>1</v>
      </c>
      <c r="M131" s="374">
        <f t="shared" si="18"/>
        <v>0</v>
      </c>
    </row>
    <row r="132" spans="1:13">
      <c r="A132" s="228">
        <f t="shared" si="19"/>
        <v>0</v>
      </c>
      <c r="B132" s="229">
        <f t="shared" si="14"/>
        <v>0</v>
      </c>
      <c r="C132" s="310">
        <f t="shared" si="20"/>
        <v>0</v>
      </c>
      <c r="D132" s="310">
        <f t="shared" si="21"/>
        <v>0</v>
      </c>
      <c r="E132" s="311">
        <f t="shared" si="15"/>
        <v>0</v>
      </c>
      <c r="F132" s="310">
        <f t="shared" si="22"/>
        <v>0</v>
      </c>
      <c r="G132" s="310">
        <f t="shared" si="23"/>
        <v>0</v>
      </c>
      <c r="H132" s="310">
        <f t="shared" si="24"/>
        <v>0</v>
      </c>
      <c r="I132" s="310">
        <f t="shared" si="16"/>
        <v>0</v>
      </c>
      <c r="J132" s="374">
        <f t="shared" si="25"/>
        <v>0</v>
      </c>
      <c r="K132" s="374">
        <f t="shared" si="17"/>
        <v>0</v>
      </c>
      <c r="L132" s="388">
        <f t="shared" si="26"/>
        <v>1</v>
      </c>
      <c r="M132" s="374">
        <f t="shared" si="18"/>
        <v>0</v>
      </c>
    </row>
    <row r="133" spans="1:13">
      <c r="A133" s="228">
        <f t="shared" si="19"/>
        <v>0</v>
      </c>
      <c r="B133" s="229">
        <f t="shared" si="14"/>
        <v>0</v>
      </c>
      <c r="C133" s="310">
        <f t="shared" si="20"/>
        <v>0</v>
      </c>
      <c r="D133" s="310">
        <f t="shared" si="21"/>
        <v>0</v>
      </c>
      <c r="E133" s="311">
        <f t="shared" si="15"/>
        <v>0</v>
      </c>
      <c r="F133" s="310">
        <f t="shared" si="22"/>
        <v>0</v>
      </c>
      <c r="G133" s="310">
        <f t="shared" si="23"/>
        <v>0</v>
      </c>
      <c r="H133" s="310">
        <f t="shared" si="24"/>
        <v>0</v>
      </c>
      <c r="I133" s="310">
        <f t="shared" si="16"/>
        <v>0</v>
      </c>
      <c r="J133" s="374">
        <f t="shared" si="25"/>
        <v>0</v>
      </c>
      <c r="K133" s="374">
        <f t="shared" si="17"/>
        <v>0</v>
      </c>
      <c r="L133" s="388">
        <f t="shared" si="26"/>
        <v>1</v>
      </c>
      <c r="M133" s="374">
        <f t="shared" si="18"/>
        <v>0</v>
      </c>
    </row>
    <row r="134" spans="1:13">
      <c r="A134" s="228">
        <f t="shared" si="19"/>
        <v>0</v>
      </c>
      <c r="B134" s="229">
        <f t="shared" si="14"/>
        <v>0</v>
      </c>
      <c r="C134" s="310">
        <f t="shared" si="20"/>
        <v>0</v>
      </c>
      <c r="D134" s="310">
        <f t="shared" si="21"/>
        <v>0</v>
      </c>
      <c r="E134" s="311">
        <f t="shared" si="15"/>
        <v>0</v>
      </c>
      <c r="F134" s="310">
        <f t="shared" si="22"/>
        <v>0</v>
      </c>
      <c r="G134" s="310">
        <f t="shared" si="23"/>
        <v>0</v>
      </c>
      <c r="H134" s="310">
        <f t="shared" si="24"/>
        <v>0</v>
      </c>
      <c r="I134" s="310">
        <f t="shared" si="16"/>
        <v>0</v>
      </c>
      <c r="J134" s="374">
        <f t="shared" si="25"/>
        <v>0</v>
      </c>
      <c r="K134" s="374">
        <f t="shared" si="17"/>
        <v>0</v>
      </c>
      <c r="L134" s="388">
        <f t="shared" si="26"/>
        <v>1</v>
      </c>
      <c r="M134" s="374">
        <f t="shared" si="18"/>
        <v>0</v>
      </c>
    </row>
    <row r="135" spans="1:13">
      <c r="A135" s="228">
        <f t="shared" si="19"/>
        <v>0</v>
      </c>
      <c r="B135" s="229">
        <f t="shared" si="14"/>
        <v>0</v>
      </c>
      <c r="C135" s="310">
        <f t="shared" si="20"/>
        <v>0</v>
      </c>
      <c r="D135" s="310">
        <f t="shared" si="21"/>
        <v>0</v>
      </c>
      <c r="E135" s="311">
        <f t="shared" si="15"/>
        <v>0</v>
      </c>
      <c r="F135" s="310">
        <f t="shared" si="22"/>
        <v>0</v>
      </c>
      <c r="G135" s="310">
        <f t="shared" si="23"/>
        <v>0</v>
      </c>
      <c r="H135" s="310">
        <f t="shared" si="24"/>
        <v>0</v>
      </c>
      <c r="I135" s="310">
        <f t="shared" si="16"/>
        <v>0</v>
      </c>
      <c r="J135" s="374">
        <f t="shared" si="25"/>
        <v>0</v>
      </c>
      <c r="K135" s="374">
        <f t="shared" si="17"/>
        <v>0</v>
      </c>
      <c r="L135" s="388">
        <f t="shared" si="26"/>
        <v>1</v>
      </c>
      <c r="M135" s="374">
        <f t="shared" si="18"/>
        <v>0</v>
      </c>
    </row>
    <row r="136" spans="1:13">
      <c r="A136" s="228">
        <f t="shared" si="19"/>
        <v>0</v>
      </c>
      <c r="B136" s="229">
        <f t="shared" si="14"/>
        <v>0</v>
      </c>
      <c r="C136" s="310">
        <f t="shared" si="20"/>
        <v>0</v>
      </c>
      <c r="D136" s="310">
        <f t="shared" si="21"/>
        <v>0</v>
      </c>
      <c r="E136" s="311">
        <f t="shared" si="15"/>
        <v>0</v>
      </c>
      <c r="F136" s="310">
        <f t="shared" si="22"/>
        <v>0</v>
      </c>
      <c r="G136" s="310">
        <f t="shared" si="23"/>
        <v>0</v>
      </c>
      <c r="H136" s="310">
        <f t="shared" si="24"/>
        <v>0</v>
      </c>
      <c r="I136" s="310">
        <f t="shared" si="16"/>
        <v>0</v>
      </c>
      <c r="J136" s="374">
        <f t="shared" si="25"/>
        <v>0</v>
      </c>
      <c r="K136" s="374">
        <f t="shared" si="17"/>
        <v>0</v>
      </c>
      <c r="L136" s="388">
        <f t="shared" si="26"/>
        <v>1</v>
      </c>
      <c r="M136" s="374">
        <f t="shared" si="18"/>
        <v>0</v>
      </c>
    </row>
    <row r="137" spans="1:13">
      <c r="A137" s="228">
        <f t="shared" si="19"/>
        <v>0</v>
      </c>
      <c r="B137" s="229">
        <f t="shared" si="14"/>
        <v>0</v>
      </c>
      <c r="C137" s="310">
        <f t="shared" si="20"/>
        <v>0</v>
      </c>
      <c r="D137" s="310">
        <f t="shared" si="21"/>
        <v>0</v>
      </c>
      <c r="E137" s="311">
        <f t="shared" si="15"/>
        <v>0</v>
      </c>
      <c r="F137" s="310">
        <f t="shared" si="22"/>
        <v>0</v>
      </c>
      <c r="G137" s="310">
        <f t="shared" si="23"/>
        <v>0</v>
      </c>
      <c r="H137" s="310">
        <f t="shared" si="24"/>
        <v>0</v>
      </c>
      <c r="I137" s="310">
        <f t="shared" si="16"/>
        <v>0</v>
      </c>
      <c r="J137" s="374">
        <f t="shared" si="25"/>
        <v>0</v>
      </c>
      <c r="K137" s="374">
        <f t="shared" si="17"/>
        <v>0</v>
      </c>
      <c r="L137" s="388">
        <f t="shared" si="26"/>
        <v>1</v>
      </c>
      <c r="M137" s="374">
        <f t="shared" si="18"/>
        <v>0</v>
      </c>
    </row>
    <row r="138" spans="1:13">
      <c r="A138" s="228">
        <f t="shared" si="19"/>
        <v>0</v>
      </c>
      <c r="B138" s="229">
        <f t="shared" si="14"/>
        <v>0</v>
      </c>
      <c r="C138" s="310">
        <f t="shared" si="20"/>
        <v>0</v>
      </c>
      <c r="D138" s="310">
        <f t="shared" si="21"/>
        <v>0</v>
      </c>
      <c r="E138" s="311">
        <f t="shared" si="15"/>
        <v>0</v>
      </c>
      <c r="F138" s="310">
        <f t="shared" si="22"/>
        <v>0</v>
      </c>
      <c r="G138" s="310">
        <f t="shared" si="23"/>
        <v>0</v>
      </c>
      <c r="H138" s="310">
        <f t="shared" si="24"/>
        <v>0</v>
      </c>
      <c r="I138" s="310">
        <f t="shared" si="16"/>
        <v>0</v>
      </c>
      <c r="J138" s="374">
        <f t="shared" si="25"/>
        <v>0</v>
      </c>
      <c r="K138" s="374">
        <f t="shared" si="17"/>
        <v>0</v>
      </c>
      <c r="L138" s="388">
        <f t="shared" si="26"/>
        <v>1</v>
      </c>
      <c r="M138" s="374">
        <f t="shared" si="18"/>
        <v>0</v>
      </c>
    </row>
    <row r="139" spans="1:13">
      <c r="A139" s="228">
        <f t="shared" si="19"/>
        <v>0</v>
      </c>
      <c r="B139" s="229">
        <f t="shared" si="14"/>
        <v>0</v>
      </c>
      <c r="C139" s="310">
        <f t="shared" si="20"/>
        <v>0</v>
      </c>
      <c r="D139" s="310">
        <f t="shared" si="21"/>
        <v>0</v>
      </c>
      <c r="E139" s="311">
        <f t="shared" si="15"/>
        <v>0</v>
      </c>
      <c r="F139" s="310">
        <f t="shared" si="22"/>
        <v>0</v>
      </c>
      <c r="G139" s="310">
        <f t="shared" si="23"/>
        <v>0</v>
      </c>
      <c r="H139" s="310">
        <f t="shared" si="24"/>
        <v>0</v>
      </c>
      <c r="I139" s="310">
        <f t="shared" si="16"/>
        <v>0</v>
      </c>
      <c r="J139" s="374">
        <f t="shared" si="25"/>
        <v>0</v>
      </c>
      <c r="K139" s="374">
        <f t="shared" si="17"/>
        <v>0</v>
      </c>
      <c r="L139" s="388">
        <f t="shared" si="26"/>
        <v>1</v>
      </c>
      <c r="M139" s="374">
        <f t="shared" si="18"/>
        <v>0</v>
      </c>
    </row>
    <row r="140" spans="1:13">
      <c r="A140" s="228">
        <f t="shared" si="19"/>
        <v>0</v>
      </c>
      <c r="B140" s="229">
        <f t="shared" si="14"/>
        <v>0</v>
      </c>
      <c r="C140" s="310">
        <f t="shared" si="20"/>
        <v>0</v>
      </c>
      <c r="D140" s="310">
        <f t="shared" si="21"/>
        <v>0</v>
      </c>
      <c r="E140" s="311">
        <f t="shared" si="15"/>
        <v>0</v>
      </c>
      <c r="F140" s="310">
        <f t="shared" si="22"/>
        <v>0</v>
      </c>
      <c r="G140" s="310">
        <f t="shared" si="23"/>
        <v>0</v>
      </c>
      <c r="H140" s="310">
        <f t="shared" si="24"/>
        <v>0</v>
      </c>
      <c r="I140" s="310">
        <f t="shared" si="16"/>
        <v>0</v>
      </c>
      <c r="J140" s="374">
        <f t="shared" si="25"/>
        <v>0</v>
      </c>
      <c r="K140" s="374">
        <f t="shared" si="17"/>
        <v>0</v>
      </c>
      <c r="L140" s="388">
        <f t="shared" si="26"/>
        <v>1</v>
      </c>
      <c r="M140" s="374">
        <f t="shared" si="18"/>
        <v>0</v>
      </c>
    </row>
    <row r="141" spans="1:13">
      <c r="A141" s="228">
        <f t="shared" si="19"/>
        <v>0</v>
      </c>
      <c r="B141" s="229">
        <f t="shared" si="14"/>
        <v>0</v>
      </c>
      <c r="C141" s="310">
        <f t="shared" si="20"/>
        <v>0</v>
      </c>
      <c r="D141" s="310">
        <f t="shared" si="21"/>
        <v>0</v>
      </c>
      <c r="E141" s="311">
        <f t="shared" si="15"/>
        <v>0</v>
      </c>
      <c r="F141" s="310">
        <f t="shared" si="22"/>
        <v>0</v>
      </c>
      <c r="G141" s="310">
        <f t="shared" si="23"/>
        <v>0</v>
      </c>
      <c r="H141" s="310">
        <f t="shared" si="24"/>
        <v>0</v>
      </c>
      <c r="I141" s="310">
        <f t="shared" si="16"/>
        <v>0</v>
      </c>
      <c r="J141" s="374">
        <f t="shared" si="25"/>
        <v>0</v>
      </c>
      <c r="K141" s="374">
        <f t="shared" si="17"/>
        <v>0</v>
      </c>
      <c r="L141" s="388">
        <f t="shared" si="26"/>
        <v>1</v>
      </c>
      <c r="M141" s="374">
        <f t="shared" si="18"/>
        <v>0</v>
      </c>
    </row>
    <row r="142" spans="1:13">
      <c r="A142" s="228">
        <f t="shared" si="19"/>
        <v>0</v>
      </c>
      <c r="B142" s="229">
        <f t="shared" si="14"/>
        <v>0</v>
      </c>
      <c r="C142" s="310">
        <f t="shared" si="20"/>
        <v>0</v>
      </c>
      <c r="D142" s="310">
        <f t="shared" si="21"/>
        <v>0</v>
      </c>
      <c r="E142" s="311">
        <f t="shared" si="15"/>
        <v>0</v>
      </c>
      <c r="F142" s="310">
        <f t="shared" si="22"/>
        <v>0</v>
      </c>
      <c r="G142" s="310">
        <f t="shared" si="23"/>
        <v>0</v>
      </c>
      <c r="H142" s="310">
        <f t="shared" si="24"/>
        <v>0</v>
      </c>
      <c r="I142" s="310">
        <f t="shared" si="16"/>
        <v>0</v>
      </c>
      <c r="J142" s="374">
        <f t="shared" si="25"/>
        <v>0</v>
      </c>
      <c r="K142" s="374">
        <f t="shared" si="17"/>
        <v>0</v>
      </c>
      <c r="L142" s="388">
        <f t="shared" si="26"/>
        <v>1</v>
      </c>
      <c r="M142" s="374">
        <f t="shared" si="18"/>
        <v>0</v>
      </c>
    </row>
    <row r="143" spans="1:13">
      <c r="A143" s="228">
        <f t="shared" si="19"/>
        <v>0</v>
      </c>
      <c r="B143" s="229">
        <f t="shared" si="14"/>
        <v>0</v>
      </c>
      <c r="C143" s="310">
        <f t="shared" si="20"/>
        <v>0</v>
      </c>
      <c r="D143" s="310">
        <f t="shared" si="21"/>
        <v>0</v>
      </c>
      <c r="E143" s="311">
        <f t="shared" si="15"/>
        <v>0</v>
      </c>
      <c r="F143" s="310">
        <f t="shared" si="22"/>
        <v>0</v>
      </c>
      <c r="G143" s="310">
        <f t="shared" si="23"/>
        <v>0</v>
      </c>
      <c r="H143" s="310">
        <f t="shared" si="24"/>
        <v>0</v>
      </c>
      <c r="I143" s="310">
        <f t="shared" si="16"/>
        <v>0</v>
      </c>
      <c r="J143" s="374">
        <f t="shared" si="25"/>
        <v>0</v>
      </c>
      <c r="K143" s="374">
        <f t="shared" si="17"/>
        <v>0</v>
      </c>
      <c r="L143" s="388">
        <f t="shared" si="26"/>
        <v>1</v>
      </c>
      <c r="M143" s="374">
        <f t="shared" si="18"/>
        <v>0</v>
      </c>
    </row>
    <row r="144" spans="1:13">
      <c r="A144" s="228">
        <f t="shared" si="19"/>
        <v>0</v>
      </c>
      <c r="B144" s="229">
        <f t="shared" si="14"/>
        <v>0</v>
      </c>
      <c r="C144" s="310">
        <f t="shared" si="20"/>
        <v>0</v>
      </c>
      <c r="D144" s="310">
        <f t="shared" si="21"/>
        <v>0</v>
      </c>
      <c r="E144" s="311">
        <f t="shared" si="15"/>
        <v>0</v>
      </c>
      <c r="F144" s="310">
        <f t="shared" si="22"/>
        <v>0</v>
      </c>
      <c r="G144" s="310">
        <f t="shared" si="23"/>
        <v>0</v>
      </c>
      <c r="H144" s="310">
        <f t="shared" si="24"/>
        <v>0</v>
      </c>
      <c r="I144" s="310">
        <f t="shared" si="16"/>
        <v>0</v>
      </c>
      <c r="J144" s="374">
        <f t="shared" si="25"/>
        <v>0</v>
      </c>
      <c r="K144" s="374">
        <f t="shared" si="17"/>
        <v>0</v>
      </c>
      <c r="L144" s="388">
        <f t="shared" si="26"/>
        <v>1</v>
      </c>
      <c r="M144" s="374">
        <f t="shared" si="18"/>
        <v>0</v>
      </c>
    </row>
    <row r="145" spans="1:13">
      <c r="A145" s="228">
        <f t="shared" si="19"/>
        <v>0</v>
      </c>
      <c r="B145" s="229">
        <f t="shared" si="14"/>
        <v>0</v>
      </c>
      <c r="C145" s="310">
        <f t="shared" si="20"/>
        <v>0</v>
      </c>
      <c r="D145" s="310">
        <f t="shared" si="21"/>
        <v>0</v>
      </c>
      <c r="E145" s="311">
        <f t="shared" si="15"/>
        <v>0</v>
      </c>
      <c r="F145" s="310">
        <f t="shared" si="22"/>
        <v>0</v>
      </c>
      <c r="G145" s="310">
        <f t="shared" si="23"/>
        <v>0</v>
      </c>
      <c r="H145" s="310">
        <f t="shared" si="24"/>
        <v>0</v>
      </c>
      <c r="I145" s="310">
        <f t="shared" si="16"/>
        <v>0</v>
      </c>
      <c r="J145" s="374">
        <f t="shared" si="25"/>
        <v>0</v>
      </c>
      <c r="K145" s="374">
        <f t="shared" si="17"/>
        <v>0</v>
      </c>
      <c r="L145" s="388">
        <f t="shared" si="26"/>
        <v>1</v>
      </c>
      <c r="M145" s="374">
        <f t="shared" si="18"/>
        <v>0</v>
      </c>
    </row>
    <row r="146" spans="1:13">
      <c r="A146" s="228">
        <f t="shared" si="19"/>
        <v>0</v>
      </c>
      <c r="B146" s="229">
        <f t="shared" ref="B146:B209" si="27">IF(Pay_Num&lt;&gt;0,DATE(YEAR(Loan_Start),MONTH(Loan_Start)+(Pay_Num)*12/Num_Pmt_Per_Year,DAY(Loan_Start)),0)</f>
        <v>0</v>
      </c>
      <c r="C146" s="310">
        <f t="shared" si="20"/>
        <v>0</v>
      </c>
      <c r="D146" s="310">
        <f t="shared" si="21"/>
        <v>0</v>
      </c>
      <c r="E146" s="311">
        <f t="shared" ref="E146:E209" si="28">IF(AND(Pay_Num&lt;&gt;0,Sched_Pay+Scheduled_Extra_Payments&lt;Beg_Bal),Scheduled_Extra_Payments,IF(AND(Pay_Num&lt;&gt;0,Beg_Bal-Sched_Pay&gt;0),Beg_Bal-Sched_Pay,IF(Pay_Num&lt;&gt;0,0,0)))</f>
        <v>0</v>
      </c>
      <c r="F146" s="310">
        <f t="shared" si="22"/>
        <v>0</v>
      </c>
      <c r="G146" s="310">
        <f t="shared" si="23"/>
        <v>0</v>
      </c>
      <c r="H146" s="310">
        <f t="shared" si="24"/>
        <v>0</v>
      </c>
      <c r="I146" s="310">
        <f t="shared" ref="I146:I209" si="29">IF(AND(Pay_Num&lt;&gt;0,Sched_Pay+Extra_Pay&lt;Beg_Bal),Beg_Bal-Princ,IF(Pay_Num&lt;&gt;0,0,0))</f>
        <v>0</v>
      </c>
      <c r="J146" s="374">
        <f t="shared" si="25"/>
        <v>0</v>
      </c>
      <c r="K146" s="374">
        <f t="shared" ref="K146:K209" si="30">H147-J147</f>
        <v>0</v>
      </c>
      <c r="L146" s="388">
        <f t="shared" si="26"/>
        <v>1</v>
      </c>
      <c r="M146" s="374">
        <f t="shared" ref="M146:M209" si="31">K146+J146</f>
        <v>0</v>
      </c>
    </row>
    <row r="147" spans="1:13">
      <c r="A147" s="228">
        <f t="shared" ref="A147:A210" si="32">IF(Values_Entered,A146+1,0)</f>
        <v>0</v>
      </c>
      <c r="B147" s="229">
        <f t="shared" si="27"/>
        <v>0</v>
      </c>
      <c r="C147" s="310">
        <f t="shared" ref="C147:C210" si="33">IF(Pay_Num&lt;&gt;0,I146,0)</f>
        <v>0</v>
      </c>
      <c r="D147" s="310">
        <f t="shared" ref="D147:D210" si="34">G147+H147</f>
        <v>0</v>
      </c>
      <c r="E147" s="311">
        <f t="shared" si="28"/>
        <v>0</v>
      </c>
      <c r="F147" s="310">
        <f t="shared" ref="F147:F210" si="35">IF(AND(Pay_Num&lt;&gt;0,Sched_Pay+Extra_Pay&lt;Beg_Bal),Sched_Pay+Extra_Pay,IF(Pay_Num&lt;&gt;0,Beg_Bal,0))</f>
        <v>0</v>
      </c>
      <c r="G147" s="310">
        <f t="shared" ref="G147:G210" si="36">IF(I146=0,0,IF(Pay_Num&lt;&gt;0,Loan_Amount/Loan_Years/Num_Pmt_Per_Year,0))</f>
        <v>0</v>
      </c>
      <c r="H147" s="310">
        <f t="shared" ref="H147:H210" si="37">IF(Pay_Num&lt;&gt;0,Beg_Bal*Interest_Rate/Num_Pmt_Per_Year,0)</f>
        <v>0</v>
      </c>
      <c r="I147" s="310">
        <f t="shared" si="29"/>
        <v>0</v>
      </c>
      <c r="J147" s="374">
        <f t="shared" ref="J147:J210" si="38">DAYS360(L147,B147)/360*H147</f>
        <v>0</v>
      </c>
      <c r="K147" s="374">
        <f t="shared" si="30"/>
        <v>0</v>
      </c>
      <c r="L147" s="388">
        <f t="shared" ref="L147:L210" si="39">DATE(YEAR(B147),1,1)</f>
        <v>1</v>
      </c>
      <c r="M147" s="374">
        <f t="shared" si="31"/>
        <v>0</v>
      </c>
    </row>
    <row r="148" spans="1:13">
      <c r="A148" s="228">
        <f t="shared" si="32"/>
        <v>0</v>
      </c>
      <c r="B148" s="229">
        <f t="shared" si="27"/>
        <v>0</v>
      </c>
      <c r="C148" s="310">
        <f t="shared" si="33"/>
        <v>0</v>
      </c>
      <c r="D148" s="310">
        <f t="shared" si="34"/>
        <v>0</v>
      </c>
      <c r="E148" s="311">
        <f t="shared" si="28"/>
        <v>0</v>
      </c>
      <c r="F148" s="310">
        <f t="shared" si="35"/>
        <v>0</v>
      </c>
      <c r="G148" s="310">
        <f t="shared" si="36"/>
        <v>0</v>
      </c>
      <c r="H148" s="310">
        <f t="shared" si="37"/>
        <v>0</v>
      </c>
      <c r="I148" s="310">
        <f t="shared" si="29"/>
        <v>0</v>
      </c>
      <c r="J148" s="374">
        <f t="shared" si="38"/>
        <v>0</v>
      </c>
      <c r="K148" s="374">
        <f t="shared" si="30"/>
        <v>0</v>
      </c>
      <c r="L148" s="388">
        <f t="shared" si="39"/>
        <v>1</v>
      </c>
      <c r="M148" s="374">
        <f t="shared" si="31"/>
        <v>0</v>
      </c>
    </row>
    <row r="149" spans="1:13">
      <c r="A149" s="228">
        <f t="shared" si="32"/>
        <v>0</v>
      </c>
      <c r="B149" s="229">
        <f t="shared" si="27"/>
        <v>0</v>
      </c>
      <c r="C149" s="310">
        <f t="shared" si="33"/>
        <v>0</v>
      </c>
      <c r="D149" s="310">
        <f t="shared" si="34"/>
        <v>0</v>
      </c>
      <c r="E149" s="311">
        <f t="shared" si="28"/>
        <v>0</v>
      </c>
      <c r="F149" s="310">
        <f t="shared" si="35"/>
        <v>0</v>
      </c>
      <c r="G149" s="310">
        <f t="shared" si="36"/>
        <v>0</v>
      </c>
      <c r="H149" s="310">
        <f t="shared" si="37"/>
        <v>0</v>
      </c>
      <c r="I149" s="310">
        <f t="shared" si="29"/>
        <v>0</v>
      </c>
      <c r="J149" s="374">
        <f t="shared" si="38"/>
        <v>0</v>
      </c>
      <c r="K149" s="374">
        <f t="shared" si="30"/>
        <v>0</v>
      </c>
      <c r="L149" s="388">
        <f t="shared" si="39"/>
        <v>1</v>
      </c>
      <c r="M149" s="374">
        <f t="shared" si="31"/>
        <v>0</v>
      </c>
    </row>
    <row r="150" spans="1:13">
      <c r="A150" s="228">
        <f t="shared" si="32"/>
        <v>0</v>
      </c>
      <c r="B150" s="229">
        <f t="shared" si="27"/>
        <v>0</v>
      </c>
      <c r="C150" s="310">
        <f t="shared" si="33"/>
        <v>0</v>
      </c>
      <c r="D150" s="310">
        <f t="shared" si="34"/>
        <v>0</v>
      </c>
      <c r="E150" s="311">
        <f t="shared" si="28"/>
        <v>0</v>
      </c>
      <c r="F150" s="310">
        <f t="shared" si="35"/>
        <v>0</v>
      </c>
      <c r="G150" s="310">
        <f t="shared" si="36"/>
        <v>0</v>
      </c>
      <c r="H150" s="310">
        <f t="shared" si="37"/>
        <v>0</v>
      </c>
      <c r="I150" s="310">
        <f t="shared" si="29"/>
        <v>0</v>
      </c>
      <c r="J150" s="374">
        <f t="shared" si="38"/>
        <v>0</v>
      </c>
      <c r="K150" s="374">
        <f t="shared" si="30"/>
        <v>0</v>
      </c>
      <c r="L150" s="388">
        <f t="shared" si="39"/>
        <v>1</v>
      </c>
      <c r="M150" s="374">
        <f t="shared" si="31"/>
        <v>0</v>
      </c>
    </row>
    <row r="151" spans="1:13">
      <c r="A151" s="228">
        <f t="shared" si="32"/>
        <v>0</v>
      </c>
      <c r="B151" s="229">
        <f t="shared" si="27"/>
        <v>0</v>
      </c>
      <c r="C151" s="310">
        <f t="shared" si="33"/>
        <v>0</v>
      </c>
      <c r="D151" s="310">
        <f t="shared" si="34"/>
        <v>0</v>
      </c>
      <c r="E151" s="311">
        <f t="shared" si="28"/>
        <v>0</v>
      </c>
      <c r="F151" s="310">
        <f t="shared" si="35"/>
        <v>0</v>
      </c>
      <c r="G151" s="310">
        <f t="shared" si="36"/>
        <v>0</v>
      </c>
      <c r="H151" s="310">
        <f t="shared" si="37"/>
        <v>0</v>
      </c>
      <c r="I151" s="310">
        <f t="shared" si="29"/>
        <v>0</v>
      </c>
      <c r="J151" s="374">
        <f t="shared" si="38"/>
        <v>0</v>
      </c>
      <c r="K151" s="374">
        <f t="shared" si="30"/>
        <v>0</v>
      </c>
      <c r="L151" s="388">
        <f t="shared" si="39"/>
        <v>1</v>
      </c>
      <c r="M151" s="374">
        <f t="shared" si="31"/>
        <v>0</v>
      </c>
    </row>
    <row r="152" spans="1:13">
      <c r="A152" s="228">
        <f t="shared" si="32"/>
        <v>0</v>
      </c>
      <c r="B152" s="229">
        <f t="shared" si="27"/>
        <v>0</v>
      </c>
      <c r="C152" s="310">
        <f t="shared" si="33"/>
        <v>0</v>
      </c>
      <c r="D152" s="310">
        <f t="shared" si="34"/>
        <v>0</v>
      </c>
      <c r="E152" s="311">
        <f t="shared" si="28"/>
        <v>0</v>
      </c>
      <c r="F152" s="310">
        <f t="shared" si="35"/>
        <v>0</v>
      </c>
      <c r="G152" s="310">
        <f t="shared" si="36"/>
        <v>0</v>
      </c>
      <c r="H152" s="310">
        <f t="shared" si="37"/>
        <v>0</v>
      </c>
      <c r="I152" s="310">
        <f t="shared" si="29"/>
        <v>0</v>
      </c>
      <c r="J152" s="374">
        <f t="shared" si="38"/>
        <v>0</v>
      </c>
      <c r="K152" s="374">
        <f t="shared" si="30"/>
        <v>0</v>
      </c>
      <c r="L152" s="388">
        <f t="shared" si="39"/>
        <v>1</v>
      </c>
      <c r="M152" s="374">
        <f t="shared" si="31"/>
        <v>0</v>
      </c>
    </row>
    <row r="153" spans="1:13">
      <c r="A153" s="228">
        <f t="shared" si="32"/>
        <v>0</v>
      </c>
      <c r="B153" s="229">
        <f t="shared" si="27"/>
        <v>0</v>
      </c>
      <c r="C153" s="310">
        <f t="shared" si="33"/>
        <v>0</v>
      </c>
      <c r="D153" s="310">
        <f t="shared" si="34"/>
        <v>0</v>
      </c>
      <c r="E153" s="311">
        <f t="shared" si="28"/>
        <v>0</v>
      </c>
      <c r="F153" s="310">
        <f t="shared" si="35"/>
        <v>0</v>
      </c>
      <c r="G153" s="310">
        <f t="shared" si="36"/>
        <v>0</v>
      </c>
      <c r="H153" s="310">
        <f t="shared" si="37"/>
        <v>0</v>
      </c>
      <c r="I153" s="310">
        <f t="shared" si="29"/>
        <v>0</v>
      </c>
      <c r="J153" s="374">
        <f t="shared" si="38"/>
        <v>0</v>
      </c>
      <c r="K153" s="374">
        <f t="shared" si="30"/>
        <v>0</v>
      </c>
      <c r="L153" s="388">
        <f t="shared" si="39"/>
        <v>1</v>
      </c>
      <c r="M153" s="374">
        <f t="shared" si="31"/>
        <v>0</v>
      </c>
    </row>
    <row r="154" spans="1:13">
      <c r="A154" s="228">
        <f t="shared" si="32"/>
        <v>0</v>
      </c>
      <c r="B154" s="229">
        <f t="shared" si="27"/>
        <v>0</v>
      </c>
      <c r="C154" s="310">
        <f t="shared" si="33"/>
        <v>0</v>
      </c>
      <c r="D154" s="310">
        <f t="shared" si="34"/>
        <v>0</v>
      </c>
      <c r="E154" s="311">
        <f t="shared" si="28"/>
        <v>0</v>
      </c>
      <c r="F154" s="310">
        <f t="shared" si="35"/>
        <v>0</v>
      </c>
      <c r="G154" s="310">
        <f t="shared" si="36"/>
        <v>0</v>
      </c>
      <c r="H154" s="310">
        <f t="shared" si="37"/>
        <v>0</v>
      </c>
      <c r="I154" s="310">
        <f t="shared" si="29"/>
        <v>0</v>
      </c>
      <c r="J154" s="374">
        <f t="shared" si="38"/>
        <v>0</v>
      </c>
      <c r="K154" s="374">
        <f t="shared" si="30"/>
        <v>0</v>
      </c>
      <c r="L154" s="388">
        <f t="shared" si="39"/>
        <v>1</v>
      </c>
      <c r="M154" s="374">
        <f t="shared" si="31"/>
        <v>0</v>
      </c>
    </row>
    <row r="155" spans="1:13">
      <c r="A155" s="228">
        <f t="shared" si="32"/>
        <v>0</v>
      </c>
      <c r="B155" s="229">
        <f t="shared" si="27"/>
        <v>0</v>
      </c>
      <c r="C155" s="310">
        <f t="shared" si="33"/>
        <v>0</v>
      </c>
      <c r="D155" s="310">
        <f t="shared" si="34"/>
        <v>0</v>
      </c>
      <c r="E155" s="311">
        <f t="shared" si="28"/>
        <v>0</v>
      </c>
      <c r="F155" s="310">
        <f t="shared" si="35"/>
        <v>0</v>
      </c>
      <c r="G155" s="310">
        <f t="shared" si="36"/>
        <v>0</v>
      </c>
      <c r="H155" s="310">
        <f t="shared" si="37"/>
        <v>0</v>
      </c>
      <c r="I155" s="310">
        <f t="shared" si="29"/>
        <v>0</v>
      </c>
      <c r="J155" s="374">
        <f t="shared" si="38"/>
        <v>0</v>
      </c>
      <c r="K155" s="374">
        <f t="shared" si="30"/>
        <v>0</v>
      </c>
      <c r="L155" s="388">
        <f t="shared" si="39"/>
        <v>1</v>
      </c>
      <c r="M155" s="374">
        <f t="shared" si="31"/>
        <v>0</v>
      </c>
    </row>
    <row r="156" spans="1:13">
      <c r="A156" s="228">
        <f t="shared" si="32"/>
        <v>0</v>
      </c>
      <c r="B156" s="229">
        <f t="shared" si="27"/>
        <v>0</v>
      </c>
      <c r="C156" s="310">
        <f t="shared" si="33"/>
        <v>0</v>
      </c>
      <c r="D156" s="310">
        <f t="shared" si="34"/>
        <v>0</v>
      </c>
      <c r="E156" s="311">
        <f t="shared" si="28"/>
        <v>0</v>
      </c>
      <c r="F156" s="310">
        <f t="shared" si="35"/>
        <v>0</v>
      </c>
      <c r="G156" s="310">
        <f t="shared" si="36"/>
        <v>0</v>
      </c>
      <c r="H156" s="310">
        <f t="shared" si="37"/>
        <v>0</v>
      </c>
      <c r="I156" s="310">
        <f t="shared" si="29"/>
        <v>0</v>
      </c>
      <c r="J156" s="374">
        <f t="shared" si="38"/>
        <v>0</v>
      </c>
      <c r="K156" s="374">
        <f t="shared" si="30"/>
        <v>0</v>
      </c>
      <c r="L156" s="388">
        <f t="shared" si="39"/>
        <v>1</v>
      </c>
      <c r="M156" s="374">
        <f t="shared" si="31"/>
        <v>0</v>
      </c>
    </row>
    <row r="157" spans="1:13">
      <c r="A157" s="228">
        <f t="shared" si="32"/>
        <v>0</v>
      </c>
      <c r="B157" s="229">
        <f t="shared" si="27"/>
        <v>0</v>
      </c>
      <c r="C157" s="310">
        <f t="shared" si="33"/>
        <v>0</v>
      </c>
      <c r="D157" s="310">
        <f t="shared" si="34"/>
        <v>0</v>
      </c>
      <c r="E157" s="311">
        <f t="shared" si="28"/>
        <v>0</v>
      </c>
      <c r="F157" s="310">
        <f t="shared" si="35"/>
        <v>0</v>
      </c>
      <c r="G157" s="310">
        <f t="shared" si="36"/>
        <v>0</v>
      </c>
      <c r="H157" s="310">
        <f t="shared" si="37"/>
        <v>0</v>
      </c>
      <c r="I157" s="310">
        <f t="shared" si="29"/>
        <v>0</v>
      </c>
      <c r="J157" s="374">
        <f t="shared" si="38"/>
        <v>0</v>
      </c>
      <c r="K157" s="374">
        <f t="shared" si="30"/>
        <v>0</v>
      </c>
      <c r="L157" s="388">
        <f t="shared" si="39"/>
        <v>1</v>
      </c>
      <c r="M157" s="374">
        <f t="shared" si="31"/>
        <v>0</v>
      </c>
    </row>
    <row r="158" spans="1:13">
      <c r="A158" s="228">
        <f t="shared" si="32"/>
        <v>0</v>
      </c>
      <c r="B158" s="229">
        <f t="shared" si="27"/>
        <v>0</v>
      </c>
      <c r="C158" s="310">
        <f t="shared" si="33"/>
        <v>0</v>
      </c>
      <c r="D158" s="310">
        <f t="shared" si="34"/>
        <v>0</v>
      </c>
      <c r="E158" s="311">
        <f t="shared" si="28"/>
        <v>0</v>
      </c>
      <c r="F158" s="310">
        <f t="shared" si="35"/>
        <v>0</v>
      </c>
      <c r="G158" s="310">
        <f t="shared" si="36"/>
        <v>0</v>
      </c>
      <c r="H158" s="310">
        <f t="shared" si="37"/>
        <v>0</v>
      </c>
      <c r="I158" s="310">
        <f t="shared" si="29"/>
        <v>0</v>
      </c>
      <c r="J158" s="374">
        <f t="shared" si="38"/>
        <v>0</v>
      </c>
      <c r="K158" s="374">
        <f t="shared" si="30"/>
        <v>0</v>
      </c>
      <c r="L158" s="388">
        <f t="shared" si="39"/>
        <v>1</v>
      </c>
      <c r="M158" s="374">
        <f t="shared" si="31"/>
        <v>0</v>
      </c>
    </row>
    <row r="159" spans="1:13">
      <c r="A159" s="228">
        <f t="shared" si="32"/>
        <v>0</v>
      </c>
      <c r="B159" s="229">
        <f t="shared" si="27"/>
        <v>0</v>
      </c>
      <c r="C159" s="310">
        <f t="shared" si="33"/>
        <v>0</v>
      </c>
      <c r="D159" s="310">
        <f t="shared" si="34"/>
        <v>0</v>
      </c>
      <c r="E159" s="311">
        <f t="shared" si="28"/>
        <v>0</v>
      </c>
      <c r="F159" s="310">
        <f t="shared" si="35"/>
        <v>0</v>
      </c>
      <c r="G159" s="310">
        <f t="shared" si="36"/>
        <v>0</v>
      </c>
      <c r="H159" s="310">
        <f t="shared" si="37"/>
        <v>0</v>
      </c>
      <c r="I159" s="310">
        <f t="shared" si="29"/>
        <v>0</v>
      </c>
      <c r="J159" s="374">
        <f t="shared" si="38"/>
        <v>0</v>
      </c>
      <c r="K159" s="374">
        <f t="shared" si="30"/>
        <v>0</v>
      </c>
      <c r="L159" s="388">
        <f t="shared" si="39"/>
        <v>1</v>
      </c>
      <c r="M159" s="374">
        <f t="shared" si="31"/>
        <v>0</v>
      </c>
    </row>
    <row r="160" spans="1:13">
      <c r="A160" s="228">
        <f t="shared" si="32"/>
        <v>0</v>
      </c>
      <c r="B160" s="229">
        <f t="shared" si="27"/>
        <v>0</v>
      </c>
      <c r="C160" s="310">
        <f t="shared" si="33"/>
        <v>0</v>
      </c>
      <c r="D160" s="310">
        <f t="shared" si="34"/>
        <v>0</v>
      </c>
      <c r="E160" s="311">
        <f t="shared" si="28"/>
        <v>0</v>
      </c>
      <c r="F160" s="310">
        <f t="shared" si="35"/>
        <v>0</v>
      </c>
      <c r="G160" s="310">
        <f t="shared" si="36"/>
        <v>0</v>
      </c>
      <c r="H160" s="310">
        <f t="shared" si="37"/>
        <v>0</v>
      </c>
      <c r="I160" s="310">
        <f t="shared" si="29"/>
        <v>0</v>
      </c>
      <c r="J160" s="374">
        <f t="shared" si="38"/>
        <v>0</v>
      </c>
      <c r="K160" s="374">
        <f t="shared" si="30"/>
        <v>0</v>
      </c>
      <c r="L160" s="388">
        <f t="shared" si="39"/>
        <v>1</v>
      </c>
      <c r="M160" s="374">
        <f t="shared" si="31"/>
        <v>0</v>
      </c>
    </row>
    <row r="161" spans="1:13">
      <c r="A161" s="228">
        <f t="shared" si="32"/>
        <v>0</v>
      </c>
      <c r="B161" s="229">
        <f t="shared" si="27"/>
        <v>0</v>
      </c>
      <c r="C161" s="310">
        <f t="shared" si="33"/>
        <v>0</v>
      </c>
      <c r="D161" s="310">
        <f t="shared" si="34"/>
        <v>0</v>
      </c>
      <c r="E161" s="311">
        <f t="shared" si="28"/>
        <v>0</v>
      </c>
      <c r="F161" s="310">
        <f t="shared" si="35"/>
        <v>0</v>
      </c>
      <c r="G161" s="310">
        <f t="shared" si="36"/>
        <v>0</v>
      </c>
      <c r="H161" s="310">
        <f t="shared" si="37"/>
        <v>0</v>
      </c>
      <c r="I161" s="310">
        <f t="shared" si="29"/>
        <v>0</v>
      </c>
      <c r="J161" s="374">
        <f t="shared" si="38"/>
        <v>0</v>
      </c>
      <c r="K161" s="374">
        <f t="shared" si="30"/>
        <v>0</v>
      </c>
      <c r="L161" s="388">
        <f t="shared" si="39"/>
        <v>1</v>
      </c>
      <c r="M161" s="374">
        <f t="shared" si="31"/>
        <v>0</v>
      </c>
    </row>
    <row r="162" spans="1:13">
      <c r="A162" s="228">
        <f t="shared" si="32"/>
        <v>0</v>
      </c>
      <c r="B162" s="229">
        <f t="shared" si="27"/>
        <v>0</v>
      </c>
      <c r="C162" s="310">
        <f t="shared" si="33"/>
        <v>0</v>
      </c>
      <c r="D162" s="310">
        <f t="shared" si="34"/>
        <v>0</v>
      </c>
      <c r="E162" s="311">
        <f t="shared" si="28"/>
        <v>0</v>
      </c>
      <c r="F162" s="310">
        <f t="shared" si="35"/>
        <v>0</v>
      </c>
      <c r="G162" s="310">
        <f t="shared" si="36"/>
        <v>0</v>
      </c>
      <c r="H162" s="310">
        <f t="shared" si="37"/>
        <v>0</v>
      </c>
      <c r="I162" s="310">
        <f t="shared" si="29"/>
        <v>0</v>
      </c>
      <c r="J162" s="374">
        <f t="shared" si="38"/>
        <v>0</v>
      </c>
      <c r="K162" s="374">
        <f t="shared" si="30"/>
        <v>0</v>
      </c>
      <c r="L162" s="388">
        <f t="shared" si="39"/>
        <v>1</v>
      </c>
      <c r="M162" s="374">
        <f t="shared" si="31"/>
        <v>0</v>
      </c>
    </row>
    <row r="163" spans="1:13">
      <c r="A163" s="228">
        <f t="shared" si="32"/>
        <v>0</v>
      </c>
      <c r="B163" s="229">
        <f t="shared" si="27"/>
        <v>0</v>
      </c>
      <c r="C163" s="310">
        <f t="shared" si="33"/>
        <v>0</v>
      </c>
      <c r="D163" s="310">
        <f t="shared" si="34"/>
        <v>0</v>
      </c>
      <c r="E163" s="311">
        <f t="shared" si="28"/>
        <v>0</v>
      </c>
      <c r="F163" s="310">
        <f t="shared" si="35"/>
        <v>0</v>
      </c>
      <c r="G163" s="310">
        <f t="shared" si="36"/>
        <v>0</v>
      </c>
      <c r="H163" s="310">
        <f t="shared" si="37"/>
        <v>0</v>
      </c>
      <c r="I163" s="310">
        <f t="shared" si="29"/>
        <v>0</v>
      </c>
      <c r="J163" s="374">
        <f t="shared" si="38"/>
        <v>0</v>
      </c>
      <c r="K163" s="374">
        <f t="shared" si="30"/>
        <v>0</v>
      </c>
      <c r="L163" s="388">
        <f t="shared" si="39"/>
        <v>1</v>
      </c>
      <c r="M163" s="374">
        <f t="shared" si="31"/>
        <v>0</v>
      </c>
    </row>
    <row r="164" spans="1:13">
      <c r="A164" s="228">
        <f t="shared" si="32"/>
        <v>0</v>
      </c>
      <c r="B164" s="229">
        <f t="shared" si="27"/>
        <v>0</v>
      </c>
      <c r="C164" s="310">
        <f t="shared" si="33"/>
        <v>0</v>
      </c>
      <c r="D164" s="310">
        <f t="shared" si="34"/>
        <v>0</v>
      </c>
      <c r="E164" s="311">
        <f t="shared" si="28"/>
        <v>0</v>
      </c>
      <c r="F164" s="310">
        <f t="shared" si="35"/>
        <v>0</v>
      </c>
      <c r="G164" s="310">
        <f t="shared" si="36"/>
        <v>0</v>
      </c>
      <c r="H164" s="310">
        <f t="shared" si="37"/>
        <v>0</v>
      </c>
      <c r="I164" s="310">
        <f t="shared" si="29"/>
        <v>0</v>
      </c>
      <c r="J164" s="374">
        <f t="shared" si="38"/>
        <v>0</v>
      </c>
      <c r="K164" s="374">
        <f t="shared" si="30"/>
        <v>0</v>
      </c>
      <c r="L164" s="388">
        <f t="shared" si="39"/>
        <v>1</v>
      </c>
      <c r="M164" s="374">
        <f t="shared" si="31"/>
        <v>0</v>
      </c>
    </row>
    <row r="165" spans="1:13">
      <c r="A165" s="228">
        <f t="shared" si="32"/>
        <v>0</v>
      </c>
      <c r="B165" s="229">
        <f t="shared" si="27"/>
        <v>0</v>
      </c>
      <c r="C165" s="310">
        <f t="shared" si="33"/>
        <v>0</v>
      </c>
      <c r="D165" s="310">
        <f t="shared" si="34"/>
        <v>0</v>
      </c>
      <c r="E165" s="311">
        <f t="shared" si="28"/>
        <v>0</v>
      </c>
      <c r="F165" s="310">
        <f t="shared" si="35"/>
        <v>0</v>
      </c>
      <c r="G165" s="310">
        <f t="shared" si="36"/>
        <v>0</v>
      </c>
      <c r="H165" s="310">
        <f t="shared" si="37"/>
        <v>0</v>
      </c>
      <c r="I165" s="310">
        <f t="shared" si="29"/>
        <v>0</v>
      </c>
      <c r="J165" s="374">
        <f t="shared" si="38"/>
        <v>0</v>
      </c>
      <c r="K165" s="374">
        <f t="shared" si="30"/>
        <v>0</v>
      </c>
      <c r="L165" s="388">
        <f t="shared" si="39"/>
        <v>1</v>
      </c>
      <c r="M165" s="374">
        <f t="shared" si="31"/>
        <v>0</v>
      </c>
    </row>
    <row r="166" spans="1:13">
      <c r="A166" s="228">
        <f t="shared" si="32"/>
        <v>0</v>
      </c>
      <c r="B166" s="229">
        <f t="shared" si="27"/>
        <v>0</v>
      </c>
      <c r="C166" s="310">
        <f t="shared" si="33"/>
        <v>0</v>
      </c>
      <c r="D166" s="310">
        <f t="shared" si="34"/>
        <v>0</v>
      </c>
      <c r="E166" s="311">
        <f t="shared" si="28"/>
        <v>0</v>
      </c>
      <c r="F166" s="310">
        <f t="shared" si="35"/>
        <v>0</v>
      </c>
      <c r="G166" s="310">
        <f t="shared" si="36"/>
        <v>0</v>
      </c>
      <c r="H166" s="310">
        <f t="shared" si="37"/>
        <v>0</v>
      </c>
      <c r="I166" s="310">
        <f t="shared" si="29"/>
        <v>0</v>
      </c>
      <c r="J166" s="374">
        <f t="shared" si="38"/>
        <v>0</v>
      </c>
      <c r="K166" s="374">
        <f t="shared" si="30"/>
        <v>0</v>
      </c>
      <c r="L166" s="388">
        <f t="shared" si="39"/>
        <v>1</v>
      </c>
      <c r="M166" s="374">
        <f t="shared" si="31"/>
        <v>0</v>
      </c>
    </row>
    <row r="167" spans="1:13">
      <c r="A167" s="228">
        <f t="shared" si="32"/>
        <v>0</v>
      </c>
      <c r="B167" s="229">
        <f t="shared" si="27"/>
        <v>0</v>
      </c>
      <c r="C167" s="310">
        <f t="shared" si="33"/>
        <v>0</v>
      </c>
      <c r="D167" s="310">
        <f t="shared" si="34"/>
        <v>0</v>
      </c>
      <c r="E167" s="311">
        <f t="shared" si="28"/>
        <v>0</v>
      </c>
      <c r="F167" s="310">
        <f t="shared" si="35"/>
        <v>0</v>
      </c>
      <c r="G167" s="310">
        <f t="shared" si="36"/>
        <v>0</v>
      </c>
      <c r="H167" s="310">
        <f t="shared" si="37"/>
        <v>0</v>
      </c>
      <c r="I167" s="310">
        <f t="shared" si="29"/>
        <v>0</v>
      </c>
      <c r="J167" s="374">
        <f t="shared" si="38"/>
        <v>0</v>
      </c>
      <c r="K167" s="374">
        <f t="shared" si="30"/>
        <v>0</v>
      </c>
      <c r="L167" s="388">
        <f t="shared" si="39"/>
        <v>1</v>
      </c>
      <c r="M167" s="374">
        <f t="shared" si="31"/>
        <v>0</v>
      </c>
    </row>
    <row r="168" spans="1:13">
      <c r="A168" s="228">
        <f t="shared" si="32"/>
        <v>0</v>
      </c>
      <c r="B168" s="229">
        <f t="shared" si="27"/>
        <v>0</v>
      </c>
      <c r="C168" s="310">
        <f t="shared" si="33"/>
        <v>0</v>
      </c>
      <c r="D168" s="310">
        <f t="shared" si="34"/>
        <v>0</v>
      </c>
      <c r="E168" s="311">
        <f t="shared" si="28"/>
        <v>0</v>
      </c>
      <c r="F168" s="310">
        <f t="shared" si="35"/>
        <v>0</v>
      </c>
      <c r="G168" s="310">
        <f t="shared" si="36"/>
        <v>0</v>
      </c>
      <c r="H168" s="310">
        <f t="shared" si="37"/>
        <v>0</v>
      </c>
      <c r="I168" s="310">
        <f t="shared" si="29"/>
        <v>0</v>
      </c>
      <c r="J168" s="374">
        <f t="shared" si="38"/>
        <v>0</v>
      </c>
      <c r="K168" s="374">
        <f t="shared" si="30"/>
        <v>0</v>
      </c>
      <c r="L168" s="388">
        <f t="shared" si="39"/>
        <v>1</v>
      </c>
      <c r="M168" s="374">
        <f t="shared" si="31"/>
        <v>0</v>
      </c>
    </row>
    <row r="169" spans="1:13">
      <c r="A169" s="228">
        <f t="shared" si="32"/>
        <v>0</v>
      </c>
      <c r="B169" s="229">
        <f t="shared" si="27"/>
        <v>0</v>
      </c>
      <c r="C169" s="310">
        <f t="shared" si="33"/>
        <v>0</v>
      </c>
      <c r="D169" s="310">
        <f t="shared" si="34"/>
        <v>0</v>
      </c>
      <c r="E169" s="311">
        <f t="shared" si="28"/>
        <v>0</v>
      </c>
      <c r="F169" s="310">
        <f t="shared" si="35"/>
        <v>0</v>
      </c>
      <c r="G169" s="310">
        <f t="shared" si="36"/>
        <v>0</v>
      </c>
      <c r="H169" s="310">
        <f t="shared" si="37"/>
        <v>0</v>
      </c>
      <c r="I169" s="310">
        <f t="shared" si="29"/>
        <v>0</v>
      </c>
      <c r="J169" s="374">
        <f t="shared" si="38"/>
        <v>0</v>
      </c>
      <c r="K169" s="374">
        <f t="shared" si="30"/>
        <v>0</v>
      </c>
      <c r="L169" s="388">
        <f t="shared" si="39"/>
        <v>1</v>
      </c>
      <c r="M169" s="374">
        <f t="shared" si="31"/>
        <v>0</v>
      </c>
    </row>
    <row r="170" spans="1:13">
      <c r="A170" s="228">
        <f t="shared" si="32"/>
        <v>0</v>
      </c>
      <c r="B170" s="229">
        <f t="shared" si="27"/>
        <v>0</v>
      </c>
      <c r="C170" s="310">
        <f t="shared" si="33"/>
        <v>0</v>
      </c>
      <c r="D170" s="310">
        <f t="shared" si="34"/>
        <v>0</v>
      </c>
      <c r="E170" s="311">
        <f t="shared" si="28"/>
        <v>0</v>
      </c>
      <c r="F170" s="310">
        <f t="shared" si="35"/>
        <v>0</v>
      </c>
      <c r="G170" s="310">
        <f t="shared" si="36"/>
        <v>0</v>
      </c>
      <c r="H170" s="310">
        <f t="shared" si="37"/>
        <v>0</v>
      </c>
      <c r="I170" s="310">
        <f t="shared" si="29"/>
        <v>0</v>
      </c>
      <c r="J170" s="374">
        <f t="shared" si="38"/>
        <v>0</v>
      </c>
      <c r="K170" s="374">
        <f t="shared" si="30"/>
        <v>0</v>
      </c>
      <c r="L170" s="388">
        <f t="shared" si="39"/>
        <v>1</v>
      </c>
      <c r="M170" s="374">
        <f t="shared" si="31"/>
        <v>0</v>
      </c>
    </row>
    <row r="171" spans="1:13">
      <c r="A171" s="228">
        <f t="shared" si="32"/>
        <v>0</v>
      </c>
      <c r="B171" s="229">
        <f t="shared" si="27"/>
        <v>0</v>
      </c>
      <c r="C171" s="310">
        <f t="shared" si="33"/>
        <v>0</v>
      </c>
      <c r="D171" s="310">
        <f t="shared" si="34"/>
        <v>0</v>
      </c>
      <c r="E171" s="311">
        <f t="shared" si="28"/>
        <v>0</v>
      </c>
      <c r="F171" s="310">
        <f t="shared" si="35"/>
        <v>0</v>
      </c>
      <c r="G171" s="310">
        <f t="shared" si="36"/>
        <v>0</v>
      </c>
      <c r="H171" s="310">
        <f t="shared" si="37"/>
        <v>0</v>
      </c>
      <c r="I171" s="310">
        <f t="shared" si="29"/>
        <v>0</v>
      </c>
      <c r="J171" s="374">
        <f t="shared" si="38"/>
        <v>0</v>
      </c>
      <c r="K171" s="374">
        <f t="shared" si="30"/>
        <v>0</v>
      </c>
      <c r="L171" s="388">
        <f t="shared" si="39"/>
        <v>1</v>
      </c>
      <c r="M171" s="374">
        <f t="shared" si="31"/>
        <v>0</v>
      </c>
    </row>
    <row r="172" spans="1:13">
      <c r="A172" s="228">
        <f t="shared" si="32"/>
        <v>0</v>
      </c>
      <c r="B172" s="229">
        <f t="shared" si="27"/>
        <v>0</v>
      </c>
      <c r="C172" s="310">
        <f t="shared" si="33"/>
        <v>0</v>
      </c>
      <c r="D172" s="310">
        <f t="shared" si="34"/>
        <v>0</v>
      </c>
      <c r="E172" s="311">
        <f t="shared" si="28"/>
        <v>0</v>
      </c>
      <c r="F172" s="310">
        <f t="shared" si="35"/>
        <v>0</v>
      </c>
      <c r="G172" s="310">
        <f t="shared" si="36"/>
        <v>0</v>
      </c>
      <c r="H172" s="310">
        <f t="shared" si="37"/>
        <v>0</v>
      </c>
      <c r="I172" s="310">
        <f t="shared" si="29"/>
        <v>0</v>
      </c>
      <c r="J172" s="374">
        <f t="shared" si="38"/>
        <v>0</v>
      </c>
      <c r="K172" s="374">
        <f t="shared" si="30"/>
        <v>0</v>
      </c>
      <c r="L172" s="388">
        <f t="shared" si="39"/>
        <v>1</v>
      </c>
      <c r="M172" s="374">
        <f t="shared" si="31"/>
        <v>0</v>
      </c>
    </row>
    <row r="173" spans="1:13">
      <c r="A173" s="228">
        <f t="shared" si="32"/>
        <v>0</v>
      </c>
      <c r="B173" s="229">
        <f t="shared" si="27"/>
        <v>0</v>
      </c>
      <c r="C173" s="310">
        <f t="shared" si="33"/>
        <v>0</v>
      </c>
      <c r="D173" s="310">
        <f t="shared" si="34"/>
        <v>0</v>
      </c>
      <c r="E173" s="311">
        <f t="shared" si="28"/>
        <v>0</v>
      </c>
      <c r="F173" s="310">
        <f t="shared" si="35"/>
        <v>0</v>
      </c>
      <c r="G173" s="310">
        <f t="shared" si="36"/>
        <v>0</v>
      </c>
      <c r="H173" s="310">
        <f t="shared" si="37"/>
        <v>0</v>
      </c>
      <c r="I173" s="310">
        <f t="shared" si="29"/>
        <v>0</v>
      </c>
      <c r="J173" s="374">
        <f t="shared" si="38"/>
        <v>0</v>
      </c>
      <c r="K173" s="374">
        <f t="shared" si="30"/>
        <v>0</v>
      </c>
      <c r="L173" s="388">
        <f t="shared" si="39"/>
        <v>1</v>
      </c>
      <c r="M173" s="374">
        <f t="shared" si="31"/>
        <v>0</v>
      </c>
    </row>
    <row r="174" spans="1:13">
      <c r="A174" s="228">
        <f t="shared" si="32"/>
        <v>0</v>
      </c>
      <c r="B174" s="229">
        <f t="shared" si="27"/>
        <v>0</v>
      </c>
      <c r="C174" s="310">
        <f t="shared" si="33"/>
        <v>0</v>
      </c>
      <c r="D174" s="310">
        <f t="shared" si="34"/>
        <v>0</v>
      </c>
      <c r="E174" s="311">
        <f t="shared" si="28"/>
        <v>0</v>
      </c>
      <c r="F174" s="310">
        <f t="shared" si="35"/>
        <v>0</v>
      </c>
      <c r="G174" s="310">
        <f t="shared" si="36"/>
        <v>0</v>
      </c>
      <c r="H174" s="310">
        <f t="shared" si="37"/>
        <v>0</v>
      </c>
      <c r="I174" s="310">
        <f t="shared" si="29"/>
        <v>0</v>
      </c>
      <c r="J174" s="374">
        <f t="shared" si="38"/>
        <v>0</v>
      </c>
      <c r="K174" s="374">
        <f t="shared" si="30"/>
        <v>0</v>
      </c>
      <c r="L174" s="388">
        <f t="shared" si="39"/>
        <v>1</v>
      </c>
      <c r="M174" s="374">
        <f t="shared" si="31"/>
        <v>0</v>
      </c>
    </row>
    <row r="175" spans="1:13">
      <c r="A175" s="228">
        <f t="shared" si="32"/>
        <v>0</v>
      </c>
      <c r="B175" s="229">
        <f t="shared" si="27"/>
        <v>0</v>
      </c>
      <c r="C175" s="310">
        <f t="shared" si="33"/>
        <v>0</v>
      </c>
      <c r="D175" s="310">
        <f t="shared" si="34"/>
        <v>0</v>
      </c>
      <c r="E175" s="311">
        <f t="shared" si="28"/>
        <v>0</v>
      </c>
      <c r="F175" s="310">
        <f t="shared" si="35"/>
        <v>0</v>
      </c>
      <c r="G175" s="310">
        <f t="shared" si="36"/>
        <v>0</v>
      </c>
      <c r="H175" s="310">
        <f t="shared" si="37"/>
        <v>0</v>
      </c>
      <c r="I175" s="310">
        <f t="shared" si="29"/>
        <v>0</v>
      </c>
      <c r="J175" s="374">
        <f t="shared" si="38"/>
        <v>0</v>
      </c>
      <c r="K175" s="374">
        <f t="shared" si="30"/>
        <v>0</v>
      </c>
      <c r="L175" s="388">
        <f t="shared" si="39"/>
        <v>1</v>
      </c>
      <c r="M175" s="374">
        <f t="shared" si="31"/>
        <v>0</v>
      </c>
    </row>
    <row r="176" spans="1:13">
      <c r="A176" s="228">
        <f t="shared" si="32"/>
        <v>0</v>
      </c>
      <c r="B176" s="229">
        <f t="shared" si="27"/>
        <v>0</v>
      </c>
      <c r="C176" s="310">
        <f t="shared" si="33"/>
        <v>0</v>
      </c>
      <c r="D176" s="310">
        <f t="shared" si="34"/>
        <v>0</v>
      </c>
      <c r="E176" s="311">
        <f t="shared" si="28"/>
        <v>0</v>
      </c>
      <c r="F176" s="310">
        <f t="shared" si="35"/>
        <v>0</v>
      </c>
      <c r="G176" s="310">
        <f t="shared" si="36"/>
        <v>0</v>
      </c>
      <c r="H176" s="310">
        <f t="shared" si="37"/>
        <v>0</v>
      </c>
      <c r="I176" s="310">
        <f t="shared" si="29"/>
        <v>0</v>
      </c>
      <c r="J176" s="374">
        <f t="shared" si="38"/>
        <v>0</v>
      </c>
      <c r="K176" s="374">
        <f t="shared" si="30"/>
        <v>0</v>
      </c>
      <c r="L176" s="388">
        <f t="shared" si="39"/>
        <v>1</v>
      </c>
      <c r="M176" s="374">
        <f t="shared" si="31"/>
        <v>0</v>
      </c>
    </row>
    <row r="177" spans="1:13">
      <c r="A177" s="228">
        <f t="shared" si="32"/>
        <v>0</v>
      </c>
      <c r="B177" s="229">
        <f t="shared" si="27"/>
        <v>0</v>
      </c>
      <c r="C177" s="310">
        <f t="shared" si="33"/>
        <v>0</v>
      </c>
      <c r="D177" s="310">
        <f t="shared" si="34"/>
        <v>0</v>
      </c>
      <c r="E177" s="311">
        <f t="shared" si="28"/>
        <v>0</v>
      </c>
      <c r="F177" s="310">
        <f t="shared" si="35"/>
        <v>0</v>
      </c>
      <c r="G177" s="310">
        <f t="shared" si="36"/>
        <v>0</v>
      </c>
      <c r="H177" s="310">
        <f t="shared" si="37"/>
        <v>0</v>
      </c>
      <c r="I177" s="310">
        <f t="shared" si="29"/>
        <v>0</v>
      </c>
      <c r="J177" s="374">
        <f t="shared" si="38"/>
        <v>0</v>
      </c>
      <c r="K177" s="374">
        <f t="shared" si="30"/>
        <v>0</v>
      </c>
      <c r="L177" s="388">
        <f t="shared" si="39"/>
        <v>1</v>
      </c>
      <c r="M177" s="374">
        <f t="shared" si="31"/>
        <v>0</v>
      </c>
    </row>
    <row r="178" spans="1:13">
      <c r="A178" s="228">
        <f t="shared" si="32"/>
        <v>0</v>
      </c>
      <c r="B178" s="229">
        <f t="shared" si="27"/>
        <v>0</v>
      </c>
      <c r="C178" s="310">
        <f t="shared" si="33"/>
        <v>0</v>
      </c>
      <c r="D178" s="310">
        <f t="shared" si="34"/>
        <v>0</v>
      </c>
      <c r="E178" s="311">
        <f t="shared" si="28"/>
        <v>0</v>
      </c>
      <c r="F178" s="310">
        <f t="shared" si="35"/>
        <v>0</v>
      </c>
      <c r="G178" s="310">
        <f t="shared" si="36"/>
        <v>0</v>
      </c>
      <c r="H178" s="310">
        <f t="shared" si="37"/>
        <v>0</v>
      </c>
      <c r="I178" s="310">
        <f t="shared" si="29"/>
        <v>0</v>
      </c>
      <c r="J178" s="374">
        <f t="shared" si="38"/>
        <v>0</v>
      </c>
      <c r="K178" s="374">
        <f t="shared" si="30"/>
        <v>0</v>
      </c>
      <c r="L178" s="388">
        <f t="shared" si="39"/>
        <v>1</v>
      </c>
      <c r="M178" s="374">
        <f t="shared" si="31"/>
        <v>0</v>
      </c>
    </row>
    <row r="179" spans="1:13">
      <c r="A179" s="228">
        <f t="shared" si="32"/>
        <v>0</v>
      </c>
      <c r="B179" s="229">
        <f t="shared" si="27"/>
        <v>0</v>
      </c>
      <c r="C179" s="310">
        <f t="shared" si="33"/>
        <v>0</v>
      </c>
      <c r="D179" s="310">
        <f t="shared" si="34"/>
        <v>0</v>
      </c>
      <c r="E179" s="311">
        <f t="shared" si="28"/>
        <v>0</v>
      </c>
      <c r="F179" s="310">
        <f t="shared" si="35"/>
        <v>0</v>
      </c>
      <c r="G179" s="310">
        <f t="shared" si="36"/>
        <v>0</v>
      </c>
      <c r="H179" s="310">
        <f t="shared" si="37"/>
        <v>0</v>
      </c>
      <c r="I179" s="310">
        <f t="shared" si="29"/>
        <v>0</v>
      </c>
      <c r="J179" s="374">
        <f t="shared" si="38"/>
        <v>0</v>
      </c>
      <c r="K179" s="374">
        <f t="shared" si="30"/>
        <v>0</v>
      </c>
      <c r="L179" s="388">
        <f t="shared" si="39"/>
        <v>1</v>
      </c>
      <c r="M179" s="374">
        <f t="shared" si="31"/>
        <v>0</v>
      </c>
    </row>
    <row r="180" spans="1:13">
      <c r="A180" s="228">
        <f t="shared" si="32"/>
        <v>0</v>
      </c>
      <c r="B180" s="229">
        <f t="shared" si="27"/>
        <v>0</v>
      </c>
      <c r="C180" s="310">
        <f t="shared" si="33"/>
        <v>0</v>
      </c>
      <c r="D180" s="310">
        <f t="shared" si="34"/>
        <v>0</v>
      </c>
      <c r="E180" s="311">
        <f t="shared" si="28"/>
        <v>0</v>
      </c>
      <c r="F180" s="310">
        <f t="shared" si="35"/>
        <v>0</v>
      </c>
      <c r="G180" s="310">
        <f t="shared" si="36"/>
        <v>0</v>
      </c>
      <c r="H180" s="310">
        <f t="shared" si="37"/>
        <v>0</v>
      </c>
      <c r="I180" s="310">
        <f t="shared" si="29"/>
        <v>0</v>
      </c>
      <c r="J180" s="374">
        <f t="shared" si="38"/>
        <v>0</v>
      </c>
      <c r="K180" s="374">
        <f t="shared" si="30"/>
        <v>0</v>
      </c>
      <c r="L180" s="388">
        <f t="shared" si="39"/>
        <v>1</v>
      </c>
      <c r="M180" s="374">
        <f t="shared" si="31"/>
        <v>0</v>
      </c>
    </row>
    <row r="181" spans="1:13">
      <c r="A181" s="228">
        <f t="shared" si="32"/>
        <v>0</v>
      </c>
      <c r="B181" s="229">
        <f t="shared" si="27"/>
        <v>0</v>
      </c>
      <c r="C181" s="310">
        <f t="shared" si="33"/>
        <v>0</v>
      </c>
      <c r="D181" s="310">
        <f t="shared" si="34"/>
        <v>0</v>
      </c>
      <c r="E181" s="311">
        <f t="shared" si="28"/>
        <v>0</v>
      </c>
      <c r="F181" s="310">
        <f t="shared" si="35"/>
        <v>0</v>
      </c>
      <c r="G181" s="310">
        <f t="shared" si="36"/>
        <v>0</v>
      </c>
      <c r="H181" s="310">
        <f t="shared" si="37"/>
        <v>0</v>
      </c>
      <c r="I181" s="310">
        <f t="shared" si="29"/>
        <v>0</v>
      </c>
      <c r="J181" s="374">
        <f t="shared" si="38"/>
        <v>0</v>
      </c>
      <c r="K181" s="374">
        <f t="shared" si="30"/>
        <v>0</v>
      </c>
      <c r="L181" s="388">
        <f t="shared" si="39"/>
        <v>1</v>
      </c>
      <c r="M181" s="374">
        <f t="shared" si="31"/>
        <v>0</v>
      </c>
    </row>
    <row r="182" spans="1:13">
      <c r="A182" s="228">
        <f t="shared" si="32"/>
        <v>0</v>
      </c>
      <c r="B182" s="229">
        <f t="shared" si="27"/>
        <v>0</v>
      </c>
      <c r="C182" s="310">
        <f t="shared" si="33"/>
        <v>0</v>
      </c>
      <c r="D182" s="310">
        <f t="shared" si="34"/>
        <v>0</v>
      </c>
      <c r="E182" s="311">
        <f t="shared" si="28"/>
        <v>0</v>
      </c>
      <c r="F182" s="310">
        <f t="shared" si="35"/>
        <v>0</v>
      </c>
      <c r="G182" s="310">
        <f t="shared" si="36"/>
        <v>0</v>
      </c>
      <c r="H182" s="310">
        <f t="shared" si="37"/>
        <v>0</v>
      </c>
      <c r="I182" s="310">
        <f t="shared" si="29"/>
        <v>0</v>
      </c>
      <c r="J182" s="374">
        <f t="shared" si="38"/>
        <v>0</v>
      </c>
      <c r="K182" s="374">
        <f t="shared" si="30"/>
        <v>0</v>
      </c>
      <c r="L182" s="388">
        <f t="shared" si="39"/>
        <v>1</v>
      </c>
      <c r="M182" s="374">
        <f t="shared" si="31"/>
        <v>0</v>
      </c>
    </row>
    <row r="183" spans="1:13">
      <c r="A183" s="228">
        <f t="shared" si="32"/>
        <v>0</v>
      </c>
      <c r="B183" s="229">
        <f t="shared" si="27"/>
        <v>0</v>
      </c>
      <c r="C183" s="310">
        <f t="shared" si="33"/>
        <v>0</v>
      </c>
      <c r="D183" s="310">
        <f t="shared" si="34"/>
        <v>0</v>
      </c>
      <c r="E183" s="311">
        <f t="shared" si="28"/>
        <v>0</v>
      </c>
      <c r="F183" s="310">
        <f t="shared" si="35"/>
        <v>0</v>
      </c>
      <c r="G183" s="310">
        <f t="shared" si="36"/>
        <v>0</v>
      </c>
      <c r="H183" s="310">
        <f t="shared" si="37"/>
        <v>0</v>
      </c>
      <c r="I183" s="310">
        <f t="shared" si="29"/>
        <v>0</v>
      </c>
      <c r="J183" s="374">
        <f t="shared" si="38"/>
        <v>0</v>
      </c>
      <c r="K183" s="374">
        <f t="shared" si="30"/>
        <v>0</v>
      </c>
      <c r="L183" s="388">
        <f t="shared" si="39"/>
        <v>1</v>
      </c>
      <c r="M183" s="374">
        <f t="shared" si="31"/>
        <v>0</v>
      </c>
    </row>
    <row r="184" spans="1:13">
      <c r="A184" s="228">
        <f t="shared" si="32"/>
        <v>0</v>
      </c>
      <c r="B184" s="229">
        <f t="shared" si="27"/>
        <v>0</v>
      </c>
      <c r="C184" s="310">
        <f t="shared" si="33"/>
        <v>0</v>
      </c>
      <c r="D184" s="310">
        <f t="shared" si="34"/>
        <v>0</v>
      </c>
      <c r="E184" s="311">
        <f t="shared" si="28"/>
        <v>0</v>
      </c>
      <c r="F184" s="310">
        <f t="shared" si="35"/>
        <v>0</v>
      </c>
      <c r="G184" s="310">
        <f t="shared" si="36"/>
        <v>0</v>
      </c>
      <c r="H184" s="310">
        <f t="shared" si="37"/>
        <v>0</v>
      </c>
      <c r="I184" s="310">
        <f t="shared" si="29"/>
        <v>0</v>
      </c>
      <c r="J184" s="374">
        <f t="shared" si="38"/>
        <v>0</v>
      </c>
      <c r="K184" s="374">
        <f t="shared" si="30"/>
        <v>0</v>
      </c>
      <c r="L184" s="388">
        <f t="shared" si="39"/>
        <v>1</v>
      </c>
      <c r="M184" s="374">
        <f t="shared" si="31"/>
        <v>0</v>
      </c>
    </row>
    <row r="185" spans="1:13">
      <c r="A185" s="228">
        <f t="shared" si="32"/>
        <v>0</v>
      </c>
      <c r="B185" s="229">
        <f t="shared" si="27"/>
        <v>0</v>
      </c>
      <c r="C185" s="310">
        <f t="shared" si="33"/>
        <v>0</v>
      </c>
      <c r="D185" s="310">
        <f t="shared" si="34"/>
        <v>0</v>
      </c>
      <c r="E185" s="311">
        <f t="shared" si="28"/>
        <v>0</v>
      </c>
      <c r="F185" s="310">
        <f t="shared" si="35"/>
        <v>0</v>
      </c>
      <c r="G185" s="310">
        <f t="shared" si="36"/>
        <v>0</v>
      </c>
      <c r="H185" s="310">
        <f t="shared" si="37"/>
        <v>0</v>
      </c>
      <c r="I185" s="310">
        <f t="shared" si="29"/>
        <v>0</v>
      </c>
      <c r="J185" s="374">
        <f t="shared" si="38"/>
        <v>0</v>
      </c>
      <c r="K185" s="374">
        <f t="shared" si="30"/>
        <v>0</v>
      </c>
      <c r="L185" s="388">
        <f t="shared" si="39"/>
        <v>1</v>
      </c>
      <c r="M185" s="374">
        <f t="shared" si="31"/>
        <v>0</v>
      </c>
    </row>
    <row r="186" spans="1:13">
      <c r="A186" s="228">
        <f t="shared" si="32"/>
        <v>0</v>
      </c>
      <c r="B186" s="229">
        <f t="shared" si="27"/>
        <v>0</v>
      </c>
      <c r="C186" s="310">
        <f t="shared" si="33"/>
        <v>0</v>
      </c>
      <c r="D186" s="310">
        <f t="shared" si="34"/>
        <v>0</v>
      </c>
      <c r="E186" s="311">
        <f t="shared" si="28"/>
        <v>0</v>
      </c>
      <c r="F186" s="310">
        <f t="shared" si="35"/>
        <v>0</v>
      </c>
      <c r="G186" s="310">
        <f t="shared" si="36"/>
        <v>0</v>
      </c>
      <c r="H186" s="310">
        <f t="shared" si="37"/>
        <v>0</v>
      </c>
      <c r="I186" s="310">
        <f t="shared" si="29"/>
        <v>0</v>
      </c>
      <c r="J186" s="374">
        <f t="shared" si="38"/>
        <v>0</v>
      </c>
      <c r="K186" s="374">
        <f t="shared" si="30"/>
        <v>0</v>
      </c>
      <c r="L186" s="388">
        <f t="shared" si="39"/>
        <v>1</v>
      </c>
      <c r="M186" s="374">
        <f t="shared" si="31"/>
        <v>0</v>
      </c>
    </row>
    <row r="187" spans="1:13">
      <c r="A187" s="228">
        <f t="shared" si="32"/>
        <v>0</v>
      </c>
      <c r="B187" s="229">
        <f t="shared" si="27"/>
        <v>0</v>
      </c>
      <c r="C187" s="310">
        <f t="shared" si="33"/>
        <v>0</v>
      </c>
      <c r="D187" s="310">
        <f t="shared" si="34"/>
        <v>0</v>
      </c>
      <c r="E187" s="311">
        <f t="shared" si="28"/>
        <v>0</v>
      </c>
      <c r="F187" s="310">
        <f t="shared" si="35"/>
        <v>0</v>
      </c>
      <c r="G187" s="310">
        <f t="shared" si="36"/>
        <v>0</v>
      </c>
      <c r="H187" s="310">
        <f t="shared" si="37"/>
        <v>0</v>
      </c>
      <c r="I187" s="310">
        <f t="shared" si="29"/>
        <v>0</v>
      </c>
      <c r="J187" s="374">
        <f t="shared" si="38"/>
        <v>0</v>
      </c>
      <c r="K187" s="374">
        <f t="shared" si="30"/>
        <v>0</v>
      </c>
      <c r="L187" s="388">
        <f t="shared" si="39"/>
        <v>1</v>
      </c>
      <c r="M187" s="374">
        <f t="shared" si="31"/>
        <v>0</v>
      </c>
    </row>
    <row r="188" spans="1:13">
      <c r="A188" s="228">
        <f t="shared" si="32"/>
        <v>0</v>
      </c>
      <c r="B188" s="229">
        <f t="shared" si="27"/>
        <v>0</v>
      </c>
      <c r="C188" s="310">
        <f t="shared" si="33"/>
        <v>0</v>
      </c>
      <c r="D188" s="310">
        <f t="shared" si="34"/>
        <v>0</v>
      </c>
      <c r="E188" s="311">
        <f t="shared" si="28"/>
        <v>0</v>
      </c>
      <c r="F188" s="310">
        <f t="shared" si="35"/>
        <v>0</v>
      </c>
      <c r="G188" s="310">
        <f t="shared" si="36"/>
        <v>0</v>
      </c>
      <c r="H188" s="310">
        <f t="shared" si="37"/>
        <v>0</v>
      </c>
      <c r="I188" s="310">
        <f t="shared" si="29"/>
        <v>0</v>
      </c>
      <c r="J188" s="374">
        <f t="shared" si="38"/>
        <v>0</v>
      </c>
      <c r="K188" s="374">
        <f t="shared" si="30"/>
        <v>0</v>
      </c>
      <c r="L188" s="388">
        <f t="shared" si="39"/>
        <v>1</v>
      </c>
      <c r="M188" s="374">
        <f t="shared" si="31"/>
        <v>0</v>
      </c>
    </row>
    <row r="189" spans="1:13">
      <c r="A189" s="228">
        <f t="shared" si="32"/>
        <v>0</v>
      </c>
      <c r="B189" s="229">
        <f t="shared" si="27"/>
        <v>0</v>
      </c>
      <c r="C189" s="310">
        <f t="shared" si="33"/>
        <v>0</v>
      </c>
      <c r="D189" s="310">
        <f t="shared" si="34"/>
        <v>0</v>
      </c>
      <c r="E189" s="311">
        <f t="shared" si="28"/>
        <v>0</v>
      </c>
      <c r="F189" s="310">
        <f t="shared" si="35"/>
        <v>0</v>
      </c>
      <c r="G189" s="310">
        <f t="shared" si="36"/>
        <v>0</v>
      </c>
      <c r="H189" s="310">
        <f t="shared" si="37"/>
        <v>0</v>
      </c>
      <c r="I189" s="310">
        <f t="shared" si="29"/>
        <v>0</v>
      </c>
      <c r="J189" s="374">
        <f t="shared" si="38"/>
        <v>0</v>
      </c>
      <c r="K189" s="374">
        <f t="shared" si="30"/>
        <v>0</v>
      </c>
      <c r="L189" s="388">
        <f t="shared" si="39"/>
        <v>1</v>
      </c>
      <c r="M189" s="374">
        <f t="shared" si="31"/>
        <v>0</v>
      </c>
    </row>
    <row r="190" spans="1:13">
      <c r="A190" s="228">
        <f t="shared" si="32"/>
        <v>0</v>
      </c>
      <c r="B190" s="229">
        <f t="shared" si="27"/>
        <v>0</v>
      </c>
      <c r="C190" s="310">
        <f t="shared" si="33"/>
        <v>0</v>
      </c>
      <c r="D190" s="310">
        <f t="shared" si="34"/>
        <v>0</v>
      </c>
      <c r="E190" s="311">
        <f t="shared" si="28"/>
        <v>0</v>
      </c>
      <c r="F190" s="310">
        <f t="shared" si="35"/>
        <v>0</v>
      </c>
      <c r="G190" s="310">
        <f t="shared" si="36"/>
        <v>0</v>
      </c>
      <c r="H190" s="310">
        <f t="shared" si="37"/>
        <v>0</v>
      </c>
      <c r="I190" s="310">
        <f t="shared" si="29"/>
        <v>0</v>
      </c>
      <c r="J190" s="374">
        <f t="shared" si="38"/>
        <v>0</v>
      </c>
      <c r="K190" s="374">
        <f t="shared" si="30"/>
        <v>0</v>
      </c>
      <c r="L190" s="388">
        <f t="shared" si="39"/>
        <v>1</v>
      </c>
      <c r="M190" s="374">
        <f t="shared" si="31"/>
        <v>0</v>
      </c>
    </row>
    <row r="191" spans="1:13">
      <c r="A191" s="228">
        <f t="shared" si="32"/>
        <v>0</v>
      </c>
      <c r="B191" s="229">
        <f t="shared" si="27"/>
        <v>0</v>
      </c>
      <c r="C191" s="310">
        <f t="shared" si="33"/>
        <v>0</v>
      </c>
      <c r="D191" s="310">
        <f t="shared" si="34"/>
        <v>0</v>
      </c>
      <c r="E191" s="311">
        <f t="shared" si="28"/>
        <v>0</v>
      </c>
      <c r="F191" s="310">
        <f t="shared" si="35"/>
        <v>0</v>
      </c>
      <c r="G191" s="310">
        <f t="shared" si="36"/>
        <v>0</v>
      </c>
      <c r="H191" s="310">
        <f t="shared" si="37"/>
        <v>0</v>
      </c>
      <c r="I191" s="310">
        <f t="shared" si="29"/>
        <v>0</v>
      </c>
      <c r="J191" s="374">
        <f t="shared" si="38"/>
        <v>0</v>
      </c>
      <c r="K191" s="374">
        <f t="shared" si="30"/>
        <v>0</v>
      </c>
      <c r="L191" s="388">
        <f t="shared" si="39"/>
        <v>1</v>
      </c>
      <c r="M191" s="374">
        <f t="shared" si="31"/>
        <v>0</v>
      </c>
    </row>
    <row r="192" spans="1:13">
      <c r="A192" s="228">
        <f t="shared" si="32"/>
        <v>0</v>
      </c>
      <c r="B192" s="229">
        <f t="shared" si="27"/>
        <v>0</v>
      </c>
      <c r="C192" s="310">
        <f t="shared" si="33"/>
        <v>0</v>
      </c>
      <c r="D192" s="310">
        <f t="shared" si="34"/>
        <v>0</v>
      </c>
      <c r="E192" s="311">
        <f t="shared" si="28"/>
        <v>0</v>
      </c>
      <c r="F192" s="310">
        <f t="shared" si="35"/>
        <v>0</v>
      </c>
      <c r="G192" s="310">
        <f t="shared" si="36"/>
        <v>0</v>
      </c>
      <c r="H192" s="310">
        <f t="shared" si="37"/>
        <v>0</v>
      </c>
      <c r="I192" s="310">
        <f t="shared" si="29"/>
        <v>0</v>
      </c>
      <c r="J192" s="374">
        <f t="shared" si="38"/>
        <v>0</v>
      </c>
      <c r="K192" s="374">
        <f t="shared" si="30"/>
        <v>0</v>
      </c>
      <c r="L192" s="388">
        <f t="shared" si="39"/>
        <v>1</v>
      </c>
      <c r="M192" s="374">
        <f t="shared" si="31"/>
        <v>0</v>
      </c>
    </row>
    <row r="193" spans="1:13">
      <c r="A193" s="228">
        <f t="shared" si="32"/>
        <v>0</v>
      </c>
      <c r="B193" s="229">
        <f t="shared" si="27"/>
        <v>0</v>
      </c>
      <c r="C193" s="310">
        <f t="shared" si="33"/>
        <v>0</v>
      </c>
      <c r="D193" s="310">
        <f t="shared" si="34"/>
        <v>0</v>
      </c>
      <c r="E193" s="311">
        <f t="shared" si="28"/>
        <v>0</v>
      </c>
      <c r="F193" s="310">
        <f t="shared" si="35"/>
        <v>0</v>
      </c>
      <c r="G193" s="310">
        <f t="shared" si="36"/>
        <v>0</v>
      </c>
      <c r="H193" s="310">
        <f t="shared" si="37"/>
        <v>0</v>
      </c>
      <c r="I193" s="310">
        <f t="shared" si="29"/>
        <v>0</v>
      </c>
      <c r="J193" s="374">
        <f t="shared" si="38"/>
        <v>0</v>
      </c>
      <c r="K193" s="374">
        <f t="shared" si="30"/>
        <v>0</v>
      </c>
      <c r="L193" s="388">
        <f t="shared" si="39"/>
        <v>1</v>
      </c>
      <c r="M193" s="374">
        <f t="shared" si="31"/>
        <v>0</v>
      </c>
    </row>
    <row r="194" spans="1:13">
      <c r="A194" s="228">
        <f t="shared" si="32"/>
        <v>0</v>
      </c>
      <c r="B194" s="229">
        <f t="shared" si="27"/>
        <v>0</v>
      </c>
      <c r="C194" s="310">
        <f t="shared" si="33"/>
        <v>0</v>
      </c>
      <c r="D194" s="310">
        <f t="shared" si="34"/>
        <v>0</v>
      </c>
      <c r="E194" s="311">
        <f t="shared" si="28"/>
        <v>0</v>
      </c>
      <c r="F194" s="310">
        <f t="shared" si="35"/>
        <v>0</v>
      </c>
      <c r="G194" s="310">
        <f t="shared" si="36"/>
        <v>0</v>
      </c>
      <c r="H194" s="310">
        <f t="shared" si="37"/>
        <v>0</v>
      </c>
      <c r="I194" s="310">
        <f t="shared" si="29"/>
        <v>0</v>
      </c>
      <c r="J194" s="374">
        <f t="shared" si="38"/>
        <v>0</v>
      </c>
      <c r="K194" s="374">
        <f t="shared" si="30"/>
        <v>0</v>
      </c>
      <c r="L194" s="388">
        <f t="shared" si="39"/>
        <v>1</v>
      </c>
      <c r="M194" s="374">
        <f t="shared" si="31"/>
        <v>0</v>
      </c>
    </row>
    <row r="195" spans="1:13">
      <c r="A195" s="228">
        <f t="shared" si="32"/>
        <v>0</v>
      </c>
      <c r="B195" s="229">
        <f t="shared" si="27"/>
        <v>0</v>
      </c>
      <c r="C195" s="310">
        <f t="shared" si="33"/>
        <v>0</v>
      </c>
      <c r="D195" s="310">
        <f t="shared" si="34"/>
        <v>0</v>
      </c>
      <c r="E195" s="311">
        <f t="shared" si="28"/>
        <v>0</v>
      </c>
      <c r="F195" s="310">
        <f t="shared" si="35"/>
        <v>0</v>
      </c>
      <c r="G195" s="310">
        <f t="shared" si="36"/>
        <v>0</v>
      </c>
      <c r="H195" s="310">
        <f t="shared" si="37"/>
        <v>0</v>
      </c>
      <c r="I195" s="310">
        <f t="shared" si="29"/>
        <v>0</v>
      </c>
      <c r="J195" s="374">
        <f t="shared" si="38"/>
        <v>0</v>
      </c>
      <c r="K195" s="374">
        <f t="shared" si="30"/>
        <v>0</v>
      </c>
      <c r="L195" s="388">
        <f t="shared" si="39"/>
        <v>1</v>
      </c>
      <c r="M195" s="374">
        <f t="shared" si="31"/>
        <v>0</v>
      </c>
    </row>
    <row r="196" spans="1:13">
      <c r="A196" s="228">
        <f t="shared" si="32"/>
        <v>0</v>
      </c>
      <c r="B196" s="229">
        <f t="shared" si="27"/>
        <v>0</v>
      </c>
      <c r="C196" s="310">
        <f t="shared" si="33"/>
        <v>0</v>
      </c>
      <c r="D196" s="310">
        <f t="shared" si="34"/>
        <v>0</v>
      </c>
      <c r="E196" s="311">
        <f t="shared" si="28"/>
        <v>0</v>
      </c>
      <c r="F196" s="310">
        <f t="shared" si="35"/>
        <v>0</v>
      </c>
      <c r="G196" s="310">
        <f t="shared" si="36"/>
        <v>0</v>
      </c>
      <c r="H196" s="310">
        <f t="shared" si="37"/>
        <v>0</v>
      </c>
      <c r="I196" s="310">
        <f t="shared" si="29"/>
        <v>0</v>
      </c>
      <c r="J196" s="374">
        <f t="shared" si="38"/>
        <v>0</v>
      </c>
      <c r="K196" s="374">
        <f t="shared" si="30"/>
        <v>0</v>
      </c>
      <c r="L196" s="388">
        <f t="shared" si="39"/>
        <v>1</v>
      </c>
      <c r="M196" s="374">
        <f t="shared" si="31"/>
        <v>0</v>
      </c>
    </row>
    <row r="197" spans="1:13">
      <c r="A197" s="228">
        <f t="shared" si="32"/>
        <v>0</v>
      </c>
      <c r="B197" s="229">
        <f t="shared" si="27"/>
        <v>0</v>
      </c>
      <c r="C197" s="310">
        <f t="shared" si="33"/>
        <v>0</v>
      </c>
      <c r="D197" s="310">
        <f t="shared" si="34"/>
        <v>0</v>
      </c>
      <c r="E197" s="311">
        <f t="shared" si="28"/>
        <v>0</v>
      </c>
      <c r="F197" s="310">
        <f t="shared" si="35"/>
        <v>0</v>
      </c>
      <c r="G197" s="310">
        <f t="shared" si="36"/>
        <v>0</v>
      </c>
      <c r="H197" s="310">
        <f t="shared" si="37"/>
        <v>0</v>
      </c>
      <c r="I197" s="310">
        <f t="shared" si="29"/>
        <v>0</v>
      </c>
      <c r="J197" s="374">
        <f t="shared" si="38"/>
        <v>0</v>
      </c>
      <c r="K197" s="374">
        <f t="shared" si="30"/>
        <v>0</v>
      </c>
      <c r="L197" s="388">
        <f t="shared" si="39"/>
        <v>1</v>
      </c>
      <c r="M197" s="374">
        <f t="shared" si="31"/>
        <v>0</v>
      </c>
    </row>
    <row r="198" spans="1:13">
      <c r="A198" s="228">
        <f t="shared" si="32"/>
        <v>0</v>
      </c>
      <c r="B198" s="229">
        <f t="shared" si="27"/>
        <v>0</v>
      </c>
      <c r="C198" s="310">
        <f t="shared" si="33"/>
        <v>0</v>
      </c>
      <c r="D198" s="310">
        <f t="shared" si="34"/>
        <v>0</v>
      </c>
      <c r="E198" s="311">
        <f t="shared" si="28"/>
        <v>0</v>
      </c>
      <c r="F198" s="310">
        <f t="shared" si="35"/>
        <v>0</v>
      </c>
      <c r="G198" s="310">
        <f t="shared" si="36"/>
        <v>0</v>
      </c>
      <c r="H198" s="310">
        <f t="shared" si="37"/>
        <v>0</v>
      </c>
      <c r="I198" s="310">
        <f t="shared" si="29"/>
        <v>0</v>
      </c>
      <c r="J198" s="374">
        <f t="shared" si="38"/>
        <v>0</v>
      </c>
      <c r="K198" s="374">
        <f t="shared" si="30"/>
        <v>0</v>
      </c>
      <c r="L198" s="388">
        <f t="shared" si="39"/>
        <v>1</v>
      </c>
      <c r="M198" s="374">
        <f t="shared" si="31"/>
        <v>0</v>
      </c>
    </row>
    <row r="199" spans="1:13">
      <c r="A199" s="228">
        <f t="shared" si="32"/>
        <v>0</v>
      </c>
      <c r="B199" s="229">
        <f t="shared" si="27"/>
        <v>0</v>
      </c>
      <c r="C199" s="310">
        <f t="shared" si="33"/>
        <v>0</v>
      </c>
      <c r="D199" s="310">
        <f t="shared" si="34"/>
        <v>0</v>
      </c>
      <c r="E199" s="311">
        <f t="shared" si="28"/>
        <v>0</v>
      </c>
      <c r="F199" s="310">
        <f t="shared" si="35"/>
        <v>0</v>
      </c>
      <c r="G199" s="310">
        <f t="shared" si="36"/>
        <v>0</v>
      </c>
      <c r="H199" s="310">
        <f t="shared" si="37"/>
        <v>0</v>
      </c>
      <c r="I199" s="310">
        <f t="shared" si="29"/>
        <v>0</v>
      </c>
      <c r="J199" s="374">
        <f t="shared" si="38"/>
        <v>0</v>
      </c>
      <c r="K199" s="374">
        <f t="shared" si="30"/>
        <v>0</v>
      </c>
      <c r="L199" s="388">
        <f t="shared" si="39"/>
        <v>1</v>
      </c>
      <c r="M199" s="374">
        <f t="shared" si="31"/>
        <v>0</v>
      </c>
    </row>
    <row r="200" spans="1:13">
      <c r="A200" s="228">
        <f t="shared" si="32"/>
        <v>0</v>
      </c>
      <c r="B200" s="229">
        <f t="shared" si="27"/>
        <v>0</v>
      </c>
      <c r="C200" s="310">
        <f t="shared" si="33"/>
        <v>0</v>
      </c>
      <c r="D200" s="310">
        <f t="shared" si="34"/>
        <v>0</v>
      </c>
      <c r="E200" s="311">
        <f t="shared" si="28"/>
        <v>0</v>
      </c>
      <c r="F200" s="310">
        <f t="shared" si="35"/>
        <v>0</v>
      </c>
      <c r="G200" s="310">
        <f t="shared" si="36"/>
        <v>0</v>
      </c>
      <c r="H200" s="310">
        <f t="shared" si="37"/>
        <v>0</v>
      </c>
      <c r="I200" s="310">
        <f t="shared" si="29"/>
        <v>0</v>
      </c>
      <c r="J200" s="374">
        <f t="shared" si="38"/>
        <v>0</v>
      </c>
      <c r="K200" s="374">
        <f t="shared" si="30"/>
        <v>0</v>
      </c>
      <c r="L200" s="388">
        <f t="shared" si="39"/>
        <v>1</v>
      </c>
      <c r="M200" s="374">
        <f t="shared" si="31"/>
        <v>0</v>
      </c>
    </row>
    <row r="201" spans="1:13">
      <c r="A201" s="228">
        <f t="shared" si="32"/>
        <v>0</v>
      </c>
      <c r="B201" s="229">
        <f t="shared" si="27"/>
        <v>0</v>
      </c>
      <c r="C201" s="310">
        <f t="shared" si="33"/>
        <v>0</v>
      </c>
      <c r="D201" s="310">
        <f t="shared" si="34"/>
        <v>0</v>
      </c>
      <c r="E201" s="311">
        <f t="shared" si="28"/>
        <v>0</v>
      </c>
      <c r="F201" s="310">
        <f t="shared" si="35"/>
        <v>0</v>
      </c>
      <c r="G201" s="310">
        <f t="shared" si="36"/>
        <v>0</v>
      </c>
      <c r="H201" s="310">
        <f t="shared" si="37"/>
        <v>0</v>
      </c>
      <c r="I201" s="310">
        <f t="shared" si="29"/>
        <v>0</v>
      </c>
      <c r="J201" s="374">
        <f t="shared" si="38"/>
        <v>0</v>
      </c>
      <c r="K201" s="374">
        <f t="shared" si="30"/>
        <v>0</v>
      </c>
      <c r="L201" s="388">
        <f t="shared" si="39"/>
        <v>1</v>
      </c>
      <c r="M201" s="374">
        <f t="shared" si="31"/>
        <v>0</v>
      </c>
    </row>
    <row r="202" spans="1:13">
      <c r="A202" s="228">
        <f t="shared" si="32"/>
        <v>0</v>
      </c>
      <c r="B202" s="229">
        <f t="shared" si="27"/>
        <v>0</v>
      </c>
      <c r="C202" s="310">
        <f t="shared" si="33"/>
        <v>0</v>
      </c>
      <c r="D202" s="310">
        <f t="shared" si="34"/>
        <v>0</v>
      </c>
      <c r="E202" s="311">
        <f t="shared" si="28"/>
        <v>0</v>
      </c>
      <c r="F202" s="310">
        <f t="shared" si="35"/>
        <v>0</v>
      </c>
      <c r="G202" s="310">
        <f t="shared" si="36"/>
        <v>0</v>
      </c>
      <c r="H202" s="310">
        <f t="shared" si="37"/>
        <v>0</v>
      </c>
      <c r="I202" s="310">
        <f t="shared" si="29"/>
        <v>0</v>
      </c>
      <c r="J202" s="374">
        <f t="shared" si="38"/>
        <v>0</v>
      </c>
      <c r="K202" s="374">
        <f t="shared" si="30"/>
        <v>0</v>
      </c>
      <c r="L202" s="388">
        <f t="shared" si="39"/>
        <v>1</v>
      </c>
      <c r="M202" s="374">
        <f t="shared" si="31"/>
        <v>0</v>
      </c>
    </row>
    <row r="203" spans="1:13">
      <c r="A203" s="228">
        <f t="shared" si="32"/>
        <v>0</v>
      </c>
      <c r="B203" s="229">
        <f t="shared" si="27"/>
        <v>0</v>
      </c>
      <c r="C203" s="310">
        <f t="shared" si="33"/>
        <v>0</v>
      </c>
      <c r="D203" s="310">
        <f t="shared" si="34"/>
        <v>0</v>
      </c>
      <c r="E203" s="311">
        <f t="shared" si="28"/>
        <v>0</v>
      </c>
      <c r="F203" s="310">
        <f t="shared" si="35"/>
        <v>0</v>
      </c>
      <c r="G203" s="310">
        <f t="shared" si="36"/>
        <v>0</v>
      </c>
      <c r="H203" s="310">
        <f t="shared" si="37"/>
        <v>0</v>
      </c>
      <c r="I203" s="310">
        <f t="shared" si="29"/>
        <v>0</v>
      </c>
      <c r="J203" s="374">
        <f t="shared" si="38"/>
        <v>0</v>
      </c>
      <c r="K203" s="374">
        <f t="shared" si="30"/>
        <v>0</v>
      </c>
      <c r="L203" s="388">
        <f t="shared" si="39"/>
        <v>1</v>
      </c>
      <c r="M203" s="374">
        <f t="shared" si="31"/>
        <v>0</v>
      </c>
    </row>
    <row r="204" spans="1:13">
      <c r="A204" s="228">
        <f t="shared" si="32"/>
        <v>0</v>
      </c>
      <c r="B204" s="229">
        <f t="shared" si="27"/>
        <v>0</v>
      </c>
      <c r="C204" s="310">
        <f t="shared" si="33"/>
        <v>0</v>
      </c>
      <c r="D204" s="310">
        <f t="shared" si="34"/>
        <v>0</v>
      </c>
      <c r="E204" s="311">
        <f t="shared" si="28"/>
        <v>0</v>
      </c>
      <c r="F204" s="310">
        <f t="shared" si="35"/>
        <v>0</v>
      </c>
      <c r="G204" s="310">
        <f t="shared" si="36"/>
        <v>0</v>
      </c>
      <c r="H204" s="310">
        <f t="shared" si="37"/>
        <v>0</v>
      </c>
      <c r="I204" s="310">
        <f t="shared" si="29"/>
        <v>0</v>
      </c>
      <c r="J204" s="374">
        <f t="shared" si="38"/>
        <v>0</v>
      </c>
      <c r="K204" s="374">
        <f t="shared" si="30"/>
        <v>0</v>
      </c>
      <c r="L204" s="388">
        <f t="shared" si="39"/>
        <v>1</v>
      </c>
      <c r="M204" s="374">
        <f t="shared" si="31"/>
        <v>0</v>
      </c>
    </row>
    <row r="205" spans="1:13">
      <c r="A205" s="228">
        <f t="shared" si="32"/>
        <v>0</v>
      </c>
      <c r="B205" s="229">
        <f t="shared" si="27"/>
        <v>0</v>
      </c>
      <c r="C205" s="310">
        <f t="shared" si="33"/>
        <v>0</v>
      </c>
      <c r="D205" s="310">
        <f t="shared" si="34"/>
        <v>0</v>
      </c>
      <c r="E205" s="311">
        <f t="shared" si="28"/>
        <v>0</v>
      </c>
      <c r="F205" s="310">
        <f t="shared" si="35"/>
        <v>0</v>
      </c>
      <c r="G205" s="310">
        <f t="shared" si="36"/>
        <v>0</v>
      </c>
      <c r="H205" s="310">
        <f t="shared" si="37"/>
        <v>0</v>
      </c>
      <c r="I205" s="310">
        <f t="shared" si="29"/>
        <v>0</v>
      </c>
      <c r="J205" s="374">
        <f t="shared" si="38"/>
        <v>0</v>
      </c>
      <c r="K205" s="374">
        <f t="shared" si="30"/>
        <v>0</v>
      </c>
      <c r="L205" s="388">
        <f t="shared" si="39"/>
        <v>1</v>
      </c>
      <c r="M205" s="374">
        <f t="shared" si="31"/>
        <v>0</v>
      </c>
    </row>
    <row r="206" spans="1:13">
      <c r="A206" s="228">
        <f t="shared" si="32"/>
        <v>0</v>
      </c>
      <c r="B206" s="229">
        <f t="shared" si="27"/>
        <v>0</v>
      </c>
      <c r="C206" s="310">
        <f t="shared" si="33"/>
        <v>0</v>
      </c>
      <c r="D206" s="310">
        <f t="shared" si="34"/>
        <v>0</v>
      </c>
      <c r="E206" s="311">
        <f t="shared" si="28"/>
        <v>0</v>
      </c>
      <c r="F206" s="310">
        <f t="shared" si="35"/>
        <v>0</v>
      </c>
      <c r="G206" s="310">
        <f t="shared" si="36"/>
        <v>0</v>
      </c>
      <c r="H206" s="310">
        <f t="shared" si="37"/>
        <v>0</v>
      </c>
      <c r="I206" s="310">
        <f t="shared" si="29"/>
        <v>0</v>
      </c>
      <c r="J206" s="374">
        <f t="shared" si="38"/>
        <v>0</v>
      </c>
      <c r="K206" s="374">
        <f t="shared" si="30"/>
        <v>0</v>
      </c>
      <c r="L206" s="388">
        <f t="shared" si="39"/>
        <v>1</v>
      </c>
      <c r="M206" s="374">
        <f t="shared" si="31"/>
        <v>0</v>
      </c>
    </row>
    <row r="207" spans="1:13">
      <c r="A207" s="228">
        <f t="shared" si="32"/>
        <v>0</v>
      </c>
      <c r="B207" s="229">
        <f t="shared" si="27"/>
        <v>0</v>
      </c>
      <c r="C207" s="310">
        <f t="shared" si="33"/>
        <v>0</v>
      </c>
      <c r="D207" s="310">
        <f t="shared" si="34"/>
        <v>0</v>
      </c>
      <c r="E207" s="311">
        <f t="shared" si="28"/>
        <v>0</v>
      </c>
      <c r="F207" s="310">
        <f t="shared" si="35"/>
        <v>0</v>
      </c>
      <c r="G207" s="310">
        <f t="shared" si="36"/>
        <v>0</v>
      </c>
      <c r="H207" s="310">
        <f t="shared" si="37"/>
        <v>0</v>
      </c>
      <c r="I207" s="310">
        <f t="shared" si="29"/>
        <v>0</v>
      </c>
      <c r="J207" s="374">
        <f t="shared" si="38"/>
        <v>0</v>
      </c>
      <c r="K207" s="374">
        <f t="shared" si="30"/>
        <v>0</v>
      </c>
      <c r="L207" s="388">
        <f t="shared" si="39"/>
        <v>1</v>
      </c>
      <c r="M207" s="374">
        <f t="shared" si="31"/>
        <v>0</v>
      </c>
    </row>
    <row r="208" spans="1:13">
      <c r="A208" s="228">
        <f t="shared" si="32"/>
        <v>0</v>
      </c>
      <c r="B208" s="229">
        <f t="shared" si="27"/>
        <v>0</v>
      </c>
      <c r="C208" s="310">
        <f t="shared" si="33"/>
        <v>0</v>
      </c>
      <c r="D208" s="310">
        <f t="shared" si="34"/>
        <v>0</v>
      </c>
      <c r="E208" s="311">
        <f t="shared" si="28"/>
        <v>0</v>
      </c>
      <c r="F208" s="310">
        <f t="shared" si="35"/>
        <v>0</v>
      </c>
      <c r="G208" s="310">
        <f t="shared" si="36"/>
        <v>0</v>
      </c>
      <c r="H208" s="310">
        <f t="shared" si="37"/>
        <v>0</v>
      </c>
      <c r="I208" s="310">
        <f t="shared" si="29"/>
        <v>0</v>
      </c>
      <c r="J208" s="374">
        <f t="shared" si="38"/>
        <v>0</v>
      </c>
      <c r="K208" s="374">
        <f t="shared" si="30"/>
        <v>0</v>
      </c>
      <c r="L208" s="388">
        <f t="shared" si="39"/>
        <v>1</v>
      </c>
      <c r="M208" s="374">
        <f t="shared" si="31"/>
        <v>0</v>
      </c>
    </row>
    <row r="209" spans="1:13">
      <c r="A209" s="228">
        <f t="shared" si="32"/>
        <v>0</v>
      </c>
      <c r="B209" s="229">
        <f t="shared" si="27"/>
        <v>0</v>
      </c>
      <c r="C209" s="310">
        <f t="shared" si="33"/>
        <v>0</v>
      </c>
      <c r="D209" s="310">
        <f t="shared" si="34"/>
        <v>0</v>
      </c>
      <c r="E209" s="311">
        <f t="shared" si="28"/>
        <v>0</v>
      </c>
      <c r="F209" s="310">
        <f t="shared" si="35"/>
        <v>0</v>
      </c>
      <c r="G209" s="310">
        <f t="shared" si="36"/>
        <v>0</v>
      </c>
      <c r="H209" s="310">
        <f t="shared" si="37"/>
        <v>0</v>
      </c>
      <c r="I209" s="310">
        <f t="shared" si="29"/>
        <v>0</v>
      </c>
      <c r="J209" s="374">
        <f t="shared" si="38"/>
        <v>0</v>
      </c>
      <c r="K209" s="374">
        <f t="shared" si="30"/>
        <v>0</v>
      </c>
      <c r="L209" s="388">
        <f t="shared" si="39"/>
        <v>1</v>
      </c>
      <c r="M209" s="374">
        <f t="shared" si="31"/>
        <v>0</v>
      </c>
    </row>
    <row r="210" spans="1:13">
      <c r="A210" s="228">
        <f t="shared" si="32"/>
        <v>0</v>
      </c>
      <c r="B210" s="229">
        <f t="shared" ref="B210:B273" si="40">IF(Pay_Num&lt;&gt;0,DATE(YEAR(Loan_Start),MONTH(Loan_Start)+(Pay_Num)*12/Num_Pmt_Per_Year,DAY(Loan_Start)),0)</f>
        <v>0</v>
      </c>
      <c r="C210" s="310">
        <f t="shared" si="33"/>
        <v>0</v>
      </c>
      <c r="D210" s="310">
        <f t="shared" si="34"/>
        <v>0</v>
      </c>
      <c r="E210" s="311">
        <f t="shared" ref="E210:E273" si="41">IF(AND(Pay_Num&lt;&gt;0,Sched_Pay+Scheduled_Extra_Payments&lt;Beg_Bal),Scheduled_Extra_Payments,IF(AND(Pay_Num&lt;&gt;0,Beg_Bal-Sched_Pay&gt;0),Beg_Bal-Sched_Pay,IF(Pay_Num&lt;&gt;0,0,0)))</f>
        <v>0</v>
      </c>
      <c r="F210" s="310">
        <f t="shared" si="35"/>
        <v>0</v>
      </c>
      <c r="G210" s="310">
        <f t="shared" si="36"/>
        <v>0</v>
      </c>
      <c r="H210" s="310">
        <f t="shared" si="37"/>
        <v>0</v>
      </c>
      <c r="I210" s="310">
        <f t="shared" ref="I210:I273" si="42">IF(AND(Pay_Num&lt;&gt;0,Sched_Pay+Extra_Pay&lt;Beg_Bal),Beg_Bal-Princ,IF(Pay_Num&lt;&gt;0,0,0))</f>
        <v>0</v>
      </c>
      <c r="J210" s="374">
        <f t="shared" si="38"/>
        <v>0</v>
      </c>
      <c r="K210" s="374">
        <f t="shared" ref="K210:K273" si="43">H211-J211</f>
        <v>0</v>
      </c>
      <c r="L210" s="388">
        <f t="shared" si="39"/>
        <v>1</v>
      </c>
      <c r="M210" s="374">
        <f t="shared" ref="M210:M273" si="44">K210+J210</f>
        <v>0</v>
      </c>
    </row>
    <row r="211" spans="1:13">
      <c r="A211" s="228">
        <f t="shared" ref="A211:A274" si="45">IF(Values_Entered,A210+1,0)</f>
        <v>0</v>
      </c>
      <c r="B211" s="229">
        <f t="shared" si="40"/>
        <v>0</v>
      </c>
      <c r="C211" s="310">
        <f t="shared" ref="C211:C274" si="46">IF(Pay_Num&lt;&gt;0,I210,0)</f>
        <v>0</v>
      </c>
      <c r="D211" s="310">
        <f t="shared" ref="D211:D274" si="47">G211+H211</f>
        <v>0</v>
      </c>
      <c r="E211" s="311">
        <f t="shared" si="41"/>
        <v>0</v>
      </c>
      <c r="F211" s="310">
        <f t="shared" ref="F211:F274" si="48">IF(AND(Pay_Num&lt;&gt;0,Sched_Pay+Extra_Pay&lt;Beg_Bal),Sched_Pay+Extra_Pay,IF(Pay_Num&lt;&gt;0,Beg_Bal,0))</f>
        <v>0</v>
      </c>
      <c r="G211" s="310">
        <f t="shared" ref="G211:G274" si="49">IF(I210=0,0,IF(Pay_Num&lt;&gt;0,Loan_Amount/Loan_Years/Num_Pmt_Per_Year,0))</f>
        <v>0</v>
      </c>
      <c r="H211" s="310">
        <f t="shared" ref="H211:H274" si="50">IF(Pay_Num&lt;&gt;0,Beg_Bal*Interest_Rate/Num_Pmt_Per_Year,0)</f>
        <v>0</v>
      </c>
      <c r="I211" s="310">
        <f t="shared" si="42"/>
        <v>0</v>
      </c>
      <c r="J211" s="374">
        <f t="shared" ref="J211:J274" si="51">DAYS360(L211,B211)/360*H211</f>
        <v>0</v>
      </c>
      <c r="K211" s="374">
        <f t="shared" si="43"/>
        <v>0</v>
      </c>
      <c r="L211" s="388">
        <f t="shared" ref="L211:L274" si="52">DATE(YEAR(B211),1,1)</f>
        <v>1</v>
      </c>
      <c r="M211" s="374">
        <f t="shared" si="44"/>
        <v>0</v>
      </c>
    </row>
    <row r="212" spans="1:13">
      <c r="A212" s="228">
        <f t="shared" si="45"/>
        <v>0</v>
      </c>
      <c r="B212" s="229">
        <f t="shared" si="40"/>
        <v>0</v>
      </c>
      <c r="C212" s="310">
        <f t="shared" si="46"/>
        <v>0</v>
      </c>
      <c r="D212" s="310">
        <f t="shared" si="47"/>
        <v>0</v>
      </c>
      <c r="E212" s="311">
        <f t="shared" si="41"/>
        <v>0</v>
      </c>
      <c r="F212" s="310">
        <f t="shared" si="48"/>
        <v>0</v>
      </c>
      <c r="G212" s="310">
        <f t="shared" si="49"/>
        <v>0</v>
      </c>
      <c r="H212" s="310">
        <f t="shared" si="50"/>
        <v>0</v>
      </c>
      <c r="I212" s="310">
        <f t="shared" si="42"/>
        <v>0</v>
      </c>
      <c r="J212" s="374">
        <f t="shared" si="51"/>
        <v>0</v>
      </c>
      <c r="K212" s="374">
        <f t="shared" si="43"/>
        <v>0</v>
      </c>
      <c r="L212" s="388">
        <f t="shared" si="52"/>
        <v>1</v>
      </c>
      <c r="M212" s="374">
        <f t="shared" si="44"/>
        <v>0</v>
      </c>
    </row>
    <row r="213" spans="1:13">
      <c r="A213" s="228">
        <f t="shared" si="45"/>
        <v>0</v>
      </c>
      <c r="B213" s="229">
        <f t="shared" si="40"/>
        <v>0</v>
      </c>
      <c r="C213" s="310">
        <f t="shared" si="46"/>
        <v>0</v>
      </c>
      <c r="D213" s="310">
        <f t="shared" si="47"/>
        <v>0</v>
      </c>
      <c r="E213" s="311">
        <f t="shared" si="41"/>
        <v>0</v>
      </c>
      <c r="F213" s="310">
        <f t="shared" si="48"/>
        <v>0</v>
      </c>
      <c r="G213" s="310">
        <f t="shared" si="49"/>
        <v>0</v>
      </c>
      <c r="H213" s="310">
        <f t="shared" si="50"/>
        <v>0</v>
      </c>
      <c r="I213" s="310">
        <f t="shared" si="42"/>
        <v>0</v>
      </c>
      <c r="J213" s="374">
        <f t="shared" si="51"/>
        <v>0</v>
      </c>
      <c r="K213" s="374">
        <f t="shared" si="43"/>
        <v>0</v>
      </c>
      <c r="L213" s="388">
        <f t="shared" si="52"/>
        <v>1</v>
      </c>
      <c r="M213" s="374">
        <f t="shared" si="44"/>
        <v>0</v>
      </c>
    </row>
    <row r="214" spans="1:13">
      <c r="A214" s="228">
        <f t="shared" si="45"/>
        <v>0</v>
      </c>
      <c r="B214" s="229">
        <f t="shared" si="40"/>
        <v>0</v>
      </c>
      <c r="C214" s="310">
        <f t="shared" si="46"/>
        <v>0</v>
      </c>
      <c r="D214" s="310">
        <f t="shared" si="47"/>
        <v>0</v>
      </c>
      <c r="E214" s="311">
        <f t="shared" si="41"/>
        <v>0</v>
      </c>
      <c r="F214" s="310">
        <f t="shared" si="48"/>
        <v>0</v>
      </c>
      <c r="G214" s="310">
        <f t="shared" si="49"/>
        <v>0</v>
      </c>
      <c r="H214" s="310">
        <f t="shared" si="50"/>
        <v>0</v>
      </c>
      <c r="I214" s="310">
        <f t="shared" si="42"/>
        <v>0</v>
      </c>
      <c r="J214" s="374">
        <f t="shared" si="51"/>
        <v>0</v>
      </c>
      <c r="K214" s="374">
        <f t="shared" si="43"/>
        <v>0</v>
      </c>
      <c r="L214" s="388">
        <f t="shared" si="52"/>
        <v>1</v>
      </c>
      <c r="M214" s="374">
        <f t="shared" si="44"/>
        <v>0</v>
      </c>
    </row>
    <row r="215" spans="1:13">
      <c r="A215" s="228">
        <f t="shared" si="45"/>
        <v>0</v>
      </c>
      <c r="B215" s="229">
        <f t="shared" si="40"/>
        <v>0</v>
      </c>
      <c r="C215" s="310">
        <f t="shared" si="46"/>
        <v>0</v>
      </c>
      <c r="D215" s="310">
        <f t="shared" si="47"/>
        <v>0</v>
      </c>
      <c r="E215" s="311">
        <f t="shared" si="41"/>
        <v>0</v>
      </c>
      <c r="F215" s="310">
        <f t="shared" si="48"/>
        <v>0</v>
      </c>
      <c r="G215" s="310">
        <f t="shared" si="49"/>
        <v>0</v>
      </c>
      <c r="H215" s="310">
        <f t="shared" si="50"/>
        <v>0</v>
      </c>
      <c r="I215" s="310">
        <f t="shared" si="42"/>
        <v>0</v>
      </c>
      <c r="J215" s="374">
        <f t="shared" si="51"/>
        <v>0</v>
      </c>
      <c r="K215" s="374">
        <f t="shared" si="43"/>
        <v>0</v>
      </c>
      <c r="L215" s="388">
        <f t="shared" si="52"/>
        <v>1</v>
      </c>
      <c r="M215" s="374">
        <f t="shared" si="44"/>
        <v>0</v>
      </c>
    </row>
    <row r="216" spans="1:13">
      <c r="A216" s="228">
        <f t="shared" si="45"/>
        <v>0</v>
      </c>
      <c r="B216" s="229">
        <f t="shared" si="40"/>
        <v>0</v>
      </c>
      <c r="C216" s="310">
        <f t="shared" si="46"/>
        <v>0</v>
      </c>
      <c r="D216" s="310">
        <f t="shared" si="47"/>
        <v>0</v>
      </c>
      <c r="E216" s="311">
        <f t="shared" si="41"/>
        <v>0</v>
      </c>
      <c r="F216" s="310">
        <f t="shared" si="48"/>
        <v>0</v>
      </c>
      <c r="G216" s="310">
        <f t="shared" si="49"/>
        <v>0</v>
      </c>
      <c r="H216" s="310">
        <f t="shared" si="50"/>
        <v>0</v>
      </c>
      <c r="I216" s="310">
        <f t="shared" si="42"/>
        <v>0</v>
      </c>
      <c r="J216" s="374">
        <f t="shared" si="51"/>
        <v>0</v>
      </c>
      <c r="K216" s="374">
        <f t="shared" si="43"/>
        <v>0</v>
      </c>
      <c r="L216" s="388">
        <f t="shared" si="52"/>
        <v>1</v>
      </c>
      <c r="M216" s="374">
        <f t="shared" si="44"/>
        <v>0</v>
      </c>
    </row>
    <row r="217" spans="1:13">
      <c r="A217" s="228">
        <f t="shared" si="45"/>
        <v>0</v>
      </c>
      <c r="B217" s="229">
        <f t="shared" si="40"/>
        <v>0</v>
      </c>
      <c r="C217" s="310">
        <f t="shared" si="46"/>
        <v>0</v>
      </c>
      <c r="D217" s="310">
        <f t="shared" si="47"/>
        <v>0</v>
      </c>
      <c r="E217" s="311">
        <f t="shared" si="41"/>
        <v>0</v>
      </c>
      <c r="F217" s="310">
        <f t="shared" si="48"/>
        <v>0</v>
      </c>
      <c r="G217" s="310">
        <f t="shared" si="49"/>
        <v>0</v>
      </c>
      <c r="H217" s="310">
        <f t="shared" si="50"/>
        <v>0</v>
      </c>
      <c r="I217" s="310">
        <f t="shared" si="42"/>
        <v>0</v>
      </c>
      <c r="J217" s="374">
        <f t="shared" si="51"/>
        <v>0</v>
      </c>
      <c r="K217" s="374">
        <f t="shared" si="43"/>
        <v>0</v>
      </c>
      <c r="L217" s="388">
        <f t="shared" si="52"/>
        <v>1</v>
      </c>
      <c r="M217" s="374">
        <f t="shared" si="44"/>
        <v>0</v>
      </c>
    </row>
    <row r="218" spans="1:13">
      <c r="A218" s="228">
        <f t="shared" si="45"/>
        <v>0</v>
      </c>
      <c r="B218" s="229">
        <f t="shared" si="40"/>
        <v>0</v>
      </c>
      <c r="C218" s="310">
        <f t="shared" si="46"/>
        <v>0</v>
      </c>
      <c r="D218" s="310">
        <f t="shared" si="47"/>
        <v>0</v>
      </c>
      <c r="E218" s="311">
        <f t="shared" si="41"/>
        <v>0</v>
      </c>
      <c r="F218" s="310">
        <f t="shared" si="48"/>
        <v>0</v>
      </c>
      <c r="G218" s="310">
        <f t="shared" si="49"/>
        <v>0</v>
      </c>
      <c r="H218" s="310">
        <f t="shared" si="50"/>
        <v>0</v>
      </c>
      <c r="I218" s="310">
        <f t="shared" si="42"/>
        <v>0</v>
      </c>
      <c r="J218" s="374">
        <f t="shared" si="51"/>
        <v>0</v>
      </c>
      <c r="K218" s="374">
        <f t="shared" si="43"/>
        <v>0</v>
      </c>
      <c r="L218" s="388">
        <f t="shared" si="52"/>
        <v>1</v>
      </c>
      <c r="M218" s="374">
        <f t="shared" si="44"/>
        <v>0</v>
      </c>
    </row>
    <row r="219" spans="1:13">
      <c r="A219" s="228">
        <f t="shared" si="45"/>
        <v>0</v>
      </c>
      <c r="B219" s="229">
        <f t="shared" si="40"/>
        <v>0</v>
      </c>
      <c r="C219" s="310">
        <f t="shared" si="46"/>
        <v>0</v>
      </c>
      <c r="D219" s="310">
        <f t="shared" si="47"/>
        <v>0</v>
      </c>
      <c r="E219" s="311">
        <f t="shared" si="41"/>
        <v>0</v>
      </c>
      <c r="F219" s="310">
        <f t="shared" si="48"/>
        <v>0</v>
      </c>
      <c r="G219" s="310">
        <f t="shared" si="49"/>
        <v>0</v>
      </c>
      <c r="H219" s="310">
        <f t="shared" si="50"/>
        <v>0</v>
      </c>
      <c r="I219" s="310">
        <f t="shared" si="42"/>
        <v>0</v>
      </c>
      <c r="J219" s="374">
        <f t="shared" si="51"/>
        <v>0</v>
      </c>
      <c r="K219" s="374">
        <f t="shared" si="43"/>
        <v>0</v>
      </c>
      <c r="L219" s="388">
        <f t="shared" si="52"/>
        <v>1</v>
      </c>
      <c r="M219" s="374">
        <f t="shared" si="44"/>
        <v>0</v>
      </c>
    </row>
    <row r="220" spans="1:13">
      <c r="A220" s="228">
        <f t="shared" si="45"/>
        <v>0</v>
      </c>
      <c r="B220" s="229">
        <f t="shared" si="40"/>
        <v>0</v>
      </c>
      <c r="C220" s="310">
        <f t="shared" si="46"/>
        <v>0</v>
      </c>
      <c r="D220" s="310">
        <f t="shared" si="47"/>
        <v>0</v>
      </c>
      <c r="E220" s="311">
        <f t="shared" si="41"/>
        <v>0</v>
      </c>
      <c r="F220" s="310">
        <f t="shared" si="48"/>
        <v>0</v>
      </c>
      <c r="G220" s="310">
        <f t="shared" si="49"/>
        <v>0</v>
      </c>
      <c r="H220" s="310">
        <f t="shared" si="50"/>
        <v>0</v>
      </c>
      <c r="I220" s="310">
        <f t="shared" si="42"/>
        <v>0</v>
      </c>
      <c r="J220" s="374">
        <f t="shared" si="51"/>
        <v>0</v>
      </c>
      <c r="K220" s="374">
        <f t="shared" si="43"/>
        <v>0</v>
      </c>
      <c r="L220" s="388">
        <f t="shared" si="52"/>
        <v>1</v>
      </c>
      <c r="M220" s="374">
        <f t="shared" si="44"/>
        <v>0</v>
      </c>
    </row>
    <row r="221" spans="1:13">
      <c r="A221" s="228">
        <f t="shared" si="45"/>
        <v>0</v>
      </c>
      <c r="B221" s="229">
        <f t="shared" si="40"/>
        <v>0</v>
      </c>
      <c r="C221" s="310">
        <f t="shared" si="46"/>
        <v>0</v>
      </c>
      <c r="D221" s="310">
        <f t="shared" si="47"/>
        <v>0</v>
      </c>
      <c r="E221" s="311">
        <f t="shared" si="41"/>
        <v>0</v>
      </c>
      <c r="F221" s="310">
        <f t="shared" si="48"/>
        <v>0</v>
      </c>
      <c r="G221" s="310">
        <f t="shared" si="49"/>
        <v>0</v>
      </c>
      <c r="H221" s="310">
        <f t="shared" si="50"/>
        <v>0</v>
      </c>
      <c r="I221" s="310">
        <f t="shared" si="42"/>
        <v>0</v>
      </c>
      <c r="J221" s="374">
        <f t="shared" si="51"/>
        <v>0</v>
      </c>
      <c r="K221" s="374">
        <f t="shared" si="43"/>
        <v>0</v>
      </c>
      <c r="L221" s="388">
        <f t="shared" si="52"/>
        <v>1</v>
      </c>
      <c r="M221" s="374">
        <f t="shared" si="44"/>
        <v>0</v>
      </c>
    </row>
    <row r="222" spans="1:13">
      <c r="A222" s="228">
        <f t="shared" si="45"/>
        <v>0</v>
      </c>
      <c r="B222" s="229">
        <f t="shared" si="40"/>
        <v>0</v>
      </c>
      <c r="C222" s="310">
        <f t="shared" si="46"/>
        <v>0</v>
      </c>
      <c r="D222" s="310">
        <f t="shared" si="47"/>
        <v>0</v>
      </c>
      <c r="E222" s="311">
        <f t="shared" si="41"/>
        <v>0</v>
      </c>
      <c r="F222" s="310">
        <f t="shared" si="48"/>
        <v>0</v>
      </c>
      <c r="G222" s="310">
        <f t="shared" si="49"/>
        <v>0</v>
      </c>
      <c r="H222" s="310">
        <f t="shared" si="50"/>
        <v>0</v>
      </c>
      <c r="I222" s="310">
        <f t="shared" si="42"/>
        <v>0</v>
      </c>
      <c r="J222" s="374">
        <f t="shared" si="51"/>
        <v>0</v>
      </c>
      <c r="K222" s="374">
        <f t="shared" si="43"/>
        <v>0</v>
      </c>
      <c r="L222" s="388">
        <f t="shared" si="52"/>
        <v>1</v>
      </c>
      <c r="M222" s="374">
        <f t="shared" si="44"/>
        <v>0</v>
      </c>
    </row>
    <row r="223" spans="1:13">
      <c r="A223" s="228">
        <f t="shared" si="45"/>
        <v>0</v>
      </c>
      <c r="B223" s="229">
        <f t="shared" si="40"/>
        <v>0</v>
      </c>
      <c r="C223" s="310">
        <f t="shared" si="46"/>
        <v>0</v>
      </c>
      <c r="D223" s="310">
        <f t="shared" si="47"/>
        <v>0</v>
      </c>
      <c r="E223" s="311">
        <f t="shared" si="41"/>
        <v>0</v>
      </c>
      <c r="F223" s="310">
        <f t="shared" si="48"/>
        <v>0</v>
      </c>
      <c r="G223" s="310">
        <f t="shared" si="49"/>
        <v>0</v>
      </c>
      <c r="H223" s="310">
        <f t="shared" si="50"/>
        <v>0</v>
      </c>
      <c r="I223" s="310">
        <f t="shared" si="42"/>
        <v>0</v>
      </c>
      <c r="J223" s="374">
        <f t="shared" si="51"/>
        <v>0</v>
      </c>
      <c r="K223" s="374">
        <f t="shared" si="43"/>
        <v>0</v>
      </c>
      <c r="L223" s="388">
        <f t="shared" si="52"/>
        <v>1</v>
      </c>
      <c r="M223" s="374">
        <f t="shared" si="44"/>
        <v>0</v>
      </c>
    </row>
    <row r="224" spans="1:13">
      <c r="A224" s="228">
        <f t="shared" si="45"/>
        <v>0</v>
      </c>
      <c r="B224" s="229">
        <f t="shared" si="40"/>
        <v>0</v>
      </c>
      <c r="C224" s="310">
        <f t="shared" si="46"/>
        <v>0</v>
      </c>
      <c r="D224" s="310">
        <f t="shared" si="47"/>
        <v>0</v>
      </c>
      <c r="E224" s="311">
        <f t="shared" si="41"/>
        <v>0</v>
      </c>
      <c r="F224" s="310">
        <f t="shared" si="48"/>
        <v>0</v>
      </c>
      <c r="G224" s="310">
        <f t="shared" si="49"/>
        <v>0</v>
      </c>
      <c r="H224" s="310">
        <f t="shared" si="50"/>
        <v>0</v>
      </c>
      <c r="I224" s="310">
        <f t="shared" si="42"/>
        <v>0</v>
      </c>
      <c r="J224" s="374">
        <f t="shared" si="51"/>
        <v>0</v>
      </c>
      <c r="K224" s="374">
        <f t="shared" si="43"/>
        <v>0</v>
      </c>
      <c r="L224" s="388">
        <f t="shared" si="52"/>
        <v>1</v>
      </c>
      <c r="M224" s="374">
        <f t="shared" si="44"/>
        <v>0</v>
      </c>
    </row>
    <row r="225" spans="1:13">
      <c r="A225" s="228">
        <f t="shared" si="45"/>
        <v>0</v>
      </c>
      <c r="B225" s="229">
        <f t="shared" si="40"/>
        <v>0</v>
      </c>
      <c r="C225" s="310">
        <f t="shared" si="46"/>
        <v>0</v>
      </c>
      <c r="D225" s="310">
        <f t="shared" si="47"/>
        <v>0</v>
      </c>
      <c r="E225" s="311">
        <f t="shared" si="41"/>
        <v>0</v>
      </c>
      <c r="F225" s="310">
        <f t="shared" si="48"/>
        <v>0</v>
      </c>
      <c r="G225" s="310">
        <f t="shared" si="49"/>
        <v>0</v>
      </c>
      <c r="H225" s="310">
        <f t="shared" si="50"/>
        <v>0</v>
      </c>
      <c r="I225" s="310">
        <f t="shared" si="42"/>
        <v>0</v>
      </c>
      <c r="J225" s="374">
        <f t="shared" si="51"/>
        <v>0</v>
      </c>
      <c r="K225" s="374">
        <f t="shared" si="43"/>
        <v>0</v>
      </c>
      <c r="L225" s="388">
        <f t="shared" si="52"/>
        <v>1</v>
      </c>
      <c r="M225" s="374">
        <f t="shared" si="44"/>
        <v>0</v>
      </c>
    </row>
    <row r="226" spans="1:13">
      <c r="A226" s="228">
        <f t="shared" si="45"/>
        <v>0</v>
      </c>
      <c r="B226" s="229">
        <f t="shared" si="40"/>
        <v>0</v>
      </c>
      <c r="C226" s="310">
        <f t="shared" si="46"/>
        <v>0</v>
      </c>
      <c r="D226" s="310">
        <f t="shared" si="47"/>
        <v>0</v>
      </c>
      <c r="E226" s="311">
        <f t="shared" si="41"/>
        <v>0</v>
      </c>
      <c r="F226" s="310">
        <f t="shared" si="48"/>
        <v>0</v>
      </c>
      <c r="G226" s="310">
        <f t="shared" si="49"/>
        <v>0</v>
      </c>
      <c r="H226" s="310">
        <f t="shared" si="50"/>
        <v>0</v>
      </c>
      <c r="I226" s="310">
        <f t="shared" si="42"/>
        <v>0</v>
      </c>
      <c r="J226" s="374">
        <f t="shared" si="51"/>
        <v>0</v>
      </c>
      <c r="K226" s="374">
        <f t="shared" si="43"/>
        <v>0</v>
      </c>
      <c r="L226" s="388">
        <f t="shared" si="52"/>
        <v>1</v>
      </c>
      <c r="M226" s="374">
        <f t="shared" si="44"/>
        <v>0</v>
      </c>
    </row>
    <row r="227" spans="1:13">
      <c r="A227" s="228">
        <f t="shared" si="45"/>
        <v>0</v>
      </c>
      <c r="B227" s="229">
        <f t="shared" si="40"/>
        <v>0</v>
      </c>
      <c r="C227" s="310">
        <f t="shared" si="46"/>
        <v>0</v>
      </c>
      <c r="D227" s="310">
        <f t="shared" si="47"/>
        <v>0</v>
      </c>
      <c r="E227" s="311">
        <f t="shared" si="41"/>
        <v>0</v>
      </c>
      <c r="F227" s="310">
        <f t="shared" si="48"/>
        <v>0</v>
      </c>
      <c r="G227" s="310">
        <f t="shared" si="49"/>
        <v>0</v>
      </c>
      <c r="H227" s="310">
        <f t="shared" si="50"/>
        <v>0</v>
      </c>
      <c r="I227" s="310">
        <f t="shared" si="42"/>
        <v>0</v>
      </c>
      <c r="J227" s="374">
        <f t="shared" si="51"/>
        <v>0</v>
      </c>
      <c r="K227" s="374">
        <f t="shared" si="43"/>
        <v>0</v>
      </c>
      <c r="L227" s="388">
        <f t="shared" si="52"/>
        <v>1</v>
      </c>
      <c r="M227" s="374">
        <f t="shared" si="44"/>
        <v>0</v>
      </c>
    </row>
    <row r="228" spans="1:13">
      <c r="A228" s="228">
        <f t="shared" si="45"/>
        <v>0</v>
      </c>
      <c r="B228" s="229">
        <f t="shared" si="40"/>
        <v>0</v>
      </c>
      <c r="C228" s="310">
        <f t="shared" si="46"/>
        <v>0</v>
      </c>
      <c r="D228" s="310">
        <f t="shared" si="47"/>
        <v>0</v>
      </c>
      <c r="E228" s="311">
        <f t="shared" si="41"/>
        <v>0</v>
      </c>
      <c r="F228" s="310">
        <f t="shared" si="48"/>
        <v>0</v>
      </c>
      <c r="G228" s="310">
        <f t="shared" si="49"/>
        <v>0</v>
      </c>
      <c r="H228" s="310">
        <f t="shared" si="50"/>
        <v>0</v>
      </c>
      <c r="I228" s="310">
        <f t="shared" si="42"/>
        <v>0</v>
      </c>
      <c r="J228" s="374">
        <f t="shared" si="51"/>
        <v>0</v>
      </c>
      <c r="K228" s="374">
        <f t="shared" si="43"/>
        <v>0</v>
      </c>
      <c r="L228" s="388">
        <f t="shared" si="52"/>
        <v>1</v>
      </c>
      <c r="M228" s="374">
        <f t="shared" si="44"/>
        <v>0</v>
      </c>
    </row>
    <row r="229" spans="1:13">
      <c r="A229" s="228">
        <f t="shared" si="45"/>
        <v>0</v>
      </c>
      <c r="B229" s="229">
        <f t="shared" si="40"/>
        <v>0</v>
      </c>
      <c r="C229" s="310">
        <f t="shared" si="46"/>
        <v>0</v>
      </c>
      <c r="D229" s="310">
        <f t="shared" si="47"/>
        <v>0</v>
      </c>
      <c r="E229" s="311">
        <f t="shared" si="41"/>
        <v>0</v>
      </c>
      <c r="F229" s="310">
        <f t="shared" si="48"/>
        <v>0</v>
      </c>
      <c r="G229" s="310">
        <f t="shared" si="49"/>
        <v>0</v>
      </c>
      <c r="H229" s="310">
        <f t="shared" si="50"/>
        <v>0</v>
      </c>
      <c r="I229" s="310">
        <f t="shared" si="42"/>
        <v>0</v>
      </c>
      <c r="J229" s="374">
        <f t="shared" si="51"/>
        <v>0</v>
      </c>
      <c r="K229" s="374">
        <f t="shared" si="43"/>
        <v>0</v>
      </c>
      <c r="L229" s="388">
        <f t="shared" si="52"/>
        <v>1</v>
      </c>
      <c r="M229" s="374">
        <f t="shared" si="44"/>
        <v>0</v>
      </c>
    </row>
    <row r="230" spans="1:13">
      <c r="A230" s="228">
        <f t="shared" si="45"/>
        <v>0</v>
      </c>
      <c r="B230" s="229">
        <f t="shared" si="40"/>
        <v>0</v>
      </c>
      <c r="C230" s="310">
        <f t="shared" si="46"/>
        <v>0</v>
      </c>
      <c r="D230" s="310">
        <f t="shared" si="47"/>
        <v>0</v>
      </c>
      <c r="E230" s="311">
        <f t="shared" si="41"/>
        <v>0</v>
      </c>
      <c r="F230" s="310">
        <f t="shared" si="48"/>
        <v>0</v>
      </c>
      <c r="G230" s="310">
        <f t="shared" si="49"/>
        <v>0</v>
      </c>
      <c r="H230" s="310">
        <f t="shared" si="50"/>
        <v>0</v>
      </c>
      <c r="I230" s="310">
        <f t="shared" si="42"/>
        <v>0</v>
      </c>
      <c r="J230" s="374">
        <f t="shared" si="51"/>
        <v>0</v>
      </c>
      <c r="K230" s="374">
        <f t="shared" si="43"/>
        <v>0</v>
      </c>
      <c r="L230" s="388">
        <f t="shared" si="52"/>
        <v>1</v>
      </c>
      <c r="M230" s="374">
        <f t="shared" si="44"/>
        <v>0</v>
      </c>
    </row>
    <row r="231" spans="1:13">
      <c r="A231" s="228">
        <f t="shared" si="45"/>
        <v>0</v>
      </c>
      <c r="B231" s="229">
        <f t="shared" si="40"/>
        <v>0</v>
      </c>
      <c r="C231" s="310">
        <f t="shared" si="46"/>
        <v>0</v>
      </c>
      <c r="D231" s="310">
        <f t="shared" si="47"/>
        <v>0</v>
      </c>
      <c r="E231" s="311">
        <f t="shared" si="41"/>
        <v>0</v>
      </c>
      <c r="F231" s="310">
        <f t="shared" si="48"/>
        <v>0</v>
      </c>
      <c r="G231" s="310">
        <f t="shared" si="49"/>
        <v>0</v>
      </c>
      <c r="H231" s="310">
        <f t="shared" si="50"/>
        <v>0</v>
      </c>
      <c r="I231" s="310">
        <f t="shared" si="42"/>
        <v>0</v>
      </c>
      <c r="J231" s="374">
        <f t="shared" si="51"/>
        <v>0</v>
      </c>
      <c r="K231" s="374">
        <f t="shared" si="43"/>
        <v>0</v>
      </c>
      <c r="L231" s="388">
        <f t="shared" si="52"/>
        <v>1</v>
      </c>
      <c r="M231" s="374">
        <f t="shared" si="44"/>
        <v>0</v>
      </c>
    </row>
    <row r="232" spans="1:13">
      <c r="A232" s="228">
        <f t="shared" si="45"/>
        <v>0</v>
      </c>
      <c r="B232" s="229">
        <f t="shared" si="40"/>
        <v>0</v>
      </c>
      <c r="C232" s="310">
        <f t="shared" si="46"/>
        <v>0</v>
      </c>
      <c r="D232" s="310">
        <f t="shared" si="47"/>
        <v>0</v>
      </c>
      <c r="E232" s="311">
        <f t="shared" si="41"/>
        <v>0</v>
      </c>
      <c r="F232" s="310">
        <f t="shared" si="48"/>
        <v>0</v>
      </c>
      <c r="G232" s="310">
        <f t="shared" si="49"/>
        <v>0</v>
      </c>
      <c r="H232" s="310">
        <f t="shared" si="50"/>
        <v>0</v>
      </c>
      <c r="I232" s="310">
        <f t="shared" si="42"/>
        <v>0</v>
      </c>
      <c r="J232" s="374">
        <f t="shared" si="51"/>
        <v>0</v>
      </c>
      <c r="K232" s="374">
        <f t="shared" si="43"/>
        <v>0</v>
      </c>
      <c r="L232" s="388">
        <f t="shared" si="52"/>
        <v>1</v>
      </c>
      <c r="M232" s="374">
        <f t="shared" si="44"/>
        <v>0</v>
      </c>
    </row>
    <row r="233" spans="1:13">
      <c r="A233" s="228">
        <f t="shared" si="45"/>
        <v>0</v>
      </c>
      <c r="B233" s="229">
        <f t="shared" si="40"/>
        <v>0</v>
      </c>
      <c r="C233" s="310">
        <f t="shared" si="46"/>
        <v>0</v>
      </c>
      <c r="D233" s="310">
        <f t="shared" si="47"/>
        <v>0</v>
      </c>
      <c r="E233" s="311">
        <f t="shared" si="41"/>
        <v>0</v>
      </c>
      <c r="F233" s="310">
        <f t="shared" si="48"/>
        <v>0</v>
      </c>
      <c r="G233" s="310">
        <f t="shared" si="49"/>
        <v>0</v>
      </c>
      <c r="H233" s="310">
        <f t="shared" si="50"/>
        <v>0</v>
      </c>
      <c r="I233" s="310">
        <f t="shared" si="42"/>
        <v>0</v>
      </c>
      <c r="J233" s="374">
        <f t="shared" si="51"/>
        <v>0</v>
      </c>
      <c r="K233" s="374">
        <f t="shared" si="43"/>
        <v>0</v>
      </c>
      <c r="L233" s="388">
        <f t="shared" si="52"/>
        <v>1</v>
      </c>
      <c r="M233" s="374">
        <f t="shared" si="44"/>
        <v>0</v>
      </c>
    </row>
    <row r="234" spans="1:13">
      <c r="A234" s="228">
        <f t="shared" si="45"/>
        <v>0</v>
      </c>
      <c r="B234" s="229">
        <f t="shared" si="40"/>
        <v>0</v>
      </c>
      <c r="C234" s="310">
        <f t="shared" si="46"/>
        <v>0</v>
      </c>
      <c r="D234" s="310">
        <f t="shared" si="47"/>
        <v>0</v>
      </c>
      <c r="E234" s="311">
        <f t="shared" si="41"/>
        <v>0</v>
      </c>
      <c r="F234" s="310">
        <f t="shared" si="48"/>
        <v>0</v>
      </c>
      <c r="G234" s="310">
        <f t="shared" si="49"/>
        <v>0</v>
      </c>
      <c r="H234" s="310">
        <f t="shared" si="50"/>
        <v>0</v>
      </c>
      <c r="I234" s="310">
        <f t="shared" si="42"/>
        <v>0</v>
      </c>
      <c r="J234" s="374">
        <f t="shared" si="51"/>
        <v>0</v>
      </c>
      <c r="K234" s="374">
        <f t="shared" si="43"/>
        <v>0</v>
      </c>
      <c r="L234" s="388">
        <f t="shared" si="52"/>
        <v>1</v>
      </c>
      <c r="M234" s="374">
        <f t="shared" si="44"/>
        <v>0</v>
      </c>
    </row>
    <row r="235" spans="1:13">
      <c r="A235" s="228">
        <f t="shared" si="45"/>
        <v>0</v>
      </c>
      <c r="B235" s="229">
        <f t="shared" si="40"/>
        <v>0</v>
      </c>
      <c r="C235" s="310">
        <f t="shared" si="46"/>
        <v>0</v>
      </c>
      <c r="D235" s="310">
        <f t="shared" si="47"/>
        <v>0</v>
      </c>
      <c r="E235" s="311">
        <f t="shared" si="41"/>
        <v>0</v>
      </c>
      <c r="F235" s="310">
        <f t="shared" si="48"/>
        <v>0</v>
      </c>
      <c r="G235" s="310">
        <f t="shared" si="49"/>
        <v>0</v>
      </c>
      <c r="H235" s="310">
        <f t="shared" si="50"/>
        <v>0</v>
      </c>
      <c r="I235" s="310">
        <f t="shared" si="42"/>
        <v>0</v>
      </c>
      <c r="J235" s="374">
        <f t="shared" si="51"/>
        <v>0</v>
      </c>
      <c r="K235" s="374">
        <f t="shared" si="43"/>
        <v>0</v>
      </c>
      <c r="L235" s="388">
        <f t="shared" si="52"/>
        <v>1</v>
      </c>
      <c r="M235" s="374">
        <f t="shared" si="44"/>
        <v>0</v>
      </c>
    </row>
    <row r="236" spans="1:13">
      <c r="A236" s="228">
        <f t="shared" si="45"/>
        <v>0</v>
      </c>
      <c r="B236" s="229">
        <f t="shared" si="40"/>
        <v>0</v>
      </c>
      <c r="C236" s="310">
        <f t="shared" si="46"/>
        <v>0</v>
      </c>
      <c r="D236" s="310">
        <f t="shared" si="47"/>
        <v>0</v>
      </c>
      <c r="E236" s="311">
        <f t="shared" si="41"/>
        <v>0</v>
      </c>
      <c r="F236" s="310">
        <f t="shared" si="48"/>
        <v>0</v>
      </c>
      <c r="G236" s="310">
        <f t="shared" si="49"/>
        <v>0</v>
      </c>
      <c r="H236" s="310">
        <f t="shared" si="50"/>
        <v>0</v>
      </c>
      <c r="I236" s="310">
        <f t="shared" si="42"/>
        <v>0</v>
      </c>
      <c r="J236" s="374">
        <f t="shared" si="51"/>
        <v>0</v>
      </c>
      <c r="K236" s="374">
        <f t="shared" si="43"/>
        <v>0</v>
      </c>
      <c r="L236" s="388">
        <f t="shared" si="52"/>
        <v>1</v>
      </c>
      <c r="M236" s="374">
        <f t="shared" si="44"/>
        <v>0</v>
      </c>
    </row>
    <row r="237" spans="1:13">
      <c r="A237" s="228">
        <f t="shared" si="45"/>
        <v>0</v>
      </c>
      <c r="B237" s="229">
        <f t="shared" si="40"/>
        <v>0</v>
      </c>
      <c r="C237" s="310">
        <f t="shared" si="46"/>
        <v>0</v>
      </c>
      <c r="D237" s="310">
        <f t="shared" si="47"/>
        <v>0</v>
      </c>
      <c r="E237" s="311">
        <f t="shared" si="41"/>
        <v>0</v>
      </c>
      <c r="F237" s="310">
        <f t="shared" si="48"/>
        <v>0</v>
      </c>
      <c r="G237" s="310">
        <f t="shared" si="49"/>
        <v>0</v>
      </c>
      <c r="H237" s="310">
        <f t="shared" si="50"/>
        <v>0</v>
      </c>
      <c r="I237" s="310">
        <f t="shared" si="42"/>
        <v>0</v>
      </c>
      <c r="J237" s="374">
        <f t="shared" si="51"/>
        <v>0</v>
      </c>
      <c r="K237" s="374">
        <f t="shared" si="43"/>
        <v>0</v>
      </c>
      <c r="L237" s="388">
        <f t="shared" si="52"/>
        <v>1</v>
      </c>
      <c r="M237" s="374">
        <f t="shared" si="44"/>
        <v>0</v>
      </c>
    </row>
    <row r="238" spans="1:13">
      <c r="A238" s="228">
        <f t="shared" si="45"/>
        <v>0</v>
      </c>
      <c r="B238" s="229">
        <f t="shared" si="40"/>
        <v>0</v>
      </c>
      <c r="C238" s="310">
        <f t="shared" si="46"/>
        <v>0</v>
      </c>
      <c r="D238" s="310">
        <f t="shared" si="47"/>
        <v>0</v>
      </c>
      <c r="E238" s="311">
        <f t="shared" si="41"/>
        <v>0</v>
      </c>
      <c r="F238" s="310">
        <f t="shared" si="48"/>
        <v>0</v>
      </c>
      <c r="G238" s="310">
        <f t="shared" si="49"/>
        <v>0</v>
      </c>
      <c r="H238" s="310">
        <f t="shared" si="50"/>
        <v>0</v>
      </c>
      <c r="I238" s="310">
        <f t="shared" si="42"/>
        <v>0</v>
      </c>
      <c r="J238" s="374">
        <f t="shared" si="51"/>
        <v>0</v>
      </c>
      <c r="K238" s="374">
        <f t="shared" si="43"/>
        <v>0</v>
      </c>
      <c r="L238" s="388">
        <f t="shared" si="52"/>
        <v>1</v>
      </c>
      <c r="M238" s="374">
        <f t="shared" si="44"/>
        <v>0</v>
      </c>
    </row>
    <row r="239" spans="1:13">
      <c r="A239" s="228">
        <f t="shared" si="45"/>
        <v>0</v>
      </c>
      <c r="B239" s="229">
        <f t="shared" si="40"/>
        <v>0</v>
      </c>
      <c r="C239" s="310">
        <f t="shared" si="46"/>
        <v>0</v>
      </c>
      <c r="D239" s="310">
        <f t="shared" si="47"/>
        <v>0</v>
      </c>
      <c r="E239" s="311">
        <f t="shared" si="41"/>
        <v>0</v>
      </c>
      <c r="F239" s="310">
        <f t="shared" si="48"/>
        <v>0</v>
      </c>
      <c r="G239" s="310">
        <f t="shared" si="49"/>
        <v>0</v>
      </c>
      <c r="H239" s="310">
        <f t="shared" si="50"/>
        <v>0</v>
      </c>
      <c r="I239" s="310">
        <f t="shared" si="42"/>
        <v>0</v>
      </c>
      <c r="J239" s="374">
        <f t="shared" si="51"/>
        <v>0</v>
      </c>
      <c r="K239" s="374">
        <f t="shared" si="43"/>
        <v>0</v>
      </c>
      <c r="L239" s="388">
        <f t="shared" si="52"/>
        <v>1</v>
      </c>
      <c r="M239" s="374">
        <f t="shared" si="44"/>
        <v>0</v>
      </c>
    </row>
    <row r="240" spans="1:13">
      <c r="A240" s="228">
        <f t="shared" si="45"/>
        <v>0</v>
      </c>
      <c r="B240" s="229">
        <f t="shared" si="40"/>
        <v>0</v>
      </c>
      <c r="C240" s="310">
        <f t="shared" si="46"/>
        <v>0</v>
      </c>
      <c r="D240" s="310">
        <f t="shared" si="47"/>
        <v>0</v>
      </c>
      <c r="E240" s="311">
        <f t="shared" si="41"/>
        <v>0</v>
      </c>
      <c r="F240" s="310">
        <f t="shared" si="48"/>
        <v>0</v>
      </c>
      <c r="G240" s="310">
        <f t="shared" si="49"/>
        <v>0</v>
      </c>
      <c r="H240" s="310">
        <f t="shared" si="50"/>
        <v>0</v>
      </c>
      <c r="I240" s="310">
        <f t="shared" si="42"/>
        <v>0</v>
      </c>
      <c r="J240" s="374">
        <f t="shared" si="51"/>
        <v>0</v>
      </c>
      <c r="K240" s="374">
        <f t="shared" si="43"/>
        <v>0</v>
      </c>
      <c r="L240" s="388">
        <f t="shared" si="52"/>
        <v>1</v>
      </c>
      <c r="M240" s="374">
        <f t="shared" si="44"/>
        <v>0</v>
      </c>
    </row>
    <row r="241" spans="1:13">
      <c r="A241" s="228">
        <f t="shared" si="45"/>
        <v>0</v>
      </c>
      <c r="B241" s="229">
        <f t="shared" si="40"/>
        <v>0</v>
      </c>
      <c r="C241" s="310">
        <f t="shared" si="46"/>
        <v>0</v>
      </c>
      <c r="D241" s="310">
        <f t="shared" si="47"/>
        <v>0</v>
      </c>
      <c r="E241" s="311">
        <f t="shared" si="41"/>
        <v>0</v>
      </c>
      <c r="F241" s="310">
        <f t="shared" si="48"/>
        <v>0</v>
      </c>
      <c r="G241" s="310">
        <f t="shared" si="49"/>
        <v>0</v>
      </c>
      <c r="H241" s="310">
        <f t="shared" si="50"/>
        <v>0</v>
      </c>
      <c r="I241" s="310">
        <f t="shared" si="42"/>
        <v>0</v>
      </c>
      <c r="J241" s="374">
        <f t="shared" si="51"/>
        <v>0</v>
      </c>
      <c r="K241" s="374">
        <f t="shared" si="43"/>
        <v>0</v>
      </c>
      <c r="L241" s="388">
        <f t="shared" si="52"/>
        <v>1</v>
      </c>
      <c r="M241" s="374">
        <f t="shared" si="44"/>
        <v>0</v>
      </c>
    </row>
    <row r="242" spans="1:13">
      <c r="A242" s="228">
        <f t="shared" si="45"/>
        <v>0</v>
      </c>
      <c r="B242" s="229">
        <f t="shared" si="40"/>
        <v>0</v>
      </c>
      <c r="C242" s="310">
        <f t="shared" si="46"/>
        <v>0</v>
      </c>
      <c r="D242" s="310">
        <f t="shared" si="47"/>
        <v>0</v>
      </c>
      <c r="E242" s="311">
        <f t="shared" si="41"/>
        <v>0</v>
      </c>
      <c r="F242" s="310">
        <f t="shared" si="48"/>
        <v>0</v>
      </c>
      <c r="G242" s="310">
        <f t="shared" si="49"/>
        <v>0</v>
      </c>
      <c r="H242" s="310">
        <f t="shared" si="50"/>
        <v>0</v>
      </c>
      <c r="I242" s="310">
        <f t="shared" si="42"/>
        <v>0</v>
      </c>
      <c r="J242" s="374">
        <f t="shared" si="51"/>
        <v>0</v>
      </c>
      <c r="K242" s="374">
        <f t="shared" si="43"/>
        <v>0</v>
      </c>
      <c r="L242" s="388">
        <f t="shared" si="52"/>
        <v>1</v>
      </c>
      <c r="M242" s="374">
        <f t="shared" si="44"/>
        <v>0</v>
      </c>
    </row>
    <row r="243" spans="1:13">
      <c r="A243" s="228">
        <f t="shared" si="45"/>
        <v>0</v>
      </c>
      <c r="B243" s="229">
        <f t="shared" si="40"/>
        <v>0</v>
      </c>
      <c r="C243" s="310">
        <f t="shared" si="46"/>
        <v>0</v>
      </c>
      <c r="D243" s="310">
        <f t="shared" si="47"/>
        <v>0</v>
      </c>
      <c r="E243" s="311">
        <f t="shared" si="41"/>
        <v>0</v>
      </c>
      <c r="F243" s="310">
        <f t="shared" si="48"/>
        <v>0</v>
      </c>
      <c r="G243" s="310">
        <f t="shared" si="49"/>
        <v>0</v>
      </c>
      <c r="H243" s="310">
        <f t="shared" si="50"/>
        <v>0</v>
      </c>
      <c r="I243" s="310">
        <f t="shared" si="42"/>
        <v>0</v>
      </c>
      <c r="J243" s="374">
        <f t="shared" si="51"/>
        <v>0</v>
      </c>
      <c r="K243" s="374">
        <f t="shared" si="43"/>
        <v>0</v>
      </c>
      <c r="L243" s="388">
        <f t="shared" si="52"/>
        <v>1</v>
      </c>
      <c r="M243" s="374">
        <f t="shared" si="44"/>
        <v>0</v>
      </c>
    </row>
    <row r="244" spans="1:13">
      <c r="A244" s="228">
        <f t="shared" si="45"/>
        <v>0</v>
      </c>
      <c r="B244" s="229">
        <f t="shared" si="40"/>
        <v>0</v>
      </c>
      <c r="C244" s="310">
        <f t="shared" si="46"/>
        <v>0</v>
      </c>
      <c r="D244" s="310">
        <f t="shared" si="47"/>
        <v>0</v>
      </c>
      <c r="E244" s="311">
        <f t="shared" si="41"/>
        <v>0</v>
      </c>
      <c r="F244" s="310">
        <f t="shared" si="48"/>
        <v>0</v>
      </c>
      <c r="G244" s="310">
        <f t="shared" si="49"/>
        <v>0</v>
      </c>
      <c r="H244" s="310">
        <f t="shared" si="50"/>
        <v>0</v>
      </c>
      <c r="I244" s="310">
        <f t="shared" si="42"/>
        <v>0</v>
      </c>
      <c r="J244" s="374">
        <f t="shared" si="51"/>
        <v>0</v>
      </c>
      <c r="K244" s="374">
        <f t="shared" si="43"/>
        <v>0</v>
      </c>
      <c r="L244" s="388">
        <f t="shared" si="52"/>
        <v>1</v>
      </c>
      <c r="M244" s="374">
        <f t="shared" si="44"/>
        <v>0</v>
      </c>
    </row>
    <row r="245" spans="1:13">
      <c r="A245" s="228">
        <f t="shared" si="45"/>
        <v>0</v>
      </c>
      <c r="B245" s="229">
        <f t="shared" si="40"/>
        <v>0</v>
      </c>
      <c r="C245" s="310">
        <f t="shared" si="46"/>
        <v>0</v>
      </c>
      <c r="D245" s="310">
        <f t="shared" si="47"/>
        <v>0</v>
      </c>
      <c r="E245" s="311">
        <f t="shared" si="41"/>
        <v>0</v>
      </c>
      <c r="F245" s="310">
        <f t="shared" si="48"/>
        <v>0</v>
      </c>
      <c r="G245" s="310">
        <f t="shared" si="49"/>
        <v>0</v>
      </c>
      <c r="H245" s="310">
        <f t="shared" si="50"/>
        <v>0</v>
      </c>
      <c r="I245" s="310">
        <f t="shared" si="42"/>
        <v>0</v>
      </c>
      <c r="J245" s="374">
        <f t="shared" si="51"/>
        <v>0</v>
      </c>
      <c r="K245" s="374">
        <f t="shared" si="43"/>
        <v>0</v>
      </c>
      <c r="L245" s="388">
        <f t="shared" si="52"/>
        <v>1</v>
      </c>
      <c r="M245" s="374">
        <f t="shared" si="44"/>
        <v>0</v>
      </c>
    </row>
    <row r="246" spans="1:13">
      <c r="A246" s="228">
        <f t="shared" si="45"/>
        <v>0</v>
      </c>
      <c r="B246" s="229">
        <f t="shared" si="40"/>
        <v>0</v>
      </c>
      <c r="C246" s="310">
        <f t="shared" si="46"/>
        <v>0</v>
      </c>
      <c r="D246" s="310">
        <f t="shared" si="47"/>
        <v>0</v>
      </c>
      <c r="E246" s="311">
        <f t="shared" si="41"/>
        <v>0</v>
      </c>
      <c r="F246" s="310">
        <f t="shared" si="48"/>
        <v>0</v>
      </c>
      <c r="G246" s="310">
        <f t="shared" si="49"/>
        <v>0</v>
      </c>
      <c r="H246" s="310">
        <f t="shared" si="50"/>
        <v>0</v>
      </c>
      <c r="I246" s="310">
        <f t="shared" si="42"/>
        <v>0</v>
      </c>
      <c r="J246" s="374">
        <f t="shared" si="51"/>
        <v>0</v>
      </c>
      <c r="K246" s="374">
        <f t="shared" si="43"/>
        <v>0</v>
      </c>
      <c r="L246" s="388">
        <f t="shared" si="52"/>
        <v>1</v>
      </c>
      <c r="M246" s="374">
        <f t="shared" si="44"/>
        <v>0</v>
      </c>
    </row>
    <row r="247" spans="1:13">
      <c r="A247" s="228">
        <f t="shared" si="45"/>
        <v>0</v>
      </c>
      <c r="B247" s="229">
        <f t="shared" si="40"/>
        <v>0</v>
      </c>
      <c r="C247" s="310">
        <f t="shared" si="46"/>
        <v>0</v>
      </c>
      <c r="D247" s="310">
        <f t="shared" si="47"/>
        <v>0</v>
      </c>
      <c r="E247" s="311">
        <f t="shared" si="41"/>
        <v>0</v>
      </c>
      <c r="F247" s="310">
        <f t="shared" si="48"/>
        <v>0</v>
      </c>
      <c r="G247" s="310">
        <f t="shared" si="49"/>
        <v>0</v>
      </c>
      <c r="H247" s="310">
        <f t="shared" si="50"/>
        <v>0</v>
      </c>
      <c r="I247" s="310">
        <f t="shared" si="42"/>
        <v>0</v>
      </c>
      <c r="J247" s="374">
        <f t="shared" si="51"/>
        <v>0</v>
      </c>
      <c r="K247" s="374">
        <f t="shared" si="43"/>
        <v>0</v>
      </c>
      <c r="L247" s="388">
        <f t="shared" si="52"/>
        <v>1</v>
      </c>
      <c r="M247" s="374">
        <f t="shared" si="44"/>
        <v>0</v>
      </c>
    </row>
    <row r="248" spans="1:13">
      <c r="A248" s="228">
        <f t="shared" si="45"/>
        <v>0</v>
      </c>
      <c r="B248" s="229">
        <f t="shared" si="40"/>
        <v>0</v>
      </c>
      <c r="C248" s="310">
        <f t="shared" si="46"/>
        <v>0</v>
      </c>
      <c r="D248" s="310">
        <f t="shared" si="47"/>
        <v>0</v>
      </c>
      <c r="E248" s="311">
        <f t="shared" si="41"/>
        <v>0</v>
      </c>
      <c r="F248" s="310">
        <f t="shared" si="48"/>
        <v>0</v>
      </c>
      <c r="G248" s="310">
        <f t="shared" si="49"/>
        <v>0</v>
      </c>
      <c r="H248" s="310">
        <f t="shared" si="50"/>
        <v>0</v>
      </c>
      <c r="I248" s="310">
        <f t="shared" si="42"/>
        <v>0</v>
      </c>
      <c r="J248" s="374">
        <f t="shared" si="51"/>
        <v>0</v>
      </c>
      <c r="K248" s="374">
        <f t="shared" si="43"/>
        <v>0</v>
      </c>
      <c r="L248" s="388">
        <f t="shared" si="52"/>
        <v>1</v>
      </c>
      <c r="M248" s="374">
        <f t="shared" si="44"/>
        <v>0</v>
      </c>
    </row>
    <row r="249" spans="1:13">
      <c r="A249" s="228">
        <f t="shared" si="45"/>
        <v>0</v>
      </c>
      <c r="B249" s="229">
        <f t="shared" si="40"/>
        <v>0</v>
      </c>
      <c r="C249" s="310">
        <f t="shared" si="46"/>
        <v>0</v>
      </c>
      <c r="D249" s="310">
        <f t="shared" si="47"/>
        <v>0</v>
      </c>
      <c r="E249" s="311">
        <f t="shared" si="41"/>
        <v>0</v>
      </c>
      <c r="F249" s="310">
        <f t="shared" si="48"/>
        <v>0</v>
      </c>
      <c r="G249" s="310">
        <f t="shared" si="49"/>
        <v>0</v>
      </c>
      <c r="H249" s="310">
        <f t="shared" si="50"/>
        <v>0</v>
      </c>
      <c r="I249" s="310">
        <f t="shared" si="42"/>
        <v>0</v>
      </c>
      <c r="J249" s="374">
        <f t="shared" si="51"/>
        <v>0</v>
      </c>
      <c r="K249" s="374">
        <f t="shared" si="43"/>
        <v>0</v>
      </c>
      <c r="L249" s="388">
        <f t="shared" si="52"/>
        <v>1</v>
      </c>
      <c r="M249" s="374">
        <f t="shared" si="44"/>
        <v>0</v>
      </c>
    </row>
    <row r="250" spans="1:13">
      <c r="A250" s="228">
        <f t="shared" si="45"/>
        <v>0</v>
      </c>
      <c r="B250" s="229">
        <f t="shared" si="40"/>
        <v>0</v>
      </c>
      <c r="C250" s="310">
        <f t="shared" si="46"/>
        <v>0</v>
      </c>
      <c r="D250" s="310">
        <f t="shared" si="47"/>
        <v>0</v>
      </c>
      <c r="E250" s="311">
        <f t="shared" si="41"/>
        <v>0</v>
      </c>
      <c r="F250" s="310">
        <f t="shared" si="48"/>
        <v>0</v>
      </c>
      <c r="G250" s="310">
        <f t="shared" si="49"/>
        <v>0</v>
      </c>
      <c r="H250" s="310">
        <f t="shared" si="50"/>
        <v>0</v>
      </c>
      <c r="I250" s="310">
        <f t="shared" si="42"/>
        <v>0</v>
      </c>
      <c r="J250" s="374">
        <f t="shared" si="51"/>
        <v>0</v>
      </c>
      <c r="K250" s="374">
        <f t="shared" si="43"/>
        <v>0</v>
      </c>
      <c r="L250" s="388">
        <f t="shared" si="52"/>
        <v>1</v>
      </c>
      <c r="M250" s="374">
        <f t="shared" si="44"/>
        <v>0</v>
      </c>
    </row>
    <row r="251" spans="1:13">
      <c r="A251" s="228">
        <f t="shared" si="45"/>
        <v>0</v>
      </c>
      <c r="B251" s="229">
        <f t="shared" si="40"/>
        <v>0</v>
      </c>
      <c r="C251" s="310">
        <f t="shared" si="46"/>
        <v>0</v>
      </c>
      <c r="D251" s="310">
        <f t="shared" si="47"/>
        <v>0</v>
      </c>
      <c r="E251" s="311">
        <f t="shared" si="41"/>
        <v>0</v>
      </c>
      <c r="F251" s="310">
        <f t="shared" si="48"/>
        <v>0</v>
      </c>
      <c r="G251" s="310">
        <f t="shared" si="49"/>
        <v>0</v>
      </c>
      <c r="H251" s="310">
        <f t="shared" si="50"/>
        <v>0</v>
      </c>
      <c r="I251" s="310">
        <f t="shared" si="42"/>
        <v>0</v>
      </c>
      <c r="J251" s="374">
        <f t="shared" si="51"/>
        <v>0</v>
      </c>
      <c r="K251" s="374">
        <f t="shared" si="43"/>
        <v>0</v>
      </c>
      <c r="L251" s="388">
        <f t="shared" si="52"/>
        <v>1</v>
      </c>
      <c r="M251" s="374">
        <f t="shared" si="44"/>
        <v>0</v>
      </c>
    </row>
    <row r="252" spans="1:13">
      <c r="A252" s="228">
        <f t="shared" si="45"/>
        <v>0</v>
      </c>
      <c r="B252" s="229">
        <f t="shared" si="40"/>
        <v>0</v>
      </c>
      <c r="C252" s="310">
        <f t="shared" si="46"/>
        <v>0</v>
      </c>
      <c r="D252" s="310">
        <f t="shared" si="47"/>
        <v>0</v>
      </c>
      <c r="E252" s="311">
        <f t="shared" si="41"/>
        <v>0</v>
      </c>
      <c r="F252" s="310">
        <f t="shared" si="48"/>
        <v>0</v>
      </c>
      <c r="G252" s="310">
        <f t="shared" si="49"/>
        <v>0</v>
      </c>
      <c r="H252" s="310">
        <f t="shared" si="50"/>
        <v>0</v>
      </c>
      <c r="I252" s="310">
        <f t="shared" si="42"/>
        <v>0</v>
      </c>
      <c r="J252" s="374">
        <f t="shared" si="51"/>
        <v>0</v>
      </c>
      <c r="K252" s="374">
        <f t="shared" si="43"/>
        <v>0</v>
      </c>
      <c r="L252" s="388">
        <f t="shared" si="52"/>
        <v>1</v>
      </c>
      <c r="M252" s="374">
        <f t="shared" si="44"/>
        <v>0</v>
      </c>
    </row>
    <row r="253" spans="1:13">
      <c r="A253" s="228">
        <f t="shared" si="45"/>
        <v>0</v>
      </c>
      <c r="B253" s="229">
        <f t="shared" si="40"/>
        <v>0</v>
      </c>
      <c r="C253" s="310">
        <f t="shared" si="46"/>
        <v>0</v>
      </c>
      <c r="D253" s="310">
        <f t="shared" si="47"/>
        <v>0</v>
      </c>
      <c r="E253" s="311">
        <f t="shared" si="41"/>
        <v>0</v>
      </c>
      <c r="F253" s="310">
        <f t="shared" si="48"/>
        <v>0</v>
      </c>
      <c r="G253" s="310">
        <f t="shared" si="49"/>
        <v>0</v>
      </c>
      <c r="H253" s="310">
        <f t="shared" si="50"/>
        <v>0</v>
      </c>
      <c r="I253" s="310">
        <f t="shared" si="42"/>
        <v>0</v>
      </c>
      <c r="J253" s="374">
        <f t="shared" si="51"/>
        <v>0</v>
      </c>
      <c r="K253" s="374">
        <f t="shared" si="43"/>
        <v>0</v>
      </c>
      <c r="L253" s="388">
        <f t="shared" si="52"/>
        <v>1</v>
      </c>
      <c r="M253" s="374">
        <f t="shared" si="44"/>
        <v>0</v>
      </c>
    </row>
    <row r="254" spans="1:13">
      <c r="A254" s="228">
        <f t="shared" si="45"/>
        <v>0</v>
      </c>
      <c r="B254" s="229">
        <f t="shared" si="40"/>
        <v>0</v>
      </c>
      <c r="C254" s="310">
        <f t="shared" si="46"/>
        <v>0</v>
      </c>
      <c r="D254" s="310">
        <f t="shared" si="47"/>
        <v>0</v>
      </c>
      <c r="E254" s="311">
        <f t="shared" si="41"/>
        <v>0</v>
      </c>
      <c r="F254" s="310">
        <f t="shared" si="48"/>
        <v>0</v>
      </c>
      <c r="G254" s="310">
        <f t="shared" si="49"/>
        <v>0</v>
      </c>
      <c r="H254" s="310">
        <f t="shared" si="50"/>
        <v>0</v>
      </c>
      <c r="I254" s="310">
        <f t="shared" si="42"/>
        <v>0</v>
      </c>
      <c r="J254" s="374">
        <f t="shared" si="51"/>
        <v>0</v>
      </c>
      <c r="K254" s="374">
        <f t="shared" si="43"/>
        <v>0</v>
      </c>
      <c r="L254" s="388">
        <f t="shared" si="52"/>
        <v>1</v>
      </c>
      <c r="M254" s="374">
        <f t="shared" si="44"/>
        <v>0</v>
      </c>
    </row>
    <row r="255" spans="1:13">
      <c r="A255" s="228">
        <f t="shared" si="45"/>
        <v>0</v>
      </c>
      <c r="B255" s="229">
        <f t="shared" si="40"/>
        <v>0</v>
      </c>
      <c r="C255" s="310">
        <f t="shared" si="46"/>
        <v>0</v>
      </c>
      <c r="D255" s="310">
        <f t="shared" si="47"/>
        <v>0</v>
      </c>
      <c r="E255" s="311">
        <f t="shared" si="41"/>
        <v>0</v>
      </c>
      <c r="F255" s="310">
        <f t="shared" si="48"/>
        <v>0</v>
      </c>
      <c r="G255" s="310">
        <f t="shared" si="49"/>
        <v>0</v>
      </c>
      <c r="H255" s="310">
        <f t="shared" si="50"/>
        <v>0</v>
      </c>
      <c r="I255" s="310">
        <f t="shared" si="42"/>
        <v>0</v>
      </c>
      <c r="J255" s="374">
        <f t="shared" si="51"/>
        <v>0</v>
      </c>
      <c r="K255" s="374">
        <f t="shared" si="43"/>
        <v>0</v>
      </c>
      <c r="L255" s="388">
        <f t="shared" si="52"/>
        <v>1</v>
      </c>
      <c r="M255" s="374">
        <f t="shared" si="44"/>
        <v>0</v>
      </c>
    </row>
    <row r="256" spans="1:13">
      <c r="A256" s="228">
        <f t="shared" si="45"/>
        <v>0</v>
      </c>
      <c r="B256" s="229">
        <f t="shared" si="40"/>
        <v>0</v>
      </c>
      <c r="C256" s="310">
        <f t="shared" si="46"/>
        <v>0</v>
      </c>
      <c r="D256" s="310">
        <f t="shared" si="47"/>
        <v>0</v>
      </c>
      <c r="E256" s="311">
        <f t="shared" si="41"/>
        <v>0</v>
      </c>
      <c r="F256" s="310">
        <f t="shared" si="48"/>
        <v>0</v>
      </c>
      <c r="G256" s="310">
        <f t="shared" si="49"/>
        <v>0</v>
      </c>
      <c r="H256" s="310">
        <f t="shared" si="50"/>
        <v>0</v>
      </c>
      <c r="I256" s="310">
        <f t="shared" si="42"/>
        <v>0</v>
      </c>
      <c r="J256" s="374">
        <f t="shared" si="51"/>
        <v>0</v>
      </c>
      <c r="K256" s="374">
        <f t="shared" si="43"/>
        <v>0</v>
      </c>
      <c r="L256" s="388">
        <f t="shared" si="52"/>
        <v>1</v>
      </c>
      <c r="M256" s="374">
        <f t="shared" si="44"/>
        <v>0</v>
      </c>
    </row>
    <row r="257" spans="1:13">
      <c r="A257" s="228">
        <f t="shared" si="45"/>
        <v>0</v>
      </c>
      <c r="B257" s="229">
        <f t="shared" si="40"/>
        <v>0</v>
      </c>
      <c r="C257" s="310">
        <f t="shared" si="46"/>
        <v>0</v>
      </c>
      <c r="D257" s="310">
        <f t="shared" si="47"/>
        <v>0</v>
      </c>
      <c r="E257" s="311">
        <f t="shared" si="41"/>
        <v>0</v>
      </c>
      <c r="F257" s="310">
        <f t="shared" si="48"/>
        <v>0</v>
      </c>
      <c r="G257" s="310">
        <f t="shared" si="49"/>
        <v>0</v>
      </c>
      <c r="H257" s="310">
        <f t="shared" si="50"/>
        <v>0</v>
      </c>
      <c r="I257" s="310">
        <f t="shared" si="42"/>
        <v>0</v>
      </c>
      <c r="J257" s="374">
        <f t="shared" si="51"/>
        <v>0</v>
      </c>
      <c r="K257" s="374">
        <f t="shared" si="43"/>
        <v>0</v>
      </c>
      <c r="L257" s="388">
        <f t="shared" si="52"/>
        <v>1</v>
      </c>
      <c r="M257" s="374">
        <f t="shared" si="44"/>
        <v>0</v>
      </c>
    </row>
    <row r="258" spans="1:13">
      <c r="A258" s="228">
        <f t="shared" si="45"/>
        <v>0</v>
      </c>
      <c r="B258" s="229">
        <f t="shared" si="40"/>
        <v>0</v>
      </c>
      <c r="C258" s="310">
        <f t="shared" si="46"/>
        <v>0</v>
      </c>
      <c r="D258" s="310">
        <f t="shared" si="47"/>
        <v>0</v>
      </c>
      <c r="E258" s="311">
        <f t="shared" si="41"/>
        <v>0</v>
      </c>
      <c r="F258" s="310">
        <f t="shared" si="48"/>
        <v>0</v>
      </c>
      <c r="G258" s="310">
        <f t="shared" si="49"/>
        <v>0</v>
      </c>
      <c r="H258" s="310">
        <f t="shared" si="50"/>
        <v>0</v>
      </c>
      <c r="I258" s="310">
        <f t="shared" si="42"/>
        <v>0</v>
      </c>
      <c r="J258" s="374">
        <f t="shared" si="51"/>
        <v>0</v>
      </c>
      <c r="K258" s="374">
        <f t="shared" si="43"/>
        <v>0</v>
      </c>
      <c r="L258" s="388">
        <f t="shared" si="52"/>
        <v>1</v>
      </c>
      <c r="M258" s="374">
        <f t="shared" si="44"/>
        <v>0</v>
      </c>
    </row>
    <row r="259" spans="1:13">
      <c r="A259" s="228">
        <f t="shared" si="45"/>
        <v>0</v>
      </c>
      <c r="B259" s="229">
        <f t="shared" si="40"/>
        <v>0</v>
      </c>
      <c r="C259" s="310">
        <f t="shared" si="46"/>
        <v>0</v>
      </c>
      <c r="D259" s="310">
        <f t="shared" si="47"/>
        <v>0</v>
      </c>
      <c r="E259" s="311">
        <f t="shared" si="41"/>
        <v>0</v>
      </c>
      <c r="F259" s="310">
        <f t="shared" si="48"/>
        <v>0</v>
      </c>
      <c r="G259" s="310">
        <f t="shared" si="49"/>
        <v>0</v>
      </c>
      <c r="H259" s="310">
        <f t="shared" si="50"/>
        <v>0</v>
      </c>
      <c r="I259" s="310">
        <f t="shared" si="42"/>
        <v>0</v>
      </c>
      <c r="J259" s="374">
        <f t="shared" si="51"/>
        <v>0</v>
      </c>
      <c r="K259" s="374">
        <f t="shared" si="43"/>
        <v>0</v>
      </c>
      <c r="L259" s="388">
        <f t="shared" si="52"/>
        <v>1</v>
      </c>
      <c r="M259" s="374">
        <f t="shared" si="44"/>
        <v>0</v>
      </c>
    </row>
    <row r="260" spans="1:13">
      <c r="A260" s="228">
        <f t="shared" si="45"/>
        <v>0</v>
      </c>
      <c r="B260" s="229">
        <f t="shared" si="40"/>
        <v>0</v>
      </c>
      <c r="C260" s="310">
        <f t="shared" si="46"/>
        <v>0</v>
      </c>
      <c r="D260" s="310">
        <f t="shared" si="47"/>
        <v>0</v>
      </c>
      <c r="E260" s="311">
        <f t="shared" si="41"/>
        <v>0</v>
      </c>
      <c r="F260" s="310">
        <f t="shared" si="48"/>
        <v>0</v>
      </c>
      <c r="G260" s="310">
        <f t="shared" si="49"/>
        <v>0</v>
      </c>
      <c r="H260" s="310">
        <f t="shared" si="50"/>
        <v>0</v>
      </c>
      <c r="I260" s="310">
        <f t="shared" si="42"/>
        <v>0</v>
      </c>
      <c r="J260" s="374">
        <f t="shared" si="51"/>
        <v>0</v>
      </c>
      <c r="K260" s="374">
        <f t="shared" si="43"/>
        <v>0</v>
      </c>
      <c r="L260" s="388">
        <f t="shared" si="52"/>
        <v>1</v>
      </c>
      <c r="M260" s="374">
        <f t="shared" si="44"/>
        <v>0</v>
      </c>
    </row>
    <row r="261" spans="1:13">
      <c r="A261" s="228">
        <f t="shared" si="45"/>
        <v>0</v>
      </c>
      <c r="B261" s="229">
        <f t="shared" si="40"/>
        <v>0</v>
      </c>
      <c r="C261" s="310">
        <f t="shared" si="46"/>
        <v>0</v>
      </c>
      <c r="D261" s="310">
        <f t="shared" si="47"/>
        <v>0</v>
      </c>
      <c r="E261" s="311">
        <f t="shared" si="41"/>
        <v>0</v>
      </c>
      <c r="F261" s="310">
        <f t="shared" si="48"/>
        <v>0</v>
      </c>
      <c r="G261" s="310">
        <f t="shared" si="49"/>
        <v>0</v>
      </c>
      <c r="H261" s="310">
        <f t="shared" si="50"/>
        <v>0</v>
      </c>
      <c r="I261" s="310">
        <f t="shared" si="42"/>
        <v>0</v>
      </c>
      <c r="J261" s="374">
        <f t="shared" si="51"/>
        <v>0</v>
      </c>
      <c r="K261" s="374">
        <f t="shared" si="43"/>
        <v>0</v>
      </c>
      <c r="L261" s="388">
        <f t="shared" si="52"/>
        <v>1</v>
      </c>
      <c r="M261" s="374">
        <f t="shared" si="44"/>
        <v>0</v>
      </c>
    </row>
    <row r="262" spans="1:13">
      <c r="A262" s="228">
        <f t="shared" si="45"/>
        <v>0</v>
      </c>
      <c r="B262" s="229">
        <f t="shared" si="40"/>
        <v>0</v>
      </c>
      <c r="C262" s="310">
        <f t="shared" si="46"/>
        <v>0</v>
      </c>
      <c r="D262" s="310">
        <f t="shared" si="47"/>
        <v>0</v>
      </c>
      <c r="E262" s="311">
        <f t="shared" si="41"/>
        <v>0</v>
      </c>
      <c r="F262" s="310">
        <f t="shared" si="48"/>
        <v>0</v>
      </c>
      <c r="G262" s="310">
        <f t="shared" si="49"/>
        <v>0</v>
      </c>
      <c r="H262" s="310">
        <f t="shared" si="50"/>
        <v>0</v>
      </c>
      <c r="I262" s="310">
        <f t="shared" si="42"/>
        <v>0</v>
      </c>
      <c r="J262" s="374">
        <f t="shared" si="51"/>
        <v>0</v>
      </c>
      <c r="K262" s="374">
        <f t="shared" si="43"/>
        <v>0</v>
      </c>
      <c r="L262" s="388">
        <f t="shared" si="52"/>
        <v>1</v>
      </c>
      <c r="M262" s="374">
        <f t="shared" si="44"/>
        <v>0</v>
      </c>
    </row>
    <row r="263" spans="1:13">
      <c r="A263" s="228">
        <f t="shared" si="45"/>
        <v>0</v>
      </c>
      <c r="B263" s="229">
        <f t="shared" si="40"/>
        <v>0</v>
      </c>
      <c r="C263" s="310">
        <f t="shared" si="46"/>
        <v>0</v>
      </c>
      <c r="D263" s="310">
        <f t="shared" si="47"/>
        <v>0</v>
      </c>
      <c r="E263" s="311">
        <f t="shared" si="41"/>
        <v>0</v>
      </c>
      <c r="F263" s="310">
        <f t="shared" si="48"/>
        <v>0</v>
      </c>
      <c r="G263" s="310">
        <f t="shared" si="49"/>
        <v>0</v>
      </c>
      <c r="H263" s="310">
        <f t="shared" si="50"/>
        <v>0</v>
      </c>
      <c r="I263" s="310">
        <f t="shared" si="42"/>
        <v>0</v>
      </c>
      <c r="J263" s="374">
        <f t="shared" si="51"/>
        <v>0</v>
      </c>
      <c r="K263" s="374">
        <f t="shared" si="43"/>
        <v>0</v>
      </c>
      <c r="L263" s="388">
        <f t="shared" si="52"/>
        <v>1</v>
      </c>
      <c r="M263" s="374">
        <f t="shared" si="44"/>
        <v>0</v>
      </c>
    </row>
    <row r="264" spans="1:13">
      <c r="A264" s="228">
        <f t="shared" si="45"/>
        <v>0</v>
      </c>
      <c r="B264" s="229">
        <f t="shared" si="40"/>
        <v>0</v>
      </c>
      <c r="C264" s="310">
        <f t="shared" si="46"/>
        <v>0</v>
      </c>
      <c r="D264" s="310">
        <f t="shared" si="47"/>
        <v>0</v>
      </c>
      <c r="E264" s="311">
        <f t="shared" si="41"/>
        <v>0</v>
      </c>
      <c r="F264" s="310">
        <f t="shared" si="48"/>
        <v>0</v>
      </c>
      <c r="G264" s="310">
        <f t="shared" si="49"/>
        <v>0</v>
      </c>
      <c r="H264" s="310">
        <f t="shared" si="50"/>
        <v>0</v>
      </c>
      <c r="I264" s="310">
        <f t="shared" si="42"/>
        <v>0</v>
      </c>
      <c r="J264" s="374">
        <f t="shared" si="51"/>
        <v>0</v>
      </c>
      <c r="K264" s="374">
        <f t="shared" si="43"/>
        <v>0</v>
      </c>
      <c r="L264" s="388">
        <f t="shared" si="52"/>
        <v>1</v>
      </c>
      <c r="M264" s="374">
        <f t="shared" si="44"/>
        <v>0</v>
      </c>
    </row>
    <row r="265" spans="1:13">
      <c r="A265" s="228">
        <f t="shared" si="45"/>
        <v>0</v>
      </c>
      <c r="B265" s="229">
        <f t="shared" si="40"/>
        <v>0</v>
      </c>
      <c r="C265" s="310">
        <f t="shared" si="46"/>
        <v>0</v>
      </c>
      <c r="D265" s="310">
        <f t="shared" si="47"/>
        <v>0</v>
      </c>
      <c r="E265" s="311">
        <f t="shared" si="41"/>
        <v>0</v>
      </c>
      <c r="F265" s="310">
        <f t="shared" si="48"/>
        <v>0</v>
      </c>
      <c r="G265" s="310">
        <f t="shared" si="49"/>
        <v>0</v>
      </c>
      <c r="H265" s="310">
        <f t="shared" si="50"/>
        <v>0</v>
      </c>
      <c r="I265" s="310">
        <f t="shared" si="42"/>
        <v>0</v>
      </c>
      <c r="J265" s="374">
        <f t="shared" si="51"/>
        <v>0</v>
      </c>
      <c r="K265" s="374">
        <f t="shared" si="43"/>
        <v>0</v>
      </c>
      <c r="L265" s="388">
        <f t="shared" si="52"/>
        <v>1</v>
      </c>
      <c r="M265" s="374">
        <f t="shared" si="44"/>
        <v>0</v>
      </c>
    </row>
    <row r="266" spans="1:13">
      <c r="A266" s="228">
        <f t="shared" si="45"/>
        <v>0</v>
      </c>
      <c r="B266" s="229">
        <f t="shared" si="40"/>
        <v>0</v>
      </c>
      <c r="C266" s="310">
        <f t="shared" si="46"/>
        <v>0</v>
      </c>
      <c r="D266" s="310">
        <f t="shared" si="47"/>
        <v>0</v>
      </c>
      <c r="E266" s="311">
        <f t="shared" si="41"/>
        <v>0</v>
      </c>
      <c r="F266" s="310">
        <f t="shared" si="48"/>
        <v>0</v>
      </c>
      <c r="G266" s="310">
        <f t="shared" si="49"/>
        <v>0</v>
      </c>
      <c r="H266" s="310">
        <f t="shared" si="50"/>
        <v>0</v>
      </c>
      <c r="I266" s="310">
        <f t="shared" si="42"/>
        <v>0</v>
      </c>
      <c r="J266" s="374">
        <f t="shared" si="51"/>
        <v>0</v>
      </c>
      <c r="K266" s="374">
        <f t="shared" si="43"/>
        <v>0</v>
      </c>
      <c r="L266" s="388">
        <f t="shared" si="52"/>
        <v>1</v>
      </c>
      <c r="M266" s="374">
        <f t="shared" si="44"/>
        <v>0</v>
      </c>
    </row>
    <row r="267" spans="1:13">
      <c r="A267" s="228">
        <f t="shared" si="45"/>
        <v>0</v>
      </c>
      <c r="B267" s="229">
        <f t="shared" si="40"/>
        <v>0</v>
      </c>
      <c r="C267" s="310">
        <f t="shared" si="46"/>
        <v>0</v>
      </c>
      <c r="D267" s="310">
        <f t="shared" si="47"/>
        <v>0</v>
      </c>
      <c r="E267" s="311">
        <f t="shared" si="41"/>
        <v>0</v>
      </c>
      <c r="F267" s="310">
        <f t="shared" si="48"/>
        <v>0</v>
      </c>
      <c r="G267" s="310">
        <f t="shared" si="49"/>
        <v>0</v>
      </c>
      <c r="H267" s="310">
        <f t="shared" si="50"/>
        <v>0</v>
      </c>
      <c r="I267" s="310">
        <f t="shared" si="42"/>
        <v>0</v>
      </c>
      <c r="J267" s="374">
        <f t="shared" si="51"/>
        <v>0</v>
      </c>
      <c r="K267" s="374">
        <f t="shared" si="43"/>
        <v>0</v>
      </c>
      <c r="L267" s="388">
        <f t="shared" si="52"/>
        <v>1</v>
      </c>
      <c r="M267" s="374">
        <f t="shared" si="44"/>
        <v>0</v>
      </c>
    </row>
    <row r="268" spans="1:13">
      <c r="A268" s="228">
        <f t="shared" si="45"/>
        <v>0</v>
      </c>
      <c r="B268" s="229">
        <f t="shared" si="40"/>
        <v>0</v>
      </c>
      <c r="C268" s="310">
        <f t="shared" si="46"/>
        <v>0</v>
      </c>
      <c r="D268" s="310">
        <f t="shared" si="47"/>
        <v>0</v>
      </c>
      <c r="E268" s="311">
        <f t="shared" si="41"/>
        <v>0</v>
      </c>
      <c r="F268" s="310">
        <f t="shared" si="48"/>
        <v>0</v>
      </c>
      <c r="G268" s="310">
        <f t="shared" si="49"/>
        <v>0</v>
      </c>
      <c r="H268" s="310">
        <f t="shared" si="50"/>
        <v>0</v>
      </c>
      <c r="I268" s="310">
        <f t="shared" si="42"/>
        <v>0</v>
      </c>
      <c r="J268" s="374">
        <f t="shared" si="51"/>
        <v>0</v>
      </c>
      <c r="K268" s="374">
        <f t="shared" si="43"/>
        <v>0</v>
      </c>
      <c r="L268" s="388">
        <f t="shared" si="52"/>
        <v>1</v>
      </c>
      <c r="M268" s="374">
        <f t="shared" si="44"/>
        <v>0</v>
      </c>
    </row>
    <row r="269" spans="1:13">
      <c r="A269" s="228">
        <f t="shared" si="45"/>
        <v>0</v>
      </c>
      <c r="B269" s="229">
        <f t="shared" si="40"/>
        <v>0</v>
      </c>
      <c r="C269" s="310">
        <f t="shared" si="46"/>
        <v>0</v>
      </c>
      <c r="D269" s="310">
        <f t="shared" si="47"/>
        <v>0</v>
      </c>
      <c r="E269" s="311">
        <f t="shared" si="41"/>
        <v>0</v>
      </c>
      <c r="F269" s="310">
        <f t="shared" si="48"/>
        <v>0</v>
      </c>
      <c r="G269" s="310">
        <f t="shared" si="49"/>
        <v>0</v>
      </c>
      <c r="H269" s="310">
        <f t="shared" si="50"/>
        <v>0</v>
      </c>
      <c r="I269" s="310">
        <f t="shared" si="42"/>
        <v>0</v>
      </c>
      <c r="J269" s="374">
        <f t="shared" si="51"/>
        <v>0</v>
      </c>
      <c r="K269" s="374">
        <f t="shared" si="43"/>
        <v>0</v>
      </c>
      <c r="L269" s="388">
        <f t="shared" si="52"/>
        <v>1</v>
      </c>
      <c r="M269" s="374">
        <f t="shared" si="44"/>
        <v>0</v>
      </c>
    </row>
    <row r="270" spans="1:13">
      <c r="A270" s="228">
        <f t="shared" si="45"/>
        <v>0</v>
      </c>
      <c r="B270" s="229">
        <f t="shared" si="40"/>
        <v>0</v>
      </c>
      <c r="C270" s="310">
        <f t="shared" si="46"/>
        <v>0</v>
      </c>
      <c r="D270" s="310">
        <f t="shared" si="47"/>
        <v>0</v>
      </c>
      <c r="E270" s="311">
        <f t="shared" si="41"/>
        <v>0</v>
      </c>
      <c r="F270" s="310">
        <f t="shared" si="48"/>
        <v>0</v>
      </c>
      <c r="G270" s="310">
        <f t="shared" si="49"/>
        <v>0</v>
      </c>
      <c r="H270" s="310">
        <f t="shared" si="50"/>
        <v>0</v>
      </c>
      <c r="I270" s="310">
        <f t="shared" si="42"/>
        <v>0</v>
      </c>
      <c r="J270" s="374">
        <f t="shared" si="51"/>
        <v>0</v>
      </c>
      <c r="K270" s="374">
        <f t="shared" si="43"/>
        <v>0</v>
      </c>
      <c r="L270" s="388">
        <f t="shared" si="52"/>
        <v>1</v>
      </c>
      <c r="M270" s="374">
        <f t="shared" si="44"/>
        <v>0</v>
      </c>
    </row>
    <row r="271" spans="1:13">
      <c r="A271" s="228">
        <f t="shared" si="45"/>
        <v>0</v>
      </c>
      <c r="B271" s="229">
        <f t="shared" si="40"/>
        <v>0</v>
      </c>
      <c r="C271" s="310">
        <f t="shared" si="46"/>
        <v>0</v>
      </c>
      <c r="D271" s="310">
        <f t="shared" si="47"/>
        <v>0</v>
      </c>
      <c r="E271" s="311">
        <f t="shared" si="41"/>
        <v>0</v>
      </c>
      <c r="F271" s="310">
        <f t="shared" si="48"/>
        <v>0</v>
      </c>
      <c r="G271" s="310">
        <f t="shared" si="49"/>
        <v>0</v>
      </c>
      <c r="H271" s="310">
        <f t="shared" si="50"/>
        <v>0</v>
      </c>
      <c r="I271" s="310">
        <f t="shared" si="42"/>
        <v>0</v>
      </c>
      <c r="J271" s="374">
        <f t="shared" si="51"/>
        <v>0</v>
      </c>
      <c r="K271" s="374">
        <f t="shared" si="43"/>
        <v>0</v>
      </c>
      <c r="L271" s="388">
        <f t="shared" si="52"/>
        <v>1</v>
      </c>
      <c r="M271" s="374">
        <f t="shared" si="44"/>
        <v>0</v>
      </c>
    </row>
    <row r="272" spans="1:13">
      <c r="A272" s="228">
        <f t="shared" si="45"/>
        <v>0</v>
      </c>
      <c r="B272" s="229">
        <f t="shared" si="40"/>
        <v>0</v>
      </c>
      <c r="C272" s="310">
        <f t="shared" si="46"/>
        <v>0</v>
      </c>
      <c r="D272" s="310">
        <f t="shared" si="47"/>
        <v>0</v>
      </c>
      <c r="E272" s="311">
        <f t="shared" si="41"/>
        <v>0</v>
      </c>
      <c r="F272" s="310">
        <f t="shared" si="48"/>
        <v>0</v>
      </c>
      <c r="G272" s="310">
        <f t="shared" si="49"/>
        <v>0</v>
      </c>
      <c r="H272" s="310">
        <f t="shared" si="50"/>
        <v>0</v>
      </c>
      <c r="I272" s="310">
        <f t="shared" si="42"/>
        <v>0</v>
      </c>
      <c r="J272" s="374">
        <f t="shared" si="51"/>
        <v>0</v>
      </c>
      <c r="K272" s="374">
        <f t="shared" si="43"/>
        <v>0</v>
      </c>
      <c r="L272" s="388">
        <f t="shared" si="52"/>
        <v>1</v>
      </c>
      <c r="M272" s="374">
        <f t="shared" si="44"/>
        <v>0</v>
      </c>
    </row>
    <row r="273" spans="1:13">
      <c r="A273" s="228">
        <f t="shared" si="45"/>
        <v>0</v>
      </c>
      <c r="B273" s="229">
        <f t="shared" si="40"/>
        <v>0</v>
      </c>
      <c r="C273" s="310">
        <f t="shared" si="46"/>
        <v>0</v>
      </c>
      <c r="D273" s="310">
        <f t="shared" si="47"/>
        <v>0</v>
      </c>
      <c r="E273" s="311">
        <f t="shared" si="41"/>
        <v>0</v>
      </c>
      <c r="F273" s="310">
        <f t="shared" si="48"/>
        <v>0</v>
      </c>
      <c r="G273" s="310">
        <f t="shared" si="49"/>
        <v>0</v>
      </c>
      <c r="H273" s="310">
        <f t="shared" si="50"/>
        <v>0</v>
      </c>
      <c r="I273" s="310">
        <f t="shared" si="42"/>
        <v>0</v>
      </c>
      <c r="J273" s="374">
        <f t="shared" si="51"/>
        <v>0</v>
      </c>
      <c r="K273" s="374">
        <f t="shared" si="43"/>
        <v>0</v>
      </c>
      <c r="L273" s="388">
        <f t="shared" si="52"/>
        <v>1</v>
      </c>
      <c r="M273" s="374">
        <f t="shared" si="44"/>
        <v>0</v>
      </c>
    </row>
    <row r="274" spans="1:13">
      <c r="A274" s="228">
        <f t="shared" si="45"/>
        <v>0</v>
      </c>
      <c r="B274" s="229">
        <f t="shared" ref="B274:B337" si="53">IF(Pay_Num&lt;&gt;0,DATE(YEAR(Loan_Start),MONTH(Loan_Start)+(Pay_Num)*12/Num_Pmt_Per_Year,DAY(Loan_Start)),0)</f>
        <v>0</v>
      </c>
      <c r="C274" s="310">
        <f t="shared" si="46"/>
        <v>0</v>
      </c>
      <c r="D274" s="310">
        <f t="shared" si="47"/>
        <v>0</v>
      </c>
      <c r="E274" s="311">
        <f t="shared" ref="E274:E337" si="54">IF(AND(Pay_Num&lt;&gt;0,Sched_Pay+Scheduled_Extra_Payments&lt;Beg_Bal),Scheduled_Extra_Payments,IF(AND(Pay_Num&lt;&gt;0,Beg_Bal-Sched_Pay&gt;0),Beg_Bal-Sched_Pay,IF(Pay_Num&lt;&gt;0,0,0)))</f>
        <v>0</v>
      </c>
      <c r="F274" s="310">
        <f t="shared" si="48"/>
        <v>0</v>
      </c>
      <c r="G274" s="310">
        <f t="shared" si="49"/>
        <v>0</v>
      </c>
      <c r="H274" s="310">
        <f t="shared" si="50"/>
        <v>0</v>
      </c>
      <c r="I274" s="310">
        <f t="shared" ref="I274:I337" si="55">IF(AND(Pay_Num&lt;&gt;0,Sched_Pay+Extra_Pay&lt;Beg_Bal),Beg_Bal-Princ,IF(Pay_Num&lt;&gt;0,0,0))</f>
        <v>0</v>
      </c>
      <c r="J274" s="374">
        <f t="shared" si="51"/>
        <v>0</v>
      </c>
      <c r="K274" s="374">
        <f t="shared" ref="K274:K337" si="56">H275-J275</f>
        <v>0</v>
      </c>
      <c r="L274" s="388">
        <f t="shared" si="52"/>
        <v>1</v>
      </c>
      <c r="M274" s="374">
        <f t="shared" ref="M274:M337" si="57">K274+J274</f>
        <v>0</v>
      </c>
    </row>
    <row r="275" spans="1:13">
      <c r="A275" s="228">
        <f t="shared" ref="A275:A338" si="58">IF(Values_Entered,A274+1,0)</f>
        <v>0</v>
      </c>
      <c r="B275" s="229">
        <f t="shared" si="53"/>
        <v>0</v>
      </c>
      <c r="C275" s="310">
        <f t="shared" ref="C275:C338" si="59">IF(Pay_Num&lt;&gt;0,I274,0)</f>
        <v>0</v>
      </c>
      <c r="D275" s="310">
        <f t="shared" ref="D275:D338" si="60">G275+H275</f>
        <v>0</v>
      </c>
      <c r="E275" s="311">
        <f t="shared" si="54"/>
        <v>0</v>
      </c>
      <c r="F275" s="310">
        <f t="shared" ref="F275:F338" si="61">IF(AND(Pay_Num&lt;&gt;0,Sched_Pay+Extra_Pay&lt;Beg_Bal),Sched_Pay+Extra_Pay,IF(Pay_Num&lt;&gt;0,Beg_Bal,0))</f>
        <v>0</v>
      </c>
      <c r="G275" s="310">
        <f t="shared" ref="G275:G338" si="62">IF(I274=0,0,IF(Pay_Num&lt;&gt;0,Loan_Amount/Loan_Years/Num_Pmt_Per_Year,0))</f>
        <v>0</v>
      </c>
      <c r="H275" s="310">
        <f t="shared" ref="H275:H338" si="63">IF(Pay_Num&lt;&gt;0,Beg_Bal*Interest_Rate/Num_Pmt_Per_Year,0)</f>
        <v>0</v>
      </c>
      <c r="I275" s="310">
        <f t="shared" si="55"/>
        <v>0</v>
      </c>
      <c r="J275" s="374">
        <f t="shared" ref="J275:J338" si="64">DAYS360(L275,B275)/360*H275</f>
        <v>0</v>
      </c>
      <c r="K275" s="374">
        <f t="shared" si="56"/>
        <v>0</v>
      </c>
      <c r="L275" s="388">
        <f t="shared" ref="L275:L338" si="65">DATE(YEAR(B275),1,1)</f>
        <v>1</v>
      </c>
      <c r="M275" s="374">
        <f t="shared" si="57"/>
        <v>0</v>
      </c>
    </row>
    <row r="276" spans="1:13">
      <c r="A276" s="228">
        <f t="shared" si="58"/>
        <v>0</v>
      </c>
      <c r="B276" s="229">
        <f t="shared" si="53"/>
        <v>0</v>
      </c>
      <c r="C276" s="310">
        <f t="shared" si="59"/>
        <v>0</v>
      </c>
      <c r="D276" s="310">
        <f t="shared" si="60"/>
        <v>0</v>
      </c>
      <c r="E276" s="311">
        <f t="shared" si="54"/>
        <v>0</v>
      </c>
      <c r="F276" s="310">
        <f t="shared" si="61"/>
        <v>0</v>
      </c>
      <c r="G276" s="310">
        <f t="shared" si="62"/>
        <v>0</v>
      </c>
      <c r="H276" s="310">
        <f t="shared" si="63"/>
        <v>0</v>
      </c>
      <c r="I276" s="310">
        <f t="shared" si="55"/>
        <v>0</v>
      </c>
      <c r="J276" s="374">
        <f t="shared" si="64"/>
        <v>0</v>
      </c>
      <c r="K276" s="374">
        <f t="shared" si="56"/>
        <v>0</v>
      </c>
      <c r="L276" s="388">
        <f t="shared" si="65"/>
        <v>1</v>
      </c>
      <c r="M276" s="374">
        <f t="shared" si="57"/>
        <v>0</v>
      </c>
    </row>
    <row r="277" spans="1:13">
      <c r="A277" s="228">
        <f t="shared" si="58"/>
        <v>0</v>
      </c>
      <c r="B277" s="229">
        <f t="shared" si="53"/>
        <v>0</v>
      </c>
      <c r="C277" s="310">
        <f t="shared" si="59"/>
        <v>0</v>
      </c>
      <c r="D277" s="310">
        <f t="shared" si="60"/>
        <v>0</v>
      </c>
      <c r="E277" s="311">
        <f t="shared" si="54"/>
        <v>0</v>
      </c>
      <c r="F277" s="310">
        <f t="shared" si="61"/>
        <v>0</v>
      </c>
      <c r="G277" s="310">
        <f t="shared" si="62"/>
        <v>0</v>
      </c>
      <c r="H277" s="310">
        <f t="shared" si="63"/>
        <v>0</v>
      </c>
      <c r="I277" s="310">
        <f t="shared" si="55"/>
        <v>0</v>
      </c>
      <c r="J277" s="374">
        <f t="shared" si="64"/>
        <v>0</v>
      </c>
      <c r="K277" s="374">
        <f t="shared" si="56"/>
        <v>0</v>
      </c>
      <c r="L277" s="388">
        <f t="shared" si="65"/>
        <v>1</v>
      </c>
      <c r="M277" s="374">
        <f t="shared" si="57"/>
        <v>0</v>
      </c>
    </row>
    <row r="278" spans="1:13">
      <c r="A278" s="228">
        <f t="shared" si="58"/>
        <v>0</v>
      </c>
      <c r="B278" s="229">
        <f t="shared" si="53"/>
        <v>0</v>
      </c>
      <c r="C278" s="310">
        <f t="shared" si="59"/>
        <v>0</v>
      </c>
      <c r="D278" s="310">
        <f t="shared" si="60"/>
        <v>0</v>
      </c>
      <c r="E278" s="311">
        <f t="shared" si="54"/>
        <v>0</v>
      </c>
      <c r="F278" s="310">
        <f t="shared" si="61"/>
        <v>0</v>
      </c>
      <c r="G278" s="310">
        <f t="shared" si="62"/>
        <v>0</v>
      </c>
      <c r="H278" s="310">
        <f t="shared" si="63"/>
        <v>0</v>
      </c>
      <c r="I278" s="310">
        <f t="shared" si="55"/>
        <v>0</v>
      </c>
      <c r="J278" s="374">
        <f t="shared" si="64"/>
        <v>0</v>
      </c>
      <c r="K278" s="374">
        <f t="shared" si="56"/>
        <v>0</v>
      </c>
      <c r="L278" s="388">
        <f t="shared" si="65"/>
        <v>1</v>
      </c>
      <c r="M278" s="374">
        <f t="shared" si="57"/>
        <v>0</v>
      </c>
    </row>
    <row r="279" spans="1:13">
      <c r="A279" s="228">
        <f t="shared" si="58"/>
        <v>0</v>
      </c>
      <c r="B279" s="229">
        <f t="shared" si="53"/>
        <v>0</v>
      </c>
      <c r="C279" s="310">
        <f t="shared" si="59"/>
        <v>0</v>
      </c>
      <c r="D279" s="310">
        <f t="shared" si="60"/>
        <v>0</v>
      </c>
      <c r="E279" s="311">
        <f t="shared" si="54"/>
        <v>0</v>
      </c>
      <c r="F279" s="310">
        <f t="shared" si="61"/>
        <v>0</v>
      </c>
      <c r="G279" s="310">
        <f t="shared" si="62"/>
        <v>0</v>
      </c>
      <c r="H279" s="310">
        <f t="shared" si="63"/>
        <v>0</v>
      </c>
      <c r="I279" s="310">
        <f t="shared" si="55"/>
        <v>0</v>
      </c>
      <c r="J279" s="374">
        <f t="shared" si="64"/>
        <v>0</v>
      </c>
      <c r="K279" s="374">
        <f t="shared" si="56"/>
        <v>0</v>
      </c>
      <c r="L279" s="388">
        <f t="shared" si="65"/>
        <v>1</v>
      </c>
      <c r="M279" s="374">
        <f t="shared" si="57"/>
        <v>0</v>
      </c>
    </row>
    <row r="280" spans="1:13">
      <c r="A280" s="228">
        <f t="shared" si="58"/>
        <v>0</v>
      </c>
      <c r="B280" s="229">
        <f t="shared" si="53"/>
        <v>0</v>
      </c>
      <c r="C280" s="310">
        <f t="shared" si="59"/>
        <v>0</v>
      </c>
      <c r="D280" s="310">
        <f t="shared" si="60"/>
        <v>0</v>
      </c>
      <c r="E280" s="311">
        <f t="shared" si="54"/>
        <v>0</v>
      </c>
      <c r="F280" s="310">
        <f t="shared" si="61"/>
        <v>0</v>
      </c>
      <c r="G280" s="310">
        <f t="shared" si="62"/>
        <v>0</v>
      </c>
      <c r="H280" s="310">
        <f t="shared" si="63"/>
        <v>0</v>
      </c>
      <c r="I280" s="310">
        <f t="shared" si="55"/>
        <v>0</v>
      </c>
      <c r="J280" s="374">
        <f t="shared" si="64"/>
        <v>0</v>
      </c>
      <c r="K280" s="374">
        <f t="shared" si="56"/>
        <v>0</v>
      </c>
      <c r="L280" s="388">
        <f t="shared" si="65"/>
        <v>1</v>
      </c>
      <c r="M280" s="374">
        <f t="shared" si="57"/>
        <v>0</v>
      </c>
    </row>
    <row r="281" spans="1:13">
      <c r="A281" s="228">
        <f t="shared" si="58"/>
        <v>0</v>
      </c>
      <c r="B281" s="229">
        <f t="shared" si="53"/>
        <v>0</v>
      </c>
      <c r="C281" s="310">
        <f t="shared" si="59"/>
        <v>0</v>
      </c>
      <c r="D281" s="310">
        <f t="shared" si="60"/>
        <v>0</v>
      </c>
      <c r="E281" s="311">
        <f t="shared" si="54"/>
        <v>0</v>
      </c>
      <c r="F281" s="310">
        <f t="shared" si="61"/>
        <v>0</v>
      </c>
      <c r="G281" s="310">
        <f t="shared" si="62"/>
        <v>0</v>
      </c>
      <c r="H281" s="310">
        <f t="shared" si="63"/>
        <v>0</v>
      </c>
      <c r="I281" s="310">
        <f t="shared" si="55"/>
        <v>0</v>
      </c>
      <c r="J281" s="374">
        <f t="shared" si="64"/>
        <v>0</v>
      </c>
      <c r="K281" s="374">
        <f t="shared" si="56"/>
        <v>0</v>
      </c>
      <c r="L281" s="388">
        <f t="shared" si="65"/>
        <v>1</v>
      </c>
      <c r="M281" s="374">
        <f t="shared" si="57"/>
        <v>0</v>
      </c>
    </row>
    <row r="282" spans="1:13">
      <c r="A282" s="228">
        <f t="shared" si="58"/>
        <v>0</v>
      </c>
      <c r="B282" s="229">
        <f t="shared" si="53"/>
        <v>0</v>
      </c>
      <c r="C282" s="310">
        <f t="shared" si="59"/>
        <v>0</v>
      </c>
      <c r="D282" s="310">
        <f t="shared" si="60"/>
        <v>0</v>
      </c>
      <c r="E282" s="311">
        <f t="shared" si="54"/>
        <v>0</v>
      </c>
      <c r="F282" s="310">
        <f t="shared" si="61"/>
        <v>0</v>
      </c>
      <c r="G282" s="310">
        <f t="shared" si="62"/>
        <v>0</v>
      </c>
      <c r="H282" s="310">
        <f t="shared" si="63"/>
        <v>0</v>
      </c>
      <c r="I282" s="310">
        <f t="shared" si="55"/>
        <v>0</v>
      </c>
      <c r="J282" s="374">
        <f t="shared" si="64"/>
        <v>0</v>
      </c>
      <c r="K282" s="374">
        <f t="shared" si="56"/>
        <v>0</v>
      </c>
      <c r="L282" s="388">
        <f t="shared" si="65"/>
        <v>1</v>
      </c>
      <c r="M282" s="374">
        <f t="shared" si="57"/>
        <v>0</v>
      </c>
    </row>
    <row r="283" spans="1:13">
      <c r="A283" s="228">
        <f t="shared" si="58"/>
        <v>0</v>
      </c>
      <c r="B283" s="229">
        <f t="shared" si="53"/>
        <v>0</v>
      </c>
      <c r="C283" s="310">
        <f t="shared" si="59"/>
        <v>0</v>
      </c>
      <c r="D283" s="310">
        <f t="shared" si="60"/>
        <v>0</v>
      </c>
      <c r="E283" s="311">
        <f t="shared" si="54"/>
        <v>0</v>
      </c>
      <c r="F283" s="310">
        <f t="shared" si="61"/>
        <v>0</v>
      </c>
      <c r="G283" s="310">
        <f t="shared" si="62"/>
        <v>0</v>
      </c>
      <c r="H283" s="310">
        <f t="shared" si="63"/>
        <v>0</v>
      </c>
      <c r="I283" s="310">
        <f t="shared" si="55"/>
        <v>0</v>
      </c>
      <c r="J283" s="374">
        <f t="shared" si="64"/>
        <v>0</v>
      </c>
      <c r="K283" s="374">
        <f t="shared" si="56"/>
        <v>0</v>
      </c>
      <c r="L283" s="388">
        <f t="shared" si="65"/>
        <v>1</v>
      </c>
      <c r="M283" s="374">
        <f t="shared" si="57"/>
        <v>0</v>
      </c>
    </row>
    <row r="284" spans="1:13">
      <c r="A284" s="228">
        <f t="shared" si="58"/>
        <v>0</v>
      </c>
      <c r="B284" s="229">
        <f t="shared" si="53"/>
        <v>0</v>
      </c>
      <c r="C284" s="310">
        <f t="shared" si="59"/>
        <v>0</v>
      </c>
      <c r="D284" s="310">
        <f t="shared" si="60"/>
        <v>0</v>
      </c>
      <c r="E284" s="311">
        <f t="shared" si="54"/>
        <v>0</v>
      </c>
      <c r="F284" s="310">
        <f t="shared" si="61"/>
        <v>0</v>
      </c>
      <c r="G284" s="310">
        <f t="shared" si="62"/>
        <v>0</v>
      </c>
      <c r="H284" s="310">
        <f t="shared" si="63"/>
        <v>0</v>
      </c>
      <c r="I284" s="310">
        <f t="shared" si="55"/>
        <v>0</v>
      </c>
      <c r="J284" s="374">
        <f t="shared" si="64"/>
        <v>0</v>
      </c>
      <c r="K284" s="374">
        <f t="shared" si="56"/>
        <v>0</v>
      </c>
      <c r="L284" s="388">
        <f t="shared" si="65"/>
        <v>1</v>
      </c>
      <c r="M284" s="374">
        <f t="shared" si="57"/>
        <v>0</v>
      </c>
    </row>
    <row r="285" spans="1:13">
      <c r="A285" s="228">
        <f t="shared" si="58"/>
        <v>0</v>
      </c>
      <c r="B285" s="229">
        <f t="shared" si="53"/>
        <v>0</v>
      </c>
      <c r="C285" s="310">
        <f t="shared" si="59"/>
        <v>0</v>
      </c>
      <c r="D285" s="310">
        <f t="shared" si="60"/>
        <v>0</v>
      </c>
      <c r="E285" s="311">
        <f t="shared" si="54"/>
        <v>0</v>
      </c>
      <c r="F285" s="310">
        <f t="shared" si="61"/>
        <v>0</v>
      </c>
      <c r="G285" s="310">
        <f t="shared" si="62"/>
        <v>0</v>
      </c>
      <c r="H285" s="310">
        <f t="shared" si="63"/>
        <v>0</v>
      </c>
      <c r="I285" s="310">
        <f t="shared" si="55"/>
        <v>0</v>
      </c>
      <c r="J285" s="374">
        <f t="shared" si="64"/>
        <v>0</v>
      </c>
      <c r="K285" s="374">
        <f t="shared" si="56"/>
        <v>0</v>
      </c>
      <c r="L285" s="388">
        <f t="shared" si="65"/>
        <v>1</v>
      </c>
      <c r="M285" s="374">
        <f t="shared" si="57"/>
        <v>0</v>
      </c>
    </row>
    <row r="286" spans="1:13">
      <c r="A286" s="228">
        <f t="shared" si="58"/>
        <v>0</v>
      </c>
      <c r="B286" s="229">
        <f t="shared" si="53"/>
        <v>0</v>
      </c>
      <c r="C286" s="310">
        <f t="shared" si="59"/>
        <v>0</v>
      </c>
      <c r="D286" s="310">
        <f t="shared" si="60"/>
        <v>0</v>
      </c>
      <c r="E286" s="311">
        <f t="shared" si="54"/>
        <v>0</v>
      </c>
      <c r="F286" s="310">
        <f t="shared" si="61"/>
        <v>0</v>
      </c>
      <c r="G286" s="310">
        <f t="shared" si="62"/>
        <v>0</v>
      </c>
      <c r="H286" s="310">
        <f t="shared" si="63"/>
        <v>0</v>
      </c>
      <c r="I286" s="310">
        <f t="shared" si="55"/>
        <v>0</v>
      </c>
      <c r="J286" s="374">
        <f t="shared" si="64"/>
        <v>0</v>
      </c>
      <c r="K286" s="374">
        <f t="shared" si="56"/>
        <v>0</v>
      </c>
      <c r="L286" s="388">
        <f t="shared" si="65"/>
        <v>1</v>
      </c>
      <c r="M286" s="374">
        <f t="shared" si="57"/>
        <v>0</v>
      </c>
    </row>
    <row r="287" spans="1:13">
      <c r="A287" s="228">
        <f t="shared" si="58"/>
        <v>0</v>
      </c>
      <c r="B287" s="229">
        <f t="shared" si="53"/>
        <v>0</v>
      </c>
      <c r="C287" s="310">
        <f t="shared" si="59"/>
        <v>0</v>
      </c>
      <c r="D287" s="310">
        <f t="shared" si="60"/>
        <v>0</v>
      </c>
      <c r="E287" s="311">
        <f t="shared" si="54"/>
        <v>0</v>
      </c>
      <c r="F287" s="310">
        <f t="shared" si="61"/>
        <v>0</v>
      </c>
      <c r="G287" s="310">
        <f t="shared" si="62"/>
        <v>0</v>
      </c>
      <c r="H287" s="310">
        <f t="shared" si="63"/>
        <v>0</v>
      </c>
      <c r="I287" s="310">
        <f t="shared" si="55"/>
        <v>0</v>
      </c>
      <c r="J287" s="374">
        <f t="shared" si="64"/>
        <v>0</v>
      </c>
      <c r="K287" s="374">
        <f t="shared" si="56"/>
        <v>0</v>
      </c>
      <c r="L287" s="388">
        <f t="shared" si="65"/>
        <v>1</v>
      </c>
      <c r="M287" s="374">
        <f t="shared" si="57"/>
        <v>0</v>
      </c>
    </row>
    <row r="288" spans="1:13">
      <c r="A288" s="228">
        <f t="shared" si="58"/>
        <v>0</v>
      </c>
      <c r="B288" s="229">
        <f t="shared" si="53"/>
        <v>0</v>
      </c>
      <c r="C288" s="310">
        <f t="shared" si="59"/>
        <v>0</v>
      </c>
      <c r="D288" s="310">
        <f t="shared" si="60"/>
        <v>0</v>
      </c>
      <c r="E288" s="311">
        <f t="shared" si="54"/>
        <v>0</v>
      </c>
      <c r="F288" s="310">
        <f t="shared" si="61"/>
        <v>0</v>
      </c>
      <c r="G288" s="310">
        <f t="shared" si="62"/>
        <v>0</v>
      </c>
      <c r="H288" s="310">
        <f t="shared" si="63"/>
        <v>0</v>
      </c>
      <c r="I288" s="310">
        <f t="shared" si="55"/>
        <v>0</v>
      </c>
      <c r="J288" s="374">
        <f t="shared" si="64"/>
        <v>0</v>
      </c>
      <c r="K288" s="374">
        <f t="shared" si="56"/>
        <v>0</v>
      </c>
      <c r="L288" s="388">
        <f t="shared" si="65"/>
        <v>1</v>
      </c>
      <c r="M288" s="374">
        <f t="shared" si="57"/>
        <v>0</v>
      </c>
    </row>
    <row r="289" spans="1:13">
      <c r="A289" s="228">
        <f t="shared" si="58"/>
        <v>0</v>
      </c>
      <c r="B289" s="229">
        <f t="shared" si="53"/>
        <v>0</v>
      </c>
      <c r="C289" s="310">
        <f t="shared" si="59"/>
        <v>0</v>
      </c>
      <c r="D289" s="310">
        <f t="shared" si="60"/>
        <v>0</v>
      </c>
      <c r="E289" s="311">
        <f t="shared" si="54"/>
        <v>0</v>
      </c>
      <c r="F289" s="310">
        <f t="shared" si="61"/>
        <v>0</v>
      </c>
      <c r="G289" s="310">
        <f t="shared" si="62"/>
        <v>0</v>
      </c>
      <c r="H289" s="310">
        <f t="shared" si="63"/>
        <v>0</v>
      </c>
      <c r="I289" s="310">
        <f t="shared" si="55"/>
        <v>0</v>
      </c>
      <c r="J289" s="374">
        <f t="shared" si="64"/>
        <v>0</v>
      </c>
      <c r="K289" s="374">
        <f t="shared" si="56"/>
        <v>0</v>
      </c>
      <c r="L289" s="388">
        <f t="shared" si="65"/>
        <v>1</v>
      </c>
      <c r="M289" s="374">
        <f t="shared" si="57"/>
        <v>0</v>
      </c>
    </row>
    <row r="290" spans="1:13">
      <c r="A290" s="228">
        <f t="shared" si="58"/>
        <v>0</v>
      </c>
      <c r="B290" s="229">
        <f t="shared" si="53"/>
        <v>0</v>
      </c>
      <c r="C290" s="310">
        <f t="shared" si="59"/>
        <v>0</v>
      </c>
      <c r="D290" s="310">
        <f t="shared" si="60"/>
        <v>0</v>
      </c>
      <c r="E290" s="311">
        <f t="shared" si="54"/>
        <v>0</v>
      </c>
      <c r="F290" s="310">
        <f t="shared" si="61"/>
        <v>0</v>
      </c>
      <c r="G290" s="310">
        <f t="shared" si="62"/>
        <v>0</v>
      </c>
      <c r="H290" s="310">
        <f t="shared" si="63"/>
        <v>0</v>
      </c>
      <c r="I290" s="310">
        <f t="shared" si="55"/>
        <v>0</v>
      </c>
      <c r="J290" s="374">
        <f t="shared" si="64"/>
        <v>0</v>
      </c>
      <c r="K290" s="374">
        <f t="shared" si="56"/>
        <v>0</v>
      </c>
      <c r="L290" s="388">
        <f t="shared" si="65"/>
        <v>1</v>
      </c>
      <c r="M290" s="374">
        <f t="shared" si="57"/>
        <v>0</v>
      </c>
    </row>
    <row r="291" spans="1:13">
      <c r="A291" s="228">
        <f t="shared" si="58"/>
        <v>0</v>
      </c>
      <c r="B291" s="229">
        <f t="shared" si="53"/>
        <v>0</v>
      </c>
      <c r="C291" s="310">
        <f t="shared" si="59"/>
        <v>0</v>
      </c>
      <c r="D291" s="310">
        <f t="shared" si="60"/>
        <v>0</v>
      </c>
      <c r="E291" s="311">
        <f t="shared" si="54"/>
        <v>0</v>
      </c>
      <c r="F291" s="310">
        <f t="shared" si="61"/>
        <v>0</v>
      </c>
      <c r="G291" s="310">
        <f t="shared" si="62"/>
        <v>0</v>
      </c>
      <c r="H291" s="310">
        <f t="shared" si="63"/>
        <v>0</v>
      </c>
      <c r="I291" s="310">
        <f t="shared" si="55"/>
        <v>0</v>
      </c>
      <c r="J291" s="374">
        <f t="shared" si="64"/>
        <v>0</v>
      </c>
      <c r="K291" s="374">
        <f t="shared" si="56"/>
        <v>0</v>
      </c>
      <c r="L291" s="388">
        <f t="shared" si="65"/>
        <v>1</v>
      </c>
      <c r="M291" s="374">
        <f t="shared" si="57"/>
        <v>0</v>
      </c>
    </row>
    <row r="292" spans="1:13">
      <c r="A292" s="228">
        <f t="shared" si="58"/>
        <v>0</v>
      </c>
      <c r="B292" s="229">
        <f t="shared" si="53"/>
        <v>0</v>
      </c>
      <c r="C292" s="310">
        <f t="shared" si="59"/>
        <v>0</v>
      </c>
      <c r="D292" s="310">
        <f t="shared" si="60"/>
        <v>0</v>
      </c>
      <c r="E292" s="311">
        <f t="shared" si="54"/>
        <v>0</v>
      </c>
      <c r="F292" s="310">
        <f t="shared" si="61"/>
        <v>0</v>
      </c>
      <c r="G292" s="310">
        <f t="shared" si="62"/>
        <v>0</v>
      </c>
      <c r="H292" s="310">
        <f t="shared" si="63"/>
        <v>0</v>
      </c>
      <c r="I292" s="310">
        <f t="shared" si="55"/>
        <v>0</v>
      </c>
      <c r="J292" s="374">
        <f t="shared" si="64"/>
        <v>0</v>
      </c>
      <c r="K292" s="374">
        <f t="shared" si="56"/>
        <v>0</v>
      </c>
      <c r="L292" s="388">
        <f t="shared" si="65"/>
        <v>1</v>
      </c>
      <c r="M292" s="374">
        <f t="shared" si="57"/>
        <v>0</v>
      </c>
    </row>
    <row r="293" spans="1:13">
      <c r="A293" s="228">
        <f t="shared" si="58"/>
        <v>0</v>
      </c>
      <c r="B293" s="229">
        <f t="shared" si="53"/>
        <v>0</v>
      </c>
      <c r="C293" s="310">
        <f t="shared" si="59"/>
        <v>0</v>
      </c>
      <c r="D293" s="310">
        <f t="shared" si="60"/>
        <v>0</v>
      </c>
      <c r="E293" s="311">
        <f t="shared" si="54"/>
        <v>0</v>
      </c>
      <c r="F293" s="310">
        <f t="shared" si="61"/>
        <v>0</v>
      </c>
      <c r="G293" s="310">
        <f t="shared" si="62"/>
        <v>0</v>
      </c>
      <c r="H293" s="310">
        <f t="shared" si="63"/>
        <v>0</v>
      </c>
      <c r="I293" s="310">
        <f t="shared" si="55"/>
        <v>0</v>
      </c>
      <c r="J293" s="374">
        <f t="shared" si="64"/>
        <v>0</v>
      </c>
      <c r="K293" s="374">
        <f t="shared" si="56"/>
        <v>0</v>
      </c>
      <c r="L293" s="388">
        <f t="shared" si="65"/>
        <v>1</v>
      </c>
      <c r="M293" s="374">
        <f t="shared" si="57"/>
        <v>0</v>
      </c>
    </row>
    <row r="294" spans="1:13">
      <c r="A294" s="228">
        <f t="shared" si="58"/>
        <v>0</v>
      </c>
      <c r="B294" s="229">
        <f t="shared" si="53"/>
        <v>0</v>
      </c>
      <c r="C294" s="310">
        <f t="shared" si="59"/>
        <v>0</v>
      </c>
      <c r="D294" s="310">
        <f t="shared" si="60"/>
        <v>0</v>
      </c>
      <c r="E294" s="311">
        <f t="shared" si="54"/>
        <v>0</v>
      </c>
      <c r="F294" s="310">
        <f t="shared" si="61"/>
        <v>0</v>
      </c>
      <c r="G294" s="310">
        <f t="shared" si="62"/>
        <v>0</v>
      </c>
      <c r="H294" s="310">
        <f t="shared" si="63"/>
        <v>0</v>
      </c>
      <c r="I294" s="310">
        <f t="shared" si="55"/>
        <v>0</v>
      </c>
      <c r="J294" s="374">
        <f t="shared" si="64"/>
        <v>0</v>
      </c>
      <c r="K294" s="374">
        <f t="shared" si="56"/>
        <v>0</v>
      </c>
      <c r="L294" s="388">
        <f t="shared" si="65"/>
        <v>1</v>
      </c>
      <c r="M294" s="374">
        <f t="shared" si="57"/>
        <v>0</v>
      </c>
    </row>
    <row r="295" spans="1:13">
      <c r="A295" s="228">
        <f t="shared" si="58"/>
        <v>0</v>
      </c>
      <c r="B295" s="229">
        <f t="shared" si="53"/>
        <v>0</v>
      </c>
      <c r="C295" s="310">
        <f t="shared" si="59"/>
        <v>0</v>
      </c>
      <c r="D295" s="310">
        <f t="shared" si="60"/>
        <v>0</v>
      </c>
      <c r="E295" s="311">
        <f t="shared" si="54"/>
        <v>0</v>
      </c>
      <c r="F295" s="310">
        <f t="shared" si="61"/>
        <v>0</v>
      </c>
      <c r="G295" s="310">
        <f t="shared" si="62"/>
        <v>0</v>
      </c>
      <c r="H295" s="310">
        <f t="shared" si="63"/>
        <v>0</v>
      </c>
      <c r="I295" s="310">
        <f t="shared" si="55"/>
        <v>0</v>
      </c>
      <c r="J295" s="374">
        <f t="shared" si="64"/>
        <v>0</v>
      </c>
      <c r="K295" s="374">
        <f t="shared" si="56"/>
        <v>0</v>
      </c>
      <c r="L295" s="388">
        <f t="shared" si="65"/>
        <v>1</v>
      </c>
      <c r="M295" s="374">
        <f t="shared" si="57"/>
        <v>0</v>
      </c>
    </row>
    <row r="296" spans="1:13">
      <c r="A296" s="228">
        <f t="shared" si="58"/>
        <v>0</v>
      </c>
      <c r="B296" s="229">
        <f t="shared" si="53"/>
        <v>0</v>
      </c>
      <c r="C296" s="310">
        <f t="shared" si="59"/>
        <v>0</v>
      </c>
      <c r="D296" s="310">
        <f t="shared" si="60"/>
        <v>0</v>
      </c>
      <c r="E296" s="311">
        <f t="shared" si="54"/>
        <v>0</v>
      </c>
      <c r="F296" s="310">
        <f t="shared" si="61"/>
        <v>0</v>
      </c>
      <c r="G296" s="310">
        <f t="shared" si="62"/>
        <v>0</v>
      </c>
      <c r="H296" s="310">
        <f t="shared" si="63"/>
        <v>0</v>
      </c>
      <c r="I296" s="310">
        <f t="shared" si="55"/>
        <v>0</v>
      </c>
      <c r="J296" s="374">
        <f t="shared" si="64"/>
        <v>0</v>
      </c>
      <c r="K296" s="374">
        <f t="shared" si="56"/>
        <v>0</v>
      </c>
      <c r="L296" s="388">
        <f t="shared" si="65"/>
        <v>1</v>
      </c>
      <c r="M296" s="374">
        <f t="shared" si="57"/>
        <v>0</v>
      </c>
    </row>
    <row r="297" spans="1:13">
      <c r="A297" s="228">
        <f t="shared" si="58"/>
        <v>0</v>
      </c>
      <c r="B297" s="229">
        <f t="shared" si="53"/>
        <v>0</v>
      </c>
      <c r="C297" s="310">
        <f t="shared" si="59"/>
        <v>0</v>
      </c>
      <c r="D297" s="310">
        <f t="shared" si="60"/>
        <v>0</v>
      </c>
      <c r="E297" s="311">
        <f t="shared" si="54"/>
        <v>0</v>
      </c>
      <c r="F297" s="310">
        <f t="shared" si="61"/>
        <v>0</v>
      </c>
      <c r="G297" s="310">
        <f t="shared" si="62"/>
        <v>0</v>
      </c>
      <c r="H297" s="310">
        <f t="shared" si="63"/>
        <v>0</v>
      </c>
      <c r="I297" s="310">
        <f t="shared" si="55"/>
        <v>0</v>
      </c>
      <c r="J297" s="374">
        <f t="shared" si="64"/>
        <v>0</v>
      </c>
      <c r="K297" s="374">
        <f t="shared" si="56"/>
        <v>0</v>
      </c>
      <c r="L297" s="388">
        <f t="shared" si="65"/>
        <v>1</v>
      </c>
      <c r="M297" s="374">
        <f t="shared" si="57"/>
        <v>0</v>
      </c>
    </row>
    <row r="298" spans="1:13">
      <c r="A298" s="228">
        <f t="shared" si="58"/>
        <v>0</v>
      </c>
      <c r="B298" s="229">
        <f t="shared" si="53"/>
        <v>0</v>
      </c>
      <c r="C298" s="310">
        <f t="shared" si="59"/>
        <v>0</v>
      </c>
      <c r="D298" s="310">
        <f t="shared" si="60"/>
        <v>0</v>
      </c>
      <c r="E298" s="311">
        <f t="shared" si="54"/>
        <v>0</v>
      </c>
      <c r="F298" s="310">
        <f t="shared" si="61"/>
        <v>0</v>
      </c>
      <c r="G298" s="310">
        <f t="shared" si="62"/>
        <v>0</v>
      </c>
      <c r="H298" s="310">
        <f t="shared" si="63"/>
        <v>0</v>
      </c>
      <c r="I298" s="310">
        <f t="shared" si="55"/>
        <v>0</v>
      </c>
      <c r="J298" s="374">
        <f t="shared" si="64"/>
        <v>0</v>
      </c>
      <c r="K298" s="374">
        <f t="shared" si="56"/>
        <v>0</v>
      </c>
      <c r="L298" s="388">
        <f t="shared" si="65"/>
        <v>1</v>
      </c>
      <c r="M298" s="374">
        <f t="shared" si="57"/>
        <v>0</v>
      </c>
    </row>
    <row r="299" spans="1:13">
      <c r="A299" s="228">
        <f t="shared" si="58"/>
        <v>0</v>
      </c>
      <c r="B299" s="229">
        <f t="shared" si="53"/>
        <v>0</v>
      </c>
      <c r="C299" s="310">
        <f t="shared" si="59"/>
        <v>0</v>
      </c>
      <c r="D299" s="310">
        <f t="shared" si="60"/>
        <v>0</v>
      </c>
      <c r="E299" s="311">
        <f t="shared" si="54"/>
        <v>0</v>
      </c>
      <c r="F299" s="310">
        <f t="shared" si="61"/>
        <v>0</v>
      </c>
      <c r="G299" s="310">
        <f t="shared" si="62"/>
        <v>0</v>
      </c>
      <c r="H299" s="310">
        <f t="shared" si="63"/>
        <v>0</v>
      </c>
      <c r="I299" s="310">
        <f t="shared" si="55"/>
        <v>0</v>
      </c>
      <c r="J299" s="374">
        <f t="shared" si="64"/>
        <v>0</v>
      </c>
      <c r="K299" s="374">
        <f t="shared" si="56"/>
        <v>0</v>
      </c>
      <c r="L299" s="388">
        <f t="shared" si="65"/>
        <v>1</v>
      </c>
      <c r="M299" s="374">
        <f t="shared" si="57"/>
        <v>0</v>
      </c>
    </row>
    <row r="300" spans="1:13">
      <c r="A300" s="228">
        <f t="shared" si="58"/>
        <v>0</v>
      </c>
      <c r="B300" s="229">
        <f t="shared" si="53"/>
        <v>0</v>
      </c>
      <c r="C300" s="310">
        <f t="shared" si="59"/>
        <v>0</v>
      </c>
      <c r="D300" s="310">
        <f t="shared" si="60"/>
        <v>0</v>
      </c>
      <c r="E300" s="311">
        <f t="shared" si="54"/>
        <v>0</v>
      </c>
      <c r="F300" s="310">
        <f t="shared" si="61"/>
        <v>0</v>
      </c>
      <c r="G300" s="310">
        <f t="shared" si="62"/>
        <v>0</v>
      </c>
      <c r="H300" s="310">
        <f t="shared" si="63"/>
        <v>0</v>
      </c>
      <c r="I300" s="310">
        <f t="shared" si="55"/>
        <v>0</v>
      </c>
      <c r="J300" s="374">
        <f t="shared" si="64"/>
        <v>0</v>
      </c>
      <c r="K300" s="374">
        <f t="shared" si="56"/>
        <v>0</v>
      </c>
      <c r="L300" s="388">
        <f t="shared" si="65"/>
        <v>1</v>
      </c>
      <c r="M300" s="374">
        <f t="shared" si="57"/>
        <v>0</v>
      </c>
    </row>
    <row r="301" spans="1:13">
      <c r="A301" s="228">
        <f t="shared" si="58"/>
        <v>0</v>
      </c>
      <c r="B301" s="229">
        <f t="shared" si="53"/>
        <v>0</v>
      </c>
      <c r="C301" s="310">
        <f t="shared" si="59"/>
        <v>0</v>
      </c>
      <c r="D301" s="310">
        <f t="shared" si="60"/>
        <v>0</v>
      </c>
      <c r="E301" s="311">
        <f t="shared" si="54"/>
        <v>0</v>
      </c>
      <c r="F301" s="310">
        <f t="shared" si="61"/>
        <v>0</v>
      </c>
      <c r="G301" s="310">
        <f t="shared" si="62"/>
        <v>0</v>
      </c>
      <c r="H301" s="310">
        <f t="shared" si="63"/>
        <v>0</v>
      </c>
      <c r="I301" s="310">
        <f t="shared" si="55"/>
        <v>0</v>
      </c>
      <c r="J301" s="374">
        <f t="shared" si="64"/>
        <v>0</v>
      </c>
      <c r="K301" s="374">
        <f t="shared" si="56"/>
        <v>0</v>
      </c>
      <c r="L301" s="388">
        <f t="shared" si="65"/>
        <v>1</v>
      </c>
      <c r="M301" s="374">
        <f t="shared" si="57"/>
        <v>0</v>
      </c>
    </row>
    <row r="302" spans="1:13">
      <c r="A302" s="228">
        <f t="shared" si="58"/>
        <v>0</v>
      </c>
      <c r="B302" s="229">
        <f t="shared" si="53"/>
        <v>0</v>
      </c>
      <c r="C302" s="310">
        <f t="shared" si="59"/>
        <v>0</v>
      </c>
      <c r="D302" s="310">
        <f t="shared" si="60"/>
        <v>0</v>
      </c>
      <c r="E302" s="311">
        <f t="shared" si="54"/>
        <v>0</v>
      </c>
      <c r="F302" s="310">
        <f t="shared" si="61"/>
        <v>0</v>
      </c>
      <c r="G302" s="310">
        <f t="shared" si="62"/>
        <v>0</v>
      </c>
      <c r="H302" s="310">
        <f t="shared" si="63"/>
        <v>0</v>
      </c>
      <c r="I302" s="310">
        <f t="shared" si="55"/>
        <v>0</v>
      </c>
      <c r="J302" s="374">
        <f t="shared" si="64"/>
        <v>0</v>
      </c>
      <c r="K302" s="374">
        <f t="shared" si="56"/>
        <v>0</v>
      </c>
      <c r="L302" s="388">
        <f t="shared" si="65"/>
        <v>1</v>
      </c>
      <c r="M302" s="374">
        <f t="shared" si="57"/>
        <v>0</v>
      </c>
    </row>
    <row r="303" spans="1:13">
      <c r="A303" s="228">
        <f t="shared" si="58"/>
        <v>0</v>
      </c>
      <c r="B303" s="229">
        <f t="shared" si="53"/>
        <v>0</v>
      </c>
      <c r="C303" s="310">
        <f t="shared" si="59"/>
        <v>0</v>
      </c>
      <c r="D303" s="310">
        <f t="shared" si="60"/>
        <v>0</v>
      </c>
      <c r="E303" s="311">
        <f t="shared" si="54"/>
        <v>0</v>
      </c>
      <c r="F303" s="310">
        <f t="shared" si="61"/>
        <v>0</v>
      </c>
      <c r="G303" s="310">
        <f t="shared" si="62"/>
        <v>0</v>
      </c>
      <c r="H303" s="310">
        <f t="shared" si="63"/>
        <v>0</v>
      </c>
      <c r="I303" s="310">
        <f t="shared" si="55"/>
        <v>0</v>
      </c>
      <c r="J303" s="374">
        <f t="shared" si="64"/>
        <v>0</v>
      </c>
      <c r="K303" s="374">
        <f t="shared" si="56"/>
        <v>0</v>
      </c>
      <c r="L303" s="388">
        <f t="shared" si="65"/>
        <v>1</v>
      </c>
      <c r="M303" s="374">
        <f t="shared" si="57"/>
        <v>0</v>
      </c>
    </row>
    <row r="304" spans="1:13">
      <c r="A304" s="228">
        <f t="shared" si="58"/>
        <v>0</v>
      </c>
      <c r="B304" s="229">
        <f t="shared" si="53"/>
        <v>0</v>
      </c>
      <c r="C304" s="310">
        <f t="shared" si="59"/>
        <v>0</v>
      </c>
      <c r="D304" s="310">
        <f t="shared" si="60"/>
        <v>0</v>
      </c>
      <c r="E304" s="311">
        <f t="shared" si="54"/>
        <v>0</v>
      </c>
      <c r="F304" s="310">
        <f t="shared" si="61"/>
        <v>0</v>
      </c>
      <c r="G304" s="310">
        <f t="shared" si="62"/>
        <v>0</v>
      </c>
      <c r="H304" s="310">
        <f t="shared" si="63"/>
        <v>0</v>
      </c>
      <c r="I304" s="310">
        <f t="shared" si="55"/>
        <v>0</v>
      </c>
      <c r="J304" s="374">
        <f t="shared" si="64"/>
        <v>0</v>
      </c>
      <c r="K304" s="374">
        <f t="shared" si="56"/>
        <v>0</v>
      </c>
      <c r="L304" s="388">
        <f t="shared" si="65"/>
        <v>1</v>
      </c>
      <c r="M304" s="374">
        <f t="shared" si="57"/>
        <v>0</v>
      </c>
    </row>
    <row r="305" spans="1:13">
      <c r="A305" s="228">
        <f t="shared" si="58"/>
        <v>0</v>
      </c>
      <c r="B305" s="229">
        <f t="shared" si="53"/>
        <v>0</v>
      </c>
      <c r="C305" s="310">
        <f t="shared" si="59"/>
        <v>0</v>
      </c>
      <c r="D305" s="310">
        <f t="shared" si="60"/>
        <v>0</v>
      </c>
      <c r="E305" s="311">
        <f t="shared" si="54"/>
        <v>0</v>
      </c>
      <c r="F305" s="310">
        <f t="shared" si="61"/>
        <v>0</v>
      </c>
      <c r="G305" s="310">
        <f t="shared" si="62"/>
        <v>0</v>
      </c>
      <c r="H305" s="310">
        <f t="shared" si="63"/>
        <v>0</v>
      </c>
      <c r="I305" s="310">
        <f t="shared" si="55"/>
        <v>0</v>
      </c>
      <c r="J305" s="374">
        <f t="shared" si="64"/>
        <v>0</v>
      </c>
      <c r="K305" s="374">
        <f t="shared" si="56"/>
        <v>0</v>
      </c>
      <c r="L305" s="388">
        <f t="shared" si="65"/>
        <v>1</v>
      </c>
      <c r="M305" s="374">
        <f t="shared" si="57"/>
        <v>0</v>
      </c>
    </row>
    <row r="306" spans="1:13">
      <c r="A306" s="228">
        <f t="shared" si="58"/>
        <v>0</v>
      </c>
      <c r="B306" s="229">
        <f t="shared" si="53"/>
        <v>0</v>
      </c>
      <c r="C306" s="310">
        <f t="shared" si="59"/>
        <v>0</v>
      </c>
      <c r="D306" s="310">
        <f t="shared" si="60"/>
        <v>0</v>
      </c>
      <c r="E306" s="311">
        <f t="shared" si="54"/>
        <v>0</v>
      </c>
      <c r="F306" s="310">
        <f t="shared" si="61"/>
        <v>0</v>
      </c>
      <c r="G306" s="310">
        <f t="shared" si="62"/>
        <v>0</v>
      </c>
      <c r="H306" s="310">
        <f t="shared" si="63"/>
        <v>0</v>
      </c>
      <c r="I306" s="310">
        <f t="shared" si="55"/>
        <v>0</v>
      </c>
      <c r="J306" s="374">
        <f t="shared" si="64"/>
        <v>0</v>
      </c>
      <c r="K306" s="374">
        <f t="shared" si="56"/>
        <v>0</v>
      </c>
      <c r="L306" s="388">
        <f t="shared" si="65"/>
        <v>1</v>
      </c>
      <c r="M306" s="374">
        <f t="shared" si="57"/>
        <v>0</v>
      </c>
    </row>
    <row r="307" spans="1:13">
      <c r="A307" s="228">
        <f t="shared" si="58"/>
        <v>0</v>
      </c>
      <c r="B307" s="229">
        <f t="shared" si="53"/>
        <v>0</v>
      </c>
      <c r="C307" s="310">
        <f t="shared" si="59"/>
        <v>0</v>
      </c>
      <c r="D307" s="310">
        <f t="shared" si="60"/>
        <v>0</v>
      </c>
      <c r="E307" s="311">
        <f t="shared" si="54"/>
        <v>0</v>
      </c>
      <c r="F307" s="310">
        <f t="shared" si="61"/>
        <v>0</v>
      </c>
      <c r="G307" s="310">
        <f t="shared" si="62"/>
        <v>0</v>
      </c>
      <c r="H307" s="310">
        <f t="shared" si="63"/>
        <v>0</v>
      </c>
      <c r="I307" s="310">
        <f t="shared" si="55"/>
        <v>0</v>
      </c>
      <c r="J307" s="374">
        <f t="shared" si="64"/>
        <v>0</v>
      </c>
      <c r="K307" s="374">
        <f t="shared" si="56"/>
        <v>0</v>
      </c>
      <c r="L307" s="388">
        <f t="shared" si="65"/>
        <v>1</v>
      </c>
      <c r="M307" s="374">
        <f t="shared" si="57"/>
        <v>0</v>
      </c>
    </row>
    <row r="308" spans="1:13">
      <c r="A308" s="228">
        <f t="shared" si="58"/>
        <v>0</v>
      </c>
      <c r="B308" s="229">
        <f t="shared" si="53"/>
        <v>0</v>
      </c>
      <c r="C308" s="310">
        <f t="shared" si="59"/>
        <v>0</v>
      </c>
      <c r="D308" s="310">
        <f t="shared" si="60"/>
        <v>0</v>
      </c>
      <c r="E308" s="311">
        <f t="shared" si="54"/>
        <v>0</v>
      </c>
      <c r="F308" s="310">
        <f t="shared" si="61"/>
        <v>0</v>
      </c>
      <c r="G308" s="310">
        <f t="shared" si="62"/>
        <v>0</v>
      </c>
      <c r="H308" s="310">
        <f t="shared" si="63"/>
        <v>0</v>
      </c>
      <c r="I308" s="310">
        <f t="shared" si="55"/>
        <v>0</v>
      </c>
      <c r="J308" s="374">
        <f t="shared" si="64"/>
        <v>0</v>
      </c>
      <c r="K308" s="374">
        <f t="shared" si="56"/>
        <v>0</v>
      </c>
      <c r="L308" s="388">
        <f t="shared" si="65"/>
        <v>1</v>
      </c>
      <c r="M308" s="374">
        <f t="shared" si="57"/>
        <v>0</v>
      </c>
    </row>
    <row r="309" spans="1:13">
      <c r="A309" s="228">
        <f t="shared" si="58"/>
        <v>0</v>
      </c>
      <c r="B309" s="229">
        <f t="shared" si="53"/>
        <v>0</v>
      </c>
      <c r="C309" s="310">
        <f t="shared" si="59"/>
        <v>0</v>
      </c>
      <c r="D309" s="310">
        <f t="shared" si="60"/>
        <v>0</v>
      </c>
      <c r="E309" s="311">
        <f t="shared" si="54"/>
        <v>0</v>
      </c>
      <c r="F309" s="310">
        <f t="shared" si="61"/>
        <v>0</v>
      </c>
      <c r="G309" s="310">
        <f t="shared" si="62"/>
        <v>0</v>
      </c>
      <c r="H309" s="310">
        <f t="shared" si="63"/>
        <v>0</v>
      </c>
      <c r="I309" s="310">
        <f t="shared" si="55"/>
        <v>0</v>
      </c>
      <c r="J309" s="374">
        <f t="shared" si="64"/>
        <v>0</v>
      </c>
      <c r="K309" s="374">
        <f t="shared" si="56"/>
        <v>0</v>
      </c>
      <c r="L309" s="388">
        <f t="shared" si="65"/>
        <v>1</v>
      </c>
      <c r="M309" s="374">
        <f t="shared" si="57"/>
        <v>0</v>
      </c>
    </row>
    <row r="310" spans="1:13">
      <c r="A310" s="228">
        <f t="shared" si="58"/>
        <v>0</v>
      </c>
      <c r="B310" s="229">
        <f t="shared" si="53"/>
        <v>0</v>
      </c>
      <c r="C310" s="310">
        <f t="shared" si="59"/>
        <v>0</v>
      </c>
      <c r="D310" s="310">
        <f t="shared" si="60"/>
        <v>0</v>
      </c>
      <c r="E310" s="311">
        <f t="shared" si="54"/>
        <v>0</v>
      </c>
      <c r="F310" s="310">
        <f t="shared" si="61"/>
        <v>0</v>
      </c>
      <c r="G310" s="310">
        <f t="shared" si="62"/>
        <v>0</v>
      </c>
      <c r="H310" s="310">
        <f t="shared" si="63"/>
        <v>0</v>
      </c>
      <c r="I310" s="310">
        <f t="shared" si="55"/>
        <v>0</v>
      </c>
      <c r="J310" s="374">
        <f t="shared" si="64"/>
        <v>0</v>
      </c>
      <c r="K310" s="374">
        <f t="shared" si="56"/>
        <v>0</v>
      </c>
      <c r="L310" s="388">
        <f t="shared" si="65"/>
        <v>1</v>
      </c>
      <c r="M310" s="374">
        <f t="shared" si="57"/>
        <v>0</v>
      </c>
    </row>
    <row r="311" spans="1:13">
      <c r="A311" s="228">
        <f t="shared" si="58"/>
        <v>0</v>
      </c>
      <c r="B311" s="229">
        <f t="shared" si="53"/>
        <v>0</v>
      </c>
      <c r="C311" s="310">
        <f t="shared" si="59"/>
        <v>0</v>
      </c>
      <c r="D311" s="310">
        <f t="shared" si="60"/>
        <v>0</v>
      </c>
      <c r="E311" s="311">
        <f t="shared" si="54"/>
        <v>0</v>
      </c>
      <c r="F311" s="310">
        <f t="shared" si="61"/>
        <v>0</v>
      </c>
      <c r="G311" s="310">
        <f t="shared" si="62"/>
        <v>0</v>
      </c>
      <c r="H311" s="310">
        <f t="shared" si="63"/>
        <v>0</v>
      </c>
      <c r="I311" s="310">
        <f t="shared" si="55"/>
        <v>0</v>
      </c>
      <c r="J311" s="374">
        <f t="shared" si="64"/>
        <v>0</v>
      </c>
      <c r="K311" s="374">
        <f t="shared" si="56"/>
        <v>0</v>
      </c>
      <c r="L311" s="388">
        <f t="shared" si="65"/>
        <v>1</v>
      </c>
      <c r="M311" s="374">
        <f t="shared" si="57"/>
        <v>0</v>
      </c>
    </row>
    <row r="312" spans="1:13">
      <c r="A312" s="228">
        <f t="shared" si="58"/>
        <v>0</v>
      </c>
      <c r="B312" s="229">
        <f t="shared" si="53"/>
        <v>0</v>
      </c>
      <c r="C312" s="310">
        <f t="shared" si="59"/>
        <v>0</v>
      </c>
      <c r="D312" s="310">
        <f t="shared" si="60"/>
        <v>0</v>
      </c>
      <c r="E312" s="311">
        <f t="shared" si="54"/>
        <v>0</v>
      </c>
      <c r="F312" s="310">
        <f t="shared" si="61"/>
        <v>0</v>
      </c>
      <c r="G312" s="310">
        <f t="shared" si="62"/>
        <v>0</v>
      </c>
      <c r="H312" s="310">
        <f t="shared" si="63"/>
        <v>0</v>
      </c>
      <c r="I312" s="310">
        <f t="shared" si="55"/>
        <v>0</v>
      </c>
      <c r="J312" s="374">
        <f t="shared" si="64"/>
        <v>0</v>
      </c>
      <c r="K312" s="374">
        <f t="shared" si="56"/>
        <v>0</v>
      </c>
      <c r="L312" s="388">
        <f t="shared" si="65"/>
        <v>1</v>
      </c>
      <c r="M312" s="374">
        <f t="shared" si="57"/>
        <v>0</v>
      </c>
    </row>
    <row r="313" spans="1:13">
      <c r="A313" s="228">
        <f t="shared" si="58"/>
        <v>0</v>
      </c>
      <c r="B313" s="229">
        <f t="shared" si="53"/>
        <v>0</v>
      </c>
      <c r="C313" s="310">
        <f t="shared" si="59"/>
        <v>0</v>
      </c>
      <c r="D313" s="310">
        <f t="shared" si="60"/>
        <v>0</v>
      </c>
      <c r="E313" s="311">
        <f t="shared" si="54"/>
        <v>0</v>
      </c>
      <c r="F313" s="310">
        <f t="shared" si="61"/>
        <v>0</v>
      </c>
      <c r="G313" s="310">
        <f t="shared" si="62"/>
        <v>0</v>
      </c>
      <c r="H313" s="310">
        <f t="shared" si="63"/>
        <v>0</v>
      </c>
      <c r="I313" s="310">
        <f t="shared" si="55"/>
        <v>0</v>
      </c>
      <c r="J313" s="374">
        <f t="shared" si="64"/>
        <v>0</v>
      </c>
      <c r="K313" s="374">
        <f t="shared" si="56"/>
        <v>0</v>
      </c>
      <c r="L313" s="388">
        <f t="shared" si="65"/>
        <v>1</v>
      </c>
      <c r="M313" s="374">
        <f t="shared" si="57"/>
        <v>0</v>
      </c>
    </row>
    <row r="314" spans="1:13">
      <c r="A314" s="228">
        <f t="shared" si="58"/>
        <v>0</v>
      </c>
      <c r="B314" s="229">
        <f t="shared" si="53"/>
        <v>0</v>
      </c>
      <c r="C314" s="310">
        <f t="shared" si="59"/>
        <v>0</v>
      </c>
      <c r="D314" s="310">
        <f t="shared" si="60"/>
        <v>0</v>
      </c>
      <c r="E314" s="311">
        <f t="shared" si="54"/>
        <v>0</v>
      </c>
      <c r="F314" s="310">
        <f t="shared" si="61"/>
        <v>0</v>
      </c>
      <c r="G314" s="310">
        <f t="shared" si="62"/>
        <v>0</v>
      </c>
      <c r="H314" s="310">
        <f t="shared" si="63"/>
        <v>0</v>
      </c>
      <c r="I314" s="310">
        <f t="shared" si="55"/>
        <v>0</v>
      </c>
      <c r="J314" s="374">
        <f t="shared" si="64"/>
        <v>0</v>
      </c>
      <c r="K314" s="374">
        <f t="shared" si="56"/>
        <v>0</v>
      </c>
      <c r="L314" s="388">
        <f t="shared" si="65"/>
        <v>1</v>
      </c>
      <c r="M314" s="374">
        <f t="shared" si="57"/>
        <v>0</v>
      </c>
    </row>
    <row r="315" spans="1:13">
      <c r="A315" s="228">
        <f t="shared" si="58"/>
        <v>0</v>
      </c>
      <c r="B315" s="229">
        <f t="shared" si="53"/>
        <v>0</v>
      </c>
      <c r="C315" s="310">
        <f t="shared" si="59"/>
        <v>0</v>
      </c>
      <c r="D315" s="310">
        <f t="shared" si="60"/>
        <v>0</v>
      </c>
      <c r="E315" s="311">
        <f t="shared" si="54"/>
        <v>0</v>
      </c>
      <c r="F315" s="310">
        <f t="shared" si="61"/>
        <v>0</v>
      </c>
      <c r="G315" s="310">
        <f t="shared" si="62"/>
        <v>0</v>
      </c>
      <c r="H315" s="310">
        <f t="shared" si="63"/>
        <v>0</v>
      </c>
      <c r="I315" s="310">
        <f t="shared" si="55"/>
        <v>0</v>
      </c>
      <c r="J315" s="374">
        <f t="shared" si="64"/>
        <v>0</v>
      </c>
      <c r="K315" s="374">
        <f t="shared" si="56"/>
        <v>0</v>
      </c>
      <c r="L315" s="388">
        <f t="shared" si="65"/>
        <v>1</v>
      </c>
      <c r="M315" s="374">
        <f t="shared" si="57"/>
        <v>0</v>
      </c>
    </row>
    <row r="316" spans="1:13">
      <c r="A316" s="228">
        <f t="shared" si="58"/>
        <v>0</v>
      </c>
      <c r="B316" s="229">
        <f t="shared" si="53"/>
        <v>0</v>
      </c>
      <c r="C316" s="310">
        <f t="shared" si="59"/>
        <v>0</v>
      </c>
      <c r="D316" s="310">
        <f t="shared" si="60"/>
        <v>0</v>
      </c>
      <c r="E316" s="311">
        <f t="shared" si="54"/>
        <v>0</v>
      </c>
      <c r="F316" s="310">
        <f t="shared" si="61"/>
        <v>0</v>
      </c>
      <c r="G316" s="310">
        <f t="shared" si="62"/>
        <v>0</v>
      </c>
      <c r="H316" s="310">
        <f t="shared" si="63"/>
        <v>0</v>
      </c>
      <c r="I316" s="310">
        <f t="shared" si="55"/>
        <v>0</v>
      </c>
      <c r="J316" s="374">
        <f t="shared" si="64"/>
        <v>0</v>
      </c>
      <c r="K316" s="374">
        <f t="shared" si="56"/>
        <v>0</v>
      </c>
      <c r="L316" s="388">
        <f t="shared" si="65"/>
        <v>1</v>
      </c>
      <c r="M316" s="374">
        <f t="shared" si="57"/>
        <v>0</v>
      </c>
    </row>
    <row r="317" spans="1:13">
      <c r="A317" s="228">
        <f t="shared" si="58"/>
        <v>0</v>
      </c>
      <c r="B317" s="229">
        <f t="shared" si="53"/>
        <v>0</v>
      </c>
      <c r="C317" s="310">
        <f t="shared" si="59"/>
        <v>0</v>
      </c>
      <c r="D317" s="310">
        <f t="shared" si="60"/>
        <v>0</v>
      </c>
      <c r="E317" s="311">
        <f t="shared" si="54"/>
        <v>0</v>
      </c>
      <c r="F317" s="310">
        <f t="shared" si="61"/>
        <v>0</v>
      </c>
      <c r="G317" s="310">
        <f t="shared" si="62"/>
        <v>0</v>
      </c>
      <c r="H317" s="310">
        <f t="shared" si="63"/>
        <v>0</v>
      </c>
      <c r="I317" s="310">
        <f t="shared" si="55"/>
        <v>0</v>
      </c>
      <c r="J317" s="374">
        <f t="shared" si="64"/>
        <v>0</v>
      </c>
      <c r="K317" s="374">
        <f t="shared" si="56"/>
        <v>0</v>
      </c>
      <c r="L317" s="388">
        <f t="shared" si="65"/>
        <v>1</v>
      </c>
      <c r="M317" s="374">
        <f t="shared" si="57"/>
        <v>0</v>
      </c>
    </row>
    <row r="318" spans="1:13">
      <c r="A318" s="228">
        <f t="shared" si="58"/>
        <v>0</v>
      </c>
      <c r="B318" s="229">
        <f t="shared" si="53"/>
        <v>0</v>
      </c>
      <c r="C318" s="310">
        <f t="shared" si="59"/>
        <v>0</v>
      </c>
      <c r="D318" s="310">
        <f t="shared" si="60"/>
        <v>0</v>
      </c>
      <c r="E318" s="311">
        <f t="shared" si="54"/>
        <v>0</v>
      </c>
      <c r="F318" s="310">
        <f t="shared" si="61"/>
        <v>0</v>
      </c>
      <c r="G318" s="310">
        <f t="shared" si="62"/>
        <v>0</v>
      </c>
      <c r="H318" s="310">
        <f t="shared" si="63"/>
        <v>0</v>
      </c>
      <c r="I318" s="310">
        <f t="shared" si="55"/>
        <v>0</v>
      </c>
      <c r="J318" s="374">
        <f t="shared" si="64"/>
        <v>0</v>
      </c>
      <c r="K318" s="374">
        <f t="shared" si="56"/>
        <v>0</v>
      </c>
      <c r="L318" s="388">
        <f t="shared" si="65"/>
        <v>1</v>
      </c>
      <c r="M318" s="374">
        <f t="shared" si="57"/>
        <v>0</v>
      </c>
    </row>
    <row r="319" spans="1:13">
      <c r="A319" s="228">
        <f t="shared" si="58"/>
        <v>0</v>
      </c>
      <c r="B319" s="229">
        <f t="shared" si="53"/>
        <v>0</v>
      </c>
      <c r="C319" s="310">
        <f t="shared" si="59"/>
        <v>0</v>
      </c>
      <c r="D319" s="310">
        <f t="shared" si="60"/>
        <v>0</v>
      </c>
      <c r="E319" s="311">
        <f t="shared" si="54"/>
        <v>0</v>
      </c>
      <c r="F319" s="310">
        <f t="shared" si="61"/>
        <v>0</v>
      </c>
      <c r="G319" s="310">
        <f t="shared" si="62"/>
        <v>0</v>
      </c>
      <c r="H319" s="310">
        <f t="shared" si="63"/>
        <v>0</v>
      </c>
      <c r="I319" s="310">
        <f t="shared" si="55"/>
        <v>0</v>
      </c>
      <c r="J319" s="374">
        <f t="shared" si="64"/>
        <v>0</v>
      </c>
      <c r="K319" s="374">
        <f t="shared" si="56"/>
        <v>0</v>
      </c>
      <c r="L319" s="388">
        <f t="shared" si="65"/>
        <v>1</v>
      </c>
      <c r="M319" s="374">
        <f t="shared" si="57"/>
        <v>0</v>
      </c>
    </row>
    <row r="320" spans="1:13">
      <c r="A320" s="228">
        <f t="shared" si="58"/>
        <v>0</v>
      </c>
      <c r="B320" s="229">
        <f t="shared" si="53"/>
        <v>0</v>
      </c>
      <c r="C320" s="310">
        <f t="shared" si="59"/>
        <v>0</v>
      </c>
      <c r="D320" s="310">
        <f t="shared" si="60"/>
        <v>0</v>
      </c>
      <c r="E320" s="311">
        <f t="shared" si="54"/>
        <v>0</v>
      </c>
      <c r="F320" s="310">
        <f t="shared" si="61"/>
        <v>0</v>
      </c>
      <c r="G320" s="310">
        <f t="shared" si="62"/>
        <v>0</v>
      </c>
      <c r="H320" s="310">
        <f t="shared" si="63"/>
        <v>0</v>
      </c>
      <c r="I320" s="310">
        <f t="shared" si="55"/>
        <v>0</v>
      </c>
      <c r="J320" s="374">
        <f t="shared" si="64"/>
        <v>0</v>
      </c>
      <c r="K320" s="374">
        <f t="shared" si="56"/>
        <v>0</v>
      </c>
      <c r="L320" s="388">
        <f t="shared" si="65"/>
        <v>1</v>
      </c>
      <c r="M320" s="374">
        <f t="shared" si="57"/>
        <v>0</v>
      </c>
    </row>
    <row r="321" spans="1:13">
      <c r="A321" s="228">
        <f t="shared" si="58"/>
        <v>0</v>
      </c>
      <c r="B321" s="229">
        <f t="shared" si="53"/>
        <v>0</v>
      </c>
      <c r="C321" s="310">
        <f t="shared" si="59"/>
        <v>0</v>
      </c>
      <c r="D321" s="310">
        <f t="shared" si="60"/>
        <v>0</v>
      </c>
      <c r="E321" s="311">
        <f t="shared" si="54"/>
        <v>0</v>
      </c>
      <c r="F321" s="310">
        <f t="shared" si="61"/>
        <v>0</v>
      </c>
      <c r="G321" s="310">
        <f t="shared" si="62"/>
        <v>0</v>
      </c>
      <c r="H321" s="310">
        <f t="shared" si="63"/>
        <v>0</v>
      </c>
      <c r="I321" s="310">
        <f t="shared" si="55"/>
        <v>0</v>
      </c>
      <c r="J321" s="374">
        <f t="shared" si="64"/>
        <v>0</v>
      </c>
      <c r="K321" s="374">
        <f t="shared" si="56"/>
        <v>0</v>
      </c>
      <c r="L321" s="388">
        <f t="shared" si="65"/>
        <v>1</v>
      </c>
      <c r="M321" s="374">
        <f t="shared" si="57"/>
        <v>0</v>
      </c>
    </row>
    <row r="322" spans="1:13">
      <c r="A322" s="228">
        <f t="shared" si="58"/>
        <v>0</v>
      </c>
      <c r="B322" s="229">
        <f t="shared" si="53"/>
        <v>0</v>
      </c>
      <c r="C322" s="310">
        <f t="shared" si="59"/>
        <v>0</v>
      </c>
      <c r="D322" s="310">
        <f t="shared" si="60"/>
        <v>0</v>
      </c>
      <c r="E322" s="311">
        <f t="shared" si="54"/>
        <v>0</v>
      </c>
      <c r="F322" s="310">
        <f t="shared" si="61"/>
        <v>0</v>
      </c>
      <c r="G322" s="310">
        <f t="shared" si="62"/>
        <v>0</v>
      </c>
      <c r="H322" s="310">
        <f t="shared" si="63"/>
        <v>0</v>
      </c>
      <c r="I322" s="310">
        <f t="shared" si="55"/>
        <v>0</v>
      </c>
      <c r="J322" s="374">
        <f t="shared" si="64"/>
        <v>0</v>
      </c>
      <c r="K322" s="374">
        <f t="shared" si="56"/>
        <v>0</v>
      </c>
      <c r="L322" s="388">
        <f t="shared" si="65"/>
        <v>1</v>
      </c>
      <c r="M322" s="374">
        <f t="shared" si="57"/>
        <v>0</v>
      </c>
    </row>
    <row r="323" spans="1:13">
      <c r="A323" s="228">
        <f t="shared" si="58"/>
        <v>0</v>
      </c>
      <c r="B323" s="229">
        <f t="shared" si="53"/>
        <v>0</v>
      </c>
      <c r="C323" s="310">
        <f t="shared" si="59"/>
        <v>0</v>
      </c>
      <c r="D323" s="310">
        <f t="shared" si="60"/>
        <v>0</v>
      </c>
      <c r="E323" s="311">
        <f t="shared" si="54"/>
        <v>0</v>
      </c>
      <c r="F323" s="310">
        <f t="shared" si="61"/>
        <v>0</v>
      </c>
      <c r="G323" s="310">
        <f t="shared" si="62"/>
        <v>0</v>
      </c>
      <c r="H323" s="310">
        <f t="shared" si="63"/>
        <v>0</v>
      </c>
      <c r="I323" s="310">
        <f t="shared" si="55"/>
        <v>0</v>
      </c>
      <c r="J323" s="374">
        <f t="shared" si="64"/>
        <v>0</v>
      </c>
      <c r="K323" s="374">
        <f t="shared" si="56"/>
        <v>0</v>
      </c>
      <c r="L323" s="388">
        <f t="shared" si="65"/>
        <v>1</v>
      </c>
      <c r="M323" s="374">
        <f t="shared" si="57"/>
        <v>0</v>
      </c>
    </row>
    <row r="324" spans="1:13">
      <c r="A324" s="228">
        <f t="shared" si="58"/>
        <v>0</v>
      </c>
      <c r="B324" s="229">
        <f t="shared" si="53"/>
        <v>0</v>
      </c>
      <c r="C324" s="310">
        <f t="shared" si="59"/>
        <v>0</v>
      </c>
      <c r="D324" s="310">
        <f t="shared" si="60"/>
        <v>0</v>
      </c>
      <c r="E324" s="311">
        <f t="shared" si="54"/>
        <v>0</v>
      </c>
      <c r="F324" s="310">
        <f t="shared" si="61"/>
        <v>0</v>
      </c>
      <c r="G324" s="310">
        <f t="shared" si="62"/>
        <v>0</v>
      </c>
      <c r="H324" s="310">
        <f t="shared" si="63"/>
        <v>0</v>
      </c>
      <c r="I324" s="310">
        <f t="shared" si="55"/>
        <v>0</v>
      </c>
      <c r="J324" s="374">
        <f t="shared" si="64"/>
        <v>0</v>
      </c>
      <c r="K324" s="374">
        <f t="shared" si="56"/>
        <v>0</v>
      </c>
      <c r="L324" s="388">
        <f t="shared" si="65"/>
        <v>1</v>
      </c>
      <c r="M324" s="374">
        <f t="shared" si="57"/>
        <v>0</v>
      </c>
    </row>
    <row r="325" spans="1:13">
      <c r="A325" s="228">
        <f t="shared" si="58"/>
        <v>0</v>
      </c>
      <c r="B325" s="229">
        <f t="shared" si="53"/>
        <v>0</v>
      </c>
      <c r="C325" s="310">
        <f t="shared" si="59"/>
        <v>0</v>
      </c>
      <c r="D325" s="310">
        <f t="shared" si="60"/>
        <v>0</v>
      </c>
      <c r="E325" s="311">
        <f t="shared" si="54"/>
        <v>0</v>
      </c>
      <c r="F325" s="310">
        <f t="shared" si="61"/>
        <v>0</v>
      </c>
      <c r="G325" s="310">
        <f t="shared" si="62"/>
        <v>0</v>
      </c>
      <c r="H325" s="310">
        <f t="shared" si="63"/>
        <v>0</v>
      </c>
      <c r="I325" s="310">
        <f t="shared" si="55"/>
        <v>0</v>
      </c>
      <c r="J325" s="374">
        <f t="shared" si="64"/>
        <v>0</v>
      </c>
      <c r="K325" s="374">
        <f t="shared" si="56"/>
        <v>0</v>
      </c>
      <c r="L325" s="388">
        <f t="shared" si="65"/>
        <v>1</v>
      </c>
      <c r="M325" s="374">
        <f t="shared" si="57"/>
        <v>0</v>
      </c>
    </row>
    <row r="326" spans="1:13">
      <c r="A326" s="228">
        <f t="shared" si="58"/>
        <v>0</v>
      </c>
      <c r="B326" s="229">
        <f t="shared" si="53"/>
        <v>0</v>
      </c>
      <c r="C326" s="310">
        <f t="shared" si="59"/>
        <v>0</v>
      </c>
      <c r="D326" s="310">
        <f t="shared" si="60"/>
        <v>0</v>
      </c>
      <c r="E326" s="311">
        <f t="shared" si="54"/>
        <v>0</v>
      </c>
      <c r="F326" s="310">
        <f t="shared" si="61"/>
        <v>0</v>
      </c>
      <c r="G326" s="310">
        <f t="shared" si="62"/>
        <v>0</v>
      </c>
      <c r="H326" s="310">
        <f t="shared" si="63"/>
        <v>0</v>
      </c>
      <c r="I326" s="310">
        <f t="shared" si="55"/>
        <v>0</v>
      </c>
      <c r="J326" s="374">
        <f t="shared" si="64"/>
        <v>0</v>
      </c>
      <c r="K326" s="374">
        <f t="shared" si="56"/>
        <v>0</v>
      </c>
      <c r="L326" s="388">
        <f t="shared" si="65"/>
        <v>1</v>
      </c>
      <c r="M326" s="374">
        <f t="shared" si="57"/>
        <v>0</v>
      </c>
    </row>
    <row r="327" spans="1:13">
      <c r="A327" s="228">
        <f t="shared" si="58"/>
        <v>0</v>
      </c>
      <c r="B327" s="229">
        <f t="shared" si="53"/>
        <v>0</v>
      </c>
      <c r="C327" s="310">
        <f t="shared" si="59"/>
        <v>0</v>
      </c>
      <c r="D327" s="310">
        <f t="shared" si="60"/>
        <v>0</v>
      </c>
      <c r="E327" s="311">
        <f t="shared" si="54"/>
        <v>0</v>
      </c>
      <c r="F327" s="310">
        <f t="shared" si="61"/>
        <v>0</v>
      </c>
      <c r="G327" s="310">
        <f t="shared" si="62"/>
        <v>0</v>
      </c>
      <c r="H327" s="310">
        <f t="shared" si="63"/>
        <v>0</v>
      </c>
      <c r="I327" s="310">
        <f t="shared" si="55"/>
        <v>0</v>
      </c>
      <c r="J327" s="374">
        <f t="shared" si="64"/>
        <v>0</v>
      </c>
      <c r="K327" s="374">
        <f t="shared" si="56"/>
        <v>0</v>
      </c>
      <c r="L327" s="388">
        <f t="shared" si="65"/>
        <v>1</v>
      </c>
      <c r="M327" s="374">
        <f t="shared" si="57"/>
        <v>0</v>
      </c>
    </row>
    <row r="328" spans="1:13">
      <c r="A328" s="228">
        <f t="shared" si="58"/>
        <v>0</v>
      </c>
      <c r="B328" s="229">
        <f t="shared" si="53"/>
        <v>0</v>
      </c>
      <c r="C328" s="310">
        <f t="shared" si="59"/>
        <v>0</v>
      </c>
      <c r="D328" s="310">
        <f t="shared" si="60"/>
        <v>0</v>
      </c>
      <c r="E328" s="311">
        <f t="shared" si="54"/>
        <v>0</v>
      </c>
      <c r="F328" s="310">
        <f t="shared" si="61"/>
        <v>0</v>
      </c>
      <c r="G328" s="310">
        <f t="shared" si="62"/>
        <v>0</v>
      </c>
      <c r="H328" s="310">
        <f t="shared" si="63"/>
        <v>0</v>
      </c>
      <c r="I328" s="310">
        <f t="shared" si="55"/>
        <v>0</v>
      </c>
      <c r="J328" s="374">
        <f t="shared" si="64"/>
        <v>0</v>
      </c>
      <c r="K328" s="374">
        <f t="shared" si="56"/>
        <v>0</v>
      </c>
      <c r="L328" s="388">
        <f t="shared" si="65"/>
        <v>1</v>
      </c>
      <c r="M328" s="374">
        <f t="shared" si="57"/>
        <v>0</v>
      </c>
    </row>
    <row r="329" spans="1:13">
      <c r="A329" s="228">
        <f t="shared" si="58"/>
        <v>0</v>
      </c>
      <c r="B329" s="229">
        <f t="shared" si="53"/>
        <v>0</v>
      </c>
      <c r="C329" s="310">
        <f t="shared" si="59"/>
        <v>0</v>
      </c>
      <c r="D329" s="310">
        <f t="shared" si="60"/>
        <v>0</v>
      </c>
      <c r="E329" s="311">
        <f t="shared" si="54"/>
        <v>0</v>
      </c>
      <c r="F329" s="310">
        <f t="shared" si="61"/>
        <v>0</v>
      </c>
      <c r="G329" s="310">
        <f t="shared" si="62"/>
        <v>0</v>
      </c>
      <c r="H329" s="310">
        <f t="shared" si="63"/>
        <v>0</v>
      </c>
      <c r="I329" s="310">
        <f t="shared" si="55"/>
        <v>0</v>
      </c>
      <c r="J329" s="374">
        <f t="shared" si="64"/>
        <v>0</v>
      </c>
      <c r="K329" s="374">
        <f t="shared" si="56"/>
        <v>0</v>
      </c>
      <c r="L329" s="388">
        <f t="shared" si="65"/>
        <v>1</v>
      </c>
      <c r="M329" s="374">
        <f t="shared" si="57"/>
        <v>0</v>
      </c>
    </row>
    <row r="330" spans="1:13">
      <c r="A330" s="228">
        <f t="shared" si="58"/>
        <v>0</v>
      </c>
      <c r="B330" s="229">
        <f t="shared" si="53"/>
        <v>0</v>
      </c>
      <c r="C330" s="310">
        <f t="shared" si="59"/>
        <v>0</v>
      </c>
      <c r="D330" s="310">
        <f t="shared" si="60"/>
        <v>0</v>
      </c>
      <c r="E330" s="311">
        <f t="shared" si="54"/>
        <v>0</v>
      </c>
      <c r="F330" s="310">
        <f t="shared" si="61"/>
        <v>0</v>
      </c>
      <c r="G330" s="310">
        <f t="shared" si="62"/>
        <v>0</v>
      </c>
      <c r="H330" s="310">
        <f t="shared" si="63"/>
        <v>0</v>
      </c>
      <c r="I330" s="310">
        <f t="shared" si="55"/>
        <v>0</v>
      </c>
      <c r="J330" s="374">
        <f t="shared" si="64"/>
        <v>0</v>
      </c>
      <c r="K330" s="374">
        <f t="shared" si="56"/>
        <v>0</v>
      </c>
      <c r="L330" s="388">
        <f t="shared" si="65"/>
        <v>1</v>
      </c>
      <c r="M330" s="374">
        <f t="shared" si="57"/>
        <v>0</v>
      </c>
    </row>
    <row r="331" spans="1:13">
      <c r="A331" s="228">
        <f t="shared" si="58"/>
        <v>0</v>
      </c>
      <c r="B331" s="229">
        <f t="shared" si="53"/>
        <v>0</v>
      </c>
      <c r="C331" s="310">
        <f t="shared" si="59"/>
        <v>0</v>
      </c>
      <c r="D331" s="310">
        <f t="shared" si="60"/>
        <v>0</v>
      </c>
      <c r="E331" s="311">
        <f t="shared" si="54"/>
        <v>0</v>
      </c>
      <c r="F331" s="310">
        <f t="shared" si="61"/>
        <v>0</v>
      </c>
      <c r="G331" s="310">
        <f t="shared" si="62"/>
        <v>0</v>
      </c>
      <c r="H331" s="310">
        <f t="shared" si="63"/>
        <v>0</v>
      </c>
      <c r="I331" s="310">
        <f t="shared" si="55"/>
        <v>0</v>
      </c>
      <c r="J331" s="374">
        <f t="shared" si="64"/>
        <v>0</v>
      </c>
      <c r="K331" s="374">
        <f t="shared" si="56"/>
        <v>0</v>
      </c>
      <c r="L331" s="388">
        <f t="shared" si="65"/>
        <v>1</v>
      </c>
      <c r="M331" s="374">
        <f t="shared" si="57"/>
        <v>0</v>
      </c>
    </row>
    <row r="332" spans="1:13">
      <c r="A332" s="228">
        <f t="shared" si="58"/>
        <v>0</v>
      </c>
      <c r="B332" s="229">
        <f t="shared" si="53"/>
        <v>0</v>
      </c>
      <c r="C332" s="310">
        <f t="shared" si="59"/>
        <v>0</v>
      </c>
      <c r="D332" s="310">
        <f t="shared" si="60"/>
        <v>0</v>
      </c>
      <c r="E332" s="311">
        <f t="shared" si="54"/>
        <v>0</v>
      </c>
      <c r="F332" s="310">
        <f t="shared" si="61"/>
        <v>0</v>
      </c>
      <c r="G332" s="310">
        <f t="shared" si="62"/>
        <v>0</v>
      </c>
      <c r="H332" s="310">
        <f t="shared" si="63"/>
        <v>0</v>
      </c>
      <c r="I332" s="310">
        <f t="shared" si="55"/>
        <v>0</v>
      </c>
      <c r="J332" s="374">
        <f t="shared" si="64"/>
        <v>0</v>
      </c>
      <c r="K332" s="374">
        <f t="shared" si="56"/>
        <v>0</v>
      </c>
      <c r="L332" s="388">
        <f t="shared" si="65"/>
        <v>1</v>
      </c>
      <c r="M332" s="374">
        <f t="shared" si="57"/>
        <v>0</v>
      </c>
    </row>
    <row r="333" spans="1:13">
      <c r="A333" s="228">
        <f t="shared" si="58"/>
        <v>0</v>
      </c>
      <c r="B333" s="229">
        <f t="shared" si="53"/>
        <v>0</v>
      </c>
      <c r="C333" s="310">
        <f t="shared" si="59"/>
        <v>0</v>
      </c>
      <c r="D333" s="310">
        <f t="shared" si="60"/>
        <v>0</v>
      </c>
      <c r="E333" s="311">
        <f t="shared" si="54"/>
        <v>0</v>
      </c>
      <c r="F333" s="310">
        <f t="shared" si="61"/>
        <v>0</v>
      </c>
      <c r="G333" s="310">
        <f t="shared" si="62"/>
        <v>0</v>
      </c>
      <c r="H333" s="310">
        <f t="shared" si="63"/>
        <v>0</v>
      </c>
      <c r="I333" s="310">
        <f t="shared" si="55"/>
        <v>0</v>
      </c>
      <c r="J333" s="374">
        <f t="shared" si="64"/>
        <v>0</v>
      </c>
      <c r="K333" s="374">
        <f t="shared" si="56"/>
        <v>0</v>
      </c>
      <c r="L333" s="388">
        <f t="shared" si="65"/>
        <v>1</v>
      </c>
      <c r="M333" s="374">
        <f t="shared" si="57"/>
        <v>0</v>
      </c>
    </row>
    <row r="334" spans="1:13">
      <c r="A334" s="228">
        <f t="shared" si="58"/>
        <v>0</v>
      </c>
      <c r="B334" s="229">
        <f t="shared" si="53"/>
        <v>0</v>
      </c>
      <c r="C334" s="310">
        <f t="shared" si="59"/>
        <v>0</v>
      </c>
      <c r="D334" s="310">
        <f t="shared" si="60"/>
        <v>0</v>
      </c>
      <c r="E334" s="311">
        <f t="shared" si="54"/>
        <v>0</v>
      </c>
      <c r="F334" s="310">
        <f t="shared" si="61"/>
        <v>0</v>
      </c>
      <c r="G334" s="310">
        <f t="shared" si="62"/>
        <v>0</v>
      </c>
      <c r="H334" s="310">
        <f t="shared" si="63"/>
        <v>0</v>
      </c>
      <c r="I334" s="310">
        <f t="shared" si="55"/>
        <v>0</v>
      </c>
      <c r="J334" s="374">
        <f t="shared" si="64"/>
        <v>0</v>
      </c>
      <c r="K334" s="374">
        <f t="shared" si="56"/>
        <v>0</v>
      </c>
      <c r="L334" s="388">
        <f t="shared" si="65"/>
        <v>1</v>
      </c>
      <c r="M334" s="374">
        <f t="shared" si="57"/>
        <v>0</v>
      </c>
    </row>
    <row r="335" spans="1:13">
      <c r="A335" s="228">
        <f t="shared" si="58"/>
        <v>0</v>
      </c>
      <c r="B335" s="229">
        <f t="shared" si="53"/>
        <v>0</v>
      </c>
      <c r="C335" s="310">
        <f t="shared" si="59"/>
        <v>0</v>
      </c>
      <c r="D335" s="310">
        <f t="shared" si="60"/>
        <v>0</v>
      </c>
      <c r="E335" s="311">
        <f t="shared" si="54"/>
        <v>0</v>
      </c>
      <c r="F335" s="310">
        <f t="shared" si="61"/>
        <v>0</v>
      </c>
      <c r="G335" s="310">
        <f t="shared" si="62"/>
        <v>0</v>
      </c>
      <c r="H335" s="310">
        <f t="shared" si="63"/>
        <v>0</v>
      </c>
      <c r="I335" s="310">
        <f t="shared" si="55"/>
        <v>0</v>
      </c>
      <c r="J335" s="374">
        <f t="shared" si="64"/>
        <v>0</v>
      </c>
      <c r="K335" s="374">
        <f t="shared" si="56"/>
        <v>0</v>
      </c>
      <c r="L335" s="388">
        <f t="shared" si="65"/>
        <v>1</v>
      </c>
      <c r="M335" s="374">
        <f t="shared" si="57"/>
        <v>0</v>
      </c>
    </row>
    <row r="336" spans="1:13">
      <c r="A336" s="228">
        <f t="shared" si="58"/>
        <v>0</v>
      </c>
      <c r="B336" s="229">
        <f t="shared" si="53"/>
        <v>0</v>
      </c>
      <c r="C336" s="310">
        <f t="shared" si="59"/>
        <v>0</v>
      </c>
      <c r="D336" s="310">
        <f t="shared" si="60"/>
        <v>0</v>
      </c>
      <c r="E336" s="311">
        <f t="shared" si="54"/>
        <v>0</v>
      </c>
      <c r="F336" s="310">
        <f t="shared" si="61"/>
        <v>0</v>
      </c>
      <c r="G336" s="310">
        <f t="shared" si="62"/>
        <v>0</v>
      </c>
      <c r="H336" s="310">
        <f t="shared" si="63"/>
        <v>0</v>
      </c>
      <c r="I336" s="310">
        <f t="shared" si="55"/>
        <v>0</v>
      </c>
      <c r="J336" s="374">
        <f t="shared" si="64"/>
        <v>0</v>
      </c>
      <c r="K336" s="374">
        <f t="shared" si="56"/>
        <v>0</v>
      </c>
      <c r="L336" s="388">
        <f t="shared" si="65"/>
        <v>1</v>
      </c>
      <c r="M336" s="374">
        <f t="shared" si="57"/>
        <v>0</v>
      </c>
    </row>
    <row r="337" spans="1:13">
      <c r="A337" s="228">
        <f t="shared" si="58"/>
        <v>0</v>
      </c>
      <c r="B337" s="229">
        <f t="shared" si="53"/>
        <v>0</v>
      </c>
      <c r="C337" s="310">
        <f t="shared" si="59"/>
        <v>0</v>
      </c>
      <c r="D337" s="310">
        <f t="shared" si="60"/>
        <v>0</v>
      </c>
      <c r="E337" s="311">
        <f t="shared" si="54"/>
        <v>0</v>
      </c>
      <c r="F337" s="310">
        <f t="shared" si="61"/>
        <v>0</v>
      </c>
      <c r="G337" s="310">
        <f t="shared" si="62"/>
        <v>0</v>
      </c>
      <c r="H337" s="310">
        <f t="shared" si="63"/>
        <v>0</v>
      </c>
      <c r="I337" s="310">
        <f t="shared" si="55"/>
        <v>0</v>
      </c>
      <c r="J337" s="374">
        <f t="shared" si="64"/>
        <v>0</v>
      </c>
      <c r="K337" s="374">
        <f t="shared" si="56"/>
        <v>0</v>
      </c>
      <c r="L337" s="388">
        <f t="shared" si="65"/>
        <v>1</v>
      </c>
      <c r="M337" s="374">
        <f t="shared" si="57"/>
        <v>0</v>
      </c>
    </row>
    <row r="338" spans="1:13">
      <c r="A338" s="228">
        <f t="shared" si="58"/>
        <v>0</v>
      </c>
      <c r="B338" s="229">
        <f t="shared" ref="B338:B400" si="66">IF(Pay_Num&lt;&gt;0,DATE(YEAR(Loan_Start),MONTH(Loan_Start)+(Pay_Num)*12/Num_Pmt_Per_Year,DAY(Loan_Start)),0)</f>
        <v>0</v>
      </c>
      <c r="C338" s="310">
        <f t="shared" si="59"/>
        <v>0</v>
      </c>
      <c r="D338" s="310">
        <f t="shared" si="60"/>
        <v>0</v>
      </c>
      <c r="E338" s="311">
        <f t="shared" ref="E338:E400" si="67">IF(AND(Pay_Num&lt;&gt;0,Sched_Pay+Scheduled_Extra_Payments&lt;Beg_Bal),Scheduled_Extra_Payments,IF(AND(Pay_Num&lt;&gt;0,Beg_Bal-Sched_Pay&gt;0),Beg_Bal-Sched_Pay,IF(Pay_Num&lt;&gt;0,0,0)))</f>
        <v>0</v>
      </c>
      <c r="F338" s="310">
        <f t="shared" si="61"/>
        <v>0</v>
      </c>
      <c r="G338" s="310">
        <f t="shared" si="62"/>
        <v>0</v>
      </c>
      <c r="H338" s="310">
        <f t="shared" si="63"/>
        <v>0</v>
      </c>
      <c r="I338" s="310">
        <f t="shared" ref="I338:I400" si="68">IF(AND(Pay_Num&lt;&gt;0,Sched_Pay+Extra_Pay&lt;Beg_Bal),Beg_Bal-Princ,IF(Pay_Num&lt;&gt;0,0,0))</f>
        <v>0</v>
      </c>
      <c r="J338" s="374">
        <f t="shared" si="64"/>
        <v>0</v>
      </c>
      <c r="K338" s="374">
        <f t="shared" ref="K338:K400" si="69">H339-J339</f>
        <v>0</v>
      </c>
      <c r="L338" s="388">
        <f t="shared" si="65"/>
        <v>1</v>
      </c>
      <c r="M338" s="374">
        <f t="shared" ref="M338:M400" si="70">K338+J338</f>
        <v>0</v>
      </c>
    </row>
    <row r="339" spans="1:13">
      <c r="A339" s="228">
        <f t="shared" ref="A339:A400" si="71">IF(Values_Entered,A338+1,0)</f>
        <v>0</v>
      </c>
      <c r="B339" s="229">
        <f t="shared" si="66"/>
        <v>0</v>
      </c>
      <c r="C339" s="310">
        <f t="shared" ref="C339:C400" si="72">IF(Pay_Num&lt;&gt;0,I338,0)</f>
        <v>0</v>
      </c>
      <c r="D339" s="310">
        <f t="shared" ref="D339:D400" si="73">G339+H339</f>
        <v>0</v>
      </c>
      <c r="E339" s="311">
        <f t="shared" si="67"/>
        <v>0</v>
      </c>
      <c r="F339" s="310">
        <f t="shared" ref="F339:F400" si="74">IF(AND(Pay_Num&lt;&gt;0,Sched_Pay+Extra_Pay&lt;Beg_Bal),Sched_Pay+Extra_Pay,IF(Pay_Num&lt;&gt;0,Beg_Bal,0))</f>
        <v>0</v>
      </c>
      <c r="G339" s="310">
        <f t="shared" ref="G339:G400" si="75">IF(I338=0,0,IF(Pay_Num&lt;&gt;0,Loan_Amount/Loan_Years/Num_Pmt_Per_Year,0))</f>
        <v>0</v>
      </c>
      <c r="H339" s="310">
        <f t="shared" ref="H339:H400" si="76">IF(Pay_Num&lt;&gt;0,Beg_Bal*Interest_Rate/Num_Pmt_Per_Year,0)</f>
        <v>0</v>
      </c>
      <c r="I339" s="310">
        <f t="shared" si="68"/>
        <v>0</v>
      </c>
      <c r="J339" s="374">
        <f t="shared" ref="J339:J400" si="77">DAYS360(L339,B339)/360*H339</f>
        <v>0</v>
      </c>
      <c r="K339" s="374">
        <f t="shared" si="69"/>
        <v>0</v>
      </c>
      <c r="L339" s="388">
        <f t="shared" ref="L339:L400" si="78">DATE(YEAR(B339),1,1)</f>
        <v>1</v>
      </c>
      <c r="M339" s="374">
        <f t="shared" si="70"/>
        <v>0</v>
      </c>
    </row>
    <row r="340" spans="1:13">
      <c r="A340" s="228">
        <f t="shared" si="71"/>
        <v>0</v>
      </c>
      <c r="B340" s="229">
        <f t="shared" si="66"/>
        <v>0</v>
      </c>
      <c r="C340" s="310">
        <f t="shared" si="72"/>
        <v>0</v>
      </c>
      <c r="D340" s="310">
        <f t="shared" si="73"/>
        <v>0</v>
      </c>
      <c r="E340" s="311">
        <f t="shared" si="67"/>
        <v>0</v>
      </c>
      <c r="F340" s="310">
        <f t="shared" si="74"/>
        <v>0</v>
      </c>
      <c r="G340" s="310">
        <f t="shared" si="75"/>
        <v>0</v>
      </c>
      <c r="H340" s="310">
        <f t="shared" si="76"/>
        <v>0</v>
      </c>
      <c r="I340" s="310">
        <f t="shared" si="68"/>
        <v>0</v>
      </c>
      <c r="J340" s="374">
        <f t="shared" si="77"/>
        <v>0</v>
      </c>
      <c r="K340" s="374">
        <f t="shared" si="69"/>
        <v>0</v>
      </c>
      <c r="L340" s="388">
        <f t="shared" si="78"/>
        <v>1</v>
      </c>
      <c r="M340" s="374">
        <f t="shared" si="70"/>
        <v>0</v>
      </c>
    </row>
    <row r="341" spans="1:13">
      <c r="A341" s="228">
        <f t="shared" si="71"/>
        <v>0</v>
      </c>
      <c r="B341" s="229">
        <f t="shared" si="66"/>
        <v>0</v>
      </c>
      <c r="C341" s="310">
        <f t="shared" si="72"/>
        <v>0</v>
      </c>
      <c r="D341" s="310">
        <f t="shared" si="73"/>
        <v>0</v>
      </c>
      <c r="E341" s="311">
        <f t="shared" si="67"/>
        <v>0</v>
      </c>
      <c r="F341" s="310">
        <f t="shared" si="74"/>
        <v>0</v>
      </c>
      <c r="G341" s="310">
        <f t="shared" si="75"/>
        <v>0</v>
      </c>
      <c r="H341" s="310">
        <f t="shared" si="76"/>
        <v>0</v>
      </c>
      <c r="I341" s="310">
        <f t="shared" si="68"/>
        <v>0</v>
      </c>
      <c r="J341" s="374">
        <f t="shared" si="77"/>
        <v>0</v>
      </c>
      <c r="K341" s="374">
        <f t="shared" si="69"/>
        <v>0</v>
      </c>
      <c r="L341" s="388">
        <f t="shared" si="78"/>
        <v>1</v>
      </c>
      <c r="M341" s="374">
        <f t="shared" si="70"/>
        <v>0</v>
      </c>
    </row>
    <row r="342" spans="1:13">
      <c r="A342" s="228">
        <f t="shared" si="71"/>
        <v>0</v>
      </c>
      <c r="B342" s="229">
        <f t="shared" si="66"/>
        <v>0</v>
      </c>
      <c r="C342" s="310">
        <f t="shared" si="72"/>
        <v>0</v>
      </c>
      <c r="D342" s="310">
        <f t="shared" si="73"/>
        <v>0</v>
      </c>
      <c r="E342" s="311">
        <f t="shared" si="67"/>
        <v>0</v>
      </c>
      <c r="F342" s="310">
        <f t="shared" si="74"/>
        <v>0</v>
      </c>
      <c r="G342" s="310">
        <f t="shared" si="75"/>
        <v>0</v>
      </c>
      <c r="H342" s="310">
        <f t="shared" si="76"/>
        <v>0</v>
      </c>
      <c r="I342" s="310">
        <f t="shared" si="68"/>
        <v>0</v>
      </c>
      <c r="J342" s="374">
        <f t="shared" si="77"/>
        <v>0</v>
      </c>
      <c r="K342" s="374">
        <f t="shared" si="69"/>
        <v>0</v>
      </c>
      <c r="L342" s="388">
        <f t="shared" si="78"/>
        <v>1</v>
      </c>
      <c r="M342" s="374">
        <f t="shared" si="70"/>
        <v>0</v>
      </c>
    </row>
    <row r="343" spans="1:13">
      <c r="A343" s="228">
        <f t="shared" si="71"/>
        <v>0</v>
      </c>
      <c r="B343" s="229">
        <f t="shared" si="66"/>
        <v>0</v>
      </c>
      <c r="C343" s="310">
        <f t="shared" si="72"/>
        <v>0</v>
      </c>
      <c r="D343" s="310">
        <f t="shared" si="73"/>
        <v>0</v>
      </c>
      <c r="E343" s="311">
        <f t="shared" si="67"/>
        <v>0</v>
      </c>
      <c r="F343" s="310">
        <f t="shared" si="74"/>
        <v>0</v>
      </c>
      <c r="G343" s="310">
        <f t="shared" si="75"/>
        <v>0</v>
      </c>
      <c r="H343" s="310">
        <f t="shared" si="76"/>
        <v>0</v>
      </c>
      <c r="I343" s="310">
        <f t="shared" si="68"/>
        <v>0</v>
      </c>
      <c r="J343" s="374">
        <f t="shared" si="77"/>
        <v>0</v>
      </c>
      <c r="K343" s="374">
        <f t="shared" si="69"/>
        <v>0</v>
      </c>
      <c r="L343" s="388">
        <f t="shared" si="78"/>
        <v>1</v>
      </c>
      <c r="M343" s="374">
        <f t="shared" si="70"/>
        <v>0</v>
      </c>
    </row>
    <row r="344" spans="1:13">
      <c r="A344" s="228">
        <f t="shared" si="71"/>
        <v>0</v>
      </c>
      <c r="B344" s="229">
        <f t="shared" si="66"/>
        <v>0</v>
      </c>
      <c r="C344" s="310">
        <f t="shared" si="72"/>
        <v>0</v>
      </c>
      <c r="D344" s="310">
        <f t="shared" si="73"/>
        <v>0</v>
      </c>
      <c r="E344" s="311">
        <f t="shared" si="67"/>
        <v>0</v>
      </c>
      <c r="F344" s="310">
        <f t="shared" si="74"/>
        <v>0</v>
      </c>
      <c r="G344" s="310">
        <f t="shared" si="75"/>
        <v>0</v>
      </c>
      <c r="H344" s="310">
        <f t="shared" si="76"/>
        <v>0</v>
      </c>
      <c r="I344" s="310">
        <f t="shared" si="68"/>
        <v>0</v>
      </c>
      <c r="J344" s="374">
        <f t="shared" si="77"/>
        <v>0</v>
      </c>
      <c r="K344" s="374">
        <f t="shared" si="69"/>
        <v>0</v>
      </c>
      <c r="L344" s="388">
        <f t="shared" si="78"/>
        <v>1</v>
      </c>
      <c r="M344" s="374">
        <f t="shared" si="70"/>
        <v>0</v>
      </c>
    </row>
    <row r="345" spans="1:13">
      <c r="A345" s="228">
        <f t="shared" si="71"/>
        <v>0</v>
      </c>
      <c r="B345" s="229">
        <f t="shared" si="66"/>
        <v>0</v>
      </c>
      <c r="C345" s="310">
        <f t="shared" si="72"/>
        <v>0</v>
      </c>
      <c r="D345" s="310">
        <f t="shared" si="73"/>
        <v>0</v>
      </c>
      <c r="E345" s="311">
        <f t="shared" si="67"/>
        <v>0</v>
      </c>
      <c r="F345" s="310">
        <f t="shared" si="74"/>
        <v>0</v>
      </c>
      <c r="G345" s="310">
        <f t="shared" si="75"/>
        <v>0</v>
      </c>
      <c r="H345" s="310">
        <f t="shared" si="76"/>
        <v>0</v>
      </c>
      <c r="I345" s="310">
        <f t="shared" si="68"/>
        <v>0</v>
      </c>
      <c r="J345" s="374">
        <f t="shared" si="77"/>
        <v>0</v>
      </c>
      <c r="K345" s="374">
        <f t="shared" si="69"/>
        <v>0</v>
      </c>
      <c r="L345" s="388">
        <f t="shared" si="78"/>
        <v>1</v>
      </c>
      <c r="M345" s="374">
        <f t="shared" si="70"/>
        <v>0</v>
      </c>
    </row>
    <row r="346" spans="1:13">
      <c r="A346" s="228">
        <f t="shared" si="71"/>
        <v>0</v>
      </c>
      <c r="B346" s="229">
        <f t="shared" si="66"/>
        <v>0</v>
      </c>
      <c r="C346" s="310">
        <f t="shared" si="72"/>
        <v>0</v>
      </c>
      <c r="D346" s="310">
        <f t="shared" si="73"/>
        <v>0</v>
      </c>
      <c r="E346" s="311">
        <f t="shared" si="67"/>
        <v>0</v>
      </c>
      <c r="F346" s="310">
        <f t="shared" si="74"/>
        <v>0</v>
      </c>
      <c r="G346" s="310">
        <f t="shared" si="75"/>
        <v>0</v>
      </c>
      <c r="H346" s="310">
        <f t="shared" si="76"/>
        <v>0</v>
      </c>
      <c r="I346" s="310">
        <f t="shared" si="68"/>
        <v>0</v>
      </c>
      <c r="J346" s="374">
        <f t="shared" si="77"/>
        <v>0</v>
      </c>
      <c r="K346" s="374">
        <f t="shared" si="69"/>
        <v>0</v>
      </c>
      <c r="L346" s="388">
        <f t="shared" si="78"/>
        <v>1</v>
      </c>
      <c r="M346" s="374">
        <f t="shared" si="70"/>
        <v>0</v>
      </c>
    </row>
    <row r="347" spans="1:13">
      <c r="A347" s="228">
        <f t="shared" si="71"/>
        <v>0</v>
      </c>
      <c r="B347" s="229">
        <f t="shared" si="66"/>
        <v>0</v>
      </c>
      <c r="C347" s="310">
        <f t="shared" si="72"/>
        <v>0</v>
      </c>
      <c r="D347" s="310">
        <f t="shared" si="73"/>
        <v>0</v>
      </c>
      <c r="E347" s="311">
        <f t="shared" si="67"/>
        <v>0</v>
      </c>
      <c r="F347" s="310">
        <f t="shared" si="74"/>
        <v>0</v>
      </c>
      <c r="G347" s="310">
        <f t="shared" si="75"/>
        <v>0</v>
      </c>
      <c r="H347" s="310">
        <f t="shared" si="76"/>
        <v>0</v>
      </c>
      <c r="I347" s="310">
        <f t="shared" si="68"/>
        <v>0</v>
      </c>
      <c r="J347" s="374">
        <f t="shared" si="77"/>
        <v>0</v>
      </c>
      <c r="K347" s="374">
        <f t="shared" si="69"/>
        <v>0</v>
      </c>
      <c r="L347" s="388">
        <f t="shared" si="78"/>
        <v>1</v>
      </c>
      <c r="M347" s="374">
        <f t="shared" si="70"/>
        <v>0</v>
      </c>
    </row>
    <row r="348" spans="1:13">
      <c r="A348" s="228">
        <f t="shared" si="71"/>
        <v>0</v>
      </c>
      <c r="B348" s="229">
        <f t="shared" si="66"/>
        <v>0</v>
      </c>
      <c r="C348" s="310">
        <f t="shared" si="72"/>
        <v>0</v>
      </c>
      <c r="D348" s="310">
        <f t="shared" si="73"/>
        <v>0</v>
      </c>
      <c r="E348" s="311">
        <f t="shared" si="67"/>
        <v>0</v>
      </c>
      <c r="F348" s="310">
        <f t="shared" si="74"/>
        <v>0</v>
      </c>
      <c r="G348" s="310">
        <f t="shared" si="75"/>
        <v>0</v>
      </c>
      <c r="H348" s="310">
        <f t="shared" si="76"/>
        <v>0</v>
      </c>
      <c r="I348" s="310">
        <f t="shared" si="68"/>
        <v>0</v>
      </c>
      <c r="J348" s="374">
        <f t="shared" si="77"/>
        <v>0</v>
      </c>
      <c r="K348" s="374">
        <f t="shared" si="69"/>
        <v>0</v>
      </c>
      <c r="L348" s="388">
        <f t="shared" si="78"/>
        <v>1</v>
      </c>
      <c r="M348" s="374">
        <f t="shared" si="70"/>
        <v>0</v>
      </c>
    </row>
    <row r="349" spans="1:13">
      <c r="A349" s="228">
        <f t="shared" si="71"/>
        <v>0</v>
      </c>
      <c r="B349" s="229">
        <f t="shared" si="66"/>
        <v>0</v>
      </c>
      <c r="C349" s="310">
        <f t="shared" si="72"/>
        <v>0</v>
      </c>
      <c r="D349" s="310">
        <f t="shared" si="73"/>
        <v>0</v>
      </c>
      <c r="E349" s="311">
        <f t="shared" si="67"/>
        <v>0</v>
      </c>
      <c r="F349" s="310">
        <f t="shared" si="74"/>
        <v>0</v>
      </c>
      <c r="G349" s="310">
        <f t="shared" si="75"/>
        <v>0</v>
      </c>
      <c r="H349" s="310">
        <f t="shared" si="76"/>
        <v>0</v>
      </c>
      <c r="I349" s="310">
        <f t="shared" si="68"/>
        <v>0</v>
      </c>
      <c r="J349" s="374">
        <f t="shared" si="77"/>
        <v>0</v>
      </c>
      <c r="K349" s="374">
        <f t="shared" si="69"/>
        <v>0</v>
      </c>
      <c r="L349" s="388">
        <f t="shared" si="78"/>
        <v>1</v>
      </c>
      <c r="M349" s="374">
        <f t="shared" si="70"/>
        <v>0</v>
      </c>
    </row>
    <row r="350" spans="1:13">
      <c r="A350" s="228">
        <f t="shared" si="71"/>
        <v>0</v>
      </c>
      <c r="B350" s="229">
        <f t="shared" si="66"/>
        <v>0</v>
      </c>
      <c r="C350" s="310">
        <f t="shared" si="72"/>
        <v>0</v>
      </c>
      <c r="D350" s="310">
        <f t="shared" si="73"/>
        <v>0</v>
      </c>
      <c r="E350" s="311">
        <f t="shared" si="67"/>
        <v>0</v>
      </c>
      <c r="F350" s="310">
        <f t="shared" si="74"/>
        <v>0</v>
      </c>
      <c r="G350" s="310">
        <f t="shared" si="75"/>
        <v>0</v>
      </c>
      <c r="H350" s="310">
        <f t="shared" si="76"/>
        <v>0</v>
      </c>
      <c r="I350" s="310">
        <f t="shared" si="68"/>
        <v>0</v>
      </c>
      <c r="J350" s="374">
        <f t="shared" si="77"/>
        <v>0</v>
      </c>
      <c r="K350" s="374">
        <f t="shared" si="69"/>
        <v>0</v>
      </c>
      <c r="L350" s="388">
        <f t="shared" si="78"/>
        <v>1</v>
      </c>
      <c r="M350" s="374">
        <f t="shared" si="70"/>
        <v>0</v>
      </c>
    </row>
    <row r="351" spans="1:13">
      <c r="A351" s="228">
        <f t="shared" si="71"/>
        <v>0</v>
      </c>
      <c r="B351" s="229">
        <f t="shared" si="66"/>
        <v>0</v>
      </c>
      <c r="C351" s="310">
        <f t="shared" si="72"/>
        <v>0</v>
      </c>
      <c r="D351" s="310">
        <f t="shared" si="73"/>
        <v>0</v>
      </c>
      <c r="E351" s="311">
        <f t="shared" si="67"/>
        <v>0</v>
      </c>
      <c r="F351" s="310">
        <f t="shared" si="74"/>
        <v>0</v>
      </c>
      <c r="G351" s="310">
        <f t="shared" si="75"/>
        <v>0</v>
      </c>
      <c r="H351" s="310">
        <f t="shared" si="76"/>
        <v>0</v>
      </c>
      <c r="I351" s="310">
        <f t="shared" si="68"/>
        <v>0</v>
      </c>
      <c r="J351" s="374">
        <f t="shared" si="77"/>
        <v>0</v>
      </c>
      <c r="K351" s="374">
        <f t="shared" si="69"/>
        <v>0</v>
      </c>
      <c r="L351" s="388">
        <f t="shared" si="78"/>
        <v>1</v>
      </c>
      <c r="M351" s="374">
        <f t="shared" si="70"/>
        <v>0</v>
      </c>
    </row>
    <row r="352" spans="1:13">
      <c r="A352" s="228">
        <f t="shared" si="71"/>
        <v>0</v>
      </c>
      <c r="B352" s="229">
        <f t="shared" si="66"/>
        <v>0</v>
      </c>
      <c r="C352" s="310">
        <f t="shared" si="72"/>
        <v>0</v>
      </c>
      <c r="D352" s="310">
        <f t="shared" si="73"/>
        <v>0</v>
      </c>
      <c r="E352" s="311">
        <f t="shared" si="67"/>
        <v>0</v>
      </c>
      <c r="F352" s="310">
        <f t="shared" si="74"/>
        <v>0</v>
      </c>
      <c r="G352" s="310">
        <f t="shared" si="75"/>
        <v>0</v>
      </c>
      <c r="H352" s="310">
        <f t="shared" si="76"/>
        <v>0</v>
      </c>
      <c r="I352" s="310">
        <f t="shared" si="68"/>
        <v>0</v>
      </c>
      <c r="J352" s="374">
        <f t="shared" si="77"/>
        <v>0</v>
      </c>
      <c r="K352" s="374">
        <f t="shared" si="69"/>
        <v>0</v>
      </c>
      <c r="L352" s="388">
        <f t="shared" si="78"/>
        <v>1</v>
      </c>
      <c r="M352" s="374">
        <f t="shared" si="70"/>
        <v>0</v>
      </c>
    </row>
    <row r="353" spans="1:13">
      <c r="A353" s="228">
        <f t="shared" si="71"/>
        <v>0</v>
      </c>
      <c r="B353" s="229">
        <f t="shared" si="66"/>
        <v>0</v>
      </c>
      <c r="C353" s="310">
        <f t="shared" si="72"/>
        <v>0</v>
      </c>
      <c r="D353" s="310">
        <f t="shared" si="73"/>
        <v>0</v>
      </c>
      <c r="E353" s="311">
        <f t="shared" si="67"/>
        <v>0</v>
      </c>
      <c r="F353" s="310">
        <f t="shared" si="74"/>
        <v>0</v>
      </c>
      <c r="G353" s="310">
        <f t="shared" si="75"/>
        <v>0</v>
      </c>
      <c r="H353" s="310">
        <f t="shared" si="76"/>
        <v>0</v>
      </c>
      <c r="I353" s="310">
        <f t="shared" si="68"/>
        <v>0</v>
      </c>
      <c r="J353" s="374">
        <f t="shared" si="77"/>
        <v>0</v>
      </c>
      <c r="K353" s="374">
        <f t="shared" si="69"/>
        <v>0</v>
      </c>
      <c r="L353" s="388">
        <f t="shared" si="78"/>
        <v>1</v>
      </c>
      <c r="M353" s="374">
        <f t="shared" si="70"/>
        <v>0</v>
      </c>
    </row>
    <row r="354" spans="1:13">
      <c r="A354" s="228">
        <f t="shared" si="71"/>
        <v>0</v>
      </c>
      <c r="B354" s="229">
        <f t="shared" si="66"/>
        <v>0</v>
      </c>
      <c r="C354" s="310">
        <f t="shared" si="72"/>
        <v>0</v>
      </c>
      <c r="D354" s="310">
        <f t="shared" si="73"/>
        <v>0</v>
      </c>
      <c r="E354" s="311">
        <f t="shared" si="67"/>
        <v>0</v>
      </c>
      <c r="F354" s="310">
        <f t="shared" si="74"/>
        <v>0</v>
      </c>
      <c r="G354" s="310">
        <f t="shared" si="75"/>
        <v>0</v>
      </c>
      <c r="H354" s="310">
        <f t="shared" si="76"/>
        <v>0</v>
      </c>
      <c r="I354" s="310">
        <f t="shared" si="68"/>
        <v>0</v>
      </c>
      <c r="J354" s="374">
        <f t="shared" si="77"/>
        <v>0</v>
      </c>
      <c r="K354" s="374">
        <f t="shared" si="69"/>
        <v>0</v>
      </c>
      <c r="L354" s="388">
        <f t="shared" si="78"/>
        <v>1</v>
      </c>
      <c r="M354" s="374">
        <f t="shared" si="70"/>
        <v>0</v>
      </c>
    </row>
    <row r="355" spans="1:13">
      <c r="A355" s="228">
        <f t="shared" si="71"/>
        <v>0</v>
      </c>
      <c r="B355" s="229">
        <f t="shared" si="66"/>
        <v>0</v>
      </c>
      <c r="C355" s="310">
        <f t="shared" si="72"/>
        <v>0</v>
      </c>
      <c r="D355" s="310">
        <f t="shared" si="73"/>
        <v>0</v>
      </c>
      <c r="E355" s="311">
        <f t="shared" si="67"/>
        <v>0</v>
      </c>
      <c r="F355" s="310">
        <f t="shared" si="74"/>
        <v>0</v>
      </c>
      <c r="G355" s="310">
        <f t="shared" si="75"/>
        <v>0</v>
      </c>
      <c r="H355" s="310">
        <f t="shared" si="76"/>
        <v>0</v>
      </c>
      <c r="I355" s="310">
        <f t="shared" si="68"/>
        <v>0</v>
      </c>
      <c r="J355" s="374">
        <f t="shared" si="77"/>
        <v>0</v>
      </c>
      <c r="K355" s="374">
        <f t="shared" si="69"/>
        <v>0</v>
      </c>
      <c r="L355" s="388">
        <f t="shared" si="78"/>
        <v>1</v>
      </c>
      <c r="M355" s="374">
        <f t="shared" si="70"/>
        <v>0</v>
      </c>
    </row>
    <row r="356" spans="1:13">
      <c r="A356" s="228">
        <f t="shared" si="71"/>
        <v>0</v>
      </c>
      <c r="B356" s="229">
        <f t="shared" si="66"/>
        <v>0</v>
      </c>
      <c r="C356" s="310">
        <f t="shared" si="72"/>
        <v>0</v>
      </c>
      <c r="D356" s="310">
        <f t="shared" si="73"/>
        <v>0</v>
      </c>
      <c r="E356" s="311">
        <f t="shared" si="67"/>
        <v>0</v>
      </c>
      <c r="F356" s="310">
        <f t="shared" si="74"/>
        <v>0</v>
      </c>
      <c r="G356" s="310">
        <f t="shared" si="75"/>
        <v>0</v>
      </c>
      <c r="H356" s="310">
        <f t="shared" si="76"/>
        <v>0</v>
      </c>
      <c r="I356" s="310">
        <f t="shared" si="68"/>
        <v>0</v>
      </c>
      <c r="J356" s="374">
        <f t="shared" si="77"/>
        <v>0</v>
      </c>
      <c r="K356" s="374">
        <f t="shared" si="69"/>
        <v>0</v>
      </c>
      <c r="L356" s="388">
        <f t="shared" si="78"/>
        <v>1</v>
      </c>
      <c r="M356" s="374">
        <f t="shared" si="70"/>
        <v>0</v>
      </c>
    </row>
    <row r="357" spans="1:13">
      <c r="A357" s="228">
        <f t="shared" si="71"/>
        <v>0</v>
      </c>
      <c r="B357" s="229">
        <f t="shared" si="66"/>
        <v>0</v>
      </c>
      <c r="C357" s="310">
        <f t="shared" si="72"/>
        <v>0</v>
      </c>
      <c r="D357" s="310">
        <f t="shared" si="73"/>
        <v>0</v>
      </c>
      <c r="E357" s="311">
        <f t="shared" si="67"/>
        <v>0</v>
      </c>
      <c r="F357" s="310">
        <f t="shared" si="74"/>
        <v>0</v>
      </c>
      <c r="G357" s="310">
        <f t="shared" si="75"/>
        <v>0</v>
      </c>
      <c r="H357" s="310">
        <f t="shared" si="76"/>
        <v>0</v>
      </c>
      <c r="I357" s="310">
        <f t="shared" si="68"/>
        <v>0</v>
      </c>
      <c r="J357" s="374">
        <f t="shared" si="77"/>
        <v>0</v>
      </c>
      <c r="K357" s="374">
        <f t="shared" si="69"/>
        <v>0</v>
      </c>
      <c r="L357" s="388">
        <f t="shared" si="78"/>
        <v>1</v>
      </c>
      <c r="M357" s="374">
        <f t="shared" si="70"/>
        <v>0</v>
      </c>
    </row>
    <row r="358" spans="1:13">
      <c r="A358" s="228">
        <f t="shared" si="71"/>
        <v>0</v>
      </c>
      <c r="B358" s="229">
        <f t="shared" si="66"/>
        <v>0</v>
      </c>
      <c r="C358" s="310">
        <f t="shared" si="72"/>
        <v>0</v>
      </c>
      <c r="D358" s="310">
        <f t="shared" si="73"/>
        <v>0</v>
      </c>
      <c r="E358" s="311">
        <f t="shared" si="67"/>
        <v>0</v>
      </c>
      <c r="F358" s="310">
        <f t="shared" si="74"/>
        <v>0</v>
      </c>
      <c r="G358" s="310">
        <f t="shared" si="75"/>
        <v>0</v>
      </c>
      <c r="H358" s="310">
        <f t="shared" si="76"/>
        <v>0</v>
      </c>
      <c r="I358" s="310">
        <f t="shared" si="68"/>
        <v>0</v>
      </c>
      <c r="J358" s="374">
        <f t="shared" si="77"/>
        <v>0</v>
      </c>
      <c r="K358" s="374">
        <f t="shared" si="69"/>
        <v>0</v>
      </c>
      <c r="L358" s="388">
        <f t="shared" si="78"/>
        <v>1</v>
      </c>
      <c r="M358" s="374">
        <f t="shared" si="70"/>
        <v>0</v>
      </c>
    </row>
    <row r="359" spans="1:13">
      <c r="A359" s="228">
        <f t="shared" si="71"/>
        <v>0</v>
      </c>
      <c r="B359" s="229">
        <f t="shared" si="66"/>
        <v>0</v>
      </c>
      <c r="C359" s="310">
        <f t="shared" si="72"/>
        <v>0</v>
      </c>
      <c r="D359" s="310">
        <f t="shared" si="73"/>
        <v>0</v>
      </c>
      <c r="E359" s="311">
        <f t="shared" si="67"/>
        <v>0</v>
      </c>
      <c r="F359" s="310">
        <f t="shared" si="74"/>
        <v>0</v>
      </c>
      <c r="G359" s="310">
        <f t="shared" si="75"/>
        <v>0</v>
      </c>
      <c r="H359" s="310">
        <f t="shared" si="76"/>
        <v>0</v>
      </c>
      <c r="I359" s="310">
        <f t="shared" si="68"/>
        <v>0</v>
      </c>
      <c r="J359" s="374">
        <f t="shared" si="77"/>
        <v>0</v>
      </c>
      <c r="K359" s="374">
        <f t="shared" si="69"/>
        <v>0</v>
      </c>
      <c r="L359" s="388">
        <f t="shared" si="78"/>
        <v>1</v>
      </c>
      <c r="M359" s="374">
        <f t="shared" si="70"/>
        <v>0</v>
      </c>
    </row>
    <row r="360" spans="1:13">
      <c r="A360" s="228">
        <f t="shared" si="71"/>
        <v>0</v>
      </c>
      <c r="B360" s="229">
        <f t="shared" si="66"/>
        <v>0</v>
      </c>
      <c r="C360" s="310">
        <f t="shared" si="72"/>
        <v>0</v>
      </c>
      <c r="D360" s="310">
        <f t="shared" si="73"/>
        <v>0</v>
      </c>
      <c r="E360" s="311">
        <f t="shared" si="67"/>
        <v>0</v>
      </c>
      <c r="F360" s="310">
        <f t="shared" si="74"/>
        <v>0</v>
      </c>
      <c r="G360" s="310">
        <f t="shared" si="75"/>
        <v>0</v>
      </c>
      <c r="H360" s="310">
        <f t="shared" si="76"/>
        <v>0</v>
      </c>
      <c r="I360" s="310">
        <f t="shared" si="68"/>
        <v>0</v>
      </c>
      <c r="J360" s="374">
        <f t="shared" si="77"/>
        <v>0</v>
      </c>
      <c r="K360" s="374">
        <f t="shared" si="69"/>
        <v>0</v>
      </c>
      <c r="L360" s="388">
        <f t="shared" si="78"/>
        <v>1</v>
      </c>
      <c r="M360" s="374">
        <f t="shared" si="70"/>
        <v>0</v>
      </c>
    </row>
    <row r="361" spans="1:13">
      <c r="A361" s="228">
        <f t="shared" si="71"/>
        <v>0</v>
      </c>
      <c r="B361" s="229">
        <f t="shared" si="66"/>
        <v>0</v>
      </c>
      <c r="C361" s="310">
        <f t="shared" si="72"/>
        <v>0</v>
      </c>
      <c r="D361" s="310">
        <f t="shared" si="73"/>
        <v>0</v>
      </c>
      <c r="E361" s="311">
        <f t="shared" si="67"/>
        <v>0</v>
      </c>
      <c r="F361" s="310">
        <f t="shared" si="74"/>
        <v>0</v>
      </c>
      <c r="G361" s="310">
        <f t="shared" si="75"/>
        <v>0</v>
      </c>
      <c r="H361" s="310">
        <f t="shared" si="76"/>
        <v>0</v>
      </c>
      <c r="I361" s="310">
        <f t="shared" si="68"/>
        <v>0</v>
      </c>
      <c r="J361" s="374">
        <f t="shared" si="77"/>
        <v>0</v>
      </c>
      <c r="K361" s="374">
        <f t="shared" si="69"/>
        <v>0</v>
      </c>
      <c r="L361" s="388">
        <f t="shared" si="78"/>
        <v>1</v>
      </c>
      <c r="M361" s="374">
        <f t="shared" si="70"/>
        <v>0</v>
      </c>
    </row>
    <row r="362" spans="1:13">
      <c r="A362" s="228">
        <f t="shared" si="71"/>
        <v>0</v>
      </c>
      <c r="B362" s="229">
        <f t="shared" si="66"/>
        <v>0</v>
      </c>
      <c r="C362" s="310">
        <f t="shared" si="72"/>
        <v>0</v>
      </c>
      <c r="D362" s="310">
        <f t="shared" si="73"/>
        <v>0</v>
      </c>
      <c r="E362" s="311">
        <f t="shared" si="67"/>
        <v>0</v>
      </c>
      <c r="F362" s="310">
        <f t="shared" si="74"/>
        <v>0</v>
      </c>
      <c r="G362" s="310">
        <f t="shared" si="75"/>
        <v>0</v>
      </c>
      <c r="H362" s="310">
        <f t="shared" si="76"/>
        <v>0</v>
      </c>
      <c r="I362" s="310">
        <f t="shared" si="68"/>
        <v>0</v>
      </c>
      <c r="J362" s="374">
        <f t="shared" si="77"/>
        <v>0</v>
      </c>
      <c r="K362" s="374">
        <f t="shared" si="69"/>
        <v>0</v>
      </c>
      <c r="L362" s="388">
        <f t="shared" si="78"/>
        <v>1</v>
      </c>
      <c r="M362" s="374">
        <f t="shared" si="70"/>
        <v>0</v>
      </c>
    </row>
    <row r="363" spans="1:13">
      <c r="A363" s="228">
        <f t="shared" si="71"/>
        <v>0</v>
      </c>
      <c r="B363" s="229">
        <f t="shared" si="66"/>
        <v>0</v>
      </c>
      <c r="C363" s="310">
        <f t="shared" si="72"/>
        <v>0</v>
      </c>
      <c r="D363" s="310">
        <f t="shared" si="73"/>
        <v>0</v>
      </c>
      <c r="E363" s="311">
        <f t="shared" si="67"/>
        <v>0</v>
      </c>
      <c r="F363" s="310">
        <f t="shared" si="74"/>
        <v>0</v>
      </c>
      <c r="G363" s="310">
        <f t="shared" si="75"/>
        <v>0</v>
      </c>
      <c r="H363" s="310">
        <f t="shared" si="76"/>
        <v>0</v>
      </c>
      <c r="I363" s="310">
        <f t="shared" si="68"/>
        <v>0</v>
      </c>
      <c r="J363" s="374">
        <f t="shared" si="77"/>
        <v>0</v>
      </c>
      <c r="K363" s="374">
        <f t="shared" si="69"/>
        <v>0</v>
      </c>
      <c r="L363" s="388">
        <f t="shared" si="78"/>
        <v>1</v>
      </c>
      <c r="M363" s="374">
        <f t="shared" si="70"/>
        <v>0</v>
      </c>
    </row>
    <row r="364" spans="1:13">
      <c r="A364" s="228">
        <f t="shared" si="71"/>
        <v>0</v>
      </c>
      <c r="B364" s="229">
        <f t="shared" si="66"/>
        <v>0</v>
      </c>
      <c r="C364" s="310">
        <f t="shared" si="72"/>
        <v>0</v>
      </c>
      <c r="D364" s="310">
        <f t="shared" si="73"/>
        <v>0</v>
      </c>
      <c r="E364" s="311">
        <f t="shared" si="67"/>
        <v>0</v>
      </c>
      <c r="F364" s="310">
        <f t="shared" si="74"/>
        <v>0</v>
      </c>
      <c r="G364" s="310">
        <f t="shared" si="75"/>
        <v>0</v>
      </c>
      <c r="H364" s="310">
        <f t="shared" si="76"/>
        <v>0</v>
      </c>
      <c r="I364" s="310">
        <f t="shared" si="68"/>
        <v>0</v>
      </c>
      <c r="J364" s="374">
        <f t="shared" si="77"/>
        <v>0</v>
      </c>
      <c r="K364" s="374">
        <f t="shared" si="69"/>
        <v>0</v>
      </c>
      <c r="L364" s="388">
        <f t="shared" si="78"/>
        <v>1</v>
      </c>
      <c r="M364" s="374">
        <f t="shared" si="70"/>
        <v>0</v>
      </c>
    </row>
    <row r="365" spans="1:13">
      <c r="A365" s="228">
        <f t="shared" si="71"/>
        <v>0</v>
      </c>
      <c r="B365" s="229">
        <f t="shared" si="66"/>
        <v>0</v>
      </c>
      <c r="C365" s="310">
        <f t="shared" si="72"/>
        <v>0</v>
      </c>
      <c r="D365" s="310">
        <f t="shared" si="73"/>
        <v>0</v>
      </c>
      <c r="E365" s="311">
        <f t="shared" si="67"/>
        <v>0</v>
      </c>
      <c r="F365" s="310">
        <f t="shared" si="74"/>
        <v>0</v>
      </c>
      <c r="G365" s="310">
        <f t="shared" si="75"/>
        <v>0</v>
      </c>
      <c r="H365" s="310">
        <f t="shared" si="76"/>
        <v>0</v>
      </c>
      <c r="I365" s="310">
        <f t="shared" si="68"/>
        <v>0</v>
      </c>
      <c r="J365" s="374">
        <f t="shared" si="77"/>
        <v>0</v>
      </c>
      <c r="K365" s="374">
        <f t="shared" si="69"/>
        <v>0</v>
      </c>
      <c r="L365" s="388">
        <f t="shared" si="78"/>
        <v>1</v>
      </c>
      <c r="M365" s="374">
        <f t="shared" si="70"/>
        <v>0</v>
      </c>
    </row>
    <row r="366" spans="1:13">
      <c r="A366" s="228">
        <f t="shared" si="71"/>
        <v>0</v>
      </c>
      <c r="B366" s="229">
        <f t="shared" si="66"/>
        <v>0</v>
      </c>
      <c r="C366" s="310">
        <f t="shared" si="72"/>
        <v>0</v>
      </c>
      <c r="D366" s="310">
        <f t="shared" si="73"/>
        <v>0</v>
      </c>
      <c r="E366" s="311">
        <f t="shared" si="67"/>
        <v>0</v>
      </c>
      <c r="F366" s="310">
        <f t="shared" si="74"/>
        <v>0</v>
      </c>
      <c r="G366" s="310">
        <f t="shared" si="75"/>
        <v>0</v>
      </c>
      <c r="H366" s="310">
        <f t="shared" si="76"/>
        <v>0</v>
      </c>
      <c r="I366" s="310">
        <f t="shared" si="68"/>
        <v>0</v>
      </c>
      <c r="J366" s="374">
        <f t="shared" si="77"/>
        <v>0</v>
      </c>
      <c r="K366" s="374">
        <f t="shared" si="69"/>
        <v>0</v>
      </c>
      <c r="L366" s="388">
        <f t="shared" si="78"/>
        <v>1</v>
      </c>
      <c r="M366" s="374">
        <f t="shared" si="70"/>
        <v>0</v>
      </c>
    </row>
    <row r="367" spans="1:13">
      <c r="A367" s="228">
        <f t="shared" si="71"/>
        <v>0</v>
      </c>
      <c r="B367" s="229">
        <f t="shared" si="66"/>
        <v>0</v>
      </c>
      <c r="C367" s="310">
        <f t="shared" si="72"/>
        <v>0</v>
      </c>
      <c r="D367" s="310">
        <f t="shared" si="73"/>
        <v>0</v>
      </c>
      <c r="E367" s="311">
        <f t="shared" si="67"/>
        <v>0</v>
      </c>
      <c r="F367" s="310">
        <f t="shared" si="74"/>
        <v>0</v>
      </c>
      <c r="G367" s="310">
        <f t="shared" si="75"/>
        <v>0</v>
      </c>
      <c r="H367" s="310">
        <f t="shared" si="76"/>
        <v>0</v>
      </c>
      <c r="I367" s="310">
        <f t="shared" si="68"/>
        <v>0</v>
      </c>
      <c r="J367" s="374">
        <f t="shared" si="77"/>
        <v>0</v>
      </c>
      <c r="K367" s="374">
        <f t="shared" si="69"/>
        <v>0</v>
      </c>
      <c r="L367" s="388">
        <f t="shared" si="78"/>
        <v>1</v>
      </c>
      <c r="M367" s="374">
        <f t="shared" si="70"/>
        <v>0</v>
      </c>
    </row>
    <row r="368" spans="1:13">
      <c r="A368" s="228">
        <f t="shared" si="71"/>
        <v>0</v>
      </c>
      <c r="B368" s="229">
        <f t="shared" si="66"/>
        <v>0</v>
      </c>
      <c r="C368" s="310">
        <f t="shared" si="72"/>
        <v>0</v>
      </c>
      <c r="D368" s="310">
        <f t="shared" si="73"/>
        <v>0</v>
      </c>
      <c r="E368" s="311">
        <f t="shared" si="67"/>
        <v>0</v>
      </c>
      <c r="F368" s="310">
        <f t="shared" si="74"/>
        <v>0</v>
      </c>
      <c r="G368" s="310">
        <f t="shared" si="75"/>
        <v>0</v>
      </c>
      <c r="H368" s="310">
        <f t="shared" si="76"/>
        <v>0</v>
      </c>
      <c r="I368" s="310">
        <f t="shared" si="68"/>
        <v>0</v>
      </c>
      <c r="J368" s="374">
        <f t="shared" si="77"/>
        <v>0</v>
      </c>
      <c r="K368" s="374">
        <f t="shared" si="69"/>
        <v>0</v>
      </c>
      <c r="L368" s="388">
        <f t="shared" si="78"/>
        <v>1</v>
      </c>
      <c r="M368" s="374">
        <f t="shared" si="70"/>
        <v>0</v>
      </c>
    </row>
    <row r="369" spans="1:13">
      <c r="A369" s="228">
        <f t="shared" si="71"/>
        <v>0</v>
      </c>
      <c r="B369" s="229">
        <f t="shared" si="66"/>
        <v>0</v>
      </c>
      <c r="C369" s="310">
        <f t="shared" si="72"/>
        <v>0</v>
      </c>
      <c r="D369" s="310">
        <f t="shared" si="73"/>
        <v>0</v>
      </c>
      <c r="E369" s="311">
        <f t="shared" si="67"/>
        <v>0</v>
      </c>
      <c r="F369" s="310">
        <f t="shared" si="74"/>
        <v>0</v>
      </c>
      <c r="G369" s="310">
        <f t="shared" si="75"/>
        <v>0</v>
      </c>
      <c r="H369" s="310">
        <f t="shared" si="76"/>
        <v>0</v>
      </c>
      <c r="I369" s="310">
        <f t="shared" si="68"/>
        <v>0</v>
      </c>
      <c r="J369" s="374">
        <f t="shared" si="77"/>
        <v>0</v>
      </c>
      <c r="K369" s="374">
        <f t="shared" si="69"/>
        <v>0</v>
      </c>
      <c r="L369" s="388">
        <f t="shared" si="78"/>
        <v>1</v>
      </c>
      <c r="M369" s="374">
        <f t="shared" si="70"/>
        <v>0</v>
      </c>
    </row>
    <row r="370" spans="1:13">
      <c r="A370" s="228">
        <f t="shared" si="71"/>
        <v>0</v>
      </c>
      <c r="B370" s="229">
        <f t="shared" si="66"/>
        <v>0</v>
      </c>
      <c r="C370" s="310">
        <f t="shared" si="72"/>
        <v>0</v>
      </c>
      <c r="D370" s="310">
        <f t="shared" si="73"/>
        <v>0</v>
      </c>
      <c r="E370" s="311">
        <f t="shared" si="67"/>
        <v>0</v>
      </c>
      <c r="F370" s="310">
        <f t="shared" si="74"/>
        <v>0</v>
      </c>
      <c r="G370" s="310">
        <f t="shared" si="75"/>
        <v>0</v>
      </c>
      <c r="H370" s="310">
        <f t="shared" si="76"/>
        <v>0</v>
      </c>
      <c r="I370" s="310">
        <f t="shared" si="68"/>
        <v>0</v>
      </c>
      <c r="J370" s="374">
        <f t="shared" si="77"/>
        <v>0</v>
      </c>
      <c r="K370" s="374">
        <f t="shared" si="69"/>
        <v>0</v>
      </c>
      <c r="L370" s="388">
        <f t="shared" si="78"/>
        <v>1</v>
      </c>
      <c r="M370" s="374">
        <f t="shared" si="70"/>
        <v>0</v>
      </c>
    </row>
    <row r="371" spans="1:13">
      <c r="A371" s="228">
        <f t="shared" si="71"/>
        <v>0</v>
      </c>
      <c r="B371" s="229">
        <f t="shared" si="66"/>
        <v>0</v>
      </c>
      <c r="C371" s="310">
        <f t="shared" si="72"/>
        <v>0</v>
      </c>
      <c r="D371" s="310">
        <f t="shared" si="73"/>
        <v>0</v>
      </c>
      <c r="E371" s="311">
        <f t="shared" si="67"/>
        <v>0</v>
      </c>
      <c r="F371" s="310">
        <f t="shared" si="74"/>
        <v>0</v>
      </c>
      <c r="G371" s="310">
        <f t="shared" si="75"/>
        <v>0</v>
      </c>
      <c r="H371" s="310">
        <f t="shared" si="76"/>
        <v>0</v>
      </c>
      <c r="I371" s="310">
        <f t="shared" si="68"/>
        <v>0</v>
      </c>
      <c r="J371" s="374">
        <f t="shared" si="77"/>
        <v>0</v>
      </c>
      <c r="K371" s="374">
        <f t="shared" si="69"/>
        <v>0</v>
      </c>
      <c r="L371" s="388">
        <f t="shared" si="78"/>
        <v>1</v>
      </c>
      <c r="M371" s="374">
        <f t="shared" si="70"/>
        <v>0</v>
      </c>
    </row>
    <row r="372" spans="1:13">
      <c r="A372" s="228">
        <f t="shared" si="71"/>
        <v>0</v>
      </c>
      <c r="B372" s="229">
        <f t="shared" si="66"/>
        <v>0</v>
      </c>
      <c r="C372" s="310">
        <f t="shared" si="72"/>
        <v>0</v>
      </c>
      <c r="D372" s="310">
        <f t="shared" si="73"/>
        <v>0</v>
      </c>
      <c r="E372" s="311">
        <f t="shared" si="67"/>
        <v>0</v>
      </c>
      <c r="F372" s="310">
        <f t="shared" si="74"/>
        <v>0</v>
      </c>
      <c r="G372" s="310">
        <f t="shared" si="75"/>
        <v>0</v>
      </c>
      <c r="H372" s="310">
        <f t="shared" si="76"/>
        <v>0</v>
      </c>
      <c r="I372" s="310">
        <f t="shared" si="68"/>
        <v>0</v>
      </c>
      <c r="J372" s="374">
        <f t="shared" si="77"/>
        <v>0</v>
      </c>
      <c r="K372" s="374">
        <f t="shared" si="69"/>
        <v>0</v>
      </c>
      <c r="L372" s="388">
        <f t="shared" si="78"/>
        <v>1</v>
      </c>
      <c r="M372" s="374">
        <f t="shared" si="70"/>
        <v>0</v>
      </c>
    </row>
    <row r="373" spans="1:13">
      <c r="A373" s="228">
        <f t="shared" si="71"/>
        <v>0</v>
      </c>
      <c r="B373" s="229">
        <f t="shared" si="66"/>
        <v>0</v>
      </c>
      <c r="C373" s="310">
        <f t="shared" si="72"/>
        <v>0</v>
      </c>
      <c r="D373" s="310">
        <f t="shared" si="73"/>
        <v>0</v>
      </c>
      <c r="E373" s="311">
        <f t="shared" si="67"/>
        <v>0</v>
      </c>
      <c r="F373" s="310">
        <f t="shared" si="74"/>
        <v>0</v>
      </c>
      <c r="G373" s="310">
        <f t="shared" si="75"/>
        <v>0</v>
      </c>
      <c r="H373" s="310">
        <f t="shared" si="76"/>
        <v>0</v>
      </c>
      <c r="I373" s="310">
        <f t="shared" si="68"/>
        <v>0</v>
      </c>
      <c r="J373" s="374">
        <f t="shared" si="77"/>
        <v>0</v>
      </c>
      <c r="K373" s="374">
        <f t="shared" si="69"/>
        <v>0</v>
      </c>
      <c r="L373" s="388">
        <f t="shared" si="78"/>
        <v>1</v>
      </c>
      <c r="M373" s="374">
        <f t="shared" si="70"/>
        <v>0</v>
      </c>
    </row>
    <row r="374" spans="1:13">
      <c r="A374" s="228">
        <f t="shared" si="71"/>
        <v>0</v>
      </c>
      <c r="B374" s="229">
        <f t="shared" si="66"/>
        <v>0</v>
      </c>
      <c r="C374" s="310">
        <f t="shared" si="72"/>
        <v>0</v>
      </c>
      <c r="D374" s="310">
        <f t="shared" si="73"/>
        <v>0</v>
      </c>
      <c r="E374" s="311">
        <f t="shared" si="67"/>
        <v>0</v>
      </c>
      <c r="F374" s="310">
        <f t="shared" si="74"/>
        <v>0</v>
      </c>
      <c r="G374" s="310">
        <f t="shared" si="75"/>
        <v>0</v>
      </c>
      <c r="H374" s="310">
        <f t="shared" si="76"/>
        <v>0</v>
      </c>
      <c r="I374" s="310">
        <f t="shared" si="68"/>
        <v>0</v>
      </c>
      <c r="J374" s="374">
        <f t="shared" si="77"/>
        <v>0</v>
      </c>
      <c r="K374" s="374">
        <f t="shared" si="69"/>
        <v>0</v>
      </c>
      <c r="L374" s="388">
        <f t="shared" si="78"/>
        <v>1</v>
      </c>
      <c r="M374" s="374">
        <f t="shared" si="70"/>
        <v>0</v>
      </c>
    </row>
    <row r="375" spans="1:13">
      <c r="A375" s="228">
        <f t="shared" si="71"/>
        <v>0</v>
      </c>
      <c r="B375" s="229">
        <f t="shared" si="66"/>
        <v>0</v>
      </c>
      <c r="C375" s="310">
        <f t="shared" si="72"/>
        <v>0</v>
      </c>
      <c r="D375" s="310">
        <f t="shared" si="73"/>
        <v>0</v>
      </c>
      <c r="E375" s="311">
        <f t="shared" si="67"/>
        <v>0</v>
      </c>
      <c r="F375" s="310">
        <f t="shared" si="74"/>
        <v>0</v>
      </c>
      <c r="G375" s="310">
        <f t="shared" si="75"/>
        <v>0</v>
      </c>
      <c r="H375" s="310">
        <f t="shared" si="76"/>
        <v>0</v>
      </c>
      <c r="I375" s="310">
        <f t="shared" si="68"/>
        <v>0</v>
      </c>
      <c r="J375" s="374">
        <f t="shared" si="77"/>
        <v>0</v>
      </c>
      <c r="K375" s="374">
        <f t="shared" si="69"/>
        <v>0</v>
      </c>
      <c r="L375" s="388">
        <f t="shared" si="78"/>
        <v>1</v>
      </c>
      <c r="M375" s="374">
        <f t="shared" si="70"/>
        <v>0</v>
      </c>
    </row>
    <row r="376" spans="1:13">
      <c r="A376" s="228">
        <f t="shared" si="71"/>
        <v>0</v>
      </c>
      <c r="B376" s="229">
        <f t="shared" si="66"/>
        <v>0</v>
      </c>
      <c r="C376" s="310">
        <f t="shared" si="72"/>
        <v>0</v>
      </c>
      <c r="D376" s="310">
        <f t="shared" si="73"/>
        <v>0</v>
      </c>
      <c r="E376" s="311">
        <f t="shared" si="67"/>
        <v>0</v>
      </c>
      <c r="F376" s="310">
        <f t="shared" si="74"/>
        <v>0</v>
      </c>
      <c r="G376" s="310">
        <f t="shared" si="75"/>
        <v>0</v>
      </c>
      <c r="H376" s="310">
        <f t="shared" si="76"/>
        <v>0</v>
      </c>
      <c r="I376" s="310">
        <f t="shared" si="68"/>
        <v>0</v>
      </c>
      <c r="J376" s="374">
        <f t="shared" si="77"/>
        <v>0</v>
      </c>
      <c r="K376" s="374">
        <f t="shared" si="69"/>
        <v>0</v>
      </c>
      <c r="L376" s="388">
        <f t="shared" si="78"/>
        <v>1</v>
      </c>
      <c r="M376" s="374">
        <f t="shared" si="70"/>
        <v>0</v>
      </c>
    </row>
    <row r="377" spans="1:13">
      <c r="A377" s="228">
        <f t="shared" si="71"/>
        <v>0</v>
      </c>
      <c r="B377" s="229">
        <f t="shared" si="66"/>
        <v>0</v>
      </c>
      <c r="C377" s="310">
        <f t="shared" si="72"/>
        <v>0</v>
      </c>
      <c r="D377" s="310">
        <f t="shared" si="73"/>
        <v>0</v>
      </c>
      <c r="E377" s="311">
        <f t="shared" si="67"/>
        <v>0</v>
      </c>
      <c r="F377" s="310">
        <f t="shared" si="74"/>
        <v>0</v>
      </c>
      <c r="G377" s="310">
        <f t="shared" si="75"/>
        <v>0</v>
      </c>
      <c r="H377" s="310">
        <f t="shared" si="76"/>
        <v>0</v>
      </c>
      <c r="I377" s="310">
        <f t="shared" si="68"/>
        <v>0</v>
      </c>
      <c r="J377" s="374">
        <f t="shared" si="77"/>
        <v>0</v>
      </c>
      <c r="K377" s="374">
        <f t="shared" si="69"/>
        <v>0</v>
      </c>
      <c r="L377" s="388">
        <f t="shared" si="78"/>
        <v>1</v>
      </c>
      <c r="M377" s="374">
        <f t="shared" si="70"/>
        <v>0</v>
      </c>
    </row>
    <row r="378" spans="1:13">
      <c r="A378" s="228">
        <f t="shared" si="71"/>
        <v>0</v>
      </c>
      <c r="B378" s="229">
        <f t="shared" si="66"/>
        <v>0</v>
      </c>
      <c r="C378" s="310">
        <f t="shared" si="72"/>
        <v>0</v>
      </c>
      <c r="D378" s="310">
        <f t="shared" si="73"/>
        <v>0</v>
      </c>
      <c r="E378" s="311">
        <f t="shared" si="67"/>
        <v>0</v>
      </c>
      <c r="F378" s="310">
        <f t="shared" si="74"/>
        <v>0</v>
      </c>
      <c r="G378" s="310">
        <f t="shared" si="75"/>
        <v>0</v>
      </c>
      <c r="H378" s="310">
        <f t="shared" si="76"/>
        <v>0</v>
      </c>
      <c r="I378" s="310">
        <f t="shared" si="68"/>
        <v>0</v>
      </c>
      <c r="J378" s="374">
        <f t="shared" si="77"/>
        <v>0</v>
      </c>
      <c r="K378" s="374">
        <f t="shared" si="69"/>
        <v>0</v>
      </c>
      <c r="L378" s="388">
        <f t="shared" si="78"/>
        <v>1</v>
      </c>
      <c r="M378" s="374">
        <f t="shared" si="70"/>
        <v>0</v>
      </c>
    </row>
    <row r="379" spans="1:13">
      <c r="A379" s="228">
        <f t="shared" si="71"/>
        <v>0</v>
      </c>
      <c r="B379" s="229">
        <f t="shared" si="66"/>
        <v>0</v>
      </c>
      <c r="C379" s="310">
        <f t="shared" si="72"/>
        <v>0</v>
      </c>
      <c r="D379" s="310">
        <f t="shared" si="73"/>
        <v>0</v>
      </c>
      <c r="E379" s="311">
        <f t="shared" si="67"/>
        <v>0</v>
      </c>
      <c r="F379" s="310">
        <f t="shared" si="74"/>
        <v>0</v>
      </c>
      <c r="G379" s="310">
        <f t="shared" si="75"/>
        <v>0</v>
      </c>
      <c r="H379" s="310">
        <f t="shared" si="76"/>
        <v>0</v>
      </c>
      <c r="I379" s="310">
        <f t="shared" si="68"/>
        <v>0</v>
      </c>
      <c r="J379" s="374">
        <f t="shared" si="77"/>
        <v>0</v>
      </c>
      <c r="K379" s="374">
        <f t="shared" si="69"/>
        <v>0</v>
      </c>
      <c r="L379" s="388">
        <f t="shared" si="78"/>
        <v>1</v>
      </c>
      <c r="M379" s="374">
        <f t="shared" si="70"/>
        <v>0</v>
      </c>
    </row>
    <row r="380" spans="1:13">
      <c r="A380" s="228">
        <f t="shared" si="71"/>
        <v>0</v>
      </c>
      <c r="B380" s="229">
        <f t="shared" si="66"/>
        <v>0</v>
      </c>
      <c r="C380" s="310">
        <f t="shared" si="72"/>
        <v>0</v>
      </c>
      <c r="D380" s="310">
        <f t="shared" si="73"/>
        <v>0</v>
      </c>
      <c r="E380" s="311">
        <f t="shared" si="67"/>
        <v>0</v>
      </c>
      <c r="F380" s="310">
        <f t="shared" si="74"/>
        <v>0</v>
      </c>
      <c r="G380" s="310">
        <f t="shared" si="75"/>
        <v>0</v>
      </c>
      <c r="H380" s="310">
        <f t="shared" si="76"/>
        <v>0</v>
      </c>
      <c r="I380" s="310">
        <f t="shared" si="68"/>
        <v>0</v>
      </c>
      <c r="J380" s="374">
        <f t="shared" si="77"/>
        <v>0</v>
      </c>
      <c r="K380" s="374">
        <f t="shared" si="69"/>
        <v>0</v>
      </c>
      <c r="L380" s="388">
        <f t="shared" si="78"/>
        <v>1</v>
      </c>
      <c r="M380" s="374">
        <f t="shared" si="70"/>
        <v>0</v>
      </c>
    </row>
    <row r="381" spans="1:13">
      <c r="A381" s="228">
        <f t="shared" si="71"/>
        <v>0</v>
      </c>
      <c r="B381" s="229">
        <f t="shared" si="66"/>
        <v>0</v>
      </c>
      <c r="C381" s="310">
        <f t="shared" si="72"/>
        <v>0</v>
      </c>
      <c r="D381" s="310">
        <f t="shared" si="73"/>
        <v>0</v>
      </c>
      <c r="E381" s="311">
        <f t="shared" si="67"/>
        <v>0</v>
      </c>
      <c r="F381" s="310">
        <f t="shared" si="74"/>
        <v>0</v>
      </c>
      <c r="G381" s="310">
        <f t="shared" si="75"/>
        <v>0</v>
      </c>
      <c r="H381" s="310">
        <f t="shared" si="76"/>
        <v>0</v>
      </c>
      <c r="I381" s="310">
        <f t="shared" si="68"/>
        <v>0</v>
      </c>
      <c r="J381" s="374">
        <f t="shared" si="77"/>
        <v>0</v>
      </c>
      <c r="K381" s="374">
        <f t="shared" si="69"/>
        <v>0</v>
      </c>
      <c r="L381" s="388">
        <f t="shared" si="78"/>
        <v>1</v>
      </c>
      <c r="M381" s="374">
        <f t="shared" si="70"/>
        <v>0</v>
      </c>
    </row>
    <row r="382" spans="1:13">
      <c r="A382" s="228">
        <f t="shared" si="71"/>
        <v>0</v>
      </c>
      <c r="B382" s="229">
        <f t="shared" si="66"/>
        <v>0</v>
      </c>
      <c r="C382" s="310">
        <f t="shared" si="72"/>
        <v>0</v>
      </c>
      <c r="D382" s="310">
        <f t="shared" si="73"/>
        <v>0</v>
      </c>
      <c r="E382" s="311">
        <f t="shared" si="67"/>
        <v>0</v>
      </c>
      <c r="F382" s="310">
        <f t="shared" si="74"/>
        <v>0</v>
      </c>
      <c r="G382" s="310">
        <f t="shared" si="75"/>
        <v>0</v>
      </c>
      <c r="H382" s="310">
        <f t="shared" si="76"/>
        <v>0</v>
      </c>
      <c r="I382" s="310">
        <f t="shared" si="68"/>
        <v>0</v>
      </c>
      <c r="J382" s="374">
        <f t="shared" si="77"/>
        <v>0</v>
      </c>
      <c r="K382" s="374">
        <f t="shared" si="69"/>
        <v>0</v>
      </c>
      <c r="L382" s="388">
        <f t="shared" si="78"/>
        <v>1</v>
      </c>
      <c r="M382" s="374">
        <f t="shared" si="70"/>
        <v>0</v>
      </c>
    </row>
    <row r="383" spans="1:13">
      <c r="A383" s="228">
        <f t="shared" si="71"/>
        <v>0</v>
      </c>
      <c r="B383" s="229">
        <f t="shared" si="66"/>
        <v>0</v>
      </c>
      <c r="C383" s="310">
        <f t="shared" si="72"/>
        <v>0</v>
      </c>
      <c r="D383" s="310">
        <f t="shared" si="73"/>
        <v>0</v>
      </c>
      <c r="E383" s="311">
        <f t="shared" si="67"/>
        <v>0</v>
      </c>
      <c r="F383" s="310">
        <f t="shared" si="74"/>
        <v>0</v>
      </c>
      <c r="G383" s="310">
        <f t="shared" si="75"/>
        <v>0</v>
      </c>
      <c r="H383" s="310">
        <f t="shared" si="76"/>
        <v>0</v>
      </c>
      <c r="I383" s="310">
        <f t="shared" si="68"/>
        <v>0</v>
      </c>
      <c r="J383" s="374">
        <f t="shared" si="77"/>
        <v>0</v>
      </c>
      <c r="K383" s="374">
        <f t="shared" si="69"/>
        <v>0</v>
      </c>
      <c r="L383" s="388">
        <f t="shared" si="78"/>
        <v>1</v>
      </c>
      <c r="M383" s="374">
        <f t="shared" si="70"/>
        <v>0</v>
      </c>
    </row>
    <row r="384" spans="1:13">
      <c r="A384" s="228">
        <f t="shared" si="71"/>
        <v>0</v>
      </c>
      <c r="B384" s="229">
        <f t="shared" si="66"/>
        <v>0</v>
      </c>
      <c r="C384" s="310">
        <f t="shared" si="72"/>
        <v>0</v>
      </c>
      <c r="D384" s="310">
        <f t="shared" si="73"/>
        <v>0</v>
      </c>
      <c r="E384" s="311">
        <f t="shared" si="67"/>
        <v>0</v>
      </c>
      <c r="F384" s="310">
        <f t="shared" si="74"/>
        <v>0</v>
      </c>
      <c r="G384" s="310">
        <f t="shared" si="75"/>
        <v>0</v>
      </c>
      <c r="H384" s="310">
        <f t="shared" si="76"/>
        <v>0</v>
      </c>
      <c r="I384" s="310">
        <f t="shared" si="68"/>
        <v>0</v>
      </c>
      <c r="J384" s="374">
        <f t="shared" si="77"/>
        <v>0</v>
      </c>
      <c r="K384" s="374">
        <f t="shared" si="69"/>
        <v>0</v>
      </c>
      <c r="L384" s="388">
        <f t="shared" si="78"/>
        <v>1</v>
      </c>
      <c r="M384" s="374">
        <f t="shared" si="70"/>
        <v>0</v>
      </c>
    </row>
    <row r="385" spans="1:13">
      <c r="A385" s="228">
        <f t="shared" si="71"/>
        <v>0</v>
      </c>
      <c r="B385" s="229">
        <f t="shared" si="66"/>
        <v>0</v>
      </c>
      <c r="C385" s="310">
        <f t="shared" si="72"/>
        <v>0</v>
      </c>
      <c r="D385" s="310">
        <f t="shared" si="73"/>
        <v>0</v>
      </c>
      <c r="E385" s="311">
        <f t="shared" si="67"/>
        <v>0</v>
      </c>
      <c r="F385" s="310">
        <f t="shared" si="74"/>
        <v>0</v>
      </c>
      <c r="G385" s="310">
        <f t="shared" si="75"/>
        <v>0</v>
      </c>
      <c r="H385" s="310">
        <f t="shared" si="76"/>
        <v>0</v>
      </c>
      <c r="I385" s="310">
        <f t="shared" si="68"/>
        <v>0</v>
      </c>
      <c r="J385" s="374">
        <f t="shared" si="77"/>
        <v>0</v>
      </c>
      <c r="K385" s="374">
        <f t="shared" si="69"/>
        <v>0</v>
      </c>
      <c r="L385" s="388">
        <f t="shared" si="78"/>
        <v>1</v>
      </c>
      <c r="M385" s="374">
        <f t="shared" si="70"/>
        <v>0</v>
      </c>
    </row>
    <row r="386" spans="1:13">
      <c r="A386" s="228">
        <f t="shared" si="71"/>
        <v>0</v>
      </c>
      <c r="B386" s="229">
        <f t="shared" si="66"/>
        <v>0</v>
      </c>
      <c r="C386" s="310">
        <f t="shared" si="72"/>
        <v>0</v>
      </c>
      <c r="D386" s="310">
        <f t="shared" si="73"/>
        <v>0</v>
      </c>
      <c r="E386" s="311">
        <f t="shared" si="67"/>
        <v>0</v>
      </c>
      <c r="F386" s="310">
        <f t="shared" si="74"/>
        <v>0</v>
      </c>
      <c r="G386" s="310">
        <f t="shared" si="75"/>
        <v>0</v>
      </c>
      <c r="H386" s="310">
        <f t="shared" si="76"/>
        <v>0</v>
      </c>
      <c r="I386" s="310">
        <f t="shared" si="68"/>
        <v>0</v>
      </c>
      <c r="J386" s="374">
        <f t="shared" si="77"/>
        <v>0</v>
      </c>
      <c r="K386" s="374">
        <f t="shared" si="69"/>
        <v>0</v>
      </c>
      <c r="L386" s="388">
        <f t="shared" si="78"/>
        <v>1</v>
      </c>
      <c r="M386" s="374">
        <f t="shared" si="70"/>
        <v>0</v>
      </c>
    </row>
    <row r="387" spans="1:13">
      <c r="A387" s="228">
        <f t="shared" si="71"/>
        <v>0</v>
      </c>
      <c r="B387" s="229">
        <f t="shared" si="66"/>
        <v>0</v>
      </c>
      <c r="C387" s="310">
        <f t="shared" si="72"/>
        <v>0</v>
      </c>
      <c r="D387" s="310">
        <f t="shared" si="73"/>
        <v>0</v>
      </c>
      <c r="E387" s="311">
        <f t="shared" si="67"/>
        <v>0</v>
      </c>
      <c r="F387" s="310">
        <f t="shared" si="74"/>
        <v>0</v>
      </c>
      <c r="G387" s="310">
        <f t="shared" si="75"/>
        <v>0</v>
      </c>
      <c r="H387" s="310">
        <f t="shared" si="76"/>
        <v>0</v>
      </c>
      <c r="I387" s="310">
        <f t="shared" si="68"/>
        <v>0</v>
      </c>
      <c r="J387" s="374">
        <f t="shared" si="77"/>
        <v>0</v>
      </c>
      <c r="K387" s="374">
        <f t="shared" si="69"/>
        <v>0</v>
      </c>
      <c r="L387" s="388">
        <f t="shared" si="78"/>
        <v>1</v>
      </c>
      <c r="M387" s="374">
        <f t="shared" si="70"/>
        <v>0</v>
      </c>
    </row>
    <row r="388" spans="1:13">
      <c r="A388" s="228">
        <f t="shared" si="71"/>
        <v>0</v>
      </c>
      <c r="B388" s="229">
        <f t="shared" si="66"/>
        <v>0</v>
      </c>
      <c r="C388" s="310">
        <f t="shared" si="72"/>
        <v>0</v>
      </c>
      <c r="D388" s="310">
        <f t="shared" si="73"/>
        <v>0</v>
      </c>
      <c r="E388" s="311">
        <f t="shared" si="67"/>
        <v>0</v>
      </c>
      <c r="F388" s="310">
        <f t="shared" si="74"/>
        <v>0</v>
      </c>
      <c r="G388" s="310">
        <f t="shared" si="75"/>
        <v>0</v>
      </c>
      <c r="H388" s="310">
        <f t="shared" si="76"/>
        <v>0</v>
      </c>
      <c r="I388" s="310">
        <f t="shared" si="68"/>
        <v>0</v>
      </c>
      <c r="J388" s="374">
        <f t="shared" si="77"/>
        <v>0</v>
      </c>
      <c r="K388" s="374">
        <f t="shared" si="69"/>
        <v>0</v>
      </c>
      <c r="L388" s="388">
        <f t="shared" si="78"/>
        <v>1</v>
      </c>
      <c r="M388" s="374">
        <f t="shared" si="70"/>
        <v>0</v>
      </c>
    </row>
    <row r="389" spans="1:13">
      <c r="A389" s="228">
        <f t="shared" si="71"/>
        <v>0</v>
      </c>
      <c r="B389" s="229">
        <f t="shared" si="66"/>
        <v>0</v>
      </c>
      <c r="C389" s="310">
        <f t="shared" si="72"/>
        <v>0</v>
      </c>
      <c r="D389" s="310">
        <f t="shared" si="73"/>
        <v>0</v>
      </c>
      <c r="E389" s="311">
        <f t="shared" si="67"/>
        <v>0</v>
      </c>
      <c r="F389" s="310">
        <f t="shared" si="74"/>
        <v>0</v>
      </c>
      <c r="G389" s="310">
        <f t="shared" si="75"/>
        <v>0</v>
      </c>
      <c r="H389" s="310">
        <f t="shared" si="76"/>
        <v>0</v>
      </c>
      <c r="I389" s="310">
        <f t="shared" si="68"/>
        <v>0</v>
      </c>
      <c r="J389" s="374">
        <f t="shared" si="77"/>
        <v>0</v>
      </c>
      <c r="K389" s="374">
        <f t="shared" si="69"/>
        <v>0</v>
      </c>
      <c r="L389" s="388">
        <f t="shared" si="78"/>
        <v>1</v>
      </c>
      <c r="M389" s="374">
        <f t="shared" si="70"/>
        <v>0</v>
      </c>
    </row>
    <row r="390" spans="1:13">
      <c r="A390" s="228">
        <f t="shared" si="71"/>
        <v>0</v>
      </c>
      <c r="B390" s="229">
        <f t="shared" si="66"/>
        <v>0</v>
      </c>
      <c r="C390" s="310">
        <f t="shared" si="72"/>
        <v>0</v>
      </c>
      <c r="D390" s="310">
        <f t="shared" si="73"/>
        <v>0</v>
      </c>
      <c r="E390" s="311">
        <f t="shared" si="67"/>
        <v>0</v>
      </c>
      <c r="F390" s="310">
        <f t="shared" si="74"/>
        <v>0</v>
      </c>
      <c r="G390" s="310">
        <f t="shared" si="75"/>
        <v>0</v>
      </c>
      <c r="H390" s="310">
        <f t="shared" si="76"/>
        <v>0</v>
      </c>
      <c r="I390" s="310">
        <f t="shared" si="68"/>
        <v>0</v>
      </c>
      <c r="J390" s="374">
        <f t="shared" si="77"/>
        <v>0</v>
      </c>
      <c r="K390" s="374">
        <f t="shared" si="69"/>
        <v>0</v>
      </c>
      <c r="L390" s="388">
        <f t="shared" si="78"/>
        <v>1</v>
      </c>
      <c r="M390" s="374">
        <f t="shared" si="70"/>
        <v>0</v>
      </c>
    </row>
    <row r="391" spans="1:13">
      <c r="A391" s="228">
        <f t="shared" si="71"/>
        <v>0</v>
      </c>
      <c r="B391" s="229">
        <f t="shared" si="66"/>
        <v>0</v>
      </c>
      <c r="C391" s="310">
        <f t="shared" si="72"/>
        <v>0</v>
      </c>
      <c r="D391" s="310">
        <f t="shared" si="73"/>
        <v>0</v>
      </c>
      <c r="E391" s="311">
        <f t="shared" si="67"/>
        <v>0</v>
      </c>
      <c r="F391" s="310">
        <f t="shared" si="74"/>
        <v>0</v>
      </c>
      <c r="G391" s="310">
        <f t="shared" si="75"/>
        <v>0</v>
      </c>
      <c r="H391" s="310">
        <f t="shared" si="76"/>
        <v>0</v>
      </c>
      <c r="I391" s="310">
        <f t="shared" si="68"/>
        <v>0</v>
      </c>
      <c r="J391" s="374">
        <f t="shared" si="77"/>
        <v>0</v>
      </c>
      <c r="K391" s="374">
        <f t="shared" si="69"/>
        <v>0</v>
      </c>
      <c r="L391" s="388">
        <f t="shared" si="78"/>
        <v>1</v>
      </c>
      <c r="M391" s="374">
        <f t="shared" si="70"/>
        <v>0</v>
      </c>
    </row>
    <row r="392" spans="1:13">
      <c r="A392" s="228">
        <f t="shared" si="71"/>
        <v>0</v>
      </c>
      <c r="B392" s="229">
        <f t="shared" si="66"/>
        <v>0</v>
      </c>
      <c r="C392" s="310">
        <f t="shared" si="72"/>
        <v>0</v>
      </c>
      <c r="D392" s="310">
        <f t="shared" si="73"/>
        <v>0</v>
      </c>
      <c r="E392" s="311">
        <f t="shared" si="67"/>
        <v>0</v>
      </c>
      <c r="F392" s="310">
        <f t="shared" si="74"/>
        <v>0</v>
      </c>
      <c r="G392" s="310">
        <f t="shared" si="75"/>
        <v>0</v>
      </c>
      <c r="H392" s="310">
        <f t="shared" si="76"/>
        <v>0</v>
      </c>
      <c r="I392" s="310">
        <f t="shared" si="68"/>
        <v>0</v>
      </c>
      <c r="J392" s="374">
        <f t="shared" si="77"/>
        <v>0</v>
      </c>
      <c r="K392" s="374">
        <f t="shared" si="69"/>
        <v>0</v>
      </c>
      <c r="L392" s="388">
        <f t="shared" si="78"/>
        <v>1</v>
      </c>
      <c r="M392" s="374">
        <f t="shared" si="70"/>
        <v>0</v>
      </c>
    </row>
    <row r="393" spans="1:13">
      <c r="A393" s="228">
        <f t="shared" si="71"/>
        <v>0</v>
      </c>
      <c r="B393" s="229">
        <f t="shared" si="66"/>
        <v>0</v>
      </c>
      <c r="C393" s="310">
        <f t="shared" si="72"/>
        <v>0</v>
      </c>
      <c r="D393" s="310">
        <f t="shared" si="73"/>
        <v>0</v>
      </c>
      <c r="E393" s="311">
        <f t="shared" si="67"/>
        <v>0</v>
      </c>
      <c r="F393" s="310">
        <f t="shared" si="74"/>
        <v>0</v>
      </c>
      <c r="G393" s="310">
        <f t="shared" si="75"/>
        <v>0</v>
      </c>
      <c r="H393" s="310">
        <f t="shared" si="76"/>
        <v>0</v>
      </c>
      <c r="I393" s="310">
        <f t="shared" si="68"/>
        <v>0</v>
      </c>
      <c r="J393" s="374">
        <f t="shared" si="77"/>
        <v>0</v>
      </c>
      <c r="K393" s="374">
        <f t="shared" si="69"/>
        <v>0</v>
      </c>
      <c r="L393" s="388">
        <f t="shared" si="78"/>
        <v>1</v>
      </c>
      <c r="M393" s="374">
        <f t="shared" si="70"/>
        <v>0</v>
      </c>
    </row>
    <row r="394" spans="1:13">
      <c r="A394" s="228">
        <f t="shared" si="71"/>
        <v>0</v>
      </c>
      <c r="B394" s="229">
        <f t="shared" si="66"/>
        <v>0</v>
      </c>
      <c r="C394" s="310">
        <f t="shared" si="72"/>
        <v>0</v>
      </c>
      <c r="D394" s="310">
        <f t="shared" si="73"/>
        <v>0</v>
      </c>
      <c r="E394" s="311">
        <f t="shared" si="67"/>
        <v>0</v>
      </c>
      <c r="F394" s="310">
        <f t="shared" si="74"/>
        <v>0</v>
      </c>
      <c r="G394" s="310">
        <f t="shared" si="75"/>
        <v>0</v>
      </c>
      <c r="H394" s="310">
        <f t="shared" si="76"/>
        <v>0</v>
      </c>
      <c r="I394" s="310">
        <f t="shared" si="68"/>
        <v>0</v>
      </c>
      <c r="J394" s="374">
        <f t="shared" si="77"/>
        <v>0</v>
      </c>
      <c r="K394" s="374">
        <f t="shared" si="69"/>
        <v>0</v>
      </c>
      <c r="L394" s="388">
        <f t="shared" si="78"/>
        <v>1</v>
      </c>
      <c r="M394" s="374">
        <f t="shared" si="70"/>
        <v>0</v>
      </c>
    </row>
    <row r="395" spans="1:13">
      <c r="A395" s="228">
        <f t="shared" si="71"/>
        <v>0</v>
      </c>
      <c r="B395" s="229">
        <f t="shared" si="66"/>
        <v>0</v>
      </c>
      <c r="C395" s="310">
        <f t="shared" si="72"/>
        <v>0</v>
      </c>
      <c r="D395" s="310">
        <f t="shared" si="73"/>
        <v>0</v>
      </c>
      <c r="E395" s="311">
        <f t="shared" si="67"/>
        <v>0</v>
      </c>
      <c r="F395" s="310">
        <f t="shared" si="74"/>
        <v>0</v>
      </c>
      <c r="G395" s="310">
        <f t="shared" si="75"/>
        <v>0</v>
      </c>
      <c r="H395" s="310">
        <f t="shared" si="76"/>
        <v>0</v>
      </c>
      <c r="I395" s="310">
        <f t="shared" si="68"/>
        <v>0</v>
      </c>
      <c r="J395" s="374">
        <f t="shared" si="77"/>
        <v>0</v>
      </c>
      <c r="K395" s="374">
        <f t="shared" si="69"/>
        <v>0</v>
      </c>
      <c r="L395" s="388">
        <f t="shared" si="78"/>
        <v>1</v>
      </c>
      <c r="M395" s="374">
        <f t="shared" si="70"/>
        <v>0</v>
      </c>
    </row>
    <row r="396" spans="1:13">
      <c r="A396" s="228">
        <f t="shared" si="71"/>
        <v>0</v>
      </c>
      <c r="B396" s="229">
        <f t="shared" si="66"/>
        <v>0</v>
      </c>
      <c r="C396" s="310">
        <f t="shared" si="72"/>
        <v>0</v>
      </c>
      <c r="D396" s="310">
        <f t="shared" si="73"/>
        <v>0</v>
      </c>
      <c r="E396" s="311">
        <f t="shared" si="67"/>
        <v>0</v>
      </c>
      <c r="F396" s="310">
        <f t="shared" si="74"/>
        <v>0</v>
      </c>
      <c r="G396" s="310">
        <f t="shared" si="75"/>
        <v>0</v>
      </c>
      <c r="H396" s="310">
        <f t="shared" si="76"/>
        <v>0</v>
      </c>
      <c r="I396" s="310">
        <f t="shared" si="68"/>
        <v>0</v>
      </c>
      <c r="J396" s="374">
        <f t="shared" si="77"/>
        <v>0</v>
      </c>
      <c r="K396" s="374">
        <f t="shared" si="69"/>
        <v>0</v>
      </c>
      <c r="L396" s="388">
        <f t="shared" si="78"/>
        <v>1</v>
      </c>
      <c r="M396" s="374">
        <f t="shared" si="70"/>
        <v>0</v>
      </c>
    </row>
    <row r="397" spans="1:13">
      <c r="A397" s="228">
        <f t="shared" si="71"/>
        <v>0</v>
      </c>
      <c r="B397" s="229">
        <f t="shared" si="66"/>
        <v>0</v>
      </c>
      <c r="C397" s="310">
        <f t="shared" si="72"/>
        <v>0</v>
      </c>
      <c r="D397" s="310">
        <f t="shared" si="73"/>
        <v>0</v>
      </c>
      <c r="E397" s="311">
        <f t="shared" si="67"/>
        <v>0</v>
      </c>
      <c r="F397" s="310">
        <f t="shared" si="74"/>
        <v>0</v>
      </c>
      <c r="G397" s="310">
        <f t="shared" si="75"/>
        <v>0</v>
      </c>
      <c r="H397" s="310">
        <f t="shared" si="76"/>
        <v>0</v>
      </c>
      <c r="I397" s="310">
        <f t="shared" si="68"/>
        <v>0</v>
      </c>
      <c r="J397" s="374">
        <f t="shared" si="77"/>
        <v>0</v>
      </c>
      <c r="K397" s="374">
        <f t="shared" si="69"/>
        <v>0</v>
      </c>
      <c r="L397" s="388">
        <f t="shared" si="78"/>
        <v>1</v>
      </c>
      <c r="M397" s="374">
        <f t="shared" si="70"/>
        <v>0</v>
      </c>
    </row>
    <row r="398" spans="1:13">
      <c r="A398" s="228">
        <f t="shared" si="71"/>
        <v>0</v>
      </c>
      <c r="B398" s="229">
        <f t="shared" si="66"/>
        <v>0</v>
      </c>
      <c r="C398" s="310">
        <f t="shared" si="72"/>
        <v>0</v>
      </c>
      <c r="D398" s="310">
        <f t="shared" si="73"/>
        <v>0</v>
      </c>
      <c r="E398" s="311">
        <f t="shared" si="67"/>
        <v>0</v>
      </c>
      <c r="F398" s="310">
        <f t="shared" si="74"/>
        <v>0</v>
      </c>
      <c r="G398" s="310">
        <f t="shared" si="75"/>
        <v>0</v>
      </c>
      <c r="H398" s="310">
        <f t="shared" si="76"/>
        <v>0</v>
      </c>
      <c r="I398" s="310">
        <f t="shared" si="68"/>
        <v>0</v>
      </c>
      <c r="J398" s="374">
        <f t="shared" si="77"/>
        <v>0</v>
      </c>
      <c r="K398" s="374">
        <f t="shared" si="69"/>
        <v>0</v>
      </c>
      <c r="L398" s="388">
        <f t="shared" si="78"/>
        <v>1</v>
      </c>
      <c r="M398" s="374">
        <f t="shared" si="70"/>
        <v>0</v>
      </c>
    </row>
    <row r="399" spans="1:13">
      <c r="A399" s="228">
        <f t="shared" si="71"/>
        <v>0</v>
      </c>
      <c r="B399" s="229">
        <f t="shared" si="66"/>
        <v>0</v>
      </c>
      <c r="C399" s="310">
        <f t="shared" si="72"/>
        <v>0</v>
      </c>
      <c r="D399" s="310">
        <f t="shared" si="73"/>
        <v>0</v>
      </c>
      <c r="E399" s="311">
        <f t="shared" si="67"/>
        <v>0</v>
      </c>
      <c r="F399" s="310">
        <f t="shared" si="74"/>
        <v>0</v>
      </c>
      <c r="G399" s="310">
        <f t="shared" si="75"/>
        <v>0</v>
      </c>
      <c r="H399" s="310">
        <f t="shared" si="76"/>
        <v>0</v>
      </c>
      <c r="I399" s="310">
        <f t="shared" si="68"/>
        <v>0</v>
      </c>
      <c r="J399" s="374">
        <f t="shared" si="77"/>
        <v>0</v>
      </c>
      <c r="K399" s="374">
        <f t="shared" si="69"/>
        <v>0</v>
      </c>
      <c r="L399" s="388">
        <f t="shared" si="78"/>
        <v>1</v>
      </c>
      <c r="M399" s="374">
        <f t="shared" si="70"/>
        <v>0</v>
      </c>
    </row>
    <row r="400" spans="1:13">
      <c r="A400" s="228">
        <f t="shared" si="71"/>
        <v>0</v>
      </c>
      <c r="B400" s="229">
        <f t="shared" si="66"/>
        <v>0</v>
      </c>
      <c r="C400" s="310">
        <f t="shared" si="72"/>
        <v>0</v>
      </c>
      <c r="D400" s="310">
        <f t="shared" si="73"/>
        <v>0</v>
      </c>
      <c r="E400" s="311">
        <f t="shared" si="67"/>
        <v>0</v>
      </c>
      <c r="F400" s="310">
        <f t="shared" si="74"/>
        <v>0</v>
      </c>
      <c r="G400" s="310">
        <f t="shared" si="75"/>
        <v>0</v>
      </c>
      <c r="H400" s="310">
        <f t="shared" si="76"/>
        <v>0</v>
      </c>
      <c r="I400" s="310">
        <f t="shared" si="68"/>
        <v>0</v>
      </c>
      <c r="J400" s="374">
        <f t="shared" si="77"/>
        <v>0</v>
      </c>
      <c r="K400" s="374">
        <f t="shared" si="69"/>
        <v>0</v>
      </c>
      <c r="L400" s="388">
        <f t="shared" si="78"/>
        <v>1</v>
      </c>
      <c r="M400" s="374">
        <f t="shared" si="70"/>
        <v>0</v>
      </c>
    </row>
    <row r="401" spans="6:12">
      <c r="F401" s="230"/>
      <c r="J401" s="225"/>
      <c r="K401" s="375"/>
      <c r="L401" s="374"/>
    </row>
    <row r="402" spans="6:12">
      <c r="F402" s="230"/>
      <c r="J402" s="225"/>
      <c r="K402" s="375"/>
      <c r="L402" s="374"/>
    </row>
    <row r="403" spans="6:12">
      <c r="F403" s="230"/>
      <c r="J403" s="225"/>
      <c r="K403" s="375"/>
      <c r="L403" s="374"/>
    </row>
    <row r="404" spans="6:12">
      <c r="F404" s="230"/>
      <c r="J404" s="225"/>
      <c r="K404" s="375"/>
      <c r="L404" s="374"/>
    </row>
    <row r="405" spans="6:12">
      <c r="F405" s="230"/>
      <c r="J405" s="225"/>
      <c r="K405" s="375"/>
      <c r="L405" s="374"/>
    </row>
    <row r="406" spans="6:12">
      <c r="F406" s="230"/>
      <c r="J406" s="225"/>
      <c r="K406" s="375"/>
      <c r="L406" s="374"/>
    </row>
    <row r="407" spans="6:12">
      <c r="F407" s="230"/>
      <c r="J407" s="225"/>
      <c r="K407" s="375"/>
      <c r="L407" s="374"/>
    </row>
    <row r="408" spans="6:12">
      <c r="F408" s="230"/>
      <c r="J408" s="225"/>
      <c r="K408" s="375"/>
      <c r="L408" s="374"/>
    </row>
    <row r="409" spans="6:12">
      <c r="F409" s="230"/>
      <c r="J409" s="225"/>
      <c r="K409" s="375"/>
      <c r="L409" s="374"/>
    </row>
    <row r="410" spans="6:12">
      <c r="F410" s="230"/>
      <c r="J410" s="225"/>
      <c r="K410" s="375"/>
      <c r="L410" s="374"/>
    </row>
    <row r="411" spans="6:12">
      <c r="F411" s="230"/>
      <c r="J411" s="225"/>
      <c r="K411" s="375"/>
      <c r="L411" s="374"/>
    </row>
    <row r="412" spans="6:12">
      <c r="F412" s="230"/>
      <c r="J412" s="225"/>
      <c r="K412" s="375"/>
      <c r="L412" s="374"/>
    </row>
    <row r="413" spans="6:12">
      <c r="F413" s="230"/>
      <c r="J413" s="225"/>
      <c r="K413" s="375"/>
      <c r="L413" s="374"/>
    </row>
    <row r="414" spans="6:12">
      <c r="F414" s="230"/>
      <c r="J414" s="225"/>
      <c r="K414" s="375"/>
      <c r="L414" s="374"/>
    </row>
    <row r="415" spans="6:12">
      <c r="F415" s="230"/>
      <c r="J415" s="225"/>
      <c r="K415" s="375"/>
      <c r="L415" s="374"/>
    </row>
    <row r="416" spans="6:12">
      <c r="F416" s="230"/>
      <c r="J416" s="225"/>
      <c r="K416" s="375"/>
      <c r="L416" s="374"/>
    </row>
    <row r="417" spans="6:12">
      <c r="F417" s="230"/>
      <c r="J417" s="225"/>
      <c r="K417" s="375"/>
      <c r="L417" s="374"/>
    </row>
    <row r="418" spans="6:12">
      <c r="F418" s="230"/>
      <c r="J418" s="225"/>
      <c r="K418" s="375"/>
      <c r="L418" s="374"/>
    </row>
    <row r="419" spans="6:12">
      <c r="F419" s="230"/>
      <c r="J419" s="225"/>
      <c r="K419" s="375"/>
      <c r="L419" s="374"/>
    </row>
    <row r="420" spans="6:12">
      <c r="F420" s="230"/>
      <c r="J420" s="225"/>
      <c r="K420" s="375"/>
      <c r="L420" s="374"/>
    </row>
    <row r="421" spans="6:12">
      <c r="F421" s="230"/>
      <c r="J421" s="225"/>
      <c r="K421" s="375"/>
      <c r="L421" s="374"/>
    </row>
    <row r="422" spans="6:12">
      <c r="F422" s="230"/>
      <c r="J422" s="225"/>
      <c r="K422" s="375"/>
      <c r="L422" s="374"/>
    </row>
    <row r="423" spans="6:12">
      <c r="F423" s="230"/>
      <c r="J423" s="225"/>
      <c r="K423" s="375"/>
      <c r="L423" s="374"/>
    </row>
    <row r="424" spans="6:12">
      <c r="F424" s="230"/>
      <c r="J424" s="225"/>
      <c r="K424" s="375"/>
      <c r="L424" s="374"/>
    </row>
    <row r="425" spans="6:12">
      <c r="F425" s="230"/>
      <c r="J425" s="225"/>
      <c r="K425" s="375"/>
      <c r="L425" s="374"/>
    </row>
    <row r="426" spans="6:12">
      <c r="F426" s="230"/>
      <c r="J426" s="225"/>
      <c r="K426" s="375"/>
      <c r="L426" s="374"/>
    </row>
    <row r="427" spans="6:12">
      <c r="F427" s="230"/>
      <c r="J427" s="225"/>
      <c r="K427" s="375"/>
      <c r="L427" s="374"/>
    </row>
    <row r="428" spans="6:12">
      <c r="F428" s="230"/>
      <c r="J428" s="225"/>
      <c r="K428" s="375"/>
      <c r="L428" s="374"/>
    </row>
    <row r="429" spans="6:12">
      <c r="F429" s="230"/>
      <c r="J429" s="225"/>
      <c r="K429" s="375"/>
      <c r="L429" s="374"/>
    </row>
    <row r="430" spans="6:12">
      <c r="F430" s="230"/>
      <c r="J430" s="225"/>
      <c r="K430" s="375"/>
      <c r="L430" s="374"/>
    </row>
    <row r="431" spans="6:12">
      <c r="F431" s="230"/>
      <c r="J431" s="225"/>
      <c r="K431" s="375"/>
      <c r="L431" s="374"/>
    </row>
    <row r="432" spans="6:12">
      <c r="F432" s="230"/>
      <c r="J432" s="225"/>
      <c r="K432" s="375"/>
      <c r="L432" s="374"/>
    </row>
    <row r="433" spans="6:12">
      <c r="F433" s="230"/>
      <c r="J433" s="225"/>
      <c r="K433" s="375"/>
      <c r="L433" s="374"/>
    </row>
    <row r="434" spans="6:12">
      <c r="F434" s="230"/>
      <c r="J434" s="225"/>
      <c r="K434" s="375"/>
      <c r="L434" s="374"/>
    </row>
    <row r="435" spans="6:12">
      <c r="F435" s="230"/>
      <c r="J435" s="225"/>
      <c r="K435" s="375"/>
      <c r="L435" s="374"/>
    </row>
    <row r="436" spans="6:12">
      <c r="F436" s="230"/>
      <c r="J436" s="225"/>
      <c r="K436" s="375"/>
      <c r="L436" s="374"/>
    </row>
    <row r="437" spans="6:12">
      <c r="F437" s="230"/>
      <c r="J437" s="225"/>
      <c r="K437" s="375"/>
      <c r="L437" s="374"/>
    </row>
    <row r="438" spans="6:12">
      <c r="F438" s="230"/>
      <c r="J438" s="225"/>
      <c r="K438" s="375"/>
      <c r="L438" s="374"/>
    </row>
    <row r="439" spans="6:12">
      <c r="F439" s="230"/>
      <c r="J439" s="225"/>
      <c r="K439" s="375"/>
      <c r="L439" s="374"/>
    </row>
    <row r="440" spans="6:12">
      <c r="F440" s="230"/>
      <c r="J440" s="225"/>
      <c r="K440" s="375"/>
      <c r="L440" s="374"/>
    </row>
    <row r="441" spans="6:12">
      <c r="F441" s="230"/>
      <c r="J441" s="225"/>
      <c r="K441" s="375"/>
      <c r="L441" s="374"/>
    </row>
    <row r="442" spans="6:12">
      <c r="F442" s="230"/>
      <c r="J442" s="225"/>
      <c r="K442" s="375"/>
      <c r="L442" s="374"/>
    </row>
    <row r="443" spans="6:12">
      <c r="F443" s="230"/>
      <c r="J443" s="225"/>
      <c r="K443" s="375"/>
      <c r="L443" s="374"/>
    </row>
    <row r="444" spans="6:12">
      <c r="F444" s="230"/>
      <c r="J444" s="225"/>
      <c r="K444" s="375"/>
      <c r="L444" s="374"/>
    </row>
    <row r="445" spans="6:12">
      <c r="F445" s="230"/>
      <c r="J445" s="225"/>
      <c r="K445" s="375"/>
      <c r="L445" s="374"/>
    </row>
    <row r="446" spans="6:12">
      <c r="F446" s="230"/>
      <c r="J446" s="225"/>
      <c r="K446" s="375"/>
      <c r="L446" s="374"/>
    </row>
    <row r="447" spans="6:12">
      <c r="F447" s="230"/>
      <c r="J447" s="225"/>
      <c r="K447" s="375"/>
      <c r="L447" s="374"/>
    </row>
    <row r="448" spans="6:12">
      <c r="F448" s="230"/>
      <c r="J448" s="225"/>
      <c r="K448" s="375"/>
      <c r="L448" s="374"/>
    </row>
    <row r="449" spans="6:12">
      <c r="F449" s="230"/>
      <c r="J449" s="225"/>
      <c r="K449" s="375"/>
      <c r="L449" s="374"/>
    </row>
    <row r="450" spans="6:12">
      <c r="F450" s="230"/>
      <c r="J450" s="225"/>
      <c r="K450" s="375"/>
      <c r="L450" s="374"/>
    </row>
    <row r="451" spans="6:12">
      <c r="F451" s="230"/>
      <c r="J451" s="225"/>
      <c r="K451" s="375"/>
      <c r="L451" s="374"/>
    </row>
    <row r="452" spans="6:12">
      <c r="F452" s="230"/>
      <c r="J452" s="225"/>
      <c r="K452" s="375"/>
      <c r="L452" s="374"/>
    </row>
    <row r="453" spans="6:12">
      <c r="F453" s="230"/>
      <c r="J453" s="225"/>
      <c r="K453" s="375"/>
      <c r="L453" s="374"/>
    </row>
    <row r="454" spans="6:12">
      <c r="F454" s="230"/>
      <c r="J454" s="225"/>
      <c r="K454" s="375"/>
      <c r="L454" s="374"/>
    </row>
    <row r="455" spans="6:12">
      <c r="F455" s="230"/>
      <c r="J455" s="225"/>
      <c r="K455" s="375"/>
      <c r="L455" s="374"/>
    </row>
    <row r="456" spans="6:12">
      <c r="F456" s="230"/>
      <c r="J456" s="225"/>
      <c r="K456" s="375"/>
      <c r="L456" s="374"/>
    </row>
    <row r="457" spans="6:12">
      <c r="F457" s="230"/>
      <c r="J457" s="225"/>
      <c r="K457" s="375"/>
      <c r="L457" s="374"/>
    </row>
    <row r="458" spans="6:12">
      <c r="F458" s="230"/>
      <c r="J458" s="225"/>
      <c r="K458" s="375"/>
      <c r="L458" s="374"/>
    </row>
    <row r="459" spans="6:12">
      <c r="F459" s="230"/>
      <c r="J459" s="225"/>
      <c r="K459" s="375"/>
      <c r="L459" s="374"/>
    </row>
    <row r="460" spans="6:12">
      <c r="F460" s="230"/>
      <c r="J460" s="225"/>
      <c r="K460" s="375"/>
      <c r="L460" s="374"/>
    </row>
    <row r="461" spans="6:12">
      <c r="F461" s="230"/>
      <c r="J461" s="225"/>
      <c r="K461" s="375"/>
      <c r="L461" s="374"/>
    </row>
    <row r="462" spans="6:12">
      <c r="F462" s="230"/>
      <c r="J462" s="225"/>
      <c r="K462" s="375"/>
      <c r="L462" s="374"/>
    </row>
    <row r="463" spans="6:12">
      <c r="F463" s="230"/>
      <c r="J463" s="225"/>
      <c r="K463" s="375"/>
      <c r="L463" s="374"/>
    </row>
    <row r="464" spans="6:12">
      <c r="F464" s="230"/>
      <c r="J464" s="225"/>
      <c r="K464" s="375"/>
      <c r="L464" s="374"/>
    </row>
    <row r="465" spans="6:12">
      <c r="F465" s="230"/>
      <c r="J465" s="225"/>
      <c r="K465" s="375"/>
      <c r="L465" s="374"/>
    </row>
    <row r="466" spans="6:12">
      <c r="F466" s="230"/>
      <c r="J466" s="225"/>
      <c r="K466" s="375"/>
      <c r="L466" s="374"/>
    </row>
    <row r="467" spans="6:12">
      <c r="F467" s="230"/>
      <c r="J467" s="225"/>
      <c r="K467" s="375"/>
      <c r="L467" s="374"/>
    </row>
    <row r="468" spans="6:12">
      <c r="F468" s="230"/>
      <c r="J468" s="225"/>
      <c r="K468" s="375"/>
      <c r="L468" s="374"/>
    </row>
    <row r="469" spans="6:12">
      <c r="F469" s="230"/>
      <c r="J469" s="225"/>
      <c r="K469" s="375"/>
      <c r="L469" s="374"/>
    </row>
    <row r="470" spans="6:12">
      <c r="F470" s="230"/>
      <c r="J470" s="225"/>
      <c r="K470" s="375"/>
      <c r="L470" s="374"/>
    </row>
    <row r="471" spans="6:12">
      <c r="F471" s="230"/>
      <c r="J471" s="225"/>
      <c r="K471" s="375"/>
      <c r="L471" s="374"/>
    </row>
    <row r="472" spans="6:12">
      <c r="F472" s="230"/>
      <c r="J472" s="225"/>
      <c r="K472" s="375"/>
      <c r="L472" s="374"/>
    </row>
    <row r="473" spans="6:12">
      <c r="F473" s="230"/>
      <c r="J473" s="225"/>
      <c r="K473" s="375"/>
      <c r="L473" s="374"/>
    </row>
    <row r="474" spans="6:12">
      <c r="F474" s="230"/>
      <c r="J474" s="225"/>
      <c r="K474" s="375"/>
      <c r="L474" s="374"/>
    </row>
    <row r="475" spans="6:12">
      <c r="F475" s="230"/>
      <c r="J475" s="225"/>
      <c r="K475" s="375"/>
      <c r="L475" s="374"/>
    </row>
    <row r="476" spans="6:12">
      <c r="F476" s="230"/>
      <c r="J476" s="225"/>
      <c r="K476" s="375"/>
      <c r="L476" s="374"/>
    </row>
    <row r="477" spans="6:12">
      <c r="F477" s="230"/>
      <c r="J477" s="225"/>
      <c r="K477" s="375"/>
      <c r="L477" s="374"/>
    </row>
    <row r="478" spans="6:12">
      <c r="F478" s="230"/>
      <c r="J478" s="225"/>
      <c r="K478" s="375"/>
      <c r="L478" s="374"/>
    </row>
    <row r="479" spans="6:12">
      <c r="F479" s="230"/>
      <c r="J479" s="225"/>
      <c r="K479" s="375"/>
      <c r="L479" s="374"/>
    </row>
    <row r="480" spans="6:12">
      <c r="F480" s="230"/>
      <c r="J480" s="225"/>
      <c r="K480" s="375"/>
      <c r="L480" s="374"/>
    </row>
    <row r="481" spans="6:12">
      <c r="F481" s="230"/>
      <c r="J481" s="225"/>
      <c r="K481" s="375"/>
      <c r="L481" s="374"/>
    </row>
    <row r="482" spans="6:12">
      <c r="F482" s="230"/>
      <c r="J482" s="225"/>
      <c r="K482" s="375"/>
      <c r="L482" s="374"/>
    </row>
    <row r="483" spans="6:12">
      <c r="F483" s="230"/>
      <c r="J483" s="225"/>
      <c r="K483" s="375"/>
      <c r="L483" s="374"/>
    </row>
    <row r="484" spans="6:12">
      <c r="F484" s="230"/>
      <c r="J484" s="225"/>
      <c r="K484" s="375"/>
      <c r="L484" s="374"/>
    </row>
    <row r="485" spans="6:12">
      <c r="F485" s="230"/>
      <c r="J485" s="225"/>
      <c r="K485" s="375"/>
      <c r="L485" s="374"/>
    </row>
    <row r="486" spans="6:12">
      <c r="F486" s="230"/>
      <c r="J486" s="225"/>
      <c r="K486" s="375"/>
      <c r="L486" s="374"/>
    </row>
    <row r="487" spans="6:12">
      <c r="F487" s="230"/>
      <c r="J487" s="225"/>
      <c r="K487" s="375"/>
      <c r="L487" s="374"/>
    </row>
    <row r="488" spans="6:12">
      <c r="F488" s="230"/>
      <c r="J488" s="225"/>
      <c r="K488" s="375"/>
      <c r="L488" s="374"/>
    </row>
    <row r="489" spans="6:12">
      <c r="F489" s="230"/>
      <c r="J489" s="225"/>
      <c r="K489" s="375"/>
      <c r="L489" s="374"/>
    </row>
    <row r="490" spans="6:12">
      <c r="F490" s="230"/>
      <c r="J490" s="225"/>
      <c r="K490" s="375"/>
      <c r="L490" s="374"/>
    </row>
    <row r="491" spans="6:12">
      <c r="F491" s="230"/>
      <c r="J491" s="225"/>
      <c r="K491" s="375"/>
      <c r="L491" s="374"/>
    </row>
    <row r="492" spans="6:12">
      <c r="F492" s="230"/>
      <c r="J492" s="225"/>
      <c r="K492" s="375"/>
      <c r="L492" s="374"/>
    </row>
    <row r="493" spans="6:12">
      <c r="F493" s="230"/>
      <c r="J493" s="225"/>
      <c r="K493" s="375"/>
      <c r="L493" s="374"/>
    </row>
    <row r="494" spans="6:12">
      <c r="F494" s="230"/>
      <c r="J494" s="225"/>
      <c r="K494" s="375"/>
      <c r="L494" s="374"/>
    </row>
    <row r="495" spans="6:12">
      <c r="F495" s="230"/>
      <c r="J495" s="225"/>
      <c r="K495" s="375"/>
      <c r="L495" s="374"/>
    </row>
    <row r="496" spans="6:12">
      <c r="F496" s="230"/>
      <c r="J496" s="225"/>
      <c r="K496" s="375"/>
      <c r="L496" s="374"/>
    </row>
    <row r="497" spans="6:12">
      <c r="F497" s="230"/>
      <c r="J497" s="225"/>
      <c r="K497" s="375"/>
      <c r="L497" s="374"/>
    </row>
    <row r="498" spans="6:12">
      <c r="F498" s="230"/>
      <c r="J498" s="225"/>
      <c r="K498" s="375"/>
      <c r="L498" s="374"/>
    </row>
    <row r="499" spans="6:12">
      <c r="F499" s="230"/>
      <c r="J499" s="225"/>
      <c r="K499" s="375"/>
      <c r="L499" s="374"/>
    </row>
    <row r="500" spans="6:12">
      <c r="F500" s="230"/>
      <c r="J500" s="225"/>
      <c r="K500" s="375"/>
      <c r="L500" s="374"/>
    </row>
    <row r="501" spans="6:12">
      <c r="F501" s="230"/>
      <c r="J501" s="225"/>
      <c r="K501" s="375"/>
      <c r="L501" s="374"/>
    </row>
    <row r="502" spans="6:12">
      <c r="F502" s="230"/>
      <c r="J502" s="225"/>
      <c r="K502" s="375"/>
      <c r="L502" s="374"/>
    </row>
    <row r="503" spans="6:12">
      <c r="F503" s="230"/>
      <c r="J503" s="225"/>
      <c r="K503" s="375"/>
      <c r="L503" s="374"/>
    </row>
    <row r="504" spans="6:12">
      <c r="F504" s="230"/>
      <c r="J504" s="225"/>
      <c r="K504" s="375"/>
      <c r="L504" s="374"/>
    </row>
    <row r="505" spans="6:12">
      <c r="F505" s="230"/>
      <c r="J505" s="225"/>
      <c r="K505" s="375"/>
      <c r="L505" s="374"/>
    </row>
    <row r="506" spans="6:12">
      <c r="F506" s="230"/>
      <c r="J506" s="225"/>
      <c r="K506" s="375"/>
      <c r="L506" s="374"/>
    </row>
    <row r="507" spans="6:12">
      <c r="F507" s="230"/>
      <c r="J507" s="225"/>
      <c r="K507" s="375"/>
      <c r="L507" s="374"/>
    </row>
    <row r="508" spans="6:12">
      <c r="F508" s="230"/>
      <c r="J508" s="225"/>
      <c r="K508" s="375"/>
      <c r="L508" s="374"/>
    </row>
    <row r="509" spans="6:12">
      <c r="F509" s="230"/>
      <c r="J509" s="225"/>
      <c r="K509" s="375"/>
      <c r="L509" s="374"/>
    </row>
    <row r="510" spans="6:12">
      <c r="F510" s="230"/>
      <c r="J510" s="225"/>
      <c r="K510" s="375"/>
      <c r="L510" s="374"/>
    </row>
    <row r="511" spans="6:12">
      <c r="F511" s="230"/>
      <c r="J511" s="225"/>
      <c r="K511" s="375"/>
      <c r="L511" s="374"/>
    </row>
    <row r="512" spans="6:12">
      <c r="F512" s="230"/>
      <c r="J512" s="225"/>
      <c r="K512" s="375"/>
      <c r="L512" s="374"/>
    </row>
    <row r="513" spans="6:12">
      <c r="F513" s="230"/>
      <c r="J513" s="225"/>
      <c r="K513" s="375"/>
      <c r="L513" s="374"/>
    </row>
    <row r="514" spans="6:12">
      <c r="F514" s="230"/>
      <c r="J514" s="225"/>
      <c r="K514" s="375"/>
      <c r="L514" s="374"/>
    </row>
    <row r="515" spans="6:12">
      <c r="F515" s="230"/>
      <c r="J515" s="225"/>
      <c r="K515" s="375"/>
      <c r="L515" s="374"/>
    </row>
    <row r="516" spans="6:12">
      <c r="F516" s="230"/>
      <c r="J516" s="225"/>
      <c r="K516" s="375"/>
      <c r="L516" s="374"/>
    </row>
    <row r="517" spans="6:12">
      <c r="F517" s="230"/>
      <c r="J517" s="225"/>
      <c r="K517" s="375"/>
      <c r="L517" s="374"/>
    </row>
    <row r="518" spans="6:12">
      <c r="F518" s="230"/>
      <c r="J518" s="225"/>
      <c r="K518" s="375"/>
      <c r="L518" s="374"/>
    </row>
    <row r="519" spans="6:12">
      <c r="F519" s="230"/>
      <c r="J519" s="225"/>
      <c r="K519" s="375"/>
      <c r="L519" s="374"/>
    </row>
    <row r="520" spans="6:12">
      <c r="F520" s="230"/>
      <c r="J520" s="225"/>
      <c r="K520" s="375"/>
      <c r="L520" s="374"/>
    </row>
    <row r="521" spans="6:12">
      <c r="F521" s="230"/>
      <c r="J521" s="225"/>
      <c r="K521" s="375"/>
      <c r="L521" s="374"/>
    </row>
    <row r="522" spans="6:12">
      <c r="F522" s="230"/>
      <c r="J522" s="225"/>
      <c r="K522" s="375"/>
      <c r="L522" s="374"/>
    </row>
    <row r="523" spans="6:12">
      <c r="F523" s="230"/>
      <c r="J523" s="225"/>
      <c r="K523" s="375"/>
      <c r="L523" s="374"/>
    </row>
    <row r="524" spans="6:12">
      <c r="F524" s="230"/>
      <c r="J524" s="225"/>
      <c r="K524" s="375"/>
      <c r="L524" s="374"/>
    </row>
    <row r="525" spans="6:12">
      <c r="F525" s="230"/>
      <c r="J525" s="225"/>
      <c r="K525" s="375"/>
      <c r="L525" s="374"/>
    </row>
    <row r="526" spans="6:12">
      <c r="F526" s="230"/>
      <c r="J526" s="225"/>
      <c r="K526" s="375"/>
      <c r="L526" s="374"/>
    </row>
    <row r="527" spans="6:12">
      <c r="F527" s="230"/>
      <c r="J527" s="225"/>
      <c r="K527" s="375"/>
      <c r="L527" s="374"/>
    </row>
    <row r="528" spans="6:12">
      <c r="F528" s="230"/>
      <c r="J528" s="225"/>
      <c r="K528" s="375"/>
      <c r="L528" s="374"/>
    </row>
    <row r="529" spans="6:12">
      <c r="F529" s="230"/>
      <c r="J529" s="225"/>
      <c r="K529" s="375"/>
      <c r="L529" s="374"/>
    </row>
    <row r="530" spans="6:12">
      <c r="F530" s="230"/>
      <c r="J530" s="225"/>
      <c r="K530" s="375"/>
      <c r="L530" s="374"/>
    </row>
    <row r="531" spans="6:12">
      <c r="F531" s="230"/>
      <c r="J531" s="225"/>
      <c r="K531" s="375"/>
      <c r="L531" s="374"/>
    </row>
    <row r="532" spans="6:12">
      <c r="F532" s="230"/>
      <c r="J532" s="225"/>
      <c r="K532" s="375"/>
      <c r="L532" s="374"/>
    </row>
    <row r="533" spans="6:12">
      <c r="F533" s="230"/>
      <c r="J533" s="225"/>
      <c r="K533" s="375"/>
      <c r="L533" s="374"/>
    </row>
    <row r="534" spans="6:12">
      <c r="F534" s="230"/>
      <c r="J534" s="225"/>
      <c r="K534" s="375"/>
      <c r="L534" s="374"/>
    </row>
    <row r="535" spans="6:12">
      <c r="F535" s="230"/>
      <c r="J535" s="225"/>
      <c r="K535" s="375"/>
      <c r="L535" s="374"/>
    </row>
    <row r="536" spans="6:12">
      <c r="F536" s="230"/>
      <c r="J536" s="225"/>
      <c r="K536" s="375"/>
      <c r="L536" s="374"/>
    </row>
    <row r="537" spans="6:12">
      <c r="F537" s="230"/>
      <c r="J537" s="225"/>
      <c r="K537" s="375"/>
      <c r="L537" s="374"/>
    </row>
    <row r="538" spans="6:12">
      <c r="F538" s="230"/>
      <c r="J538" s="225"/>
      <c r="K538" s="375"/>
      <c r="L538" s="374"/>
    </row>
    <row r="539" spans="6:12">
      <c r="F539" s="230"/>
      <c r="J539" s="225"/>
      <c r="K539" s="375"/>
      <c r="L539" s="374"/>
    </row>
    <row r="540" spans="6:12">
      <c r="F540" s="230"/>
      <c r="J540" s="225"/>
      <c r="K540" s="375"/>
      <c r="L540" s="374"/>
    </row>
    <row r="541" spans="6:12">
      <c r="F541" s="230"/>
      <c r="J541" s="225"/>
      <c r="K541" s="375"/>
      <c r="L541" s="374"/>
    </row>
    <row r="542" spans="6:12">
      <c r="F542" s="230"/>
      <c r="J542" s="225"/>
      <c r="K542" s="375"/>
      <c r="L542" s="374"/>
    </row>
    <row r="543" spans="6:12">
      <c r="F543" s="230"/>
      <c r="J543" s="225"/>
      <c r="K543" s="375"/>
      <c r="L543" s="374"/>
    </row>
    <row r="544" spans="6:12">
      <c r="F544" s="230"/>
      <c r="J544" s="225"/>
      <c r="K544" s="375"/>
      <c r="L544" s="374"/>
    </row>
    <row r="545" spans="6:12">
      <c r="F545" s="230"/>
      <c r="J545" s="225"/>
      <c r="K545" s="375"/>
      <c r="L545" s="374"/>
    </row>
    <row r="546" spans="6:12">
      <c r="F546" s="230"/>
      <c r="J546" s="225"/>
      <c r="K546" s="375"/>
      <c r="L546" s="374"/>
    </row>
    <row r="547" spans="6:12">
      <c r="F547" s="230"/>
      <c r="J547" s="225"/>
      <c r="K547" s="375"/>
      <c r="L547" s="374"/>
    </row>
    <row r="548" spans="6:12">
      <c r="F548" s="230"/>
      <c r="J548" s="225"/>
      <c r="K548" s="375"/>
      <c r="L548" s="374"/>
    </row>
    <row r="549" spans="6:12">
      <c r="F549" s="230"/>
      <c r="J549" s="225"/>
      <c r="K549" s="375"/>
      <c r="L549" s="374"/>
    </row>
    <row r="550" spans="6:12">
      <c r="F550" s="230"/>
      <c r="J550" s="225"/>
      <c r="K550" s="375"/>
      <c r="L550" s="374"/>
    </row>
    <row r="551" spans="6:12">
      <c r="F551" s="230"/>
      <c r="J551" s="225"/>
      <c r="K551" s="375"/>
      <c r="L551" s="374"/>
    </row>
    <row r="552" spans="6:12">
      <c r="F552" s="230"/>
      <c r="J552" s="225"/>
      <c r="K552" s="375"/>
      <c r="L552" s="374"/>
    </row>
    <row r="553" spans="6:12">
      <c r="F553" s="230"/>
      <c r="J553" s="225"/>
      <c r="K553" s="375"/>
      <c r="L553" s="374"/>
    </row>
    <row r="554" spans="6:12">
      <c r="F554" s="230"/>
      <c r="J554" s="225"/>
      <c r="K554" s="375"/>
      <c r="L554" s="374"/>
    </row>
    <row r="555" spans="6:12">
      <c r="F555" s="230"/>
      <c r="J555" s="225"/>
      <c r="K555" s="375"/>
      <c r="L555" s="374"/>
    </row>
    <row r="556" spans="6:12">
      <c r="F556" s="230"/>
      <c r="J556" s="225"/>
      <c r="K556" s="375"/>
      <c r="L556" s="374"/>
    </row>
    <row r="557" spans="6:12">
      <c r="F557" s="230"/>
      <c r="J557" s="225"/>
      <c r="K557" s="375"/>
      <c r="L557" s="374"/>
    </row>
    <row r="558" spans="6:12">
      <c r="F558" s="230"/>
      <c r="J558" s="225"/>
      <c r="K558" s="375"/>
      <c r="L558" s="374"/>
    </row>
    <row r="559" spans="6:12">
      <c r="F559" s="230"/>
      <c r="J559" s="225"/>
      <c r="K559" s="375"/>
      <c r="L559" s="374"/>
    </row>
    <row r="560" spans="6:12">
      <c r="F560" s="230"/>
      <c r="J560" s="225"/>
      <c r="K560" s="375"/>
      <c r="L560" s="374"/>
    </row>
    <row r="561" spans="6:12">
      <c r="F561" s="230"/>
      <c r="J561" s="225"/>
      <c r="K561" s="375"/>
      <c r="L561" s="374"/>
    </row>
    <row r="562" spans="6:12">
      <c r="F562" s="230"/>
      <c r="J562" s="225"/>
      <c r="K562" s="375"/>
      <c r="L562" s="374"/>
    </row>
    <row r="563" spans="6:12">
      <c r="F563" s="230"/>
      <c r="J563" s="225"/>
      <c r="K563" s="375"/>
      <c r="L563" s="374"/>
    </row>
    <row r="564" spans="6:12">
      <c r="F564" s="230"/>
      <c r="J564" s="225"/>
      <c r="K564" s="375"/>
      <c r="L564" s="374"/>
    </row>
    <row r="565" spans="6:12">
      <c r="F565" s="230"/>
      <c r="J565" s="225"/>
      <c r="K565" s="375"/>
      <c r="L565" s="374"/>
    </row>
    <row r="566" spans="6:12">
      <c r="F566" s="230"/>
      <c r="J566" s="225"/>
      <c r="K566" s="375"/>
      <c r="L566" s="374"/>
    </row>
    <row r="567" spans="6:12">
      <c r="F567" s="230"/>
      <c r="J567" s="225"/>
      <c r="K567" s="375"/>
      <c r="L567" s="374"/>
    </row>
    <row r="568" spans="6:12">
      <c r="F568" s="230"/>
      <c r="J568" s="225"/>
      <c r="K568" s="375"/>
      <c r="L568" s="374"/>
    </row>
    <row r="569" spans="6:12">
      <c r="F569" s="230"/>
      <c r="J569" s="225"/>
      <c r="K569" s="375"/>
      <c r="L569" s="374"/>
    </row>
    <row r="570" spans="6:12">
      <c r="F570" s="230"/>
      <c r="J570" s="225"/>
      <c r="K570" s="375"/>
      <c r="L570" s="374"/>
    </row>
    <row r="571" spans="6:12">
      <c r="F571" s="230"/>
      <c r="J571" s="225"/>
      <c r="K571" s="375"/>
      <c r="L571" s="374"/>
    </row>
    <row r="572" spans="6:12">
      <c r="F572" s="230"/>
      <c r="J572" s="225"/>
      <c r="K572" s="375"/>
      <c r="L572" s="374"/>
    </row>
    <row r="573" spans="6:12">
      <c r="F573" s="230"/>
      <c r="J573" s="225"/>
      <c r="K573" s="375"/>
      <c r="L573" s="374"/>
    </row>
    <row r="574" spans="6:12">
      <c r="F574" s="230"/>
      <c r="J574" s="225"/>
      <c r="K574" s="375"/>
      <c r="L574" s="374"/>
    </row>
    <row r="575" spans="6:12">
      <c r="F575" s="230"/>
      <c r="J575" s="225"/>
      <c r="K575" s="375"/>
      <c r="L575" s="374"/>
    </row>
    <row r="576" spans="6:12">
      <c r="F576" s="230"/>
      <c r="J576" s="225"/>
      <c r="K576" s="375"/>
      <c r="L576" s="374"/>
    </row>
    <row r="577" spans="6:12">
      <c r="F577" s="230"/>
      <c r="J577" s="225"/>
      <c r="K577" s="375"/>
      <c r="L577" s="374"/>
    </row>
    <row r="578" spans="6:12">
      <c r="F578" s="230"/>
      <c r="J578" s="225"/>
      <c r="K578" s="375"/>
      <c r="L578" s="374"/>
    </row>
    <row r="579" spans="6:12">
      <c r="F579" s="230"/>
      <c r="J579" s="225"/>
      <c r="K579" s="375"/>
      <c r="L579" s="374"/>
    </row>
    <row r="580" spans="6:12">
      <c r="F580" s="230"/>
      <c r="J580" s="225"/>
      <c r="K580" s="375"/>
      <c r="L580" s="374"/>
    </row>
    <row r="581" spans="6:12">
      <c r="F581" s="230"/>
      <c r="J581" s="225"/>
      <c r="K581" s="375"/>
      <c r="L581" s="374"/>
    </row>
    <row r="582" spans="6:12">
      <c r="F582" s="230"/>
      <c r="J582" s="225"/>
      <c r="K582" s="375"/>
      <c r="L582" s="374"/>
    </row>
    <row r="583" spans="6:12">
      <c r="F583" s="230"/>
      <c r="J583" s="225"/>
      <c r="K583" s="375"/>
      <c r="L583" s="374"/>
    </row>
    <row r="584" spans="6:12">
      <c r="F584" s="230"/>
      <c r="J584" s="225"/>
      <c r="K584" s="375"/>
      <c r="L584" s="374"/>
    </row>
    <row r="585" spans="6:12">
      <c r="F585" s="230"/>
      <c r="J585" s="225"/>
      <c r="K585" s="375"/>
      <c r="L585" s="374"/>
    </row>
    <row r="586" spans="6:12">
      <c r="F586" s="230"/>
      <c r="J586" s="225"/>
      <c r="K586" s="375"/>
      <c r="L586" s="374"/>
    </row>
    <row r="587" spans="6:12">
      <c r="F587" s="230"/>
      <c r="J587" s="225"/>
      <c r="K587" s="375"/>
      <c r="L587" s="374"/>
    </row>
    <row r="588" spans="6:12">
      <c r="F588" s="230"/>
      <c r="J588" s="225"/>
      <c r="K588" s="375"/>
      <c r="L588" s="374"/>
    </row>
    <row r="589" spans="6:12">
      <c r="F589" s="230"/>
      <c r="J589" s="225"/>
      <c r="K589" s="375"/>
      <c r="L589" s="374"/>
    </row>
    <row r="590" spans="6:12">
      <c r="F590" s="230"/>
      <c r="J590" s="225"/>
      <c r="K590" s="375"/>
      <c r="L590" s="374"/>
    </row>
    <row r="591" spans="6:12">
      <c r="F591" s="230"/>
      <c r="J591" s="225"/>
      <c r="K591" s="375"/>
      <c r="L591" s="374"/>
    </row>
    <row r="592" spans="6:12">
      <c r="F592" s="230"/>
      <c r="J592" s="225"/>
      <c r="K592" s="375"/>
      <c r="L592" s="374"/>
    </row>
    <row r="593" spans="6:12">
      <c r="F593" s="230"/>
      <c r="J593" s="225"/>
      <c r="K593" s="375"/>
      <c r="L593" s="374"/>
    </row>
    <row r="594" spans="6:12">
      <c r="F594" s="230"/>
      <c r="J594" s="225"/>
      <c r="K594" s="375"/>
      <c r="L594" s="374"/>
    </row>
    <row r="595" spans="6:12">
      <c r="F595" s="230"/>
      <c r="J595" s="225"/>
      <c r="K595" s="375"/>
      <c r="L595" s="374"/>
    </row>
    <row r="596" spans="6:12">
      <c r="F596" s="230"/>
      <c r="J596" s="225"/>
      <c r="K596" s="375"/>
      <c r="L596" s="374"/>
    </row>
    <row r="597" spans="6:12">
      <c r="F597" s="230"/>
      <c r="J597" s="225"/>
      <c r="K597" s="375"/>
      <c r="L597" s="374"/>
    </row>
    <row r="598" spans="6:12">
      <c r="F598" s="230"/>
      <c r="J598" s="225"/>
      <c r="K598" s="375"/>
      <c r="L598" s="374"/>
    </row>
    <row r="599" spans="6:12">
      <c r="F599" s="230"/>
      <c r="J599" s="225"/>
      <c r="K599" s="375"/>
      <c r="L599" s="374"/>
    </row>
    <row r="600" spans="6:12">
      <c r="F600" s="230"/>
      <c r="J600" s="225"/>
      <c r="K600" s="375"/>
      <c r="L600" s="374"/>
    </row>
    <row r="601" spans="6:12">
      <c r="F601" s="230"/>
      <c r="J601" s="225"/>
      <c r="K601" s="375"/>
      <c r="L601" s="374"/>
    </row>
    <row r="602" spans="6:12">
      <c r="F602" s="230"/>
      <c r="J602" s="225"/>
      <c r="K602" s="375"/>
      <c r="L602" s="374"/>
    </row>
    <row r="603" spans="6:12">
      <c r="F603" s="230"/>
      <c r="J603" s="225"/>
      <c r="K603" s="375"/>
      <c r="L603" s="374"/>
    </row>
    <row r="604" spans="6:12">
      <c r="F604" s="230"/>
      <c r="J604" s="225"/>
      <c r="K604" s="375"/>
      <c r="L604" s="374"/>
    </row>
    <row r="605" spans="6:12">
      <c r="F605" s="230"/>
      <c r="J605" s="225"/>
      <c r="K605" s="375"/>
      <c r="L605" s="374"/>
    </row>
    <row r="606" spans="6:12">
      <c r="F606" s="230"/>
      <c r="J606" s="225"/>
      <c r="K606" s="375"/>
      <c r="L606" s="374"/>
    </row>
    <row r="607" spans="6:12">
      <c r="F607" s="230"/>
      <c r="J607" s="225"/>
      <c r="K607" s="375"/>
      <c r="L607" s="374"/>
    </row>
    <row r="608" spans="6:12">
      <c r="F608" s="230"/>
      <c r="J608" s="225"/>
      <c r="K608" s="375"/>
      <c r="L608" s="374"/>
    </row>
    <row r="609" spans="6:12">
      <c r="F609" s="230"/>
      <c r="J609" s="225"/>
      <c r="K609" s="375"/>
      <c r="L609" s="374"/>
    </row>
    <row r="610" spans="6:12">
      <c r="F610" s="230"/>
      <c r="J610" s="225"/>
      <c r="K610" s="375"/>
      <c r="L610" s="374"/>
    </row>
    <row r="611" spans="6:12">
      <c r="F611" s="230"/>
      <c r="J611" s="225"/>
      <c r="K611" s="375"/>
      <c r="L611" s="374"/>
    </row>
    <row r="612" spans="6:12">
      <c r="F612" s="230"/>
      <c r="J612" s="225"/>
      <c r="K612" s="375"/>
      <c r="L612" s="374"/>
    </row>
    <row r="613" spans="6:12">
      <c r="F613" s="230"/>
      <c r="J613" s="225"/>
      <c r="K613" s="375"/>
      <c r="L613" s="374"/>
    </row>
    <row r="614" spans="6:12">
      <c r="F614" s="230"/>
      <c r="J614" s="225"/>
      <c r="K614" s="375"/>
      <c r="L614" s="374"/>
    </row>
    <row r="615" spans="6:12">
      <c r="F615" s="230"/>
      <c r="J615" s="225"/>
      <c r="K615" s="375"/>
      <c r="L615" s="374"/>
    </row>
    <row r="616" spans="6:12">
      <c r="F616" s="230"/>
      <c r="J616" s="225"/>
      <c r="K616" s="375"/>
      <c r="L616" s="374"/>
    </row>
    <row r="617" spans="6:12">
      <c r="F617" s="230"/>
      <c r="J617" s="225"/>
      <c r="K617" s="375"/>
      <c r="L617" s="374"/>
    </row>
    <row r="618" spans="6:12">
      <c r="F618" s="230"/>
      <c r="J618" s="225"/>
      <c r="K618" s="375"/>
      <c r="L618" s="374"/>
    </row>
    <row r="619" spans="6:12">
      <c r="F619" s="230"/>
      <c r="J619" s="225"/>
      <c r="K619" s="375"/>
      <c r="L619" s="374"/>
    </row>
    <row r="620" spans="6:12">
      <c r="F620" s="230"/>
      <c r="J620" s="225"/>
      <c r="K620" s="375"/>
      <c r="L620" s="374"/>
    </row>
    <row r="621" spans="6:12">
      <c r="F621" s="230"/>
      <c r="J621" s="225"/>
      <c r="K621" s="375"/>
      <c r="L621" s="374"/>
    </row>
    <row r="622" spans="6:12">
      <c r="F622" s="230"/>
      <c r="J622" s="225"/>
      <c r="K622" s="375"/>
      <c r="L622" s="374"/>
    </row>
    <row r="623" spans="6:12">
      <c r="F623" s="230"/>
      <c r="J623" s="225"/>
      <c r="K623" s="375"/>
      <c r="L623" s="374"/>
    </row>
    <row r="624" spans="6:12">
      <c r="F624" s="230"/>
      <c r="J624" s="225"/>
      <c r="K624" s="375"/>
      <c r="L624" s="374"/>
    </row>
    <row r="625" spans="6:12">
      <c r="F625" s="230"/>
      <c r="J625" s="225"/>
      <c r="K625" s="375"/>
      <c r="L625" s="374"/>
    </row>
    <row r="626" spans="6:12">
      <c r="F626" s="230"/>
      <c r="J626" s="225"/>
      <c r="K626" s="375"/>
      <c r="L626" s="374"/>
    </row>
    <row r="627" spans="6:12">
      <c r="F627" s="230"/>
      <c r="J627" s="225"/>
      <c r="K627" s="375"/>
      <c r="L627" s="374"/>
    </row>
    <row r="628" spans="6:12">
      <c r="F628" s="230"/>
      <c r="J628" s="225"/>
      <c r="K628" s="375"/>
      <c r="L628" s="374"/>
    </row>
    <row r="629" spans="6:12">
      <c r="F629" s="230"/>
      <c r="J629" s="225"/>
      <c r="K629" s="375"/>
      <c r="L629" s="374"/>
    </row>
    <row r="630" spans="6:12">
      <c r="F630" s="230"/>
      <c r="J630" s="225"/>
      <c r="K630" s="375"/>
      <c r="L630" s="374"/>
    </row>
    <row r="631" spans="6:12">
      <c r="F631" s="230"/>
      <c r="J631" s="225"/>
      <c r="K631" s="375"/>
      <c r="L631" s="374"/>
    </row>
    <row r="632" spans="6:12">
      <c r="F632" s="230"/>
      <c r="J632" s="225"/>
      <c r="K632" s="375"/>
      <c r="L632" s="374"/>
    </row>
    <row r="633" spans="6:12">
      <c r="F633" s="230"/>
      <c r="J633" s="225"/>
      <c r="K633" s="375"/>
      <c r="L633" s="374"/>
    </row>
    <row r="634" spans="6:12">
      <c r="F634" s="230"/>
      <c r="J634" s="225"/>
      <c r="K634" s="375"/>
      <c r="L634" s="374"/>
    </row>
    <row r="635" spans="6:12">
      <c r="F635" s="230"/>
      <c r="J635" s="225"/>
      <c r="K635" s="375"/>
      <c r="L635" s="374"/>
    </row>
    <row r="636" spans="6:12">
      <c r="F636" s="230"/>
      <c r="J636" s="225"/>
      <c r="K636" s="375"/>
      <c r="L636" s="374"/>
    </row>
    <row r="637" spans="6:12">
      <c r="F637" s="230"/>
      <c r="J637" s="225"/>
      <c r="K637" s="375"/>
      <c r="L637" s="374"/>
    </row>
    <row r="638" spans="6:12">
      <c r="F638" s="230"/>
      <c r="J638" s="225"/>
      <c r="K638" s="375"/>
      <c r="L638" s="374"/>
    </row>
    <row r="639" spans="6:12">
      <c r="F639" s="230"/>
      <c r="J639" s="225"/>
      <c r="K639" s="375"/>
      <c r="L639" s="374"/>
    </row>
    <row r="640" spans="6:12">
      <c r="F640" s="230"/>
      <c r="J640" s="225"/>
      <c r="K640" s="375"/>
      <c r="L640" s="374"/>
    </row>
    <row r="641" spans="6:12">
      <c r="F641" s="230"/>
      <c r="J641" s="225"/>
      <c r="K641" s="375"/>
      <c r="L641" s="374"/>
    </row>
    <row r="642" spans="6:12">
      <c r="F642" s="230"/>
      <c r="J642" s="225"/>
      <c r="K642" s="375"/>
      <c r="L642" s="374"/>
    </row>
    <row r="643" spans="6:12">
      <c r="F643" s="230"/>
      <c r="J643" s="225"/>
      <c r="K643" s="375"/>
      <c r="L643" s="374"/>
    </row>
    <row r="644" spans="6:12">
      <c r="F644" s="230"/>
      <c r="J644" s="225"/>
      <c r="K644" s="375"/>
      <c r="L644" s="374"/>
    </row>
    <row r="645" spans="6:12">
      <c r="F645" s="230"/>
      <c r="J645" s="225"/>
      <c r="K645" s="375"/>
      <c r="L645" s="374"/>
    </row>
    <row r="646" spans="6:12">
      <c r="F646" s="230"/>
      <c r="J646" s="225"/>
      <c r="K646" s="375"/>
      <c r="L646" s="374"/>
    </row>
    <row r="647" spans="6:12">
      <c r="F647" s="230"/>
      <c r="J647" s="225"/>
      <c r="K647" s="375"/>
      <c r="L647" s="374"/>
    </row>
    <row r="648" spans="6:12">
      <c r="F648" s="230"/>
      <c r="J648" s="225"/>
      <c r="K648" s="375"/>
      <c r="L648" s="374"/>
    </row>
    <row r="649" spans="6:12">
      <c r="F649" s="230"/>
      <c r="J649" s="225"/>
      <c r="K649" s="375"/>
      <c r="L649" s="374"/>
    </row>
    <row r="650" spans="6:12">
      <c r="F650" s="230"/>
      <c r="J650" s="225"/>
      <c r="K650" s="375"/>
      <c r="L650" s="374"/>
    </row>
    <row r="651" spans="6:12">
      <c r="F651" s="230"/>
      <c r="J651" s="225"/>
      <c r="K651" s="375"/>
      <c r="L651" s="374"/>
    </row>
    <row r="652" spans="6:12">
      <c r="F652" s="230"/>
      <c r="J652" s="225"/>
      <c r="K652" s="375"/>
      <c r="L652" s="374"/>
    </row>
    <row r="653" spans="6:12">
      <c r="F653" s="230"/>
      <c r="J653" s="225"/>
      <c r="K653" s="375"/>
      <c r="L653" s="374"/>
    </row>
    <row r="654" spans="6:12">
      <c r="F654" s="230"/>
      <c r="J654" s="225"/>
      <c r="K654" s="375"/>
      <c r="L654" s="374"/>
    </row>
    <row r="655" spans="6:12">
      <c r="F655" s="230"/>
      <c r="J655" s="225"/>
      <c r="K655" s="375"/>
      <c r="L655" s="374"/>
    </row>
    <row r="656" spans="6:12">
      <c r="F656" s="230"/>
      <c r="J656" s="225"/>
      <c r="K656" s="375"/>
      <c r="L656" s="374"/>
    </row>
    <row r="657" spans="6:12">
      <c r="F657" s="230"/>
      <c r="J657" s="225"/>
      <c r="K657" s="375"/>
      <c r="L657" s="374"/>
    </row>
    <row r="658" spans="6:12">
      <c r="F658" s="230"/>
      <c r="J658" s="225"/>
      <c r="K658" s="375"/>
      <c r="L658" s="374"/>
    </row>
    <row r="659" spans="6:12">
      <c r="F659" s="230"/>
      <c r="J659" s="225"/>
      <c r="K659" s="375"/>
      <c r="L659" s="374"/>
    </row>
    <row r="660" spans="6:12">
      <c r="F660" s="230"/>
      <c r="J660" s="225"/>
      <c r="K660" s="375"/>
      <c r="L660" s="374"/>
    </row>
    <row r="661" spans="6:12">
      <c r="F661" s="230"/>
      <c r="J661" s="225"/>
      <c r="K661" s="375"/>
      <c r="L661" s="374"/>
    </row>
    <row r="662" spans="6:12">
      <c r="F662" s="230"/>
      <c r="J662" s="225"/>
      <c r="K662" s="375"/>
      <c r="L662" s="374"/>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E00-000000000000}"/>
    <dataValidation type="date" operator="greaterThanOrEqual" allowBlank="1" showInputMessage="1" showErrorMessage="1" errorTitle="Date" error="Entrez une date valide ultérieure ou égale au 1er janvier 1900." sqref="D9" xr:uid="{00000000-0002-0000-0E00-000001000000}">
      <formula1>1</formula1>
    </dataValidation>
    <dataValidation type="whole" allowBlank="1" showInputMessage="1" showErrorMessage="1" errorTitle="Années" error="Entrez un nombre entier d'années compris entre 1 et 40." sqref="D8" xr:uid="{00000000-0002-0000-0E00-000002000000}">
      <formula1>1</formula1>
      <formula2>40</formula2>
    </dataValidation>
    <dataValidation type="date" operator="greaterThanOrEqual" allowBlank="1" showInputMessage="1" errorTitle="Date" error="Entrez une date valide ultérieure ou égale au 1er janvier 1900." sqref="D10" xr:uid="{00000000-0002-0000-0E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199" customWidth="1"/>
    <col min="2" max="2" width="22.285156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3" ht="24" customHeight="1">
      <c r="A1" s="197" t="s">
        <v>296</v>
      </c>
      <c r="B1" s="198"/>
      <c r="C1" s="198"/>
      <c r="D1" s="198"/>
      <c r="E1" s="198"/>
      <c r="F1" s="198"/>
      <c r="G1" s="198"/>
      <c r="H1" s="198"/>
      <c r="I1" s="198"/>
    </row>
    <row r="2" spans="1:13" ht="12.75" customHeight="1" thickBot="1">
      <c r="A2" s="201"/>
      <c r="B2" s="201"/>
      <c r="C2" s="201"/>
      <c r="D2" s="201"/>
      <c r="E2" s="201"/>
      <c r="F2" s="201"/>
      <c r="G2" s="201"/>
      <c r="H2" s="201"/>
      <c r="I2" s="201"/>
    </row>
    <row r="3" spans="1:13" ht="3.2" customHeight="1" thickTop="1">
      <c r="A3" s="202"/>
      <c r="B3" s="202"/>
      <c r="C3" s="202"/>
      <c r="D3" s="202"/>
      <c r="E3" s="202"/>
      <c r="F3" s="202"/>
      <c r="G3" s="202"/>
      <c r="H3" s="202"/>
      <c r="I3" s="202"/>
    </row>
    <row r="4" spans="1:13" ht="6.75" customHeight="1">
      <c r="A4" s="203"/>
      <c r="B4" s="203"/>
      <c r="C4" s="203"/>
      <c r="D4" s="203"/>
      <c r="E4" s="203"/>
      <c r="F4" s="203"/>
      <c r="G4" s="203"/>
      <c r="H4" s="203"/>
      <c r="I4" s="203"/>
    </row>
    <row r="5" spans="1:13" ht="14.25" customHeight="1">
      <c r="A5" s="201"/>
      <c r="B5" s="1759" t="s">
        <v>297</v>
      </c>
      <c r="C5" s="1760"/>
      <c r="D5" s="1761"/>
      <c r="E5" s="198"/>
      <c r="F5" s="1759" t="s">
        <v>298</v>
      </c>
      <c r="G5" s="1760"/>
      <c r="H5" s="1761"/>
      <c r="I5" s="198"/>
      <c r="J5" s="204"/>
    </row>
    <row r="6" spans="1:13">
      <c r="A6" s="205"/>
      <c r="B6" s="206"/>
      <c r="C6" s="207" t="s">
        <v>299</v>
      </c>
      <c r="D6" s="314">
        <f>A7_Nouveaux_emprunts!E12</f>
        <v>0</v>
      </c>
      <c r="E6" s="198"/>
      <c r="F6" s="206"/>
      <c r="G6" s="207"/>
      <c r="H6" s="241">
        <f>Loan_Amount/2*Loan_Years*Interest_Rate</f>
        <v>0</v>
      </c>
      <c r="I6" s="198"/>
      <c r="J6" s="204"/>
    </row>
    <row r="7" spans="1:13">
      <c r="A7" s="205"/>
      <c r="B7" s="206"/>
      <c r="C7" s="207" t="s">
        <v>301</v>
      </c>
      <c r="D7" s="209">
        <f>IF(A7_Nouveaux_emprunts!D12="",1%,A7_Nouveaux_emprunts!D12)</f>
        <v>0.01</v>
      </c>
      <c r="E7" s="198"/>
      <c r="F7" s="206"/>
      <c r="G7" s="207" t="s">
        <v>302</v>
      </c>
      <c r="H7" s="210" t="str">
        <f>IF(Values_Entered,Loan_Years*Num_Pmt_Per_Year,"")</f>
        <v/>
      </c>
      <c r="I7" s="211"/>
      <c r="J7" s="204"/>
    </row>
    <row r="8" spans="1:13">
      <c r="A8" s="205"/>
      <c r="B8" s="206"/>
      <c r="C8" s="207" t="s">
        <v>303</v>
      </c>
      <c r="D8" s="212">
        <f>IF(A7_Nouveaux_emprunts!C12=0,2,A7_Nouveaux_emprunts!C12)</f>
        <v>2</v>
      </c>
      <c r="E8" s="198"/>
      <c r="F8" s="206"/>
      <c r="G8" s="207" t="s">
        <v>304</v>
      </c>
      <c r="H8" s="210" t="str">
        <f>IF(Values_Entered,Number_of_Payments,"")</f>
        <v/>
      </c>
      <c r="I8" s="211"/>
      <c r="J8" s="204"/>
    </row>
    <row r="9" spans="1:13">
      <c r="A9" s="205"/>
      <c r="B9" s="206"/>
      <c r="C9" s="207" t="s">
        <v>305</v>
      </c>
      <c r="D9" s="212">
        <v>1</v>
      </c>
      <c r="E9" s="198"/>
      <c r="F9" s="206"/>
      <c r="G9" s="207" t="s">
        <v>306</v>
      </c>
      <c r="H9" s="208" t="str">
        <f>IF(Values_Entered,SUMIF(Beg_Bal,"&gt;0",Extra_Pay),"")</f>
        <v/>
      </c>
      <c r="I9" s="211"/>
      <c r="J9" s="204"/>
    </row>
    <row r="10" spans="1:13">
      <c r="A10" s="205"/>
      <c r="B10" s="206"/>
      <c r="C10" s="207" t="s">
        <v>307</v>
      </c>
      <c r="D10" s="213">
        <f>A7_Nouveaux_emprunts!B12</f>
        <v>0</v>
      </c>
      <c r="E10" s="198"/>
      <c r="F10" s="214"/>
      <c r="G10" s="215" t="s">
        <v>308</v>
      </c>
      <c r="H10" s="208" t="str">
        <f>IF(Values_Entered,SUMIF(Beg_Bal,"&gt;0",Int),"")</f>
        <v/>
      </c>
      <c r="I10" s="211"/>
      <c r="J10" s="204"/>
    </row>
    <row r="11" spans="1:13">
      <c r="A11" s="205"/>
      <c r="B11" s="214"/>
      <c r="C11" s="215" t="s">
        <v>309</v>
      </c>
      <c r="D11" s="216"/>
      <c r="E11" s="198"/>
      <c r="F11" s="201"/>
      <c r="G11" s="201"/>
      <c r="H11" s="201"/>
      <c r="I11" s="211"/>
      <c r="J11" s="204"/>
    </row>
    <row r="12" spans="1:13">
      <c r="A12" s="201"/>
      <c r="B12" s="201"/>
      <c r="C12" s="201"/>
      <c r="D12" s="201"/>
      <c r="E12" s="201"/>
      <c r="F12" s="201"/>
      <c r="G12" s="201"/>
      <c r="H12" s="201"/>
      <c r="I12" s="201"/>
      <c r="J12" s="204"/>
    </row>
    <row r="13" spans="1:13">
      <c r="A13" s="201"/>
      <c r="B13" s="217" t="s">
        <v>310</v>
      </c>
      <c r="C13" s="1762"/>
      <c r="D13" s="1763"/>
      <c r="E13" s="218"/>
      <c r="F13" s="201"/>
      <c r="G13" s="201"/>
      <c r="H13" s="201"/>
      <c r="I13" s="201"/>
      <c r="J13" s="204"/>
    </row>
    <row r="14" spans="1:13" ht="33" customHeight="1" thickBot="1">
      <c r="A14" s="201"/>
      <c r="B14" s="201"/>
      <c r="C14" s="201"/>
      <c r="D14" s="201"/>
      <c r="E14" s="201"/>
      <c r="F14" s="201"/>
      <c r="G14" s="201"/>
      <c r="H14" s="201"/>
      <c r="I14" s="201"/>
      <c r="J14" s="204"/>
      <c r="K14" s="219"/>
      <c r="L14" s="219"/>
      <c r="M14" s="391">
        <f>SUM(M17:M400)</f>
        <v>0</v>
      </c>
    </row>
    <row r="15" spans="1:13" ht="3.2" customHeight="1" thickTop="1">
      <c r="A15" s="202"/>
      <c r="B15" s="202"/>
      <c r="C15" s="202"/>
      <c r="D15" s="202"/>
      <c r="E15" s="202"/>
      <c r="F15" s="202"/>
      <c r="G15" s="202"/>
      <c r="H15" s="202"/>
      <c r="I15" s="202"/>
      <c r="J15" s="204"/>
    </row>
    <row r="16" spans="1:13"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3" s="225" customFormat="1" ht="13.7" customHeight="1" thickTop="1">
      <c r="A17" s="202"/>
      <c r="B17" s="389">
        <f>Loan_Start</f>
        <v>0</v>
      </c>
      <c r="C17" s="226"/>
      <c r="D17" s="226"/>
      <c r="E17" s="226"/>
      <c r="F17" s="226"/>
      <c r="G17" s="226"/>
      <c r="H17" s="226"/>
      <c r="I17" s="227"/>
      <c r="K17" s="374">
        <f>H18-J18</f>
        <v>0</v>
      </c>
      <c r="M17" s="374">
        <f>K17+J17</f>
        <v>0</v>
      </c>
    </row>
    <row r="18" spans="1:13"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3" s="225" customFormat="1" ht="12.75" customHeight="1">
      <c r="A19" s="228">
        <f t="shared" ref="A19:A82" si="6">IF(Values_Entered,A18+1,0)</f>
        <v>0</v>
      </c>
      <c r="B19" s="229">
        <f t="shared" si="0"/>
        <v>0</v>
      </c>
      <c r="C19" s="310">
        <f t="shared" ref="C19:C82" si="7">IF(Pay_Num&lt;&gt;0,I18,0)</f>
        <v>0</v>
      </c>
      <c r="D19" s="310">
        <f t="shared" ref="D19:D82" si="8">G19+H19</f>
        <v>0</v>
      </c>
      <c r="E19" s="311">
        <f t="shared" si="1"/>
        <v>0</v>
      </c>
      <c r="F19" s="310">
        <f t="shared" ref="F19:F82" si="9">IF(AND(Pay_Num&lt;&gt;0,Sched_Pay+Extra_Pay&lt;Beg_Bal),Sched_Pay+Extra_Pay,IF(Pay_Num&lt;&gt;0,Beg_Bal,0))</f>
        <v>0</v>
      </c>
      <c r="G19" s="310">
        <f t="shared" ref="G19:G82" si="10">IF(I18=0,0,IF(Pay_Num&lt;&gt;0,Loan_Amount/Loan_Years/Num_Pmt_Per_Year,0))</f>
        <v>0</v>
      </c>
      <c r="H19" s="310">
        <f t="shared" ref="H19:H82" si="11">IF(Pay_Num&lt;&gt;0,Beg_Bal*Interest_Rate/Num_Pmt_Per_Year,0)</f>
        <v>0</v>
      </c>
      <c r="I19" s="310">
        <f t="shared" si="3"/>
        <v>0</v>
      </c>
      <c r="J19" s="374">
        <f t="shared" ref="J19:J82" si="12">DAYS360(L19,B19)/360*H19</f>
        <v>0</v>
      </c>
      <c r="K19" s="374">
        <f t="shared" si="4"/>
        <v>0</v>
      </c>
      <c r="L19" s="388">
        <f t="shared" ref="L19:L82" si="13">DATE(YEAR(B19),1,1)</f>
        <v>1</v>
      </c>
      <c r="M19" s="374">
        <f t="shared" si="5"/>
        <v>0</v>
      </c>
    </row>
    <row r="20" spans="1:13" s="225" customFormat="1" ht="12.75" customHeight="1">
      <c r="A20" s="228">
        <f t="shared" si="6"/>
        <v>0</v>
      </c>
      <c r="B20" s="229">
        <f t="shared" si="0"/>
        <v>0</v>
      </c>
      <c r="C20" s="310">
        <f t="shared" si="7"/>
        <v>0</v>
      </c>
      <c r="D20" s="310">
        <f t="shared" si="8"/>
        <v>0</v>
      </c>
      <c r="E20" s="311">
        <f t="shared" si="1"/>
        <v>0</v>
      </c>
      <c r="F20" s="310">
        <f t="shared" si="9"/>
        <v>0</v>
      </c>
      <c r="G20" s="310">
        <f t="shared" si="10"/>
        <v>0</v>
      </c>
      <c r="H20" s="310">
        <f t="shared" si="11"/>
        <v>0</v>
      </c>
      <c r="I20" s="310">
        <f t="shared" si="3"/>
        <v>0</v>
      </c>
      <c r="J20" s="374">
        <f t="shared" si="12"/>
        <v>0</v>
      </c>
      <c r="K20" s="374">
        <f t="shared" si="4"/>
        <v>0</v>
      </c>
      <c r="L20" s="388">
        <f t="shared" si="13"/>
        <v>1</v>
      </c>
      <c r="M20" s="374">
        <f t="shared" si="5"/>
        <v>0</v>
      </c>
    </row>
    <row r="21" spans="1:13" s="225" customFormat="1">
      <c r="A21" s="228">
        <f t="shared" si="6"/>
        <v>0</v>
      </c>
      <c r="B21" s="229">
        <f t="shared" si="0"/>
        <v>0</v>
      </c>
      <c r="C21" s="310">
        <f t="shared" si="7"/>
        <v>0</v>
      </c>
      <c r="D21" s="310">
        <f t="shared" si="8"/>
        <v>0</v>
      </c>
      <c r="E21" s="311">
        <f t="shared" si="1"/>
        <v>0</v>
      </c>
      <c r="F21" s="310">
        <f t="shared" si="9"/>
        <v>0</v>
      </c>
      <c r="G21" s="310">
        <f t="shared" si="10"/>
        <v>0</v>
      </c>
      <c r="H21" s="310">
        <f t="shared" si="11"/>
        <v>0</v>
      </c>
      <c r="I21" s="310">
        <f t="shared" si="3"/>
        <v>0</v>
      </c>
      <c r="J21" s="374">
        <f t="shared" si="12"/>
        <v>0</v>
      </c>
      <c r="K21" s="374">
        <f t="shared" si="4"/>
        <v>0</v>
      </c>
      <c r="L21" s="388">
        <f t="shared" si="13"/>
        <v>1</v>
      </c>
      <c r="M21" s="374">
        <f t="shared" si="5"/>
        <v>0</v>
      </c>
    </row>
    <row r="22" spans="1:13" s="235" customFormat="1">
      <c r="A22" s="233">
        <f t="shared" si="6"/>
        <v>0</v>
      </c>
      <c r="B22" s="234">
        <f t="shared" si="0"/>
        <v>0</v>
      </c>
      <c r="C22" s="312">
        <f t="shared" si="7"/>
        <v>0</v>
      </c>
      <c r="D22" s="310">
        <f t="shared" si="8"/>
        <v>0</v>
      </c>
      <c r="E22" s="313">
        <f t="shared" si="1"/>
        <v>0</v>
      </c>
      <c r="F22" s="312">
        <f t="shared" si="9"/>
        <v>0</v>
      </c>
      <c r="G22" s="310">
        <f t="shared" si="10"/>
        <v>0</v>
      </c>
      <c r="H22" s="312">
        <f t="shared" si="11"/>
        <v>0</v>
      </c>
      <c r="I22" s="312">
        <f t="shared" si="3"/>
        <v>0</v>
      </c>
      <c r="J22" s="374">
        <f t="shared" si="12"/>
        <v>0</v>
      </c>
      <c r="K22" s="374">
        <f t="shared" si="4"/>
        <v>0</v>
      </c>
      <c r="L22" s="388">
        <f t="shared" si="13"/>
        <v>1</v>
      </c>
      <c r="M22" s="374">
        <f t="shared" si="5"/>
        <v>0</v>
      </c>
    </row>
    <row r="23" spans="1:13">
      <c r="A23" s="228">
        <f t="shared" si="6"/>
        <v>0</v>
      </c>
      <c r="B23" s="229">
        <f t="shared" si="0"/>
        <v>0</v>
      </c>
      <c r="C23" s="310">
        <f t="shared" si="7"/>
        <v>0</v>
      </c>
      <c r="D23" s="310">
        <f t="shared" si="8"/>
        <v>0</v>
      </c>
      <c r="E23" s="311">
        <f t="shared" si="1"/>
        <v>0</v>
      </c>
      <c r="F23" s="310">
        <f t="shared" si="9"/>
        <v>0</v>
      </c>
      <c r="G23" s="310">
        <f t="shared" si="10"/>
        <v>0</v>
      </c>
      <c r="H23" s="310">
        <f t="shared" si="11"/>
        <v>0</v>
      </c>
      <c r="I23" s="310">
        <f t="shared" si="3"/>
        <v>0</v>
      </c>
      <c r="J23" s="374">
        <f t="shared" si="12"/>
        <v>0</v>
      </c>
      <c r="K23" s="374">
        <f t="shared" si="4"/>
        <v>0</v>
      </c>
      <c r="L23" s="388">
        <f t="shared" si="13"/>
        <v>1</v>
      </c>
      <c r="M23" s="374">
        <f t="shared" si="5"/>
        <v>0</v>
      </c>
    </row>
    <row r="24" spans="1:13">
      <c r="A24" s="228">
        <f t="shared" si="6"/>
        <v>0</v>
      </c>
      <c r="B24" s="229">
        <f t="shared" si="0"/>
        <v>0</v>
      </c>
      <c r="C24" s="310">
        <f t="shared" si="7"/>
        <v>0</v>
      </c>
      <c r="D24" s="310">
        <f t="shared" si="8"/>
        <v>0</v>
      </c>
      <c r="E24" s="311">
        <f t="shared" si="1"/>
        <v>0</v>
      </c>
      <c r="F24" s="310">
        <f t="shared" si="9"/>
        <v>0</v>
      </c>
      <c r="G24" s="310">
        <f t="shared" si="10"/>
        <v>0</v>
      </c>
      <c r="H24" s="310">
        <f t="shared" si="11"/>
        <v>0</v>
      </c>
      <c r="I24" s="310">
        <f t="shared" si="3"/>
        <v>0</v>
      </c>
      <c r="J24" s="374">
        <f t="shared" si="12"/>
        <v>0</v>
      </c>
      <c r="K24" s="374">
        <f t="shared" si="4"/>
        <v>0</v>
      </c>
      <c r="L24" s="388">
        <f t="shared" si="13"/>
        <v>1</v>
      </c>
      <c r="M24" s="374">
        <f t="shared" si="5"/>
        <v>0</v>
      </c>
    </row>
    <row r="25" spans="1:13">
      <c r="A25" s="228">
        <f t="shared" si="6"/>
        <v>0</v>
      </c>
      <c r="B25" s="229">
        <f t="shared" si="0"/>
        <v>0</v>
      </c>
      <c r="C25" s="310">
        <f t="shared" si="7"/>
        <v>0</v>
      </c>
      <c r="D25" s="310">
        <f t="shared" si="8"/>
        <v>0</v>
      </c>
      <c r="E25" s="311">
        <f t="shared" si="1"/>
        <v>0</v>
      </c>
      <c r="F25" s="310">
        <f t="shared" si="9"/>
        <v>0</v>
      </c>
      <c r="G25" s="310">
        <f t="shared" si="10"/>
        <v>0</v>
      </c>
      <c r="H25" s="310">
        <f t="shared" si="11"/>
        <v>0</v>
      </c>
      <c r="I25" s="310">
        <f t="shared" si="3"/>
        <v>0</v>
      </c>
      <c r="J25" s="374">
        <f t="shared" si="12"/>
        <v>0</v>
      </c>
      <c r="K25" s="374">
        <f t="shared" si="4"/>
        <v>0</v>
      </c>
      <c r="L25" s="388">
        <f t="shared" si="13"/>
        <v>1</v>
      </c>
      <c r="M25" s="374">
        <f t="shared" si="5"/>
        <v>0</v>
      </c>
    </row>
    <row r="26" spans="1:13">
      <c r="A26" s="228">
        <f t="shared" si="6"/>
        <v>0</v>
      </c>
      <c r="B26" s="229">
        <f t="shared" si="0"/>
        <v>0</v>
      </c>
      <c r="C26" s="310">
        <f t="shared" si="7"/>
        <v>0</v>
      </c>
      <c r="D26" s="310">
        <f t="shared" si="8"/>
        <v>0</v>
      </c>
      <c r="E26" s="311">
        <f t="shared" si="1"/>
        <v>0</v>
      </c>
      <c r="F26" s="310">
        <f t="shared" si="9"/>
        <v>0</v>
      </c>
      <c r="G26" s="310">
        <f t="shared" si="10"/>
        <v>0</v>
      </c>
      <c r="H26" s="310">
        <f t="shared" si="11"/>
        <v>0</v>
      </c>
      <c r="I26" s="310">
        <f t="shared" si="3"/>
        <v>0</v>
      </c>
      <c r="J26" s="374">
        <f t="shared" si="12"/>
        <v>0</v>
      </c>
      <c r="K26" s="374">
        <f t="shared" si="4"/>
        <v>0</v>
      </c>
      <c r="L26" s="388">
        <f t="shared" si="13"/>
        <v>1</v>
      </c>
      <c r="M26" s="374">
        <f t="shared" si="5"/>
        <v>0</v>
      </c>
    </row>
    <row r="27" spans="1:13">
      <c r="A27" s="228">
        <f t="shared" si="6"/>
        <v>0</v>
      </c>
      <c r="B27" s="229">
        <f t="shared" si="0"/>
        <v>0</v>
      </c>
      <c r="C27" s="310">
        <f t="shared" si="7"/>
        <v>0</v>
      </c>
      <c r="D27" s="310">
        <f t="shared" si="8"/>
        <v>0</v>
      </c>
      <c r="E27" s="311">
        <f t="shared" si="1"/>
        <v>0</v>
      </c>
      <c r="F27" s="310">
        <f t="shared" si="9"/>
        <v>0</v>
      </c>
      <c r="G27" s="310">
        <f t="shared" si="10"/>
        <v>0</v>
      </c>
      <c r="H27" s="310">
        <f t="shared" si="11"/>
        <v>0</v>
      </c>
      <c r="I27" s="310">
        <f t="shared" si="3"/>
        <v>0</v>
      </c>
      <c r="J27" s="374">
        <f t="shared" si="12"/>
        <v>0</v>
      </c>
      <c r="K27" s="374">
        <f t="shared" si="4"/>
        <v>0</v>
      </c>
      <c r="L27" s="388">
        <f t="shared" si="13"/>
        <v>1</v>
      </c>
      <c r="M27" s="374">
        <f t="shared" si="5"/>
        <v>0</v>
      </c>
    </row>
    <row r="28" spans="1:13">
      <c r="A28" s="228">
        <f t="shared" si="6"/>
        <v>0</v>
      </c>
      <c r="B28" s="229">
        <f t="shared" si="0"/>
        <v>0</v>
      </c>
      <c r="C28" s="310">
        <f t="shared" si="7"/>
        <v>0</v>
      </c>
      <c r="D28" s="310">
        <f t="shared" si="8"/>
        <v>0</v>
      </c>
      <c r="E28" s="311">
        <f t="shared" si="1"/>
        <v>0</v>
      </c>
      <c r="F28" s="310">
        <f t="shared" si="9"/>
        <v>0</v>
      </c>
      <c r="G28" s="310">
        <f t="shared" si="10"/>
        <v>0</v>
      </c>
      <c r="H28" s="310">
        <f t="shared" si="11"/>
        <v>0</v>
      </c>
      <c r="I28" s="310">
        <f t="shared" si="3"/>
        <v>0</v>
      </c>
      <c r="J28" s="374">
        <f t="shared" si="12"/>
        <v>0</v>
      </c>
      <c r="K28" s="374">
        <f t="shared" si="4"/>
        <v>0</v>
      </c>
      <c r="L28" s="388">
        <f t="shared" si="13"/>
        <v>1</v>
      </c>
      <c r="M28" s="374">
        <f t="shared" si="5"/>
        <v>0</v>
      </c>
    </row>
    <row r="29" spans="1:13">
      <c r="A29" s="228">
        <f t="shared" si="6"/>
        <v>0</v>
      </c>
      <c r="B29" s="229">
        <f t="shared" si="0"/>
        <v>0</v>
      </c>
      <c r="C29" s="310">
        <f t="shared" si="7"/>
        <v>0</v>
      </c>
      <c r="D29" s="310">
        <f t="shared" si="8"/>
        <v>0</v>
      </c>
      <c r="E29" s="311">
        <f t="shared" si="1"/>
        <v>0</v>
      </c>
      <c r="F29" s="310">
        <f t="shared" si="9"/>
        <v>0</v>
      </c>
      <c r="G29" s="310">
        <f t="shared" si="10"/>
        <v>0</v>
      </c>
      <c r="H29" s="310">
        <f t="shared" si="11"/>
        <v>0</v>
      </c>
      <c r="I29" s="310">
        <f t="shared" si="3"/>
        <v>0</v>
      </c>
      <c r="J29" s="374">
        <f t="shared" si="12"/>
        <v>0</v>
      </c>
      <c r="K29" s="374">
        <f t="shared" si="4"/>
        <v>0</v>
      </c>
      <c r="L29" s="388">
        <f t="shared" si="13"/>
        <v>1</v>
      </c>
      <c r="M29" s="374">
        <f t="shared" si="5"/>
        <v>0</v>
      </c>
    </row>
    <row r="30" spans="1:13">
      <c r="A30" s="228">
        <f t="shared" si="6"/>
        <v>0</v>
      </c>
      <c r="B30" s="229">
        <f t="shared" si="0"/>
        <v>0</v>
      </c>
      <c r="C30" s="310">
        <f t="shared" si="7"/>
        <v>0</v>
      </c>
      <c r="D30" s="310">
        <f t="shared" si="8"/>
        <v>0</v>
      </c>
      <c r="E30" s="311">
        <f t="shared" si="1"/>
        <v>0</v>
      </c>
      <c r="F30" s="310">
        <f t="shared" si="9"/>
        <v>0</v>
      </c>
      <c r="G30" s="310">
        <f t="shared" si="10"/>
        <v>0</v>
      </c>
      <c r="H30" s="310">
        <f t="shared" si="11"/>
        <v>0</v>
      </c>
      <c r="I30" s="310">
        <f t="shared" si="3"/>
        <v>0</v>
      </c>
      <c r="J30" s="374">
        <f t="shared" si="12"/>
        <v>0</v>
      </c>
      <c r="K30" s="374">
        <f t="shared" si="4"/>
        <v>0</v>
      </c>
      <c r="L30" s="388">
        <f t="shared" si="13"/>
        <v>1</v>
      </c>
      <c r="M30" s="374">
        <f t="shared" si="5"/>
        <v>0</v>
      </c>
    </row>
    <row r="31" spans="1:13">
      <c r="A31" s="228">
        <f t="shared" si="6"/>
        <v>0</v>
      </c>
      <c r="B31" s="229">
        <f t="shared" si="0"/>
        <v>0</v>
      </c>
      <c r="C31" s="310">
        <f t="shared" si="7"/>
        <v>0</v>
      </c>
      <c r="D31" s="310">
        <f t="shared" si="8"/>
        <v>0</v>
      </c>
      <c r="E31" s="311">
        <f t="shared" si="1"/>
        <v>0</v>
      </c>
      <c r="F31" s="310">
        <f t="shared" si="9"/>
        <v>0</v>
      </c>
      <c r="G31" s="310">
        <f t="shared" si="10"/>
        <v>0</v>
      </c>
      <c r="H31" s="310">
        <f t="shared" si="11"/>
        <v>0</v>
      </c>
      <c r="I31" s="310">
        <f t="shared" si="3"/>
        <v>0</v>
      </c>
      <c r="J31" s="374">
        <f t="shared" si="12"/>
        <v>0</v>
      </c>
      <c r="K31" s="374">
        <f t="shared" si="4"/>
        <v>0</v>
      </c>
      <c r="L31" s="388">
        <f t="shared" si="13"/>
        <v>1</v>
      </c>
      <c r="M31" s="374">
        <f t="shared" si="5"/>
        <v>0</v>
      </c>
    </row>
    <row r="32" spans="1:13">
      <c r="A32" s="228">
        <f t="shared" si="6"/>
        <v>0</v>
      </c>
      <c r="B32" s="229">
        <f t="shared" si="0"/>
        <v>0</v>
      </c>
      <c r="C32" s="310">
        <f t="shared" si="7"/>
        <v>0</v>
      </c>
      <c r="D32" s="310">
        <f t="shared" si="8"/>
        <v>0</v>
      </c>
      <c r="E32" s="311">
        <f t="shared" si="1"/>
        <v>0</v>
      </c>
      <c r="F32" s="310">
        <f t="shared" si="9"/>
        <v>0</v>
      </c>
      <c r="G32" s="310">
        <f t="shared" si="10"/>
        <v>0</v>
      </c>
      <c r="H32" s="310">
        <f t="shared" si="11"/>
        <v>0</v>
      </c>
      <c r="I32" s="310">
        <f t="shared" si="3"/>
        <v>0</v>
      </c>
      <c r="J32" s="374">
        <f t="shared" si="12"/>
        <v>0</v>
      </c>
      <c r="K32" s="374">
        <f t="shared" si="4"/>
        <v>0</v>
      </c>
      <c r="L32" s="388">
        <f t="shared" si="13"/>
        <v>1</v>
      </c>
      <c r="M32" s="374">
        <f t="shared" si="5"/>
        <v>0</v>
      </c>
    </row>
    <row r="33" spans="1:13">
      <c r="A33" s="228">
        <f t="shared" si="6"/>
        <v>0</v>
      </c>
      <c r="B33" s="229">
        <f t="shared" si="0"/>
        <v>0</v>
      </c>
      <c r="C33" s="310">
        <f t="shared" si="7"/>
        <v>0</v>
      </c>
      <c r="D33" s="310">
        <f t="shared" si="8"/>
        <v>0</v>
      </c>
      <c r="E33" s="311">
        <f t="shared" si="1"/>
        <v>0</v>
      </c>
      <c r="F33" s="310">
        <f t="shared" si="9"/>
        <v>0</v>
      </c>
      <c r="G33" s="310">
        <f t="shared" si="10"/>
        <v>0</v>
      </c>
      <c r="H33" s="310">
        <f t="shared" si="11"/>
        <v>0</v>
      </c>
      <c r="I33" s="310">
        <f t="shared" si="3"/>
        <v>0</v>
      </c>
      <c r="J33" s="374">
        <f t="shared" si="12"/>
        <v>0</v>
      </c>
      <c r="K33" s="374">
        <f t="shared" si="4"/>
        <v>0</v>
      </c>
      <c r="L33" s="388">
        <f t="shared" si="13"/>
        <v>1</v>
      </c>
      <c r="M33" s="374">
        <f t="shared" si="5"/>
        <v>0</v>
      </c>
    </row>
    <row r="34" spans="1:13">
      <c r="A34" s="228">
        <f t="shared" si="6"/>
        <v>0</v>
      </c>
      <c r="B34" s="229">
        <f t="shared" si="0"/>
        <v>0</v>
      </c>
      <c r="C34" s="310">
        <f t="shared" si="7"/>
        <v>0</v>
      </c>
      <c r="D34" s="310">
        <f t="shared" si="8"/>
        <v>0</v>
      </c>
      <c r="E34" s="311">
        <f t="shared" si="1"/>
        <v>0</v>
      </c>
      <c r="F34" s="310">
        <f t="shared" si="9"/>
        <v>0</v>
      </c>
      <c r="G34" s="310">
        <f t="shared" si="10"/>
        <v>0</v>
      </c>
      <c r="H34" s="310">
        <f t="shared" si="11"/>
        <v>0</v>
      </c>
      <c r="I34" s="310">
        <f t="shared" si="3"/>
        <v>0</v>
      </c>
      <c r="J34" s="374">
        <f t="shared" si="12"/>
        <v>0</v>
      </c>
      <c r="K34" s="374">
        <f t="shared" si="4"/>
        <v>0</v>
      </c>
      <c r="L34" s="388">
        <f t="shared" si="13"/>
        <v>1</v>
      </c>
      <c r="M34" s="374">
        <f t="shared" si="5"/>
        <v>0</v>
      </c>
    </row>
    <row r="35" spans="1:13">
      <c r="A35" s="228">
        <f t="shared" si="6"/>
        <v>0</v>
      </c>
      <c r="B35" s="229">
        <f t="shared" si="0"/>
        <v>0</v>
      </c>
      <c r="C35" s="310">
        <f t="shared" si="7"/>
        <v>0</v>
      </c>
      <c r="D35" s="310">
        <f t="shared" si="8"/>
        <v>0</v>
      </c>
      <c r="E35" s="311">
        <f t="shared" si="1"/>
        <v>0</v>
      </c>
      <c r="F35" s="310">
        <f t="shared" si="9"/>
        <v>0</v>
      </c>
      <c r="G35" s="310">
        <f t="shared" si="10"/>
        <v>0</v>
      </c>
      <c r="H35" s="310">
        <f t="shared" si="11"/>
        <v>0</v>
      </c>
      <c r="I35" s="310">
        <f t="shared" si="3"/>
        <v>0</v>
      </c>
      <c r="J35" s="374">
        <f t="shared" si="12"/>
        <v>0</v>
      </c>
      <c r="K35" s="374">
        <f t="shared" si="4"/>
        <v>0</v>
      </c>
      <c r="L35" s="388">
        <f t="shared" si="13"/>
        <v>1</v>
      </c>
      <c r="M35" s="374">
        <f t="shared" si="5"/>
        <v>0</v>
      </c>
    </row>
    <row r="36" spans="1:13">
      <c r="A36" s="228">
        <f t="shared" si="6"/>
        <v>0</v>
      </c>
      <c r="B36" s="229">
        <f t="shared" si="0"/>
        <v>0</v>
      </c>
      <c r="C36" s="310">
        <f t="shared" si="7"/>
        <v>0</v>
      </c>
      <c r="D36" s="310">
        <f t="shared" si="8"/>
        <v>0</v>
      </c>
      <c r="E36" s="311">
        <f t="shared" si="1"/>
        <v>0</v>
      </c>
      <c r="F36" s="310">
        <f t="shared" si="9"/>
        <v>0</v>
      </c>
      <c r="G36" s="310">
        <f t="shared" si="10"/>
        <v>0</v>
      </c>
      <c r="H36" s="310">
        <f t="shared" si="11"/>
        <v>0</v>
      </c>
      <c r="I36" s="310">
        <f t="shared" si="3"/>
        <v>0</v>
      </c>
      <c r="J36" s="374">
        <f t="shared" si="12"/>
        <v>0</v>
      </c>
      <c r="K36" s="374">
        <f t="shared" si="4"/>
        <v>0</v>
      </c>
      <c r="L36" s="388">
        <f t="shared" si="13"/>
        <v>1</v>
      </c>
      <c r="M36" s="374">
        <f t="shared" si="5"/>
        <v>0</v>
      </c>
    </row>
    <row r="37" spans="1:13">
      <c r="A37" s="228">
        <f t="shared" si="6"/>
        <v>0</v>
      </c>
      <c r="B37" s="229">
        <f t="shared" si="0"/>
        <v>0</v>
      </c>
      <c r="C37" s="310">
        <f t="shared" si="7"/>
        <v>0</v>
      </c>
      <c r="D37" s="310">
        <f t="shared" si="8"/>
        <v>0</v>
      </c>
      <c r="E37" s="311">
        <f t="shared" si="1"/>
        <v>0</v>
      </c>
      <c r="F37" s="310">
        <f t="shared" si="9"/>
        <v>0</v>
      </c>
      <c r="G37" s="310">
        <f t="shared" si="10"/>
        <v>0</v>
      </c>
      <c r="H37" s="310">
        <f t="shared" si="11"/>
        <v>0</v>
      </c>
      <c r="I37" s="310">
        <f t="shared" si="3"/>
        <v>0</v>
      </c>
      <c r="J37" s="374">
        <f t="shared" si="12"/>
        <v>0</v>
      </c>
      <c r="K37" s="374">
        <f t="shared" si="4"/>
        <v>0</v>
      </c>
      <c r="L37" s="388">
        <f t="shared" si="13"/>
        <v>1</v>
      </c>
      <c r="M37" s="374">
        <f t="shared" si="5"/>
        <v>0</v>
      </c>
    </row>
    <row r="38" spans="1:13">
      <c r="A38" s="228">
        <f t="shared" si="6"/>
        <v>0</v>
      </c>
      <c r="B38" s="229">
        <f t="shared" si="0"/>
        <v>0</v>
      </c>
      <c r="C38" s="310">
        <f t="shared" si="7"/>
        <v>0</v>
      </c>
      <c r="D38" s="310">
        <f t="shared" si="8"/>
        <v>0</v>
      </c>
      <c r="E38" s="311">
        <f t="shared" si="1"/>
        <v>0</v>
      </c>
      <c r="F38" s="310">
        <f t="shared" si="9"/>
        <v>0</v>
      </c>
      <c r="G38" s="310">
        <f t="shared" si="10"/>
        <v>0</v>
      </c>
      <c r="H38" s="310">
        <f t="shared" si="11"/>
        <v>0</v>
      </c>
      <c r="I38" s="310">
        <f t="shared" si="3"/>
        <v>0</v>
      </c>
      <c r="J38" s="374">
        <f t="shared" si="12"/>
        <v>0</v>
      </c>
      <c r="K38" s="374">
        <f t="shared" si="4"/>
        <v>0</v>
      </c>
      <c r="L38" s="388">
        <f t="shared" si="13"/>
        <v>1</v>
      </c>
      <c r="M38" s="374">
        <f t="shared" si="5"/>
        <v>0</v>
      </c>
    </row>
    <row r="39" spans="1:13">
      <c r="A39" s="228">
        <f t="shared" si="6"/>
        <v>0</v>
      </c>
      <c r="B39" s="229">
        <f t="shared" si="0"/>
        <v>0</v>
      </c>
      <c r="C39" s="310">
        <f t="shared" si="7"/>
        <v>0</v>
      </c>
      <c r="D39" s="310">
        <f t="shared" si="8"/>
        <v>0</v>
      </c>
      <c r="E39" s="311">
        <f t="shared" si="1"/>
        <v>0</v>
      </c>
      <c r="F39" s="310">
        <f t="shared" si="9"/>
        <v>0</v>
      </c>
      <c r="G39" s="310">
        <f t="shared" si="10"/>
        <v>0</v>
      </c>
      <c r="H39" s="310">
        <f t="shared" si="11"/>
        <v>0</v>
      </c>
      <c r="I39" s="310">
        <f t="shared" si="3"/>
        <v>0</v>
      </c>
      <c r="J39" s="374">
        <f t="shared" si="12"/>
        <v>0</v>
      </c>
      <c r="K39" s="374">
        <f t="shared" si="4"/>
        <v>0</v>
      </c>
      <c r="L39" s="388">
        <f t="shared" si="13"/>
        <v>1</v>
      </c>
      <c r="M39" s="374">
        <f t="shared" si="5"/>
        <v>0</v>
      </c>
    </row>
    <row r="40" spans="1:13">
      <c r="A40" s="228">
        <f t="shared" si="6"/>
        <v>0</v>
      </c>
      <c r="B40" s="229">
        <f t="shared" si="0"/>
        <v>0</v>
      </c>
      <c r="C40" s="310">
        <f t="shared" si="7"/>
        <v>0</v>
      </c>
      <c r="D40" s="310">
        <f t="shared" si="8"/>
        <v>0</v>
      </c>
      <c r="E40" s="311">
        <f t="shared" si="1"/>
        <v>0</v>
      </c>
      <c r="F40" s="310">
        <f t="shared" si="9"/>
        <v>0</v>
      </c>
      <c r="G40" s="310">
        <f t="shared" si="10"/>
        <v>0</v>
      </c>
      <c r="H40" s="310">
        <f t="shared" si="11"/>
        <v>0</v>
      </c>
      <c r="I40" s="310">
        <f t="shared" si="3"/>
        <v>0</v>
      </c>
      <c r="J40" s="374">
        <f t="shared" si="12"/>
        <v>0</v>
      </c>
      <c r="K40" s="374">
        <f t="shared" si="4"/>
        <v>0</v>
      </c>
      <c r="L40" s="388">
        <f t="shared" si="13"/>
        <v>1</v>
      </c>
      <c r="M40" s="374">
        <f t="shared" si="5"/>
        <v>0</v>
      </c>
    </row>
    <row r="41" spans="1:13">
      <c r="A41" s="228">
        <f t="shared" si="6"/>
        <v>0</v>
      </c>
      <c r="B41" s="229">
        <f t="shared" si="0"/>
        <v>0</v>
      </c>
      <c r="C41" s="310">
        <f t="shared" si="7"/>
        <v>0</v>
      </c>
      <c r="D41" s="310">
        <f t="shared" si="8"/>
        <v>0</v>
      </c>
      <c r="E41" s="311">
        <f t="shared" si="1"/>
        <v>0</v>
      </c>
      <c r="F41" s="310">
        <f t="shared" si="9"/>
        <v>0</v>
      </c>
      <c r="G41" s="310">
        <f t="shared" si="10"/>
        <v>0</v>
      </c>
      <c r="H41" s="310">
        <f t="shared" si="11"/>
        <v>0</v>
      </c>
      <c r="I41" s="310">
        <f t="shared" si="3"/>
        <v>0</v>
      </c>
      <c r="J41" s="374">
        <f t="shared" si="12"/>
        <v>0</v>
      </c>
      <c r="K41" s="374">
        <f t="shared" si="4"/>
        <v>0</v>
      </c>
      <c r="L41" s="388">
        <f t="shared" si="13"/>
        <v>1</v>
      </c>
      <c r="M41" s="374">
        <f t="shared" si="5"/>
        <v>0</v>
      </c>
    </row>
    <row r="42" spans="1:13">
      <c r="A42" s="228">
        <f t="shared" si="6"/>
        <v>0</v>
      </c>
      <c r="B42" s="229">
        <f t="shared" si="0"/>
        <v>0</v>
      </c>
      <c r="C42" s="310">
        <f t="shared" si="7"/>
        <v>0</v>
      </c>
      <c r="D42" s="310">
        <f t="shared" si="8"/>
        <v>0</v>
      </c>
      <c r="E42" s="311">
        <f t="shared" si="1"/>
        <v>0</v>
      </c>
      <c r="F42" s="310">
        <f t="shared" si="9"/>
        <v>0</v>
      </c>
      <c r="G42" s="310">
        <f t="shared" si="10"/>
        <v>0</v>
      </c>
      <c r="H42" s="310">
        <f t="shared" si="11"/>
        <v>0</v>
      </c>
      <c r="I42" s="310">
        <f t="shared" si="3"/>
        <v>0</v>
      </c>
      <c r="J42" s="374">
        <f t="shared" si="12"/>
        <v>0</v>
      </c>
      <c r="K42" s="374">
        <f t="shared" si="4"/>
        <v>0</v>
      </c>
      <c r="L42" s="388">
        <f t="shared" si="13"/>
        <v>1</v>
      </c>
      <c r="M42" s="374">
        <f t="shared" si="5"/>
        <v>0</v>
      </c>
    </row>
    <row r="43" spans="1:13">
      <c r="A43" s="228">
        <f t="shared" si="6"/>
        <v>0</v>
      </c>
      <c r="B43" s="229">
        <f t="shared" si="0"/>
        <v>0</v>
      </c>
      <c r="C43" s="310">
        <f t="shared" si="7"/>
        <v>0</v>
      </c>
      <c r="D43" s="310">
        <f t="shared" si="8"/>
        <v>0</v>
      </c>
      <c r="E43" s="311">
        <f t="shared" si="1"/>
        <v>0</v>
      </c>
      <c r="F43" s="310">
        <f t="shared" si="9"/>
        <v>0</v>
      </c>
      <c r="G43" s="310">
        <f t="shared" si="10"/>
        <v>0</v>
      </c>
      <c r="H43" s="310">
        <f t="shared" si="11"/>
        <v>0</v>
      </c>
      <c r="I43" s="310">
        <f t="shared" si="3"/>
        <v>0</v>
      </c>
      <c r="J43" s="374">
        <f t="shared" si="12"/>
        <v>0</v>
      </c>
      <c r="K43" s="374">
        <f t="shared" si="4"/>
        <v>0</v>
      </c>
      <c r="L43" s="388">
        <f t="shared" si="13"/>
        <v>1</v>
      </c>
      <c r="M43" s="374">
        <f t="shared" si="5"/>
        <v>0</v>
      </c>
    </row>
    <row r="44" spans="1:13">
      <c r="A44" s="228">
        <f t="shared" si="6"/>
        <v>0</v>
      </c>
      <c r="B44" s="229">
        <f t="shared" si="0"/>
        <v>0</v>
      </c>
      <c r="C44" s="310">
        <f t="shared" si="7"/>
        <v>0</v>
      </c>
      <c r="D44" s="310">
        <f t="shared" si="8"/>
        <v>0</v>
      </c>
      <c r="E44" s="311">
        <f t="shared" si="1"/>
        <v>0</v>
      </c>
      <c r="F44" s="310">
        <f t="shared" si="9"/>
        <v>0</v>
      </c>
      <c r="G44" s="310">
        <f t="shared" si="10"/>
        <v>0</v>
      </c>
      <c r="H44" s="310">
        <f t="shared" si="11"/>
        <v>0</v>
      </c>
      <c r="I44" s="310">
        <f t="shared" si="3"/>
        <v>0</v>
      </c>
      <c r="J44" s="374">
        <f t="shared" si="12"/>
        <v>0</v>
      </c>
      <c r="K44" s="374">
        <f t="shared" si="4"/>
        <v>0</v>
      </c>
      <c r="L44" s="388">
        <f t="shared" si="13"/>
        <v>1</v>
      </c>
      <c r="M44" s="374">
        <f t="shared" si="5"/>
        <v>0</v>
      </c>
    </row>
    <row r="45" spans="1:13">
      <c r="A45" s="228">
        <f t="shared" si="6"/>
        <v>0</v>
      </c>
      <c r="B45" s="229">
        <f t="shared" si="0"/>
        <v>0</v>
      </c>
      <c r="C45" s="310">
        <f t="shared" si="7"/>
        <v>0</v>
      </c>
      <c r="D45" s="310">
        <f t="shared" si="8"/>
        <v>0</v>
      </c>
      <c r="E45" s="311">
        <f t="shared" si="1"/>
        <v>0</v>
      </c>
      <c r="F45" s="310">
        <f t="shared" si="9"/>
        <v>0</v>
      </c>
      <c r="G45" s="310">
        <f t="shared" si="10"/>
        <v>0</v>
      </c>
      <c r="H45" s="310">
        <f t="shared" si="11"/>
        <v>0</v>
      </c>
      <c r="I45" s="310">
        <f t="shared" si="3"/>
        <v>0</v>
      </c>
      <c r="J45" s="374">
        <f t="shared" si="12"/>
        <v>0</v>
      </c>
      <c r="K45" s="374">
        <f t="shared" si="4"/>
        <v>0</v>
      </c>
      <c r="L45" s="388">
        <f t="shared" si="13"/>
        <v>1</v>
      </c>
      <c r="M45" s="374">
        <f t="shared" si="5"/>
        <v>0</v>
      </c>
    </row>
    <row r="46" spans="1:13">
      <c r="A46" s="228">
        <f t="shared" si="6"/>
        <v>0</v>
      </c>
      <c r="B46" s="229">
        <f t="shared" si="0"/>
        <v>0</v>
      </c>
      <c r="C46" s="310">
        <f t="shared" si="7"/>
        <v>0</v>
      </c>
      <c r="D46" s="310">
        <f t="shared" si="8"/>
        <v>0</v>
      </c>
      <c r="E46" s="311">
        <f t="shared" si="1"/>
        <v>0</v>
      </c>
      <c r="F46" s="310">
        <f t="shared" si="9"/>
        <v>0</v>
      </c>
      <c r="G46" s="310">
        <f t="shared" si="10"/>
        <v>0</v>
      </c>
      <c r="H46" s="310">
        <f t="shared" si="11"/>
        <v>0</v>
      </c>
      <c r="I46" s="310">
        <f t="shared" si="3"/>
        <v>0</v>
      </c>
      <c r="J46" s="374">
        <f t="shared" si="12"/>
        <v>0</v>
      </c>
      <c r="K46" s="374">
        <f t="shared" si="4"/>
        <v>0</v>
      </c>
      <c r="L46" s="388">
        <f t="shared" si="13"/>
        <v>1</v>
      </c>
      <c r="M46" s="374">
        <f t="shared" si="5"/>
        <v>0</v>
      </c>
    </row>
    <row r="47" spans="1:13">
      <c r="A47" s="228">
        <f t="shared" si="6"/>
        <v>0</v>
      </c>
      <c r="B47" s="229">
        <f t="shared" si="0"/>
        <v>0</v>
      </c>
      <c r="C47" s="310">
        <f t="shared" si="7"/>
        <v>0</v>
      </c>
      <c r="D47" s="310">
        <f t="shared" si="8"/>
        <v>0</v>
      </c>
      <c r="E47" s="311">
        <f t="shared" si="1"/>
        <v>0</v>
      </c>
      <c r="F47" s="310">
        <f t="shared" si="9"/>
        <v>0</v>
      </c>
      <c r="G47" s="310">
        <f t="shared" si="10"/>
        <v>0</v>
      </c>
      <c r="H47" s="310">
        <f t="shared" si="11"/>
        <v>0</v>
      </c>
      <c r="I47" s="310">
        <f t="shared" si="3"/>
        <v>0</v>
      </c>
      <c r="J47" s="374">
        <f t="shared" si="12"/>
        <v>0</v>
      </c>
      <c r="K47" s="374">
        <f t="shared" si="4"/>
        <v>0</v>
      </c>
      <c r="L47" s="388">
        <f t="shared" si="13"/>
        <v>1</v>
      </c>
      <c r="M47" s="374">
        <f t="shared" si="5"/>
        <v>0</v>
      </c>
    </row>
    <row r="48" spans="1:13">
      <c r="A48" s="228">
        <f t="shared" si="6"/>
        <v>0</v>
      </c>
      <c r="B48" s="229">
        <f t="shared" si="0"/>
        <v>0</v>
      </c>
      <c r="C48" s="310">
        <f t="shared" si="7"/>
        <v>0</v>
      </c>
      <c r="D48" s="310">
        <f t="shared" si="8"/>
        <v>0</v>
      </c>
      <c r="E48" s="311">
        <f t="shared" si="1"/>
        <v>0</v>
      </c>
      <c r="F48" s="310">
        <f t="shared" si="9"/>
        <v>0</v>
      </c>
      <c r="G48" s="310">
        <f t="shared" si="10"/>
        <v>0</v>
      </c>
      <c r="H48" s="310">
        <f t="shared" si="11"/>
        <v>0</v>
      </c>
      <c r="I48" s="310">
        <f t="shared" si="3"/>
        <v>0</v>
      </c>
      <c r="J48" s="374">
        <f t="shared" si="12"/>
        <v>0</v>
      </c>
      <c r="K48" s="374">
        <f t="shared" si="4"/>
        <v>0</v>
      </c>
      <c r="L48" s="388">
        <f t="shared" si="13"/>
        <v>1</v>
      </c>
      <c r="M48" s="374">
        <f t="shared" si="5"/>
        <v>0</v>
      </c>
    </row>
    <row r="49" spans="1:13">
      <c r="A49" s="228">
        <f t="shared" si="6"/>
        <v>0</v>
      </c>
      <c r="B49" s="229">
        <f t="shared" si="0"/>
        <v>0</v>
      </c>
      <c r="C49" s="310">
        <f t="shared" si="7"/>
        <v>0</v>
      </c>
      <c r="D49" s="310">
        <f t="shared" si="8"/>
        <v>0</v>
      </c>
      <c r="E49" s="311">
        <f t="shared" si="1"/>
        <v>0</v>
      </c>
      <c r="F49" s="310">
        <f t="shared" si="9"/>
        <v>0</v>
      </c>
      <c r="G49" s="310">
        <f t="shared" si="10"/>
        <v>0</v>
      </c>
      <c r="H49" s="310">
        <f t="shared" si="11"/>
        <v>0</v>
      </c>
      <c r="I49" s="310">
        <f t="shared" si="3"/>
        <v>0</v>
      </c>
      <c r="J49" s="374">
        <f t="shared" si="12"/>
        <v>0</v>
      </c>
      <c r="K49" s="374">
        <f t="shared" si="4"/>
        <v>0</v>
      </c>
      <c r="L49" s="388">
        <f t="shared" si="13"/>
        <v>1</v>
      </c>
      <c r="M49" s="374">
        <f t="shared" si="5"/>
        <v>0</v>
      </c>
    </row>
    <row r="50" spans="1:13">
      <c r="A50" s="228">
        <f t="shared" si="6"/>
        <v>0</v>
      </c>
      <c r="B50" s="229">
        <f t="shared" si="0"/>
        <v>0</v>
      </c>
      <c r="C50" s="310">
        <f t="shared" si="7"/>
        <v>0</v>
      </c>
      <c r="D50" s="310">
        <f t="shared" si="8"/>
        <v>0</v>
      </c>
      <c r="E50" s="311">
        <f t="shared" si="1"/>
        <v>0</v>
      </c>
      <c r="F50" s="310">
        <f t="shared" si="9"/>
        <v>0</v>
      </c>
      <c r="G50" s="310">
        <f t="shared" si="10"/>
        <v>0</v>
      </c>
      <c r="H50" s="310">
        <f t="shared" si="11"/>
        <v>0</v>
      </c>
      <c r="I50" s="310">
        <f t="shared" si="3"/>
        <v>0</v>
      </c>
      <c r="J50" s="374">
        <f t="shared" si="12"/>
        <v>0</v>
      </c>
      <c r="K50" s="374">
        <f t="shared" si="4"/>
        <v>0</v>
      </c>
      <c r="L50" s="388">
        <f t="shared" si="13"/>
        <v>1</v>
      </c>
      <c r="M50" s="374">
        <f t="shared" si="5"/>
        <v>0</v>
      </c>
    </row>
    <row r="51" spans="1:13">
      <c r="A51" s="228">
        <f t="shared" si="6"/>
        <v>0</v>
      </c>
      <c r="B51" s="229">
        <f t="shared" si="0"/>
        <v>0</v>
      </c>
      <c r="C51" s="310">
        <f t="shared" si="7"/>
        <v>0</v>
      </c>
      <c r="D51" s="310">
        <f t="shared" si="8"/>
        <v>0</v>
      </c>
      <c r="E51" s="311">
        <f t="shared" si="1"/>
        <v>0</v>
      </c>
      <c r="F51" s="310">
        <f t="shared" si="9"/>
        <v>0</v>
      </c>
      <c r="G51" s="310">
        <f t="shared" si="10"/>
        <v>0</v>
      </c>
      <c r="H51" s="310">
        <f t="shared" si="11"/>
        <v>0</v>
      </c>
      <c r="I51" s="310">
        <f t="shared" si="3"/>
        <v>0</v>
      </c>
      <c r="J51" s="374">
        <f t="shared" si="12"/>
        <v>0</v>
      </c>
      <c r="K51" s="374">
        <f t="shared" si="4"/>
        <v>0</v>
      </c>
      <c r="L51" s="388">
        <f t="shared" si="13"/>
        <v>1</v>
      </c>
      <c r="M51" s="374">
        <f t="shared" si="5"/>
        <v>0</v>
      </c>
    </row>
    <row r="52" spans="1:13">
      <c r="A52" s="228">
        <f t="shared" si="6"/>
        <v>0</v>
      </c>
      <c r="B52" s="229">
        <f t="shared" si="0"/>
        <v>0</v>
      </c>
      <c r="C52" s="310">
        <f t="shared" si="7"/>
        <v>0</v>
      </c>
      <c r="D52" s="310">
        <f t="shared" si="8"/>
        <v>0</v>
      </c>
      <c r="E52" s="311">
        <f t="shared" si="1"/>
        <v>0</v>
      </c>
      <c r="F52" s="310">
        <f t="shared" si="9"/>
        <v>0</v>
      </c>
      <c r="G52" s="310">
        <f t="shared" si="10"/>
        <v>0</v>
      </c>
      <c r="H52" s="310">
        <f t="shared" si="11"/>
        <v>0</v>
      </c>
      <c r="I52" s="310">
        <f t="shared" si="3"/>
        <v>0</v>
      </c>
      <c r="J52" s="374">
        <f t="shared" si="12"/>
        <v>0</v>
      </c>
      <c r="K52" s="374">
        <f t="shared" si="4"/>
        <v>0</v>
      </c>
      <c r="L52" s="388">
        <f t="shared" si="13"/>
        <v>1</v>
      </c>
      <c r="M52" s="374">
        <f t="shared" si="5"/>
        <v>0</v>
      </c>
    </row>
    <row r="53" spans="1:13">
      <c r="A53" s="228">
        <f t="shared" si="6"/>
        <v>0</v>
      </c>
      <c r="B53" s="229">
        <f t="shared" si="0"/>
        <v>0</v>
      </c>
      <c r="C53" s="310">
        <f t="shared" si="7"/>
        <v>0</v>
      </c>
      <c r="D53" s="310">
        <f t="shared" si="8"/>
        <v>0</v>
      </c>
      <c r="E53" s="311">
        <f t="shared" si="1"/>
        <v>0</v>
      </c>
      <c r="F53" s="310">
        <f t="shared" si="9"/>
        <v>0</v>
      </c>
      <c r="G53" s="310">
        <f t="shared" si="10"/>
        <v>0</v>
      </c>
      <c r="H53" s="310">
        <f t="shared" si="11"/>
        <v>0</v>
      </c>
      <c r="I53" s="310">
        <f t="shared" si="3"/>
        <v>0</v>
      </c>
      <c r="J53" s="374">
        <f t="shared" si="12"/>
        <v>0</v>
      </c>
      <c r="K53" s="374">
        <f t="shared" si="4"/>
        <v>0</v>
      </c>
      <c r="L53" s="388">
        <f t="shared" si="13"/>
        <v>1</v>
      </c>
      <c r="M53" s="374">
        <f t="shared" si="5"/>
        <v>0</v>
      </c>
    </row>
    <row r="54" spans="1:13">
      <c r="A54" s="228">
        <f t="shared" si="6"/>
        <v>0</v>
      </c>
      <c r="B54" s="229">
        <f t="shared" si="0"/>
        <v>0</v>
      </c>
      <c r="C54" s="310">
        <f t="shared" si="7"/>
        <v>0</v>
      </c>
      <c r="D54" s="310">
        <f t="shared" si="8"/>
        <v>0</v>
      </c>
      <c r="E54" s="311">
        <f t="shared" si="1"/>
        <v>0</v>
      </c>
      <c r="F54" s="310">
        <f t="shared" si="9"/>
        <v>0</v>
      </c>
      <c r="G54" s="310">
        <f t="shared" si="10"/>
        <v>0</v>
      </c>
      <c r="H54" s="310">
        <f t="shared" si="11"/>
        <v>0</v>
      </c>
      <c r="I54" s="310">
        <f t="shared" si="3"/>
        <v>0</v>
      </c>
      <c r="J54" s="374">
        <f t="shared" si="12"/>
        <v>0</v>
      </c>
      <c r="K54" s="374">
        <f t="shared" si="4"/>
        <v>0</v>
      </c>
      <c r="L54" s="388">
        <f t="shared" si="13"/>
        <v>1</v>
      </c>
      <c r="M54" s="374">
        <f t="shared" si="5"/>
        <v>0</v>
      </c>
    </row>
    <row r="55" spans="1:13">
      <c r="A55" s="228">
        <f t="shared" si="6"/>
        <v>0</v>
      </c>
      <c r="B55" s="229">
        <f t="shared" si="0"/>
        <v>0</v>
      </c>
      <c r="C55" s="310">
        <f t="shared" si="7"/>
        <v>0</v>
      </c>
      <c r="D55" s="310">
        <f t="shared" si="8"/>
        <v>0</v>
      </c>
      <c r="E55" s="311">
        <f t="shared" si="1"/>
        <v>0</v>
      </c>
      <c r="F55" s="310">
        <f t="shared" si="9"/>
        <v>0</v>
      </c>
      <c r="G55" s="310">
        <f t="shared" si="10"/>
        <v>0</v>
      </c>
      <c r="H55" s="310">
        <f t="shared" si="11"/>
        <v>0</v>
      </c>
      <c r="I55" s="310">
        <f t="shared" si="3"/>
        <v>0</v>
      </c>
      <c r="J55" s="374">
        <f t="shared" si="12"/>
        <v>0</v>
      </c>
      <c r="K55" s="374">
        <f t="shared" si="4"/>
        <v>0</v>
      </c>
      <c r="L55" s="388">
        <f t="shared" si="13"/>
        <v>1</v>
      </c>
      <c r="M55" s="374">
        <f t="shared" si="5"/>
        <v>0</v>
      </c>
    </row>
    <row r="56" spans="1:13">
      <c r="A56" s="228">
        <f t="shared" si="6"/>
        <v>0</v>
      </c>
      <c r="B56" s="229">
        <f t="shared" si="0"/>
        <v>0</v>
      </c>
      <c r="C56" s="310">
        <f t="shared" si="7"/>
        <v>0</v>
      </c>
      <c r="D56" s="310">
        <f t="shared" si="8"/>
        <v>0</v>
      </c>
      <c r="E56" s="311">
        <f t="shared" si="1"/>
        <v>0</v>
      </c>
      <c r="F56" s="310">
        <f t="shared" si="9"/>
        <v>0</v>
      </c>
      <c r="G56" s="310">
        <f t="shared" si="10"/>
        <v>0</v>
      </c>
      <c r="H56" s="310">
        <f t="shared" si="11"/>
        <v>0</v>
      </c>
      <c r="I56" s="310">
        <f t="shared" si="3"/>
        <v>0</v>
      </c>
      <c r="J56" s="374">
        <f t="shared" si="12"/>
        <v>0</v>
      </c>
      <c r="K56" s="374">
        <f t="shared" si="4"/>
        <v>0</v>
      </c>
      <c r="L56" s="388">
        <f t="shared" si="13"/>
        <v>1</v>
      </c>
      <c r="M56" s="374">
        <f t="shared" si="5"/>
        <v>0</v>
      </c>
    </row>
    <row r="57" spans="1:13">
      <c r="A57" s="228">
        <f t="shared" si="6"/>
        <v>0</v>
      </c>
      <c r="B57" s="229">
        <f t="shared" si="0"/>
        <v>0</v>
      </c>
      <c r="C57" s="310">
        <f t="shared" si="7"/>
        <v>0</v>
      </c>
      <c r="D57" s="310">
        <f t="shared" si="8"/>
        <v>0</v>
      </c>
      <c r="E57" s="311">
        <f t="shared" si="1"/>
        <v>0</v>
      </c>
      <c r="F57" s="310">
        <f t="shared" si="9"/>
        <v>0</v>
      </c>
      <c r="G57" s="310">
        <f t="shared" si="10"/>
        <v>0</v>
      </c>
      <c r="H57" s="310">
        <f t="shared" si="11"/>
        <v>0</v>
      </c>
      <c r="I57" s="310">
        <f t="shared" si="3"/>
        <v>0</v>
      </c>
      <c r="J57" s="374">
        <f t="shared" si="12"/>
        <v>0</v>
      </c>
      <c r="K57" s="374">
        <f t="shared" si="4"/>
        <v>0</v>
      </c>
      <c r="L57" s="388">
        <f t="shared" si="13"/>
        <v>1</v>
      </c>
      <c r="M57" s="374">
        <f t="shared" si="5"/>
        <v>0</v>
      </c>
    </row>
    <row r="58" spans="1:13">
      <c r="A58" s="228">
        <f t="shared" si="6"/>
        <v>0</v>
      </c>
      <c r="B58" s="229">
        <f t="shared" si="0"/>
        <v>0</v>
      </c>
      <c r="C58" s="310">
        <f t="shared" si="7"/>
        <v>0</v>
      </c>
      <c r="D58" s="310">
        <f t="shared" si="8"/>
        <v>0</v>
      </c>
      <c r="E58" s="311">
        <f t="shared" si="1"/>
        <v>0</v>
      </c>
      <c r="F58" s="310">
        <f t="shared" si="9"/>
        <v>0</v>
      </c>
      <c r="G58" s="310">
        <f t="shared" si="10"/>
        <v>0</v>
      </c>
      <c r="H58" s="310">
        <f t="shared" si="11"/>
        <v>0</v>
      </c>
      <c r="I58" s="310">
        <f t="shared" si="3"/>
        <v>0</v>
      </c>
      <c r="J58" s="374">
        <f t="shared" si="12"/>
        <v>0</v>
      </c>
      <c r="K58" s="374">
        <f t="shared" si="4"/>
        <v>0</v>
      </c>
      <c r="L58" s="388">
        <f t="shared" si="13"/>
        <v>1</v>
      </c>
      <c r="M58" s="374">
        <f t="shared" si="5"/>
        <v>0</v>
      </c>
    </row>
    <row r="59" spans="1:13">
      <c r="A59" s="228">
        <f t="shared" si="6"/>
        <v>0</v>
      </c>
      <c r="B59" s="229">
        <f t="shared" si="0"/>
        <v>0</v>
      </c>
      <c r="C59" s="310">
        <f t="shared" si="7"/>
        <v>0</v>
      </c>
      <c r="D59" s="310">
        <f t="shared" si="8"/>
        <v>0</v>
      </c>
      <c r="E59" s="311">
        <f t="shared" si="1"/>
        <v>0</v>
      </c>
      <c r="F59" s="310">
        <f t="shared" si="9"/>
        <v>0</v>
      </c>
      <c r="G59" s="310">
        <f t="shared" si="10"/>
        <v>0</v>
      </c>
      <c r="H59" s="310">
        <f t="shared" si="11"/>
        <v>0</v>
      </c>
      <c r="I59" s="310">
        <f t="shared" si="3"/>
        <v>0</v>
      </c>
      <c r="J59" s="374">
        <f t="shared" si="12"/>
        <v>0</v>
      </c>
      <c r="K59" s="374">
        <f t="shared" si="4"/>
        <v>0</v>
      </c>
      <c r="L59" s="388">
        <f t="shared" si="13"/>
        <v>1</v>
      </c>
      <c r="M59" s="374">
        <f t="shared" si="5"/>
        <v>0</v>
      </c>
    </row>
    <row r="60" spans="1:13">
      <c r="A60" s="228">
        <f t="shared" si="6"/>
        <v>0</v>
      </c>
      <c r="B60" s="229">
        <f t="shared" si="0"/>
        <v>0</v>
      </c>
      <c r="C60" s="310">
        <f t="shared" si="7"/>
        <v>0</v>
      </c>
      <c r="D60" s="310">
        <f t="shared" si="8"/>
        <v>0</v>
      </c>
      <c r="E60" s="311">
        <f t="shared" si="1"/>
        <v>0</v>
      </c>
      <c r="F60" s="310">
        <f t="shared" si="9"/>
        <v>0</v>
      </c>
      <c r="G60" s="310">
        <f t="shared" si="10"/>
        <v>0</v>
      </c>
      <c r="H60" s="310">
        <f t="shared" si="11"/>
        <v>0</v>
      </c>
      <c r="I60" s="310">
        <f t="shared" si="3"/>
        <v>0</v>
      </c>
      <c r="J60" s="374">
        <f t="shared" si="12"/>
        <v>0</v>
      </c>
      <c r="K60" s="374">
        <f t="shared" si="4"/>
        <v>0</v>
      </c>
      <c r="L60" s="388">
        <f t="shared" si="13"/>
        <v>1</v>
      </c>
      <c r="M60" s="374">
        <f t="shared" si="5"/>
        <v>0</v>
      </c>
    </row>
    <row r="61" spans="1:13">
      <c r="A61" s="228">
        <f t="shared" si="6"/>
        <v>0</v>
      </c>
      <c r="B61" s="229">
        <f t="shared" si="0"/>
        <v>0</v>
      </c>
      <c r="C61" s="310">
        <f t="shared" si="7"/>
        <v>0</v>
      </c>
      <c r="D61" s="310">
        <f t="shared" si="8"/>
        <v>0</v>
      </c>
      <c r="E61" s="311">
        <f t="shared" si="1"/>
        <v>0</v>
      </c>
      <c r="F61" s="310">
        <f t="shared" si="9"/>
        <v>0</v>
      </c>
      <c r="G61" s="310">
        <f t="shared" si="10"/>
        <v>0</v>
      </c>
      <c r="H61" s="310">
        <f t="shared" si="11"/>
        <v>0</v>
      </c>
      <c r="I61" s="310">
        <f t="shared" si="3"/>
        <v>0</v>
      </c>
      <c r="J61" s="374">
        <f t="shared" si="12"/>
        <v>0</v>
      </c>
      <c r="K61" s="374">
        <f t="shared" si="4"/>
        <v>0</v>
      </c>
      <c r="L61" s="388">
        <f t="shared" si="13"/>
        <v>1</v>
      </c>
      <c r="M61" s="374">
        <f t="shared" si="5"/>
        <v>0</v>
      </c>
    </row>
    <row r="62" spans="1:13">
      <c r="A62" s="228">
        <f t="shared" si="6"/>
        <v>0</v>
      </c>
      <c r="B62" s="229">
        <f t="shared" si="0"/>
        <v>0</v>
      </c>
      <c r="C62" s="310">
        <f t="shared" si="7"/>
        <v>0</v>
      </c>
      <c r="D62" s="310">
        <f t="shared" si="8"/>
        <v>0</v>
      </c>
      <c r="E62" s="311">
        <f t="shared" si="1"/>
        <v>0</v>
      </c>
      <c r="F62" s="310">
        <f t="shared" si="9"/>
        <v>0</v>
      </c>
      <c r="G62" s="310">
        <f t="shared" si="10"/>
        <v>0</v>
      </c>
      <c r="H62" s="310">
        <f t="shared" si="11"/>
        <v>0</v>
      </c>
      <c r="I62" s="310">
        <f t="shared" si="3"/>
        <v>0</v>
      </c>
      <c r="J62" s="374">
        <f t="shared" si="12"/>
        <v>0</v>
      </c>
      <c r="K62" s="374">
        <f t="shared" si="4"/>
        <v>0</v>
      </c>
      <c r="L62" s="388">
        <f t="shared" si="13"/>
        <v>1</v>
      </c>
      <c r="M62" s="374">
        <f t="shared" si="5"/>
        <v>0</v>
      </c>
    </row>
    <row r="63" spans="1:13">
      <c r="A63" s="228">
        <f t="shared" si="6"/>
        <v>0</v>
      </c>
      <c r="B63" s="229">
        <f t="shared" si="0"/>
        <v>0</v>
      </c>
      <c r="C63" s="310">
        <f t="shared" si="7"/>
        <v>0</v>
      </c>
      <c r="D63" s="310">
        <f t="shared" si="8"/>
        <v>0</v>
      </c>
      <c r="E63" s="311">
        <f t="shared" si="1"/>
        <v>0</v>
      </c>
      <c r="F63" s="310">
        <f t="shared" si="9"/>
        <v>0</v>
      </c>
      <c r="G63" s="310">
        <f t="shared" si="10"/>
        <v>0</v>
      </c>
      <c r="H63" s="310">
        <f t="shared" si="11"/>
        <v>0</v>
      </c>
      <c r="I63" s="310">
        <f t="shared" si="3"/>
        <v>0</v>
      </c>
      <c r="J63" s="374">
        <f t="shared" si="12"/>
        <v>0</v>
      </c>
      <c r="K63" s="374">
        <f t="shared" si="4"/>
        <v>0</v>
      </c>
      <c r="L63" s="388">
        <f t="shared" si="13"/>
        <v>1</v>
      </c>
      <c r="M63" s="374">
        <f t="shared" si="5"/>
        <v>0</v>
      </c>
    </row>
    <row r="64" spans="1:13">
      <c r="A64" s="228">
        <f t="shared" si="6"/>
        <v>0</v>
      </c>
      <c r="B64" s="229">
        <f t="shared" si="0"/>
        <v>0</v>
      </c>
      <c r="C64" s="310">
        <f t="shared" si="7"/>
        <v>0</v>
      </c>
      <c r="D64" s="310">
        <f t="shared" si="8"/>
        <v>0</v>
      </c>
      <c r="E64" s="311">
        <f t="shared" si="1"/>
        <v>0</v>
      </c>
      <c r="F64" s="310">
        <f t="shared" si="9"/>
        <v>0</v>
      </c>
      <c r="G64" s="310">
        <f t="shared" si="10"/>
        <v>0</v>
      </c>
      <c r="H64" s="310">
        <f t="shared" si="11"/>
        <v>0</v>
      </c>
      <c r="I64" s="310">
        <f t="shared" si="3"/>
        <v>0</v>
      </c>
      <c r="J64" s="374">
        <f t="shared" si="12"/>
        <v>0</v>
      </c>
      <c r="K64" s="374">
        <f t="shared" si="4"/>
        <v>0</v>
      </c>
      <c r="L64" s="388">
        <f t="shared" si="13"/>
        <v>1</v>
      </c>
      <c r="M64" s="374">
        <f t="shared" si="5"/>
        <v>0</v>
      </c>
    </row>
    <row r="65" spans="1:13">
      <c r="A65" s="228">
        <f t="shared" si="6"/>
        <v>0</v>
      </c>
      <c r="B65" s="229">
        <f t="shared" si="0"/>
        <v>0</v>
      </c>
      <c r="C65" s="310">
        <f t="shared" si="7"/>
        <v>0</v>
      </c>
      <c r="D65" s="310">
        <f t="shared" si="8"/>
        <v>0</v>
      </c>
      <c r="E65" s="311">
        <f t="shared" si="1"/>
        <v>0</v>
      </c>
      <c r="F65" s="310">
        <f t="shared" si="9"/>
        <v>0</v>
      </c>
      <c r="G65" s="310">
        <f t="shared" si="10"/>
        <v>0</v>
      </c>
      <c r="H65" s="310">
        <f t="shared" si="11"/>
        <v>0</v>
      </c>
      <c r="I65" s="310">
        <f t="shared" si="3"/>
        <v>0</v>
      </c>
      <c r="J65" s="374">
        <f t="shared" si="12"/>
        <v>0</v>
      </c>
      <c r="K65" s="374">
        <f t="shared" si="4"/>
        <v>0</v>
      </c>
      <c r="L65" s="388">
        <f t="shared" si="13"/>
        <v>1</v>
      </c>
      <c r="M65" s="374">
        <f t="shared" si="5"/>
        <v>0</v>
      </c>
    </row>
    <row r="66" spans="1:13">
      <c r="A66" s="228">
        <f t="shared" si="6"/>
        <v>0</v>
      </c>
      <c r="B66" s="229">
        <f t="shared" si="0"/>
        <v>0</v>
      </c>
      <c r="C66" s="310">
        <f t="shared" si="7"/>
        <v>0</v>
      </c>
      <c r="D66" s="310">
        <f t="shared" si="8"/>
        <v>0</v>
      </c>
      <c r="E66" s="311">
        <f t="shared" si="1"/>
        <v>0</v>
      </c>
      <c r="F66" s="310">
        <f t="shared" si="9"/>
        <v>0</v>
      </c>
      <c r="G66" s="310">
        <f t="shared" si="10"/>
        <v>0</v>
      </c>
      <c r="H66" s="310">
        <f t="shared" si="11"/>
        <v>0</v>
      </c>
      <c r="I66" s="310">
        <f t="shared" si="3"/>
        <v>0</v>
      </c>
      <c r="J66" s="374">
        <f t="shared" si="12"/>
        <v>0</v>
      </c>
      <c r="K66" s="374">
        <f t="shared" si="4"/>
        <v>0</v>
      </c>
      <c r="L66" s="388">
        <f t="shared" si="13"/>
        <v>1</v>
      </c>
      <c r="M66" s="374">
        <f t="shared" si="5"/>
        <v>0</v>
      </c>
    </row>
    <row r="67" spans="1:13">
      <c r="A67" s="228">
        <f t="shared" si="6"/>
        <v>0</v>
      </c>
      <c r="B67" s="229">
        <f t="shared" si="0"/>
        <v>0</v>
      </c>
      <c r="C67" s="310">
        <f t="shared" si="7"/>
        <v>0</v>
      </c>
      <c r="D67" s="310">
        <f t="shared" si="8"/>
        <v>0</v>
      </c>
      <c r="E67" s="311">
        <f t="shared" si="1"/>
        <v>0</v>
      </c>
      <c r="F67" s="310">
        <f t="shared" si="9"/>
        <v>0</v>
      </c>
      <c r="G67" s="310">
        <f t="shared" si="10"/>
        <v>0</v>
      </c>
      <c r="H67" s="310">
        <f t="shared" si="11"/>
        <v>0</v>
      </c>
      <c r="I67" s="310">
        <f t="shared" si="3"/>
        <v>0</v>
      </c>
      <c r="J67" s="374">
        <f t="shared" si="12"/>
        <v>0</v>
      </c>
      <c r="K67" s="374">
        <f t="shared" si="4"/>
        <v>0</v>
      </c>
      <c r="L67" s="388">
        <f t="shared" si="13"/>
        <v>1</v>
      </c>
      <c r="M67" s="374">
        <f t="shared" si="5"/>
        <v>0</v>
      </c>
    </row>
    <row r="68" spans="1:13">
      <c r="A68" s="228">
        <f t="shared" si="6"/>
        <v>0</v>
      </c>
      <c r="B68" s="229">
        <f t="shared" si="0"/>
        <v>0</v>
      </c>
      <c r="C68" s="310">
        <f t="shared" si="7"/>
        <v>0</v>
      </c>
      <c r="D68" s="310">
        <f t="shared" si="8"/>
        <v>0</v>
      </c>
      <c r="E68" s="311">
        <f t="shared" si="1"/>
        <v>0</v>
      </c>
      <c r="F68" s="310">
        <f t="shared" si="9"/>
        <v>0</v>
      </c>
      <c r="G68" s="310">
        <f t="shared" si="10"/>
        <v>0</v>
      </c>
      <c r="H68" s="310">
        <f t="shared" si="11"/>
        <v>0</v>
      </c>
      <c r="I68" s="310">
        <f t="shared" si="3"/>
        <v>0</v>
      </c>
      <c r="J68" s="374">
        <f t="shared" si="12"/>
        <v>0</v>
      </c>
      <c r="K68" s="374">
        <f t="shared" si="4"/>
        <v>0</v>
      </c>
      <c r="L68" s="388">
        <f t="shared" si="13"/>
        <v>1</v>
      </c>
      <c r="M68" s="374">
        <f t="shared" si="5"/>
        <v>0</v>
      </c>
    </row>
    <row r="69" spans="1:13">
      <c r="A69" s="228">
        <f t="shared" si="6"/>
        <v>0</v>
      </c>
      <c r="B69" s="229">
        <f t="shared" si="0"/>
        <v>0</v>
      </c>
      <c r="C69" s="310">
        <f t="shared" si="7"/>
        <v>0</v>
      </c>
      <c r="D69" s="310">
        <f t="shared" si="8"/>
        <v>0</v>
      </c>
      <c r="E69" s="311">
        <f t="shared" si="1"/>
        <v>0</v>
      </c>
      <c r="F69" s="310">
        <f t="shared" si="9"/>
        <v>0</v>
      </c>
      <c r="G69" s="310">
        <f t="shared" si="10"/>
        <v>0</v>
      </c>
      <c r="H69" s="310">
        <f t="shared" si="11"/>
        <v>0</v>
      </c>
      <c r="I69" s="310">
        <f t="shared" si="3"/>
        <v>0</v>
      </c>
      <c r="J69" s="374">
        <f t="shared" si="12"/>
        <v>0</v>
      </c>
      <c r="K69" s="374">
        <f t="shared" si="4"/>
        <v>0</v>
      </c>
      <c r="L69" s="388">
        <f t="shared" si="13"/>
        <v>1</v>
      </c>
      <c r="M69" s="374">
        <f t="shared" si="5"/>
        <v>0</v>
      </c>
    </row>
    <row r="70" spans="1:13">
      <c r="A70" s="228">
        <f t="shared" si="6"/>
        <v>0</v>
      </c>
      <c r="B70" s="229">
        <f t="shared" si="0"/>
        <v>0</v>
      </c>
      <c r="C70" s="310">
        <f t="shared" si="7"/>
        <v>0</v>
      </c>
      <c r="D70" s="310">
        <f t="shared" si="8"/>
        <v>0</v>
      </c>
      <c r="E70" s="311">
        <f t="shared" si="1"/>
        <v>0</v>
      </c>
      <c r="F70" s="310">
        <f t="shared" si="9"/>
        <v>0</v>
      </c>
      <c r="G70" s="310">
        <f t="shared" si="10"/>
        <v>0</v>
      </c>
      <c r="H70" s="310">
        <f t="shared" si="11"/>
        <v>0</v>
      </c>
      <c r="I70" s="310">
        <f t="shared" si="3"/>
        <v>0</v>
      </c>
      <c r="J70" s="374">
        <f t="shared" si="12"/>
        <v>0</v>
      </c>
      <c r="K70" s="374">
        <f t="shared" si="4"/>
        <v>0</v>
      </c>
      <c r="L70" s="388">
        <f t="shared" si="13"/>
        <v>1</v>
      </c>
      <c r="M70" s="374">
        <f t="shared" si="5"/>
        <v>0</v>
      </c>
    </row>
    <row r="71" spans="1:13">
      <c r="A71" s="228">
        <f t="shared" si="6"/>
        <v>0</v>
      </c>
      <c r="B71" s="229">
        <f t="shared" si="0"/>
        <v>0</v>
      </c>
      <c r="C71" s="310">
        <f t="shared" si="7"/>
        <v>0</v>
      </c>
      <c r="D71" s="310">
        <f t="shared" si="8"/>
        <v>0</v>
      </c>
      <c r="E71" s="311">
        <f t="shared" si="1"/>
        <v>0</v>
      </c>
      <c r="F71" s="310">
        <f t="shared" si="9"/>
        <v>0</v>
      </c>
      <c r="G71" s="310">
        <f t="shared" si="10"/>
        <v>0</v>
      </c>
      <c r="H71" s="310">
        <f t="shared" si="11"/>
        <v>0</v>
      </c>
      <c r="I71" s="310">
        <f t="shared" si="3"/>
        <v>0</v>
      </c>
      <c r="J71" s="374">
        <f t="shared" si="12"/>
        <v>0</v>
      </c>
      <c r="K71" s="374">
        <f t="shared" si="4"/>
        <v>0</v>
      </c>
      <c r="L71" s="388">
        <f t="shared" si="13"/>
        <v>1</v>
      </c>
      <c r="M71" s="374">
        <f t="shared" si="5"/>
        <v>0</v>
      </c>
    </row>
    <row r="72" spans="1:13">
      <c r="A72" s="228">
        <f t="shared" si="6"/>
        <v>0</v>
      </c>
      <c r="B72" s="229">
        <f t="shared" si="0"/>
        <v>0</v>
      </c>
      <c r="C72" s="310">
        <f t="shared" si="7"/>
        <v>0</v>
      </c>
      <c r="D72" s="310">
        <f t="shared" si="8"/>
        <v>0</v>
      </c>
      <c r="E72" s="311">
        <f t="shared" si="1"/>
        <v>0</v>
      </c>
      <c r="F72" s="310">
        <f t="shared" si="9"/>
        <v>0</v>
      </c>
      <c r="G72" s="310">
        <f t="shared" si="10"/>
        <v>0</v>
      </c>
      <c r="H72" s="310">
        <f t="shared" si="11"/>
        <v>0</v>
      </c>
      <c r="I72" s="310">
        <f t="shared" si="3"/>
        <v>0</v>
      </c>
      <c r="J72" s="374">
        <f t="shared" si="12"/>
        <v>0</v>
      </c>
      <c r="K72" s="374">
        <f t="shared" si="4"/>
        <v>0</v>
      </c>
      <c r="L72" s="388">
        <f t="shared" si="13"/>
        <v>1</v>
      </c>
      <c r="M72" s="374">
        <f t="shared" si="5"/>
        <v>0</v>
      </c>
    </row>
    <row r="73" spans="1:13">
      <c r="A73" s="228">
        <f t="shared" si="6"/>
        <v>0</v>
      </c>
      <c r="B73" s="229">
        <f t="shared" si="0"/>
        <v>0</v>
      </c>
      <c r="C73" s="310">
        <f t="shared" si="7"/>
        <v>0</v>
      </c>
      <c r="D73" s="310">
        <f t="shared" si="8"/>
        <v>0</v>
      </c>
      <c r="E73" s="311">
        <f t="shared" si="1"/>
        <v>0</v>
      </c>
      <c r="F73" s="310">
        <f t="shared" si="9"/>
        <v>0</v>
      </c>
      <c r="G73" s="310">
        <f t="shared" si="10"/>
        <v>0</v>
      </c>
      <c r="H73" s="310">
        <f t="shared" si="11"/>
        <v>0</v>
      </c>
      <c r="I73" s="310">
        <f t="shared" si="3"/>
        <v>0</v>
      </c>
      <c r="J73" s="374">
        <f t="shared" si="12"/>
        <v>0</v>
      </c>
      <c r="K73" s="374">
        <f t="shared" si="4"/>
        <v>0</v>
      </c>
      <c r="L73" s="388">
        <f t="shared" si="13"/>
        <v>1</v>
      </c>
      <c r="M73" s="374">
        <f t="shared" si="5"/>
        <v>0</v>
      </c>
    </row>
    <row r="74" spans="1:13">
      <c r="A74" s="228">
        <f t="shared" si="6"/>
        <v>0</v>
      </c>
      <c r="B74" s="229">
        <f t="shared" si="0"/>
        <v>0</v>
      </c>
      <c r="C74" s="310">
        <f t="shared" si="7"/>
        <v>0</v>
      </c>
      <c r="D74" s="310">
        <f t="shared" si="8"/>
        <v>0</v>
      </c>
      <c r="E74" s="311">
        <f t="shared" si="1"/>
        <v>0</v>
      </c>
      <c r="F74" s="310">
        <f t="shared" si="9"/>
        <v>0</v>
      </c>
      <c r="G74" s="310">
        <f t="shared" si="10"/>
        <v>0</v>
      </c>
      <c r="H74" s="310">
        <f t="shared" si="11"/>
        <v>0</v>
      </c>
      <c r="I74" s="310">
        <f t="shared" si="3"/>
        <v>0</v>
      </c>
      <c r="J74" s="374">
        <f t="shared" si="12"/>
        <v>0</v>
      </c>
      <c r="K74" s="374">
        <f t="shared" si="4"/>
        <v>0</v>
      </c>
      <c r="L74" s="388">
        <f t="shared" si="13"/>
        <v>1</v>
      </c>
      <c r="M74" s="374">
        <f t="shared" si="5"/>
        <v>0</v>
      </c>
    </row>
    <row r="75" spans="1:13">
      <c r="A75" s="228">
        <f t="shared" si="6"/>
        <v>0</v>
      </c>
      <c r="B75" s="229">
        <f t="shared" si="0"/>
        <v>0</v>
      </c>
      <c r="C75" s="310">
        <f t="shared" si="7"/>
        <v>0</v>
      </c>
      <c r="D75" s="310">
        <f t="shared" si="8"/>
        <v>0</v>
      </c>
      <c r="E75" s="311">
        <f t="shared" si="1"/>
        <v>0</v>
      </c>
      <c r="F75" s="310">
        <f t="shared" si="9"/>
        <v>0</v>
      </c>
      <c r="G75" s="310">
        <f t="shared" si="10"/>
        <v>0</v>
      </c>
      <c r="H75" s="310">
        <f t="shared" si="11"/>
        <v>0</v>
      </c>
      <c r="I75" s="310">
        <f t="shared" si="3"/>
        <v>0</v>
      </c>
      <c r="J75" s="374">
        <f t="shared" si="12"/>
        <v>0</v>
      </c>
      <c r="K75" s="374">
        <f t="shared" si="4"/>
        <v>0</v>
      </c>
      <c r="L75" s="388">
        <f t="shared" si="13"/>
        <v>1</v>
      </c>
      <c r="M75" s="374">
        <f t="shared" si="5"/>
        <v>0</v>
      </c>
    </row>
    <row r="76" spans="1:13">
      <c r="A76" s="228">
        <f t="shared" si="6"/>
        <v>0</v>
      </c>
      <c r="B76" s="229">
        <f t="shared" si="0"/>
        <v>0</v>
      </c>
      <c r="C76" s="310">
        <f t="shared" si="7"/>
        <v>0</v>
      </c>
      <c r="D76" s="310">
        <f t="shared" si="8"/>
        <v>0</v>
      </c>
      <c r="E76" s="311">
        <f t="shared" si="1"/>
        <v>0</v>
      </c>
      <c r="F76" s="310">
        <f t="shared" si="9"/>
        <v>0</v>
      </c>
      <c r="G76" s="310">
        <f t="shared" si="10"/>
        <v>0</v>
      </c>
      <c r="H76" s="310">
        <f t="shared" si="11"/>
        <v>0</v>
      </c>
      <c r="I76" s="310">
        <f t="shared" si="3"/>
        <v>0</v>
      </c>
      <c r="J76" s="374">
        <f t="shared" si="12"/>
        <v>0</v>
      </c>
      <c r="K76" s="374">
        <f t="shared" si="4"/>
        <v>0</v>
      </c>
      <c r="L76" s="388">
        <f t="shared" si="13"/>
        <v>1</v>
      </c>
      <c r="M76" s="374">
        <f t="shared" si="5"/>
        <v>0</v>
      </c>
    </row>
    <row r="77" spans="1:13">
      <c r="A77" s="228">
        <f t="shared" si="6"/>
        <v>0</v>
      </c>
      <c r="B77" s="229">
        <f t="shared" si="0"/>
        <v>0</v>
      </c>
      <c r="C77" s="310">
        <f t="shared" si="7"/>
        <v>0</v>
      </c>
      <c r="D77" s="310">
        <f t="shared" si="8"/>
        <v>0</v>
      </c>
      <c r="E77" s="311">
        <f t="shared" si="1"/>
        <v>0</v>
      </c>
      <c r="F77" s="310">
        <f t="shared" si="9"/>
        <v>0</v>
      </c>
      <c r="G77" s="310">
        <f t="shared" si="10"/>
        <v>0</v>
      </c>
      <c r="H77" s="310">
        <f t="shared" si="11"/>
        <v>0</v>
      </c>
      <c r="I77" s="310">
        <f t="shared" si="3"/>
        <v>0</v>
      </c>
      <c r="J77" s="374">
        <f t="shared" si="12"/>
        <v>0</v>
      </c>
      <c r="K77" s="374">
        <f t="shared" si="4"/>
        <v>0</v>
      </c>
      <c r="L77" s="388">
        <f t="shared" si="13"/>
        <v>1</v>
      </c>
      <c r="M77" s="374">
        <f t="shared" si="5"/>
        <v>0</v>
      </c>
    </row>
    <row r="78" spans="1:13">
      <c r="A78" s="228">
        <f t="shared" si="6"/>
        <v>0</v>
      </c>
      <c r="B78" s="229">
        <f t="shared" si="0"/>
        <v>0</v>
      </c>
      <c r="C78" s="310">
        <f t="shared" si="7"/>
        <v>0</v>
      </c>
      <c r="D78" s="310">
        <f t="shared" si="8"/>
        <v>0</v>
      </c>
      <c r="E78" s="311">
        <f t="shared" si="1"/>
        <v>0</v>
      </c>
      <c r="F78" s="310">
        <f t="shared" si="9"/>
        <v>0</v>
      </c>
      <c r="G78" s="310">
        <f t="shared" si="10"/>
        <v>0</v>
      </c>
      <c r="H78" s="310">
        <f t="shared" si="11"/>
        <v>0</v>
      </c>
      <c r="I78" s="310">
        <f t="shared" si="3"/>
        <v>0</v>
      </c>
      <c r="J78" s="374">
        <f t="shared" si="12"/>
        <v>0</v>
      </c>
      <c r="K78" s="374">
        <f t="shared" si="4"/>
        <v>0</v>
      </c>
      <c r="L78" s="388">
        <f t="shared" si="13"/>
        <v>1</v>
      </c>
      <c r="M78" s="374">
        <f t="shared" si="5"/>
        <v>0</v>
      </c>
    </row>
    <row r="79" spans="1:13">
      <c r="A79" s="228">
        <f t="shared" si="6"/>
        <v>0</v>
      </c>
      <c r="B79" s="229">
        <f t="shared" si="0"/>
        <v>0</v>
      </c>
      <c r="C79" s="310">
        <f t="shared" si="7"/>
        <v>0</v>
      </c>
      <c r="D79" s="310">
        <f t="shared" si="8"/>
        <v>0</v>
      </c>
      <c r="E79" s="311">
        <f t="shared" si="1"/>
        <v>0</v>
      </c>
      <c r="F79" s="310">
        <f t="shared" si="9"/>
        <v>0</v>
      </c>
      <c r="G79" s="310">
        <f t="shared" si="10"/>
        <v>0</v>
      </c>
      <c r="H79" s="310">
        <f t="shared" si="11"/>
        <v>0</v>
      </c>
      <c r="I79" s="310">
        <f t="shared" si="3"/>
        <v>0</v>
      </c>
      <c r="J79" s="374">
        <f t="shared" si="12"/>
        <v>0</v>
      </c>
      <c r="K79" s="374">
        <f t="shared" si="4"/>
        <v>0</v>
      </c>
      <c r="L79" s="388">
        <f t="shared" si="13"/>
        <v>1</v>
      </c>
      <c r="M79" s="374">
        <f t="shared" si="5"/>
        <v>0</v>
      </c>
    </row>
    <row r="80" spans="1:13">
      <c r="A80" s="228">
        <f t="shared" si="6"/>
        <v>0</v>
      </c>
      <c r="B80" s="229">
        <f t="shared" si="0"/>
        <v>0</v>
      </c>
      <c r="C80" s="310">
        <f t="shared" si="7"/>
        <v>0</v>
      </c>
      <c r="D80" s="310">
        <f t="shared" si="8"/>
        <v>0</v>
      </c>
      <c r="E80" s="311">
        <f t="shared" si="1"/>
        <v>0</v>
      </c>
      <c r="F80" s="310">
        <f t="shared" si="9"/>
        <v>0</v>
      </c>
      <c r="G80" s="310">
        <f t="shared" si="10"/>
        <v>0</v>
      </c>
      <c r="H80" s="310">
        <f t="shared" si="11"/>
        <v>0</v>
      </c>
      <c r="I80" s="310">
        <f t="shared" si="3"/>
        <v>0</v>
      </c>
      <c r="J80" s="374">
        <f t="shared" si="12"/>
        <v>0</v>
      </c>
      <c r="K80" s="374">
        <f t="shared" si="4"/>
        <v>0</v>
      </c>
      <c r="L80" s="388">
        <f t="shared" si="13"/>
        <v>1</v>
      </c>
      <c r="M80" s="374">
        <f t="shared" si="5"/>
        <v>0</v>
      </c>
    </row>
    <row r="81" spans="1:13">
      <c r="A81" s="228">
        <f t="shared" si="6"/>
        <v>0</v>
      </c>
      <c r="B81" s="229">
        <f t="shared" si="0"/>
        <v>0</v>
      </c>
      <c r="C81" s="310">
        <f t="shared" si="7"/>
        <v>0</v>
      </c>
      <c r="D81" s="310">
        <f t="shared" si="8"/>
        <v>0</v>
      </c>
      <c r="E81" s="311">
        <f t="shared" si="1"/>
        <v>0</v>
      </c>
      <c r="F81" s="310">
        <f t="shared" si="9"/>
        <v>0</v>
      </c>
      <c r="G81" s="310">
        <f t="shared" si="10"/>
        <v>0</v>
      </c>
      <c r="H81" s="310">
        <f t="shared" si="11"/>
        <v>0</v>
      </c>
      <c r="I81" s="310">
        <f t="shared" si="3"/>
        <v>0</v>
      </c>
      <c r="J81" s="374">
        <f t="shared" si="12"/>
        <v>0</v>
      </c>
      <c r="K81" s="374">
        <f t="shared" si="4"/>
        <v>0</v>
      </c>
      <c r="L81" s="388">
        <f t="shared" si="13"/>
        <v>1</v>
      </c>
      <c r="M81" s="374">
        <f t="shared" si="5"/>
        <v>0</v>
      </c>
    </row>
    <row r="82" spans="1:13">
      <c r="A82" s="228">
        <f t="shared" si="6"/>
        <v>0</v>
      </c>
      <c r="B82" s="229">
        <f t="shared" ref="B82:B145" si="14">IF(Pay_Num&lt;&gt;0,DATE(YEAR(Loan_Start),MONTH(Loan_Start)+(Pay_Num)*12/Num_Pmt_Per_Year,DAY(Loan_Start)),0)</f>
        <v>0</v>
      </c>
      <c r="C82" s="310">
        <f t="shared" si="7"/>
        <v>0</v>
      </c>
      <c r="D82" s="310">
        <f t="shared" si="8"/>
        <v>0</v>
      </c>
      <c r="E82" s="311">
        <f t="shared" ref="E82:E145" si="15">IF(AND(Pay_Num&lt;&gt;0,Sched_Pay+Scheduled_Extra_Payments&lt;Beg_Bal),Scheduled_Extra_Payments,IF(AND(Pay_Num&lt;&gt;0,Beg_Bal-Sched_Pay&gt;0),Beg_Bal-Sched_Pay,IF(Pay_Num&lt;&gt;0,0,0)))</f>
        <v>0</v>
      </c>
      <c r="F82" s="310">
        <f t="shared" si="9"/>
        <v>0</v>
      </c>
      <c r="G82" s="310">
        <f t="shared" si="10"/>
        <v>0</v>
      </c>
      <c r="H82" s="310">
        <f t="shared" si="11"/>
        <v>0</v>
      </c>
      <c r="I82" s="310">
        <f t="shared" ref="I82:I145" si="16">IF(AND(Pay_Num&lt;&gt;0,Sched_Pay+Extra_Pay&lt;Beg_Bal),Beg_Bal-Princ,IF(Pay_Num&lt;&gt;0,0,0))</f>
        <v>0</v>
      </c>
      <c r="J82" s="374">
        <f t="shared" si="12"/>
        <v>0</v>
      </c>
      <c r="K82" s="374">
        <f t="shared" ref="K82:K145" si="17">H83-J83</f>
        <v>0</v>
      </c>
      <c r="L82" s="388">
        <f t="shared" si="13"/>
        <v>1</v>
      </c>
      <c r="M82" s="374">
        <f t="shared" ref="M82:M145" si="18">K82+J82</f>
        <v>0</v>
      </c>
    </row>
    <row r="83" spans="1:13">
      <c r="A83" s="228">
        <f t="shared" ref="A83:A146" si="19">IF(Values_Entered,A82+1,0)</f>
        <v>0</v>
      </c>
      <c r="B83" s="229">
        <f t="shared" si="14"/>
        <v>0</v>
      </c>
      <c r="C83" s="310">
        <f t="shared" ref="C83:C146" si="20">IF(Pay_Num&lt;&gt;0,I82,0)</f>
        <v>0</v>
      </c>
      <c r="D83" s="310">
        <f t="shared" ref="D83:D146" si="21">G83+H83</f>
        <v>0</v>
      </c>
      <c r="E83" s="311">
        <f t="shared" si="15"/>
        <v>0</v>
      </c>
      <c r="F83" s="310">
        <f t="shared" ref="F83:F146" si="22">IF(AND(Pay_Num&lt;&gt;0,Sched_Pay+Extra_Pay&lt;Beg_Bal),Sched_Pay+Extra_Pay,IF(Pay_Num&lt;&gt;0,Beg_Bal,0))</f>
        <v>0</v>
      </c>
      <c r="G83" s="310">
        <f t="shared" ref="G83:G146" si="23">IF(I82=0,0,IF(Pay_Num&lt;&gt;0,Loan_Amount/Loan_Years/Num_Pmt_Per_Year,0))</f>
        <v>0</v>
      </c>
      <c r="H83" s="310">
        <f t="shared" ref="H83:H146" si="24">IF(Pay_Num&lt;&gt;0,Beg_Bal*Interest_Rate/Num_Pmt_Per_Year,0)</f>
        <v>0</v>
      </c>
      <c r="I83" s="310">
        <f t="shared" si="16"/>
        <v>0</v>
      </c>
      <c r="J83" s="374">
        <f t="shared" ref="J83:J146" si="25">DAYS360(L83,B83)/360*H83</f>
        <v>0</v>
      </c>
      <c r="K83" s="374">
        <f t="shared" si="17"/>
        <v>0</v>
      </c>
      <c r="L83" s="388">
        <f t="shared" ref="L83:L146" si="26">DATE(YEAR(B83),1,1)</f>
        <v>1</v>
      </c>
      <c r="M83" s="374">
        <f t="shared" si="18"/>
        <v>0</v>
      </c>
    </row>
    <row r="84" spans="1:13">
      <c r="A84" s="228">
        <f t="shared" si="19"/>
        <v>0</v>
      </c>
      <c r="B84" s="229">
        <f t="shared" si="14"/>
        <v>0</v>
      </c>
      <c r="C84" s="310">
        <f t="shared" si="20"/>
        <v>0</v>
      </c>
      <c r="D84" s="310">
        <f t="shared" si="21"/>
        <v>0</v>
      </c>
      <c r="E84" s="311">
        <f t="shared" si="15"/>
        <v>0</v>
      </c>
      <c r="F84" s="310">
        <f t="shared" si="22"/>
        <v>0</v>
      </c>
      <c r="G84" s="310">
        <f t="shared" si="23"/>
        <v>0</v>
      </c>
      <c r="H84" s="310">
        <f t="shared" si="24"/>
        <v>0</v>
      </c>
      <c r="I84" s="310">
        <f t="shared" si="16"/>
        <v>0</v>
      </c>
      <c r="J84" s="374">
        <f t="shared" si="25"/>
        <v>0</v>
      </c>
      <c r="K84" s="374">
        <f t="shared" si="17"/>
        <v>0</v>
      </c>
      <c r="L84" s="388">
        <f t="shared" si="26"/>
        <v>1</v>
      </c>
      <c r="M84" s="374">
        <f t="shared" si="18"/>
        <v>0</v>
      </c>
    </row>
    <row r="85" spans="1:13">
      <c r="A85" s="228">
        <f t="shared" si="19"/>
        <v>0</v>
      </c>
      <c r="B85" s="229">
        <f t="shared" si="14"/>
        <v>0</v>
      </c>
      <c r="C85" s="310">
        <f t="shared" si="20"/>
        <v>0</v>
      </c>
      <c r="D85" s="310">
        <f t="shared" si="21"/>
        <v>0</v>
      </c>
      <c r="E85" s="311">
        <f t="shared" si="15"/>
        <v>0</v>
      </c>
      <c r="F85" s="310">
        <f t="shared" si="22"/>
        <v>0</v>
      </c>
      <c r="G85" s="310">
        <f t="shared" si="23"/>
        <v>0</v>
      </c>
      <c r="H85" s="310">
        <f t="shared" si="24"/>
        <v>0</v>
      </c>
      <c r="I85" s="310">
        <f t="shared" si="16"/>
        <v>0</v>
      </c>
      <c r="J85" s="374">
        <f t="shared" si="25"/>
        <v>0</v>
      </c>
      <c r="K85" s="374">
        <f t="shared" si="17"/>
        <v>0</v>
      </c>
      <c r="L85" s="388">
        <f t="shared" si="26"/>
        <v>1</v>
      </c>
      <c r="M85" s="374">
        <f t="shared" si="18"/>
        <v>0</v>
      </c>
    </row>
    <row r="86" spans="1:13">
      <c r="A86" s="228">
        <f t="shared" si="19"/>
        <v>0</v>
      </c>
      <c r="B86" s="229">
        <f t="shared" si="14"/>
        <v>0</v>
      </c>
      <c r="C86" s="310">
        <f t="shared" si="20"/>
        <v>0</v>
      </c>
      <c r="D86" s="310">
        <f t="shared" si="21"/>
        <v>0</v>
      </c>
      <c r="E86" s="311">
        <f t="shared" si="15"/>
        <v>0</v>
      </c>
      <c r="F86" s="310">
        <f t="shared" si="22"/>
        <v>0</v>
      </c>
      <c r="G86" s="310">
        <f t="shared" si="23"/>
        <v>0</v>
      </c>
      <c r="H86" s="310">
        <f t="shared" si="24"/>
        <v>0</v>
      </c>
      <c r="I86" s="310">
        <f t="shared" si="16"/>
        <v>0</v>
      </c>
      <c r="J86" s="374">
        <f t="shared" si="25"/>
        <v>0</v>
      </c>
      <c r="K86" s="374">
        <f t="shared" si="17"/>
        <v>0</v>
      </c>
      <c r="L86" s="388">
        <f t="shared" si="26"/>
        <v>1</v>
      </c>
      <c r="M86" s="374">
        <f t="shared" si="18"/>
        <v>0</v>
      </c>
    </row>
    <row r="87" spans="1:13">
      <c r="A87" s="228">
        <f t="shared" si="19"/>
        <v>0</v>
      </c>
      <c r="B87" s="229">
        <f t="shared" si="14"/>
        <v>0</v>
      </c>
      <c r="C87" s="310">
        <f t="shared" si="20"/>
        <v>0</v>
      </c>
      <c r="D87" s="310">
        <f t="shared" si="21"/>
        <v>0</v>
      </c>
      <c r="E87" s="311">
        <f t="shared" si="15"/>
        <v>0</v>
      </c>
      <c r="F87" s="310">
        <f t="shared" si="22"/>
        <v>0</v>
      </c>
      <c r="G87" s="310">
        <f t="shared" si="23"/>
        <v>0</v>
      </c>
      <c r="H87" s="310">
        <f t="shared" si="24"/>
        <v>0</v>
      </c>
      <c r="I87" s="310">
        <f t="shared" si="16"/>
        <v>0</v>
      </c>
      <c r="J87" s="374">
        <f t="shared" si="25"/>
        <v>0</v>
      </c>
      <c r="K87" s="374">
        <f t="shared" si="17"/>
        <v>0</v>
      </c>
      <c r="L87" s="388">
        <f t="shared" si="26"/>
        <v>1</v>
      </c>
      <c r="M87" s="374">
        <f t="shared" si="18"/>
        <v>0</v>
      </c>
    </row>
    <row r="88" spans="1:13">
      <c r="A88" s="228">
        <f t="shared" si="19"/>
        <v>0</v>
      </c>
      <c r="B88" s="229">
        <f t="shared" si="14"/>
        <v>0</v>
      </c>
      <c r="C88" s="310">
        <f t="shared" si="20"/>
        <v>0</v>
      </c>
      <c r="D88" s="310">
        <f t="shared" si="21"/>
        <v>0</v>
      </c>
      <c r="E88" s="311">
        <f t="shared" si="15"/>
        <v>0</v>
      </c>
      <c r="F88" s="310">
        <f t="shared" si="22"/>
        <v>0</v>
      </c>
      <c r="G88" s="310">
        <f t="shared" si="23"/>
        <v>0</v>
      </c>
      <c r="H88" s="310">
        <f t="shared" si="24"/>
        <v>0</v>
      </c>
      <c r="I88" s="310">
        <f t="shared" si="16"/>
        <v>0</v>
      </c>
      <c r="J88" s="374">
        <f t="shared" si="25"/>
        <v>0</v>
      </c>
      <c r="K88" s="374">
        <f t="shared" si="17"/>
        <v>0</v>
      </c>
      <c r="L88" s="388">
        <f t="shared" si="26"/>
        <v>1</v>
      </c>
      <c r="M88" s="374">
        <f t="shared" si="18"/>
        <v>0</v>
      </c>
    </row>
    <row r="89" spans="1:13">
      <c r="A89" s="228">
        <f t="shared" si="19"/>
        <v>0</v>
      </c>
      <c r="B89" s="229">
        <f t="shared" si="14"/>
        <v>0</v>
      </c>
      <c r="C89" s="310">
        <f t="shared" si="20"/>
        <v>0</v>
      </c>
      <c r="D89" s="310">
        <f t="shared" si="21"/>
        <v>0</v>
      </c>
      <c r="E89" s="311">
        <f t="shared" si="15"/>
        <v>0</v>
      </c>
      <c r="F89" s="310">
        <f t="shared" si="22"/>
        <v>0</v>
      </c>
      <c r="G89" s="310">
        <f t="shared" si="23"/>
        <v>0</v>
      </c>
      <c r="H89" s="310">
        <f t="shared" si="24"/>
        <v>0</v>
      </c>
      <c r="I89" s="310">
        <f t="shared" si="16"/>
        <v>0</v>
      </c>
      <c r="J89" s="374">
        <f t="shared" si="25"/>
        <v>0</v>
      </c>
      <c r="K89" s="374">
        <f t="shared" si="17"/>
        <v>0</v>
      </c>
      <c r="L89" s="388">
        <f t="shared" si="26"/>
        <v>1</v>
      </c>
      <c r="M89" s="374">
        <f t="shared" si="18"/>
        <v>0</v>
      </c>
    </row>
    <row r="90" spans="1:13">
      <c r="A90" s="228">
        <f t="shared" si="19"/>
        <v>0</v>
      </c>
      <c r="B90" s="229">
        <f t="shared" si="14"/>
        <v>0</v>
      </c>
      <c r="C90" s="310">
        <f t="shared" si="20"/>
        <v>0</v>
      </c>
      <c r="D90" s="310">
        <f t="shared" si="21"/>
        <v>0</v>
      </c>
      <c r="E90" s="311">
        <f t="shared" si="15"/>
        <v>0</v>
      </c>
      <c r="F90" s="310">
        <f t="shared" si="22"/>
        <v>0</v>
      </c>
      <c r="G90" s="310">
        <f t="shared" si="23"/>
        <v>0</v>
      </c>
      <c r="H90" s="310">
        <f t="shared" si="24"/>
        <v>0</v>
      </c>
      <c r="I90" s="310">
        <f t="shared" si="16"/>
        <v>0</v>
      </c>
      <c r="J90" s="374">
        <f t="shared" si="25"/>
        <v>0</v>
      </c>
      <c r="K90" s="374">
        <f t="shared" si="17"/>
        <v>0</v>
      </c>
      <c r="L90" s="388">
        <f t="shared" si="26"/>
        <v>1</v>
      </c>
      <c r="M90" s="374">
        <f t="shared" si="18"/>
        <v>0</v>
      </c>
    </row>
    <row r="91" spans="1:13">
      <c r="A91" s="228">
        <f t="shared" si="19"/>
        <v>0</v>
      </c>
      <c r="B91" s="229">
        <f t="shared" si="14"/>
        <v>0</v>
      </c>
      <c r="C91" s="310">
        <f t="shared" si="20"/>
        <v>0</v>
      </c>
      <c r="D91" s="310">
        <f t="shared" si="21"/>
        <v>0</v>
      </c>
      <c r="E91" s="311">
        <f t="shared" si="15"/>
        <v>0</v>
      </c>
      <c r="F91" s="310">
        <f t="shared" si="22"/>
        <v>0</v>
      </c>
      <c r="G91" s="310">
        <f t="shared" si="23"/>
        <v>0</v>
      </c>
      <c r="H91" s="310">
        <f t="shared" si="24"/>
        <v>0</v>
      </c>
      <c r="I91" s="310">
        <f t="shared" si="16"/>
        <v>0</v>
      </c>
      <c r="J91" s="374">
        <f t="shared" si="25"/>
        <v>0</v>
      </c>
      <c r="K91" s="374">
        <f t="shared" si="17"/>
        <v>0</v>
      </c>
      <c r="L91" s="388">
        <f t="shared" si="26"/>
        <v>1</v>
      </c>
      <c r="M91" s="374">
        <f t="shared" si="18"/>
        <v>0</v>
      </c>
    </row>
    <row r="92" spans="1:13">
      <c r="A92" s="228">
        <f t="shared" si="19"/>
        <v>0</v>
      </c>
      <c r="B92" s="229">
        <f t="shared" si="14"/>
        <v>0</v>
      </c>
      <c r="C92" s="310">
        <f t="shared" si="20"/>
        <v>0</v>
      </c>
      <c r="D92" s="310">
        <f t="shared" si="21"/>
        <v>0</v>
      </c>
      <c r="E92" s="311">
        <f t="shared" si="15"/>
        <v>0</v>
      </c>
      <c r="F92" s="310">
        <f t="shared" si="22"/>
        <v>0</v>
      </c>
      <c r="G92" s="310">
        <f t="shared" si="23"/>
        <v>0</v>
      </c>
      <c r="H92" s="310">
        <f t="shared" si="24"/>
        <v>0</v>
      </c>
      <c r="I92" s="310">
        <f t="shared" si="16"/>
        <v>0</v>
      </c>
      <c r="J92" s="374">
        <f t="shared" si="25"/>
        <v>0</v>
      </c>
      <c r="K92" s="374">
        <f t="shared" si="17"/>
        <v>0</v>
      </c>
      <c r="L92" s="388">
        <f t="shared" si="26"/>
        <v>1</v>
      </c>
      <c r="M92" s="374">
        <f t="shared" si="18"/>
        <v>0</v>
      </c>
    </row>
    <row r="93" spans="1:13">
      <c r="A93" s="228">
        <f t="shared" si="19"/>
        <v>0</v>
      </c>
      <c r="B93" s="229">
        <f t="shared" si="14"/>
        <v>0</v>
      </c>
      <c r="C93" s="310">
        <f t="shared" si="20"/>
        <v>0</v>
      </c>
      <c r="D93" s="310">
        <f t="shared" si="21"/>
        <v>0</v>
      </c>
      <c r="E93" s="311">
        <f t="shared" si="15"/>
        <v>0</v>
      </c>
      <c r="F93" s="310">
        <f t="shared" si="22"/>
        <v>0</v>
      </c>
      <c r="G93" s="310">
        <f t="shared" si="23"/>
        <v>0</v>
      </c>
      <c r="H93" s="310">
        <f t="shared" si="24"/>
        <v>0</v>
      </c>
      <c r="I93" s="310">
        <f t="shared" si="16"/>
        <v>0</v>
      </c>
      <c r="J93" s="374">
        <f t="shared" si="25"/>
        <v>0</v>
      </c>
      <c r="K93" s="374">
        <f t="shared" si="17"/>
        <v>0</v>
      </c>
      <c r="L93" s="388">
        <f t="shared" si="26"/>
        <v>1</v>
      </c>
      <c r="M93" s="374">
        <f t="shared" si="18"/>
        <v>0</v>
      </c>
    </row>
    <row r="94" spans="1:13">
      <c r="A94" s="228">
        <f t="shared" si="19"/>
        <v>0</v>
      </c>
      <c r="B94" s="229">
        <f t="shared" si="14"/>
        <v>0</v>
      </c>
      <c r="C94" s="310">
        <f t="shared" si="20"/>
        <v>0</v>
      </c>
      <c r="D94" s="310">
        <f t="shared" si="21"/>
        <v>0</v>
      </c>
      <c r="E94" s="311">
        <f t="shared" si="15"/>
        <v>0</v>
      </c>
      <c r="F94" s="310">
        <f t="shared" si="22"/>
        <v>0</v>
      </c>
      <c r="G94" s="310">
        <f t="shared" si="23"/>
        <v>0</v>
      </c>
      <c r="H94" s="310">
        <f t="shared" si="24"/>
        <v>0</v>
      </c>
      <c r="I94" s="310">
        <f t="shared" si="16"/>
        <v>0</v>
      </c>
      <c r="J94" s="374">
        <f t="shared" si="25"/>
        <v>0</v>
      </c>
      <c r="K94" s="374">
        <f t="shared" si="17"/>
        <v>0</v>
      </c>
      <c r="L94" s="388">
        <f t="shared" si="26"/>
        <v>1</v>
      </c>
      <c r="M94" s="374">
        <f t="shared" si="18"/>
        <v>0</v>
      </c>
    </row>
    <row r="95" spans="1:13">
      <c r="A95" s="228">
        <f t="shared" si="19"/>
        <v>0</v>
      </c>
      <c r="B95" s="229">
        <f t="shared" si="14"/>
        <v>0</v>
      </c>
      <c r="C95" s="310">
        <f t="shared" si="20"/>
        <v>0</v>
      </c>
      <c r="D95" s="310">
        <f t="shared" si="21"/>
        <v>0</v>
      </c>
      <c r="E95" s="311">
        <f t="shared" si="15"/>
        <v>0</v>
      </c>
      <c r="F95" s="310">
        <f t="shared" si="22"/>
        <v>0</v>
      </c>
      <c r="G95" s="310">
        <f t="shared" si="23"/>
        <v>0</v>
      </c>
      <c r="H95" s="310">
        <f t="shared" si="24"/>
        <v>0</v>
      </c>
      <c r="I95" s="310">
        <f t="shared" si="16"/>
        <v>0</v>
      </c>
      <c r="J95" s="374">
        <f t="shared" si="25"/>
        <v>0</v>
      </c>
      <c r="K95" s="374">
        <f t="shared" si="17"/>
        <v>0</v>
      </c>
      <c r="L95" s="388">
        <f t="shared" si="26"/>
        <v>1</v>
      </c>
      <c r="M95" s="374">
        <f t="shared" si="18"/>
        <v>0</v>
      </c>
    </row>
    <row r="96" spans="1:13">
      <c r="A96" s="228">
        <f t="shared" si="19"/>
        <v>0</v>
      </c>
      <c r="B96" s="229">
        <f t="shared" si="14"/>
        <v>0</v>
      </c>
      <c r="C96" s="310">
        <f t="shared" si="20"/>
        <v>0</v>
      </c>
      <c r="D96" s="310">
        <f t="shared" si="21"/>
        <v>0</v>
      </c>
      <c r="E96" s="311">
        <f t="shared" si="15"/>
        <v>0</v>
      </c>
      <c r="F96" s="310">
        <f t="shared" si="22"/>
        <v>0</v>
      </c>
      <c r="G96" s="310">
        <f t="shared" si="23"/>
        <v>0</v>
      </c>
      <c r="H96" s="310">
        <f t="shared" si="24"/>
        <v>0</v>
      </c>
      <c r="I96" s="310">
        <f t="shared" si="16"/>
        <v>0</v>
      </c>
      <c r="J96" s="374">
        <f t="shared" si="25"/>
        <v>0</v>
      </c>
      <c r="K96" s="374">
        <f t="shared" si="17"/>
        <v>0</v>
      </c>
      <c r="L96" s="388">
        <f t="shared" si="26"/>
        <v>1</v>
      </c>
      <c r="M96" s="374">
        <f t="shared" si="18"/>
        <v>0</v>
      </c>
    </row>
    <row r="97" spans="1:13">
      <c r="A97" s="228">
        <f t="shared" si="19"/>
        <v>0</v>
      </c>
      <c r="B97" s="229">
        <f t="shared" si="14"/>
        <v>0</v>
      </c>
      <c r="C97" s="310">
        <f t="shared" si="20"/>
        <v>0</v>
      </c>
      <c r="D97" s="310">
        <f t="shared" si="21"/>
        <v>0</v>
      </c>
      <c r="E97" s="311">
        <f t="shared" si="15"/>
        <v>0</v>
      </c>
      <c r="F97" s="310">
        <f t="shared" si="22"/>
        <v>0</v>
      </c>
      <c r="G97" s="310">
        <f t="shared" si="23"/>
        <v>0</v>
      </c>
      <c r="H97" s="310">
        <f t="shared" si="24"/>
        <v>0</v>
      </c>
      <c r="I97" s="310">
        <f t="shared" si="16"/>
        <v>0</v>
      </c>
      <c r="J97" s="374">
        <f t="shared" si="25"/>
        <v>0</v>
      </c>
      <c r="K97" s="374">
        <f t="shared" si="17"/>
        <v>0</v>
      </c>
      <c r="L97" s="388">
        <f t="shared" si="26"/>
        <v>1</v>
      </c>
      <c r="M97" s="374">
        <f t="shared" si="18"/>
        <v>0</v>
      </c>
    </row>
    <row r="98" spans="1:13">
      <c r="A98" s="228">
        <f t="shared" si="19"/>
        <v>0</v>
      </c>
      <c r="B98" s="229">
        <f t="shared" si="14"/>
        <v>0</v>
      </c>
      <c r="C98" s="310">
        <f t="shared" si="20"/>
        <v>0</v>
      </c>
      <c r="D98" s="310">
        <f t="shared" si="21"/>
        <v>0</v>
      </c>
      <c r="E98" s="311">
        <f t="shared" si="15"/>
        <v>0</v>
      </c>
      <c r="F98" s="310">
        <f t="shared" si="22"/>
        <v>0</v>
      </c>
      <c r="G98" s="310">
        <f t="shared" si="23"/>
        <v>0</v>
      </c>
      <c r="H98" s="310">
        <f t="shared" si="24"/>
        <v>0</v>
      </c>
      <c r="I98" s="310">
        <f t="shared" si="16"/>
        <v>0</v>
      </c>
      <c r="J98" s="374">
        <f t="shared" si="25"/>
        <v>0</v>
      </c>
      <c r="K98" s="374">
        <f t="shared" si="17"/>
        <v>0</v>
      </c>
      <c r="L98" s="388">
        <f t="shared" si="26"/>
        <v>1</v>
      </c>
      <c r="M98" s="374">
        <f t="shared" si="18"/>
        <v>0</v>
      </c>
    </row>
    <row r="99" spans="1:13">
      <c r="A99" s="228">
        <f t="shared" si="19"/>
        <v>0</v>
      </c>
      <c r="B99" s="229">
        <f t="shared" si="14"/>
        <v>0</v>
      </c>
      <c r="C99" s="310">
        <f t="shared" si="20"/>
        <v>0</v>
      </c>
      <c r="D99" s="310">
        <f t="shared" si="21"/>
        <v>0</v>
      </c>
      <c r="E99" s="311">
        <f t="shared" si="15"/>
        <v>0</v>
      </c>
      <c r="F99" s="310">
        <f t="shared" si="22"/>
        <v>0</v>
      </c>
      <c r="G99" s="310">
        <f t="shared" si="23"/>
        <v>0</v>
      </c>
      <c r="H99" s="310">
        <f t="shared" si="24"/>
        <v>0</v>
      </c>
      <c r="I99" s="310">
        <f t="shared" si="16"/>
        <v>0</v>
      </c>
      <c r="J99" s="374">
        <f t="shared" si="25"/>
        <v>0</v>
      </c>
      <c r="K99" s="374">
        <f t="shared" si="17"/>
        <v>0</v>
      </c>
      <c r="L99" s="388">
        <f t="shared" si="26"/>
        <v>1</v>
      </c>
      <c r="M99" s="374">
        <f t="shared" si="18"/>
        <v>0</v>
      </c>
    </row>
    <row r="100" spans="1:13">
      <c r="A100" s="228">
        <f t="shared" si="19"/>
        <v>0</v>
      </c>
      <c r="B100" s="229">
        <f t="shared" si="14"/>
        <v>0</v>
      </c>
      <c r="C100" s="310">
        <f t="shared" si="20"/>
        <v>0</v>
      </c>
      <c r="D100" s="310">
        <f t="shared" si="21"/>
        <v>0</v>
      </c>
      <c r="E100" s="311">
        <f t="shared" si="15"/>
        <v>0</v>
      </c>
      <c r="F100" s="310">
        <f t="shared" si="22"/>
        <v>0</v>
      </c>
      <c r="G100" s="310">
        <f t="shared" si="23"/>
        <v>0</v>
      </c>
      <c r="H100" s="310">
        <f t="shared" si="24"/>
        <v>0</v>
      </c>
      <c r="I100" s="310">
        <f t="shared" si="16"/>
        <v>0</v>
      </c>
      <c r="J100" s="374">
        <f t="shared" si="25"/>
        <v>0</v>
      </c>
      <c r="K100" s="374">
        <f t="shared" si="17"/>
        <v>0</v>
      </c>
      <c r="L100" s="388">
        <f t="shared" si="26"/>
        <v>1</v>
      </c>
      <c r="M100" s="374">
        <f t="shared" si="18"/>
        <v>0</v>
      </c>
    </row>
    <row r="101" spans="1:13">
      <c r="A101" s="228">
        <f t="shared" si="19"/>
        <v>0</v>
      </c>
      <c r="B101" s="229">
        <f t="shared" si="14"/>
        <v>0</v>
      </c>
      <c r="C101" s="310">
        <f t="shared" si="20"/>
        <v>0</v>
      </c>
      <c r="D101" s="310">
        <f t="shared" si="21"/>
        <v>0</v>
      </c>
      <c r="E101" s="311">
        <f t="shared" si="15"/>
        <v>0</v>
      </c>
      <c r="F101" s="310">
        <f t="shared" si="22"/>
        <v>0</v>
      </c>
      <c r="G101" s="310">
        <f t="shared" si="23"/>
        <v>0</v>
      </c>
      <c r="H101" s="310">
        <f t="shared" si="24"/>
        <v>0</v>
      </c>
      <c r="I101" s="310">
        <f t="shared" si="16"/>
        <v>0</v>
      </c>
      <c r="J101" s="374">
        <f t="shared" si="25"/>
        <v>0</v>
      </c>
      <c r="K101" s="374">
        <f t="shared" si="17"/>
        <v>0</v>
      </c>
      <c r="L101" s="388">
        <f t="shared" si="26"/>
        <v>1</v>
      </c>
      <c r="M101" s="374">
        <f t="shared" si="18"/>
        <v>0</v>
      </c>
    </row>
    <row r="102" spans="1:13">
      <c r="A102" s="228">
        <f t="shared" si="19"/>
        <v>0</v>
      </c>
      <c r="B102" s="229">
        <f t="shared" si="14"/>
        <v>0</v>
      </c>
      <c r="C102" s="310">
        <f t="shared" si="20"/>
        <v>0</v>
      </c>
      <c r="D102" s="310">
        <f t="shared" si="21"/>
        <v>0</v>
      </c>
      <c r="E102" s="311">
        <f t="shared" si="15"/>
        <v>0</v>
      </c>
      <c r="F102" s="310">
        <f t="shared" si="22"/>
        <v>0</v>
      </c>
      <c r="G102" s="310">
        <f t="shared" si="23"/>
        <v>0</v>
      </c>
      <c r="H102" s="310">
        <f t="shared" si="24"/>
        <v>0</v>
      </c>
      <c r="I102" s="310">
        <f t="shared" si="16"/>
        <v>0</v>
      </c>
      <c r="J102" s="374">
        <f t="shared" si="25"/>
        <v>0</v>
      </c>
      <c r="K102" s="374">
        <f t="shared" si="17"/>
        <v>0</v>
      </c>
      <c r="L102" s="388">
        <f t="shared" si="26"/>
        <v>1</v>
      </c>
      <c r="M102" s="374">
        <f t="shared" si="18"/>
        <v>0</v>
      </c>
    </row>
    <row r="103" spans="1:13">
      <c r="A103" s="228">
        <f t="shared" si="19"/>
        <v>0</v>
      </c>
      <c r="B103" s="229">
        <f t="shared" si="14"/>
        <v>0</v>
      </c>
      <c r="C103" s="310">
        <f t="shared" si="20"/>
        <v>0</v>
      </c>
      <c r="D103" s="310">
        <f t="shared" si="21"/>
        <v>0</v>
      </c>
      <c r="E103" s="311">
        <f t="shared" si="15"/>
        <v>0</v>
      </c>
      <c r="F103" s="310">
        <f t="shared" si="22"/>
        <v>0</v>
      </c>
      <c r="G103" s="310">
        <f t="shared" si="23"/>
        <v>0</v>
      </c>
      <c r="H103" s="310">
        <f t="shared" si="24"/>
        <v>0</v>
      </c>
      <c r="I103" s="310">
        <f t="shared" si="16"/>
        <v>0</v>
      </c>
      <c r="J103" s="374">
        <f t="shared" si="25"/>
        <v>0</v>
      </c>
      <c r="K103" s="374">
        <f t="shared" si="17"/>
        <v>0</v>
      </c>
      <c r="L103" s="388">
        <f t="shared" si="26"/>
        <v>1</v>
      </c>
      <c r="M103" s="374">
        <f t="shared" si="18"/>
        <v>0</v>
      </c>
    </row>
    <row r="104" spans="1:13">
      <c r="A104" s="228">
        <f t="shared" si="19"/>
        <v>0</v>
      </c>
      <c r="B104" s="229">
        <f t="shared" si="14"/>
        <v>0</v>
      </c>
      <c r="C104" s="310">
        <f t="shared" si="20"/>
        <v>0</v>
      </c>
      <c r="D104" s="310">
        <f t="shared" si="21"/>
        <v>0</v>
      </c>
      <c r="E104" s="311">
        <f t="shared" si="15"/>
        <v>0</v>
      </c>
      <c r="F104" s="310">
        <f t="shared" si="22"/>
        <v>0</v>
      </c>
      <c r="G104" s="310">
        <f t="shared" si="23"/>
        <v>0</v>
      </c>
      <c r="H104" s="310">
        <f t="shared" si="24"/>
        <v>0</v>
      </c>
      <c r="I104" s="310">
        <f t="shared" si="16"/>
        <v>0</v>
      </c>
      <c r="J104" s="374">
        <f t="shared" si="25"/>
        <v>0</v>
      </c>
      <c r="K104" s="374">
        <f t="shared" si="17"/>
        <v>0</v>
      </c>
      <c r="L104" s="388">
        <f t="shared" si="26"/>
        <v>1</v>
      </c>
      <c r="M104" s="374">
        <f t="shared" si="18"/>
        <v>0</v>
      </c>
    </row>
    <row r="105" spans="1:13">
      <c r="A105" s="228">
        <f t="shared" si="19"/>
        <v>0</v>
      </c>
      <c r="B105" s="229">
        <f t="shared" si="14"/>
        <v>0</v>
      </c>
      <c r="C105" s="310">
        <f t="shared" si="20"/>
        <v>0</v>
      </c>
      <c r="D105" s="310">
        <f t="shared" si="21"/>
        <v>0</v>
      </c>
      <c r="E105" s="311">
        <f t="shared" si="15"/>
        <v>0</v>
      </c>
      <c r="F105" s="310">
        <f t="shared" si="22"/>
        <v>0</v>
      </c>
      <c r="G105" s="310">
        <f t="shared" si="23"/>
        <v>0</v>
      </c>
      <c r="H105" s="310">
        <f t="shared" si="24"/>
        <v>0</v>
      </c>
      <c r="I105" s="310">
        <f t="shared" si="16"/>
        <v>0</v>
      </c>
      <c r="J105" s="374">
        <f t="shared" si="25"/>
        <v>0</v>
      </c>
      <c r="K105" s="374">
        <f t="shared" si="17"/>
        <v>0</v>
      </c>
      <c r="L105" s="388">
        <f t="shared" si="26"/>
        <v>1</v>
      </c>
      <c r="M105" s="374">
        <f t="shared" si="18"/>
        <v>0</v>
      </c>
    </row>
    <row r="106" spans="1:13">
      <c r="A106" s="228">
        <f t="shared" si="19"/>
        <v>0</v>
      </c>
      <c r="B106" s="229">
        <f t="shared" si="14"/>
        <v>0</v>
      </c>
      <c r="C106" s="310">
        <f t="shared" si="20"/>
        <v>0</v>
      </c>
      <c r="D106" s="310">
        <f t="shared" si="21"/>
        <v>0</v>
      </c>
      <c r="E106" s="311">
        <f t="shared" si="15"/>
        <v>0</v>
      </c>
      <c r="F106" s="310">
        <f t="shared" si="22"/>
        <v>0</v>
      </c>
      <c r="G106" s="310">
        <f t="shared" si="23"/>
        <v>0</v>
      </c>
      <c r="H106" s="310">
        <f t="shared" si="24"/>
        <v>0</v>
      </c>
      <c r="I106" s="310">
        <f t="shared" si="16"/>
        <v>0</v>
      </c>
      <c r="J106" s="374">
        <f t="shared" si="25"/>
        <v>0</v>
      </c>
      <c r="K106" s="374">
        <f t="shared" si="17"/>
        <v>0</v>
      </c>
      <c r="L106" s="388">
        <f t="shared" si="26"/>
        <v>1</v>
      </c>
      <c r="M106" s="374">
        <f t="shared" si="18"/>
        <v>0</v>
      </c>
    </row>
    <row r="107" spans="1:13">
      <c r="A107" s="228">
        <f t="shared" si="19"/>
        <v>0</v>
      </c>
      <c r="B107" s="229">
        <f t="shared" si="14"/>
        <v>0</v>
      </c>
      <c r="C107" s="310">
        <f t="shared" si="20"/>
        <v>0</v>
      </c>
      <c r="D107" s="310">
        <f t="shared" si="21"/>
        <v>0</v>
      </c>
      <c r="E107" s="311">
        <f t="shared" si="15"/>
        <v>0</v>
      </c>
      <c r="F107" s="310">
        <f t="shared" si="22"/>
        <v>0</v>
      </c>
      <c r="G107" s="310">
        <f t="shared" si="23"/>
        <v>0</v>
      </c>
      <c r="H107" s="310">
        <f t="shared" si="24"/>
        <v>0</v>
      </c>
      <c r="I107" s="310">
        <f t="shared" si="16"/>
        <v>0</v>
      </c>
      <c r="J107" s="374">
        <f t="shared" si="25"/>
        <v>0</v>
      </c>
      <c r="K107" s="374">
        <f t="shared" si="17"/>
        <v>0</v>
      </c>
      <c r="L107" s="388">
        <f t="shared" si="26"/>
        <v>1</v>
      </c>
      <c r="M107" s="374">
        <f t="shared" si="18"/>
        <v>0</v>
      </c>
    </row>
    <row r="108" spans="1:13">
      <c r="A108" s="228">
        <f t="shared" si="19"/>
        <v>0</v>
      </c>
      <c r="B108" s="229">
        <f t="shared" si="14"/>
        <v>0</v>
      </c>
      <c r="C108" s="310">
        <f t="shared" si="20"/>
        <v>0</v>
      </c>
      <c r="D108" s="310">
        <f t="shared" si="21"/>
        <v>0</v>
      </c>
      <c r="E108" s="311">
        <f t="shared" si="15"/>
        <v>0</v>
      </c>
      <c r="F108" s="310">
        <f t="shared" si="22"/>
        <v>0</v>
      </c>
      <c r="G108" s="310">
        <f t="shared" si="23"/>
        <v>0</v>
      </c>
      <c r="H108" s="310">
        <f t="shared" si="24"/>
        <v>0</v>
      </c>
      <c r="I108" s="310">
        <f t="shared" si="16"/>
        <v>0</v>
      </c>
      <c r="J108" s="374">
        <f t="shared" si="25"/>
        <v>0</v>
      </c>
      <c r="K108" s="374">
        <f t="shared" si="17"/>
        <v>0</v>
      </c>
      <c r="L108" s="388">
        <f t="shared" si="26"/>
        <v>1</v>
      </c>
      <c r="M108" s="374">
        <f t="shared" si="18"/>
        <v>0</v>
      </c>
    </row>
    <row r="109" spans="1:13">
      <c r="A109" s="228">
        <f t="shared" si="19"/>
        <v>0</v>
      </c>
      <c r="B109" s="229">
        <f t="shared" si="14"/>
        <v>0</v>
      </c>
      <c r="C109" s="310">
        <f t="shared" si="20"/>
        <v>0</v>
      </c>
      <c r="D109" s="310">
        <f t="shared" si="21"/>
        <v>0</v>
      </c>
      <c r="E109" s="311">
        <f t="shared" si="15"/>
        <v>0</v>
      </c>
      <c r="F109" s="310">
        <f t="shared" si="22"/>
        <v>0</v>
      </c>
      <c r="G109" s="310">
        <f t="shared" si="23"/>
        <v>0</v>
      </c>
      <c r="H109" s="310">
        <f t="shared" si="24"/>
        <v>0</v>
      </c>
      <c r="I109" s="310">
        <f t="shared" si="16"/>
        <v>0</v>
      </c>
      <c r="J109" s="374">
        <f t="shared" si="25"/>
        <v>0</v>
      </c>
      <c r="K109" s="374">
        <f t="shared" si="17"/>
        <v>0</v>
      </c>
      <c r="L109" s="388">
        <f t="shared" si="26"/>
        <v>1</v>
      </c>
      <c r="M109" s="374">
        <f t="shared" si="18"/>
        <v>0</v>
      </c>
    </row>
    <row r="110" spans="1:13">
      <c r="A110" s="228">
        <f t="shared" si="19"/>
        <v>0</v>
      </c>
      <c r="B110" s="229">
        <f t="shared" si="14"/>
        <v>0</v>
      </c>
      <c r="C110" s="310">
        <f t="shared" si="20"/>
        <v>0</v>
      </c>
      <c r="D110" s="310">
        <f t="shared" si="21"/>
        <v>0</v>
      </c>
      <c r="E110" s="311">
        <f t="shared" si="15"/>
        <v>0</v>
      </c>
      <c r="F110" s="310">
        <f t="shared" si="22"/>
        <v>0</v>
      </c>
      <c r="G110" s="310">
        <f t="shared" si="23"/>
        <v>0</v>
      </c>
      <c r="H110" s="310">
        <f t="shared" si="24"/>
        <v>0</v>
      </c>
      <c r="I110" s="310">
        <f t="shared" si="16"/>
        <v>0</v>
      </c>
      <c r="J110" s="374">
        <f t="shared" si="25"/>
        <v>0</v>
      </c>
      <c r="K110" s="374">
        <f t="shared" si="17"/>
        <v>0</v>
      </c>
      <c r="L110" s="388">
        <f t="shared" si="26"/>
        <v>1</v>
      </c>
      <c r="M110" s="374">
        <f t="shared" si="18"/>
        <v>0</v>
      </c>
    </row>
    <row r="111" spans="1:13">
      <c r="A111" s="228">
        <f t="shared" si="19"/>
        <v>0</v>
      </c>
      <c r="B111" s="229">
        <f t="shared" si="14"/>
        <v>0</v>
      </c>
      <c r="C111" s="310">
        <f t="shared" si="20"/>
        <v>0</v>
      </c>
      <c r="D111" s="310">
        <f t="shared" si="21"/>
        <v>0</v>
      </c>
      <c r="E111" s="311">
        <f t="shared" si="15"/>
        <v>0</v>
      </c>
      <c r="F111" s="310">
        <f t="shared" si="22"/>
        <v>0</v>
      </c>
      <c r="G111" s="310">
        <f t="shared" si="23"/>
        <v>0</v>
      </c>
      <c r="H111" s="310">
        <f t="shared" si="24"/>
        <v>0</v>
      </c>
      <c r="I111" s="310">
        <f t="shared" si="16"/>
        <v>0</v>
      </c>
      <c r="J111" s="374">
        <f t="shared" si="25"/>
        <v>0</v>
      </c>
      <c r="K111" s="374">
        <f t="shared" si="17"/>
        <v>0</v>
      </c>
      <c r="L111" s="388">
        <f t="shared" si="26"/>
        <v>1</v>
      </c>
      <c r="M111" s="374">
        <f t="shared" si="18"/>
        <v>0</v>
      </c>
    </row>
    <row r="112" spans="1:13">
      <c r="A112" s="228">
        <f t="shared" si="19"/>
        <v>0</v>
      </c>
      <c r="B112" s="229">
        <f t="shared" si="14"/>
        <v>0</v>
      </c>
      <c r="C112" s="310">
        <f t="shared" si="20"/>
        <v>0</v>
      </c>
      <c r="D112" s="310">
        <f t="shared" si="21"/>
        <v>0</v>
      </c>
      <c r="E112" s="311">
        <f t="shared" si="15"/>
        <v>0</v>
      </c>
      <c r="F112" s="310">
        <f t="shared" si="22"/>
        <v>0</v>
      </c>
      <c r="G112" s="310">
        <f t="shared" si="23"/>
        <v>0</v>
      </c>
      <c r="H112" s="310">
        <f t="shared" si="24"/>
        <v>0</v>
      </c>
      <c r="I112" s="310">
        <f t="shared" si="16"/>
        <v>0</v>
      </c>
      <c r="J112" s="374">
        <f t="shared" si="25"/>
        <v>0</v>
      </c>
      <c r="K112" s="374">
        <f t="shared" si="17"/>
        <v>0</v>
      </c>
      <c r="L112" s="388">
        <f t="shared" si="26"/>
        <v>1</v>
      </c>
      <c r="M112" s="374">
        <f t="shared" si="18"/>
        <v>0</v>
      </c>
    </row>
    <row r="113" spans="1:13">
      <c r="A113" s="228">
        <f t="shared" si="19"/>
        <v>0</v>
      </c>
      <c r="B113" s="229">
        <f t="shared" si="14"/>
        <v>0</v>
      </c>
      <c r="C113" s="310">
        <f t="shared" si="20"/>
        <v>0</v>
      </c>
      <c r="D113" s="310">
        <f t="shared" si="21"/>
        <v>0</v>
      </c>
      <c r="E113" s="311">
        <f t="shared" si="15"/>
        <v>0</v>
      </c>
      <c r="F113" s="310">
        <f t="shared" si="22"/>
        <v>0</v>
      </c>
      <c r="G113" s="310">
        <f t="shared" si="23"/>
        <v>0</v>
      </c>
      <c r="H113" s="310">
        <f t="shared" si="24"/>
        <v>0</v>
      </c>
      <c r="I113" s="310">
        <f t="shared" si="16"/>
        <v>0</v>
      </c>
      <c r="J113" s="374">
        <f t="shared" si="25"/>
        <v>0</v>
      </c>
      <c r="K113" s="374">
        <f t="shared" si="17"/>
        <v>0</v>
      </c>
      <c r="L113" s="388">
        <f t="shared" si="26"/>
        <v>1</v>
      </c>
      <c r="M113" s="374">
        <f t="shared" si="18"/>
        <v>0</v>
      </c>
    </row>
    <row r="114" spans="1:13">
      <c r="A114" s="228">
        <f t="shared" si="19"/>
        <v>0</v>
      </c>
      <c r="B114" s="229">
        <f t="shared" si="14"/>
        <v>0</v>
      </c>
      <c r="C114" s="310">
        <f t="shared" si="20"/>
        <v>0</v>
      </c>
      <c r="D114" s="310">
        <f t="shared" si="21"/>
        <v>0</v>
      </c>
      <c r="E114" s="311">
        <f t="shared" si="15"/>
        <v>0</v>
      </c>
      <c r="F114" s="310">
        <f t="shared" si="22"/>
        <v>0</v>
      </c>
      <c r="G114" s="310">
        <f t="shared" si="23"/>
        <v>0</v>
      </c>
      <c r="H114" s="310">
        <f t="shared" si="24"/>
        <v>0</v>
      </c>
      <c r="I114" s="310">
        <f t="shared" si="16"/>
        <v>0</v>
      </c>
      <c r="J114" s="374">
        <f t="shared" si="25"/>
        <v>0</v>
      </c>
      <c r="K114" s="374">
        <f t="shared" si="17"/>
        <v>0</v>
      </c>
      <c r="L114" s="388">
        <f t="shared" si="26"/>
        <v>1</v>
      </c>
      <c r="M114" s="374">
        <f t="shared" si="18"/>
        <v>0</v>
      </c>
    </row>
    <row r="115" spans="1:13">
      <c r="A115" s="228">
        <f t="shared" si="19"/>
        <v>0</v>
      </c>
      <c r="B115" s="229">
        <f t="shared" si="14"/>
        <v>0</v>
      </c>
      <c r="C115" s="310">
        <f t="shared" si="20"/>
        <v>0</v>
      </c>
      <c r="D115" s="310">
        <f t="shared" si="21"/>
        <v>0</v>
      </c>
      <c r="E115" s="311">
        <f t="shared" si="15"/>
        <v>0</v>
      </c>
      <c r="F115" s="310">
        <f t="shared" si="22"/>
        <v>0</v>
      </c>
      <c r="G115" s="310">
        <f t="shared" si="23"/>
        <v>0</v>
      </c>
      <c r="H115" s="310">
        <f t="shared" si="24"/>
        <v>0</v>
      </c>
      <c r="I115" s="310">
        <f t="shared" si="16"/>
        <v>0</v>
      </c>
      <c r="J115" s="374">
        <f t="shared" si="25"/>
        <v>0</v>
      </c>
      <c r="K115" s="374">
        <f t="shared" si="17"/>
        <v>0</v>
      </c>
      <c r="L115" s="388">
        <f t="shared" si="26"/>
        <v>1</v>
      </c>
      <c r="M115" s="374">
        <f t="shared" si="18"/>
        <v>0</v>
      </c>
    </row>
    <row r="116" spans="1:13">
      <c r="A116" s="228">
        <f t="shared" si="19"/>
        <v>0</v>
      </c>
      <c r="B116" s="229">
        <f t="shared" si="14"/>
        <v>0</v>
      </c>
      <c r="C116" s="310">
        <f t="shared" si="20"/>
        <v>0</v>
      </c>
      <c r="D116" s="310">
        <f t="shared" si="21"/>
        <v>0</v>
      </c>
      <c r="E116" s="311">
        <f t="shared" si="15"/>
        <v>0</v>
      </c>
      <c r="F116" s="310">
        <f t="shared" si="22"/>
        <v>0</v>
      </c>
      <c r="G116" s="310">
        <f t="shared" si="23"/>
        <v>0</v>
      </c>
      <c r="H116" s="310">
        <f t="shared" si="24"/>
        <v>0</v>
      </c>
      <c r="I116" s="310">
        <f t="shared" si="16"/>
        <v>0</v>
      </c>
      <c r="J116" s="374">
        <f t="shared" si="25"/>
        <v>0</v>
      </c>
      <c r="K116" s="374">
        <f t="shared" si="17"/>
        <v>0</v>
      </c>
      <c r="L116" s="388">
        <f t="shared" si="26"/>
        <v>1</v>
      </c>
      <c r="M116" s="374">
        <f t="shared" si="18"/>
        <v>0</v>
      </c>
    </row>
    <row r="117" spans="1:13">
      <c r="A117" s="228">
        <f t="shared" si="19"/>
        <v>0</v>
      </c>
      <c r="B117" s="229">
        <f t="shared" si="14"/>
        <v>0</v>
      </c>
      <c r="C117" s="310">
        <f t="shared" si="20"/>
        <v>0</v>
      </c>
      <c r="D117" s="310">
        <f t="shared" si="21"/>
        <v>0</v>
      </c>
      <c r="E117" s="311">
        <f t="shared" si="15"/>
        <v>0</v>
      </c>
      <c r="F117" s="310">
        <f t="shared" si="22"/>
        <v>0</v>
      </c>
      <c r="G117" s="310">
        <f t="shared" si="23"/>
        <v>0</v>
      </c>
      <c r="H117" s="310">
        <f t="shared" si="24"/>
        <v>0</v>
      </c>
      <c r="I117" s="310">
        <f t="shared" si="16"/>
        <v>0</v>
      </c>
      <c r="J117" s="374">
        <f t="shared" si="25"/>
        <v>0</v>
      </c>
      <c r="K117" s="374">
        <f t="shared" si="17"/>
        <v>0</v>
      </c>
      <c r="L117" s="388">
        <f t="shared" si="26"/>
        <v>1</v>
      </c>
      <c r="M117" s="374">
        <f t="shared" si="18"/>
        <v>0</v>
      </c>
    </row>
    <row r="118" spans="1:13">
      <c r="A118" s="228">
        <f t="shared" si="19"/>
        <v>0</v>
      </c>
      <c r="B118" s="229">
        <f t="shared" si="14"/>
        <v>0</v>
      </c>
      <c r="C118" s="310">
        <f t="shared" si="20"/>
        <v>0</v>
      </c>
      <c r="D118" s="310">
        <f t="shared" si="21"/>
        <v>0</v>
      </c>
      <c r="E118" s="311">
        <f t="shared" si="15"/>
        <v>0</v>
      </c>
      <c r="F118" s="310">
        <f t="shared" si="22"/>
        <v>0</v>
      </c>
      <c r="G118" s="310">
        <f t="shared" si="23"/>
        <v>0</v>
      </c>
      <c r="H118" s="310">
        <f t="shared" si="24"/>
        <v>0</v>
      </c>
      <c r="I118" s="310">
        <f t="shared" si="16"/>
        <v>0</v>
      </c>
      <c r="J118" s="374">
        <f t="shared" si="25"/>
        <v>0</v>
      </c>
      <c r="K118" s="374">
        <f t="shared" si="17"/>
        <v>0</v>
      </c>
      <c r="L118" s="388">
        <f t="shared" si="26"/>
        <v>1</v>
      </c>
      <c r="M118" s="374">
        <f t="shared" si="18"/>
        <v>0</v>
      </c>
    </row>
    <row r="119" spans="1:13">
      <c r="A119" s="228">
        <f t="shared" si="19"/>
        <v>0</v>
      </c>
      <c r="B119" s="229">
        <f t="shared" si="14"/>
        <v>0</v>
      </c>
      <c r="C119" s="310">
        <f t="shared" si="20"/>
        <v>0</v>
      </c>
      <c r="D119" s="310">
        <f t="shared" si="21"/>
        <v>0</v>
      </c>
      <c r="E119" s="311">
        <f t="shared" si="15"/>
        <v>0</v>
      </c>
      <c r="F119" s="310">
        <f t="shared" si="22"/>
        <v>0</v>
      </c>
      <c r="G119" s="310">
        <f t="shared" si="23"/>
        <v>0</v>
      </c>
      <c r="H119" s="310">
        <f t="shared" si="24"/>
        <v>0</v>
      </c>
      <c r="I119" s="310">
        <f t="shared" si="16"/>
        <v>0</v>
      </c>
      <c r="J119" s="374">
        <f t="shared" si="25"/>
        <v>0</v>
      </c>
      <c r="K119" s="374">
        <f t="shared" si="17"/>
        <v>0</v>
      </c>
      <c r="L119" s="388">
        <f t="shared" si="26"/>
        <v>1</v>
      </c>
      <c r="M119" s="374">
        <f t="shared" si="18"/>
        <v>0</v>
      </c>
    </row>
    <row r="120" spans="1:13">
      <c r="A120" s="228">
        <f t="shared" si="19"/>
        <v>0</v>
      </c>
      <c r="B120" s="229">
        <f t="shared" si="14"/>
        <v>0</v>
      </c>
      <c r="C120" s="310">
        <f t="shared" si="20"/>
        <v>0</v>
      </c>
      <c r="D120" s="310">
        <f t="shared" si="21"/>
        <v>0</v>
      </c>
      <c r="E120" s="311">
        <f t="shared" si="15"/>
        <v>0</v>
      </c>
      <c r="F120" s="310">
        <f t="shared" si="22"/>
        <v>0</v>
      </c>
      <c r="G120" s="310">
        <f t="shared" si="23"/>
        <v>0</v>
      </c>
      <c r="H120" s="310">
        <f t="shared" si="24"/>
        <v>0</v>
      </c>
      <c r="I120" s="310">
        <f t="shared" si="16"/>
        <v>0</v>
      </c>
      <c r="J120" s="374">
        <f t="shared" si="25"/>
        <v>0</v>
      </c>
      <c r="K120" s="374">
        <f t="shared" si="17"/>
        <v>0</v>
      </c>
      <c r="L120" s="388">
        <f t="shared" si="26"/>
        <v>1</v>
      </c>
      <c r="M120" s="374">
        <f t="shared" si="18"/>
        <v>0</v>
      </c>
    </row>
    <row r="121" spans="1:13">
      <c r="A121" s="228">
        <f t="shared" si="19"/>
        <v>0</v>
      </c>
      <c r="B121" s="229">
        <f t="shared" si="14"/>
        <v>0</v>
      </c>
      <c r="C121" s="310">
        <f t="shared" si="20"/>
        <v>0</v>
      </c>
      <c r="D121" s="310">
        <f t="shared" si="21"/>
        <v>0</v>
      </c>
      <c r="E121" s="311">
        <f t="shared" si="15"/>
        <v>0</v>
      </c>
      <c r="F121" s="310">
        <f t="shared" si="22"/>
        <v>0</v>
      </c>
      <c r="G121" s="310">
        <f t="shared" si="23"/>
        <v>0</v>
      </c>
      <c r="H121" s="310">
        <f t="shared" si="24"/>
        <v>0</v>
      </c>
      <c r="I121" s="310">
        <f t="shared" si="16"/>
        <v>0</v>
      </c>
      <c r="J121" s="374">
        <f t="shared" si="25"/>
        <v>0</v>
      </c>
      <c r="K121" s="374">
        <f t="shared" si="17"/>
        <v>0</v>
      </c>
      <c r="L121" s="388">
        <f t="shared" si="26"/>
        <v>1</v>
      </c>
      <c r="M121" s="374">
        <f t="shared" si="18"/>
        <v>0</v>
      </c>
    </row>
    <row r="122" spans="1:13">
      <c r="A122" s="228">
        <f t="shared" si="19"/>
        <v>0</v>
      </c>
      <c r="B122" s="229">
        <f t="shared" si="14"/>
        <v>0</v>
      </c>
      <c r="C122" s="310">
        <f t="shared" si="20"/>
        <v>0</v>
      </c>
      <c r="D122" s="310">
        <f t="shared" si="21"/>
        <v>0</v>
      </c>
      <c r="E122" s="311">
        <f t="shared" si="15"/>
        <v>0</v>
      </c>
      <c r="F122" s="310">
        <f t="shared" si="22"/>
        <v>0</v>
      </c>
      <c r="G122" s="310">
        <f t="shared" si="23"/>
        <v>0</v>
      </c>
      <c r="H122" s="310">
        <f t="shared" si="24"/>
        <v>0</v>
      </c>
      <c r="I122" s="310">
        <f t="shared" si="16"/>
        <v>0</v>
      </c>
      <c r="J122" s="374">
        <f t="shared" si="25"/>
        <v>0</v>
      </c>
      <c r="K122" s="374">
        <f t="shared" si="17"/>
        <v>0</v>
      </c>
      <c r="L122" s="388">
        <f t="shared" si="26"/>
        <v>1</v>
      </c>
      <c r="M122" s="374">
        <f t="shared" si="18"/>
        <v>0</v>
      </c>
    </row>
    <row r="123" spans="1:13">
      <c r="A123" s="228">
        <f t="shared" si="19"/>
        <v>0</v>
      </c>
      <c r="B123" s="229">
        <f t="shared" si="14"/>
        <v>0</v>
      </c>
      <c r="C123" s="310">
        <f t="shared" si="20"/>
        <v>0</v>
      </c>
      <c r="D123" s="310">
        <f t="shared" si="21"/>
        <v>0</v>
      </c>
      <c r="E123" s="311">
        <f t="shared" si="15"/>
        <v>0</v>
      </c>
      <c r="F123" s="310">
        <f t="shared" si="22"/>
        <v>0</v>
      </c>
      <c r="G123" s="310">
        <f t="shared" si="23"/>
        <v>0</v>
      </c>
      <c r="H123" s="310">
        <f t="shared" si="24"/>
        <v>0</v>
      </c>
      <c r="I123" s="310">
        <f t="shared" si="16"/>
        <v>0</v>
      </c>
      <c r="J123" s="374">
        <f t="shared" si="25"/>
        <v>0</v>
      </c>
      <c r="K123" s="374">
        <f t="shared" si="17"/>
        <v>0</v>
      </c>
      <c r="L123" s="388">
        <f t="shared" si="26"/>
        <v>1</v>
      </c>
      <c r="M123" s="374">
        <f t="shared" si="18"/>
        <v>0</v>
      </c>
    </row>
    <row r="124" spans="1:13">
      <c r="A124" s="228">
        <f t="shared" si="19"/>
        <v>0</v>
      </c>
      <c r="B124" s="229">
        <f t="shared" si="14"/>
        <v>0</v>
      </c>
      <c r="C124" s="310">
        <f t="shared" si="20"/>
        <v>0</v>
      </c>
      <c r="D124" s="310">
        <f t="shared" si="21"/>
        <v>0</v>
      </c>
      <c r="E124" s="311">
        <f t="shared" si="15"/>
        <v>0</v>
      </c>
      <c r="F124" s="310">
        <f t="shared" si="22"/>
        <v>0</v>
      </c>
      <c r="G124" s="310">
        <f t="shared" si="23"/>
        <v>0</v>
      </c>
      <c r="H124" s="310">
        <f t="shared" si="24"/>
        <v>0</v>
      </c>
      <c r="I124" s="310">
        <f t="shared" si="16"/>
        <v>0</v>
      </c>
      <c r="J124" s="374">
        <f t="shared" si="25"/>
        <v>0</v>
      </c>
      <c r="K124" s="374">
        <f t="shared" si="17"/>
        <v>0</v>
      </c>
      <c r="L124" s="388">
        <f t="shared" si="26"/>
        <v>1</v>
      </c>
      <c r="M124" s="374">
        <f t="shared" si="18"/>
        <v>0</v>
      </c>
    </row>
    <row r="125" spans="1:13">
      <c r="A125" s="228">
        <f t="shared" si="19"/>
        <v>0</v>
      </c>
      <c r="B125" s="229">
        <f t="shared" si="14"/>
        <v>0</v>
      </c>
      <c r="C125" s="310">
        <f t="shared" si="20"/>
        <v>0</v>
      </c>
      <c r="D125" s="310">
        <f t="shared" si="21"/>
        <v>0</v>
      </c>
      <c r="E125" s="311">
        <f t="shared" si="15"/>
        <v>0</v>
      </c>
      <c r="F125" s="310">
        <f t="shared" si="22"/>
        <v>0</v>
      </c>
      <c r="G125" s="310">
        <f t="shared" si="23"/>
        <v>0</v>
      </c>
      <c r="H125" s="310">
        <f t="shared" si="24"/>
        <v>0</v>
      </c>
      <c r="I125" s="310">
        <f t="shared" si="16"/>
        <v>0</v>
      </c>
      <c r="J125" s="374">
        <f t="shared" si="25"/>
        <v>0</v>
      </c>
      <c r="K125" s="374">
        <f t="shared" si="17"/>
        <v>0</v>
      </c>
      <c r="L125" s="388">
        <f t="shared" si="26"/>
        <v>1</v>
      </c>
      <c r="M125" s="374">
        <f t="shared" si="18"/>
        <v>0</v>
      </c>
    </row>
    <row r="126" spans="1:13">
      <c r="A126" s="228">
        <f t="shared" si="19"/>
        <v>0</v>
      </c>
      <c r="B126" s="229">
        <f t="shared" si="14"/>
        <v>0</v>
      </c>
      <c r="C126" s="310">
        <f t="shared" si="20"/>
        <v>0</v>
      </c>
      <c r="D126" s="310">
        <f t="shared" si="21"/>
        <v>0</v>
      </c>
      <c r="E126" s="311">
        <f t="shared" si="15"/>
        <v>0</v>
      </c>
      <c r="F126" s="310">
        <f t="shared" si="22"/>
        <v>0</v>
      </c>
      <c r="G126" s="310">
        <f t="shared" si="23"/>
        <v>0</v>
      </c>
      <c r="H126" s="310">
        <f t="shared" si="24"/>
        <v>0</v>
      </c>
      <c r="I126" s="310">
        <f t="shared" si="16"/>
        <v>0</v>
      </c>
      <c r="J126" s="374">
        <f t="shared" si="25"/>
        <v>0</v>
      </c>
      <c r="K126" s="374">
        <f t="shared" si="17"/>
        <v>0</v>
      </c>
      <c r="L126" s="388">
        <f t="shared" si="26"/>
        <v>1</v>
      </c>
      <c r="M126" s="374">
        <f t="shared" si="18"/>
        <v>0</v>
      </c>
    </row>
    <row r="127" spans="1:13">
      <c r="A127" s="228">
        <f t="shared" si="19"/>
        <v>0</v>
      </c>
      <c r="B127" s="229">
        <f t="shared" si="14"/>
        <v>0</v>
      </c>
      <c r="C127" s="310">
        <f t="shared" si="20"/>
        <v>0</v>
      </c>
      <c r="D127" s="310">
        <f t="shared" si="21"/>
        <v>0</v>
      </c>
      <c r="E127" s="311">
        <f t="shared" si="15"/>
        <v>0</v>
      </c>
      <c r="F127" s="310">
        <f t="shared" si="22"/>
        <v>0</v>
      </c>
      <c r="G127" s="310">
        <f t="shared" si="23"/>
        <v>0</v>
      </c>
      <c r="H127" s="310">
        <f t="shared" si="24"/>
        <v>0</v>
      </c>
      <c r="I127" s="310">
        <f t="shared" si="16"/>
        <v>0</v>
      </c>
      <c r="J127" s="374">
        <f t="shared" si="25"/>
        <v>0</v>
      </c>
      <c r="K127" s="374">
        <f t="shared" si="17"/>
        <v>0</v>
      </c>
      <c r="L127" s="388">
        <f t="shared" si="26"/>
        <v>1</v>
      </c>
      <c r="M127" s="374">
        <f t="shared" si="18"/>
        <v>0</v>
      </c>
    </row>
    <row r="128" spans="1:13">
      <c r="A128" s="228">
        <f t="shared" si="19"/>
        <v>0</v>
      </c>
      <c r="B128" s="229">
        <f t="shared" si="14"/>
        <v>0</v>
      </c>
      <c r="C128" s="310">
        <f t="shared" si="20"/>
        <v>0</v>
      </c>
      <c r="D128" s="310">
        <f t="shared" si="21"/>
        <v>0</v>
      </c>
      <c r="E128" s="311">
        <f t="shared" si="15"/>
        <v>0</v>
      </c>
      <c r="F128" s="310">
        <f t="shared" si="22"/>
        <v>0</v>
      </c>
      <c r="G128" s="310">
        <f t="shared" si="23"/>
        <v>0</v>
      </c>
      <c r="H128" s="310">
        <f t="shared" si="24"/>
        <v>0</v>
      </c>
      <c r="I128" s="310">
        <f t="shared" si="16"/>
        <v>0</v>
      </c>
      <c r="J128" s="374">
        <f t="shared" si="25"/>
        <v>0</v>
      </c>
      <c r="K128" s="374">
        <f t="shared" si="17"/>
        <v>0</v>
      </c>
      <c r="L128" s="388">
        <f t="shared" si="26"/>
        <v>1</v>
      </c>
      <c r="M128" s="374">
        <f t="shared" si="18"/>
        <v>0</v>
      </c>
    </row>
    <row r="129" spans="1:13">
      <c r="A129" s="228">
        <f t="shared" si="19"/>
        <v>0</v>
      </c>
      <c r="B129" s="229">
        <f t="shared" si="14"/>
        <v>0</v>
      </c>
      <c r="C129" s="310">
        <f t="shared" si="20"/>
        <v>0</v>
      </c>
      <c r="D129" s="310">
        <f t="shared" si="21"/>
        <v>0</v>
      </c>
      <c r="E129" s="311">
        <f t="shared" si="15"/>
        <v>0</v>
      </c>
      <c r="F129" s="310">
        <f t="shared" si="22"/>
        <v>0</v>
      </c>
      <c r="G129" s="310">
        <f t="shared" si="23"/>
        <v>0</v>
      </c>
      <c r="H129" s="310">
        <f t="shared" si="24"/>
        <v>0</v>
      </c>
      <c r="I129" s="310">
        <f t="shared" si="16"/>
        <v>0</v>
      </c>
      <c r="J129" s="374">
        <f t="shared" si="25"/>
        <v>0</v>
      </c>
      <c r="K129" s="374">
        <f t="shared" si="17"/>
        <v>0</v>
      </c>
      <c r="L129" s="388">
        <f t="shared" si="26"/>
        <v>1</v>
      </c>
      <c r="M129" s="374">
        <f t="shared" si="18"/>
        <v>0</v>
      </c>
    </row>
    <row r="130" spans="1:13">
      <c r="A130" s="228">
        <f t="shared" si="19"/>
        <v>0</v>
      </c>
      <c r="B130" s="229">
        <f t="shared" si="14"/>
        <v>0</v>
      </c>
      <c r="C130" s="310">
        <f t="shared" si="20"/>
        <v>0</v>
      </c>
      <c r="D130" s="310">
        <f t="shared" si="21"/>
        <v>0</v>
      </c>
      <c r="E130" s="311">
        <f t="shared" si="15"/>
        <v>0</v>
      </c>
      <c r="F130" s="310">
        <f t="shared" si="22"/>
        <v>0</v>
      </c>
      <c r="G130" s="310">
        <f t="shared" si="23"/>
        <v>0</v>
      </c>
      <c r="H130" s="310">
        <f t="shared" si="24"/>
        <v>0</v>
      </c>
      <c r="I130" s="310">
        <f t="shared" si="16"/>
        <v>0</v>
      </c>
      <c r="J130" s="374">
        <f t="shared" si="25"/>
        <v>0</v>
      </c>
      <c r="K130" s="374">
        <f t="shared" si="17"/>
        <v>0</v>
      </c>
      <c r="L130" s="388">
        <f t="shared" si="26"/>
        <v>1</v>
      </c>
      <c r="M130" s="374">
        <f t="shared" si="18"/>
        <v>0</v>
      </c>
    </row>
    <row r="131" spans="1:13">
      <c r="A131" s="228">
        <f t="shared" si="19"/>
        <v>0</v>
      </c>
      <c r="B131" s="229">
        <f t="shared" si="14"/>
        <v>0</v>
      </c>
      <c r="C131" s="310">
        <f t="shared" si="20"/>
        <v>0</v>
      </c>
      <c r="D131" s="310">
        <f t="shared" si="21"/>
        <v>0</v>
      </c>
      <c r="E131" s="311">
        <f t="shared" si="15"/>
        <v>0</v>
      </c>
      <c r="F131" s="310">
        <f t="shared" si="22"/>
        <v>0</v>
      </c>
      <c r="G131" s="310">
        <f t="shared" si="23"/>
        <v>0</v>
      </c>
      <c r="H131" s="310">
        <f t="shared" si="24"/>
        <v>0</v>
      </c>
      <c r="I131" s="310">
        <f t="shared" si="16"/>
        <v>0</v>
      </c>
      <c r="J131" s="374">
        <f t="shared" si="25"/>
        <v>0</v>
      </c>
      <c r="K131" s="374">
        <f t="shared" si="17"/>
        <v>0</v>
      </c>
      <c r="L131" s="388">
        <f t="shared" si="26"/>
        <v>1</v>
      </c>
      <c r="M131" s="374">
        <f t="shared" si="18"/>
        <v>0</v>
      </c>
    </row>
    <row r="132" spans="1:13">
      <c r="A132" s="228">
        <f t="shared" si="19"/>
        <v>0</v>
      </c>
      <c r="B132" s="229">
        <f t="shared" si="14"/>
        <v>0</v>
      </c>
      <c r="C132" s="310">
        <f t="shared" si="20"/>
        <v>0</v>
      </c>
      <c r="D132" s="310">
        <f t="shared" si="21"/>
        <v>0</v>
      </c>
      <c r="E132" s="311">
        <f t="shared" si="15"/>
        <v>0</v>
      </c>
      <c r="F132" s="310">
        <f t="shared" si="22"/>
        <v>0</v>
      </c>
      <c r="G132" s="310">
        <f t="shared" si="23"/>
        <v>0</v>
      </c>
      <c r="H132" s="310">
        <f t="shared" si="24"/>
        <v>0</v>
      </c>
      <c r="I132" s="310">
        <f t="shared" si="16"/>
        <v>0</v>
      </c>
      <c r="J132" s="374">
        <f t="shared" si="25"/>
        <v>0</v>
      </c>
      <c r="K132" s="374">
        <f t="shared" si="17"/>
        <v>0</v>
      </c>
      <c r="L132" s="388">
        <f t="shared" si="26"/>
        <v>1</v>
      </c>
      <c r="M132" s="374">
        <f t="shared" si="18"/>
        <v>0</v>
      </c>
    </row>
    <row r="133" spans="1:13">
      <c r="A133" s="228">
        <f t="shared" si="19"/>
        <v>0</v>
      </c>
      <c r="B133" s="229">
        <f t="shared" si="14"/>
        <v>0</v>
      </c>
      <c r="C133" s="310">
        <f t="shared" si="20"/>
        <v>0</v>
      </c>
      <c r="D133" s="310">
        <f t="shared" si="21"/>
        <v>0</v>
      </c>
      <c r="E133" s="311">
        <f t="shared" si="15"/>
        <v>0</v>
      </c>
      <c r="F133" s="310">
        <f t="shared" si="22"/>
        <v>0</v>
      </c>
      <c r="G133" s="310">
        <f t="shared" si="23"/>
        <v>0</v>
      </c>
      <c r="H133" s="310">
        <f t="shared" si="24"/>
        <v>0</v>
      </c>
      <c r="I133" s="310">
        <f t="shared" si="16"/>
        <v>0</v>
      </c>
      <c r="J133" s="374">
        <f t="shared" si="25"/>
        <v>0</v>
      </c>
      <c r="K133" s="374">
        <f t="shared" si="17"/>
        <v>0</v>
      </c>
      <c r="L133" s="388">
        <f t="shared" si="26"/>
        <v>1</v>
      </c>
      <c r="M133" s="374">
        <f t="shared" si="18"/>
        <v>0</v>
      </c>
    </row>
    <row r="134" spans="1:13">
      <c r="A134" s="228">
        <f t="shared" si="19"/>
        <v>0</v>
      </c>
      <c r="B134" s="229">
        <f t="shared" si="14"/>
        <v>0</v>
      </c>
      <c r="C134" s="310">
        <f t="shared" si="20"/>
        <v>0</v>
      </c>
      <c r="D134" s="310">
        <f t="shared" si="21"/>
        <v>0</v>
      </c>
      <c r="E134" s="311">
        <f t="shared" si="15"/>
        <v>0</v>
      </c>
      <c r="F134" s="310">
        <f t="shared" si="22"/>
        <v>0</v>
      </c>
      <c r="G134" s="310">
        <f t="shared" si="23"/>
        <v>0</v>
      </c>
      <c r="H134" s="310">
        <f t="shared" si="24"/>
        <v>0</v>
      </c>
      <c r="I134" s="310">
        <f t="shared" si="16"/>
        <v>0</v>
      </c>
      <c r="J134" s="374">
        <f t="shared" si="25"/>
        <v>0</v>
      </c>
      <c r="K134" s="374">
        <f t="shared" si="17"/>
        <v>0</v>
      </c>
      <c r="L134" s="388">
        <f t="shared" si="26"/>
        <v>1</v>
      </c>
      <c r="M134" s="374">
        <f t="shared" si="18"/>
        <v>0</v>
      </c>
    </row>
    <row r="135" spans="1:13">
      <c r="A135" s="228">
        <f t="shared" si="19"/>
        <v>0</v>
      </c>
      <c r="B135" s="229">
        <f t="shared" si="14"/>
        <v>0</v>
      </c>
      <c r="C135" s="310">
        <f t="shared" si="20"/>
        <v>0</v>
      </c>
      <c r="D135" s="310">
        <f t="shared" si="21"/>
        <v>0</v>
      </c>
      <c r="E135" s="311">
        <f t="shared" si="15"/>
        <v>0</v>
      </c>
      <c r="F135" s="310">
        <f t="shared" si="22"/>
        <v>0</v>
      </c>
      <c r="G135" s="310">
        <f t="shared" si="23"/>
        <v>0</v>
      </c>
      <c r="H135" s="310">
        <f t="shared" si="24"/>
        <v>0</v>
      </c>
      <c r="I135" s="310">
        <f t="shared" si="16"/>
        <v>0</v>
      </c>
      <c r="J135" s="374">
        <f t="shared" si="25"/>
        <v>0</v>
      </c>
      <c r="K135" s="374">
        <f t="shared" si="17"/>
        <v>0</v>
      </c>
      <c r="L135" s="388">
        <f t="shared" si="26"/>
        <v>1</v>
      </c>
      <c r="M135" s="374">
        <f t="shared" si="18"/>
        <v>0</v>
      </c>
    </row>
    <row r="136" spans="1:13">
      <c r="A136" s="228">
        <f t="shared" si="19"/>
        <v>0</v>
      </c>
      <c r="B136" s="229">
        <f t="shared" si="14"/>
        <v>0</v>
      </c>
      <c r="C136" s="310">
        <f t="shared" si="20"/>
        <v>0</v>
      </c>
      <c r="D136" s="310">
        <f t="shared" si="21"/>
        <v>0</v>
      </c>
      <c r="E136" s="311">
        <f t="shared" si="15"/>
        <v>0</v>
      </c>
      <c r="F136" s="310">
        <f t="shared" si="22"/>
        <v>0</v>
      </c>
      <c r="G136" s="310">
        <f t="shared" si="23"/>
        <v>0</v>
      </c>
      <c r="H136" s="310">
        <f t="shared" si="24"/>
        <v>0</v>
      </c>
      <c r="I136" s="310">
        <f t="shared" si="16"/>
        <v>0</v>
      </c>
      <c r="J136" s="374">
        <f t="shared" si="25"/>
        <v>0</v>
      </c>
      <c r="K136" s="374">
        <f t="shared" si="17"/>
        <v>0</v>
      </c>
      <c r="L136" s="388">
        <f t="shared" si="26"/>
        <v>1</v>
      </c>
      <c r="M136" s="374">
        <f t="shared" si="18"/>
        <v>0</v>
      </c>
    </row>
    <row r="137" spans="1:13">
      <c r="A137" s="228">
        <f t="shared" si="19"/>
        <v>0</v>
      </c>
      <c r="B137" s="229">
        <f t="shared" si="14"/>
        <v>0</v>
      </c>
      <c r="C137" s="310">
        <f t="shared" si="20"/>
        <v>0</v>
      </c>
      <c r="D137" s="310">
        <f t="shared" si="21"/>
        <v>0</v>
      </c>
      <c r="E137" s="311">
        <f t="shared" si="15"/>
        <v>0</v>
      </c>
      <c r="F137" s="310">
        <f t="shared" si="22"/>
        <v>0</v>
      </c>
      <c r="G137" s="310">
        <f t="shared" si="23"/>
        <v>0</v>
      </c>
      <c r="H137" s="310">
        <f t="shared" si="24"/>
        <v>0</v>
      </c>
      <c r="I137" s="310">
        <f t="shared" si="16"/>
        <v>0</v>
      </c>
      <c r="J137" s="374">
        <f t="shared" si="25"/>
        <v>0</v>
      </c>
      <c r="K137" s="374">
        <f t="shared" si="17"/>
        <v>0</v>
      </c>
      <c r="L137" s="388">
        <f t="shared" si="26"/>
        <v>1</v>
      </c>
      <c r="M137" s="374">
        <f t="shared" si="18"/>
        <v>0</v>
      </c>
    </row>
    <row r="138" spans="1:13">
      <c r="A138" s="228">
        <f t="shared" si="19"/>
        <v>0</v>
      </c>
      <c r="B138" s="229">
        <f t="shared" si="14"/>
        <v>0</v>
      </c>
      <c r="C138" s="310">
        <f t="shared" si="20"/>
        <v>0</v>
      </c>
      <c r="D138" s="310">
        <f t="shared" si="21"/>
        <v>0</v>
      </c>
      <c r="E138" s="311">
        <f t="shared" si="15"/>
        <v>0</v>
      </c>
      <c r="F138" s="310">
        <f t="shared" si="22"/>
        <v>0</v>
      </c>
      <c r="G138" s="310">
        <f t="shared" si="23"/>
        <v>0</v>
      </c>
      <c r="H138" s="310">
        <f t="shared" si="24"/>
        <v>0</v>
      </c>
      <c r="I138" s="310">
        <f t="shared" si="16"/>
        <v>0</v>
      </c>
      <c r="J138" s="374">
        <f t="shared" si="25"/>
        <v>0</v>
      </c>
      <c r="K138" s="374">
        <f t="shared" si="17"/>
        <v>0</v>
      </c>
      <c r="L138" s="388">
        <f t="shared" si="26"/>
        <v>1</v>
      </c>
      <c r="M138" s="374">
        <f t="shared" si="18"/>
        <v>0</v>
      </c>
    </row>
    <row r="139" spans="1:13">
      <c r="A139" s="228">
        <f t="shared" si="19"/>
        <v>0</v>
      </c>
      <c r="B139" s="229">
        <f t="shared" si="14"/>
        <v>0</v>
      </c>
      <c r="C139" s="310">
        <f t="shared" si="20"/>
        <v>0</v>
      </c>
      <c r="D139" s="310">
        <f t="shared" si="21"/>
        <v>0</v>
      </c>
      <c r="E139" s="311">
        <f t="shared" si="15"/>
        <v>0</v>
      </c>
      <c r="F139" s="310">
        <f t="shared" si="22"/>
        <v>0</v>
      </c>
      <c r="G139" s="310">
        <f t="shared" si="23"/>
        <v>0</v>
      </c>
      <c r="H139" s="310">
        <f t="shared" si="24"/>
        <v>0</v>
      </c>
      <c r="I139" s="310">
        <f t="shared" si="16"/>
        <v>0</v>
      </c>
      <c r="J139" s="374">
        <f t="shared" si="25"/>
        <v>0</v>
      </c>
      <c r="K139" s="374">
        <f t="shared" si="17"/>
        <v>0</v>
      </c>
      <c r="L139" s="388">
        <f t="shared" si="26"/>
        <v>1</v>
      </c>
      <c r="M139" s="374">
        <f t="shared" si="18"/>
        <v>0</v>
      </c>
    </row>
    <row r="140" spans="1:13">
      <c r="A140" s="228">
        <f t="shared" si="19"/>
        <v>0</v>
      </c>
      <c r="B140" s="229">
        <f t="shared" si="14"/>
        <v>0</v>
      </c>
      <c r="C140" s="310">
        <f t="shared" si="20"/>
        <v>0</v>
      </c>
      <c r="D140" s="310">
        <f t="shared" si="21"/>
        <v>0</v>
      </c>
      <c r="E140" s="311">
        <f t="shared" si="15"/>
        <v>0</v>
      </c>
      <c r="F140" s="310">
        <f t="shared" si="22"/>
        <v>0</v>
      </c>
      <c r="G140" s="310">
        <f t="shared" si="23"/>
        <v>0</v>
      </c>
      <c r="H140" s="310">
        <f t="shared" si="24"/>
        <v>0</v>
      </c>
      <c r="I140" s="310">
        <f t="shared" si="16"/>
        <v>0</v>
      </c>
      <c r="J140" s="374">
        <f t="shared" si="25"/>
        <v>0</v>
      </c>
      <c r="K140" s="374">
        <f t="shared" si="17"/>
        <v>0</v>
      </c>
      <c r="L140" s="388">
        <f t="shared" si="26"/>
        <v>1</v>
      </c>
      <c r="M140" s="374">
        <f t="shared" si="18"/>
        <v>0</v>
      </c>
    </row>
    <row r="141" spans="1:13">
      <c r="A141" s="228">
        <f t="shared" si="19"/>
        <v>0</v>
      </c>
      <c r="B141" s="229">
        <f t="shared" si="14"/>
        <v>0</v>
      </c>
      <c r="C141" s="310">
        <f t="shared" si="20"/>
        <v>0</v>
      </c>
      <c r="D141" s="310">
        <f t="shared" si="21"/>
        <v>0</v>
      </c>
      <c r="E141" s="311">
        <f t="shared" si="15"/>
        <v>0</v>
      </c>
      <c r="F141" s="310">
        <f t="shared" si="22"/>
        <v>0</v>
      </c>
      <c r="G141" s="310">
        <f t="shared" si="23"/>
        <v>0</v>
      </c>
      <c r="H141" s="310">
        <f t="shared" si="24"/>
        <v>0</v>
      </c>
      <c r="I141" s="310">
        <f t="shared" si="16"/>
        <v>0</v>
      </c>
      <c r="J141" s="374">
        <f t="shared" si="25"/>
        <v>0</v>
      </c>
      <c r="K141" s="374">
        <f t="shared" si="17"/>
        <v>0</v>
      </c>
      <c r="L141" s="388">
        <f t="shared" si="26"/>
        <v>1</v>
      </c>
      <c r="M141" s="374">
        <f t="shared" si="18"/>
        <v>0</v>
      </c>
    </row>
    <row r="142" spans="1:13">
      <c r="A142" s="228">
        <f t="shared" si="19"/>
        <v>0</v>
      </c>
      <c r="B142" s="229">
        <f t="shared" si="14"/>
        <v>0</v>
      </c>
      <c r="C142" s="310">
        <f t="shared" si="20"/>
        <v>0</v>
      </c>
      <c r="D142" s="310">
        <f t="shared" si="21"/>
        <v>0</v>
      </c>
      <c r="E142" s="311">
        <f t="shared" si="15"/>
        <v>0</v>
      </c>
      <c r="F142" s="310">
        <f t="shared" si="22"/>
        <v>0</v>
      </c>
      <c r="G142" s="310">
        <f t="shared" si="23"/>
        <v>0</v>
      </c>
      <c r="H142" s="310">
        <f t="shared" si="24"/>
        <v>0</v>
      </c>
      <c r="I142" s="310">
        <f t="shared" si="16"/>
        <v>0</v>
      </c>
      <c r="J142" s="374">
        <f t="shared" si="25"/>
        <v>0</v>
      </c>
      <c r="K142" s="374">
        <f t="shared" si="17"/>
        <v>0</v>
      </c>
      <c r="L142" s="388">
        <f t="shared" si="26"/>
        <v>1</v>
      </c>
      <c r="M142" s="374">
        <f t="shared" si="18"/>
        <v>0</v>
      </c>
    </row>
    <row r="143" spans="1:13">
      <c r="A143" s="228">
        <f t="shared" si="19"/>
        <v>0</v>
      </c>
      <c r="B143" s="229">
        <f t="shared" si="14"/>
        <v>0</v>
      </c>
      <c r="C143" s="310">
        <f t="shared" si="20"/>
        <v>0</v>
      </c>
      <c r="D143" s="310">
        <f t="shared" si="21"/>
        <v>0</v>
      </c>
      <c r="E143" s="311">
        <f t="shared" si="15"/>
        <v>0</v>
      </c>
      <c r="F143" s="310">
        <f t="shared" si="22"/>
        <v>0</v>
      </c>
      <c r="G143" s="310">
        <f t="shared" si="23"/>
        <v>0</v>
      </c>
      <c r="H143" s="310">
        <f t="shared" si="24"/>
        <v>0</v>
      </c>
      <c r="I143" s="310">
        <f t="shared" si="16"/>
        <v>0</v>
      </c>
      <c r="J143" s="374">
        <f t="shared" si="25"/>
        <v>0</v>
      </c>
      <c r="K143" s="374">
        <f t="shared" si="17"/>
        <v>0</v>
      </c>
      <c r="L143" s="388">
        <f t="shared" si="26"/>
        <v>1</v>
      </c>
      <c r="M143" s="374">
        <f t="shared" si="18"/>
        <v>0</v>
      </c>
    </row>
    <row r="144" spans="1:13">
      <c r="A144" s="228">
        <f t="shared" si="19"/>
        <v>0</v>
      </c>
      <c r="B144" s="229">
        <f t="shared" si="14"/>
        <v>0</v>
      </c>
      <c r="C144" s="310">
        <f t="shared" si="20"/>
        <v>0</v>
      </c>
      <c r="D144" s="310">
        <f t="shared" si="21"/>
        <v>0</v>
      </c>
      <c r="E144" s="311">
        <f t="shared" si="15"/>
        <v>0</v>
      </c>
      <c r="F144" s="310">
        <f t="shared" si="22"/>
        <v>0</v>
      </c>
      <c r="G144" s="310">
        <f t="shared" si="23"/>
        <v>0</v>
      </c>
      <c r="H144" s="310">
        <f t="shared" si="24"/>
        <v>0</v>
      </c>
      <c r="I144" s="310">
        <f t="shared" si="16"/>
        <v>0</v>
      </c>
      <c r="J144" s="374">
        <f t="shared" si="25"/>
        <v>0</v>
      </c>
      <c r="K144" s="374">
        <f t="shared" si="17"/>
        <v>0</v>
      </c>
      <c r="L144" s="388">
        <f t="shared" si="26"/>
        <v>1</v>
      </c>
      <c r="M144" s="374">
        <f t="shared" si="18"/>
        <v>0</v>
      </c>
    </row>
    <row r="145" spans="1:13">
      <c r="A145" s="228">
        <f t="shared" si="19"/>
        <v>0</v>
      </c>
      <c r="B145" s="229">
        <f t="shared" si="14"/>
        <v>0</v>
      </c>
      <c r="C145" s="310">
        <f t="shared" si="20"/>
        <v>0</v>
      </c>
      <c r="D145" s="310">
        <f t="shared" si="21"/>
        <v>0</v>
      </c>
      <c r="E145" s="311">
        <f t="shared" si="15"/>
        <v>0</v>
      </c>
      <c r="F145" s="310">
        <f t="shared" si="22"/>
        <v>0</v>
      </c>
      <c r="G145" s="310">
        <f t="shared" si="23"/>
        <v>0</v>
      </c>
      <c r="H145" s="310">
        <f t="shared" si="24"/>
        <v>0</v>
      </c>
      <c r="I145" s="310">
        <f t="shared" si="16"/>
        <v>0</v>
      </c>
      <c r="J145" s="374">
        <f t="shared" si="25"/>
        <v>0</v>
      </c>
      <c r="K145" s="374">
        <f t="shared" si="17"/>
        <v>0</v>
      </c>
      <c r="L145" s="388">
        <f t="shared" si="26"/>
        <v>1</v>
      </c>
      <c r="M145" s="374">
        <f t="shared" si="18"/>
        <v>0</v>
      </c>
    </row>
    <row r="146" spans="1:13">
      <c r="A146" s="228">
        <f t="shared" si="19"/>
        <v>0</v>
      </c>
      <c r="B146" s="229">
        <f t="shared" ref="B146:B209" si="27">IF(Pay_Num&lt;&gt;0,DATE(YEAR(Loan_Start),MONTH(Loan_Start)+(Pay_Num)*12/Num_Pmt_Per_Year,DAY(Loan_Start)),0)</f>
        <v>0</v>
      </c>
      <c r="C146" s="310">
        <f t="shared" si="20"/>
        <v>0</v>
      </c>
      <c r="D146" s="310">
        <f t="shared" si="21"/>
        <v>0</v>
      </c>
      <c r="E146" s="311">
        <f t="shared" ref="E146:E209" si="28">IF(AND(Pay_Num&lt;&gt;0,Sched_Pay+Scheduled_Extra_Payments&lt;Beg_Bal),Scheduled_Extra_Payments,IF(AND(Pay_Num&lt;&gt;0,Beg_Bal-Sched_Pay&gt;0),Beg_Bal-Sched_Pay,IF(Pay_Num&lt;&gt;0,0,0)))</f>
        <v>0</v>
      </c>
      <c r="F146" s="310">
        <f t="shared" si="22"/>
        <v>0</v>
      </c>
      <c r="G146" s="310">
        <f t="shared" si="23"/>
        <v>0</v>
      </c>
      <c r="H146" s="310">
        <f t="shared" si="24"/>
        <v>0</v>
      </c>
      <c r="I146" s="310">
        <f t="shared" ref="I146:I209" si="29">IF(AND(Pay_Num&lt;&gt;0,Sched_Pay+Extra_Pay&lt;Beg_Bal),Beg_Bal-Princ,IF(Pay_Num&lt;&gt;0,0,0))</f>
        <v>0</v>
      </c>
      <c r="J146" s="374">
        <f t="shared" si="25"/>
        <v>0</v>
      </c>
      <c r="K146" s="374">
        <f t="shared" ref="K146:K209" si="30">H147-J147</f>
        <v>0</v>
      </c>
      <c r="L146" s="388">
        <f t="shared" si="26"/>
        <v>1</v>
      </c>
      <c r="M146" s="374">
        <f t="shared" ref="M146:M209" si="31">K146+J146</f>
        <v>0</v>
      </c>
    </row>
    <row r="147" spans="1:13">
      <c r="A147" s="228">
        <f t="shared" ref="A147:A210" si="32">IF(Values_Entered,A146+1,0)</f>
        <v>0</v>
      </c>
      <c r="B147" s="229">
        <f t="shared" si="27"/>
        <v>0</v>
      </c>
      <c r="C147" s="310">
        <f t="shared" ref="C147:C210" si="33">IF(Pay_Num&lt;&gt;0,I146,0)</f>
        <v>0</v>
      </c>
      <c r="D147" s="310">
        <f t="shared" ref="D147:D210" si="34">G147+H147</f>
        <v>0</v>
      </c>
      <c r="E147" s="311">
        <f t="shared" si="28"/>
        <v>0</v>
      </c>
      <c r="F147" s="310">
        <f t="shared" ref="F147:F210" si="35">IF(AND(Pay_Num&lt;&gt;0,Sched_Pay+Extra_Pay&lt;Beg_Bal),Sched_Pay+Extra_Pay,IF(Pay_Num&lt;&gt;0,Beg_Bal,0))</f>
        <v>0</v>
      </c>
      <c r="G147" s="310">
        <f t="shared" ref="G147:G210" si="36">IF(I146=0,0,IF(Pay_Num&lt;&gt;0,Loan_Amount/Loan_Years/Num_Pmt_Per_Year,0))</f>
        <v>0</v>
      </c>
      <c r="H147" s="310">
        <f t="shared" ref="H147:H210" si="37">IF(Pay_Num&lt;&gt;0,Beg_Bal*Interest_Rate/Num_Pmt_Per_Year,0)</f>
        <v>0</v>
      </c>
      <c r="I147" s="310">
        <f t="shared" si="29"/>
        <v>0</v>
      </c>
      <c r="J147" s="374">
        <f t="shared" ref="J147:J210" si="38">DAYS360(L147,B147)/360*H147</f>
        <v>0</v>
      </c>
      <c r="K147" s="374">
        <f t="shared" si="30"/>
        <v>0</v>
      </c>
      <c r="L147" s="388">
        <f t="shared" ref="L147:L210" si="39">DATE(YEAR(B147),1,1)</f>
        <v>1</v>
      </c>
      <c r="M147" s="374">
        <f t="shared" si="31"/>
        <v>0</v>
      </c>
    </row>
    <row r="148" spans="1:13">
      <c r="A148" s="228">
        <f t="shared" si="32"/>
        <v>0</v>
      </c>
      <c r="B148" s="229">
        <f t="shared" si="27"/>
        <v>0</v>
      </c>
      <c r="C148" s="310">
        <f t="shared" si="33"/>
        <v>0</v>
      </c>
      <c r="D148" s="310">
        <f t="shared" si="34"/>
        <v>0</v>
      </c>
      <c r="E148" s="311">
        <f t="shared" si="28"/>
        <v>0</v>
      </c>
      <c r="F148" s="310">
        <f t="shared" si="35"/>
        <v>0</v>
      </c>
      <c r="G148" s="310">
        <f t="shared" si="36"/>
        <v>0</v>
      </c>
      <c r="H148" s="310">
        <f t="shared" si="37"/>
        <v>0</v>
      </c>
      <c r="I148" s="310">
        <f t="shared" si="29"/>
        <v>0</v>
      </c>
      <c r="J148" s="374">
        <f t="shared" si="38"/>
        <v>0</v>
      </c>
      <c r="K148" s="374">
        <f t="shared" si="30"/>
        <v>0</v>
      </c>
      <c r="L148" s="388">
        <f t="shared" si="39"/>
        <v>1</v>
      </c>
      <c r="M148" s="374">
        <f t="shared" si="31"/>
        <v>0</v>
      </c>
    </row>
    <row r="149" spans="1:13">
      <c r="A149" s="228">
        <f t="shared" si="32"/>
        <v>0</v>
      </c>
      <c r="B149" s="229">
        <f t="shared" si="27"/>
        <v>0</v>
      </c>
      <c r="C149" s="310">
        <f t="shared" si="33"/>
        <v>0</v>
      </c>
      <c r="D149" s="310">
        <f t="shared" si="34"/>
        <v>0</v>
      </c>
      <c r="E149" s="311">
        <f t="shared" si="28"/>
        <v>0</v>
      </c>
      <c r="F149" s="310">
        <f t="shared" si="35"/>
        <v>0</v>
      </c>
      <c r="G149" s="310">
        <f t="shared" si="36"/>
        <v>0</v>
      </c>
      <c r="H149" s="310">
        <f t="shared" si="37"/>
        <v>0</v>
      </c>
      <c r="I149" s="310">
        <f t="shared" si="29"/>
        <v>0</v>
      </c>
      <c r="J149" s="374">
        <f t="shared" si="38"/>
        <v>0</v>
      </c>
      <c r="K149" s="374">
        <f t="shared" si="30"/>
        <v>0</v>
      </c>
      <c r="L149" s="388">
        <f t="shared" si="39"/>
        <v>1</v>
      </c>
      <c r="M149" s="374">
        <f t="shared" si="31"/>
        <v>0</v>
      </c>
    </row>
    <row r="150" spans="1:13">
      <c r="A150" s="228">
        <f t="shared" si="32"/>
        <v>0</v>
      </c>
      <c r="B150" s="229">
        <f t="shared" si="27"/>
        <v>0</v>
      </c>
      <c r="C150" s="310">
        <f t="shared" si="33"/>
        <v>0</v>
      </c>
      <c r="D150" s="310">
        <f t="shared" si="34"/>
        <v>0</v>
      </c>
      <c r="E150" s="311">
        <f t="shared" si="28"/>
        <v>0</v>
      </c>
      <c r="F150" s="310">
        <f t="shared" si="35"/>
        <v>0</v>
      </c>
      <c r="G150" s="310">
        <f t="shared" si="36"/>
        <v>0</v>
      </c>
      <c r="H150" s="310">
        <f t="shared" si="37"/>
        <v>0</v>
      </c>
      <c r="I150" s="310">
        <f t="shared" si="29"/>
        <v>0</v>
      </c>
      <c r="J150" s="374">
        <f t="shared" si="38"/>
        <v>0</v>
      </c>
      <c r="K150" s="374">
        <f t="shared" si="30"/>
        <v>0</v>
      </c>
      <c r="L150" s="388">
        <f t="shared" si="39"/>
        <v>1</v>
      </c>
      <c r="M150" s="374">
        <f t="shared" si="31"/>
        <v>0</v>
      </c>
    </row>
    <row r="151" spans="1:13">
      <c r="A151" s="228">
        <f t="shared" si="32"/>
        <v>0</v>
      </c>
      <c r="B151" s="229">
        <f t="shared" si="27"/>
        <v>0</v>
      </c>
      <c r="C151" s="310">
        <f t="shared" si="33"/>
        <v>0</v>
      </c>
      <c r="D151" s="310">
        <f t="shared" si="34"/>
        <v>0</v>
      </c>
      <c r="E151" s="311">
        <f t="shared" si="28"/>
        <v>0</v>
      </c>
      <c r="F151" s="310">
        <f t="shared" si="35"/>
        <v>0</v>
      </c>
      <c r="G151" s="310">
        <f t="shared" si="36"/>
        <v>0</v>
      </c>
      <c r="H151" s="310">
        <f t="shared" si="37"/>
        <v>0</v>
      </c>
      <c r="I151" s="310">
        <f t="shared" si="29"/>
        <v>0</v>
      </c>
      <c r="J151" s="374">
        <f t="shared" si="38"/>
        <v>0</v>
      </c>
      <c r="K151" s="374">
        <f t="shared" si="30"/>
        <v>0</v>
      </c>
      <c r="L151" s="388">
        <f t="shared" si="39"/>
        <v>1</v>
      </c>
      <c r="M151" s="374">
        <f t="shared" si="31"/>
        <v>0</v>
      </c>
    </row>
    <row r="152" spans="1:13">
      <c r="A152" s="228">
        <f t="shared" si="32"/>
        <v>0</v>
      </c>
      <c r="B152" s="229">
        <f t="shared" si="27"/>
        <v>0</v>
      </c>
      <c r="C152" s="310">
        <f t="shared" si="33"/>
        <v>0</v>
      </c>
      <c r="D152" s="310">
        <f t="shared" si="34"/>
        <v>0</v>
      </c>
      <c r="E152" s="311">
        <f t="shared" si="28"/>
        <v>0</v>
      </c>
      <c r="F152" s="310">
        <f t="shared" si="35"/>
        <v>0</v>
      </c>
      <c r="G152" s="310">
        <f t="shared" si="36"/>
        <v>0</v>
      </c>
      <c r="H152" s="310">
        <f t="shared" si="37"/>
        <v>0</v>
      </c>
      <c r="I152" s="310">
        <f t="shared" si="29"/>
        <v>0</v>
      </c>
      <c r="J152" s="374">
        <f t="shared" si="38"/>
        <v>0</v>
      </c>
      <c r="K152" s="374">
        <f t="shared" si="30"/>
        <v>0</v>
      </c>
      <c r="L152" s="388">
        <f t="shared" si="39"/>
        <v>1</v>
      </c>
      <c r="M152" s="374">
        <f t="shared" si="31"/>
        <v>0</v>
      </c>
    </row>
    <row r="153" spans="1:13">
      <c r="A153" s="228">
        <f t="shared" si="32"/>
        <v>0</v>
      </c>
      <c r="B153" s="229">
        <f t="shared" si="27"/>
        <v>0</v>
      </c>
      <c r="C153" s="310">
        <f t="shared" si="33"/>
        <v>0</v>
      </c>
      <c r="D153" s="310">
        <f t="shared" si="34"/>
        <v>0</v>
      </c>
      <c r="E153" s="311">
        <f t="shared" si="28"/>
        <v>0</v>
      </c>
      <c r="F153" s="310">
        <f t="shared" si="35"/>
        <v>0</v>
      </c>
      <c r="G153" s="310">
        <f t="shared" si="36"/>
        <v>0</v>
      </c>
      <c r="H153" s="310">
        <f t="shared" si="37"/>
        <v>0</v>
      </c>
      <c r="I153" s="310">
        <f t="shared" si="29"/>
        <v>0</v>
      </c>
      <c r="J153" s="374">
        <f t="shared" si="38"/>
        <v>0</v>
      </c>
      <c r="K153" s="374">
        <f t="shared" si="30"/>
        <v>0</v>
      </c>
      <c r="L153" s="388">
        <f t="shared" si="39"/>
        <v>1</v>
      </c>
      <c r="M153" s="374">
        <f t="shared" si="31"/>
        <v>0</v>
      </c>
    </row>
    <row r="154" spans="1:13">
      <c r="A154" s="228">
        <f t="shared" si="32"/>
        <v>0</v>
      </c>
      <c r="B154" s="229">
        <f t="shared" si="27"/>
        <v>0</v>
      </c>
      <c r="C154" s="310">
        <f t="shared" si="33"/>
        <v>0</v>
      </c>
      <c r="D154" s="310">
        <f t="shared" si="34"/>
        <v>0</v>
      </c>
      <c r="E154" s="311">
        <f t="shared" si="28"/>
        <v>0</v>
      </c>
      <c r="F154" s="310">
        <f t="shared" si="35"/>
        <v>0</v>
      </c>
      <c r="G154" s="310">
        <f t="shared" si="36"/>
        <v>0</v>
      </c>
      <c r="H154" s="310">
        <f t="shared" si="37"/>
        <v>0</v>
      </c>
      <c r="I154" s="310">
        <f t="shared" si="29"/>
        <v>0</v>
      </c>
      <c r="J154" s="374">
        <f t="shared" si="38"/>
        <v>0</v>
      </c>
      <c r="K154" s="374">
        <f t="shared" si="30"/>
        <v>0</v>
      </c>
      <c r="L154" s="388">
        <f t="shared" si="39"/>
        <v>1</v>
      </c>
      <c r="M154" s="374">
        <f t="shared" si="31"/>
        <v>0</v>
      </c>
    </row>
    <row r="155" spans="1:13">
      <c r="A155" s="228">
        <f t="shared" si="32"/>
        <v>0</v>
      </c>
      <c r="B155" s="229">
        <f t="shared" si="27"/>
        <v>0</v>
      </c>
      <c r="C155" s="310">
        <f t="shared" si="33"/>
        <v>0</v>
      </c>
      <c r="D155" s="310">
        <f t="shared" si="34"/>
        <v>0</v>
      </c>
      <c r="E155" s="311">
        <f t="shared" si="28"/>
        <v>0</v>
      </c>
      <c r="F155" s="310">
        <f t="shared" si="35"/>
        <v>0</v>
      </c>
      <c r="G155" s="310">
        <f t="shared" si="36"/>
        <v>0</v>
      </c>
      <c r="H155" s="310">
        <f t="shared" si="37"/>
        <v>0</v>
      </c>
      <c r="I155" s="310">
        <f t="shared" si="29"/>
        <v>0</v>
      </c>
      <c r="J155" s="374">
        <f t="shared" si="38"/>
        <v>0</v>
      </c>
      <c r="K155" s="374">
        <f t="shared" si="30"/>
        <v>0</v>
      </c>
      <c r="L155" s="388">
        <f t="shared" si="39"/>
        <v>1</v>
      </c>
      <c r="M155" s="374">
        <f t="shared" si="31"/>
        <v>0</v>
      </c>
    </row>
    <row r="156" spans="1:13">
      <c r="A156" s="228">
        <f t="shared" si="32"/>
        <v>0</v>
      </c>
      <c r="B156" s="229">
        <f t="shared" si="27"/>
        <v>0</v>
      </c>
      <c r="C156" s="310">
        <f t="shared" si="33"/>
        <v>0</v>
      </c>
      <c r="D156" s="310">
        <f t="shared" si="34"/>
        <v>0</v>
      </c>
      <c r="E156" s="311">
        <f t="shared" si="28"/>
        <v>0</v>
      </c>
      <c r="F156" s="310">
        <f t="shared" si="35"/>
        <v>0</v>
      </c>
      <c r="G156" s="310">
        <f t="shared" si="36"/>
        <v>0</v>
      </c>
      <c r="H156" s="310">
        <f t="shared" si="37"/>
        <v>0</v>
      </c>
      <c r="I156" s="310">
        <f t="shared" si="29"/>
        <v>0</v>
      </c>
      <c r="J156" s="374">
        <f t="shared" si="38"/>
        <v>0</v>
      </c>
      <c r="K156" s="374">
        <f t="shared" si="30"/>
        <v>0</v>
      </c>
      <c r="L156" s="388">
        <f t="shared" si="39"/>
        <v>1</v>
      </c>
      <c r="M156" s="374">
        <f t="shared" si="31"/>
        <v>0</v>
      </c>
    </row>
    <row r="157" spans="1:13">
      <c r="A157" s="228">
        <f t="shared" si="32"/>
        <v>0</v>
      </c>
      <c r="B157" s="229">
        <f t="shared" si="27"/>
        <v>0</v>
      </c>
      <c r="C157" s="310">
        <f t="shared" si="33"/>
        <v>0</v>
      </c>
      <c r="D157" s="310">
        <f t="shared" si="34"/>
        <v>0</v>
      </c>
      <c r="E157" s="311">
        <f t="shared" si="28"/>
        <v>0</v>
      </c>
      <c r="F157" s="310">
        <f t="shared" si="35"/>
        <v>0</v>
      </c>
      <c r="G157" s="310">
        <f t="shared" si="36"/>
        <v>0</v>
      </c>
      <c r="H157" s="310">
        <f t="shared" si="37"/>
        <v>0</v>
      </c>
      <c r="I157" s="310">
        <f t="shared" si="29"/>
        <v>0</v>
      </c>
      <c r="J157" s="374">
        <f t="shared" si="38"/>
        <v>0</v>
      </c>
      <c r="K157" s="374">
        <f t="shared" si="30"/>
        <v>0</v>
      </c>
      <c r="L157" s="388">
        <f t="shared" si="39"/>
        <v>1</v>
      </c>
      <c r="M157" s="374">
        <f t="shared" si="31"/>
        <v>0</v>
      </c>
    </row>
    <row r="158" spans="1:13">
      <c r="A158" s="228">
        <f t="shared" si="32"/>
        <v>0</v>
      </c>
      <c r="B158" s="229">
        <f t="shared" si="27"/>
        <v>0</v>
      </c>
      <c r="C158" s="310">
        <f t="shared" si="33"/>
        <v>0</v>
      </c>
      <c r="D158" s="310">
        <f t="shared" si="34"/>
        <v>0</v>
      </c>
      <c r="E158" s="311">
        <f t="shared" si="28"/>
        <v>0</v>
      </c>
      <c r="F158" s="310">
        <f t="shared" si="35"/>
        <v>0</v>
      </c>
      <c r="G158" s="310">
        <f t="shared" si="36"/>
        <v>0</v>
      </c>
      <c r="H158" s="310">
        <f t="shared" si="37"/>
        <v>0</v>
      </c>
      <c r="I158" s="310">
        <f t="shared" si="29"/>
        <v>0</v>
      </c>
      <c r="J158" s="374">
        <f t="shared" si="38"/>
        <v>0</v>
      </c>
      <c r="K158" s="374">
        <f t="shared" si="30"/>
        <v>0</v>
      </c>
      <c r="L158" s="388">
        <f t="shared" si="39"/>
        <v>1</v>
      </c>
      <c r="M158" s="374">
        <f t="shared" si="31"/>
        <v>0</v>
      </c>
    </row>
    <row r="159" spans="1:13">
      <c r="A159" s="228">
        <f t="shared" si="32"/>
        <v>0</v>
      </c>
      <c r="B159" s="229">
        <f t="shared" si="27"/>
        <v>0</v>
      </c>
      <c r="C159" s="310">
        <f t="shared" si="33"/>
        <v>0</v>
      </c>
      <c r="D159" s="310">
        <f t="shared" si="34"/>
        <v>0</v>
      </c>
      <c r="E159" s="311">
        <f t="shared" si="28"/>
        <v>0</v>
      </c>
      <c r="F159" s="310">
        <f t="shared" si="35"/>
        <v>0</v>
      </c>
      <c r="G159" s="310">
        <f t="shared" si="36"/>
        <v>0</v>
      </c>
      <c r="H159" s="310">
        <f t="shared" si="37"/>
        <v>0</v>
      </c>
      <c r="I159" s="310">
        <f t="shared" si="29"/>
        <v>0</v>
      </c>
      <c r="J159" s="374">
        <f t="shared" si="38"/>
        <v>0</v>
      </c>
      <c r="K159" s="374">
        <f t="shared" si="30"/>
        <v>0</v>
      </c>
      <c r="L159" s="388">
        <f t="shared" si="39"/>
        <v>1</v>
      </c>
      <c r="M159" s="374">
        <f t="shared" si="31"/>
        <v>0</v>
      </c>
    </row>
    <row r="160" spans="1:13">
      <c r="A160" s="228">
        <f t="shared" si="32"/>
        <v>0</v>
      </c>
      <c r="B160" s="229">
        <f t="shared" si="27"/>
        <v>0</v>
      </c>
      <c r="C160" s="310">
        <f t="shared" si="33"/>
        <v>0</v>
      </c>
      <c r="D160" s="310">
        <f t="shared" si="34"/>
        <v>0</v>
      </c>
      <c r="E160" s="311">
        <f t="shared" si="28"/>
        <v>0</v>
      </c>
      <c r="F160" s="310">
        <f t="shared" si="35"/>
        <v>0</v>
      </c>
      <c r="G160" s="310">
        <f t="shared" si="36"/>
        <v>0</v>
      </c>
      <c r="H160" s="310">
        <f t="shared" si="37"/>
        <v>0</v>
      </c>
      <c r="I160" s="310">
        <f t="shared" si="29"/>
        <v>0</v>
      </c>
      <c r="J160" s="374">
        <f t="shared" si="38"/>
        <v>0</v>
      </c>
      <c r="K160" s="374">
        <f t="shared" si="30"/>
        <v>0</v>
      </c>
      <c r="L160" s="388">
        <f t="shared" si="39"/>
        <v>1</v>
      </c>
      <c r="M160" s="374">
        <f t="shared" si="31"/>
        <v>0</v>
      </c>
    </row>
    <row r="161" spans="1:13">
      <c r="A161" s="228">
        <f t="shared" si="32"/>
        <v>0</v>
      </c>
      <c r="B161" s="229">
        <f t="shared" si="27"/>
        <v>0</v>
      </c>
      <c r="C161" s="310">
        <f t="shared" si="33"/>
        <v>0</v>
      </c>
      <c r="D161" s="310">
        <f t="shared" si="34"/>
        <v>0</v>
      </c>
      <c r="E161" s="311">
        <f t="shared" si="28"/>
        <v>0</v>
      </c>
      <c r="F161" s="310">
        <f t="shared" si="35"/>
        <v>0</v>
      </c>
      <c r="G161" s="310">
        <f t="shared" si="36"/>
        <v>0</v>
      </c>
      <c r="H161" s="310">
        <f t="shared" si="37"/>
        <v>0</v>
      </c>
      <c r="I161" s="310">
        <f t="shared" si="29"/>
        <v>0</v>
      </c>
      <c r="J161" s="374">
        <f t="shared" si="38"/>
        <v>0</v>
      </c>
      <c r="K161" s="374">
        <f t="shared" si="30"/>
        <v>0</v>
      </c>
      <c r="L161" s="388">
        <f t="shared" si="39"/>
        <v>1</v>
      </c>
      <c r="M161" s="374">
        <f t="shared" si="31"/>
        <v>0</v>
      </c>
    </row>
    <row r="162" spans="1:13">
      <c r="A162" s="228">
        <f t="shared" si="32"/>
        <v>0</v>
      </c>
      <c r="B162" s="229">
        <f t="shared" si="27"/>
        <v>0</v>
      </c>
      <c r="C162" s="310">
        <f t="shared" si="33"/>
        <v>0</v>
      </c>
      <c r="D162" s="310">
        <f t="shared" si="34"/>
        <v>0</v>
      </c>
      <c r="E162" s="311">
        <f t="shared" si="28"/>
        <v>0</v>
      </c>
      <c r="F162" s="310">
        <f t="shared" si="35"/>
        <v>0</v>
      </c>
      <c r="G162" s="310">
        <f t="shared" si="36"/>
        <v>0</v>
      </c>
      <c r="H162" s="310">
        <f t="shared" si="37"/>
        <v>0</v>
      </c>
      <c r="I162" s="310">
        <f t="shared" si="29"/>
        <v>0</v>
      </c>
      <c r="J162" s="374">
        <f t="shared" si="38"/>
        <v>0</v>
      </c>
      <c r="K162" s="374">
        <f t="shared" si="30"/>
        <v>0</v>
      </c>
      <c r="L162" s="388">
        <f t="shared" si="39"/>
        <v>1</v>
      </c>
      <c r="M162" s="374">
        <f t="shared" si="31"/>
        <v>0</v>
      </c>
    </row>
    <row r="163" spans="1:13">
      <c r="A163" s="228">
        <f t="shared" si="32"/>
        <v>0</v>
      </c>
      <c r="B163" s="229">
        <f t="shared" si="27"/>
        <v>0</v>
      </c>
      <c r="C163" s="310">
        <f t="shared" si="33"/>
        <v>0</v>
      </c>
      <c r="D163" s="310">
        <f t="shared" si="34"/>
        <v>0</v>
      </c>
      <c r="E163" s="311">
        <f t="shared" si="28"/>
        <v>0</v>
      </c>
      <c r="F163" s="310">
        <f t="shared" si="35"/>
        <v>0</v>
      </c>
      <c r="G163" s="310">
        <f t="shared" si="36"/>
        <v>0</v>
      </c>
      <c r="H163" s="310">
        <f t="shared" si="37"/>
        <v>0</v>
      </c>
      <c r="I163" s="310">
        <f t="shared" si="29"/>
        <v>0</v>
      </c>
      <c r="J163" s="374">
        <f t="shared" si="38"/>
        <v>0</v>
      </c>
      <c r="K163" s="374">
        <f t="shared" si="30"/>
        <v>0</v>
      </c>
      <c r="L163" s="388">
        <f t="shared" si="39"/>
        <v>1</v>
      </c>
      <c r="M163" s="374">
        <f t="shared" si="31"/>
        <v>0</v>
      </c>
    </row>
    <row r="164" spans="1:13">
      <c r="A164" s="228">
        <f t="shared" si="32"/>
        <v>0</v>
      </c>
      <c r="B164" s="229">
        <f t="shared" si="27"/>
        <v>0</v>
      </c>
      <c r="C164" s="310">
        <f t="shared" si="33"/>
        <v>0</v>
      </c>
      <c r="D164" s="310">
        <f t="shared" si="34"/>
        <v>0</v>
      </c>
      <c r="E164" s="311">
        <f t="shared" si="28"/>
        <v>0</v>
      </c>
      <c r="F164" s="310">
        <f t="shared" si="35"/>
        <v>0</v>
      </c>
      <c r="G164" s="310">
        <f t="shared" si="36"/>
        <v>0</v>
      </c>
      <c r="H164" s="310">
        <f t="shared" si="37"/>
        <v>0</v>
      </c>
      <c r="I164" s="310">
        <f t="shared" si="29"/>
        <v>0</v>
      </c>
      <c r="J164" s="374">
        <f t="shared" si="38"/>
        <v>0</v>
      </c>
      <c r="K164" s="374">
        <f t="shared" si="30"/>
        <v>0</v>
      </c>
      <c r="L164" s="388">
        <f t="shared" si="39"/>
        <v>1</v>
      </c>
      <c r="M164" s="374">
        <f t="shared" si="31"/>
        <v>0</v>
      </c>
    </row>
    <row r="165" spans="1:13">
      <c r="A165" s="228">
        <f t="shared" si="32"/>
        <v>0</v>
      </c>
      <c r="B165" s="229">
        <f t="shared" si="27"/>
        <v>0</v>
      </c>
      <c r="C165" s="310">
        <f t="shared" si="33"/>
        <v>0</v>
      </c>
      <c r="D165" s="310">
        <f t="shared" si="34"/>
        <v>0</v>
      </c>
      <c r="E165" s="311">
        <f t="shared" si="28"/>
        <v>0</v>
      </c>
      <c r="F165" s="310">
        <f t="shared" si="35"/>
        <v>0</v>
      </c>
      <c r="G165" s="310">
        <f t="shared" si="36"/>
        <v>0</v>
      </c>
      <c r="H165" s="310">
        <f t="shared" si="37"/>
        <v>0</v>
      </c>
      <c r="I165" s="310">
        <f t="shared" si="29"/>
        <v>0</v>
      </c>
      <c r="J165" s="374">
        <f t="shared" si="38"/>
        <v>0</v>
      </c>
      <c r="K165" s="374">
        <f t="shared" si="30"/>
        <v>0</v>
      </c>
      <c r="L165" s="388">
        <f t="shared" si="39"/>
        <v>1</v>
      </c>
      <c r="M165" s="374">
        <f t="shared" si="31"/>
        <v>0</v>
      </c>
    </row>
    <row r="166" spans="1:13">
      <c r="A166" s="228">
        <f t="shared" si="32"/>
        <v>0</v>
      </c>
      <c r="B166" s="229">
        <f t="shared" si="27"/>
        <v>0</v>
      </c>
      <c r="C166" s="310">
        <f t="shared" si="33"/>
        <v>0</v>
      </c>
      <c r="D166" s="310">
        <f t="shared" si="34"/>
        <v>0</v>
      </c>
      <c r="E166" s="311">
        <f t="shared" si="28"/>
        <v>0</v>
      </c>
      <c r="F166" s="310">
        <f t="shared" si="35"/>
        <v>0</v>
      </c>
      <c r="G166" s="310">
        <f t="shared" si="36"/>
        <v>0</v>
      </c>
      <c r="H166" s="310">
        <f t="shared" si="37"/>
        <v>0</v>
      </c>
      <c r="I166" s="310">
        <f t="shared" si="29"/>
        <v>0</v>
      </c>
      <c r="J166" s="374">
        <f t="shared" si="38"/>
        <v>0</v>
      </c>
      <c r="K166" s="374">
        <f t="shared" si="30"/>
        <v>0</v>
      </c>
      <c r="L166" s="388">
        <f t="shared" si="39"/>
        <v>1</v>
      </c>
      <c r="M166" s="374">
        <f t="shared" si="31"/>
        <v>0</v>
      </c>
    </row>
    <row r="167" spans="1:13">
      <c r="A167" s="228">
        <f t="shared" si="32"/>
        <v>0</v>
      </c>
      <c r="B167" s="229">
        <f t="shared" si="27"/>
        <v>0</v>
      </c>
      <c r="C167" s="310">
        <f t="shared" si="33"/>
        <v>0</v>
      </c>
      <c r="D167" s="310">
        <f t="shared" si="34"/>
        <v>0</v>
      </c>
      <c r="E167" s="311">
        <f t="shared" si="28"/>
        <v>0</v>
      </c>
      <c r="F167" s="310">
        <f t="shared" si="35"/>
        <v>0</v>
      </c>
      <c r="G167" s="310">
        <f t="shared" si="36"/>
        <v>0</v>
      </c>
      <c r="H167" s="310">
        <f t="shared" si="37"/>
        <v>0</v>
      </c>
      <c r="I167" s="310">
        <f t="shared" si="29"/>
        <v>0</v>
      </c>
      <c r="J167" s="374">
        <f t="shared" si="38"/>
        <v>0</v>
      </c>
      <c r="K167" s="374">
        <f t="shared" si="30"/>
        <v>0</v>
      </c>
      <c r="L167" s="388">
        <f t="shared" si="39"/>
        <v>1</v>
      </c>
      <c r="M167" s="374">
        <f t="shared" si="31"/>
        <v>0</v>
      </c>
    </row>
    <row r="168" spans="1:13">
      <c r="A168" s="228">
        <f t="shared" si="32"/>
        <v>0</v>
      </c>
      <c r="B168" s="229">
        <f t="shared" si="27"/>
        <v>0</v>
      </c>
      <c r="C168" s="310">
        <f t="shared" si="33"/>
        <v>0</v>
      </c>
      <c r="D168" s="310">
        <f t="shared" si="34"/>
        <v>0</v>
      </c>
      <c r="E168" s="311">
        <f t="shared" si="28"/>
        <v>0</v>
      </c>
      <c r="F168" s="310">
        <f t="shared" si="35"/>
        <v>0</v>
      </c>
      <c r="G168" s="310">
        <f t="shared" si="36"/>
        <v>0</v>
      </c>
      <c r="H168" s="310">
        <f t="shared" si="37"/>
        <v>0</v>
      </c>
      <c r="I168" s="310">
        <f t="shared" si="29"/>
        <v>0</v>
      </c>
      <c r="J168" s="374">
        <f t="shared" si="38"/>
        <v>0</v>
      </c>
      <c r="K168" s="374">
        <f t="shared" si="30"/>
        <v>0</v>
      </c>
      <c r="L168" s="388">
        <f t="shared" si="39"/>
        <v>1</v>
      </c>
      <c r="M168" s="374">
        <f t="shared" si="31"/>
        <v>0</v>
      </c>
    </row>
    <row r="169" spans="1:13">
      <c r="A169" s="228">
        <f t="shared" si="32"/>
        <v>0</v>
      </c>
      <c r="B169" s="229">
        <f t="shared" si="27"/>
        <v>0</v>
      </c>
      <c r="C169" s="310">
        <f t="shared" si="33"/>
        <v>0</v>
      </c>
      <c r="D169" s="310">
        <f t="shared" si="34"/>
        <v>0</v>
      </c>
      <c r="E169" s="311">
        <f t="shared" si="28"/>
        <v>0</v>
      </c>
      <c r="F169" s="310">
        <f t="shared" si="35"/>
        <v>0</v>
      </c>
      <c r="G169" s="310">
        <f t="shared" si="36"/>
        <v>0</v>
      </c>
      <c r="H169" s="310">
        <f t="shared" si="37"/>
        <v>0</v>
      </c>
      <c r="I169" s="310">
        <f t="shared" si="29"/>
        <v>0</v>
      </c>
      <c r="J169" s="374">
        <f t="shared" si="38"/>
        <v>0</v>
      </c>
      <c r="K169" s="374">
        <f t="shared" si="30"/>
        <v>0</v>
      </c>
      <c r="L169" s="388">
        <f t="shared" si="39"/>
        <v>1</v>
      </c>
      <c r="M169" s="374">
        <f t="shared" si="31"/>
        <v>0</v>
      </c>
    </row>
    <row r="170" spans="1:13">
      <c r="A170" s="228">
        <f t="shared" si="32"/>
        <v>0</v>
      </c>
      <c r="B170" s="229">
        <f t="shared" si="27"/>
        <v>0</v>
      </c>
      <c r="C170" s="310">
        <f t="shared" si="33"/>
        <v>0</v>
      </c>
      <c r="D170" s="310">
        <f t="shared" si="34"/>
        <v>0</v>
      </c>
      <c r="E170" s="311">
        <f t="shared" si="28"/>
        <v>0</v>
      </c>
      <c r="F170" s="310">
        <f t="shared" si="35"/>
        <v>0</v>
      </c>
      <c r="G170" s="310">
        <f t="shared" si="36"/>
        <v>0</v>
      </c>
      <c r="H170" s="310">
        <f t="shared" si="37"/>
        <v>0</v>
      </c>
      <c r="I170" s="310">
        <f t="shared" si="29"/>
        <v>0</v>
      </c>
      <c r="J170" s="374">
        <f t="shared" si="38"/>
        <v>0</v>
      </c>
      <c r="K170" s="374">
        <f t="shared" si="30"/>
        <v>0</v>
      </c>
      <c r="L170" s="388">
        <f t="shared" si="39"/>
        <v>1</v>
      </c>
      <c r="M170" s="374">
        <f t="shared" si="31"/>
        <v>0</v>
      </c>
    </row>
    <row r="171" spans="1:13">
      <c r="A171" s="228">
        <f t="shared" si="32"/>
        <v>0</v>
      </c>
      <c r="B171" s="229">
        <f t="shared" si="27"/>
        <v>0</v>
      </c>
      <c r="C171" s="310">
        <f t="shared" si="33"/>
        <v>0</v>
      </c>
      <c r="D171" s="310">
        <f t="shared" si="34"/>
        <v>0</v>
      </c>
      <c r="E171" s="311">
        <f t="shared" si="28"/>
        <v>0</v>
      </c>
      <c r="F171" s="310">
        <f t="shared" si="35"/>
        <v>0</v>
      </c>
      <c r="G171" s="310">
        <f t="shared" si="36"/>
        <v>0</v>
      </c>
      <c r="H171" s="310">
        <f t="shared" si="37"/>
        <v>0</v>
      </c>
      <c r="I171" s="310">
        <f t="shared" si="29"/>
        <v>0</v>
      </c>
      <c r="J171" s="374">
        <f t="shared" si="38"/>
        <v>0</v>
      </c>
      <c r="K171" s="374">
        <f t="shared" si="30"/>
        <v>0</v>
      </c>
      <c r="L171" s="388">
        <f t="shared" si="39"/>
        <v>1</v>
      </c>
      <c r="M171" s="374">
        <f t="shared" si="31"/>
        <v>0</v>
      </c>
    </row>
    <row r="172" spans="1:13">
      <c r="A172" s="228">
        <f t="shared" si="32"/>
        <v>0</v>
      </c>
      <c r="B172" s="229">
        <f t="shared" si="27"/>
        <v>0</v>
      </c>
      <c r="C172" s="310">
        <f t="shared" si="33"/>
        <v>0</v>
      </c>
      <c r="D172" s="310">
        <f t="shared" si="34"/>
        <v>0</v>
      </c>
      <c r="E172" s="311">
        <f t="shared" si="28"/>
        <v>0</v>
      </c>
      <c r="F172" s="310">
        <f t="shared" si="35"/>
        <v>0</v>
      </c>
      <c r="G172" s="310">
        <f t="shared" si="36"/>
        <v>0</v>
      </c>
      <c r="H172" s="310">
        <f t="shared" si="37"/>
        <v>0</v>
      </c>
      <c r="I172" s="310">
        <f t="shared" si="29"/>
        <v>0</v>
      </c>
      <c r="J172" s="374">
        <f t="shared" si="38"/>
        <v>0</v>
      </c>
      <c r="K172" s="374">
        <f t="shared" si="30"/>
        <v>0</v>
      </c>
      <c r="L172" s="388">
        <f t="shared" si="39"/>
        <v>1</v>
      </c>
      <c r="M172" s="374">
        <f t="shared" si="31"/>
        <v>0</v>
      </c>
    </row>
    <row r="173" spans="1:13">
      <c r="A173" s="228">
        <f t="shared" si="32"/>
        <v>0</v>
      </c>
      <c r="B173" s="229">
        <f t="shared" si="27"/>
        <v>0</v>
      </c>
      <c r="C173" s="310">
        <f t="shared" si="33"/>
        <v>0</v>
      </c>
      <c r="D173" s="310">
        <f t="shared" si="34"/>
        <v>0</v>
      </c>
      <c r="E173" s="311">
        <f t="shared" si="28"/>
        <v>0</v>
      </c>
      <c r="F173" s="310">
        <f t="shared" si="35"/>
        <v>0</v>
      </c>
      <c r="G173" s="310">
        <f t="shared" si="36"/>
        <v>0</v>
      </c>
      <c r="H173" s="310">
        <f t="shared" si="37"/>
        <v>0</v>
      </c>
      <c r="I173" s="310">
        <f t="shared" si="29"/>
        <v>0</v>
      </c>
      <c r="J173" s="374">
        <f t="shared" si="38"/>
        <v>0</v>
      </c>
      <c r="K173" s="374">
        <f t="shared" si="30"/>
        <v>0</v>
      </c>
      <c r="L173" s="388">
        <f t="shared" si="39"/>
        <v>1</v>
      </c>
      <c r="M173" s="374">
        <f t="shared" si="31"/>
        <v>0</v>
      </c>
    </row>
    <row r="174" spans="1:13">
      <c r="A174" s="228">
        <f t="shared" si="32"/>
        <v>0</v>
      </c>
      <c r="B174" s="229">
        <f t="shared" si="27"/>
        <v>0</v>
      </c>
      <c r="C174" s="310">
        <f t="shared" si="33"/>
        <v>0</v>
      </c>
      <c r="D174" s="310">
        <f t="shared" si="34"/>
        <v>0</v>
      </c>
      <c r="E174" s="311">
        <f t="shared" si="28"/>
        <v>0</v>
      </c>
      <c r="F174" s="310">
        <f t="shared" si="35"/>
        <v>0</v>
      </c>
      <c r="G174" s="310">
        <f t="shared" si="36"/>
        <v>0</v>
      </c>
      <c r="H174" s="310">
        <f t="shared" si="37"/>
        <v>0</v>
      </c>
      <c r="I174" s="310">
        <f t="shared" si="29"/>
        <v>0</v>
      </c>
      <c r="J174" s="374">
        <f t="shared" si="38"/>
        <v>0</v>
      </c>
      <c r="K174" s="374">
        <f t="shared" si="30"/>
        <v>0</v>
      </c>
      <c r="L174" s="388">
        <f t="shared" si="39"/>
        <v>1</v>
      </c>
      <c r="M174" s="374">
        <f t="shared" si="31"/>
        <v>0</v>
      </c>
    </row>
    <row r="175" spans="1:13">
      <c r="A175" s="228">
        <f t="shared" si="32"/>
        <v>0</v>
      </c>
      <c r="B175" s="229">
        <f t="shared" si="27"/>
        <v>0</v>
      </c>
      <c r="C175" s="310">
        <f t="shared" si="33"/>
        <v>0</v>
      </c>
      <c r="D175" s="310">
        <f t="shared" si="34"/>
        <v>0</v>
      </c>
      <c r="E175" s="311">
        <f t="shared" si="28"/>
        <v>0</v>
      </c>
      <c r="F175" s="310">
        <f t="shared" si="35"/>
        <v>0</v>
      </c>
      <c r="G175" s="310">
        <f t="shared" si="36"/>
        <v>0</v>
      </c>
      <c r="H175" s="310">
        <f t="shared" si="37"/>
        <v>0</v>
      </c>
      <c r="I175" s="310">
        <f t="shared" si="29"/>
        <v>0</v>
      </c>
      <c r="J175" s="374">
        <f t="shared" si="38"/>
        <v>0</v>
      </c>
      <c r="K175" s="374">
        <f t="shared" si="30"/>
        <v>0</v>
      </c>
      <c r="L175" s="388">
        <f t="shared" si="39"/>
        <v>1</v>
      </c>
      <c r="M175" s="374">
        <f t="shared" si="31"/>
        <v>0</v>
      </c>
    </row>
    <row r="176" spans="1:13">
      <c r="A176" s="228">
        <f t="shared" si="32"/>
        <v>0</v>
      </c>
      <c r="B176" s="229">
        <f t="shared" si="27"/>
        <v>0</v>
      </c>
      <c r="C176" s="310">
        <f t="shared" si="33"/>
        <v>0</v>
      </c>
      <c r="D176" s="310">
        <f t="shared" si="34"/>
        <v>0</v>
      </c>
      <c r="E176" s="311">
        <f t="shared" si="28"/>
        <v>0</v>
      </c>
      <c r="F176" s="310">
        <f t="shared" si="35"/>
        <v>0</v>
      </c>
      <c r="G176" s="310">
        <f t="shared" si="36"/>
        <v>0</v>
      </c>
      <c r="H176" s="310">
        <f t="shared" si="37"/>
        <v>0</v>
      </c>
      <c r="I176" s="310">
        <f t="shared" si="29"/>
        <v>0</v>
      </c>
      <c r="J176" s="374">
        <f t="shared" si="38"/>
        <v>0</v>
      </c>
      <c r="K176" s="374">
        <f t="shared" si="30"/>
        <v>0</v>
      </c>
      <c r="L176" s="388">
        <f t="shared" si="39"/>
        <v>1</v>
      </c>
      <c r="M176" s="374">
        <f t="shared" si="31"/>
        <v>0</v>
      </c>
    </row>
    <row r="177" spans="1:13">
      <c r="A177" s="228">
        <f t="shared" si="32"/>
        <v>0</v>
      </c>
      <c r="B177" s="229">
        <f t="shared" si="27"/>
        <v>0</v>
      </c>
      <c r="C177" s="310">
        <f t="shared" si="33"/>
        <v>0</v>
      </c>
      <c r="D177" s="310">
        <f t="shared" si="34"/>
        <v>0</v>
      </c>
      <c r="E177" s="311">
        <f t="shared" si="28"/>
        <v>0</v>
      </c>
      <c r="F177" s="310">
        <f t="shared" si="35"/>
        <v>0</v>
      </c>
      <c r="G177" s="310">
        <f t="shared" si="36"/>
        <v>0</v>
      </c>
      <c r="H177" s="310">
        <f t="shared" si="37"/>
        <v>0</v>
      </c>
      <c r="I177" s="310">
        <f t="shared" si="29"/>
        <v>0</v>
      </c>
      <c r="J177" s="374">
        <f t="shared" si="38"/>
        <v>0</v>
      </c>
      <c r="K177" s="374">
        <f t="shared" si="30"/>
        <v>0</v>
      </c>
      <c r="L177" s="388">
        <f t="shared" si="39"/>
        <v>1</v>
      </c>
      <c r="M177" s="374">
        <f t="shared" si="31"/>
        <v>0</v>
      </c>
    </row>
    <row r="178" spans="1:13">
      <c r="A178" s="228">
        <f t="shared" si="32"/>
        <v>0</v>
      </c>
      <c r="B178" s="229">
        <f t="shared" si="27"/>
        <v>0</v>
      </c>
      <c r="C178" s="310">
        <f t="shared" si="33"/>
        <v>0</v>
      </c>
      <c r="D178" s="310">
        <f t="shared" si="34"/>
        <v>0</v>
      </c>
      <c r="E178" s="311">
        <f t="shared" si="28"/>
        <v>0</v>
      </c>
      <c r="F178" s="310">
        <f t="shared" si="35"/>
        <v>0</v>
      </c>
      <c r="G178" s="310">
        <f t="shared" si="36"/>
        <v>0</v>
      </c>
      <c r="H178" s="310">
        <f t="shared" si="37"/>
        <v>0</v>
      </c>
      <c r="I178" s="310">
        <f t="shared" si="29"/>
        <v>0</v>
      </c>
      <c r="J178" s="374">
        <f t="shared" si="38"/>
        <v>0</v>
      </c>
      <c r="K178" s="374">
        <f t="shared" si="30"/>
        <v>0</v>
      </c>
      <c r="L178" s="388">
        <f t="shared" si="39"/>
        <v>1</v>
      </c>
      <c r="M178" s="374">
        <f t="shared" si="31"/>
        <v>0</v>
      </c>
    </row>
    <row r="179" spans="1:13">
      <c r="A179" s="228">
        <f t="shared" si="32"/>
        <v>0</v>
      </c>
      <c r="B179" s="229">
        <f t="shared" si="27"/>
        <v>0</v>
      </c>
      <c r="C179" s="310">
        <f t="shared" si="33"/>
        <v>0</v>
      </c>
      <c r="D179" s="310">
        <f t="shared" si="34"/>
        <v>0</v>
      </c>
      <c r="E179" s="311">
        <f t="shared" si="28"/>
        <v>0</v>
      </c>
      <c r="F179" s="310">
        <f t="shared" si="35"/>
        <v>0</v>
      </c>
      <c r="G179" s="310">
        <f t="shared" si="36"/>
        <v>0</v>
      </c>
      <c r="H179" s="310">
        <f t="shared" si="37"/>
        <v>0</v>
      </c>
      <c r="I179" s="310">
        <f t="shared" si="29"/>
        <v>0</v>
      </c>
      <c r="J179" s="374">
        <f t="shared" si="38"/>
        <v>0</v>
      </c>
      <c r="K179" s="374">
        <f t="shared" si="30"/>
        <v>0</v>
      </c>
      <c r="L179" s="388">
        <f t="shared" si="39"/>
        <v>1</v>
      </c>
      <c r="M179" s="374">
        <f t="shared" si="31"/>
        <v>0</v>
      </c>
    </row>
    <row r="180" spans="1:13">
      <c r="A180" s="228">
        <f t="shared" si="32"/>
        <v>0</v>
      </c>
      <c r="B180" s="229">
        <f t="shared" si="27"/>
        <v>0</v>
      </c>
      <c r="C180" s="310">
        <f t="shared" si="33"/>
        <v>0</v>
      </c>
      <c r="D180" s="310">
        <f t="shared" si="34"/>
        <v>0</v>
      </c>
      <c r="E180" s="311">
        <f t="shared" si="28"/>
        <v>0</v>
      </c>
      <c r="F180" s="310">
        <f t="shared" si="35"/>
        <v>0</v>
      </c>
      <c r="G180" s="310">
        <f t="shared" si="36"/>
        <v>0</v>
      </c>
      <c r="H180" s="310">
        <f t="shared" si="37"/>
        <v>0</v>
      </c>
      <c r="I180" s="310">
        <f t="shared" si="29"/>
        <v>0</v>
      </c>
      <c r="J180" s="374">
        <f t="shared" si="38"/>
        <v>0</v>
      </c>
      <c r="K180" s="374">
        <f t="shared" si="30"/>
        <v>0</v>
      </c>
      <c r="L180" s="388">
        <f t="shared" si="39"/>
        <v>1</v>
      </c>
      <c r="M180" s="374">
        <f t="shared" si="31"/>
        <v>0</v>
      </c>
    </row>
    <row r="181" spans="1:13">
      <c r="A181" s="228">
        <f t="shared" si="32"/>
        <v>0</v>
      </c>
      <c r="B181" s="229">
        <f t="shared" si="27"/>
        <v>0</v>
      </c>
      <c r="C181" s="310">
        <f t="shared" si="33"/>
        <v>0</v>
      </c>
      <c r="D181" s="310">
        <f t="shared" si="34"/>
        <v>0</v>
      </c>
      <c r="E181" s="311">
        <f t="shared" si="28"/>
        <v>0</v>
      </c>
      <c r="F181" s="310">
        <f t="shared" si="35"/>
        <v>0</v>
      </c>
      <c r="G181" s="310">
        <f t="shared" si="36"/>
        <v>0</v>
      </c>
      <c r="H181" s="310">
        <f t="shared" si="37"/>
        <v>0</v>
      </c>
      <c r="I181" s="310">
        <f t="shared" si="29"/>
        <v>0</v>
      </c>
      <c r="J181" s="374">
        <f t="shared" si="38"/>
        <v>0</v>
      </c>
      <c r="K181" s="374">
        <f t="shared" si="30"/>
        <v>0</v>
      </c>
      <c r="L181" s="388">
        <f t="shared" si="39"/>
        <v>1</v>
      </c>
      <c r="M181" s="374">
        <f t="shared" si="31"/>
        <v>0</v>
      </c>
    </row>
    <row r="182" spans="1:13">
      <c r="A182" s="228">
        <f t="shared" si="32"/>
        <v>0</v>
      </c>
      <c r="B182" s="229">
        <f t="shared" si="27"/>
        <v>0</v>
      </c>
      <c r="C182" s="310">
        <f t="shared" si="33"/>
        <v>0</v>
      </c>
      <c r="D182" s="310">
        <f t="shared" si="34"/>
        <v>0</v>
      </c>
      <c r="E182" s="311">
        <f t="shared" si="28"/>
        <v>0</v>
      </c>
      <c r="F182" s="310">
        <f t="shared" si="35"/>
        <v>0</v>
      </c>
      <c r="G182" s="310">
        <f t="shared" si="36"/>
        <v>0</v>
      </c>
      <c r="H182" s="310">
        <f t="shared" si="37"/>
        <v>0</v>
      </c>
      <c r="I182" s="310">
        <f t="shared" si="29"/>
        <v>0</v>
      </c>
      <c r="J182" s="374">
        <f t="shared" si="38"/>
        <v>0</v>
      </c>
      <c r="K182" s="374">
        <f t="shared" si="30"/>
        <v>0</v>
      </c>
      <c r="L182" s="388">
        <f t="shared" si="39"/>
        <v>1</v>
      </c>
      <c r="M182" s="374">
        <f t="shared" si="31"/>
        <v>0</v>
      </c>
    </row>
    <row r="183" spans="1:13">
      <c r="A183" s="228">
        <f t="shared" si="32"/>
        <v>0</v>
      </c>
      <c r="B183" s="229">
        <f t="shared" si="27"/>
        <v>0</v>
      </c>
      <c r="C183" s="310">
        <f t="shared" si="33"/>
        <v>0</v>
      </c>
      <c r="D183" s="310">
        <f t="shared" si="34"/>
        <v>0</v>
      </c>
      <c r="E183" s="311">
        <f t="shared" si="28"/>
        <v>0</v>
      </c>
      <c r="F183" s="310">
        <f t="shared" si="35"/>
        <v>0</v>
      </c>
      <c r="G183" s="310">
        <f t="shared" si="36"/>
        <v>0</v>
      </c>
      <c r="H183" s="310">
        <f t="shared" si="37"/>
        <v>0</v>
      </c>
      <c r="I183" s="310">
        <f t="shared" si="29"/>
        <v>0</v>
      </c>
      <c r="J183" s="374">
        <f t="shared" si="38"/>
        <v>0</v>
      </c>
      <c r="K183" s="374">
        <f t="shared" si="30"/>
        <v>0</v>
      </c>
      <c r="L183" s="388">
        <f t="shared" si="39"/>
        <v>1</v>
      </c>
      <c r="M183" s="374">
        <f t="shared" si="31"/>
        <v>0</v>
      </c>
    </row>
    <row r="184" spans="1:13">
      <c r="A184" s="228">
        <f t="shared" si="32"/>
        <v>0</v>
      </c>
      <c r="B184" s="229">
        <f t="shared" si="27"/>
        <v>0</v>
      </c>
      <c r="C184" s="310">
        <f t="shared" si="33"/>
        <v>0</v>
      </c>
      <c r="D184" s="310">
        <f t="shared" si="34"/>
        <v>0</v>
      </c>
      <c r="E184" s="311">
        <f t="shared" si="28"/>
        <v>0</v>
      </c>
      <c r="F184" s="310">
        <f t="shared" si="35"/>
        <v>0</v>
      </c>
      <c r="G184" s="310">
        <f t="shared" si="36"/>
        <v>0</v>
      </c>
      <c r="H184" s="310">
        <f t="shared" si="37"/>
        <v>0</v>
      </c>
      <c r="I184" s="310">
        <f t="shared" si="29"/>
        <v>0</v>
      </c>
      <c r="J184" s="374">
        <f t="shared" si="38"/>
        <v>0</v>
      </c>
      <c r="K184" s="374">
        <f t="shared" si="30"/>
        <v>0</v>
      </c>
      <c r="L184" s="388">
        <f t="shared" si="39"/>
        <v>1</v>
      </c>
      <c r="M184" s="374">
        <f t="shared" si="31"/>
        <v>0</v>
      </c>
    </row>
    <row r="185" spans="1:13">
      <c r="A185" s="228">
        <f t="shared" si="32"/>
        <v>0</v>
      </c>
      <c r="B185" s="229">
        <f t="shared" si="27"/>
        <v>0</v>
      </c>
      <c r="C185" s="310">
        <f t="shared" si="33"/>
        <v>0</v>
      </c>
      <c r="D185" s="310">
        <f t="shared" si="34"/>
        <v>0</v>
      </c>
      <c r="E185" s="311">
        <f t="shared" si="28"/>
        <v>0</v>
      </c>
      <c r="F185" s="310">
        <f t="shared" si="35"/>
        <v>0</v>
      </c>
      <c r="G185" s="310">
        <f t="shared" si="36"/>
        <v>0</v>
      </c>
      <c r="H185" s="310">
        <f t="shared" si="37"/>
        <v>0</v>
      </c>
      <c r="I185" s="310">
        <f t="shared" si="29"/>
        <v>0</v>
      </c>
      <c r="J185" s="374">
        <f t="shared" si="38"/>
        <v>0</v>
      </c>
      <c r="K185" s="374">
        <f t="shared" si="30"/>
        <v>0</v>
      </c>
      <c r="L185" s="388">
        <f t="shared" si="39"/>
        <v>1</v>
      </c>
      <c r="M185" s="374">
        <f t="shared" si="31"/>
        <v>0</v>
      </c>
    </row>
    <row r="186" spans="1:13">
      <c r="A186" s="228">
        <f t="shared" si="32"/>
        <v>0</v>
      </c>
      <c r="B186" s="229">
        <f t="shared" si="27"/>
        <v>0</v>
      </c>
      <c r="C186" s="310">
        <f t="shared" si="33"/>
        <v>0</v>
      </c>
      <c r="D186" s="310">
        <f t="shared" si="34"/>
        <v>0</v>
      </c>
      <c r="E186" s="311">
        <f t="shared" si="28"/>
        <v>0</v>
      </c>
      <c r="F186" s="310">
        <f t="shared" si="35"/>
        <v>0</v>
      </c>
      <c r="G186" s="310">
        <f t="shared" si="36"/>
        <v>0</v>
      </c>
      <c r="H186" s="310">
        <f t="shared" si="37"/>
        <v>0</v>
      </c>
      <c r="I186" s="310">
        <f t="shared" si="29"/>
        <v>0</v>
      </c>
      <c r="J186" s="374">
        <f t="shared" si="38"/>
        <v>0</v>
      </c>
      <c r="K186" s="374">
        <f t="shared" si="30"/>
        <v>0</v>
      </c>
      <c r="L186" s="388">
        <f t="shared" si="39"/>
        <v>1</v>
      </c>
      <c r="M186" s="374">
        <f t="shared" si="31"/>
        <v>0</v>
      </c>
    </row>
    <row r="187" spans="1:13">
      <c r="A187" s="228">
        <f t="shared" si="32"/>
        <v>0</v>
      </c>
      <c r="B187" s="229">
        <f t="shared" si="27"/>
        <v>0</v>
      </c>
      <c r="C187" s="310">
        <f t="shared" si="33"/>
        <v>0</v>
      </c>
      <c r="D187" s="310">
        <f t="shared" si="34"/>
        <v>0</v>
      </c>
      <c r="E187" s="311">
        <f t="shared" si="28"/>
        <v>0</v>
      </c>
      <c r="F187" s="310">
        <f t="shared" si="35"/>
        <v>0</v>
      </c>
      <c r="G187" s="310">
        <f t="shared" si="36"/>
        <v>0</v>
      </c>
      <c r="H187" s="310">
        <f t="shared" si="37"/>
        <v>0</v>
      </c>
      <c r="I187" s="310">
        <f t="shared" si="29"/>
        <v>0</v>
      </c>
      <c r="J187" s="374">
        <f t="shared" si="38"/>
        <v>0</v>
      </c>
      <c r="K187" s="374">
        <f t="shared" si="30"/>
        <v>0</v>
      </c>
      <c r="L187" s="388">
        <f t="shared" si="39"/>
        <v>1</v>
      </c>
      <c r="M187" s="374">
        <f t="shared" si="31"/>
        <v>0</v>
      </c>
    </row>
    <row r="188" spans="1:13">
      <c r="A188" s="228">
        <f t="shared" si="32"/>
        <v>0</v>
      </c>
      <c r="B188" s="229">
        <f t="shared" si="27"/>
        <v>0</v>
      </c>
      <c r="C188" s="310">
        <f t="shared" si="33"/>
        <v>0</v>
      </c>
      <c r="D188" s="310">
        <f t="shared" si="34"/>
        <v>0</v>
      </c>
      <c r="E188" s="311">
        <f t="shared" si="28"/>
        <v>0</v>
      </c>
      <c r="F188" s="310">
        <f t="shared" si="35"/>
        <v>0</v>
      </c>
      <c r="G188" s="310">
        <f t="shared" si="36"/>
        <v>0</v>
      </c>
      <c r="H188" s="310">
        <f t="shared" si="37"/>
        <v>0</v>
      </c>
      <c r="I188" s="310">
        <f t="shared" si="29"/>
        <v>0</v>
      </c>
      <c r="J188" s="374">
        <f t="shared" si="38"/>
        <v>0</v>
      </c>
      <c r="K188" s="374">
        <f t="shared" si="30"/>
        <v>0</v>
      </c>
      <c r="L188" s="388">
        <f t="shared" si="39"/>
        <v>1</v>
      </c>
      <c r="M188" s="374">
        <f t="shared" si="31"/>
        <v>0</v>
      </c>
    </row>
    <row r="189" spans="1:13">
      <c r="A189" s="228">
        <f t="shared" si="32"/>
        <v>0</v>
      </c>
      <c r="B189" s="229">
        <f t="shared" si="27"/>
        <v>0</v>
      </c>
      <c r="C189" s="310">
        <f t="shared" si="33"/>
        <v>0</v>
      </c>
      <c r="D189" s="310">
        <f t="shared" si="34"/>
        <v>0</v>
      </c>
      <c r="E189" s="311">
        <f t="shared" si="28"/>
        <v>0</v>
      </c>
      <c r="F189" s="310">
        <f t="shared" si="35"/>
        <v>0</v>
      </c>
      <c r="G189" s="310">
        <f t="shared" si="36"/>
        <v>0</v>
      </c>
      <c r="H189" s="310">
        <f t="shared" si="37"/>
        <v>0</v>
      </c>
      <c r="I189" s="310">
        <f t="shared" si="29"/>
        <v>0</v>
      </c>
      <c r="J189" s="374">
        <f t="shared" si="38"/>
        <v>0</v>
      </c>
      <c r="K189" s="374">
        <f t="shared" si="30"/>
        <v>0</v>
      </c>
      <c r="L189" s="388">
        <f t="shared" si="39"/>
        <v>1</v>
      </c>
      <c r="M189" s="374">
        <f t="shared" si="31"/>
        <v>0</v>
      </c>
    </row>
    <row r="190" spans="1:13">
      <c r="A190" s="228">
        <f t="shared" si="32"/>
        <v>0</v>
      </c>
      <c r="B190" s="229">
        <f t="shared" si="27"/>
        <v>0</v>
      </c>
      <c r="C190" s="310">
        <f t="shared" si="33"/>
        <v>0</v>
      </c>
      <c r="D190" s="310">
        <f t="shared" si="34"/>
        <v>0</v>
      </c>
      <c r="E190" s="311">
        <f t="shared" si="28"/>
        <v>0</v>
      </c>
      <c r="F190" s="310">
        <f t="shared" si="35"/>
        <v>0</v>
      </c>
      <c r="G190" s="310">
        <f t="shared" si="36"/>
        <v>0</v>
      </c>
      <c r="H190" s="310">
        <f t="shared" si="37"/>
        <v>0</v>
      </c>
      <c r="I190" s="310">
        <f t="shared" si="29"/>
        <v>0</v>
      </c>
      <c r="J190" s="374">
        <f t="shared" si="38"/>
        <v>0</v>
      </c>
      <c r="K190" s="374">
        <f t="shared" si="30"/>
        <v>0</v>
      </c>
      <c r="L190" s="388">
        <f t="shared" si="39"/>
        <v>1</v>
      </c>
      <c r="M190" s="374">
        <f t="shared" si="31"/>
        <v>0</v>
      </c>
    </row>
    <row r="191" spans="1:13">
      <c r="A191" s="228">
        <f t="shared" si="32"/>
        <v>0</v>
      </c>
      <c r="B191" s="229">
        <f t="shared" si="27"/>
        <v>0</v>
      </c>
      <c r="C191" s="310">
        <f t="shared" si="33"/>
        <v>0</v>
      </c>
      <c r="D191" s="310">
        <f t="shared" si="34"/>
        <v>0</v>
      </c>
      <c r="E191" s="311">
        <f t="shared" si="28"/>
        <v>0</v>
      </c>
      <c r="F191" s="310">
        <f t="shared" si="35"/>
        <v>0</v>
      </c>
      <c r="G191" s="310">
        <f t="shared" si="36"/>
        <v>0</v>
      </c>
      <c r="H191" s="310">
        <f t="shared" si="37"/>
        <v>0</v>
      </c>
      <c r="I191" s="310">
        <f t="shared" si="29"/>
        <v>0</v>
      </c>
      <c r="J191" s="374">
        <f t="shared" si="38"/>
        <v>0</v>
      </c>
      <c r="K191" s="374">
        <f t="shared" si="30"/>
        <v>0</v>
      </c>
      <c r="L191" s="388">
        <f t="shared" si="39"/>
        <v>1</v>
      </c>
      <c r="M191" s="374">
        <f t="shared" si="31"/>
        <v>0</v>
      </c>
    </row>
    <row r="192" spans="1:13">
      <c r="A192" s="228">
        <f t="shared" si="32"/>
        <v>0</v>
      </c>
      <c r="B192" s="229">
        <f t="shared" si="27"/>
        <v>0</v>
      </c>
      <c r="C192" s="310">
        <f t="shared" si="33"/>
        <v>0</v>
      </c>
      <c r="D192" s="310">
        <f t="shared" si="34"/>
        <v>0</v>
      </c>
      <c r="E192" s="311">
        <f t="shared" si="28"/>
        <v>0</v>
      </c>
      <c r="F192" s="310">
        <f t="shared" si="35"/>
        <v>0</v>
      </c>
      <c r="G192" s="310">
        <f t="shared" si="36"/>
        <v>0</v>
      </c>
      <c r="H192" s="310">
        <f t="shared" si="37"/>
        <v>0</v>
      </c>
      <c r="I192" s="310">
        <f t="shared" si="29"/>
        <v>0</v>
      </c>
      <c r="J192" s="374">
        <f t="shared" si="38"/>
        <v>0</v>
      </c>
      <c r="K192" s="374">
        <f t="shared" si="30"/>
        <v>0</v>
      </c>
      <c r="L192" s="388">
        <f t="shared" si="39"/>
        <v>1</v>
      </c>
      <c r="M192" s="374">
        <f t="shared" si="31"/>
        <v>0</v>
      </c>
    </row>
    <row r="193" spans="1:13">
      <c r="A193" s="228">
        <f t="shared" si="32"/>
        <v>0</v>
      </c>
      <c r="B193" s="229">
        <f t="shared" si="27"/>
        <v>0</v>
      </c>
      <c r="C193" s="310">
        <f t="shared" si="33"/>
        <v>0</v>
      </c>
      <c r="D193" s="310">
        <f t="shared" si="34"/>
        <v>0</v>
      </c>
      <c r="E193" s="311">
        <f t="shared" si="28"/>
        <v>0</v>
      </c>
      <c r="F193" s="310">
        <f t="shared" si="35"/>
        <v>0</v>
      </c>
      <c r="G193" s="310">
        <f t="shared" si="36"/>
        <v>0</v>
      </c>
      <c r="H193" s="310">
        <f t="shared" si="37"/>
        <v>0</v>
      </c>
      <c r="I193" s="310">
        <f t="shared" si="29"/>
        <v>0</v>
      </c>
      <c r="J193" s="374">
        <f t="shared" si="38"/>
        <v>0</v>
      </c>
      <c r="K193" s="374">
        <f t="shared" si="30"/>
        <v>0</v>
      </c>
      <c r="L193" s="388">
        <f t="shared" si="39"/>
        <v>1</v>
      </c>
      <c r="M193" s="374">
        <f t="shared" si="31"/>
        <v>0</v>
      </c>
    </row>
    <row r="194" spans="1:13">
      <c r="A194" s="228">
        <f t="shared" si="32"/>
        <v>0</v>
      </c>
      <c r="B194" s="229">
        <f t="shared" si="27"/>
        <v>0</v>
      </c>
      <c r="C194" s="310">
        <f t="shared" si="33"/>
        <v>0</v>
      </c>
      <c r="D194" s="310">
        <f t="shared" si="34"/>
        <v>0</v>
      </c>
      <c r="E194" s="311">
        <f t="shared" si="28"/>
        <v>0</v>
      </c>
      <c r="F194" s="310">
        <f t="shared" si="35"/>
        <v>0</v>
      </c>
      <c r="G194" s="310">
        <f t="shared" si="36"/>
        <v>0</v>
      </c>
      <c r="H194" s="310">
        <f t="shared" si="37"/>
        <v>0</v>
      </c>
      <c r="I194" s="310">
        <f t="shared" si="29"/>
        <v>0</v>
      </c>
      <c r="J194" s="374">
        <f t="shared" si="38"/>
        <v>0</v>
      </c>
      <c r="K194" s="374">
        <f t="shared" si="30"/>
        <v>0</v>
      </c>
      <c r="L194" s="388">
        <f t="shared" si="39"/>
        <v>1</v>
      </c>
      <c r="M194" s="374">
        <f t="shared" si="31"/>
        <v>0</v>
      </c>
    </row>
    <row r="195" spans="1:13">
      <c r="A195" s="228">
        <f t="shared" si="32"/>
        <v>0</v>
      </c>
      <c r="B195" s="229">
        <f t="shared" si="27"/>
        <v>0</v>
      </c>
      <c r="C195" s="310">
        <f t="shared" si="33"/>
        <v>0</v>
      </c>
      <c r="D195" s="310">
        <f t="shared" si="34"/>
        <v>0</v>
      </c>
      <c r="E195" s="311">
        <f t="shared" si="28"/>
        <v>0</v>
      </c>
      <c r="F195" s="310">
        <f t="shared" si="35"/>
        <v>0</v>
      </c>
      <c r="G195" s="310">
        <f t="shared" si="36"/>
        <v>0</v>
      </c>
      <c r="H195" s="310">
        <f t="shared" si="37"/>
        <v>0</v>
      </c>
      <c r="I195" s="310">
        <f t="shared" si="29"/>
        <v>0</v>
      </c>
      <c r="J195" s="374">
        <f t="shared" si="38"/>
        <v>0</v>
      </c>
      <c r="K195" s="374">
        <f t="shared" si="30"/>
        <v>0</v>
      </c>
      <c r="L195" s="388">
        <f t="shared" si="39"/>
        <v>1</v>
      </c>
      <c r="M195" s="374">
        <f t="shared" si="31"/>
        <v>0</v>
      </c>
    </row>
    <row r="196" spans="1:13">
      <c r="A196" s="228">
        <f t="shared" si="32"/>
        <v>0</v>
      </c>
      <c r="B196" s="229">
        <f t="shared" si="27"/>
        <v>0</v>
      </c>
      <c r="C196" s="310">
        <f t="shared" si="33"/>
        <v>0</v>
      </c>
      <c r="D196" s="310">
        <f t="shared" si="34"/>
        <v>0</v>
      </c>
      <c r="E196" s="311">
        <f t="shared" si="28"/>
        <v>0</v>
      </c>
      <c r="F196" s="310">
        <f t="shared" si="35"/>
        <v>0</v>
      </c>
      <c r="G196" s="310">
        <f t="shared" si="36"/>
        <v>0</v>
      </c>
      <c r="H196" s="310">
        <f t="shared" si="37"/>
        <v>0</v>
      </c>
      <c r="I196" s="310">
        <f t="shared" si="29"/>
        <v>0</v>
      </c>
      <c r="J196" s="374">
        <f t="shared" si="38"/>
        <v>0</v>
      </c>
      <c r="K196" s="374">
        <f t="shared" si="30"/>
        <v>0</v>
      </c>
      <c r="L196" s="388">
        <f t="shared" si="39"/>
        <v>1</v>
      </c>
      <c r="M196" s="374">
        <f t="shared" si="31"/>
        <v>0</v>
      </c>
    </row>
    <row r="197" spans="1:13">
      <c r="A197" s="228">
        <f t="shared" si="32"/>
        <v>0</v>
      </c>
      <c r="B197" s="229">
        <f t="shared" si="27"/>
        <v>0</v>
      </c>
      <c r="C197" s="310">
        <f t="shared" si="33"/>
        <v>0</v>
      </c>
      <c r="D197" s="310">
        <f t="shared" si="34"/>
        <v>0</v>
      </c>
      <c r="E197" s="311">
        <f t="shared" si="28"/>
        <v>0</v>
      </c>
      <c r="F197" s="310">
        <f t="shared" si="35"/>
        <v>0</v>
      </c>
      <c r="G197" s="310">
        <f t="shared" si="36"/>
        <v>0</v>
      </c>
      <c r="H197" s="310">
        <f t="shared" si="37"/>
        <v>0</v>
      </c>
      <c r="I197" s="310">
        <f t="shared" si="29"/>
        <v>0</v>
      </c>
      <c r="J197" s="374">
        <f t="shared" si="38"/>
        <v>0</v>
      </c>
      <c r="K197" s="374">
        <f t="shared" si="30"/>
        <v>0</v>
      </c>
      <c r="L197" s="388">
        <f t="shared" si="39"/>
        <v>1</v>
      </c>
      <c r="M197" s="374">
        <f t="shared" si="31"/>
        <v>0</v>
      </c>
    </row>
    <row r="198" spans="1:13">
      <c r="A198" s="228">
        <f t="shared" si="32"/>
        <v>0</v>
      </c>
      <c r="B198" s="229">
        <f t="shared" si="27"/>
        <v>0</v>
      </c>
      <c r="C198" s="310">
        <f t="shared" si="33"/>
        <v>0</v>
      </c>
      <c r="D198" s="310">
        <f t="shared" si="34"/>
        <v>0</v>
      </c>
      <c r="E198" s="311">
        <f t="shared" si="28"/>
        <v>0</v>
      </c>
      <c r="F198" s="310">
        <f t="shared" si="35"/>
        <v>0</v>
      </c>
      <c r="G198" s="310">
        <f t="shared" si="36"/>
        <v>0</v>
      </c>
      <c r="H198" s="310">
        <f t="shared" si="37"/>
        <v>0</v>
      </c>
      <c r="I198" s="310">
        <f t="shared" si="29"/>
        <v>0</v>
      </c>
      <c r="J198" s="374">
        <f t="shared" si="38"/>
        <v>0</v>
      </c>
      <c r="K198" s="374">
        <f t="shared" si="30"/>
        <v>0</v>
      </c>
      <c r="L198" s="388">
        <f t="shared" si="39"/>
        <v>1</v>
      </c>
      <c r="M198" s="374">
        <f t="shared" si="31"/>
        <v>0</v>
      </c>
    </row>
    <row r="199" spans="1:13">
      <c r="A199" s="228">
        <f t="shared" si="32"/>
        <v>0</v>
      </c>
      <c r="B199" s="229">
        <f t="shared" si="27"/>
        <v>0</v>
      </c>
      <c r="C199" s="310">
        <f t="shared" si="33"/>
        <v>0</v>
      </c>
      <c r="D199" s="310">
        <f t="shared" si="34"/>
        <v>0</v>
      </c>
      <c r="E199" s="311">
        <f t="shared" si="28"/>
        <v>0</v>
      </c>
      <c r="F199" s="310">
        <f t="shared" si="35"/>
        <v>0</v>
      </c>
      <c r="G199" s="310">
        <f t="shared" si="36"/>
        <v>0</v>
      </c>
      <c r="H199" s="310">
        <f t="shared" si="37"/>
        <v>0</v>
      </c>
      <c r="I199" s="310">
        <f t="shared" si="29"/>
        <v>0</v>
      </c>
      <c r="J199" s="374">
        <f t="shared" si="38"/>
        <v>0</v>
      </c>
      <c r="K199" s="374">
        <f t="shared" si="30"/>
        <v>0</v>
      </c>
      <c r="L199" s="388">
        <f t="shared" si="39"/>
        <v>1</v>
      </c>
      <c r="M199" s="374">
        <f t="shared" si="31"/>
        <v>0</v>
      </c>
    </row>
    <row r="200" spans="1:13">
      <c r="A200" s="228">
        <f t="shared" si="32"/>
        <v>0</v>
      </c>
      <c r="B200" s="229">
        <f t="shared" si="27"/>
        <v>0</v>
      </c>
      <c r="C200" s="310">
        <f t="shared" si="33"/>
        <v>0</v>
      </c>
      <c r="D200" s="310">
        <f t="shared" si="34"/>
        <v>0</v>
      </c>
      <c r="E200" s="311">
        <f t="shared" si="28"/>
        <v>0</v>
      </c>
      <c r="F200" s="310">
        <f t="shared" si="35"/>
        <v>0</v>
      </c>
      <c r="G200" s="310">
        <f t="shared" si="36"/>
        <v>0</v>
      </c>
      <c r="H200" s="310">
        <f t="shared" si="37"/>
        <v>0</v>
      </c>
      <c r="I200" s="310">
        <f t="shared" si="29"/>
        <v>0</v>
      </c>
      <c r="J200" s="374">
        <f t="shared" si="38"/>
        <v>0</v>
      </c>
      <c r="K200" s="374">
        <f t="shared" si="30"/>
        <v>0</v>
      </c>
      <c r="L200" s="388">
        <f t="shared" si="39"/>
        <v>1</v>
      </c>
      <c r="M200" s="374">
        <f t="shared" si="31"/>
        <v>0</v>
      </c>
    </row>
    <row r="201" spans="1:13">
      <c r="A201" s="228">
        <f t="shared" si="32"/>
        <v>0</v>
      </c>
      <c r="B201" s="229">
        <f t="shared" si="27"/>
        <v>0</v>
      </c>
      <c r="C201" s="310">
        <f t="shared" si="33"/>
        <v>0</v>
      </c>
      <c r="D201" s="310">
        <f t="shared" si="34"/>
        <v>0</v>
      </c>
      <c r="E201" s="311">
        <f t="shared" si="28"/>
        <v>0</v>
      </c>
      <c r="F201" s="310">
        <f t="shared" si="35"/>
        <v>0</v>
      </c>
      <c r="G201" s="310">
        <f t="shared" si="36"/>
        <v>0</v>
      </c>
      <c r="H201" s="310">
        <f t="shared" si="37"/>
        <v>0</v>
      </c>
      <c r="I201" s="310">
        <f t="shared" si="29"/>
        <v>0</v>
      </c>
      <c r="J201" s="374">
        <f t="shared" si="38"/>
        <v>0</v>
      </c>
      <c r="K201" s="374">
        <f t="shared" si="30"/>
        <v>0</v>
      </c>
      <c r="L201" s="388">
        <f t="shared" si="39"/>
        <v>1</v>
      </c>
      <c r="M201" s="374">
        <f t="shared" si="31"/>
        <v>0</v>
      </c>
    </row>
    <row r="202" spans="1:13">
      <c r="A202" s="228">
        <f t="shared" si="32"/>
        <v>0</v>
      </c>
      <c r="B202" s="229">
        <f t="shared" si="27"/>
        <v>0</v>
      </c>
      <c r="C202" s="310">
        <f t="shared" si="33"/>
        <v>0</v>
      </c>
      <c r="D202" s="310">
        <f t="shared" si="34"/>
        <v>0</v>
      </c>
      <c r="E202" s="311">
        <f t="shared" si="28"/>
        <v>0</v>
      </c>
      <c r="F202" s="310">
        <f t="shared" si="35"/>
        <v>0</v>
      </c>
      <c r="G202" s="310">
        <f t="shared" si="36"/>
        <v>0</v>
      </c>
      <c r="H202" s="310">
        <f t="shared" si="37"/>
        <v>0</v>
      </c>
      <c r="I202" s="310">
        <f t="shared" si="29"/>
        <v>0</v>
      </c>
      <c r="J202" s="374">
        <f t="shared" si="38"/>
        <v>0</v>
      </c>
      <c r="K202" s="374">
        <f t="shared" si="30"/>
        <v>0</v>
      </c>
      <c r="L202" s="388">
        <f t="shared" si="39"/>
        <v>1</v>
      </c>
      <c r="M202" s="374">
        <f t="shared" si="31"/>
        <v>0</v>
      </c>
    </row>
    <row r="203" spans="1:13">
      <c r="A203" s="228">
        <f t="shared" si="32"/>
        <v>0</v>
      </c>
      <c r="B203" s="229">
        <f t="shared" si="27"/>
        <v>0</v>
      </c>
      <c r="C203" s="310">
        <f t="shared" si="33"/>
        <v>0</v>
      </c>
      <c r="D203" s="310">
        <f t="shared" si="34"/>
        <v>0</v>
      </c>
      <c r="E203" s="311">
        <f t="shared" si="28"/>
        <v>0</v>
      </c>
      <c r="F203" s="310">
        <f t="shared" si="35"/>
        <v>0</v>
      </c>
      <c r="G203" s="310">
        <f t="shared" si="36"/>
        <v>0</v>
      </c>
      <c r="H203" s="310">
        <f t="shared" si="37"/>
        <v>0</v>
      </c>
      <c r="I203" s="310">
        <f t="shared" si="29"/>
        <v>0</v>
      </c>
      <c r="J203" s="374">
        <f t="shared" si="38"/>
        <v>0</v>
      </c>
      <c r="K203" s="374">
        <f t="shared" si="30"/>
        <v>0</v>
      </c>
      <c r="L203" s="388">
        <f t="shared" si="39"/>
        <v>1</v>
      </c>
      <c r="M203" s="374">
        <f t="shared" si="31"/>
        <v>0</v>
      </c>
    </row>
    <row r="204" spans="1:13">
      <c r="A204" s="228">
        <f t="shared" si="32"/>
        <v>0</v>
      </c>
      <c r="B204" s="229">
        <f t="shared" si="27"/>
        <v>0</v>
      </c>
      <c r="C204" s="310">
        <f t="shared" si="33"/>
        <v>0</v>
      </c>
      <c r="D204" s="310">
        <f t="shared" si="34"/>
        <v>0</v>
      </c>
      <c r="E204" s="311">
        <f t="shared" si="28"/>
        <v>0</v>
      </c>
      <c r="F204" s="310">
        <f t="shared" si="35"/>
        <v>0</v>
      </c>
      <c r="G204" s="310">
        <f t="shared" si="36"/>
        <v>0</v>
      </c>
      <c r="H204" s="310">
        <f t="shared" si="37"/>
        <v>0</v>
      </c>
      <c r="I204" s="310">
        <f t="shared" si="29"/>
        <v>0</v>
      </c>
      <c r="J204" s="374">
        <f t="shared" si="38"/>
        <v>0</v>
      </c>
      <c r="K204" s="374">
        <f t="shared" si="30"/>
        <v>0</v>
      </c>
      <c r="L204" s="388">
        <f t="shared" si="39"/>
        <v>1</v>
      </c>
      <c r="M204" s="374">
        <f t="shared" si="31"/>
        <v>0</v>
      </c>
    </row>
    <row r="205" spans="1:13">
      <c r="A205" s="228">
        <f t="shared" si="32"/>
        <v>0</v>
      </c>
      <c r="B205" s="229">
        <f t="shared" si="27"/>
        <v>0</v>
      </c>
      <c r="C205" s="310">
        <f t="shared" si="33"/>
        <v>0</v>
      </c>
      <c r="D205" s="310">
        <f t="shared" si="34"/>
        <v>0</v>
      </c>
      <c r="E205" s="311">
        <f t="shared" si="28"/>
        <v>0</v>
      </c>
      <c r="F205" s="310">
        <f t="shared" si="35"/>
        <v>0</v>
      </c>
      <c r="G205" s="310">
        <f t="shared" si="36"/>
        <v>0</v>
      </c>
      <c r="H205" s="310">
        <f t="shared" si="37"/>
        <v>0</v>
      </c>
      <c r="I205" s="310">
        <f t="shared" si="29"/>
        <v>0</v>
      </c>
      <c r="J205" s="374">
        <f t="shared" si="38"/>
        <v>0</v>
      </c>
      <c r="K205" s="374">
        <f t="shared" si="30"/>
        <v>0</v>
      </c>
      <c r="L205" s="388">
        <f t="shared" si="39"/>
        <v>1</v>
      </c>
      <c r="M205" s="374">
        <f t="shared" si="31"/>
        <v>0</v>
      </c>
    </row>
    <row r="206" spans="1:13">
      <c r="A206" s="228">
        <f t="shared" si="32"/>
        <v>0</v>
      </c>
      <c r="B206" s="229">
        <f t="shared" si="27"/>
        <v>0</v>
      </c>
      <c r="C206" s="310">
        <f t="shared" si="33"/>
        <v>0</v>
      </c>
      <c r="D206" s="310">
        <f t="shared" si="34"/>
        <v>0</v>
      </c>
      <c r="E206" s="311">
        <f t="shared" si="28"/>
        <v>0</v>
      </c>
      <c r="F206" s="310">
        <f t="shared" si="35"/>
        <v>0</v>
      </c>
      <c r="G206" s="310">
        <f t="shared" si="36"/>
        <v>0</v>
      </c>
      <c r="H206" s="310">
        <f t="shared" si="37"/>
        <v>0</v>
      </c>
      <c r="I206" s="310">
        <f t="shared" si="29"/>
        <v>0</v>
      </c>
      <c r="J206" s="374">
        <f t="shared" si="38"/>
        <v>0</v>
      </c>
      <c r="K206" s="374">
        <f t="shared" si="30"/>
        <v>0</v>
      </c>
      <c r="L206" s="388">
        <f t="shared" si="39"/>
        <v>1</v>
      </c>
      <c r="M206" s="374">
        <f t="shared" si="31"/>
        <v>0</v>
      </c>
    </row>
    <row r="207" spans="1:13">
      <c r="A207" s="228">
        <f t="shared" si="32"/>
        <v>0</v>
      </c>
      <c r="B207" s="229">
        <f t="shared" si="27"/>
        <v>0</v>
      </c>
      <c r="C207" s="310">
        <f t="shared" si="33"/>
        <v>0</v>
      </c>
      <c r="D207" s="310">
        <f t="shared" si="34"/>
        <v>0</v>
      </c>
      <c r="E207" s="311">
        <f t="shared" si="28"/>
        <v>0</v>
      </c>
      <c r="F207" s="310">
        <f t="shared" si="35"/>
        <v>0</v>
      </c>
      <c r="G207" s="310">
        <f t="shared" si="36"/>
        <v>0</v>
      </c>
      <c r="H207" s="310">
        <f t="shared" si="37"/>
        <v>0</v>
      </c>
      <c r="I207" s="310">
        <f t="shared" si="29"/>
        <v>0</v>
      </c>
      <c r="J207" s="374">
        <f t="shared" si="38"/>
        <v>0</v>
      </c>
      <c r="K207" s="374">
        <f t="shared" si="30"/>
        <v>0</v>
      </c>
      <c r="L207" s="388">
        <f t="shared" si="39"/>
        <v>1</v>
      </c>
      <c r="M207" s="374">
        <f t="shared" si="31"/>
        <v>0</v>
      </c>
    </row>
    <row r="208" spans="1:13">
      <c r="A208" s="228">
        <f t="shared" si="32"/>
        <v>0</v>
      </c>
      <c r="B208" s="229">
        <f t="shared" si="27"/>
        <v>0</v>
      </c>
      <c r="C208" s="310">
        <f t="shared" si="33"/>
        <v>0</v>
      </c>
      <c r="D208" s="310">
        <f t="shared" si="34"/>
        <v>0</v>
      </c>
      <c r="E208" s="311">
        <f t="shared" si="28"/>
        <v>0</v>
      </c>
      <c r="F208" s="310">
        <f t="shared" si="35"/>
        <v>0</v>
      </c>
      <c r="G208" s="310">
        <f t="shared" si="36"/>
        <v>0</v>
      </c>
      <c r="H208" s="310">
        <f t="shared" si="37"/>
        <v>0</v>
      </c>
      <c r="I208" s="310">
        <f t="shared" si="29"/>
        <v>0</v>
      </c>
      <c r="J208" s="374">
        <f t="shared" si="38"/>
        <v>0</v>
      </c>
      <c r="K208" s="374">
        <f t="shared" si="30"/>
        <v>0</v>
      </c>
      <c r="L208" s="388">
        <f t="shared" si="39"/>
        <v>1</v>
      </c>
      <c r="M208" s="374">
        <f t="shared" si="31"/>
        <v>0</v>
      </c>
    </row>
    <row r="209" spans="1:13">
      <c r="A209" s="228">
        <f t="shared" si="32"/>
        <v>0</v>
      </c>
      <c r="B209" s="229">
        <f t="shared" si="27"/>
        <v>0</v>
      </c>
      <c r="C209" s="310">
        <f t="shared" si="33"/>
        <v>0</v>
      </c>
      <c r="D209" s="310">
        <f t="shared" si="34"/>
        <v>0</v>
      </c>
      <c r="E209" s="311">
        <f t="shared" si="28"/>
        <v>0</v>
      </c>
      <c r="F209" s="310">
        <f t="shared" si="35"/>
        <v>0</v>
      </c>
      <c r="G209" s="310">
        <f t="shared" si="36"/>
        <v>0</v>
      </c>
      <c r="H209" s="310">
        <f t="shared" si="37"/>
        <v>0</v>
      </c>
      <c r="I209" s="310">
        <f t="shared" si="29"/>
        <v>0</v>
      </c>
      <c r="J209" s="374">
        <f t="shared" si="38"/>
        <v>0</v>
      </c>
      <c r="K209" s="374">
        <f t="shared" si="30"/>
        <v>0</v>
      </c>
      <c r="L209" s="388">
        <f t="shared" si="39"/>
        <v>1</v>
      </c>
      <c r="M209" s="374">
        <f t="shared" si="31"/>
        <v>0</v>
      </c>
    </row>
    <row r="210" spans="1:13">
      <c r="A210" s="228">
        <f t="shared" si="32"/>
        <v>0</v>
      </c>
      <c r="B210" s="229">
        <f t="shared" ref="B210:B273" si="40">IF(Pay_Num&lt;&gt;0,DATE(YEAR(Loan_Start),MONTH(Loan_Start)+(Pay_Num)*12/Num_Pmt_Per_Year,DAY(Loan_Start)),0)</f>
        <v>0</v>
      </c>
      <c r="C210" s="310">
        <f t="shared" si="33"/>
        <v>0</v>
      </c>
      <c r="D210" s="310">
        <f t="shared" si="34"/>
        <v>0</v>
      </c>
      <c r="E210" s="311">
        <f t="shared" ref="E210:E273" si="41">IF(AND(Pay_Num&lt;&gt;0,Sched_Pay+Scheduled_Extra_Payments&lt;Beg_Bal),Scheduled_Extra_Payments,IF(AND(Pay_Num&lt;&gt;0,Beg_Bal-Sched_Pay&gt;0),Beg_Bal-Sched_Pay,IF(Pay_Num&lt;&gt;0,0,0)))</f>
        <v>0</v>
      </c>
      <c r="F210" s="310">
        <f t="shared" si="35"/>
        <v>0</v>
      </c>
      <c r="G210" s="310">
        <f t="shared" si="36"/>
        <v>0</v>
      </c>
      <c r="H210" s="310">
        <f t="shared" si="37"/>
        <v>0</v>
      </c>
      <c r="I210" s="310">
        <f t="shared" ref="I210:I273" si="42">IF(AND(Pay_Num&lt;&gt;0,Sched_Pay+Extra_Pay&lt;Beg_Bal),Beg_Bal-Princ,IF(Pay_Num&lt;&gt;0,0,0))</f>
        <v>0</v>
      </c>
      <c r="J210" s="374">
        <f t="shared" si="38"/>
        <v>0</v>
      </c>
      <c r="K210" s="374">
        <f t="shared" ref="K210:K273" si="43">H211-J211</f>
        <v>0</v>
      </c>
      <c r="L210" s="388">
        <f t="shared" si="39"/>
        <v>1</v>
      </c>
      <c r="M210" s="374">
        <f t="shared" ref="M210:M273" si="44">K210+J210</f>
        <v>0</v>
      </c>
    </row>
    <row r="211" spans="1:13">
      <c r="A211" s="228">
        <f t="shared" ref="A211:A274" si="45">IF(Values_Entered,A210+1,0)</f>
        <v>0</v>
      </c>
      <c r="B211" s="229">
        <f t="shared" si="40"/>
        <v>0</v>
      </c>
      <c r="C211" s="310">
        <f t="shared" ref="C211:C274" si="46">IF(Pay_Num&lt;&gt;0,I210,0)</f>
        <v>0</v>
      </c>
      <c r="D211" s="310">
        <f t="shared" ref="D211:D274" si="47">G211+H211</f>
        <v>0</v>
      </c>
      <c r="E211" s="311">
        <f t="shared" si="41"/>
        <v>0</v>
      </c>
      <c r="F211" s="310">
        <f t="shared" ref="F211:F274" si="48">IF(AND(Pay_Num&lt;&gt;0,Sched_Pay+Extra_Pay&lt;Beg_Bal),Sched_Pay+Extra_Pay,IF(Pay_Num&lt;&gt;0,Beg_Bal,0))</f>
        <v>0</v>
      </c>
      <c r="G211" s="310">
        <f t="shared" ref="G211:G274" si="49">IF(I210=0,0,IF(Pay_Num&lt;&gt;0,Loan_Amount/Loan_Years/Num_Pmt_Per_Year,0))</f>
        <v>0</v>
      </c>
      <c r="H211" s="310">
        <f t="shared" ref="H211:H274" si="50">IF(Pay_Num&lt;&gt;0,Beg_Bal*Interest_Rate/Num_Pmt_Per_Year,0)</f>
        <v>0</v>
      </c>
      <c r="I211" s="310">
        <f t="shared" si="42"/>
        <v>0</v>
      </c>
      <c r="J211" s="374">
        <f t="shared" ref="J211:J274" si="51">DAYS360(L211,B211)/360*H211</f>
        <v>0</v>
      </c>
      <c r="K211" s="374">
        <f t="shared" si="43"/>
        <v>0</v>
      </c>
      <c r="L211" s="388">
        <f t="shared" ref="L211:L274" si="52">DATE(YEAR(B211),1,1)</f>
        <v>1</v>
      </c>
      <c r="M211" s="374">
        <f t="shared" si="44"/>
        <v>0</v>
      </c>
    </row>
    <row r="212" spans="1:13">
      <c r="A212" s="228">
        <f t="shared" si="45"/>
        <v>0</v>
      </c>
      <c r="B212" s="229">
        <f t="shared" si="40"/>
        <v>0</v>
      </c>
      <c r="C212" s="310">
        <f t="shared" si="46"/>
        <v>0</v>
      </c>
      <c r="D212" s="310">
        <f t="shared" si="47"/>
        <v>0</v>
      </c>
      <c r="E212" s="311">
        <f t="shared" si="41"/>
        <v>0</v>
      </c>
      <c r="F212" s="310">
        <f t="shared" si="48"/>
        <v>0</v>
      </c>
      <c r="G212" s="310">
        <f t="shared" si="49"/>
        <v>0</v>
      </c>
      <c r="H212" s="310">
        <f t="shared" si="50"/>
        <v>0</v>
      </c>
      <c r="I212" s="310">
        <f t="shared" si="42"/>
        <v>0</v>
      </c>
      <c r="J212" s="374">
        <f t="shared" si="51"/>
        <v>0</v>
      </c>
      <c r="K212" s="374">
        <f t="shared" si="43"/>
        <v>0</v>
      </c>
      <c r="L212" s="388">
        <f t="shared" si="52"/>
        <v>1</v>
      </c>
      <c r="M212" s="374">
        <f t="shared" si="44"/>
        <v>0</v>
      </c>
    </row>
    <row r="213" spans="1:13">
      <c r="A213" s="228">
        <f t="shared" si="45"/>
        <v>0</v>
      </c>
      <c r="B213" s="229">
        <f t="shared" si="40"/>
        <v>0</v>
      </c>
      <c r="C213" s="310">
        <f t="shared" si="46"/>
        <v>0</v>
      </c>
      <c r="D213" s="310">
        <f t="shared" si="47"/>
        <v>0</v>
      </c>
      <c r="E213" s="311">
        <f t="shared" si="41"/>
        <v>0</v>
      </c>
      <c r="F213" s="310">
        <f t="shared" si="48"/>
        <v>0</v>
      </c>
      <c r="G213" s="310">
        <f t="shared" si="49"/>
        <v>0</v>
      </c>
      <c r="H213" s="310">
        <f t="shared" si="50"/>
        <v>0</v>
      </c>
      <c r="I213" s="310">
        <f t="shared" si="42"/>
        <v>0</v>
      </c>
      <c r="J213" s="374">
        <f t="shared" si="51"/>
        <v>0</v>
      </c>
      <c r="K213" s="374">
        <f t="shared" si="43"/>
        <v>0</v>
      </c>
      <c r="L213" s="388">
        <f t="shared" si="52"/>
        <v>1</v>
      </c>
      <c r="M213" s="374">
        <f t="shared" si="44"/>
        <v>0</v>
      </c>
    </row>
    <row r="214" spans="1:13">
      <c r="A214" s="228">
        <f t="shared" si="45"/>
        <v>0</v>
      </c>
      <c r="B214" s="229">
        <f t="shared" si="40"/>
        <v>0</v>
      </c>
      <c r="C214" s="310">
        <f t="shared" si="46"/>
        <v>0</v>
      </c>
      <c r="D214" s="310">
        <f t="shared" si="47"/>
        <v>0</v>
      </c>
      <c r="E214" s="311">
        <f t="shared" si="41"/>
        <v>0</v>
      </c>
      <c r="F214" s="310">
        <f t="shared" si="48"/>
        <v>0</v>
      </c>
      <c r="G214" s="310">
        <f t="shared" si="49"/>
        <v>0</v>
      </c>
      <c r="H214" s="310">
        <f t="shared" si="50"/>
        <v>0</v>
      </c>
      <c r="I214" s="310">
        <f t="shared" si="42"/>
        <v>0</v>
      </c>
      <c r="J214" s="374">
        <f t="shared" si="51"/>
        <v>0</v>
      </c>
      <c r="K214" s="374">
        <f t="shared" si="43"/>
        <v>0</v>
      </c>
      <c r="L214" s="388">
        <f t="shared" si="52"/>
        <v>1</v>
      </c>
      <c r="M214" s="374">
        <f t="shared" si="44"/>
        <v>0</v>
      </c>
    </row>
    <row r="215" spans="1:13">
      <c r="A215" s="228">
        <f t="shared" si="45"/>
        <v>0</v>
      </c>
      <c r="B215" s="229">
        <f t="shared" si="40"/>
        <v>0</v>
      </c>
      <c r="C215" s="310">
        <f t="shared" si="46"/>
        <v>0</v>
      </c>
      <c r="D215" s="310">
        <f t="shared" si="47"/>
        <v>0</v>
      </c>
      <c r="E215" s="311">
        <f t="shared" si="41"/>
        <v>0</v>
      </c>
      <c r="F215" s="310">
        <f t="shared" si="48"/>
        <v>0</v>
      </c>
      <c r="G215" s="310">
        <f t="shared" si="49"/>
        <v>0</v>
      </c>
      <c r="H215" s="310">
        <f t="shared" si="50"/>
        <v>0</v>
      </c>
      <c r="I215" s="310">
        <f t="shared" si="42"/>
        <v>0</v>
      </c>
      <c r="J215" s="374">
        <f t="shared" si="51"/>
        <v>0</v>
      </c>
      <c r="K215" s="374">
        <f t="shared" si="43"/>
        <v>0</v>
      </c>
      <c r="L215" s="388">
        <f t="shared" si="52"/>
        <v>1</v>
      </c>
      <c r="M215" s="374">
        <f t="shared" si="44"/>
        <v>0</v>
      </c>
    </row>
    <row r="216" spans="1:13">
      <c r="A216" s="228">
        <f t="shared" si="45"/>
        <v>0</v>
      </c>
      <c r="B216" s="229">
        <f t="shared" si="40"/>
        <v>0</v>
      </c>
      <c r="C216" s="310">
        <f t="shared" si="46"/>
        <v>0</v>
      </c>
      <c r="D216" s="310">
        <f t="shared" si="47"/>
        <v>0</v>
      </c>
      <c r="E216" s="311">
        <f t="shared" si="41"/>
        <v>0</v>
      </c>
      <c r="F216" s="310">
        <f t="shared" si="48"/>
        <v>0</v>
      </c>
      <c r="G216" s="310">
        <f t="shared" si="49"/>
        <v>0</v>
      </c>
      <c r="H216" s="310">
        <f t="shared" si="50"/>
        <v>0</v>
      </c>
      <c r="I216" s="310">
        <f t="shared" si="42"/>
        <v>0</v>
      </c>
      <c r="J216" s="374">
        <f t="shared" si="51"/>
        <v>0</v>
      </c>
      <c r="K216" s="374">
        <f t="shared" si="43"/>
        <v>0</v>
      </c>
      <c r="L216" s="388">
        <f t="shared" si="52"/>
        <v>1</v>
      </c>
      <c r="M216" s="374">
        <f t="shared" si="44"/>
        <v>0</v>
      </c>
    </row>
    <row r="217" spans="1:13">
      <c r="A217" s="228">
        <f t="shared" si="45"/>
        <v>0</v>
      </c>
      <c r="B217" s="229">
        <f t="shared" si="40"/>
        <v>0</v>
      </c>
      <c r="C217" s="310">
        <f t="shared" si="46"/>
        <v>0</v>
      </c>
      <c r="D217" s="310">
        <f t="shared" si="47"/>
        <v>0</v>
      </c>
      <c r="E217" s="311">
        <f t="shared" si="41"/>
        <v>0</v>
      </c>
      <c r="F217" s="310">
        <f t="shared" si="48"/>
        <v>0</v>
      </c>
      <c r="G217" s="310">
        <f t="shared" si="49"/>
        <v>0</v>
      </c>
      <c r="H217" s="310">
        <f t="shared" si="50"/>
        <v>0</v>
      </c>
      <c r="I217" s="310">
        <f t="shared" si="42"/>
        <v>0</v>
      </c>
      <c r="J217" s="374">
        <f t="shared" si="51"/>
        <v>0</v>
      </c>
      <c r="K217" s="374">
        <f t="shared" si="43"/>
        <v>0</v>
      </c>
      <c r="L217" s="388">
        <f t="shared" si="52"/>
        <v>1</v>
      </c>
      <c r="M217" s="374">
        <f t="shared" si="44"/>
        <v>0</v>
      </c>
    </row>
    <row r="218" spans="1:13">
      <c r="A218" s="228">
        <f t="shared" si="45"/>
        <v>0</v>
      </c>
      <c r="B218" s="229">
        <f t="shared" si="40"/>
        <v>0</v>
      </c>
      <c r="C218" s="310">
        <f t="shared" si="46"/>
        <v>0</v>
      </c>
      <c r="D218" s="310">
        <f t="shared" si="47"/>
        <v>0</v>
      </c>
      <c r="E218" s="311">
        <f t="shared" si="41"/>
        <v>0</v>
      </c>
      <c r="F218" s="310">
        <f t="shared" si="48"/>
        <v>0</v>
      </c>
      <c r="G218" s="310">
        <f t="shared" si="49"/>
        <v>0</v>
      </c>
      <c r="H218" s="310">
        <f t="shared" si="50"/>
        <v>0</v>
      </c>
      <c r="I218" s="310">
        <f t="shared" si="42"/>
        <v>0</v>
      </c>
      <c r="J218" s="374">
        <f t="shared" si="51"/>
        <v>0</v>
      </c>
      <c r="K218" s="374">
        <f t="shared" si="43"/>
        <v>0</v>
      </c>
      <c r="L218" s="388">
        <f t="shared" si="52"/>
        <v>1</v>
      </c>
      <c r="M218" s="374">
        <f t="shared" si="44"/>
        <v>0</v>
      </c>
    </row>
    <row r="219" spans="1:13">
      <c r="A219" s="228">
        <f t="shared" si="45"/>
        <v>0</v>
      </c>
      <c r="B219" s="229">
        <f t="shared" si="40"/>
        <v>0</v>
      </c>
      <c r="C219" s="310">
        <f t="shared" si="46"/>
        <v>0</v>
      </c>
      <c r="D219" s="310">
        <f t="shared" si="47"/>
        <v>0</v>
      </c>
      <c r="E219" s="311">
        <f t="shared" si="41"/>
        <v>0</v>
      </c>
      <c r="F219" s="310">
        <f t="shared" si="48"/>
        <v>0</v>
      </c>
      <c r="G219" s="310">
        <f t="shared" si="49"/>
        <v>0</v>
      </c>
      <c r="H219" s="310">
        <f t="shared" si="50"/>
        <v>0</v>
      </c>
      <c r="I219" s="310">
        <f t="shared" si="42"/>
        <v>0</v>
      </c>
      <c r="J219" s="374">
        <f t="shared" si="51"/>
        <v>0</v>
      </c>
      <c r="K219" s="374">
        <f t="shared" si="43"/>
        <v>0</v>
      </c>
      <c r="L219" s="388">
        <f t="shared" si="52"/>
        <v>1</v>
      </c>
      <c r="M219" s="374">
        <f t="shared" si="44"/>
        <v>0</v>
      </c>
    </row>
    <row r="220" spans="1:13">
      <c r="A220" s="228">
        <f t="shared" si="45"/>
        <v>0</v>
      </c>
      <c r="B220" s="229">
        <f t="shared" si="40"/>
        <v>0</v>
      </c>
      <c r="C220" s="310">
        <f t="shared" si="46"/>
        <v>0</v>
      </c>
      <c r="D220" s="310">
        <f t="shared" si="47"/>
        <v>0</v>
      </c>
      <c r="E220" s="311">
        <f t="shared" si="41"/>
        <v>0</v>
      </c>
      <c r="F220" s="310">
        <f t="shared" si="48"/>
        <v>0</v>
      </c>
      <c r="G220" s="310">
        <f t="shared" si="49"/>
        <v>0</v>
      </c>
      <c r="H220" s="310">
        <f t="shared" si="50"/>
        <v>0</v>
      </c>
      <c r="I220" s="310">
        <f t="shared" si="42"/>
        <v>0</v>
      </c>
      <c r="J220" s="374">
        <f t="shared" si="51"/>
        <v>0</v>
      </c>
      <c r="K220" s="374">
        <f t="shared" si="43"/>
        <v>0</v>
      </c>
      <c r="L220" s="388">
        <f t="shared" si="52"/>
        <v>1</v>
      </c>
      <c r="M220" s="374">
        <f t="shared" si="44"/>
        <v>0</v>
      </c>
    </row>
    <row r="221" spans="1:13">
      <c r="A221" s="228">
        <f t="shared" si="45"/>
        <v>0</v>
      </c>
      <c r="B221" s="229">
        <f t="shared" si="40"/>
        <v>0</v>
      </c>
      <c r="C221" s="310">
        <f t="shared" si="46"/>
        <v>0</v>
      </c>
      <c r="D221" s="310">
        <f t="shared" si="47"/>
        <v>0</v>
      </c>
      <c r="E221" s="311">
        <f t="shared" si="41"/>
        <v>0</v>
      </c>
      <c r="F221" s="310">
        <f t="shared" si="48"/>
        <v>0</v>
      </c>
      <c r="G221" s="310">
        <f t="shared" si="49"/>
        <v>0</v>
      </c>
      <c r="H221" s="310">
        <f t="shared" si="50"/>
        <v>0</v>
      </c>
      <c r="I221" s="310">
        <f t="shared" si="42"/>
        <v>0</v>
      </c>
      <c r="J221" s="374">
        <f t="shared" si="51"/>
        <v>0</v>
      </c>
      <c r="K221" s="374">
        <f t="shared" si="43"/>
        <v>0</v>
      </c>
      <c r="L221" s="388">
        <f t="shared" si="52"/>
        <v>1</v>
      </c>
      <c r="M221" s="374">
        <f t="shared" si="44"/>
        <v>0</v>
      </c>
    </row>
    <row r="222" spans="1:13">
      <c r="A222" s="228">
        <f t="shared" si="45"/>
        <v>0</v>
      </c>
      <c r="B222" s="229">
        <f t="shared" si="40"/>
        <v>0</v>
      </c>
      <c r="C222" s="310">
        <f t="shared" si="46"/>
        <v>0</v>
      </c>
      <c r="D222" s="310">
        <f t="shared" si="47"/>
        <v>0</v>
      </c>
      <c r="E222" s="311">
        <f t="shared" si="41"/>
        <v>0</v>
      </c>
      <c r="F222" s="310">
        <f t="shared" si="48"/>
        <v>0</v>
      </c>
      <c r="G222" s="310">
        <f t="shared" si="49"/>
        <v>0</v>
      </c>
      <c r="H222" s="310">
        <f t="shared" si="50"/>
        <v>0</v>
      </c>
      <c r="I222" s="310">
        <f t="shared" si="42"/>
        <v>0</v>
      </c>
      <c r="J222" s="374">
        <f t="shared" si="51"/>
        <v>0</v>
      </c>
      <c r="K222" s="374">
        <f t="shared" si="43"/>
        <v>0</v>
      </c>
      <c r="L222" s="388">
        <f t="shared" si="52"/>
        <v>1</v>
      </c>
      <c r="M222" s="374">
        <f t="shared" si="44"/>
        <v>0</v>
      </c>
    </row>
    <row r="223" spans="1:13">
      <c r="A223" s="228">
        <f t="shared" si="45"/>
        <v>0</v>
      </c>
      <c r="B223" s="229">
        <f t="shared" si="40"/>
        <v>0</v>
      </c>
      <c r="C223" s="310">
        <f t="shared" si="46"/>
        <v>0</v>
      </c>
      <c r="D223" s="310">
        <f t="shared" si="47"/>
        <v>0</v>
      </c>
      <c r="E223" s="311">
        <f t="shared" si="41"/>
        <v>0</v>
      </c>
      <c r="F223" s="310">
        <f t="shared" si="48"/>
        <v>0</v>
      </c>
      <c r="G223" s="310">
        <f t="shared" si="49"/>
        <v>0</v>
      </c>
      <c r="H223" s="310">
        <f t="shared" si="50"/>
        <v>0</v>
      </c>
      <c r="I223" s="310">
        <f t="shared" si="42"/>
        <v>0</v>
      </c>
      <c r="J223" s="374">
        <f t="shared" si="51"/>
        <v>0</v>
      </c>
      <c r="K223" s="374">
        <f t="shared" si="43"/>
        <v>0</v>
      </c>
      <c r="L223" s="388">
        <f t="shared" si="52"/>
        <v>1</v>
      </c>
      <c r="M223" s="374">
        <f t="shared" si="44"/>
        <v>0</v>
      </c>
    </row>
    <row r="224" spans="1:13">
      <c r="A224" s="228">
        <f t="shared" si="45"/>
        <v>0</v>
      </c>
      <c r="B224" s="229">
        <f t="shared" si="40"/>
        <v>0</v>
      </c>
      <c r="C224" s="310">
        <f t="shared" si="46"/>
        <v>0</v>
      </c>
      <c r="D224" s="310">
        <f t="shared" si="47"/>
        <v>0</v>
      </c>
      <c r="E224" s="311">
        <f t="shared" si="41"/>
        <v>0</v>
      </c>
      <c r="F224" s="310">
        <f t="shared" si="48"/>
        <v>0</v>
      </c>
      <c r="G224" s="310">
        <f t="shared" si="49"/>
        <v>0</v>
      </c>
      <c r="H224" s="310">
        <f t="shared" si="50"/>
        <v>0</v>
      </c>
      <c r="I224" s="310">
        <f t="shared" si="42"/>
        <v>0</v>
      </c>
      <c r="J224" s="374">
        <f t="shared" si="51"/>
        <v>0</v>
      </c>
      <c r="K224" s="374">
        <f t="shared" si="43"/>
        <v>0</v>
      </c>
      <c r="L224" s="388">
        <f t="shared" si="52"/>
        <v>1</v>
      </c>
      <c r="M224" s="374">
        <f t="shared" si="44"/>
        <v>0</v>
      </c>
    </row>
    <row r="225" spans="1:13">
      <c r="A225" s="228">
        <f t="shared" si="45"/>
        <v>0</v>
      </c>
      <c r="B225" s="229">
        <f t="shared" si="40"/>
        <v>0</v>
      </c>
      <c r="C225" s="310">
        <f t="shared" si="46"/>
        <v>0</v>
      </c>
      <c r="D225" s="310">
        <f t="shared" si="47"/>
        <v>0</v>
      </c>
      <c r="E225" s="311">
        <f t="shared" si="41"/>
        <v>0</v>
      </c>
      <c r="F225" s="310">
        <f t="shared" si="48"/>
        <v>0</v>
      </c>
      <c r="G225" s="310">
        <f t="shared" si="49"/>
        <v>0</v>
      </c>
      <c r="H225" s="310">
        <f t="shared" si="50"/>
        <v>0</v>
      </c>
      <c r="I225" s="310">
        <f t="shared" si="42"/>
        <v>0</v>
      </c>
      <c r="J225" s="374">
        <f t="shared" si="51"/>
        <v>0</v>
      </c>
      <c r="K225" s="374">
        <f t="shared" si="43"/>
        <v>0</v>
      </c>
      <c r="L225" s="388">
        <f t="shared" si="52"/>
        <v>1</v>
      </c>
      <c r="M225" s="374">
        <f t="shared" si="44"/>
        <v>0</v>
      </c>
    </row>
    <row r="226" spans="1:13">
      <c r="A226" s="228">
        <f t="shared" si="45"/>
        <v>0</v>
      </c>
      <c r="B226" s="229">
        <f t="shared" si="40"/>
        <v>0</v>
      </c>
      <c r="C226" s="310">
        <f t="shared" si="46"/>
        <v>0</v>
      </c>
      <c r="D226" s="310">
        <f t="shared" si="47"/>
        <v>0</v>
      </c>
      <c r="E226" s="311">
        <f t="shared" si="41"/>
        <v>0</v>
      </c>
      <c r="F226" s="310">
        <f t="shared" si="48"/>
        <v>0</v>
      </c>
      <c r="G226" s="310">
        <f t="shared" si="49"/>
        <v>0</v>
      </c>
      <c r="H226" s="310">
        <f t="shared" si="50"/>
        <v>0</v>
      </c>
      <c r="I226" s="310">
        <f t="shared" si="42"/>
        <v>0</v>
      </c>
      <c r="J226" s="374">
        <f t="shared" si="51"/>
        <v>0</v>
      </c>
      <c r="K226" s="374">
        <f t="shared" si="43"/>
        <v>0</v>
      </c>
      <c r="L226" s="388">
        <f t="shared" si="52"/>
        <v>1</v>
      </c>
      <c r="M226" s="374">
        <f t="shared" si="44"/>
        <v>0</v>
      </c>
    </row>
    <row r="227" spans="1:13">
      <c r="A227" s="228">
        <f t="shared" si="45"/>
        <v>0</v>
      </c>
      <c r="B227" s="229">
        <f t="shared" si="40"/>
        <v>0</v>
      </c>
      <c r="C227" s="310">
        <f t="shared" si="46"/>
        <v>0</v>
      </c>
      <c r="D227" s="310">
        <f t="shared" si="47"/>
        <v>0</v>
      </c>
      <c r="E227" s="311">
        <f t="shared" si="41"/>
        <v>0</v>
      </c>
      <c r="F227" s="310">
        <f t="shared" si="48"/>
        <v>0</v>
      </c>
      <c r="G227" s="310">
        <f t="shared" si="49"/>
        <v>0</v>
      </c>
      <c r="H227" s="310">
        <f t="shared" si="50"/>
        <v>0</v>
      </c>
      <c r="I227" s="310">
        <f t="shared" si="42"/>
        <v>0</v>
      </c>
      <c r="J227" s="374">
        <f t="shared" si="51"/>
        <v>0</v>
      </c>
      <c r="K227" s="374">
        <f t="shared" si="43"/>
        <v>0</v>
      </c>
      <c r="L227" s="388">
        <f t="shared" si="52"/>
        <v>1</v>
      </c>
      <c r="M227" s="374">
        <f t="shared" si="44"/>
        <v>0</v>
      </c>
    </row>
    <row r="228" spans="1:13">
      <c r="A228" s="228">
        <f t="shared" si="45"/>
        <v>0</v>
      </c>
      <c r="B228" s="229">
        <f t="shared" si="40"/>
        <v>0</v>
      </c>
      <c r="C228" s="310">
        <f t="shared" si="46"/>
        <v>0</v>
      </c>
      <c r="D228" s="310">
        <f t="shared" si="47"/>
        <v>0</v>
      </c>
      <c r="E228" s="311">
        <f t="shared" si="41"/>
        <v>0</v>
      </c>
      <c r="F228" s="310">
        <f t="shared" si="48"/>
        <v>0</v>
      </c>
      <c r="G228" s="310">
        <f t="shared" si="49"/>
        <v>0</v>
      </c>
      <c r="H228" s="310">
        <f t="shared" si="50"/>
        <v>0</v>
      </c>
      <c r="I228" s="310">
        <f t="shared" si="42"/>
        <v>0</v>
      </c>
      <c r="J228" s="374">
        <f t="shared" si="51"/>
        <v>0</v>
      </c>
      <c r="K228" s="374">
        <f t="shared" si="43"/>
        <v>0</v>
      </c>
      <c r="L228" s="388">
        <f t="shared" si="52"/>
        <v>1</v>
      </c>
      <c r="M228" s="374">
        <f t="shared" si="44"/>
        <v>0</v>
      </c>
    </row>
    <row r="229" spans="1:13">
      <c r="A229" s="228">
        <f t="shared" si="45"/>
        <v>0</v>
      </c>
      <c r="B229" s="229">
        <f t="shared" si="40"/>
        <v>0</v>
      </c>
      <c r="C229" s="310">
        <f t="shared" si="46"/>
        <v>0</v>
      </c>
      <c r="D229" s="310">
        <f t="shared" si="47"/>
        <v>0</v>
      </c>
      <c r="E229" s="311">
        <f t="shared" si="41"/>
        <v>0</v>
      </c>
      <c r="F229" s="310">
        <f t="shared" si="48"/>
        <v>0</v>
      </c>
      <c r="G229" s="310">
        <f t="shared" si="49"/>
        <v>0</v>
      </c>
      <c r="H229" s="310">
        <f t="shared" si="50"/>
        <v>0</v>
      </c>
      <c r="I229" s="310">
        <f t="shared" si="42"/>
        <v>0</v>
      </c>
      <c r="J229" s="374">
        <f t="shared" si="51"/>
        <v>0</v>
      </c>
      <c r="K229" s="374">
        <f t="shared" si="43"/>
        <v>0</v>
      </c>
      <c r="L229" s="388">
        <f t="shared" si="52"/>
        <v>1</v>
      </c>
      <c r="M229" s="374">
        <f t="shared" si="44"/>
        <v>0</v>
      </c>
    </row>
    <row r="230" spans="1:13">
      <c r="A230" s="228">
        <f t="shared" si="45"/>
        <v>0</v>
      </c>
      <c r="B230" s="229">
        <f t="shared" si="40"/>
        <v>0</v>
      </c>
      <c r="C230" s="310">
        <f t="shared" si="46"/>
        <v>0</v>
      </c>
      <c r="D230" s="310">
        <f t="shared" si="47"/>
        <v>0</v>
      </c>
      <c r="E230" s="311">
        <f t="shared" si="41"/>
        <v>0</v>
      </c>
      <c r="F230" s="310">
        <f t="shared" si="48"/>
        <v>0</v>
      </c>
      <c r="G230" s="310">
        <f t="shared" si="49"/>
        <v>0</v>
      </c>
      <c r="H230" s="310">
        <f t="shared" si="50"/>
        <v>0</v>
      </c>
      <c r="I230" s="310">
        <f t="shared" si="42"/>
        <v>0</v>
      </c>
      <c r="J230" s="374">
        <f t="shared" si="51"/>
        <v>0</v>
      </c>
      <c r="K230" s="374">
        <f t="shared" si="43"/>
        <v>0</v>
      </c>
      <c r="L230" s="388">
        <f t="shared" si="52"/>
        <v>1</v>
      </c>
      <c r="M230" s="374">
        <f t="shared" si="44"/>
        <v>0</v>
      </c>
    </row>
    <row r="231" spans="1:13">
      <c r="A231" s="228">
        <f t="shared" si="45"/>
        <v>0</v>
      </c>
      <c r="B231" s="229">
        <f t="shared" si="40"/>
        <v>0</v>
      </c>
      <c r="C231" s="310">
        <f t="shared" si="46"/>
        <v>0</v>
      </c>
      <c r="D231" s="310">
        <f t="shared" si="47"/>
        <v>0</v>
      </c>
      <c r="E231" s="311">
        <f t="shared" si="41"/>
        <v>0</v>
      </c>
      <c r="F231" s="310">
        <f t="shared" si="48"/>
        <v>0</v>
      </c>
      <c r="G231" s="310">
        <f t="shared" si="49"/>
        <v>0</v>
      </c>
      <c r="H231" s="310">
        <f t="shared" si="50"/>
        <v>0</v>
      </c>
      <c r="I231" s="310">
        <f t="shared" si="42"/>
        <v>0</v>
      </c>
      <c r="J231" s="374">
        <f t="shared" si="51"/>
        <v>0</v>
      </c>
      <c r="K231" s="374">
        <f t="shared" si="43"/>
        <v>0</v>
      </c>
      <c r="L231" s="388">
        <f t="shared" si="52"/>
        <v>1</v>
      </c>
      <c r="M231" s="374">
        <f t="shared" si="44"/>
        <v>0</v>
      </c>
    </row>
    <row r="232" spans="1:13">
      <c r="A232" s="228">
        <f t="shared" si="45"/>
        <v>0</v>
      </c>
      <c r="B232" s="229">
        <f t="shared" si="40"/>
        <v>0</v>
      </c>
      <c r="C232" s="310">
        <f t="shared" si="46"/>
        <v>0</v>
      </c>
      <c r="D232" s="310">
        <f t="shared" si="47"/>
        <v>0</v>
      </c>
      <c r="E232" s="311">
        <f t="shared" si="41"/>
        <v>0</v>
      </c>
      <c r="F232" s="310">
        <f t="shared" si="48"/>
        <v>0</v>
      </c>
      <c r="G232" s="310">
        <f t="shared" si="49"/>
        <v>0</v>
      </c>
      <c r="H232" s="310">
        <f t="shared" si="50"/>
        <v>0</v>
      </c>
      <c r="I232" s="310">
        <f t="shared" si="42"/>
        <v>0</v>
      </c>
      <c r="J232" s="374">
        <f t="shared" si="51"/>
        <v>0</v>
      </c>
      <c r="K232" s="374">
        <f t="shared" si="43"/>
        <v>0</v>
      </c>
      <c r="L232" s="388">
        <f t="shared" si="52"/>
        <v>1</v>
      </c>
      <c r="M232" s="374">
        <f t="shared" si="44"/>
        <v>0</v>
      </c>
    </row>
    <row r="233" spans="1:13">
      <c r="A233" s="228">
        <f t="shared" si="45"/>
        <v>0</v>
      </c>
      <c r="B233" s="229">
        <f t="shared" si="40"/>
        <v>0</v>
      </c>
      <c r="C233" s="310">
        <f t="shared" si="46"/>
        <v>0</v>
      </c>
      <c r="D233" s="310">
        <f t="shared" si="47"/>
        <v>0</v>
      </c>
      <c r="E233" s="311">
        <f t="shared" si="41"/>
        <v>0</v>
      </c>
      <c r="F233" s="310">
        <f t="shared" si="48"/>
        <v>0</v>
      </c>
      <c r="G233" s="310">
        <f t="shared" si="49"/>
        <v>0</v>
      </c>
      <c r="H233" s="310">
        <f t="shared" si="50"/>
        <v>0</v>
      </c>
      <c r="I233" s="310">
        <f t="shared" si="42"/>
        <v>0</v>
      </c>
      <c r="J233" s="374">
        <f t="shared" si="51"/>
        <v>0</v>
      </c>
      <c r="K233" s="374">
        <f t="shared" si="43"/>
        <v>0</v>
      </c>
      <c r="L233" s="388">
        <f t="shared" si="52"/>
        <v>1</v>
      </c>
      <c r="M233" s="374">
        <f t="shared" si="44"/>
        <v>0</v>
      </c>
    </row>
    <row r="234" spans="1:13">
      <c r="A234" s="228">
        <f t="shared" si="45"/>
        <v>0</v>
      </c>
      <c r="B234" s="229">
        <f t="shared" si="40"/>
        <v>0</v>
      </c>
      <c r="C234" s="310">
        <f t="shared" si="46"/>
        <v>0</v>
      </c>
      <c r="D234" s="310">
        <f t="shared" si="47"/>
        <v>0</v>
      </c>
      <c r="E234" s="311">
        <f t="shared" si="41"/>
        <v>0</v>
      </c>
      <c r="F234" s="310">
        <f t="shared" si="48"/>
        <v>0</v>
      </c>
      <c r="G234" s="310">
        <f t="shared" si="49"/>
        <v>0</v>
      </c>
      <c r="H234" s="310">
        <f t="shared" si="50"/>
        <v>0</v>
      </c>
      <c r="I234" s="310">
        <f t="shared" si="42"/>
        <v>0</v>
      </c>
      <c r="J234" s="374">
        <f t="shared" si="51"/>
        <v>0</v>
      </c>
      <c r="K234" s="374">
        <f t="shared" si="43"/>
        <v>0</v>
      </c>
      <c r="L234" s="388">
        <f t="shared" si="52"/>
        <v>1</v>
      </c>
      <c r="M234" s="374">
        <f t="shared" si="44"/>
        <v>0</v>
      </c>
    </row>
    <row r="235" spans="1:13">
      <c r="A235" s="228">
        <f t="shared" si="45"/>
        <v>0</v>
      </c>
      <c r="B235" s="229">
        <f t="shared" si="40"/>
        <v>0</v>
      </c>
      <c r="C235" s="310">
        <f t="shared" si="46"/>
        <v>0</v>
      </c>
      <c r="D235" s="310">
        <f t="shared" si="47"/>
        <v>0</v>
      </c>
      <c r="E235" s="311">
        <f t="shared" si="41"/>
        <v>0</v>
      </c>
      <c r="F235" s="310">
        <f t="shared" si="48"/>
        <v>0</v>
      </c>
      <c r="G235" s="310">
        <f t="shared" si="49"/>
        <v>0</v>
      </c>
      <c r="H235" s="310">
        <f t="shared" si="50"/>
        <v>0</v>
      </c>
      <c r="I235" s="310">
        <f t="shared" si="42"/>
        <v>0</v>
      </c>
      <c r="J235" s="374">
        <f t="shared" si="51"/>
        <v>0</v>
      </c>
      <c r="K235" s="374">
        <f t="shared" si="43"/>
        <v>0</v>
      </c>
      <c r="L235" s="388">
        <f t="shared" si="52"/>
        <v>1</v>
      </c>
      <c r="M235" s="374">
        <f t="shared" si="44"/>
        <v>0</v>
      </c>
    </row>
    <row r="236" spans="1:13">
      <c r="A236" s="228">
        <f t="shared" si="45"/>
        <v>0</v>
      </c>
      <c r="B236" s="229">
        <f t="shared" si="40"/>
        <v>0</v>
      </c>
      <c r="C236" s="310">
        <f t="shared" si="46"/>
        <v>0</v>
      </c>
      <c r="D236" s="310">
        <f t="shared" si="47"/>
        <v>0</v>
      </c>
      <c r="E236" s="311">
        <f t="shared" si="41"/>
        <v>0</v>
      </c>
      <c r="F236" s="310">
        <f t="shared" si="48"/>
        <v>0</v>
      </c>
      <c r="G236" s="310">
        <f t="shared" si="49"/>
        <v>0</v>
      </c>
      <c r="H236" s="310">
        <f t="shared" si="50"/>
        <v>0</v>
      </c>
      <c r="I236" s="310">
        <f t="shared" si="42"/>
        <v>0</v>
      </c>
      <c r="J236" s="374">
        <f t="shared" si="51"/>
        <v>0</v>
      </c>
      <c r="K236" s="374">
        <f t="shared" si="43"/>
        <v>0</v>
      </c>
      <c r="L236" s="388">
        <f t="shared" si="52"/>
        <v>1</v>
      </c>
      <c r="M236" s="374">
        <f t="shared" si="44"/>
        <v>0</v>
      </c>
    </row>
    <row r="237" spans="1:13">
      <c r="A237" s="228">
        <f t="shared" si="45"/>
        <v>0</v>
      </c>
      <c r="B237" s="229">
        <f t="shared" si="40"/>
        <v>0</v>
      </c>
      <c r="C237" s="310">
        <f t="shared" si="46"/>
        <v>0</v>
      </c>
      <c r="D237" s="310">
        <f t="shared" si="47"/>
        <v>0</v>
      </c>
      <c r="E237" s="311">
        <f t="shared" si="41"/>
        <v>0</v>
      </c>
      <c r="F237" s="310">
        <f t="shared" si="48"/>
        <v>0</v>
      </c>
      <c r="G237" s="310">
        <f t="shared" si="49"/>
        <v>0</v>
      </c>
      <c r="H237" s="310">
        <f t="shared" si="50"/>
        <v>0</v>
      </c>
      <c r="I237" s="310">
        <f t="shared" si="42"/>
        <v>0</v>
      </c>
      <c r="J237" s="374">
        <f t="shared" si="51"/>
        <v>0</v>
      </c>
      <c r="K237" s="374">
        <f t="shared" si="43"/>
        <v>0</v>
      </c>
      <c r="L237" s="388">
        <f t="shared" si="52"/>
        <v>1</v>
      </c>
      <c r="M237" s="374">
        <f t="shared" si="44"/>
        <v>0</v>
      </c>
    </row>
    <row r="238" spans="1:13">
      <c r="A238" s="228">
        <f t="shared" si="45"/>
        <v>0</v>
      </c>
      <c r="B238" s="229">
        <f t="shared" si="40"/>
        <v>0</v>
      </c>
      <c r="C238" s="310">
        <f t="shared" si="46"/>
        <v>0</v>
      </c>
      <c r="D238" s="310">
        <f t="shared" si="47"/>
        <v>0</v>
      </c>
      <c r="E238" s="311">
        <f t="shared" si="41"/>
        <v>0</v>
      </c>
      <c r="F238" s="310">
        <f t="shared" si="48"/>
        <v>0</v>
      </c>
      <c r="G238" s="310">
        <f t="shared" si="49"/>
        <v>0</v>
      </c>
      <c r="H238" s="310">
        <f t="shared" si="50"/>
        <v>0</v>
      </c>
      <c r="I238" s="310">
        <f t="shared" si="42"/>
        <v>0</v>
      </c>
      <c r="J238" s="374">
        <f t="shared" si="51"/>
        <v>0</v>
      </c>
      <c r="K238" s="374">
        <f t="shared" si="43"/>
        <v>0</v>
      </c>
      <c r="L238" s="388">
        <f t="shared" si="52"/>
        <v>1</v>
      </c>
      <c r="M238" s="374">
        <f t="shared" si="44"/>
        <v>0</v>
      </c>
    </row>
    <row r="239" spans="1:13">
      <c r="A239" s="228">
        <f t="shared" si="45"/>
        <v>0</v>
      </c>
      <c r="B239" s="229">
        <f t="shared" si="40"/>
        <v>0</v>
      </c>
      <c r="C239" s="310">
        <f t="shared" si="46"/>
        <v>0</v>
      </c>
      <c r="D239" s="310">
        <f t="shared" si="47"/>
        <v>0</v>
      </c>
      <c r="E239" s="311">
        <f t="shared" si="41"/>
        <v>0</v>
      </c>
      <c r="F239" s="310">
        <f t="shared" si="48"/>
        <v>0</v>
      </c>
      <c r="G239" s="310">
        <f t="shared" si="49"/>
        <v>0</v>
      </c>
      <c r="H239" s="310">
        <f t="shared" si="50"/>
        <v>0</v>
      </c>
      <c r="I239" s="310">
        <f t="shared" si="42"/>
        <v>0</v>
      </c>
      <c r="J239" s="374">
        <f t="shared" si="51"/>
        <v>0</v>
      </c>
      <c r="K239" s="374">
        <f t="shared" si="43"/>
        <v>0</v>
      </c>
      <c r="L239" s="388">
        <f t="shared" si="52"/>
        <v>1</v>
      </c>
      <c r="M239" s="374">
        <f t="shared" si="44"/>
        <v>0</v>
      </c>
    </row>
    <row r="240" spans="1:13">
      <c r="A240" s="228">
        <f t="shared" si="45"/>
        <v>0</v>
      </c>
      <c r="B240" s="229">
        <f t="shared" si="40"/>
        <v>0</v>
      </c>
      <c r="C240" s="310">
        <f t="shared" si="46"/>
        <v>0</v>
      </c>
      <c r="D240" s="310">
        <f t="shared" si="47"/>
        <v>0</v>
      </c>
      <c r="E240" s="311">
        <f t="shared" si="41"/>
        <v>0</v>
      </c>
      <c r="F240" s="310">
        <f t="shared" si="48"/>
        <v>0</v>
      </c>
      <c r="G240" s="310">
        <f t="shared" si="49"/>
        <v>0</v>
      </c>
      <c r="H240" s="310">
        <f t="shared" si="50"/>
        <v>0</v>
      </c>
      <c r="I240" s="310">
        <f t="shared" si="42"/>
        <v>0</v>
      </c>
      <c r="J240" s="374">
        <f t="shared" si="51"/>
        <v>0</v>
      </c>
      <c r="K240" s="374">
        <f t="shared" si="43"/>
        <v>0</v>
      </c>
      <c r="L240" s="388">
        <f t="shared" si="52"/>
        <v>1</v>
      </c>
      <c r="M240" s="374">
        <f t="shared" si="44"/>
        <v>0</v>
      </c>
    </row>
    <row r="241" spans="1:13">
      <c r="A241" s="228">
        <f t="shared" si="45"/>
        <v>0</v>
      </c>
      <c r="B241" s="229">
        <f t="shared" si="40"/>
        <v>0</v>
      </c>
      <c r="C241" s="310">
        <f t="shared" si="46"/>
        <v>0</v>
      </c>
      <c r="D241" s="310">
        <f t="shared" si="47"/>
        <v>0</v>
      </c>
      <c r="E241" s="311">
        <f t="shared" si="41"/>
        <v>0</v>
      </c>
      <c r="F241" s="310">
        <f t="shared" si="48"/>
        <v>0</v>
      </c>
      <c r="G241" s="310">
        <f t="shared" si="49"/>
        <v>0</v>
      </c>
      <c r="H241" s="310">
        <f t="shared" si="50"/>
        <v>0</v>
      </c>
      <c r="I241" s="310">
        <f t="shared" si="42"/>
        <v>0</v>
      </c>
      <c r="J241" s="374">
        <f t="shared" si="51"/>
        <v>0</v>
      </c>
      <c r="K241" s="374">
        <f t="shared" si="43"/>
        <v>0</v>
      </c>
      <c r="L241" s="388">
        <f t="shared" si="52"/>
        <v>1</v>
      </c>
      <c r="M241" s="374">
        <f t="shared" si="44"/>
        <v>0</v>
      </c>
    </row>
    <row r="242" spans="1:13">
      <c r="A242" s="228">
        <f t="shared" si="45"/>
        <v>0</v>
      </c>
      <c r="B242" s="229">
        <f t="shared" si="40"/>
        <v>0</v>
      </c>
      <c r="C242" s="310">
        <f t="shared" si="46"/>
        <v>0</v>
      </c>
      <c r="D242" s="310">
        <f t="shared" si="47"/>
        <v>0</v>
      </c>
      <c r="E242" s="311">
        <f t="shared" si="41"/>
        <v>0</v>
      </c>
      <c r="F242" s="310">
        <f t="shared" si="48"/>
        <v>0</v>
      </c>
      <c r="G242" s="310">
        <f t="shared" si="49"/>
        <v>0</v>
      </c>
      <c r="H242" s="310">
        <f t="shared" si="50"/>
        <v>0</v>
      </c>
      <c r="I242" s="310">
        <f t="shared" si="42"/>
        <v>0</v>
      </c>
      <c r="J242" s="374">
        <f t="shared" si="51"/>
        <v>0</v>
      </c>
      <c r="K242" s="374">
        <f t="shared" si="43"/>
        <v>0</v>
      </c>
      <c r="L242" s="388">
        <f t="shared" si="52"/>
        <v>1</v>
      </c>
      <c r="M242" s="374">
        <f t="shared" si="44"/>
        <v>0</v>
      </c>
    </row>
    <row r="243" spans="1:13">
      <c r="A243" s="228">
        <f t="shared" si="45"/>
        <v>0</v>
      </c>
      <c r="B243" s="229">
        <f t="shared" si="40"/>
        <v>0</v>
      </c>
      <c r="C243" s="310">
        <f t="shared" si="46"/>
        <v>0</v>
      </c>
      <c r="D243" s="310">
        <f t="shared" si="47"/>
        <v>0</v>
      </c>
      <c r="E243" s="311">
        <f t="shared" si="41"/>
        <v>0</v>
      </c>
      <c r="F243" s="310">
        <f t="shared" si="48"/>
        <v>0</v>
      </c>
      <c r="G243" s="310">
        <f t="shared" si="49"/>
        <v>0</v>
      </c>
      <c r="H243" s="310">
        <f t="shared" si="50"/>
        <v>0</v>
      </c>
      <c r="I243" s="310">
        <f t="shared" si="42"/>
        <v>0</v>
      </c>
      <c r="J243" s="374">
        <f t="shared" si="51"/>
        <v>0</v>
      </c>
      <c r="K243" s="374">
        <f t="shared" si="43"/>
        <v>0</v>
      </c>
      <c r="L243" s="388">
        <f t="shared" si="52"/>
        <v>1</v>
      </c>
      <c r="M243" s="374">
        <f t="shared" si="44"/>
        <v>0</v>
      </c>
    </row>
    <row r="244" spans="1:13">
      <c r="A244" s="228">
        <f t="shared" si="45"/>
        <v>0</v>
      </c>
      <c r="B244" s="229">
        <f t="shared" si="40"/>
        <v>0</v>
      </c>
      <c r="C244" s="310">
        <f t="shared" si="46"/>
        <v>0</v>
      </c>
      <c r="D244" s="310">
        <f t="shared" si="47"/>
        <v>0</v>
      </c>
      <c r="E244" s="311">
        <f t="shared" si="41"/>
        <v>0</v>
      </c>
      <c r="F244" s="310">
        <f t="shared" si="48"/>
        <v>0</v>
      </c>
      <c r="G244" s="310">
        <f t="shared" si="49"/>
        <v>0</v>
      </c>
      <c r="H244" s="310">
        <f t="shared" si="50"/>
        <v>0</v>
      </c>
      <c r="I244" s="310">
        <f t="shared" si="42"/>
        <v>0</v>
      </c>
      <c r="J244" s="374">
        <f t="shared" si="51"/>
        <v>0</v>
      </c>
      <c r="K244" s="374">
        <f t="shared" si="43"/>
        <v>0</v>
      </c>
      <c r="L244" s="388">
        <f t="shared" si="52"/>
        <v>1</v>
      </c>
      <c r="M244" s="374">
        <f t="shared" si="44"/>
        <v>0</v>
      </c>
    </row>
    <row r="245" spans="1:13">
      <c r="A245" s="228">
        <f t="shared" si="45"/>
        <v>0</v>
      </c>
      <c r="B245" s="229">
        <f t="shared" si="40"/>
        <v>0</v>
      </c>
      <c r="C245" s="310">
        <f t="shared" si="46"/>
        <v>0</v>
      </c>
      <c r="D245" s="310">
        <f t="shared" si="47"/>
        <v>0</v>
      </c>
      <c r="E245" s="311">
        <f t="shared" si="41"/>
        <v>0</v>
      </c>
      <c r="F245" s="310">
        <f t="shared" si="48"/>
        <v>0</v>
      </c>
      <c r="G245" s="310">
        <f t="shared" si="49"/>
        <v>0</v>
      </c>
      <c r="H245" s="310">
        <f t="shared" si="50"/>
        <v>0</v>
      </c>
      <c r="I245" s="310">
        <f t="shared" si="42"/>
        <v>0</v>
      </c>
      <c r="J245" s="374">
        <f t="shared" si="51"/>
        <v>0</v>
      </c>
      <c r="K245" s="374">
        <f t="shared" si="43"/>
        <v>0</v>
      </c>
      <c r="L245" s="388">
        <f t="shared" si="52"/>
        <v>1</v>
      </c>
      <c r="M245" s="374">
        <f t="shared" si="44"/>
        <v>0</v>
      </c>
    </row>
    <row r="246" spans="1:13">
      <c r="A246" s="228">
        <f t="shared" si="45"/>
        <v>0</v>
      </c>
      <c r="B246" s="229">
        <f t="shared" si="40"/>
        <v>0</v>
      </c>
      <c r="C246" s="310">
        <f t="shared" si="46"/>
        <v>0</v>
      </c>
      <c r="D246" s="310">
        <f t="shared" si="47"/>
        <v>0</v>
      </c>
      <c r="E246" s="311">
        <f t="shared" si="41"/>
        <v>0</v>
      </c>
      <c r="F246" s="310">
        <f t="shared" si="48"/>
        <v>0</v>
      </c>
      <c r="G246" s="310">
        <f t="shared" si="49"/>
        <v>0</v>
      </c>
      <c r="H246" s="310">
        <f t="shared" si="50"/>
        <v>0</v>
      </c>
      <c r="I246" s="310">
        <f t="shared" si="42"/>
        <v>0</v>
      </c>
      <c r="J246" s="374">
        <f t="shared" si="51"/>
        <v>0</v>
      </c>
      <c r="K246" s="374">
        <f t="shared" si="43"/>
        <v>0</v>
      </c>
      <c r="L246" s="388">
        <f t="shared" si="52"/>
        <v>1</v>
      </c>
      <c r="M246" s="374">
        <f t="shared" si="44"/>
        <v>0</v>
      </c>
    </row>
    <row r="247" spans="1:13">
      <c r="A247" s="228">
        <f t="shared" si="45"/>
        <v>0</v>
      </c>
      <c r="B247" s="229">
        <f t="shared" si="40"/>
        <v>0</v>
      </c>
      <c r="C247" s="310">
        <f t="shared" si="46"/>
        <v>0</v>
      </c>
      <c r="D247" s="310">
        <f t="shared" si="47"/>
        <v>0</v>
      </c>
      <c r="E247" s="311">
        <f t="shared" si="41"/>
        <v>0</v>
      </c>
      <c r="F247" s="310">
        <f t="shared" si="48"/>
        <v>0</v>
      </c>
      <c r="G247" s="310">
        <f t="shared" si="49"/>
        <v>0</v>
      </c>
      <c r="H247" s="310">
        <f t="shared" si="50"/>
        <v>0</v>
      </c>
      <c r="I247" s="310">
        <f t="shared" si="42"/>
        <v>0</v>
      </c>
      <c r="J247" s="374">
        <f t="shared" si="51"/>
        <v>0</v>
      </c>
      <c r="K247" s="374">
        <f t="shared" si="43"/>
        <v>0</v>
      </c>
      <c r="L247" s="388">
        <f t="shared" si="52"/>
        <v>1</v>
      </c>
      <c r="M247" s="374">
        <f t="shared" si="44"/>
        <v>0</v>
      </c>
    </row>
    <row r="248" spans="1:13">
      <c r="A248" s="228">
        <f t="shared" si="45"/>
        <v>0</v>
      </c>
      <c r="B248" s="229">
        <f t="shared" si="40"/>
        <v>0</v>
      </c>
      <c r="C248" s="310">
        <f t="shared" si="46"/>
        <v>0</v>
      </c>
      <c r="D248" s="310">
        <f t="shared" si="47"/>
        <v>0</v>
      </c>
      <c r="E248" s="311">
        <f t="shared" si="41"/>
        <v>0</v>
      </c>
      <c r="F248" s="310">
        <f t="shared" si="48"/>
        <v>0</v>
      </c>
      <c r="G248" s="310">
        <f t="shared" si="49"/>
        <v>0</v>
      </c>
      <c r="H248" s="310">
        <f t="shared" si="50"/>
        <v>0</v>
      </c>
      <c r="I248" s="310">
        <f t="shared" si="42"/>
        <v>0</v>
      </c>
      <c r="J248" s="374">
        <f t="shared" si="51"/>
        <v>0</v>
      </c>
      <c r="K248" s="374">
        <f t="shared" si="43"/>
        <v>0</v>
      </c>
      <c r="L248" s="388">
        <f t="shared" si="52"/>
        <v>1</v>
      </c>
      <c r="M248" s="374">
        <f t="shared" si="44"/>
        <v>0</v>
      </c>
    </row>
    <row r="249" spans="1:13">
      <c r="A249" s="228">
        <f t="shared" si="45"/>
        <v>0</v>
      </c>
      <c r="B249" s="229">
        <f t="shared" si="40"/>
        <v>0</v>
      </c>
      <c r="C249" s="310">
        <f t="shared" si="46"/>
        <v>0</v>
      </c>
      <c r="D249" s="310">
        <f t="shared" si="47"/>
        <v>0</v>
      </c>
      <c r="E249" s="311">
        <f t="shared" si="41"/>
        <v>0</v>
      </c>
      <c r="F249" s="310">
        <f t="shared" si="48"/>
        <v>0</v>
      </c>
      <c r="G249" s="310">
        <f t="shared" si="49"/>
        <v>0</v>
      </c>
      <c r="H249" s="310">
        <f t="shared" si="50"/>
        <v>0</v>
      </c>
      <c r="I249" s="310">
        <f t="shared" si="42"/>
        <v>0</v>
      </c>
      <c r="J249" s="374">
        <f t="shared" si="51"/>
        <v>0</v>
      </c>
      <c r="K249" s="374">
        <f t="shared" si="43"/>
        <v>0</v>
      </c>
      <c r="L249" s="388">
        <f t="shared" si="52"/>
        <v>1</v>
      </c>
      <c r="M249" s="374">
        <f t="shared" si="44"/>
        <v>0</v>
      </c>
    </row>
    <row r="250" spans="1:13">
      <c r="A250" s="228">
        <f t="shared" si="45"/>
        <v>0</v>
      </c>
      <c r="B250" s="229">
        <f t="shared" si="40"/>
        <v>0</v>
      </c>
      <c r="C250" s="310">
        <f t="shared" si="46"/>
        <v>0</v>
      </c>
      <c r="D250" s="310">
        <f t="shared" si="47"/>
        <v>0</v>
      </c>
      <c r="E250" s="311">
        <f t="shared" si="41"/>
        <v>0</v>
      </c>
      <c r="F250" s="310">
        <f t="shared" si="48"/>
        <v>0</v>
      </c>
      <c r="G250" s="310">
        <f t="shared" si="49"/>
        <v>0</v>
      </c>
      <c r="H250" s="310">
        <f t="shared" si="50"/>
        <v>0</v>
      </c>
      <c r="I250" s="310">
        <f t="shared" si="42"/>
        <v>0</v>
      </c>
      <c r="J250" s="374">
        <f t="shared" si="51"/>
        <v>0</v>
      </c>
      <c r="K250" s="374">
        <f t="shared" si="43"/>
        <v>0</v>
      </c>
      <c r="L250" s="388">
        <f t="shared" si="52"/>
        <v>1</v>
      </c>
      <c r="M250" s="374">
        <f t="shared" si="44"/>
        <v>0</v>
      </c>
    </row>
    <row r="251" spans="1:13">
      <c r="A251" s="228">
        <f t="shared" si="45"/>
        <v>0</v>
      </c>
      <c r="B251" s="229">
        <f t="shared" si="40"/>
        <v>0</v>
      </c>
      <c r="C251" s="310">
        <f t="shared" si="46"/>
        <v>0</v>
      </c>
      <c r="D251" s="310">
        <f t="shared" si="47"/>
        <v>0</v>
      </c>
      <c r="E251" s="311">
        <f t="shared" si="41"/>
        <v>0</v>
      </c>
      <c r="F251" s="310">
        <f t="shared" si="48"/>
        <v>0</v>
      </c>
      <c r="G251" s="310">
        <f t="shared" si="49"/>
        <v>0</v>
      </c>
      <c r="H251" s="310">
        <f t="shared" si="50"/>
        <v>0</v>
      </c>
      <c r="I251" s="310">
        <f t="shared" si="42"/>
        <v>0</v>
      </c>
      <c r="J251" s="374">
        <f t="shared" si="51"/>
        <v>0</v>
      </c>
      <c r="K251" s="374">
        <f t="shared" si="43"/>
        <v>0</v>
      </c>
      <c r="L251" s="388">
        <f t="shared" si="52"/>
        <v>1</v>
      </c>
      <c r="M251" s="374">
        <f t="shared" si="44"/>
        <v>0</v>
      </c>
    </row>
    <row r="252" spans="1:13">
      <c r="A252" s="228">
        <f t="shared" si="45"/>
        <v>0</v>
      </c>
      <c r="B252" s="229">
        <f t="shared" si="40"/>
        <v>0</v>
      </c>
      <c r="C252" s="310">
        <f t="shared" si="46"/>
        <v>0</v>
      </c>
      <c r="D252" s="310">
        <f t="shared" si="47"/>
        <v>0</v>
      </c>
      <c r="E252" s="311">
        <f t="shared" si="41"/>
        <v>0</v>
      </c>
      <c r="F252" s="310">
        <f t="shared" si="48"/>
        <v>0</v>
      </c>
      <c r="G252" s="310">
        <f t="shared" si="49"/>
        <v>0</v>
      </c>
      <c r="H252" s="310">
        <f t="shared" si="50"/>
        <v>0</v>
      </c>
      <c r="I252" s="310">
        <f t="shared" si="42"/>
        <v>0</v>
      </c>
      <c r="J252" s="374">
        <f t="shared" si="51"/>
        <v>0</v>
      </c>
      <c r="K252" s="374">
        <f t="shared" si="43"/>
        <v>0</v>
      </c>
      <c r="L252" s="388">
        <f t="shared" si="52"/>
        <v>1</v>
      </c>
      <c r="M252" s="374">
        <f t="shared" si="44"/>
        <v>0</v>
      </c>
    </row>
    <row r="253" spans="1:13">
      <c r="A253" s="228">
        <f t="shared" si="45"/>
        <v>0</v>
      </c>
      <c r="B253" s="229">
        <f t="shared" si="40"/>
        <v>0</v>
      </c>
      <c r="C253" s="310">
        <f t="shared" si="46"/>
        <v>0</v>
      </c>
      <c r="D253" s="310">
        <f t="shared" si="47"/>
        <v>0</v>
      </c>
      <c r="E253" s="311">
        <f t="shared" si="41"/>
        <v>0</v>
      </c>
      <c r="F253" s="310">
        <f t="shared" si="48"/>
        <v>0</v>
      </c>
      <c r="G253" s="310">
        <f t="shared" si="49"/>
        <v>0</v>
      </c>
      <c r="H253" s="310">
        <f t="shared" si="50"/>
        <v>0</v>
      </c>
      <c r="I253" s="310">
        <f t="shared" si="42"/>
        <v>0</v>
      </c>
      <c r="J253" s="374">
        <f t="shared" si="51"/>
        <v>0</v>
      </c>
      <c r="K253" s="374">
        <f t="shared" si="43"/>
        <v>0</v>
      </c>
      <c r="L253" s="388">
        <f t="shared" si="52"/>
        <v>1</v>
      </c>
      <c r="M253" s="374">
        <f t="shared" si="44"/>
        <v>0</v>
      </c>
    </row>
    <row r="254" spans="1:13">
      <c r="A254" s="228">
        <f t="shared" si="45"/>
        <v>0</v>
      </c>
      <c r="B254" s="229">
        <f t="shared" si="40"/>
        <v>0</v>
      </c>
      <c r="C254" s="310">
        <f t="shared" si="46"/>
        <v>0</v>
      </c>
      <c r="D254" s="310">
        <f t="shared" si="47"/>
        <v>0</v>
      </c>
      <c r="E254" s="311">
        <f t="shared" si="41"/>
        <v>0</v>
      </c>
      <c r="F254" s="310">
        <f t="shared" si="48"/>
        <v>0</v>
      </c>
      <c r="G254" s="310">
        <f t="shared" si="49"/>
        <v>0</v>
      </c>
      <c r="H254" s="310">
        <f t="shared" si="50"/>
        <v>0</v>
      </c>
      <c r="I254" s="310">
        <f t="shared" si="42"/>
        <v>0</v>
      </c>
      <c r="J254" s="374">
        <f t="shared" si="51"/>
        <v>0</v>
      </c>
      <c r="K254" s="374">
        <f t="shared" si="43"/>
        <v>0</v>
      </c>
      <c r="L254" s="388">
        <f t="shared" si="52"/>
        <v>1</v>
      </c>
      <c r="M254" s="374">
        <f t="shared" si="44"/>
        <v>0</v>
      </c>
    </row>
    <row r="255" spans="1:13">
      <c r="A255" s="228">
        <f t="shared" si="45"/>
        <v>0</v>
      </c>
      <c r="B255" s="229">
        <f t="shared" si="40"/>
        <v>0</v>
      </c>
      <c r="C255" s="310">
        <f t="shared" si="46"/>
        <v>0</v>
      </c>
      <c r="D255" s="310">
        <f t="shared" si="47"/>
        <v>0</v>
      </c>
      <c r="E255" s="311">
        <f t="shared" si="41"/>
        <v>0</v>
      </c>
      <c r="F255" s="310">
        <f t="shared" si="48"/>
        <v>0</v>
      </c>
      <c r="G255" s="310">
        <f t="shared" si="49"/>
        <v>0</v>
      </c>
      <c r="H255" s="310">
        <f t="shared" si="50"/>
        <v>0</v>
      </c>
      <c r="I255" s="310">
        <f t="shared" si="42"/>
        <v>0</v>
      </c>
      <c r="J255" s="374">
        <f t="shared" si="51"/>
        <v>0</v>
      </c>
      <c r="K255" s="374">
        <f t="shared" si="43"/>
        <v>0</v>
      </c>
      <c r="L255" s="388">
        <f t="shared" si="52"/>
        <v>1</v>
      </c>
      <c r="M255" s="374">
        <f t="shared" si="44"/>
        <v>0</v>
      </c>
    </row>
    <row r="256" spans="1:13">
      <c r="A256" s="228">
        <f t="shared" si="45"/>
        <v>0</v>
      </c>
      <c r="B256" s="229">
        <f t="shared" si="40"/>
        <v>0</v>
      </c>
      <c r="C256" s="310">
        <f t="shared" si="46"/>
        <v>0</v>
      </c>
      <c r="D256" s="310">
        <f t="shared" si="47"/>
        <v>0</v>
      </c>
      <c r="E256" s="311">
        <f t="shared" si="41"/>
        <v>0</v>
      </c>
      <c r="F256" s="310">
        <f t="shared" si="48"/>
        <v>0</v>
      </c>
      <c r="G256" s="310">
        <f t="shared" si="49"/>
        <v>0</v>
      </c>
      <c r="H256" s="310">
        <f t="shared" si="50"/>
        <v>0</v>
      </c>
      <c r="I256" s="310">
        <f t="shared" si="42"/>
        <v>0</v>
      </c>
      <c r="J256" s="374">
        <f t="shared" si="51"/>
        <v>0</v>
      </c>
      <c r="K256" s="374">
        <f t="shared" si="43"/>
        <v>0</v>
      </c>
      <c r="L256" s="388">
        <f t="shared" si="52"/>
        <v>1</v>
      </c>
      <c r="M256" s="374">
        <f t="shared" si="44"/>
        <v>0</v>
      </c>
    </row>
    <row r="257" spans="1:13">
      <c r="A257" s="228">
        <f t="shared" si="45"/>
        <v>0</v>
      </c>
      <c r="B257" s="229">
        <f t="shared" si="40"/>
        <v>0</v>
      </c>
      <c r="C257" s="310">
        <f t="shared" si="46"/>
        <v>0</v>
      </c>
      <c r="D257" s="310">
        <f t="shared" si="47"/>
        <v>0</v>
      </c>
      <c r="E257" s="311">
        <f t="shared" si="41"/>
        <v>0</v>
      </c>
      <c r="F257" s="310">
        <f t="shared" si="48"/>
        <v>0</v>
      </c>
      <c r="G257" s="310">
        <f t="shared" si="49"/>
        <v>0</v>
      </c>
      <c r="H257" s="310">
        <f t="shared" si="50"/>
        <v>0</v>
      </c>
      <c r="I257" s="310">
        <f t="shared" si="42"/>
        <v>0</v>
      </c>
      <c r="J257" s="374">
        <f t="shared" si="51"/>
        <v>0</v>
      </c>
      <c r="K257" s="374">
        <f t="shared" si="43"/>
        <v>0</v>
      </c>
      <c r="L257" s="388">
        <f t="shared" si="52"/>
        <v>1</v>
      </c>
      <c r="M257" s="374">
        <f t="shared" si="44"/>
        <v>0</v>
      </c>
    </row>
    <row r="258" spans="1:13">
      <c r="A258" s="228">
        <f t="shared" si="45"/>
        <v>0</v>
      </c>
      <c r="B258" s="229">
        <f t="shared" si="40"/>
        <v>0</v>
      </c>
      <c r="C258" s="310">
        <f t="shared" si="46"/>
        <v>0</v>
      </c>
      <c r="D258" s="310">
        <f t="shared" si="47"/>
        <v>0</v>
      </c>
      <c r="E258" s="311">
        <f t="shared" si="41"/>
        <v>0</v>
      </c>
      <c r="F258" s="310">
        <f t="shared" si="48"/>
        <v>0</v>
      </c>
      <c r="G258" s="310">
        <f t="shared" si="49"/>
        <v>0</v>
      </c>
      <c r="H258" s="310">
        <f t="shared" si="50"/>
        <v>0</v>
      </c>
      <c r="I258" s="310">
        <f t="shared" si="42"/>
        <v>0</v>
      </c>
      <c r="J258" s="374">
        <f t="shared" si="51"/>
        <v>0</v>
      </c>
      <c r="K258" s="374">
        <f t="shared" si="43"/>
        <v>0</v>
      </c>
      <c r="L258" s="388">
        <f t="shared" si="52"/>
        <v>1</v>
      </c>
      <c r="M258" s="374">
        <f t="shared" si="44"/>
        <v>0</v>
      </c>
    </row>
    <row r="259" spans="1:13">
      <c r="A259" s="228">
        <f t="shared" si="45"/>
        <v>0</v>
      </c>
      <c r="B259" s="229">
        <f t="shared" si="40"/>
        <v>0</v>
      </c>
      <c r="C259" s="310">
        <f t="shared" si="46"/>
        <v>0</v>
      </c>
      <c r="D259" s="310">
        <f t="shared" si="47"/>
        <v>0</v>
      </c>
      <c r="E259" s="311">
        <f t="shared" si="41"/>
        <v>0</v>
      </c>
      <c r="F259" s="310">
        <f t="shared" si="48"/>
        <v>0</v>
      </c>
      <c r="G259" s="310">
        <f t="shared" si="49"/>
        <v>0</v>
      </c>
      <c r="H259" s="310">
        <f t="shared" si="50"/>
        <v>0</v>
      </c>
      <c r="I259" s="310">
        <f t="shared" si="42"/>
        <v>0</v>
      </c>
      <c r="J259" s="374">
        <f t="shared" si="51"/>
        <v>0</v>
      </c>
      <c r="K259" s="374">
        <f t="shared" si="43"/>
        <v>0</v>
      </c>
      <c r="L259" s="388">
        <f t="shared" si="52"/>
        <v>1</v>
      </c>
      <c r="M259" s="374">
        <f t="shared" si="44"/>
        <v>0</v>
      </c>
    </row>
    <row r="260" spans="1:13">
      <c r="A260" s="228">
        <f t="shared" si="45"/>
        <v>0</v>
      </c>
      <c r="B260" s="229">
        <f t="shared" si="40"/>
        <v>0</v>
      </c>
      <c r="C260" s="310">
        <f t="shared" si="46"/>
        <v>0</v>
      </c>
      <c r="D260" s="310">
        <f t="shared" si="47"/>
        <v>0</v>
      </c>
      <c r="E260" s="311">
        <f t="shared" si="41"/>
        <v>0</v>
      </c>
      <c r="F260" s="310">
        <f t="shared" si="48"/>
        <v>0</v>
      </c>
      <c r="G260" s="310">
        <f t="shared" si="49"/>
        <v>0</v>
      </c>
      <c r="H260" s="310">
        <f t="shared" si="50"/>
        <v>0</v>
      </c>
      <c r="I260" s="310">
        <f t="shared" si="42"/>
        <v>0</v>
      </c>
      <c r="J260" s="374">
        <f t="shared" si="51"/>
        <v>0</v>
      </c>
      <c r="K260" s="374">
        <f t="shared" si="43"/>
        <v>0</v>
      </c>
      <c r="L260" s="388">
        <f t="shared" si="52"/>
        <v>1</v>
      </c>
      <c r="M260" s="374">
        <f t="shared" si="44"/>
        <v>0</v>
      </c>
    </row>
    <row r="261" spans="1:13">
      <c r="A261" s="228">
        <f t="shared" si="45"/>
        <v>0</v>
      </c>
      <c r="B261" s="229">
        <f t="shared" si="40"/>
        <v>0</v>
      </c>
      <c r="C261" s="310">
        <f t="shared" si="46"/>
        <v>0</v>
      </c>
      <c r="D261" s="310">
        <f t="shared" si="47"/>
        <v>0</v>
      </c>
      <c r="E261" s="311">
        <f t="shared" si="41"/>
        <v>0</v>
      </c>
      <c r="F261" s="310">
        <f t="shared" si="48"/>
        <v>0</v>
      </c>
      <c r="G261" s="310">
        <f t="shared" si="49"/>
        <v>0</v>
      </c>
      <c r="H261" s="310">
        <f t="shared" si="50"/>
        <v>0</v>
      </c>
      <c r="I261" s="310">
        <f t="shared" si="42"/>
        <v>0</v>
      </c>
      <c r="J261" s="374">
        <f t="shared" si="51"/>
        <v>0</v>
      </c>
      <c r="K261" s="374">
        <f t="shared" si="43"/>
        <v>0</v>
      </c>
      <c r="L261" s="388">
        <f t="shared" si="52"/>
        <v>1</v>
      </c>
      <c r="M261" s="374">
        <f t="shared" si="44"/>
        <v>0</v>
      </c>
    </row>
    <row r="262" spans="1:13">
      <c r="A262" s="228">
        <f t="shared" si="45"/>
        <v>0</v>
      </c>
      <c r="B262" s="229">
        <f t="shared" si="40"/>
        <v>0</v>
      </c>
      <c r="C262" s="310">
        <f t="shared" si="46"/>
        <v>0</v>
      </c>
      <c r="D262" s="310">
        <f t="shared" si="47"/>
        <v>0</v>
      </c>
      <c r="E262" s="311">
        <f t="shared" si="41"/>
        <v>0</v>
      </c>
      <c r="F262" s="310">
        <f t="shared" si="48"/>
        <v>0</v>
      </c>
      <c r="G262" s="310">
        <f t="shared" si="49"/>
        <v>0</v>
      </c>
      <c r="H262" s="310">
        <f t="shared" si="50"/>
        <v>0</v>
      </c>
      <c r="I262" s="310">
        <f t="shared" si="42"/>
        <v>0</v>
      </c>
      <c r="J262" s="374">
        <f t="shared" si="51"/>
        <v>0</v>
      </c>
      <c r="K262" s="374">
        <f t="shared" si="43"/>
        <v>0</v>
      </c>
      <c r="L262" s="388">
        <f t="shared" si="52"/>
        <v>1</v>
      </c>
      <c r="M262" s="374">
        <f t="shared" si="44"/>
        <v>0</v>
      </c>
    </row>
    <row r="263" spans="1:13">
      <c r="A263" s="228">
        <f t="shared" si="45"/>
        <v>0</v>
      </c>
      <c r="B263" s="229">
        <f t="shared" si="40"/>
        <v>0</v>
      </c>
      <c r="C263" s="310">
        <f t="shared" si="46"/>
        <v>0</v>
      </c>
      <c r="D263" s="310">
        <f t="shared" si="47"/>
        <v>0</v>
      </c>
      <c r="E263" s="311">
        <f t="shared" si="41"/>
        <v>0</v>
      </c>
      <c r="F263" s="310">
        <f t="shared" si="48"/>
        <v>0</v>
      </c>
      <c r="G263" s="310">
        <f t="shared" si="49"/>
        <v>0</v>
      </c>
      <c r="H263" s="310">
        <f t="shared" si="50"/>
        <v>0</v>
      </c>
      <c r="I263" s="310">
        <f t="shared" si="42"/>
        <v>0</v>
      </c>
      <c r="J263" s="374">
        <f t="shared" si="51"/>
        <v>0</v>
      </c>
      <c r="K263" s="374">
        <f t="shared" si="43"/>
        <v>0</v>
      </c>
      <c r="L263" s="388">
        <f t="shared" si="52"/>
        <v>1</v>
      </c>
      <c r="M263" s="374">
        <f t="shared" si="44"/>
        <v>0</v>
      </c>
    </row>
    <row r="264" spans="1:13">
      <c r="A264" s="228">
        <f t="shared" si="45"/>
        <v>0</v>
      </c>
      <c r="B264" s="229">
        <f t="shared" si="40"/>
        <v>0</v>
      </c>
      <c r="C264" s="310">
        <f t="shared" si="46"/>
        <v>0</v>
      </c>
      <c r="D264" s="310">
        <f t="shared" si="47"/>
        <v>0</v>
      </c>
      <c r="E264" s="311">
        <f t="shared" si="41"/>
        <v>0</v>
      </c>
      <c r="F264" s="310">
        <f t="shared" si="48"/>
        <v>0</v>
      </c>
      <c r="G264" s="310">
        <f t="shared" si="49"/>
        <v>0</v>
      </c>
      <c r="H264" s="310">
        <f t="shared" si="50"/>
        <v>0</v>
      </c>
      <c r="I264" s="310">
        <f t="shared" si="42"/>
        <v>0</v>
      </c>
      <c r="J264" s="374">
        <f t="shared" si="51"/>
        <v>0</v>
      </c>
      <c r="K264" s="374">
        <f t="shared" si="43"/>
        <v>0</v>
      </c>
      <c r="L264" s="388">
        <f t="shared" si="52"/>
        <v>1</v>
      </c>
      <c r="M264" s="374">
        <f t="shared" si="44"/>
        <v>0</v>
      </c>
    </row>
    <row r="265" spans="1:13">
      <c r="A265" s="228">
        <f t="shared" si="45"/>
        <v>0</v>
      </c>
      <c r="B265" s="229">
        <f t="shared" si="40"/>
        <v>0</v>
      </c>
      <c r="C265" s="310">
        <f t="shared" si="46"/>
        <v>0</v>
      </c>
      <c r="D265" s="310">
        <f t="shared" si="47"/>
        <v>0</v>
      </c>
      <c r="E265" s="311">
        <f t="shared" si="41"/>
        <v>0</v>
      </c>
      <c r="F265" s="310">
        <f t="shared" si="48"/>
        <v>0</v>
      </c>
      <c r="G265" s="310">
        <f t="shared" si="49"/>
        <v>0</v>
      </c>
      <c r="H265" s="310">
        <f t="shared" si="50"/>
        <v>0</v>
      </c>
      <c r="I265" s="310">
        <f t="shared" si="42"/>
        <v>0</v>
      </c>
      <c r="J265" s="374">
        <f t="shared" si="51"/>
        <v>0</v>
      </c>
      <c r="K265" s="374">
        <f t="shared" si="43"/>
        <v>0</v>
      </c>
      <c r="L265" s="388">
        <f t="shared" si="52"/>
        <v>1</v>
      </c>
      <c r="M265" s="374">
        <f t="shared" si="44"/>
        <v>0</v>
      </c>
    </row>
    <row r="266" spans="1:13">
      <c r="A266" s="228">
        <f t="shared" si="45"/>
        <v>0</v>
      </c>
      <c r="B266" s="229">
        <f t="shared" si="40"/>
        <v>0</v>
      </c>
      <c r="C266" s="310">
        <f t="shared" si="46"/>
        <v>0</v>
      </c>
      <c r="D266" s="310">
        <f t="shared" si="47"/>
        <v>0</v>
      </c>
      <c r="E266" s="311">
        <f t="shared" si="41"/>
        <v>0</v>
      </c>
      <c r="F266" s="310">
        <f t="shared" si="48"/>
        <v>0</v>
      </c>
      <c r="G266" s="310">
        <f t="shared" si="49"/>
        <v>0</v>
      </c>
      <c r="H266" s="310">
        <f t="shared" si="50"/>
        <v>0</v>
      </c>
      <c r="I266" s="310">
        <f t="shared" si="42"/>
        <v>0</v>
      </c>
      <c r="J266" s="374">
        <f t="shared" si="51"/>
        <v>0</v>
      </c>
      <c r="K266" s="374">
        <f t="shared" si="43"/>
        <v>0</v>
      </c>
      <c r="L266" s="388">
        <f t="shared" si="52"/>
        <v>1</v>
      </c>
      <c r="M266" s="374">
        <f t="shared" si="44"/>
        <v>0</v>
      </c>
    </row>
    <row r="267" spans="1:13">
      <c r="A267" s="228">
        <f t="shared" si="45"/>
        <v>0</v>
      </c>
      <c r="B267" s="229">
        <f t="shared" si="40"/>
        <v>0</v>
      </c>
      <c r="C267" s="310">
        <f t="shared" si="46"/>
        <v>0</v>
      </c>
      <c r="D267" s="310">
        <f t="shared" si="47"/>
        <v>0</v>
      </c>
      <c r="E267" s="311">
        <f t="shared" si="41"/>
        <v>0</v>
      </c>
      <c r="F267" s="310">
        <f t="shared" si="48"/>
        <v>0</v>
      </c>
      <c r="G267" s="310">
        <f t="shared" si="49"/>
        <v>0</v>
      </c>
      <c r="H267" s="310">
        <f t="shared" si="50"/>
        <v>0</v>
      </c>
      <c r="I267" s="310">
        <f t="shared" si="42"/>
        <v>0</v>
      </c>
      <c r="J267" s="374">
        <f t="shared" si="51"/>
        <v>0</v>
      </c>
      <c r="K267" s="374">
        <f t="shared" si="43"/>
        <v>0</v>
      </c>
      <c r="L267" s="388">
        <f t="shared" si="52"/>
        <v>1</v>
      </c>
      <c r="M267" s="374">
        <f t="shared" si="44"/>
        <v>0</v>
      </c>
    </row>
    <row r="268" spans="1:13">
      <c r="A268" s="228">
        <f t="shared" si="45"/>
        <v>0</v>
      </c>
      <c r="B268" s="229">
        <f t="shared" si="40"/>
        <v>0</v>
      </c>
      <c r="C268" s="310">
        <f t="shared" si="46"/>
        <v>0</v>
      </c>
      <c r="D268" s="310">
        <f t="shared" si="47"/>
        <v>0</v>
      </c>
      <c r="E268" s="311">
        <f t="shared" si="41"/>
        <v>0</v>
      </c>
      <c r="F268" s="310">
        <f t="shared" si="48"/>
        <v>0</v>
      </c>
      <c r="G268" s="310">
        <f t="shared" si="49"/>
        <v>0</v>
      </c>
      <c r="H268" s="310">
        <f t="shared" si="50"/>
        <v>0</v>
      </c>
      <c r="I268" s="310">
        <f t="shared" si="42"/>
        <v>0</v>
      </c>
      <c r="J268" s="374">
        <f t="shared" si="51"/>
        <v>0</v>
      </c>
      <c r="K268" s="374">
        <f t="shared" si="43"/>
        <v>0</v>
      </c>
      <c r="L268" s="388">
        <f t="shared" si="52"/>
        <v>1</v>
      </c>
      <c r="M268" s="374">
        <f t="shared" si="44"/>
        <v>0</v>
      </c>
    </row>
    <row r="269" spans="1:13">
      <c r="A269" s="228">
        <f t="shared" si="45"/>
        <v>0</v>
      </c>
      <c r="B269" s="229">
        <f t="shared" si="40"/>
        <v>0</v>
      </c>
      <c r="C269" s="310">
        <f t="shared" si="46"/>
        <v>0</v>
      </c>
      <c r="D269" s="310">
        <f t="shared" si="47"/>
        <v>0</v>
      </c>
      <c r="E269" s="311">
        <f t="shared" si="41"/>
        <v>0</v>
      </c>
      <c r="F269" s="310">
        <f t="shared" si="48"/>
        <v>0</v>
      </c>
      <c r="G269" s="310">
        <f t="shared" si="49"/>
        <v>0</v>
      </c>
      <c r="H269" s="310">
        <f t="shared" si="50"/>
        <v>0</v>
      </c>
      <c r="I269" s="310">
        <f t="shared" si="42"/>
        <v>0</v>
      </c>
      <c r="J269" s="374">
        <f t="shared" si="51"/>
        <v>0</v>
      </c>
      <c r="K269" s="374">
        <f t="shared" si="43"/>
        <v>0</v>
      </c>
      <c r="L269" s="388">
        <f t="shared" si="52"/>
        <v>1</v>
      </c>
      <c r="M269" s="374">
        <f t="shared" si="44"/>
        <v>0</v>
      </c>
    </row>
    <row r="270" spans="1:13">
      <c r="A270" s="228">
        <f t="shared" si="45"/>
        <v>0</v>
      </c>
      <c r="B270" s="229">
        <f t="shared" si="40"/>
        <v>0</v>
      </c>
      <c r="C270" s="310">
        <f t="shared" si="46"/>
        <v>0</v>
      </c>
      <c r="D270" s="310">
        <f t="shared" si="47"/>
        <v>0</v>
      </c>
      <c r="E270" s="311">
        <f t="shared" si="41"/>
        <v>0</v>
      </c>
      <c r="F270" s="310">
        <f t="shared" si="48"/>
        <v>0</v>
      </c>
      <c r="G270" s="310">
        <f t="shared" si="49"/>
        <v>0</v>
      </c>
      <c r="H270" s="310">
        <f t="shared" si="50"/>
        <v>0</v>
      </c>
      <c r="I270" s="310">
        <f t="shared" si="42"/>
        <v>0</v>
      </c>
      <c r="J270" s="374">
        <f t="shared" si="51"/>
        <v>0</v>
      </c>
      <c r="K270" s="374">
        <f t="shared" si="43"/>
        <v>0</v>
      </c>
      <c r="L270" s="388">
        <f t="shared" si="52"/>
        <v>1</v>
      </c>
      <c r="M270" s="374">
        <f t="shared" si="44"/>
        <v>0</v>
      </c>
    </row>
    <row r="271" spans="1:13">
      <c r="A271" s="228">
        <f t="shared" si="45"/>
        <v>0</v>
      </c>
      <c r="B271" s="229">
        <f t="shared" si="40"/>
        <v>0</v>
      </c>
      <c r="C271" s="310">
        <f t="shared" si="46"/>
        <v>0</v>
      </c>
      <c r="D271" s="310">
        <f t="shared" si="47"/>
        <v>0</v>
      </c>
      <c r="E271" s="311">
        <f t="shared" si="41"/>
        <v>0</v>
      </c>
      <c r="F271" s="310">
        <f t="shared" si="48"/>
        <v>0</v>
      </c>
      <c r="G271" s="310">
        <f t="shared" si="49"/>
        <v>0</v>
      </c>
      <c r="H271" s="310">
        <f t="shared" si="50"/>
        <v>0</v>
      </c>
      <c r="I271" s="310">
        <f t="shared" si="42"/>
        <v>0</v>
      </c>
      <c r="J271" s="374">
        <f t="shared" si="51"/>
        <v>0</v>
      </c>
      <c r="K271" s="374">
        <f t="shared" si="43"/>
        <v>0</v>
      </c>
      <c r="L271" s="388">
        <f t="shared" si="52"/>
        <v>1</v>
      </c>
      <c r="M271" s="374">
        <f t="shared" si="44"/>
        <v>0</v>
      </c>
    </row>
    <row r="272" spans="1:13">
      <c r="A272" s="228">
        <f t="shared" si="45"/>
        <v>0</v>
      </c>
      <c r="B272" s="229">
        <f t="shared" si="40"/>
        <v>0</v>
      </c>
      <c r="C272" s="310">
        <f t="shared" si="46"/>
        <v>0</v>
      </c>
      <c r="D272" s="310">
        <f t="shared" si="47"/>
        <v>0</v>
      </c>
      <c r="E272" s="311">
        <f t="shared" si="41"/>
        <v>0</v>
      </c>
      <c r="F272" s="310">
        <f t="shared" si="48"/>
        <v>0</v>
      </c>
      <c r="G272" s="310">
        <f t="shared" si="49"/>
        <v>0</v>
      </c>
      <c r="H272" s="310">
        <f t="shared" si="50"/>
        <v>0</v>
      </c>
      <c r="I272" s="310">
        <f t="shared" si="42"/>
        <v>0</v>
      </c>
      <c r="J272" s="374">
        <f t="shared" si="51"/>
        <v>0</v>
      </c>
      <c r="K272" s="374">
        <f t="shared" si="43"/>
        <v>0</v>
      </c>
      <c r="L272" s="388">
        <f t="shared" si="52"/>
        <v>1</v>
      </c>
      <c r="M272" s="374">
        <f t="shared" si="44"/>
        <v>0</v>
      </c>
    </row>
    <row r="273" spans="1:13">
      <c r="A273" s="228">
        <f t="shared" si="45"/>
        <v>0</v>
      </c>
      <c r="B273" s="229">
        <f t="shared" si="40"/>
        <v>0</v>
      </c>
      <c r="C273" s="310">
        <f t="shared" si="46"/>
        <v>0</v>
      </c>
      <c r="D273" s="310">
        <f t="shared" si="47"/>
        <v>0</v>
      </c>
      <c r="E273" s="311">
        <f t="shared" si="41"/>
        <v>0</v>
      </c>
      <c r="F273" s="310">
        <f t="shared" si="48"/>
        <v>0</v>
      </c>
      <c r="G273" s="310">
        <f t="shared" si="49"/>
        <v>0</v>
      </c>
      <c r="H273" s="310">
        <f t="shared" si="50"/>
        <v>0</v>
      </c>
      <c r="I273" s="310">
        <f t="shared" si="42"/>
        <v>0</v>
      </c>
      <c r="J273" s="374">
        <f t="shared" si="51"/>
        <v>0</v>
      </c>
      <c r="K273" s="374">
        <f t="shared" si="43"/>
        <v>0</v>
      </c>
      <c r="L273" s="388">
        <f t="shared" si="52"/>
        <v>1</v>
      </c>
      <c r="M273" s="374">
        <f t="shared" si="44"/>
        <v>0</v>
      </c>
    </row>
    <row r="274" spans="1:13">
      <c r="A274" s="228">
        <f t="shared" si="45"/>
        <v>0</v>
      </c>
      <c r="B274" s="229">
        <f t="shared" ref="B274:B337" si="53">IF(Pay_Num&lt;&gt;0,DATE(YEAR(Loan_Start),MONTH(Loan_Start)+(Pay_Num)*12/Num_Pmt_Per_Year,DAY(Loan_Start)),0)</f>
        <v>0</v>
      </c>
      <c r="C274" s="310">
        <f t="shared" si="46"/>
        <v>0</v>
      </c>
      <c r="D274" s="310">
        <f t="shared" si="47"/>
        <v>0</v>
      </c>
      <c r="E274" s="311">
        <f t="shared" ref="E274:E337" si="54">IF(AND(Pay_Num&lt;&gt;0,Sched_Pay+Scheduled_Extra_Payments&lt;Beg_Bal),Scheduled_Extra_Payments,IF(AND(Pay_Num&lt;&gt;0,Beg_Bal-Sched_Pay&gt;0),Beg_Bal-Sched_Pay,IF(Pay_Num&lt;&gt;0,0,0)))</f>
        <v>0</v>
      </c>
      <c r="F274" s="310">
        <f t="shared" si="48"/>
        <v>0</v>
      </c>
      <c r="G274" s="310">
        <f t="shared" si="49"/>
        <v>0</v>
      </c>
      <c r="H274" s="310">
        <f t="shared" si="50"/>
        <v>0</v>
      </c>
      <c r="I274" s="310">
        <f t="shared" ref="I274:I337" si="55">IF(AND(Pay_Num&lt;&gt;0,Sched_Pay+Extra_Pay&lt;Beg_Bal),Beg_Bal-Princ,IF(Pay_Num&lt;&gt;0,0,0))</f>
        <v>0</v>
      </c>
      <c r="J274" s="374">
        <f t="shared" si="51"/>
        <v>0</v>
      </c>
      <c r="K274" s="374">
        <f t="shared" ref="K274:K337" si="56">H275-J275</f>
        <v>0</v>
      </c>
      <c r="L274" s="388">
        <f t="shared" si="52"/>
        <v>1</v>
      </c>
      <c r="M274" s="374">
        <f t="shared" ref="M274:M337" si="57">K274+J274</f>
        <v>0</v>
      </c>
    </row>
    <row r="275" spans="1:13">
      <c r="A275" s="228">
        <f t="shared" ref="A275:A338" si="58">IF(Values_Entered,A274+1,0)</f>
        <v>0</v>
      </c>
      <c r="B275" s="229">
        <f t="shared" si="53"/>
        <v>0</v>
      </c>
      <c r="C275" s="310">
        <f t="shared" ref="C275:C338" si="59">IF(Pay_Num&lt;&gt;0,I274,0)</f>
        <v>0</v>
      </c>
      <c r="D275" s="310">
        <f t="shared" ref="D275:D338" si="60">G275+H275</f>
        <v>0</v>
      </c>
      <c r="E275" s="311">
        <f t="shared" si="54"/>
        <v>0</v>
      </c>
      <c r="F275" s="310">
        <f t="shared" ref="F275:F338" si="61">IF(AND(Pay_Num&lt;&gt;0,Sched_Pay+Extra_Pay&lt;Beg_Bal),Sched_Pay+Extra_Pay,IF(Pay_Num&lt;&gt;0,Beg_Bal,0))</f>
        <v>0</v>
      </c>
      <c r="G275" s="310">
        <f t="shared" ref="G275:G338" si="62">IF(I274=0,0,IF(Pay_Num&lt;&gt;0,Loan_Amount/Loan_Years/Num_Pmt_Per_Year,0))</f>
        <v>0</v>
      </c>
      <c r="H275" s="310">
        <f t="shared" ref="H275:H338" si="63">IF(Pay_Num&lt;&gt;0,Beg_Bal*Interest_Rate/Num_Pmt_Per_Year,0)</f>
        <v>0</v>
      </c>
      <c r="I275" s="310">
        <f t="shared" si="55"/>
        <v>0</v>
      </c>
      <c r="J275" s="374">
        <f t="shared" ref="J275:J338" si="64">DAYS360(L275,B275)/360*H275</f>
        <v>0</v>
      </c>
      <c r="K275" s="374">
        <f t="shared" si="56"/>
        <v>0</v>
      </c>
      <c r="L275" s="388">
        <f t="shared" ref="L275:L338" si="65">DATE(YEAR(B275),1,1)</f>
        <v>1</v>
      </c>
      <c r="M275" s="374">
        <f t="shared" si="57"/>
        <v>0</v>
      </c>
    </row>
    <row r="276" spans="1:13">
      <c r="A276" s="228">
        <f t="shared" si="58"/>
        <v>0</v>
      </c>
      <c r="B276" s="229">
        <f t="shared" si="53"/>
        <v>0</v>
      </c>
      <c r="C276" s="310">
        <f t="shared" si="59"/>
        <v>0</v>
      </c>
      <c r="D276" s="310">
        <f t="shared" si="60"/>
        <v>0</v>
      </c>
      <c r="E276" s="311">
        <f t="shared" si="54"/>
        <v>0</v>
      </c>
      <c r="F276" s="310">
        <f t="shared" si="61"/>
        <v>0</v>
      </c>
      <c r="G276" s="310">
        <f t="shared" si="62"/>
        <v>0</v>
      </c>
      <c r="H276" s="310">
        <f t="shared" si="63"/>
        <v>0</v>
      </c>
      <c r="I276" s="310">
        <f t="shared" si="55"/>
        <v>0</v>
      </c>
      <c r="J276" s="374">
        <f t="shared" si="64"/>
        <v>0</v>
      </c>
      <c r="K276" s="374">
        <f t="shared" si="56"/>
        <v>0</v>
      </c>
      <c r="L276" s="388">
        <f t="shared" si="65"/>
        <v>1</v>
      </c>
      <c r="M276" s="374">
        <f t="shared" si="57"/>
        <v>0</v>
      </c>
    </row>
    <row r="277" spans="1:13">
      <c r="A277" s="228">
        <f t="shared" si="58"/>
        <v>0</v>
      </c>
      <c r="B277" s="229">
        <f t="shared" si="53"/>
        <v>0</v>
      </c>
      <c r="C277" s="310">
        <f t="shared" si="59"/>
        <v>0</v>
      </c>
      <c r="D277" s="310">
        <f t="shared" si="60"/>
        <v>0</v>
      </c>
      <c r="E277" s="311">
        <f t="shared" si="54"/>
        <v>0</v>
      </c>
      <c r="F277" s="310">
        <f t="shared" si="61"/>
        <v>0</v>
      </c>
      <c r="G277" s="310">
        <f t="shared" si="62"/>
        <v>0</v>
      </c>
      <c r="H277" s="310">
        <f t="shared" si="63"/>
        <v>0</v>
      </c>
      <c r="I277" s="310">
        <f t="shared" si="55"/>
        <v>0</v>
      </c>
      <c r="J277" s="374">
        <f t="shared" si="64"/>
        <v>0</v>
      </c>
      <c r="K277" s="374">
        <f t="shared" si="56"/>
        <v>0</v>
      </c>
      <c r="L277" s="388">
        <f t="shared" si="65"/>
        <v>1</v>
      </c>
      <c r="M277" s="374">
        <f t="shared" si="57"/>
        <v>0</v>
      </c>
    </row>
    <row r="278" spans="1:13">
      <c r="A278" s="228">
        <f t="shared" si="58"/>
        <v>0</v>
      </c>
      <c r="B278" s="229">
        <f t="shared" si="53"/>
        <v>0</v>
      </c>
      <c r="C278" s="310">
        <f t="shared" si="59"/>
        <v>0</v>
      </c>
      <c r="D278" s="310">
        <f t="shared" si="60"/>
        <v>0</v>
      </c>
      <c r="E278" s="311">
        <f t="shared" si="54"/>
        <v>0</v>
      </c>
      <c r="F278" s="310">
        <f t="shared" si="61"/>
        <v>0</v>
      </c>
      <c r="G278" s="310">
        <f t="shared" si="62"/>
        <v>0</v>
      </c>
      <c r="H278" s="310">
        <f t="shared" si="63"/>
        <v>0</v>
      </c>
      <c r="I278" s="310">
        <f t="shared" si="55"/>
        <v>0</v>
      </c>
      <c r="J278" s="374">
        <f t="shared" si="64"/>
        <v>0</v>
      </c>
      <c r="K278" s="374">
        <f t="shared" si="56"/>
        <v>0</v>
      </c>
      <c r="L278" s="388">
        <f t="shared" si="65"/>
        <v>1</v>
      </c>
      <c r="M278" s="374">
        <f t="shared" si="57"/>
        <v>0</v>
      </c>
    </row>
    <row r="279" spans="1:13">
      <c r="A279" s="228">
        <f t="shared" si="58"/>
        <v>0</v>
      </c>
      <c r="B279" s="229">
        <f t="shared" si="53"/>
        <v>0</v>
      </c>
      <c r="C279" s="310">
        <f t="shared" si="59"/>
        <v>0</v>
      </c>
      <c r="D279" s="310">
        <f t="shared" si="60"/>
        <v>0</v>
      </c>
      <c r="E279" s="311">
        <f t="shared" si="54"/>
        <v>0</v>
      </c>
      <c r="F279" s="310">
        <f t="shared" si="61"/>
        <v>0</v>
      </c>
      <c r="G279" s="310">
        <f t="shared" si="62"/>
        <v>0</v>
      </c>
      <c r="H279" s="310">
        <f t="shared" si="63"/>
        <v>0</v>
      </c>
      <c r="I279" s="310">
        <f t="shared" si="55"/>
        <v>0</v>
      </c>
      <c r="J279" s="374">
        <f t="shared" si="64"/>
        <v>0</v>
      </c>
      <c r="K279" s="374">
        <f t="shared" si="56"/>
        <v>0</v>
      </c>
      <c r="L279" s="388">
        <f t="shared" si="65"/>
        <v>1</v>
      </c>
      <c r="M279" s="374">
        <f t="shared" si="57"/>
        <v>0</v>
      </c>
    </row>
    <row r="280" spans="1:13">
      <c r="A280" s="228">
        <f t="shared" si="58"/>
        <v>0</v>
      </c>
      <c r="B280" s="229">
        <f t="shared" si="53"/>
        <v>0</v>
      </c>
      <c r="C280" s="310">
        <f t="shared" si="59"/>
        <v>0</v>
      </c>
      <c r="D280" s="310">
        <f t="shared" si="60"/>
        <v>0</v>
      </c>
      <c r="E280" s="311">
        <f t="shared" si="54"/>
        <v>0</v>
      </c>
      <c r="F280" s="310">
        <f t="shared" si="61"/>
        <v>0</v>
      </c>
      <c r="G280" s="310">
        <f t="shared" si="62"/>
        <v>0</v>
      </c>
      <c r="H280" s="310">
        <f t="shared" si="63"/>
        <v>0</v>
      </c>
      <c r="I280" s="310">
        <f t="shared" si="55"/>
        <v>0</v>
      </c>
      <c r="J280" s="374">
        <f t="shared" si="64"/>
        <v>0</v>
      </c>
      <c r="K280" s="374">
        <f t="shared" si="56"/>
        <v>0</v>
      </c>
      <c r="L280" s="388">
        <f t="shared" si="65"/>
        <v>1</v>
      </c>
      <c r="M280" s="374">
        <f t="shared" si="57"/>
        <v>0</v>
      </c>
    </row>
    <row r="281" spans="1:13">
      <c r="A281" s="228">
        <f t="shared" si="58"/>
        <v>0</v>
      </c>
      <c r="B281" s="229">
        <f t="shared" si="53"/>
        <v>0</v>
      </c>
      <c r="C281" s="310">
        <f t="shared" si="59"/>
        <v>0</v>
      </c>
      <c r="D281" s="310">
        <f t="shared" si="60"/>
        <v>0</v>
      </c>
      <c r="E281" s="311">
        <f t="shared" si="54"/>
        <v>0</v>
      </c>
      <c r="F281" s="310">
        <f t="shared" si="61"/>
        <v>0</v>
      </c>
      <c r="G281" s="310">
        <f t="shared" si="62"/>
        <v>0</v>
      </c>
      <c r="H281" s="310">
        <f t="shared" si="63"/>
        <v>0</v>
      </c>
      <c r="I281" s="310">
        <f t="shared" si="55"/>
        <v>0</v>
      </c>
      <c r="J281" s="374">
        <f t="shared" si="64"/>
        <v>0</v>
      </c>
      <c r="K281" s="374">
        <f t="shared" si="56"/>
        <v>0</v>
      </c>
      <c r="L281" s="388">
        <f t="shared" si="65"/>
        <v>1</v>
      </c>
      <c r="M281" s="374">
        <f t="shared" si="57"/>
        <v>0</v>
      </c>
    </row>
    <row r="282" spans="1:13">
      <c r="A282" s="228">
        <f t="shared" si="58"/>
        <v>0</v>
      </c>
      <c r="B282" s="229">
        <f t="shared" si="53"/>
        <v>0</v>
      </c>
      <c r="C282" s="310">
        <f t="shared" si="59"/>
        <v>0</v>
      </c>
      <c r="D282" s="310">
        <f t="shared" si="60"/>
        <v>0</v>
      </c>
      <c r="E282" s="311">
        <f t="shared" si="54"/>
        <v>0</v>
      </c>
      <c r="F282" s="310">
        <f t="shared" si="61"/>
        <v>0</v>
      </c>
      <c r="G282" s="310">
        <f t="shared" si="62"/>
        <v>0</v>
      </c>
      <c r="H282" s="310">
        <f t="shared" si="63"/>
        <v>0</v>
      </c>
      <c r="I282" s="310">
        <f t="shared" si="55"/>
        <v>0</v>
      </c>
      <c r="J282" s="374">
        <f t="shared" si="64"/>
        <v>0</v>
      </c>
      <c r="K282" s="374">
        <f t="shared" si="56"/>
        <v>0</v>
      </c>
      <c r="L282" s="388">
        <f t="shared" si="65"/>
        <v>1</v>
      </c>
      <c r="M282" s="374">
        <f t="shared" si="57"/>
        <v>0</v>
      </c>
    </row>
    <row r="283" spans="1:13">
      <c r="A283" s="228">
        <f t="shared" si="58"/>
        <v>0</v>
      </c>
      <c r="B283" s="229">
        <f t="shared" si="53"/>
        <v>0</v>
      </c>
      <c r="C283" s="310">
        <f t="shared" si="59"/>
        <v>0</v>
      </c>
      <c r="D283" s="310">
        <f t="shared" si="60"/>
        <v>0</v>
      </c>
      <c r="E283" s="311">
        <f t="shared" si="54"/>
        <v>0</v>
      </c>
      <c r="F283" s="310">
        <f t="shared" si="61"/>
        <v>0</v>
      </c>
      <c r="G283" s="310">
        <f t="shared" si="62"/>
        <v>0</v>
      </c>
      <c r="H283" s="310">
        <f t="shared" si="63"/>
        <v>0</v>
      </c>
      <c r="I283" s="310">
        <f t="shared" si="55"/>
        <v>0</v>
      </c>
      <c r="J283" s="374">
        <f t="shared" si="64"/>
        <v>0</v>
      </c>
      <c r="K283" s="374">
        <f t="shared" si="56"/>
        <v>0</v>
      </c>
      <c r="L283" s="388">
        <f t="shared" si="65"/>
        <v>1</v>
      </c>
      <c r="M283" s="374">
        <f t="shared" si="57"/>
        <v>0</v>
      </c>
    </row>
    <row r="284" spans="1:13">
      <c r="A284" s="228">
        <f t="shared" si="58"/>
        <v>0</v>
      </c>
      <c r="B284" s="229">
        <f t="shared" si="53"/>
        <v>0</v>
      </c>
      <c r="C284" s="310">
        <f t="shared" si="59"/>
        <v>0</v>
      </c>
      <c r="D284" s="310">
        <f t="shared" si="60"/>
        <v>0</v>
      </c>
      <c r="E284" s="311">
        <f t="shared" si="54"/>
        <v>0</v>
      </c>
      <c r="F284" s="310">
        <f t="shared" si="61"/>
        <v>0</v>
      </c>
      <c r="G284" s="310">
        <f t="shared" si="62"/>
        <v>0</v>
      </c>
      <c r="H284" s="310">
        <f t="shared" si="63"/>
        <v>0</v>
      </c>
      <c r="I284" s="310">
        <f t="shared" si="55"/>
        <v>0</v>
      </c>
      <c r="J284" s="374">
        <f t="shared" si="64"/>
        <v>0</v>
      </c>
      <c r="K284" s="374">
        <f t="shared" si="56"/>
        <v>0</v>
      </c>
      <c r="L284" s="388">
        <f t="shared" si="65"/>
        <v>1</v>
      </c>
      <c r="M284" s="374">
        <f t="shared" si="57"/>
        <v>0</v>
      </c>
    </row>
    <row r="285" spans="1:13">
      <c r="A285" s="228">
        <f t="shared" si="58"/>
        <v>0</v>
      </c>
      <c r="B285" s="229">
        <f t="shared" si="53"/>
        <v>0</v>
      </c>
      <c r="C285" s="310">
        <f t="shared" si="59"/>
        <v>0</v>
      </c>
      <c r="D285" s="310">
        <f t="shared" si="60"/>
        <v>0</v>
      </c>
      <c r="E285" s="311">
        <f t="shared" si="54"/>
        <v>0</v>
      </c>
      <c r="F285" s="310">
        <f t="shared" si="61"/>
        <v>0</v>
      </c>
      <c r="G285" s="310">
        <f t="shared" si="62"/>
        <v>0</v>
      </c>
      <c r="H285" s="310">
        <f t="shared" si="63"/>
        <v>0</v>
      </c>
      <c r="I285" s="310">
        <f t="shared" si="55"/>
        <v>0</v>
      </c>
      <c r="J285" s="374">
        <f t="shared" si="64"/>
        <v>0</v>
      </c>
      <c r="K285" s="374">
        <f t="shared" si="56"/>
        <v>0</v>
      </c>
      <c r="L285" s="388">
        <f t="shared" si="65"/>
        <v>1</v>
      </c>
      <c r="M285" s="374">
        <f t="shared" si="57"/>
        <v>0</v>
      </c>
    </row>
    <row r="286" spans="1:13">
      <c r="A286" s="228">
        <f t="shared" si="58"/>
        <v>0</v>
      </c>
      <c r="B286" s="229">
        <f t="shared" si="53"/>
        <v>0</v>
      </c>
      <c r="C286" s="310">
        <f t="shared" si="59"/>
        <v>0</v>
      </c>
      <c r="D286" s="310">
        <f t="shared" si="60"/>
        <v>0</v>
      </c>
      <c r="E286" s="311">
        <f t="shared" si="54"/>
        <v>0</v>
      </c>
      <c r="F286" s="310">
        <f t="shared" si="61"/>
        <v>0</v>
      </c>
      <c r="G286" s="310">
        <f t="shared" si="62"/>
        <v>0</v>
      </c>
      <c r="H286" s="310">
        <f t="shared" si="63"/>
        <v>0</v>
      </c>
      <c r="I286" s="310">
        <f t="shared" si="55"/>
        <v>0</v>
      </c>
      <c r="J286" s="374">
        <f t="shared" si="64"/>
        <v>0</v>
      </c>
      <c r="K286" s="374">
        <f t="shared" si="56"/>
        <v>0</v>
      </c>
      <c r="L286" s="388">
        <f t="shared" si="65"/>
        <v>1</v>
      </c>
      <c r="M286" s="374">
        <f t="shared" si="57"/>
        <v>0</v>
      </c>
    </row>
    <row r="287" spans="1:13">
      <c r="A287" s="228">
        <f t="shared" si="58"/>
        <v>0</v>
      </c>
      <c r="B287" s="229">
        <f t="shared" si="53"/>
        <v>0</v>
      </c>
      <c r="C287" s="310">
        <f t="shared" si="59"/>
        <v>0</v>
      </c>
      <c r="D287" s="310">
        <f t="shared" si="60"/>
        <v>0</v>
      </c>
      <c r="E287" s="311">
        <f t="shared" si="54"/>
        <v>0</v>
      </c>
      <c r="F287" s="310">
        <f t="shared" si="61"/>
        <v>0</v>
      </c>
      <c r="G287" s="310">
        <f t="shared" si="62"/>
        <v>0</v>
      </c>
      <c r="H287" s="310">
        <f t="shared" si="63"/>
        <v>0</v>
      </c>
      <c r="I287" s="310">
        <f t="shared" si="55"/>
        <v>0</v>
      </c>
      <c r="J287" s="374">
        <f t="shared" si="64"/>
        <v>0</v>
      </c>
      <c r="K287" s="374">
        <f t="shared" si="56"/>
        <v>0</v>
      </c>
      <c r="L287" s="388">
        <f t="shared" si="65"/>
        <v>1</v>
      </c>
      <c r="M287" s="374">
        <f t="shared" si="57"/>
        <v>0</v>
      </c>
    </row>
    <row r="288" spans="1:13">
      <c r="A288" s="228">
        <f t="shared" si="58"/>
        <v>0</v>
      </c>
      <c r="B288" s="229">
        <f t="shared" si="53"/>
        <v>0</v>
      </c>
      <c r="C288" s="310">
        <f t="shared" si="59"/>
        <v>0</v>
      </c>
      <c r="D288" s="310">
        <f t="shared" si="60"/>
        <v>0</v>
      </c>
      <c r="E288" s="311">
        <f t="shared" si="54"/>
        <v>0</v>
      </c>
      <c r="F288" s="310">
        <f t="shared" si="61"/>
        <v>0</v>
      </c>
      <c r="G288" s="310">
        <f t="shared" si="62"/>
        <v>0</v>
      </c>
      <c r="H288" s="310">
        <f t="shared" si="63"/>
        <v>0</v>
      </c>
      <c r="I288" s="310">
        <f t="shared" si="55"/>
        <v>0</v>
      </c>
      <c r="J288" s="374">
        <f t="shared" si="64"/>
        <v>0</v>
      </c>
      <c r="K288" s="374">
        <f t="shared" si="56"/>
        <v>0</v>
      </c>
      <c r="L288" s="388">
        <f t="shared" si="65"/>
        <v>1</v>
      </c>
      <c r="M288" s="374">
        <f t="shared" si="57"/>
        <v>0</v>
      </c>
    </row>
    <row r="289" spans="1:13">
      <c r="A289" s="228">
        <f t="shared" si="58"/>
        <v>0</v>
      </c>
      <c r="B289" s="229">
        <f t="shared" si="53"/>
        <v>0</v>
      </c>
      <c r="C289" s="310">
        <f t="shared" si="59"/>
        <v>0</v>
      </c>
      <c r="D289" s="310">
        <f t="shared" si="60"/>
        <v>0</v>
      </c>
      <c r="E289" s="311">
        <f t="shared" si="54"/>
        <v>0</v>
      </c>
      <c r="F289" s="310">
        <f t="shared" si="61"/>
        <v>0</v>
      </c>
      <c r="G289" s="310">
        <f t="shared" si="62"/>
        <v>0</v>
      </c>
      <c r="H289" s="310">
        <f t="shared" si="63"/>
        <v>0</v>
      </c>
      <c r="I289" s="310">
        <f t="shared" si="55"/>
        <v>0</v>
      </c>
      <c r="J289" s="374">
        <f t="shared" si="64"/>
        <v>0</v>
      </c>
      <c r="K289" s="374">
        <f t="shared" si="56"/>
        <v>0</v>
      </c>
      <c r="L289" s="388">
        <f t="shared" si="65"/>
        <v>1</v>
      </c>
      <c r="M289" s="374">
        <f t="shared" si="57"/>
        <v>0</v>
      </c>
    </row>
    <row r="290" spans="1:13">
      <c r="A290" s="228">
        <f t="shared" si="58"/>
        <v>0</v>
      </c>
      <c r="B290" s="229">
        <f t="shared" si="53"/>
        <v>0</v>
      </c>
      <c r="C290" s="310">
        <f t="shared" si="59"/>
        <v>0</v>
      </c>
      <c r="D290" s="310">
        <f t="shared" si="60"/>
        <v>0</v>
      </c>
      <c r="E290" s="311">
        <f t="shared" si="54"/>
        <v>0</v>
      </c>
      <c r="F290" s="310">
        <f t="shared" si="61"/>
        <v>0</v>
      </c>
      <c r="G290" s="310">
        <f t="shared" si="62"/>
        <v>0</v>
      </c>
      <c r="H290" s="310">
        <f t="shared" si="63"/>
        <v>0</v>
      </c>
      <c r="I290" s="310">
        <f t="shared" si="55"/>
        <v>0</v>
      </c>
      <c r="J290" s="374">
        <f t="shared" si="64"/>
        <v>0</v>
      </c>
      <c r="K290" s="374">
        <f t="shared" si="56"/>
        <v>0</v>
      </c>
      <c r="L290" s="388">
        <f t="shared" si="65"/>
        <v>1</v>
      </c>
      <c r="M290" s="374">
        <f t="shared" si="57"/>
        <v>0</v>
      </c>
    </row>
    <row r="291" spans="1:13">
      <c r="A291" s="228">
        <f t="shared" si="58"/>
        <v>0</v>
      </c>
      <c r="B291" s="229">
        <f t="shared" si="53"/>
        <v>0</v>
      </c>
      <c r="C291" s="310">
        <f t="shared" si="59"/>
        <v>0</v>
      </c>
      <c r="D291" s="310">
        <f t="shared" si="60"/>
        <v>0</v>
      </c>
      <c r="E291" s="311">
        <f t="shared" si="54"/>
        <v>0</v>
      </c>
      <c r="F291" s="310">
        <f t="shared" si="61"/>
        <v>0</v>
      </c>
      <c r="G291" s="310">
        <f t="shared" si="62"/>
        <v>0</v>
      </c>
      <c r="H291" s="310">
        <f t="shared" si="63"/>
        <v>0</v>
      </c>
      <c r="I291" s="310">
        <f t="shared" si="55"/>
        <v>0</v>
      </c>
      <c r="J291" s="374">
        <f t="shared" si="64"/>
        <v>0</v>
      </c>
      <c r="K291" s="374">
        <f t="shared" si="56"/>
        <v>0</v>
      </c>
      <c r="L291" s="388">
        <f t="shared" si="65"/>
        <v>1</v>
      </c>
      <c r="M291" s="374">
        <f t="shared" si="57"/>
        <v>0</v>
      </c>
    </row>
    <row r="292" spans="1:13">
      <c r="A292" s="228">
        <f t="shared" si="58"/>
        <v>0</v>
      </c>
      <c r="B292" s="229">
        <f t="shared" si="53"/>
        <v>0</v>
      </c>
      <c r="C292" s="310">
        <f t="shared" si="59"/>
        <v>0</v>
      </c>
      <c r="D292" s="310">
        <f t="shared" si="60"/>
        <v>0</v>
      </c>
      <c r="E292" s="311">
        <f t="shared" si="54"/>
        <v>0</v>
      </c>
      <c r="F292" s="310">
        <f t="shared" si="61"/>
        <v>0</v>
      </c>
      <c r="G292" s="310">
        <f t="shared" si="62"/>
        <v>0</v>
      </c>
      <c r="H292" s="310">
        <f t="shared" si="63"/>
        <v>0</v>
      </c>
      <c r="I292" s="310">
        <f t="shared" si="55"/>
        <v>0</v>
      </c>
      <c r="J292" s="374">
        <f t="shared" si="64"/>
        <v>0</v>
      </c>
      <c r="K292" s="374">
        <f t="shared" si="56"/>
        <v>0</v>
      </c>
      <c r="L292" s="388">
        <f t="shared" si="65"/>
        <v>1</v>
      </c>
      <c r="M292" s="374">
        <f t="shared" si="57"/>
        <v>0</v>
      </c>
    </row>
    <row r="293" spans="1:13">
      <c r="A293" s="228">
        <f t="shared" si="58"/>
        <v>0</v>
      </c>
      <c r="B293" s="229">
        <f t="shared" si="53"/>
        <v>0</v>
      </c>
      <c r="C293" s="310">
        <f t="shared" si="59"/>
        <v>0</v>
      </c>
      <c r="D293" s="310">
        <f t="shared" si="60"/>
        <v>0</v>
      </c>
      <c r="E293" s="311">
        <f t="shared" si="54"/>
        <v>0</v>
      </c>
      <c r="F293" s="310">
        <f t="shared" si="61"/>
        <v>0</v>
      </c>
      <c r="G293" s="310">
        <f t="shared" si="62"/>
        <v>0</v>
      </c>
      <c r="H293" s="310">
        <f t="shared" si="63"/>
        <v>0</v>
      </c>
      <c r="I293" s="310">
        <f t="shared" si="55"/>
        <v>0</v>
      </c>
      <c r="J293" s="374">
        <f t="shared" si="64"/>
        <v>0</v>
      </c>
      <c r="K293" s="374">
        <f t="shared" si="56"/>
        <v>0</v>
      </c>
      <c r="L293" s="388">
        <f t="shared" si="65"/>
        <v>1</v>
      </c>
      <c r="M293" s="374">
        <f t="shared" si="57"/>
        <v>0</v>
      </c>
    </row>
    <row r="294" spans="1:13">
      <c r="A294" s="228">
        <f t="shared" si="58"/>
        <v>0</v>
      </c>
      <c r="B294" s="229">
        <f t="shared" si="53"/>
        <v>0</v>
      </c>
      <c r="C294" s="310">
        <f t="shared" si="59"/>
        <v>0</v>
      </c>
      <c r="D294" s="310">
        <f t="shared" si="60"/>
        <v>0</v>
      </c>
      <c r="E294" s="311">
        <f t="shared" si="54"/>
        <v>0</v>
      </c>
      <c r="F294" s="310">
        <f t="shared" si="61"/>
        <v>0</v>
      </c>
      <c r="G294" s="310">
        <f t="shared" si="62"/>
        <v>0</v>
      </c>
      <c r="H294" s="310">
        <f t="shared" si="63"/>
        <v>0</v>
      </c>
      <c r="I294" s="310">
        <f t="shared" si="55"/>
        <v>0</v>
      </c>
      <c r="J294" s="374">
        <f t="shared" si="64"/>
        <v>0</v>
      </c>
      <c r="K294" s="374">
        <f t="shared" si="56"/>
        <v>0</v>
      </c>
      <c r="L294" s="388">
        <f t="shared" si="65"/>
        <v>1</v>
      </c>
      <c r="M294" s="374">
        <f t="shared" si="57"/>
        <v>0</v>
      </c>
    </row>
    <row r="295" spans="1:13">
      <c r="A295" s="228">
        <f t="shared" si="58"/>
        <v>0</v>
      </c>
      <c r="B295" s="229">
        <f t="shared" si="53"/>
        <v>0</v>
      </c>
      <c r="C295" s="310">
        <f t="shared" si="59"/>
        <v>0</v>
      </c>
      <c r="D295" s="310">
        <f t="shared" si="60"/>
        <v>0</v>
      </c>
      <c r="E295" s="311">
        <f t="shared" si="54"/>
        <v>0</v>
      </c>
      <c r="F295" s="310">
        <f t="shared" si="61"/>
        <v>0</v>
      </c>
      <c r="G295" s="310">
        <f t="shared" si="62"/>
        <v>0</v>
      </c>
      <c r="H295" s="310">
        <f t="shared" si="63"/>
        <v>0</v>
      </c>
      <c r="I295" s="310">
        <f t="shared" si="55"/>
        <v>0</v>
      </c>
      <c r="J295" s="374">
        <f t="shared" si="64"/>
        <v>0</v>
      </c>
      <c r="K295" s="374">
        <f t="shared" si="56"/>
        <v>0</v>
      </c>
      <c r="L295" s="388">
        <f t="shared" si="65"/>
        <v>1</v>
      </c>
      <c r="M295" s="374">
        <f t="shared" si="57"/>
        <v>0</v>
      </c>
    </row>
    <row r="296" spans="1:13">
      <c r="A296" s="228">
        <f t="shared" si="58"/>
        <v>0</v>
      </c>
      <c r="B296" s="229">
        <f t="shared" si="53"/>
        <v>0</v>
      </c>
      <c r="C296" s="310">
        <f t="shared" si="59"/>
        <v>0</v>
      </c>
      <c r="D296" s="310">
        <f t="shared" si="60"/>
        <v>0</v>
      </c>
      <c r="E296" s="311">
        <f t="shared" si="54"/>
        <v>0</v>
      </c>
      <c r="F296" s="310">
        <f t="shared" si="61"/>
        <v>0</v>
      </c>
      <c r="G296" s="310">
        <f t="shared" si="62"/>
        <v>0</v>
      </c>
      <c r="H296" s="310">
        <f t="shared" si="63"/>
        <v>0</v>
      </c>
      <c r="I296" s="310">
        <f t="shared" si="55"/>
        <v>0</v>
      </c>
      <c r="J296" s="374">
        <f t="shared" si="64"/>
        <v>0</v>
      </c>
      <c r="K296" s="374">
        <f t="shared" si="56"/>
        <v>0</v>
      </c>
      <c r="L296" s="388">
        <f t="shared" si="65"/>
        <v>1</v>
      </c>
      <c r="M296" s="374">
        <f t="shared" si="57"/>
        <v>0</v>
      </c>
    </row>
    <row r="297" spans="1:13">
      <c r="A297" s="228">
        <f t="shared" si="58"/>
        <v>0</v>
      </c>
      <c r="B297" s="229">
        <f t="shared" si="53"/>
        <v>0</v>
      </c>
      <c r="C297" s="310">
        <f t="shared" si="59"/>
        <v>0</v>
      </c>
      <c r="D297" s="310">
        <f t="shared" si="60"/>
        <v>0</v>
      </c>
      <c r="E297" s="311">
        <f t="shared" si="54"/>
        <v>0</v>
      </c>
      <c r="F297" s="310">
        <f t="shared" si="61"/>
        <v>0</v>
      </c>
      <c r="G297" s="310">
        <f t="shared" si="62"/>
        <v>0</v>
      </c>
      <c r="H297" s="310">
        <f t="shared" si="63"/>
        <v>0</v>
      </c>
      <c r="I297" s="310">
        <f t="shared" si="55"/>
        <v>0</v>
      </c>
      <c r="J297" s="374">
        <f t="shared" si="64"/>
        <v>0</v>
      </c>
      <c r="K297" s="374">
        <f t="shared" si="56"/>
        <v>0</v>
      </c>
      <c r="L297" s="388">
        <f t="shared" si="65"/>
        <v>1</v>
      </c>
      <c r="M297" s="374">
        <f t="shared" si="57"/>
        <v>0</v>
      </c>
    </row>
    <row r="298" spans="1:13">
      <c r="A298" s="228">
        <f t="shared" si="58"/>
        <v>0</v>
      </c>
      <c r="B298" s="229">
        <f t="shared" si="53"/>
        <v>0</v>
      </c>
      <c r="C298" s="310">
        <f t="shared" si="59"/>
        <v>0</v>
      </c>
      <c r="D298" s="310">
        <f t="shared" si="60"/>
        <v>0</v>
      </c>
      <c r="E298" s="311">
        <f t="shared" si="54"/>
        <v>0</v>
      </c>
      <c r="F298" s="310">
        <f t="shared" si="61"/>
        <v>0</v>
      </c>
      <c r="G298" s="310">
        <f t="shared" si="62"/>
        <v>0</v>
      </c>
      <c r="H298" s="310">
        <f t="shared" si="63"/>
        <v>0</v>
      </c>
      <c r="I298" s="310">
        <f t="shared" si="55"/>
        <v>0</v>
      </c>
      <c r="J298" s="374">
        <f t="shared" si="64"/>
        <v>0</v>
      </c>
      <c r="K298" s="374">
        <f t="shared" si="56"/>
        <v>0</v>
      </c>
      <c r="L298" s="388">
        <f t="shared" si="65"/>
        <v>1</v>
      </c>
      <c r="M298" s="374">
        <f t="shared" si="57"/>
        <v>0</v>
      </c>
    </row>
    <row r="299" spans="1:13">
      <c r="A299" s="228">
        <f t="shared" si="58"/>
        <v>0</v>
      </c>
      <c r="B299" s="229">
        <f t="shared" si="53"/>
        <v>0</v>
      </c>
      <c r="C299" s="310">
        <f t="shared" si="59"/>
        <v>0</v>
      </c>
      <c r="D299" s="310">
        <f t="shared" si="60"/>
        <v>0</v>
      </c>
      <c r="E299" s="311">
        <f t="shared" si="54"/>
        <v>0</v>
      </c>
      <c r="F299" s="310">
        <f t="shared" si="61"/>
        <v>0</v>
      </c>
      <c r="G299" s="310">
        <f t="shared" si="62"/>
        <v>0</v>
      </c>
      <c r="H299" s="310">
        <f t="shared" si="63"/>
        <v>0</v>
      </c>
      <c r="I299" s="310">
        <f t="shared" si="55"/>
        <v>0</v>
      </c>
      <c r="J299" s="374">
        <f t="shared" si="64"/>
        <v>0</v>
      </c>
      <c r="K299" s="374">
        <f t="shared" si="56"/>
        <v>0</v>
      </c>
      <c r="L299" s="388">
        <f t="shared" si="65"/>
        <v>1</v>
      </c>
      <c r="M299" s="374">
        <f t="shared" si="57"/>
        <v>0</v>
      </c>
    </row>
    <row r="300" spans="1:13">
      <c r="A300" s="228">
        <f t="shared" si="58"/>
        <v>0</v>
      </c>
      <c r="B300" s="229">
        <f t="shared" si="53"/>
        <v>0</v>
      </c>
      <c r="C300" s="310">
        <f t="shared" si="59"/>
        <v>0</v>
      </c>
      <c r="D300" s="310">
        <f t="shared" si="60"/>
        <v>0</v>
      </c>
      <c r="E300" s="311">
        <f t="shared" si="54"/>
        <v>0</v>
      </c>
      <c r="F300" s="310">
        <f t="shared" si="61"/>
        <v>0</v>
      </c>
      <c r="G300" s="310">
        <f t="shared" si="62"/>
        <v>0</v>
      </c>
      <c r="H300" s="310">
        <f t="shared" si="63"/>
        <v>0</v>
      </c>
      <c r="I300" s="310">
        <f t="shared" si="55"/>
        <v>0</v>
      </c>
      <c r="J300" s="374">
        <f t="shared" si="64"/>
        <v>0</v>
      </c>
      <c r="K300" s="374">
        <f t="shared" si="56"/>
        <v>0</v>
      </c>
      <c r="L300" s="388">
        <f t="shared" si="65"/>
        <v>1</v>
      </c>
      <c r="M300" s="374">
        <f t="shared" si="57"/>
        <v>0</v>
      </c>
    </row>
    <row r="301" spans="1:13">
      <c r="A301" s="228">
        <f t="shared" si="58"/>
        <v>0</v>
      </c>
      <c r="B301" s="229">
        <f t="shared" si="53"/>
        <v>0</v>
      </c>
      <c r="C301" s="310">
        <f t="shared" si="59"/>
        <v>0</v>
      </c>
      <c r="D301" s="310">
        <f t="shared" si="60"/>
        <v>0</v>
      </c>
      <c r="E301" s="311">
        <f t="shared" si="54"/>
        <v>0</v>
      </c>
      <c r="F301" s="310">
        <f t="shared" si="61"/>
        <v>0</v>
      </c>
      <c r="G301" s="310">
        <f t="shared" si="62"/>
        <v>0</v>
      </c>
      <c r="H301" s="310">
        <f t="shared" si="63"/>
        <v>0</v>
      </c>
      <c r="I301" s="310">
        <f t="shared" si="55"/>
        <v>0</v>
      </c>
      <c r="J301" s="374">
        <f t="shared" si="64"/>
        <v>0</v>
      </c>
      <c r="K301" s="374">
        <f t="shared" si="56"/>
        <v>0</v>
      </c>
      <c r="L301" s="388">
        <f t="shared" si="65"/>
        <v>1</v>
      </c>
      <c r="M301" s="374">
        <f t="shared" si="57"/>
        <v>0</v>
      </c>
    </row>
    <row r="302" spans="1:13">
      <c r="A302" s="228">
        <f t="shared" si="58"/>
        <v>0</v>
      </c>
      <c r="B302" s="229">
        <f t="shared" si="53"/>
        <v>0</v>
      </c>
      <c r="C302" s="310">
        <f t="shared" si="59"/>
        <v>0</v>
      </c>
      <c r="D302" s="310">
        <f t="shared" si="60"/>
        <v>0</v>
      </c>
      <c r="E302" s="311">
        <f t="shared" si="54"/>
        <v>0</v>
      </c>
      <c r="F302" s="310">
        <f t="shared" si="61"/>
        <v>0</v>
      </c>
      <c r="G302" s="310">
        <f t="shared" si="62"/>
        <v>0</v>
      </c>
      <c r="H302" s="310">
        <f t="shared" si="63"/>
        <v>0</v>
      </c>
      <c r="I302" s="310">
        <f t="shared" si="55"/>
        <v>0</v>
      </c>
      <c r="J302" s="374">
        <f t="shared" si="64"/>
        <v>0</v>
      </c>
      <c r="K302" s="374">
        <f t="shared" si="56"/>
        <v>0</v>
      </c>
      <c r="L302" s="388">
        <f t="shared" si="65"/>
        <v>1</v>
      </c>
      <c r="M302" s="374">
        <f t="shared" si="57"/>
        <v>0</v>
      </c>
    </row>
    <row r="303" spans="1:13">
      <c r="A303" s="228">
        <f t="shared" si="58"/>
        <v>0</v>
      </c>
      <c r="B303" s="229">
        <f t="shared" si="53"/>
        <v>0</v>
      </c>
      <c r="C303" s="310">
        <f t="shared" si="59"/>
        <v>0</v>
      </c>
      <c r="D303" s="310">
        <f t="shared" si="60"/>
        <v>0</v>
      </c>
      <c r="E303" s="311">
        <f t="shared" si="54"/>
        <v>0</v>
      </c>
      <c r="F303" s="310">
        <f t="shared" si="61"/>
        <v>0</v>
      </c>
      <c r="G303" s="310">
        <f t="shared" si="62"/>
        <v>0</v>
      </c>
      <c r="H303" s="310">
        <f t="shared" si="63"/>
        <v>0</v>
      </c>
      <c r="I303" s="310">
        <f t="shared" si="55"/>
        <v>0</v>
      </c>
      <c r="J303" s="374">
        <f t="shared" si="64"/>
        <v>0</v>
      </c>
      <c r="K303" s="374">
        <f t="shared" si="56"/>
        <v>0</v>
      </c>
      <c r="L303" s="388">
        <f t="shared" si="65"/>
        <v>1</v>
      </c>
      <c r="M303" s="374">
        <f t="shared" si="57"/>
        <v>0</v>
      </c>
    </row>
    <row r="304" spans="1:13">
      <c r="A304" s="228">
        <f t="shared" si="58"/>
        <v>0</v>
      </c>
      <c r="B304" s="229">
        <f t="shared" si="53"/>
        <v>0</v>
      </c>
      <c r="C304" s="310">
        <f t="shared" si="59"/>
        <v>0</v>
      </c>
      <c r="D304" s="310">
        <f t="shared" si="60"/>
        <v>0</v>
      </c>
      <c r="E304" s="311">
        <f t="shared" si="54"/>
        <v>0</v>
      </c>
      <c r="F304" s="310">
        <f t="shared" si="61"/>
        <v>0</v>
      </c>
      <c r="G304" s="310">
        <f t="shared" si="62"/>
        <v>0</v>
      </c>
      <c r="H304" s="310">
        <f t="shared" si="63"/>
        <v>0</v>
      </c>
      <c r="I304" s="310">
        <f t="shared" si="55"/>
        <v>0</v>
      </c>
      <c r="J304" s="374">
        <f t="shared" si="64"/>
        <v>0</v>
      </c>
      <c r="K304" s="374">
        <f t="shared" si="56"/>
        <v>0</v>
      </c>
      <c r="L304" s="388">
        <f t="shared" si="65"/>
        <v>1</v>
      </c>
      <c r="M304" s="374">
        <f t="shared" si="57"/>
        <v>0</v>
      </c>
    </row>
    <row r="305" spans="1:13">
      <c r="A305" s="228">
        <f t="shared" si="58"/>
        <v>0</v>
      </c>
      <c r="B305" s="229">
        <f t="shared" si="53"/>
        <v>0</v>
      </c>
      <c r="C305" s="310">
        <f t="shared" si="59"/>
        <v>0</v>
      </c>
      <c r="D305" s="310">
        <f t="shared" si="60"/>
        <v>0</v>
      </c>
      <c r="E305" s="311">
        <f t="shared" si="54"/>
        <v>0</v>
      </c>
      <c r="F305" s="310">
        <f t="shared" si="61"/>
        <v>0</v>
      </c>
      <c r="G305" s="310">
        <f t="shared" si="62"/>
        <v>0</v>
      </c>
      <c r="H305" s="310">
        <f t="shared" si="63"/>
        <v>0</v>
      </c>
      <c r="I305" s="310">
        <f t="shared" si="55"/>
        <v>0</v>
      </c>
      <c r="J305" s="374">
        <f t="shared" si="64"/>
        <v>0</v>
      </c>
      <c r="K305" s="374">
        <f t="shared" si="56"/>
        <v>0</v>
      </c>
      <c r="L305" s="388">
        <f t="shared" si="65"/>
        <v>1</v>
      </c>
      <c r="M305" s="374">
        <f t="shared" si="57"/>
        <v>0</v>
      </c>
    </row>
    <row r="306" spans="1:13">
      <c r="A306" s="228">
        <f t="shared" si="58"/>
        <v>0</v>
      </c>
      <c r="B306" s="229">
        <f t="shared" si="53"/>
        <v>0</v>
      </c>
      <c r="C306" s="310">
        <f t="shared" si="59"/>
        <v>0</v>
      </c>
      <c r="D306" s="310">
        <f t="shared" si="60"/>
        <v>0</v>
      </c>
      <c r="E306" s="311">
        <f t="shared" si="54"/>
        <v>0</v>
      </c>
      <c r="F306" s="310">
        <f t="shared" si="61"/>
        <v>0</v>
      </c>
      <c r="G306" s="310">
        <f t="shared" si="62"/>
        <v>0</v>
      </c>
      <c r="H306" s="310">
        <f t="shared" si="63"/>
        <v>0</v>
      </c>
      <c r="I306" s="310">
        <f t="shared" si="55"/>
        <v>0</v>
      </c>
      <c r="J306" s="374">
        <f t="shared" si="64"/>
        <v>0</v>
      </c>
      <c r="K306" s="374">
        <f t="shared" si="56"/>
        <v>0</v>
      </c>
      <c r="L306" s="388">
        <f t="shared" si="65"/>
        <v>1</v>
      </c>
      <c r="M306" s="374">
        <f t="shared" si="57"/>
        <v>0</v>
      </c>
    </row>
    <row r="307" spans="1:13">
      <c r="A307" s="228">
        <f t="shared" si="58"/>
        <v>0</v>
      </c>
      <c r="B307" s="229">
        <f t="shared" si="53"/>
        <v>0</v>
      </c>
      <c r="C307" s="310">
        <f t="shared" si="59"/>
        <v>0</v>
      </c>
      <c r="D307" s="310">
        <f t="shared" si="60"/>
        <v>0</v>
      </c>
      <c r="E307" s="311">
        <f t="shared" si="54"/>
        <v>0</v>
      </c>
      <c r="F307" s="310">
        <f t="shared" si="61"/>
        <v>0</v>
      </c>
      <c r="G307" s="310">
        <f t="shared" si="62"/>
        <v>0</v>
      </c>
      <c r="H307" s="310">
        <f t="shared" si="63"/>
        <v>0</v>
      </c>
      <c r="I307" s="310">
        <f t="shared" si="55"/>
        <v>0</v>
      </c>
      <c r="J307" s="374">
        <f t="shared" si="64"/>
        <v>0</v>
      </c>
      <c r="K307" s="374">
        <f t="shared" si="56"/>
        <v>0</v>
      </c>
      <c r="L307" s="388">
        <f t="shared" si="65"/>
        <v>1</v>
      </c>
      <c r="M307" s="374">
        <f t="shared" si="57"/>
        <v>0</v>
      </c>
    </row>
    <row r="308" spans="1:13">
      <c r="A308" s="228">
        <f t="shared" si="58"/>
        <v>0</v>
      </c>
      <c r="B308" s="229">
        <f t="shared" si="53"/>
        <v>0</v>
      </c>
      <c r="C308" s="310">
        <f t="shared" si="59"/>
        <v>0</v>
      </c>
      <c r="D308" s="310">
        <f t="shared" si="60"/>
        <v>0</v>
      </c>
      <c r="E308" s="311">
        <f t="shared" si="54"/>
        <v>0</v>
      </c>
      <c r="F308" s="310">
        <f t="shared" si="61"/>
        <v>0</v>
      </c>
      <c r="G308" s="310">
        <f t="shared" si="62"/>
        <v>0</v>
      </c>
      <c r="H308" s="310">
        <f t="shared" si="63"/>
        <v>0</v>
      </c>
      <c r="I308" s="310">
        <f t="shared" si="55"/>
        <v>0</v>
      </c>
      <c r="J308" s="374">
        <f t="shared" si="64"/>
        <v>0</v>
      </c>
      <c r="K308" s="374">
        <f t="shared" si="56"/>
        <v>0</v>
      </c>
      <c r="L308" s="388">
        <f t="shared" si="65"/>
        <v>1</v>
      </c>
      <c r="M308" s="374">
        <f t="shared" si="57"/>
        <v>0</v>
      </c>
    </row>
    <row r="309" spans="1:13">
      <c r="A309" s="228">
        <f t="shared" si="58"/>
        <v>0</v>
      </c>
      <c r="B309" s="229">
        <f t="shared" si="53"/>
        <v>0</v>
      </c>
      <c r="C309" s="310">
        <f t="shared" si="59"/>
        <v>0</v>
      </c>
      <c r="D309" s="310">
        <f t="shared" si="60"/>
        <v>0</v>
      </c>
      <c r="E309" s="311">
        <f t="shared" si="54"/>
        <v>0</v>
      </c>
      <c r="F309" s="310">
        <f t="shared" si="61"/>
        <v>0</v>
      </c>
      <c r="G309" s="310">
        <f t="shared" si="62"/>
        <v>0</v>
      </c>
      <c r="H309" s="310">
        <f t="shared" si="63"/>
        <v>0</v>
      </c>
      <c r="I309" s="310">
        <f t="shared" si="55"/>
        <v>0</v>
      </c>
      <c r="J309" s="374">
        <f t="shared" si="64"/>
        <v>0</v>
      </c>
      <c r="K309" s="374">
        <f t="shared" si="56"/>
        <v>0</v>
      </c>
      <c r="L309" s="388">
        <f t="shared" si="65"/>
        <v>1</v>
      </c>
      <c r="M309" s="374">
        <f t="shared" si="57"/>
        <v>0</v>
      </c>
    </row>
    <row r="310" spans="1:13">
      <c r="A310" s="228">
        <f t="shared" si="58"/>
        <v>0</v>
      </c>
      <c r="B310" s="229">
        <f t="shared" si="53"/>
        <v>0</v>
      </c>
      <c r="C310" s="310">
        <f t="shared" si="59"/>
        <v>0</v>
      </c>
      <c r="D310" s="310">
        <f t="shared" si="60"/>
        <v>0</v>
      </c>
      <c r="E310" s="311">
        <f t="shared" si="54"/>
        <v>0</v>
      </c>
      <c r="F310" s="310">
        <f t="shared" si="61"/>
        <v>0</v>
      </c>
      <c r="G310" s="310">
        <f t="shared" si="62"/>
        <v>0</v>
      </c>
      <c r="H310" s="310">
        <f t="shared" si="63"/>
        <v>0</v>
      </c>
      <c r="I310" s="310">
        <f t="shared" si="55"/>
        <v>0</v>
      </c>
      <c r="J310" s="374">
        <f t="shared" si="64"/>
        <v>0</v>
      </c>
      <c r="K310" s="374">
        <f t="shared" si="56"/>
        <v>0</v>
      </c>
      <c r="L310" s="388">
        <f t="shared" si="65"/>
        <v>1</v>
      </c>
      <c r="M310" s="374">
        <f t="shared" si="57"/>
        <v>0</v>
      </c>
    </row>
    <row r="311" spans="1:13">
      <c r="A311" s="228">
        <f t="shared" si="58"/>
        <v>0</v>
      </c>
      <c r="B311" s="229">
        <f t="shared" si="53"/>
        <v>0</v>
      </c>
      <c r="C311" s="310">
        <f t="shared" si="59"/>
        <v>0</v>
      </c>
      <c r="D311" s="310">
        <f t="shared" si="60"/>
        <v>0</v>
      </c>
      <c r="E311" s="311">
        <f t="shared" si="54"/>
        <v>0</v>
      </c>
      <c r="F311" s="310">
        <f t="shared" si="61"/>
        <v>0</v>
      </c>
      <c r="G311" s="310">
        <f t="shared" si="62"/>
        <v>0</v>
      </c>
      <c r="H311" s="310">
        <f t="shared" si="63"/>
        <v>0</v>
      </c>
      <c r="I311" s="310">
        <f t="shared" si="55"/>
        <v>0</v>
      </c>
      <c r="J311" s="374">
        <f t="shared" si="64"/>
        <v>0</v>
      </c>
      <c r="K311" s="374">
        <f t="shared" si="56"/>
        <v>0</v>
      </c>
      <c r="L311" s="388">
        <f t="shared" si="65"/>
        <v>1</v>
      </c>
      <c r="M311" s="374">
        <f t="shared" si="57"/>
        <v>0</v>
      </c>
    </row>
    <row r="312" spans="1:13">
      <c r="A312" s="228">
        <f t="shared" si="58"/>
        <v>0</v>
      </c>
      <c r="B312" s="229">
        <f t="shared" si="53"/>
        <v>0</v>
      </c>
      <c r="C312" s="310">
        <f t="shared" si="59"/>
        <v>0</v>
      </c>
      <c r="D312" s="310">
        <f t="shared" si="60"/>
        <v>0</v>
      </c>
      <c r="E312" s="311">
        <f t="shared" si="54"/>
        <v>0</v>
      </c>
      <c r="F312" s="310">
        <f t="shared" si="61"/>
        <v>0</v>
      </c>
      <c r="G312" s="310">
        <f t="shared" si="62"/>
        <v>0</v>
      </c>
      <c r="H312" s="310">
        <f t="shared" si="63"/>
        <v>0</v>
      </c>
      <c r="I312" s="310">
        <f t="shared" si="55"/>
        <v>0</v>
      </c>
      <c r="J312" s="374">
        <f t="shared" si="64"/>
        <v>0</v>
      </c>
      <c r="K312" s="374">
        <f t="shared" si="56"/>
        <v>0</v>
      </c>
      <c r="L312" s="388">
        <f t="shared" si="65"/>
        <v>1</v>
      </c>
      <c r="M312" s="374">
        <f t="shared" si="57"/>
        <v>0</v>
      </c>
    </row>
    <row r="313" spans="1:13">
      <c r="A313" s="228">
        <f t="shared" si="58"/>
        <v>0</v>
      </c>
      <c r="B313" s="229">
        <f t="shared" si="53"/>
        <v>0</v>
      </c>
      <c r="C313" s="310">
        <f t="shared" si="59"/>
        <v>0</v>
      </c>
      <c r="D313" s="310">
        <f t="shared" si="60"/>
        <v>0</v>
      </c>
      <c r="E313" s="311">
        <f t="shared" si="54"/>
        <v>0</v>
      </c>
      <c r="F313" s="310">
        <f t="shared" si="61"/>
        <v>0</v>
      </c>
      <c r="G313" s="310">
        <f t="shared" si="62"/>
        <v>0</v>
      </c>
      <c r="H313" s="310">
        <f t="shared" si="63"/>
        <v>0</v>
      </c>
      <c r="I313" s="310">
        <f t="shared" si="55"/>
        <v>0</v>
      </c>
      <c r="J313" s="374">
        <f t="shared" si="64"/>
        <v>0</v>
      </c>
      <c r="K313" s="374">
        <f t="shared" si="56"/>
        <v>0</v>
      </c>
      <c r="L313" s="388">
        <f t="shared" si="65"/>
        <v>1</v>
      </c>
      <c r="M313" s="374">
        <f t="shared" si="57"/>
        <v>0</v>
      </c>
    </row>
    <row r="314" spans="1:13">
      <c r="A314" s="228">
        <f t="shared" si="58"/>
        <v>0</v>
      </c>
      <c r="B314" s="229">
        <f t="shared" si="53"/>
        <v>0</v>
      </c>
      <c r="C314" s="310">
        <f t="shared" si="59"/>
        <v>0</v>
      </c>
      <c r="D314" s="310">
        <f t="shared" si="60"/>
        <v>0</v>
      </c>
      <c r="E314" s="311">
        <f t="shared" si="54"/>
        <v>0</v>
      </c>
      <c r="F314" s="310">
        <f t="shared" si="61"/>
        <v>0</v>
      </c>
      <c r="G314" s="310">
        <f t="shared" si="62"/>
        <v>0</v>
      </c>
      <c r="H314" s="310">
        <f t="shared" si="63"/>
        <v>0</v>
      </c>
      <c r="I314" s="310">
        <f t="shared" si="55"/>
        <v>0</v>
      </c>
      <c r="J314" s="374">
        <f t="shared" si="64"/>
        <v>0</v>
      </c>
      <c r="K314" s="374">
        <f t="shared" si="56"/>
        <v>0</v>
      </c>
      <c r="L314" s="388">
        <f t="shared" si="65"/>
        <v>1</v>
      </c>
      <c r="M314" s="374">
        <f t="shared" si="57"/>
        <v>0</v>
      </c>
    </row>
    <row r="315" spans="1:13">
      <c r="A315" s="228">
        <f t="shared" si="58"/>
        <v>0</v>
      </c>
      <c r="B315" s="229">
        <f t="shared" si="53"/>
        <v>0</v>
      </c>
      <c r="C315" s="310">
        <f t="shared" si="59"/>
        <v>0</v>
      </c>
      <c r="D315" s="310">
        <f t="shared" si="60"/>
        <v>0</v>
      </c>
      <c r="E315" s="311">
        <f t="shared" si="54"/>
        <v>0</v>
      </c>
      <c r="F315" s="310">
        <f t="shared" si="61"/>
        <v>0</v>
      </c>
      <c r="G315" s="310">
        <f t="shared" si="62"/>
        <v>0</v>
      </c>
      <c r="H315" s="310">
        <f t="shared" si="63"/>
        <v>0</v>
      </c>
      <c r="I315" s="310">
        <f t="shared" si="55"/>
        <v>0</v>
      </c>
      <c r="J315" s="374">
        <f t="shared" si="64"/>
        <v>0</v>
      </c>
      <c r="K315" s="374">
        <f t="shared" si="56"/>
        <v>0</v>
      </c>
      <c r="L315" s="388">
        <f t="shared" si="65"/>
        <v>1</v>
      </c>
      <c r="M315" s="374">
        <f t="shared" si="57"/>
        <v>0</v>
      </c>
    </row>
    <row r="316" spans="1:13">
      <c r="A316" s="228">
        <f t="shared" si="58"/>
        <v>0</v>
      </c>
      <c r="B316" s="229">
        <f t="shared" si="53"/>
        <v>0</v>
      </c>
      <c r="C316" s="310">
        <f t="shared" si="59"/>
        <v>0</v>
      </c>
      <c r="D316" s="310">
        <f t="shared" si="60"/>
        <v>0</v>
      </c>
      <c r="E316" s="311">
        <f t="shared" si="54"/>
        <v>0</v>
      </c>
      <c r="F316" s="310">
        <f t="shared" si="61"/>
        <v>0</v>
      </c>
      <c r="G316" s="310">
        <f t="shared" si="62"/>
        <v>0</v>
      </c>
      <c r="H316" s="310">
        <f t="shared" si="63"/>
        <v>0</v>
      </c>
      <c r="I316" s="310">
        <f t="shared" si="55"/>
        <v>0</v>
      </c>
      <c r="J316" s="374">
        <f t="shared" si="64"/>
        <v>0</v>
      </c>
      <c r="K316" s="374">
        <f t="shared" si="56"/>
        <v>0</v>
      </c>
      <c r="L316" s="388">
        <f t="shared" si="65"/>
        <v>1</v>
      </c>
      <c r="M316" s="374">
        <f t="shared" si="57"/>
        <v>0</v>
      </c>
    </row>
    <row r="317" spans="1:13">
      <c r="A317" s="228">
        <f t="shared" si="58"/>
        <v>0</v>
      </c>
      <c r="B317" s="229">
        <f t="shared" si="53"/>
        <v>0</v>
      </c>
      <c r="C317" s="310">
        <f t="shared" si="59"/>
        <v>0</v>
      </c>
      <c r="D317" s="310">
        <f t="shared" si="60"/>
        <v>0</v>
      </c>
      <c r="E317" s="311">
        <f t="shared" si="54"/>
        <v>0</v>
      </c>
      <c r="F317" s="310">
        <f t="shared" si="61"/>
        <v>0</v>
      </c>
      <c r="G317" s="310">
        <f t="shared" si="62"/>
        <v>0</v>
      </c>
      <c r="H317" s="310">
        <f t="shared" si="63"/>
        <v>0</v>
      </c>
      <c r="I317" s="310">
        <f t="shared" si="55"/>
        <v>0</v>
      </c>
      <c r="J317" s="374">
        <f t="shared" si="64"/>
        <v>0</v>
      </c>
      <c r="K317" s="374">
        <f t="shared" si="56"/>
        <v>0</v>
      </c>
      <c r="L317" s="388">
        <f t="shared" si="65"/>
        <v>1</v>
      </c>
      <c r="M317" s="374">
        <f t="shared" si="57"/>
        <v>0</v>
      </c>
    </row>
    <row r="318" spans="1:13">
      <c r="A318" s="228">
        <f t="shared" si="58"/>
        <v>0</v>
      </c>
      <c r="B318" s="229">
        <f t="shared" si="53"/>
        <v>0</v>
      </c>
      <c r="C318" s="310">
        <f t="shared" si="59"/>
        <v>0</v>
      </c>
      <c r="D318" s="310">
        <f t="shared" si="60"/>
        <v>0</v>
      </c>
      <c r="E318" s="311">
        <f t="shared" si="54"/>
        <v>0</v>
      </c>
      <c r="F318" s="310">
        <f t="shared" si="61"/>
        <v>0</v>
      </c>
      <c r="G318" s="310">
        <f t="shared" si="62"/>
        <v>0</v>
      </c>
      <c r="H318" s="310">
        <f t="shared" si="63"/>
        <v>0</v>
      </c>
      <c r="I318" s="310">
        <f t="shared" si="55"/>
        <v>0</v>
      </c>
      <c r="J318" s="374">
        <f t="shared" si="64"/>
        <v>0</v>
      </c>
      <c r="K318" s="374">
        <f t="shared" si="56"/>
        <v>0</v>
      </c>
      <c r="L318" s="388">
        <f t="shared" si="65"/>
        <v>1</v>
      </c>
      <c r="M318" s="374">
        <f t="shared" si="57"/>
        <v>0</v>
      </c>
    </row>
    <row r="319" spans="1:13">
      <c r="A319" s="228">
        <f t="shared" si="58"/>
        <v>0</v>
      </c>
      <c r="B319" s="229">
        <f t="shared" si="53"/>
        <v>0</v>
      </c>
      <c r="C319" s="310">
        <f t="shared" si="59"/>
        <v>0</v>
      </c>
      <c r="D319" s="310">
        <f t="shared" si="60"/>
        <v>0</v>
      </c>
      <c r="E319" s="311">
        <f t="shared" si="54"/>
        <v>0</v>
      </c>
      <c r="F319" s="310">
        <f t="shared" si="61"/>
        <v>0</v>
      </c>
      <c r="G319" s="310">
        <f t="shared" si="62"/>
        <v>0</v>
      </c>
      <c r="H319" s="310">
        <f t="shared" si="63"/>
        <v>0</v>
      </c>
      <c r="I319" s="310">
        <f t="shared" si="55"/>
        <v>0</v>
      </c>
      <c r="J319" s="374">
        <f t="shared" si="64"/>
        <v>0</v>
      </c>
      <c r="K319" s="374">
        <f t="shared" si="56"/>
        <v>0</v>
      </c>
      <c r="L319" s="388">
        <f t="shared" si="65"/>
        <v>1</v>
      </c>
      <c r="M319" s="374">
        <f t="shared" si="57"/>
        <v>0</v>
      </c>
    </row>
    <row r="320" spans="1:13">
      <c r="A320" s="228">
        <f t="shared" si="58"/>
        <v>0</v>
      </c>
      <c r="B320" s="229">
        <f t="shared" si="53"/>
        <v>0</v>
      </c>
      <c r="C320" s="310">
        <f t="shared" si="59"/>
        <v>0</v>
      </c>
      <c r="D320" s="310">
        <f t="shared" si="60"/>
        <v>0</v>
      </c>
      <c r="E320" s="311">
        <f t="shared" si="54"/>
        <v>0</v>
      </c>
      <c r="F320" s="310">
        <f t="shared" si="61"/>
        <v>0</v>
      </c>
      <c r="G320" s="310">
        <f t="shared" si="62"/>
        <v>0</v>
      </c>
      <c r="H320" s="310">
        <f t="shared" si="63"/>
        <v>0</v>
      </c>
      <c r="I320" s="310">
        <f t="shared" si="55"/>
        <v>0</v>
      </c>
      <c r="J320" s="374">
        <f t="shared" si="64"/>
        <v>0</v>
      </c>
      <c r="K320" s="374">
        <f t="shared" si="56"/>
        <v>0</v>
      </c>
      <c r="L320" s="388">
        <f t="shared" si="65"/>
        <v>1</v>
      </c>
      <c r="M320" s="374">
        <f t="shared" si="57"/>
        <v>0</v>
      </c>
    </row>
    <row r="321" spans="1:13">
      <c r="A321" s="228">
        <f t="shared" si="58"/>
        <v>0</v>
      </c>
      <c r="B321" s="229">
        <f t="shared" si="53"/>
        <v>0</v>
      </c>
      <c r="C321" s="310">
        <f t="shared" si="59"/>
        <v>0</v>
      </c>
      <c r="D321" s="310">
        <f t="shared" si="60"/>
        <v>0</v>
      </c>
      <c r="E321" s="311">
        <f t="shared" si="54"/>
        <v>0</v>
      </c>
      <c r="F321" s="310">
        <f t="shared" si="61"/>
        <v>0</v>
      </c>
      <c r="G321" s="310">
        <f t="shared" si="62"/>
        <v>0</v>
      </c>
      <c r="H321" s="310">
        <f t="shared" si="63"/>
        <v>0</v>
      </c>
      <c r="I321" s="310">
        <f t="shared" si="55"/>
        <v>0</v>
      </c>
      <c r="J321" s="374">
        <f t="shared" si="64"/>
        <v>0</v>
      </c>
      <c r="K321" s="374">
        <f t="shared" si="56"/>
        <v>0</v>
      </c>
      <c r="L321" s="388">
        <f t="shared" si="65"/>
        <v>1</v>
      </c>
      <c r="M321" s="374">
        <f t="shared" si="57"/>
        <v>0</v>
      </c>
    </row>
    <row r="322" spans="1:13">
      <c r="A322" s="228">
        <f t="shared" si="58"/>
        <v>0</v>
      </c>
      <c r="B322" s="229">
        <f t="shared" si="53"/>
        <v>0</v>
      </c>
      <c r="C322" s="310">
        <f t="shared" si="59"/>
        <v>0</v>
      </c>
      <c r="D322" s="310">
        <f t="shared" si="60"/>
        <v>0</v>
      </c>
      <c r="E322" s="311">
        <f t="shared" si="54"/>
        <v>0</v>
      </c>
      <c r="F322" s="310">
        <f t="shared" si="61"/>
        <v>0</v>
      </c>
      <c r="G322" s="310">
        <f t="shared" si="62"/>
        <v>0</v>
      </c>
      <c r="H322" s="310">
        <f t="shared" si="63"/>
        <v>0</v>
      </c>
      <c r="I322" s="310">
        <f t="shared" si="55"/>
        <v>0</v>
      </c>
      <c r="J322" s="374">
        <f t="shared" si="64"/>
        <v>0</v>
      </c>
      <c r="K322" s="374">
        <f t="shared" si="56"/>
        <v>0</v>
      </c>
      <c r="L322" s="388">
        <f t="shared" si="65"/>
        <v>1</v>
      </c>
      <c r="M322" s="374">
        <f t="shared" si="57"/>
        <v>0</v>
      </c>
    </row>
    <row r="323" spans="1:13">
      <c r="A323" s="228">
        <f t="shared" si="58"/>
        <v>0</v>
      </c>
      <c r="B323" s="229">
        <f t="shared" si="53"/>
        <v>0</v>
      </c>
      <c r="C323" s="310">
        <f t="shared" si="59"/>
        <v>0</v>
      </c>
      <c r="D323" s="310">
        <f t="shared" si="60"/>
        <v>0</v>
      </c>
      <c r="E323" s="311">
        <f t="shared" si="54"/>
        <v>0</v>
      </c>
      <c r="F323" s="310">
        <f t="shared" si="61"/>
        <v>0</v>
      </c>
      <c r="G323" s="310">
        <f t="shared" si="62"/>
        <v>0</v>
      </c>
      <c r="H323" s="310">
        <f t="shared" si="63"/>
        <v>0</v>
      </c>
      <c r="I323" s="310">
        <f t="shared" si="55"/>
        <v>0</v>
      </c>
      <c r="J323" s="374">
        <f t="shared" si="64"/>
        <v>0</v>
      </c>
      <c r="K323" s="374">
        <f t="shared" si="56"/>
        <v>0</v>
      </c>
      <c r="L323" s="388">
        <f t="shared" si="65"/>
        <v>1</v>
      </c>
      <c r="M323" s="374">
        <f t="shared" si="57"/>
        <v>0</v>
      </c>
    </row>
    <row r="324" spans="1:13">
      <c r="A324" s="228">
        <f t="shared" si="58"/>
        <v>0</v>
      </c>
      <c r="B324" s="229">
        <f t="shared" si="53"/>
        <v>0</v>
      </c>
      <c r="C324" s="310">
        <f t="shared" si="59"/>
        <v>0</v>
      </c>
      <c r="D324" s="310">
        <f t="shared" si="60"/>
        <v>0</v>
      </c>
      <c r="E324" s="311">
        <f t="shared" si="54"/>
        <v>0</v>
      </c>
      <c r="F324" s="310">
        <f t="shared" si="61"/>
        <v>0</v>
      </c>
      <c r="G324" s="310">
        <f t="shared" si="62"/>
        <v>0</v>
      </c>
      <c r="H324" s="310">
        <f t="shared" si="63"/>
        <v>0</v>
      </c>
      <c r="I324" s="310">
        <f t="shared" si="55"/>
        <v>0</v>
      </c>
      <c r="J324" s="374">
        <f t="shared" si="64"/>
        <v>0</v>
      </c>
      <c r="K324" s="374">
        <f t="shared" si="56"/>
        <v>0</v>
      </c>
      <c r="L324" s="388">
        <f t="shared" si="65"/>
        <v>1</v>
      </c>
      <c r="M324" s="374">
        <f t="shared" si="57"/>
        <v>0</v>
      </c>
    </row>
    <row r="325" spans="1:13">
      <c r="A325" s="228">
        <f t="shared" si="58"/>
        <v>0</v>
      </c>
      <c r="B325" s="229">
        <f t="shared" si="53"/>
        <v>0</v>
      </c>
      <c r="C325" s="310">
        <f t="shared" si="59"/>
        <v>0</v>
      </c>
      <c r="D325" s="310">
        <f t="shared" si="60"/>
        <v>0</v>
      </c>
      <c r="E325" s="311">
        <f t="shared" si="54"/>
        <v>0</v>
      </c>
      <c r="F325" s="310">
        <f t="shared" si="61"/>
        <v>0</v>
      </c>
      <c r="G325" s="310">
        <f t="shared" si="62"/>
        <v>0</v>
      </c>
      <c r="H325" s="310">
        <f t="shared" si="63"/>
        <v>0</v>
      </c>
      <c r="I325" s="310">
        <f t="shared" si="55"/>
        <v>0</v>
      </c>
      <c r="J325" s="374">
        <f t="shared" si="64"/>
        <v>0</v>
      </c>
      <c r="K325" s="374">
        <f t="shared" si="56"/>
        <v>0</v>
      </c>
      <c r="L325" s="388">
        <f t="shared" si="65"/>
        <v>1</v>
      </c>
      <c r="M325" s="374">
        <f t="shared" si="57"/>
        <v>0</v>
      </c>
    </row>
    <row r="326" spans="1:13">
      <c r="A326" s="228">
        <f t="shared" si="58"/>
        <v>0</v>
      </c>
      <c r="B326" s="229">
        <f t="shared" si="53"/>
        <v>0</v>
      </c>
      <c r="C326" s="310">
        <f t="shared" si="59"/>
        <v>0</v>
      </c>
      <c r="D326" s="310">
        <f t="shared" si="60"/>
        <v>0</v>
      </c>
      <c r="E326" s="311">
        <f t="shared" si="54"/>
        <v>0</v>
      </c>
      <c r="F326" s="310">
        <f t="shared" si="61"/>
        <v>0</v>
      </c>
      <c r="G326" s="310">
        <f t="shared" si="62"/>
        <v>0</v>
      </c>
      <c r="H326" s="310">
        <f t="shared" si="63"/>
        <v>0</v>
      </c>
      <c r="I326" s="310">
        <f t="shared" si="55"/>
        <v>0</v>
      </c>
      <c r="J326" s="374">
        <f t="shared" si="64"/>
        <v>0</v>
      </c>
      <c r="K326" s="374">
        <f t="shared" si="56"/>
        <v>0</v>
      </c>
      <c r="L326" s="388">
        <f t="shared" si="65"/>
        <v>1</v>
      </c>
      <c r="M326" s="374">
        <f t="shared" si="57"/>
        <v>0</v>
      </c>
    </row>
    <row r="327" spans="1:13">
      <c r="A327" s="228">
        <f t="shared" si="58"/>
        <v>0</v>
      </c>
      <c r="B327" s="229">
        <f t="shared" si="53"/>
        <v>0</v>
      </c>
      <c r="C327" s="310">
        <f t="shared" si="59"/>
        <v>0</v>
      </c>
      <c r="D327" s="310">
        <f t="shared" si="60"/>
        <v>0</v>
      </c>
      <c r="E327" s="311">
        <f t="shared" si="54"/>
        <v>0</v>
      </c>
      <c r="F327" s="310">
        <f t="shared" si="61"/>
        <v>0</v>
      </c>
      <c r="G327" s="310">
        <f t="shared" si="62"/>
        <v>0</v>
      </c>
      <c r="H327" s="310">
        <f t="shared" si="63"/>
        <v>0</v>
      </c>
      <c r="I327" s="310">
        <f t="shared" si="55"/>
        <v>0</v>
      </c>
      <c r="J327" s="374">
        <f t="shared" si="64"/>
        <v>0</v>
      </c>
      <c r="K327" s="374">
        <f t="shared" si="56"/>
        <v>0</v>
      </c>
      <c r="L327" s="388">
        <f t="shared" si="65"/>
        <v>1</v>
      </c>
      <c r="M327" s="374">
        <f t="shared" si="57"/>
        <v>0</v>
      </c>
    </row>
    <row r="328" spans="1:13">
      <c r="A328" s="228">
        <f t="shared" si="58"/>
        <v>0</v>
      </c>
      <c r="B328" s="229">
        <f t="shared" si="53"/>
        <v>0</v>
      </c>
      <c r="C328" s="310">
        <f t="shared" si="59"/>
        <v>0</v>
      </c>
      <c r="D328" s="310">
        <f t="shared" si="60"/>
        <v>0</v>
      </c>
      <c r="E328" s="311">
        <f t="shared" si="54"/>
        <v>0</v>
      </c>
      <c r="F328" s="310">
        <f t="shared" si="61"/>
        <v>0</v>
      </c>
      <c r="G328" s="310">
        <f t="shared" si="62"/>
        <v>0</v>
      </c>
      <c r="H328" s="310">
        <f t="shared" si="63"/>
        <v>0</v>
      </c>
      <c r="I328" s="310">
        <f t="shared" si="55"/>
        <v>0</v>
      </c>
      <c r="J328" s="374">
        <f t="shared" si="64"/>
        <v>0</v>
      </c>
      <c r="K328" s="374">
        <f t="shared" si="56"/>
        <v>0</v>
      </c>
      <c r="L328" s="388">
        <f t="shared" si="65"/>
        <v>1</v>
      </c>
      <c r="M328" s="374">
        <f t="shared" si="57"/>
        <v>0</v>
      </c>
    </row>
    <row r="329" spans="1:13">
      <c r="A329" s="228">
        <f t="shared" si="58"/>
        <v>0</v>
      </c>
      <c r="B329" s="229">
        <f t="shared" si="53"/>
        <v>0</v>
      </c>
      <c r="C329" s="310">
        <f t="shared" si="59"/>
        <v>0</v>
      </c>
      <c r="D329" s="310">
        <f t="shared" si="60"/>
        <v>0</v>
      </c>
      <c r="E329" s="311">
        <f t="shared" si="54"/>
        <v>0</v>
      </c>
      <c r="F329" s="310">
        <f t="shared" si="61"/>
        <v>0</v>
      </c>
      <c r="G329" s="310">
        <f t="shared" si="62"/>
        <v>0</v>
      </c>
      <c r="H329" s="310">
        <f t="shared" si="63"/>
        <v>0</v>
      </c>
      <c r="I329" s="310">
        <f t="shared" si="55"/>
        <v>0</v>
      </c>
      <c r="J329" s="374">
        <f t="shared" si="64"/>
        <v>0</v>
      </c>
      <c r="K329" s="374">
        <f t="shared" si="56"/>
        <v>0</v>
      </c>
      <c r="L329" s="388">
        <f t="shared" si="65"/>
        <v>1</v>
      </c>
      <c r="M329" s="374">
        <f t="shared" si="57"/>
        <v>0</v>
      </c>
    </row>
    <row r="330" spans="1:13">
      <c r="A330" s="228">
        <f t="shared" si="58"/>
        <v>0</v>
      </c>
      <c r="B330" s="229">
        <f t="shared" si="53"/>
        <v>0</v>
      </c>
      <c r="C330" s="310">
        <f t="shared" si="59"/>
        <v>0</v>
      </c>
      <c r="D330" s="310">
        <f t="shared" si="60"/>
        <v>0</v>
      </c>
      <c r="E330" s="311">
        <f t="shared" si="54"/>
        <v>0</v>
      </c>
      <c r="F330" s="310">
        <f t="shared" si="61"/>
        <v>0</v>
      </c>
      <c r="G330" s="310">
        <f t="shared" si="62"/>
        <v>0</v>
      </c>
      <c r="H330" s="310">
        <f t="shared" si="63"/>
        <v>0</v>
      </c>
      <c r="I330" s="310">
        <f t="shared" si="55"/>
        <v>0</v>
      </c>
      <c r="J330" s="374">
        <f t="shared" si="64"/>
        <v>0</v>
      </c>
      <c r="K330" s="374">
        <f t="shared" si="56"/>
        <v>0</v>
      </c>
      <c r="L330" s="388">
        <f t="shared" si="65"/>
        <v>1</v>
      </c>
      <c r="M330" s="374">
        <f t="shared" si="57"/>
        <v>0</v>
      </c>
    </row>
    <row r="331" spans="1:13">
      <c r="A331" s="228">
        <f t="shared" si="58"/>
        <v>0</v>
      </c>
      <c r="B331" s="229">
        <f t="shared" si="53"/>
        <v>0</v>
      </c>
      <c r="C331" s="310">
        <f t="shared" si="59"/>
        <v>0</v>
      </c>
      <c r="D331" s="310">
        <f t="shared" si="60"/>
        <v>0</v>
      </c>
      <c r="E331" s="311">
        <f t="shared" si="54"/>
        <v>0</v>
      </c>
      <c r="F331" s="310">
        <f t="shared" si="61"/>
        <v>0</v>
      </c>
      <c r="G331" s="310">
        <f t="shared" si="62"/>
        <v>0</v>
      </c>
      <c r="H331" s="310">
        <f t="shared" si="63"/>
        <v>0</v>
      </c>
      <c r="I331" s="310">
        <f t="shared" si="55"/>
        <v>0</v>
      </c>
      <c r="J331" s="374">
        <f t="shared" si="64"/>
        <v>0</v>
      </c>
      <c r="K331" s="374">
        <f t="shared" si="56"/>
        <v>0</v>
      </c>
      <c r="L331" s="388">
        <f t="shared" si="65"/>
        <v>1</v>
      </c>
      <c r="M331" s="374">
        <f t="shared" si="57"/>
        <v>0</v>
      </c>
    </row>
    <row r="332" spans="1:13">
      <c r="A332" s="228">
        <f t="shared" si="58"/>
        <v>0</v>
      </c>
      <c r="B332" s="229">
        <f t="shared" si="53"/>
        <v>0</v>
      </c>
      <c r="C332" s="310">
        <f t="shared" si="59"/>
        <v>0</v>
      </c>
      <c r="D332" s="310">
        <f t="shared" si="60"/>
        <v>0</v>
      </c>
      <c r="E332" s="311">
        <f t="shared" si="54"/>
        <v>0</v>
      </c>
      <c r="F332" s="310">
        <f t="shared" si="61"/>
        <v>0</v>
      </c>
      <c r="G332" s="310">
        <f t="shared" si="62"/>
        <v>0</v>
      </c>
      <c r="H332" s="310">
        <f t="shared" si="63"/>
        <v>0</v>
      </c>
      <c r="I332" s="310">
        <f t="shared" si="55"/>
        <v>0</v>
      </c>
      <c r="J332" s="374">
        <f t="shared" si="64"/>
        <v>0</v>
      </c>
      <c r="K332" s="374">
        <f t="shared" si="56"/>
        <v>0</v>
      </c>
      <c r="L332" s="388">
        <f t="shared" si="65"/>
        <v>1</v>
      </c>
      <c r="M332" s="374">
        <f t="shared" si="57"/>
        <v>0</v>
      </c>
    </row>
    <row r="333" spans="1:13">
      <c r="A333" s="228">
        <f t="shared" si="58"/>
        <v>0</v>
      </c>
      <c r="B333" s="229">
        <f t="shared" si="53"/>
        <v>0</v>
      </c>
      <c r="C333" s="310">
        <f t="shared" si="59"/>
        <v>0</v>
      </c>
      <c r="D333" s="310">
        <f t="shared" si="60"/>
        <v>0</v>
      </c>
      <c r="E333" s="311">
        <f t="shared" si="54"/>
        <v>0</v>
      </c>
      <c r="F333" s="310">
        <f t="shared" si="61"/>
        <v>0</v>
      </c>
      <c r="G333" s="310">
        <f t="shared" si="62"/>
        <v>0</v>
      </c>
      <c r="H333" s="310">
        <f t="shared" si="63"/>
        <v>0</v>
      </c>
      <c r="I333" s="310">
        <f t="shared" si="55"/>
        <v>0</v>
      </c>
      <c r="J333" s="374">
        <f t="shared" si="64"/>
        <v>0</v>
      </c>
      <c r="K333" s="374">
        <f t="shared" si="56"/>
        <v>0</v>
      </c>
      <c r="L333" s="388">
        <f t="shared" si="65"/>
        <v>1</v>
      </c>
      <c r="M333" s="374">
        <f t="shared" si="57"/>
        <v>0</v>
      </c>
    </row>
    <row r="334" spans="1:13">
      <c r="A334" s="228">
        <f t="shared" si="58"/>
        <v>0</v>
      </c>
      <c r="B334" s="229">
        <f t="shared" si="53"/>
        <v>0</v>
      </c>
      <c r="C334" s="310">
        <f t="shared" si="59"/>
        <v>0</v>
      </c>
      <c r="D334" s="310">
        <f t="shared" si="60"/>
        <v>0</v>
      </c>
      <c r="E334" s="311">
        <f t="shared" si="54"/>
        <v>0</v>
      </c>
      <c r="F334" s="310">
        <f t="shared" si="61"/>
        <v>0</v>
      </c>
      <c r="G334" s="310">
        <f t="shared" si="62"/>
        <v>0</v>
      </c>
      <c r="H334" s="310">
        <f t="shared" si="63"/>
        <v>0</v>
      </c>
      <c r="I334" s="310">
        <f t="shared" si="55"/>
        <v>0</v>
      </c>
      <c r="J334" s="374">
        <f t="shared" si="64"/>
        <v>0</v>
      </c>
      <c r="K334" s="374">
        <f t="shared" si="56"/>
        <v>0</v>
      </c>
      <c r="L334" s="388">
        <f t="shared" si="65"/>
        <v>1</v>
      </c>
      <c r="M334" s="374">
        <f t="shared" si="57"/>
        <v>0</v>
      </c>
    </row>
    <row r="335" spans="1:13">
      <c r="A335" s="228">
        <f t="shared" si="58"/>
        <v>0</v>
      </c>
      <c r="B335" s="229">
        <f t="shared" si="53"/>
        <v>0</v>
      </c>
      <c r="C335" s="310">
        <f t="shared" si="59"/>
        <v>0</v>
      </c>
      <c r="D335" s="310">
        <f t="shared" si="60"/>
        <v>0</v>
      </c>
      <c r="E335" s="311">
        <f t="shared" si="54"/>
        <v>0</v>
      </c>
      <c r="F335" s="310">
        <f t="shared" si="61"/>
        <v>0</v>
      </c>
      <c r="G335" s="310">
        <f t="shared" si="62"/>
        <v>0</v>
      </c>
      <c r="H335" s="310">
        <f t="shared" si="63"/>
        <v>0</v>
      </c>
      <c r="I335" s="310">
        <f t="shared" si="55"/>
        <v>0</v>
      </c>
      <c r="J335" s="374">
        <f t="shared" si="64"/>
        <v>0</v>
      </c>
      <c r="K335" s="374">
        <f t="shared" si="56"/>
        <v>0</v>
      </c>
      <c r="L335" s="388">
        <f t="shared" si="65"/>
        <v>1</v>
      </c>
      <c r="M335" s="374">
        <f t="shared" si="57"/>
        <v>0</v>
      </c>
    </row>
    <row r="336" spans="1:13">
      <c r="A336" s="228">
        <f t="shared" si="58"/>
        <v>0</v>
      </c>
      <c r="B336" s="229">
        <f t="shared" si="53"/>
        <v>0</v>
      </c>
      <c r="C336" s="310">
        <f t="shared" si="59"/>
        <v>0</v>
      </c>
      <c r="D336" s="310">
        <f t="shared" si="60"/>
        <v>0</v>
      </c>
      <c r="E336" s="311">
        <f t="shared" si="54"/>
        <v>0</v>
      </c>
      <c r="F336" s="310">
        <f t="shared" si="61"/>
        <v>0</v>
      </c>
      <c r="G336" s="310">
        <f t="shared" si="62"/>
        <v>0</v>
      </c>
      <c r="H336" s="310">
        <f t="shared" si="63"/>
        <v>0</v>
      </c>
      <c r="I336" s="310">
        <f t="shared" si="55"/>
        <v>0</v>
      </c>
      <c r="J336" s="374">
        <f t="shared" si="64"/>
        <v>0</v>
      </c>
      <c r="K336" s="374">
        <f t="shared" si="56"/>
        <v>0</v>
      </c>
      <c r="L336" s="388">
        <f t="shared" si="65"/>
        <v>1</v>
      </c>
      <c r="M336" s="374">
        <f t="shared" si="57"/>
        <v>0</v>
      </c>
    </row>
    <row r="337" spans="1:13">
      <c r="A337" s="228">
        <f t="shared" si="58"/>
        <v>0</v>
      </c>
      <c r="B337" s="229">
        <f t="shared" si="53"/>
        <v>0</v>
      </c>
      <c r="C337" s="310">
        <f t="shared" si="59"/>
        <v>0</v>
      </c>
      <c r="D337" s="310">
        <f t="shared" si="60"/>
        <v>0</v>
      </c>
      <c r="E337" s="311">
        <f t="shared" si="54"/>
        <v>0</v>
      </c>
      <c r="F337" s="310">
        <f t="shared" si="61"/>
        <v>0</v>
      </c>
      <c r="G337" s="310">
        <f t="shared" si="62"/>
        <v>0</v>
      </c>
      <c r="H337" s="310">
        <f t="shared" si="63"/>
        <v>0</v>
      </c>
      <c r="I337" s="310">
        <f t="shared" si="55"/>
        <v>0</v>
      </c>
      <c r="J337" s="374">
        <f t="shared" si="64"/>
        <v>0</v>
      </c>
      <c r="K337" s="374">
        <f t="shared" si="56"/>
        <v>0</v>
      </c>
      <c r="L337" s="388">
        <f t="shared" si="65"/>
        <v>1</v>
      </c>
      <c r="M337" s="374">
        <f t="shared" si="57"/>
        <v>0</v>
      </c>
    </row>
    <row r="338" spans="1:13">
      <c r="A338" s="228">
        <f t="shared" si="58"/>
        <v>0</v>
      </c>
      <c r="B338" s="229">
        <f t="shared" ref="B338:B400" si="66">IF(Pay_Num&lt;&gt;0,DATE(YEAR(Loan_Start),MONTH(Loan_Start)+(Pay_Num)*12/Num_Pmt_Per_Year,DAY(Loan_Start)),0)</f>
        <v>0</v>
      </c>
      <c r="C338" s="310">
        <f t="shared" si="59"/>
        <v>0</v>
      </c>
      <c r="D338" s="310">
        <f t="shared" si="60"/>
        <v>0</v>
      </c>
      <c r="E338" s="311">
        <f t="shared" ref="E338:E400" si="67">IF(AND(Pay_Num&lt;&gt;0,Sched_Pay+Scheduled_Extra_Payments&lt;Beg_Bal),Scheduled_Extra_Payments,IF(AND(Pay_Num&lt;&gt;0,Beg_Bal-Sched_Pay&gt;0),Beg_Bal-Sched_Pay,IF(Pay_Num&lt;&gt;0,0,0)))</f>
        <v>0</v>
      </c>
      <c r="F338" s="310">
        <f t="shared" si="61"/>
        <v>0</v>
      </c>
      <c r="G338" s="310">
        <f t="shared" si="62"/>
        <v>0</v>
      </c>
      <c r="H338" s="310">
        <f t="shared" si="63"/>
        <v>0</v>
      </c>
      <c r="I338" s="310">
        <f t="shared" ref="I338:I400" si="68">IF(AND(Pay_Num&lt;&gt;0,Sched_Pay+Extra_Pay&lt;Beg_Bal),Beg_Bal-Princ,IF(Pay_Num&lt;&gt;0,0,0))</f>
        <v>0</v>
      </c>
      <c r="J338" s="374">
        <f t="shared" si="64"/>
        <v>0</v>
      </c>
      <c r="K338" s="374">
        <f t="shared" ref="K338:K400" si="69">H339-J339</f>
        <v>0</v>
      </c>
      <c r="L338" s="388">
        <f t="shared" si="65"/>
        <v>1</v>
      </c>
      <c r="M338" s="374">
        <f t="shared" ref="M338:M400" si="70">K338+J338</f>
        <v>0</v>
      </c>
    </row>
    <row r="339" spans="1:13">
      <c r="A339" s="228">
        <f t="shared" ref="A339:A400" si="71">IF(Values_Entered,A338+1,0)</f>
        <v>0</v>
      </c>
      <c r="B339" s="229">
        <f t="shared" si="66"/>
        <v>0</v>
      </c>
      <c r="C339" s="310">
        <f t="shared" ref="C339:C400" si="72">IF(Pay_Num&lt;&gt;0,I338,0)</f>
        <v>0</v>
      </c>
      <c r="D339" s="310">
        <f t="shared" ref="D339:D400" si="73">G339+H339</f>
        <v>0</v>
      </c>
      <c r="E339" s="311">
        <f t="shared" si="67"/>
        <v>0</v>
      </c>
      <c r="F339" s="310">
        <f t="shared" ref="F339:F400" si="74">IF(AND(Pay_Num&lt;&gt;0,Sched_Pay+Extra_Pay&lt;Beg_Bal),Sched_Pay+Extra_Pay,IF(Pay_Num&lt;&gt;0,Beg_Bal,0))</f>
        <v>0</v>
      </c>
      <c r="G339" s="310">
        <f t="shared" ref="G339:G400" si="75">IF(I338=0,0,IF(Pay_Num&lt;&gt;0,Loan_Amount/Loan_Years/Num_Pmt_Per_Year,0))</f>
        <v>0</v>
      </c>
      <c r="H339" s="310">
        <f t="shared" ref="H339:H400" si="76">IF(Pay_Num&lt;&gt;0,Beg_Bal*Interest_Rate/Num_Pmt_Per_Year,0)</f>
        <v>0</v>
      </c>
      <c r="I339" s="310">
        <f t="shared" si="68"/>
        <v>0</v>
      </c>
      <c r="J339" s="374">
        <f t="shared" ref="J339:J400" si="77">DAYS360(L339,B339)/360*H339</f>
        <v>0</v>
      </c>
      <c r="K339" s="374">
        <f t="shared" si="69"/>
        <v>0</v>
      </c>
      <c r="L339" s="388">
        <f t="shared" ref="L339:L400" si="78">DATE(YEAR(B339),1,1)</f>
        <v>1</v>
      </c>
      <c r="M339" s="374">
        <f t="shared" si="70"/>
        <v>0</v>
      </c>
    </row>
    <row r="340" spans="1:13">
      <c r="A340" s="228">
        <f t="shared" si="71"/>
        <v>0</v>
      </c>
      <c r="B340" s="229">
        <f t="shared" si="66"/>
        <v>0</v>
      </c>
      <c r="C340" s="310">
        <f t="shared" si="72"/>
        <v>0</v>
      </c>
      <c r="D340" s="310">
        <f t="shared" si="73"/>
        <v>0</v>
      </c>
      <c r="E340" s="311">
        <f t="shared" si="67"/>
        <v>0</v>
      </c>
      <c r="F340" s="310">
        <f t="shared" si="74"/>
        <v>0</v>
      </c>
      <c r="G340" s="310">
        <f t="shared" si="75"/>
        <v>0</v>
      </c>
      <c r="H340" s="310">
        <f t="shared" si="76"/>
        <v>0</v>
      </c>
      <c r="I340" s="310">
        <f t="shared" si="68"/>
        <v>0</v>
      </c>
      <c r="J340" s="374">
        <f t="shared" si="77"/>
        <v>0</v>
      </c>
      <c r="K340" s="374">
        <f t="shared" si="69"/>
        <v>0</v>
      </c>
      <c r="L340" s="388">
        <f t="shared" si="78"/>
        <v>1</v>
      </c>
      <c r="M340" s="374">
        <f t="shared" si="70"/>
        <v>0</v>
      </c>
    </row>
    <row r="341" spans="1:13">
      <c r="A341" s="228">
        <f t="shared" si="71"/>
        <v>0</v>
      </c>
      <c r="B341" s="229">
        <f t="shared" si="66"/>
        <v>0</v>
      </c>
      <c r="C341" s="310">
        <f t="shared" si="72"/>
        <v>0</v>
      </c>
      <c r="D341" s="310">
        <f t="shared" si="73"/>
        <v>0</v>
      </c>
      <c r="E341" s="311">
        <f t="shared" si="67"/>
        <v>0</v>
      </c>
      <c r="F341" s="310">
        <f t="shared" si="74"/>
        <v>0</v>
      </c>
      <c r="G341" s="310">
        <f t="shared" si="75"/>
        <v>0</v>
      </c>
      <c r="H341" s="310">
        <f t="shared" si="76"/>
        <v>0</v>
      </c>
      <c r="I341" s="310">
        <f t="shared" si="68"/>
        <v>0</v>
      </c>
      <c r="J341" s="374">
        <f t="shared" si="77"/>
        <v>0</v>
      </c>
      <c r="K341" s="374">
        <f t="shared" si="69"/>
        <v>0</v>
      </c>
      <c r="L341" s="388">
        <f t="shared" si="78"/>
        <v>1</v>
      </c>
      <c r="M341" s="374">
        <f t="shared" si="70"/>
        <v>0</v>
      </c>
    </row>
    <row r="342" spans="1:13">
      <c r="A342" s="228">
        <f t="shared" si="71"/>
        <v>0</v>
      </c>
      <c r="B342" s="229">
        <f t="shared" si="66"/>
        <v>0</v>
      </c>
      <c r="C342" s="310">
        <f t="shared" si="72"/>
        <v>0</v>
      </c>
      <c r="D342" s="310">
        <f t="shared" si="73"/>
        <v>0</v>
      </c>
      <c r="E342" s="311">
        <f t="shared" si="67"/>
        <v>0</v>
      </c>
      <c r="F342" s="310">
        <f t="shared" si="74"/>
        <v>0</v>
      </c>
      <c r="G342" s="310">
        <f t="shared" si="75"/>
        <v>0</v>
      </c>
      <c r="H342" s="310">
        <f t="shared" si="76"/>
        <v>0</v>
      </c>
      <c r="I342" s="310">
        <f t="shared" si="68"/>
        <v>0</v>
      </c>
      <c r="J342" s="374">
        <f t="shared" si="77"/>
        <v>0</v>
      </c>
      <c r="K342" s="374">
        <f t="shared" si="69"/>
        <v>0</v>
      </c>
      <c r="L342" s="388">
        <f t="shared" si="78"/>
        <v>1</v>
      </c>
      <c r="M342" s="374">
        <f t="shared" si="70"/>
        <v>0</v>
      </c>
    </row>
    <row r="343" spans="1:13">
      <c r="A343" s="228">
        <f t="shared" si="71"/>
        <v>0</v>
      </c>
      <c r="B343" s="229">
        <f t="shared" si="66"/>
        <v>0</v>
      </c>
      <c r="C343" s="310">
        <f t="shared" si="72"/>
        <v>0</v>
      </c>
      <c r="D343" s="310">
        <f t="shared" si="73"/>
        <v>0</v>
      </c>
      <c r="E343" s="311">
        <f t="shared" si="67"/>
        <v>0</v>
      </c>
      <c r="F343" s="310">
        <f t="shared" si="74"/>
        <v>0</v>
      </c>
      <c r="G343" s="310">
        <f t="shared" si="75"/>
        <v>0</v>
      </c>
      <c r="H343" s="310">
        <f t="shared" si="76"/>
        <v>0</v>
      </c>
      <c r="I343" s="310">
        <f t="shared" si="68"/>
        <v>0</v>
      </c>
      <c r="J343" s="374">
        <f t="shared" si="77"/>
        <v>0</v>
      </c>
      <c r="K343" s="374">
        <f t="shared" si="69"/>
        <v>0</v>
      </c>
      <c r="L343" s="388">
        <f t="shared" si="78"/>
        <v>1</v>
      </c>
      <c r="M343" s="374">
        <f t="shared" si="70"/>
        <v>0</v>
      </c>
    </row>
    <row r="344" spans="1:13">
      <c r="A344" s="228">
        <f t="shared" si="71"/>
        <v>0</v>
      </c>
      <c r="B344" s="229">
        <f t="shared" si="66"/>
        <v>0</v>
      </c>
      <c r="C344" s="310">
        <f t="shared" si="72"/>
        <v>0</v>
      </c>
      <c r="D344" s="310">
        <f t="shared" si="73"/>
        <v>0</v>
      </c>
      <c r="E344" s="311">
        <f t="shared" si="67"/>
        <v>0</v>
      </c>
      <c r="F344" s="310">
        <f t="shared" si="74"/>
        <v>0</v>
      </c>
      <c r="G344" s="310">
        <f t="shared" si="75"/>
        <v>0</v>
      </c>
      <c r="H344" s="310">
        <f t="shared" si="76"/>
        <v>0</v>
      </c>
      <c r="I344" s="310">
        <f t="shared" si="68"/>
        <v>0</v>
      </c>
      <c r="J344" s="374">
        <f t="shared" si="77"/>
        <v>0</v>
      </c>
      <c r="K344" s="374">
        <f t="shared" si="69"/>
        <v>0</v>
      </c>
      <c r="L344" s="388">
        <f t="shared" si="78"/>
        <v>1</v>
      </c>
      <c r="M344" s="374">
        <f t="shared" si="70"/>
        <v>0</v>
      </c>
    </row>
    <row r="345" spans="1:13">
      <c r="A345" s="228">
        <f t="shared" si="71"/>
        <v>0</v>
      </c>
      <c r="B345" s="229">
        <f t="shared" si="66"/>
        <v>0</v>
      </c>
      <c r="C345" s="310">
        <f t="shared" si="72"/>
        <v>0</v>
      </c>
      <c r="D345" s="310">
        <f t="shared" si="73"/>
        <v>0</v>
      </c>
      <c r="E345" s="311">
        <f t="shared" si="67"/>
        <v>0</v>
      </c>
      <c r="F345" s="310">
        <f t="shared" si="74"/>
        <v>0</v>
      </c>
      <c r="G345" s="310">
        <f t="shared" si="75"/>
        <v>0</v>
      </c>
      <c r="H345" s="310">
        <f t="shared" si="76"/>
        <v>0</v>
      </c>
      <c r="I345" s="310">
        <f t="shared" si="68"/>
        <v>0</v>
      </c>
      <c r="J345" s="374">
        <f t="shared" si="77"/>
        <v>0</v>
      </c>
      <c r="K345" s="374">
        <f t="shared" si="69"/>
        <v>0</v>
      </c>
      <c r="L345" s="388">
        <f t="shared" si="78"/>
        <v>1</v>
      </c>
      <c r="M345" s="374">
        <f t="shared" si="70"/>
        <v>0</v>
      </c>
    </row>
    <row r="346" spans="1:13">
      <c r="A346" s="228">
        <f t="shared" si="71"/>
        <v>0</v>
      </c>
      <c r="B346" s="229">
        <f t="shared" si="66"/>
        <v>0</v>
      </c>
      <c r="C346" s="310">
        <f t="shared" si="72"/>
        <v>0</v>
      </c>
      <c r="D346" s="310">
        <f t="shared" si="73"/>
        <v>0</v>
      </c>
      <c r="E346" s="311">
        <f t="shared" si="67"/>
        <v>0</v>
      </c>
      <c r="F346" s="310">
        <f t="shared" si="74"/>
        <v>0</v>
      </c>
      <c r="G346" s="310">
        <f t="shared" si="75"/>
        <v>0</v>
      </c>
      <c r="H346" s="310">
        <f t="shared" si="76"/>
        <v>0</v>
      </c>
      <c r="I346" s="310">
        <f t="shared" si="68"/>
        <v>0</v>
      </c>
      <c r="J346" s="374">
        <f t="shared" si="77"/>
        <v>0</v>
      </c>
      <c r="K346" s="374">
        <f t="shared" si="69"/>
        <v>0</v>
      </c>
      <c r="L346" s="388">
        <f t="shared" si="78"/>
        <v>1</v>
      </c>
      <c r="M346" s="374">
        <f t="shared" si="70"/>
        <v>0</v>
      </c>
    </row>
    <row r="347" spans="1:13">
      <c r="A347" s="228">
        <f t="shared" si="71"/>
        <v>0</v>
      </c>
      <c r="B347" s="229">
        <f t="shared" si="66"/>
        <v>0</v>
      </c>
      <c r="C347" s="310">
        <f t="shared" si="72"/>
        <v>0</v>
      </c>
      <c r="D347" s="310">
        <f t="shared" si="73"/>
        <v>0</v>
      </c>
      <c r="E347" s="311">
        <f t="shared" si="67"/>
        <v>0</v>
      </c>
      <c r="F347" s="310">
        <f t="shared" si="74"/>
        <v>0</v>
      </c>
      <c r="G347" s="310">
        <f t="shared" si="75"/>
        <v>0</v>
      </c>
      <c r="H347" s="310">
        <f t="shared" si="76"/>
        <v>0</v>
      </c>
      <c r="I347" s="310">
        <f t="shared" si="68"/>
        <v>0</v>
      </c>
      <c r="J347" s="374">
        <f t="shared" si="77"/>
        <v>0</v>
      </c>
      <c r="K347" s="374">
        <f t="shared" si="69"/>
        <v>0</v>
      </c>
      <c r="L347" s="388">
        <f t="shared" si="78"/>
        <v>1</v>
      </c>
      <c r="M347" s="374">
        <f t="shared" si="70"/>
        <v>0</v>
      </c>
    </row>
    <row r="348" spans="1:13">
      <c r="A348" s="228">
        <f t="shared" si="71"/>
        <v>0</v>
      </c>
      <c r="B348" s="229">
        <f t="shared" si="66"/>
        <v>0</v>
      </c>
      <c r="C348" s="310">
        <f t="shared" si="72"/>
        <v>0</v>
      </c>
      <c r="D348" s="310">
        <f t="shared" si="73"/>
        <v>0</v>
      </c>
      <c r="E348" s="311">
        <f t="shared" si="67"/>
        <v>0</v>
      </c>
      <c r="F348" s="310">
        <f t="shared" si="74"/>
        <v>0</v>
      </c>
      <c r="G348" s="310">
        <f t="shared" si="75"/>
        <v>0</v>
      </c>
      <c r="H348" s="310">
        <f t="shared" si="76"/>
        <v>0</v>
      </c>
      <c r="I348" s="310">
        <f t="shared" si="68"/>
        <v>0</v>
      </c>
      <c r="J348" s="374">
        <f t="shared" si="77"/>
        <v>0</v>
      </c>
      <c r="K348" s="374">
        <f t="shared" si="69"/>
        <v>0</v>
      </c>
      <c r="L348" s="388">
        <f t="shared" si="78"/>
        <v>1</v>
      </c>
      <c r="M348" s="374">
        <f t="shared" si="70"/>
        <v>0</v>
      </c>
    </row>
    <row r="349" spans="1:13">
      <c r="A349" s="228">
        <f t="shared" si="71"/>
        <v>0</v>
      </c>
      <c r="B349" s="229">
        <f t="shared" si="66"/>
        <v>0</v>
      </c>
      <c r="C349" s="310">
        <f t="shared" si="72"/>
        <v>0</v>
      </c>
      <c r="D349" s="310">
        <f t="shared" si="73"/>
        <v>0</v>
      </c>
      <c r="E349" s="311">
        <f t="shared" si="67"/>
        <v>0</v>
      </c>
      <c r="F349" s="310">
        <f t="shared" si="74"/>
        <v>0</v>
      </c>
      <c r="G349" s="310">
        <f t="shared" si="75"/>
        <v>0</v>
      </c>
      <c r="H349" s="310">
        <f t="shared" si="76"/>
        <v>0</v>
      </c>
      <c r="I349" s="310">
        <f t="shared" si="68"/>
        <v>0</v>
      </c>
      <c r="J349" s="374">
        <f t="shared" si="77"/>
        <v>0</v>
      </c>
      <c r="K349" s="374">
        <f t="shared" si="69"/>
        <v>0</v>
      </c>
      <c r="L349" s="388">
        <f t="shared" si="78"/>
        <v>1</v>
      </c>
      <c r="M349" s="374">
        <f t="shared" si="70"/>
        <v>0</v>
      </c>
    </row>
    <row r="350" spans="1:13">
      <c r="A350" s="228">
        <f t="shared" si="71"/>
        <v>0</v>
      </c>
      <c r="B350" s="229">
        <f t="shared" si="66"/>
        <v>0</v>
      </c>
      <c r="C350" s="310">
        <f t="shared" si="72"/>
        <v>0</v>
      </c>
      <c r="D350" s="310">
        <f t="shared" si="73"/>
        <v>0</v>
      </c>
      <c r="E350" s="311">
        <f t="shared" si="67"/>
        <v>0</v>
      </c>
      <c r="F350" s="310">
        <f t="shared" si="74"/>
        <v>0</v>
      </c>
      <c r="G350" s="310">
        <f t="shared" si="75"/>
        <v>0</v>
      </c>
      <c r="H350" s="310">
        <f t="shared" si="76"/>
        <v>0</v>
      </c>
      <c r="I350" s="310">
        <f t="shared" si="68"/>
        <v>0</v>
      </c>
      <c r="J350" s="374">
        <f t="shared" si="77"/>
        <v>0</v>
      </c>
      <c r="K350" s="374">
        <f t="shared" si="69"/>
        <v>0</v>
      </c>
      <c r="L350" s="388">
        <f t="shared" si="78"/>
        <v>1</v>
      </c>
      <c r="M350" s="374">
        <f t="shared" si="70"/>
        <v>0</v>
      </c>
    </row>
    <row r="351" spans="1:13">
      <c r="A351" s="228">
        <f t="shared" si="71"/>
        <v>0</v>
      </c>
      <c r="B351" s="229">
        <f t="shared" si="66"/>
        <v>0</v>
      </c>
      <c r="C351" s="310">
        <f t="shared" si="72"/>
        <v>0</v>
      </c>
      <c r="D351" s="310">
        <f t="shared" si="73"/>
        <v>0</v>
      </c>
      <c r="E351" s="311">
        <f t="shared" si="67"/>
        <v>0</v>
      </c>
      <c r="F351" s="310">
        <f t="shared" si="74"/>
        <v>0</v>
      </c>
      <c r="G351" s="310">
        <f t="shared" si="75"/>
        <v>0</v>
      </c>
      <c r="H351" s="310">
        <f t="shared" si="76"/>
        <v>0</v>
      </c>
      <c r="I351" s="310">
        <f t="shared" si="68"/>
        <v>0</v>
      </c>
      <c r="J351" s="374">
        <f t="shared" si="77"/>
        <v>0</v>
      </c>
      <c r="K351" s="374">
        <f t="shared" si="69"/>
        <v>0</v>
      </c>
      <c r="L351" s="388">
        <f t="shared" si="78"/>
        <v>1</v>
      </c>
      <c r="M351" s="374">
        <f t="shared" si="70"/>
        <v>0</v>
      </c>
    </row>
    <row r="352" spans="1:13">
      <c r="A352" s="228">
        <f t="shared" si="71"/>
        <v>0</v>
      </c>
      <c r="B352" s="229">
        <f t="shared" si="66"/>
        <v>0</v>
      </c>
      <c r="C352" s="310">
        <f t="shared" si="72"/>
        <v>0</v>
      </c>
      <c r="D352" s="310">
        <f t="shared" si="73"/>
        <v>0</v>
      </c>
      <c r="E352" s="311">
        <f t="shared" si="67"/>
        <v>0</v>
      </c>
      <c r="F352" s="310">
        <f t="shared" si="74"/>
        <v>0</v>
      </c>
      <c r="G352" s="310">
        <f t="shared" si="75"/>
        <v>0</v>
      </c>
      <c r="H352" s="310">
        <f t="shared" si="76"/>
        <v>0</v>
      </c>
      <c r="I352" s="310">
        <f t="shared" si="68"/>
        <v>0</v>
      </c>
      <c r="J352" s="374">
        <f t="shared" si="77"/>
        <v>0</v>
      </c>
      <c r="K352" s="374">
        <f t="shared" si="69"/>
        <v>0</v>
      </c>
      <c r="L352" s="388">
        <f t="shared" si="78"/>
        <v>1</v>
      </c>
      <c r="M352" s="374">
        <f t="shared" si="70"/>
        <v>0</v>
      </c>
    </row>
    <row r="353" spans="1:13">
      <c r="A353" s="228">
        <f t="shared" si="71"/>
        <v>0</v>
      </c>
      <c r="B353" s="229">
        <f t="shared" si="66"/>
        <v>0</v>
      </c>
      <c r="C353" s="310">
        <f t="shared" si="72"/>
        <v>0</v>
      </c>
      <c r="D353" s="310">
        <f t="shared" si="73"/>
        <v>0</v>
      </c>
      <c r="E353" s="311">
        <f t="shared" si="67"/>
        <v>0</v>
      </c>
      <c r="F353" s="310">
        <f t="shared" si="74"/>
        <v>0</v>
      </c>
      <c r="G353" s="310">
        <f t="shared" si="75"/>
        <v>0</v>
      </c>
      <c r="H353" s="310">
        <f t="shared" si="76"/>
        <v>0</v>
      </c>
      <c r="I353" s="310">
        <f t="shared" si="68"/>
        <v>0</v>
      </c>
      <c r="J353" s="374">
        <f t="shared" si="77"/>
        <v>0</v>
      </c>
      <c r="K353" s="374">
        <f t="shared" si="69"/>
        <v>0</v>
      </c>
      <c r="L353" s="388">
        <f t="shared" si="78"/>
        <v>1</v>
      </c>
      <c r="M353" s="374">
        <f t="shared" si="70"/>
        <v>0</v>
      </c>
    </row>
    <row r="354" spans="1:13">
      <c r="A354" s="228">
        <f t="shared" si="71"/>
        <v>0</v>
      </c>
      <c r="B354" s="229">
        <f t="shared" si="66"/>
        <v>0</v>
      </c>
      <c r="C354" s="310">
        <f t="shared" si="72"/>
        <v>0</v>
      </c>
      <c r="D354" s="310">
        <f t="shared" si="73"/>
        <v>0</v>
      </c>
      <c r="E354" s="311">
        <f t="shared" si="67"/>
        <v>0</v>
      </c>
      <c r="F354" s="310">
        <f t="shared" si="74"/>
        <v>0</v>
      </c>
      <c r="G354" s="310">
        <f t="shared" si="75"/>
        <v>0</v>
      </c>
      <c r="H354" s="310">
        <f t="shared" si="76"/>
        <v>0</v>
      </c>
      <c r="I354" s="310">
        <f t="shared" si="68"/>
        <v>0</v>
      </c>
      <c r="J354" s="374">
        <f t="shared" si="77"/>
        <v>0</v>
      </c>
      <c r="K354" s="374">
        <f t="shared" si="69"/>
        <v>0</v>
      </c>
      <c r="L354" s="388">
        <f t="shared" si="78"/>
        <v>1</v>
      </c>
      <c r="M354" s="374">
        <f t="shared" si="70"/>
        <v>0</v>
      </c>
    </row>
    <row r="355" spans="1:13">
      <c r="A355" s="228">
        <f t="shared" si="71"/>
        <v>0</v>
      </c>
      <c r="B355" s="229">
        <f t="shared" si="66"/>
        <v>0</v>
      </c>
      <c r="C355" s="310">
        <f t="shared" si="72"/>
        <v>0</v>
      </c>
      <c r="D355" s="310">
        <f t="shared" si="73"/>
        <v>0</v>
      </c>
      <c r="E355" s="311">
        <f t="shared" si="67"/>
        <v>0</v>
      </c>
      <c r="F355" s="310">
        <f t="shared" si="74"/>
        <v>0</v>
      </c>
      <c r="G355" s="310">
        <f t="shared" si="75"/>
        <v>0</v>
      </c>
      <c r="H355" s="310">
        <f t="shared" si="76"/>
        <v>0</v>
      </c>
      <c r="I355" s="310">
        <f t="shared" si="68"/>
        <v>0</v>
      </c>
      <c r="J355" s="374">
        <f t="shared" si="77"/>
        <v>0</v>
      </c>
      <c r="K355" s="374">
        <f t="shared" si="69"/>
        <v>0</v>
      </c>
      <c r="L355" s="388">
        <f t="shared" si="78"/>
        <v>1</v>
      </c>
      <c r="M355" s="374">
        <f t="shared" si="70"/>
        <v>0</v>
      </c>
    </row>
    <row r="356" spans="1:13">
      <c r="A356" s="228">
        <f t="shared" si="71"/>
        <v>0</v>
      </c>
      <c r="B356" s="229">
        <f t="shared" si="66"/>
        <v>0</v>
      </c>
      <c r="C356" s="310">
        <f t="shared" si="72"/>
        <v>0</v>
      </c>
      <c r="D356" s="310">
        <f t="shared" si="73"/>
        <v>0</v>
      </c>
      <c r="E356" s="311">
        <f t="shared" si="67"/>
        <v>0</v>
      </c>
      <c r="F356" s="310">
        <f t="shared" si="74"/>
        <v>0</v>
      </c>
      <c r="G356" s="310">
        <f t="shared" si="75"/>
        <v>0</v>
      </c>
      <c r="H356" s="310">
        <f t="shared" si="76"/>
        <v>0</v>
      </c>
      <c r="I356" s="310">
        <f t="shared" si="68"/>
        <v>0</v>
      </c>
      <c r="J356" s="374">
        <f t="shared" si="77"/>
        <v>0</v>
      </c>
      <c r="K356" s="374">
        <f t="shared" si="69"/>
        <v>0</v>
      </c>
      <c r="L356" s="388">
        <f t="shared" si="78"/>
        <v>1</v>
      </c>
      <c r="M356" s="374">
        <f t="shared" si="70"/>
        <v>0</v>
      </c>
    </row>
    <row r="357" spans="1:13">
      <c r="A357" s="228">
        <f t="shared" si="71"/>
        <v>0</v>
      </c>
      <c r="B357" s="229">
        <f t="shared" si="66"/>
        <v>0</v>
      </c>
      <c r="C357" s="310">
        <f t="shared" si="72"/>
        <v>0</v>
      </c>
      <c r="D357" s="310">
        <f t="shared" si="73"/>
        <v>0</v>
      </c>
      <c r="E357" s="311">
        <f t="shared" si="67"/>
        <v>0</v>
      </c>
      <c r="F357" s="310">
        <f t="shared" si="74"/>
        <v>0</v>
      </c>
      <c r="G357" s="310">
        <f t="shared" si="75"/>
        <v>0</v>
      </c>
      <c r="H357" s="310">
        <f t="shared" si="76"/>
        <v>0</v>
      </c>
      <c r="I357" s="310">
        <f t="shared" si="68"/>
        <v>0</v>
      </c>
      <c r="J357" s="374">
        <f t="shared" si="77"/>
        <v>0</v>
      </c>
      <c r="K357" s="374">
        <f t="shared" si="69"/>
        <v>0</v>
      </c>
      <c r="L357" s="388">
        <f t="shared" si="78"/>
        <v>1</v>
      </c>
      <c r="M357" s="374">
        <f t="shared" si="70"/>
        <v>0</v>
      </c>
    </row>
    <row r="358" spans="1:13">
      <c r="A358" s="228">
        <f t="shared" si="71"/>
        <v>0</v>
      </c>
      <c r="B358" s="229">
        <f t="shared" si="66"/>
        <v>0</v>
      </c>
      <c r="C358" s="310">
        <f t="shared" si="72"/>
        <v>0</v>
      </c>
      <c r="D358" s="310">
        <f t="shared" si="73"/>
        <v>0</v>
      </c>
      <c r="E358" s="311">
        <f t="shared" si="67"/>
        <v>0</v>
      </c>
      <c r="F358" s="310">
        <f t="shared" si="74"/>
        <v>0</v>
      </c>
      <c r="G358" s="310">
        <f t="shared" si="75"/>
        <v>0</v>
      </c>
      <c r="H358" s="310">
        <f t="shared" si="76"/>
        <v>0</v>
      </c>
      <c r="I358" s="310">
        <f t="shared" si="68"/>
        <v>0</v>
      </c>
      <c r="J358" s="374">
        <f t="shared" si="77"/>
        <v>0</v>
      </c>
      <c r="K358" s="374">
        <f t="shared" si="69"/>
        <v>0</v>
      </c>
      <c r="L358" s="388">
        <f t="shared" si="78"/>
        <v>1</v>
      </c>
      <c r="M358" s="374">
        <f t="shared" si="70"/>
        <v>0</v>
      </c>
    </row>
    <row r="359" spans="1:13">
      <c r="A359" s="228">
        <f t="shared" si="71"/>
        <v>0</v>
      </c>
      <c r="B359" s="229">
        <f t="shared" si="66"/>
        <v>0</v>
      </c>
      <c r="C359" s="310">
        <f t="shared" si="72"/>
        <v>0</v>
      </c>
      <c r="D359" s="310">
        <f t="shared" si="73"/>
        <v>0</v>
      </c>
      <c r="E359" s="311">
        <f t="shared" si="67"/>
        <v>0</v>
      </c>
      <c r="F359" s="310">
        <f t="shared" si="74"/>
        <v>0</v>
      </c>
      <c r="G359" s="310">
        <f t="shared" si="75"/>
        <v>0</v>
      </c>
      <c r="H359" s="310">
        <f t="shared" si="76"/>
        <v>0</v>
      </c>
      <c r="I359" s="310">
        <f t="shared" si="68"/>
        <v>0</v>
      </c>
      <c r="J359" s="374">
        <f t="shared" si="77"/>
        <v>0</v>
      </c>
      <c r="K359" s="374">
        <f t="shared" si="69"/>
        <v>0</v>
      </c>
      <c r="L359" s="388">
        <f t="shared" si="78"/>
        <v>1</v>
      </c>
      <c r="M359" s="374">
        <f t="shared" si="70"/>
        <v>0</v>
      </c>
    </row>
    <row r="360" spans="1:13">
      <c r="A360" s="228">
        <f t="shared" si="71"/>
        <v>0</v>
      </c>
      <c r="B360" s="229">
        <f t="shared" si="66"/>
        <v>0</v>
      </c>
      <c r="C360" s="310">
        <f t="shared" si="72"/>
        <v>0</v>
      </c>
      <c r="D360" s="310">
        <f t="shared" si="73"/>
        <v>0</v>
      </c>
      <c r="E360" s="311">
        <f t="shared" si="67"/>
        <v>0</v>
      </c>
      <c r="F360" s="310">
        <f t="shared" si="74"/>
        <v>0</v>
      </c>
      <c r="G360" s="310">
        <f t="shared" si="75"/>
        <v>0</v>
      </c>
      <c r="H360" s="310">
        <f t="shared" si="76"/>
        <v>0</v>
      </c>
      <c r="I360" s="310">
        <f t="shared" si="68"/>
        <v>0</v>
      </c>
      <c r="J360" s="374">
        <f t="shared" si="77"/>
        <v>0</v>
      </c>
      <c r="K360" s="374">
        <f t="shared" si="69"/>
        <v>0</v>
      </c>
      <c r="L360" s="388">
        <f t="shared" si="78"/>
        <v>1</v>
      </c>
      <c r="M360" s="374">
        <f t="shared" si="70"/>
        <v>0</v>
      </c>
    </row>
    <row r="361" spans="1:13">
      <c r="A361" s="228">
        <f t="shared" si="71"/>
        <v>0</v>
      </c>
      <c r="B361" s="229">
        <f t="shared" si="66"/>
        <v>0</v>
      </c>
      <c r="C361" s="310">
        <f t="shared" si="72"/>
        <v>0</v>
      </c>
      <c r="D361" s="310">
        <f t="shared" si="73"/>
        <v>0</v>
      </c>
      <c r="E361" s="311">
        <f t="shared" si="67"/>
        <v>0</v>
      </c>
      <c r="F361" s="310">
        <f t="shared" si="74"/>
        <v>0</v>
      </c>
      <c r="G361" s="310">
        <f t="shared" si="75"/>
        <v>0</v>
      </c>
      <c r="H361" s="310">
        <f t="shared" si="76"/>
        <v>0</v>
      </c>
      <c r="I361" s="310">
        <f t="shared" si="68"/>
        <v>0</v>
      </c>
      <c r="J361" s="374">
        <f t="shared" si="77"/>
        <v>0</v>
      </c>
      <c r="K361" s="374">
        <f t="shared" si="69"/>
        <v>0</v>
      </c>
      <c r="L361" s="388">
        <f t="shared" si="78"/>
        <v>1</v>
      </c>
      <c r="M361" s="374">
        <f t="shared" si="70"/>
        <v>0</v>
      </c>
    </row>
    <row r="362" spans="1:13">
      <c r="A362" s="228">
        <f t="shared" si="71"/>
        <v>0</v>
      </c>
      <c r="B362" s="229">
        <f t="shared" si="66"/>
        <v>0</v>
      </c>
      <c r="C362" s="310">
        <f t="shared" si="72"/>
        <v>0</v>
      </c>
      <c r="D362" s="310">
        <f t="shared" si="73"/>
        <v>0</v>
      </c>
      <c r="E362" s="311">
        <f t="shared" si="67"/>
        <v>0</v>
      </c>
      <c r="F362" s="310">
        <f t="shared" si="74"/>
        <v>0</v>
      </c>
      <c r="G362" s="310">
        <f t="shared" si="75"/>
        <v>0</v>
      </c>
      <c r="H362" s="310">
        <f t="shared" si="76"/>
        <v>0</v>
      </c>
      <c r="I362" s="310">
        <f t="shared" si="68"/>
        <v>0</v>
      </c>
      <c r="J362" s="374">
        <f t="shared" si="77"/>
        <v>0</v>
      </c>
      <c r="K362" s="374">
        <f t="shared" si="69"/>
        <v>0</v>
      </c>
      <c r="L362" s="388">
        <f t="shared" si="78"/>
        <v>1</v>
      </c>
      <c r="M362" s="374">
        <f t="shared" si="70"/>
        <v>0</v>
      </c>
    </row>
    <row r="363" spans="1:13">
      <c r="A363" s="228">
        <f t="shared" si="71"/>
        <v>0</v>
      </c>
      <c r="B363" s="229">
        <f t="shared" si="66"/>
        <v>0</v>
      </c>
      <c r="C363" s="310">
        <f t="shared" si="72"/>
        <v>0</v>
      </c>
      <c r="D363" s="310">
        <f t="shared" si="73"/>
        <v>0</v>
      </c>
      <c r="E363" s="311">
        <f t="shared" si="67"/>
        <v>0</v>
      </c>
      <c r="F363" s="310">
        <f t="shared" si="74"/>
        <v>0</v>
      </c>
      <c r="G363" s="310">
        <f t="shared" si="75"/>
        <v>0</v>
      </c>
      <c r="H363" s="310">
        <f t="shared" si="76"/>
        <v>0</v>
      </c>
      <c r="I363" s="310">
        <f t="shared" si="68"/>
        <v>0</v>
      </c>
      <c r="J363" s="374">
        <f t="shared" si="77"/>
        <v>0</v>
      </c>
      <c r="K363" s="374">
        <f t="shared" si="69"/>
        <v>0</v>
      </c>
      <c r="L363" s="388">
        <f t="shared" si="78"/>
        <v>1</v>
      </c>
      <c r="M363" s="374">
        <f t="shared" si="70"/>
        <v>0</v>
      </c>
    </row>
    <row r="364" spans="1:13">
      <c r="A364" s="228">
        <f t="shared" si="71"/>
        <v>0</v>
      </c>
      <c r="B364" s="229">
        <f t="shared" si="66"/>
        <v>0</v>
      </c>
      <c r="C364" s="310">
        <f t="shared" si="72"/>
        <v>0</v>
      </c>
      <c r="D364" s="310">
        <f t="shared" si="73"/>
        <v>0</v>
      </c>
      <c r="E364" s="311">
        <f t="shared" si="67"/>
        <v>0</v>
      </c>
      <c r="F364" s="310">
        <f t="shared" si="74"/>
        <v>0</v>
      </c>
      <c r="G364" s="310">
        <f t="shared" si="75"/>
        <v>0</v>
      </c>
      <c r="H364" s="310">
        <f t="shared" si="76"/>
        <v>0</v>
      </c>
      <c r="I364" s="310">
        <f t="shared" si="68"/>
        <v>0</v>
      </c>
      <c r="J364" s="374">
        <f t="shared" si="77"/>
        <v>0</v>
      </c>
      <c r="K364" s="374">
        <f t="shared" si="69"/>
        <v>0</v>
      </c>
      <c r="L364" s="388">
        <f t="shared" si="78"/>
        <v>1</v>
      </c>
      <c r="M364" s="374">
        <f t="shared" si="70"/>
        <v>0</v>
      </c>
    </row>
    <row r="365" spans="1:13">
      <c r="A365" s="228">
        <f t="shared" si="71"/>
        <v>0</v>
      </c>
      <c r="B365" s="229">
        <f t="shared" si="66"/>
        <v>0</v>
      </c>
      <c r="C365" s="310">
        <f t="shared" si="72"/>
        <v>0</v>
      </c>
      <c r="D365" s="310">
        <f t="shared" si="73"/>
        <v>0</v>
      </c>
      <c r="E365" s="311">
        <f t="shared" si="67"/>
        <v>0</v>
      </c>
      <c r="F365" s="310">
        <f t="shared" si="74"/>
        <v>0</v>
      </c>
      <c r="G365" s="310">
        <f t="shared" si="75"/>
        <v>0</v>
      </c>
      <c r="H365" s="310">
        <f t="shared" si="76"/>
        <v>0</v>
      </c>
      <c r="I365" s="310">
        <f t="shared" si="68"/>
        <v>0</v>
      </c>
      <c r="J365" s="374">
        <f t="shared" si="77"/>
        <v>0</v>
      </c>
      <c r="K365" s="374">
        <f t="shared" si="69"/>
        <v>0</v>
      </c>
      <c r="L365" s="388">
        <f t="shared" si="78"/>
        <v>1</v>
      </c>
      <c r="M365" s="374">
        <f t="shared" si="70"/>
        <v>0</v>
      </c>
    </row>
    <row r="366" spans="1:13">
      <c r="A366" s="228">
        <f t="shared" si="71"/>
        <v>0</v>
      </c>
      <c r="B366" s="229">
        <f t="shared" si="66"/>
        <v>0</v>
      </c>
      <c r="C366" s="310">
        <f t="shared" si="72"/>
        <v>0</v>
      </c>
      <c r="D366" s="310">
        <f t="shared" si="73"/>
        <v>0</v>
      </c>
      <c r="E366" s="311">
        <f t="shared" si="67"/>
        <v>0</v>
      </c>
      <c r="F366" s="310">
        <f t="shared" si="74"/>
        <v>0</v>
      </c>
      <c r="G366" s="310">
        <f t="shared" si="75"/>
        <v>0</v>
      </c>
      <c r="H366" s="310">
        <f t="shared" si="76"/>
        <v>0</v>
      </c>
      <c r="I366" s="310">
        <f t="shared" si="68"/>
        <v>0</v>
      </c>
      <c r="J366" s="374">
        <f t="shared" si="77"/>
        <v>0</v>
      </c>
      <c r="K366" s="374">
        <f t="shared" si="69"/>
        <v>0</v>
      </c>
      <c r="L366" s="388">
        <f t="shared" si="78"/>
        <v>1</v>
      </c>
      <c r="M366" s="374">
        <f t="shared" si="70"/>
        <v>0</v>
      </c>
    </row>
    <row r="367" spans="1:13">
      <c r="A367" s="228">
        <f t="shared" si="71"/>
        <v>0</v>
      </c>
      <c r="B367" s="229">
        <f t="shared" si="66"/>
        <v>0</v>
      </c>
      <c r="C367" s="310">
        <f t="shared" si="72"/>
        <v>0</v>
      </c>
      <c r="D367" s="310">
        <f t="shared" si="73"/>
        <v>0</v>
      </c>
      <c r="E367" s="311">
        <f t="shared" si="67"/>
        <v>0</v>
      </c>
      <c r="F367" s="310">
        <f t="shared" si="74"/>
        <v>0</v>
      </c>
      <c r="G367" s="310">
        <f t="shared" si="75"/>
        <v>0</v>
      </c>
      <c r="H367" s="310">
        <f t="shared" si="76"/>
        <v>0</v>
      </c>
      <c r="I367" s="310">
        <f t="shared" si="68"/>
        <v>0</v>
      </c>
      <c r="J367" s="374">
        <f t="shared" si="77"/>
        <v>0</v>
      </c>
      <c r="K367" s="374">
        <f t="shared" si="69"/>
        <v>0</v>
      </c>
      <c r="L367" s="388">
        <f t="shared" si="78"/>
        <v>1</v>
      </c>
      <c r="M367" s="374">
        <f t="shared" si="70"/>
        <v>0</v>
      </c>
    </row>
    <row r="368" spans="1:13">
      <c r="A368" s="228">
        <f t="shared" si="71"/>
        <v>0</v>
      </c>
      <c r="B368" s="229">
        <f t="shared" si="66"/>
        <v>0</v>
      </c>
      <c r="C368" s="310">
        <f t="shared" si="72"/>
        <v>0</v>
      </c>
      <c r="D368" s="310">
        <f t="shared" si="73"/>
        <v>0</v>
      </c>
      <c r="E368" s="311">
        <f t="shared" si="67"/>
        <v>0</v>
      </c>
      <c r="F368" s="310">
        <f t="shared" si="74"/>
        <v>0</v>
      </c>
      <c r="G368" s="310">
        <f t="shared" si="75"/>
        <v>0</v>
      </c>
      <c r="H368" s="310">
        <f t="shared" si="76"/>
        <v>0</v>
      </c>
      <c r="I368" s="310">
        <f t="shared" si="68"/>
        <v>0</v>
      </c>
      <c r="J368" s="374">
        <f t="shared" si="77"/>
        <v>0</v>
      </c>
      <c r="K368" s="374">
        <f t="shared" si="69"/>
        <v>0</v>
      </c>
      <c r="L368" s="388">
        <f t="shared" si="78"/>
        <v>1</v>
      </c>
      <c r="M368" s="374">
        <f t="shared" si="70"/>
        <v>0</v>
      </c>
    </row>
    <row r="369" spans="1:13">
      <c r="A369" s="228">
        <f t="shared" si="71"/>
        <v>0</v>
      </c>
      <c r="B369" s="229">
        <f t="shared" si="66"/>
        <v>0</v>
      </c>
      <c r="C369" s="310">
        <f t="shared" si="72"/>
        <v>0</v>
      </c>
      <c r="D369" s="310">
        <f t="shared" si="73"/>
        <v>0</v>
      </c>
      <c r="E369" s="311">
        <f t="shared" si="67"/>
        <v>0</v>
      </c>
      <c r="F369" s="310">
        <f t="shared" si="74"/>
        <v>0</v>
      </c>
      <c r="G369" s="310">
        <f t="shared" si="75"/>
        <v>0</v>
      </c>
      <c r="H369" s="310">
        <f t="shared" si="76"/>
        <v>0</v>
      </c>
      <c r="I369" s="310">
        <f t="shared" si="68"/>
        <v>0</v>
      </c>
      <c r="J369" s="374">
        <f t="shared" si="77"/>
        <v>0</v>
      </c>
      <c r="K369" s="374">
        <f t="shared" si="69"/>
        <v>0</v>
      </c>
      <c r="L369" s="388">
        <f t="shared" si="78"/>
        <v>1</v>
      </c>
      <c r="M369" s="374">
        <f t="shared" si="70"/>
        <v>0</v>
      </c>
    </row>
    <row r="370" spans="1:13">
      <c r="A370" s="228">
        <f t="shared" si="71"/>
        <v>0</v>
      </c>
      <c r="B370" s="229">
        <f t="shared" si="66"/>
        <v>0</v>
      </c>
      <c r="C370" s="310">
        <f t="shared" si="72"/>
        <v>0</v>
      </c>
      <c r="D370" s="310">
        <f t="shared" si="73"/>
        <v>0</v>
      </c>
      <c r="E370" s="311">
        <f t="shared" si="67"/>
        <v>0</v>
      </c>
      <c r="F370" s="310">
        <f t="shared" si="74"/>
        <v>0</v>
      </c>
      <c r="G370" s="310">
        <f t="shared" si="75"/>
        <v>0</v>
      </c>
      <c r="H370" s="310">
        <f t="shared" si="76"/>
        <v>0</v>
      </c>
      <c r="I370" s="310">
        <f t="shared" si="68"/>
        <v>0</v>
      </c>
      <c r="J370" s="374">
        <f t="shared" si="77"/>
        <v>0</v>
      </c>
      <c r="K370" s="374">
        <f t="shared" si="69"/>
        <v>0</v>
      </c>
      <c r="L370" s="388">
        <f t="shared" si="78"/>
        <v>1</v>
      </c>
      <c r="M370" s="374">
        <f t="shared" si="70"/>
        <v>0</v>
      </c>
    </row>
    <row r="371" spans="1:13">
      <c r="A371" s="228">
        <f t="shared" si="71"/>
        <v>0</v>
      </c>
      <c r="B371" s="229">
        <f t="shared" si="66"/>
        <v>0</v>
      </c>
      <c r="C371" s="310">
        <f t="shared" si="72"/>
        <v>0</v>
      </c>
      <c r="D371" s="310">
        <f t="shared" si="73"/>
        <v>0</v>
      </c>
      <c r="E371" s="311">
        <f t="shared" si="67"/>
        <v>0</v>
      </c>
      <c r="F371" s="310">
        <f t="shared" si="74"/>
        <v>0</v>
      </c>
      <c r="G371" s="310">
        <f t="shared" si="75"/>
        <v>0</v>
      </c>
      <c r="H371" s="310">
        <f t="shared" si="76"/>
        <v>0</v>
      </c>
      <c r="I371" s="310">
        <f t="shared" si="68"/>
        <v>0</v>
      </c>
      <c r="J371" s="374">
        <f t="shared" si="77"/>
        <v>0</v>
      </c>
      <c r="K371" s="374">
        <f t="shared" si="69"/>
        <v>0</v>
      </c>
      <c r="L371" s="388">
        <f t="shared" si="78"/>
        <v>1</v>
      </c>
      <c r="M371" s="374">
        <f t="shared" si="70"/>
        <v>0</v>
      </c>
    </row>
    <row r="372" spans="1:13">
      <c r="A372" s="228">
        <f t="shared" si="71"/>
        <v>0</v>
      </c>
      <c r="B372" s="229">
        <f t="shared" si="66"/>
        <v>0</v>
      </c>
      <c r="C372" s="310">
        <f t="shared" si="72"/>
        <v>0</v>
      </c>
      <c r="D372" s="310">
        <f t="shared" si="73"/>
        <v>0</v>
      </c>
      <c r="E372" s="311">
        <f t="shared" si="67"/>
        <v>0</v>
      </c>
      <c r="F372" s="310">
        <f t="shared" si="74"/>
        <v>0</v>
      </c>
      <c r="G372" s="310">
        <f t="shared" si="75"/>
        <v>0</v>
      </c>
      <c r="H372" s="310">
        <f t="shared" si="76"/>
        <v>0</v>
      </c>
      <c r="I372" s="310">
        <f t="shared" si="68"/>
        <v>0</v>
      </c>
      <c r="J372" s="374">
        <f t="shared" si="77"/>
        <v>0</v>
      </c>
      <c r="K372" s="374">
        <f t="shared" si="69"/>
        <v>0</v>
      </c>
      <c r="L372" s="388">
        <f t="shared" si="78"/>
        <v>1</v>
      </c>
      <c r="M372" s="374">
        <f t="shared" si="70"/>
        <v>0</v>
      </c>
    </row>
    <row r="373" spans="1:13">
      <c r="A373" s="228">
        <f t="shared" si="71"/>
        <v>0</v>
      </c>
      <c r="B373" s="229">
        <f t="shared" si="66"/>
        <v>0</v>
      </c>
      <c r="C373" s="310">
        <f t="shared" si="72"/>
        <v>0</v>
      </c>
      <c r="D373" s="310">
        <f t="shared" si="73"/>
        <v>0</v>
      </c>
      <c r="E373" s="311">
        <f t="shared" si="67"/>
        <v>0</v>
      </c>
      <c r="F373" s="310">
        <f t="shared" si="74"/>
        <v>0</v>
      </c>
      <c r="G373" s="310">
        <f t="shared" si="75"/>
        <v>0</v>
      </c>
      <c r="H373" s="310">
        <f t="shared" si="76"/>
        <v>0</v>
      </c>
      <c r="I373" s="310">
        <f t="shared" si="68"/>
        <v>0</v>
      </c>
      <c r="J373" s="374">
        <f t="shared" si="77"/>
        <v>0</v>
      </c>
      <c r="K373" s="374">
        <f t="shared" si="69"/>
        <v>0</v>
      </c>
      <c r="L373" s="388">
        <f t="shared" si="78"/>
        <v>1</v>
      </c>
      <c r="M373" s="374">
        <f t="shared" si="70"/>
        <v>0</v>
      </c>
    </row>
    <row r="374" spans="1:13">
      <c r="A374" s="228">
        <f t="shared" si="71"/>
        <v>0</v>
      </c>
      <c r="B374" s="229">
        <f t="shared" si="66"/>
        <v>0</v>
      </c>
      <c r="C374" s="310">
        <f t="shared" si="72"/>
        <v>0</v>
      </c>
      <c r="D374" s="310">
        <f t="shared" si="73"/>
        <v>0</v>
      </c>
      <c r="E374" s="311">
        <f t="shared" si="67"/>
        <v>0</v>
      </c>
      <c r="F374" s="310">
        <f t="shared" si="74"/>
        <v>0</v>
      </c>
      <c r="G374" s="310">
        <f t="shared" si="75"/>
        <v>0</v>
      </c>
      <c r="H374" s="310">
        <f t="shared" si="76"/>
        <v>0</v>
      </c>
      <c r="I374" s="310">
        <f t="shared" si="68"/>
        <v>0</v>
      </c>
      <c r="J374" s="374">
        <f t="shared" si="77"/>
        <v>0</v>
      </c>
      <c r="K374" s="374">
        <f t="shared" si="69"/>
        <v>0</v>
      </c>
      <c r="L374" s="388">
        <f t="shared" si="78"/>
        <v>1</v>
      </c>
      <c r="M374" s="374">
        <f t="shared" si="70"/>
        <v>0</v>
      </c>
    </row>
    <row r="375" spans="1:13">
      <c r="A375" s="228">
        <f t="shared" si="71"/>
        <v>0</v>
      </c>
      <c r="B375" s="229">
        <f t="shared" si="66"/>
        <v>0</v>
      </c>
      <c r="C375" s="310">
        <f t="shared" si="72"/>
        <v>0</v>
      </c>
      <c r="D375" s="310">
        <f t="shared" si="73"/>
        <v>0</v>
      </c>
      <c r="E375" s="311">
        <f t="shared" si="67"/>
        <v>0</v>
      </c>
      <c r="F375" s="310">
        <f t="shared" si="74"/>
        <v>0</v>
      </c>
      <c r="G375" s="310">
        <f t="shared" si="75"/>
        <v>0</v>
      </c>
      <c r="H375" s="310">
        <f t="shared" si="76"/>
        <v>0</v>
      </c>
      <c r="I375" s="310">
        <f t="shared" si="68"/>
        <v>0</v>
      </c>
      <c r="J375" s="374">
        <f t="shared" si="77"/>
        <v>0</v>
      </c>
      <c r="K375" s="374">
        <f t="shared" si="69"/>
        <v>0</v>
      </c>
      <c r="L375" s="388">
        <f t="shared" si="78"/>
        <v>1</v>
      </c>
      <c r="M375" s="374">
        <f t="shared" si="70"/>
        <v>0</v>
      </c>
    </row>
    <row r="376" spans="1:13">
      <c r="A376" s="228">
        <f t="shared" si="71"/>
        <v>0</v>
      </c>
      <c r="B376" s="229">
        <f t="shared" si="66"/>
        <v>0</v>
      </c>
      <c r="C376" s="310">
        <f t="shared" si="72"/>
        <v>0</v>
      </c>
      <c r="D376" s="310">
        <f t="shared" si="73"/>
        <v>0</v>
      </c>
      <c r="E376" s="311">
        <f t="shared" si="67"/>
        <v>0</v>
      </c>
      <c r="F376" s="310">
        <f t="shared" si="74"/>
        <v>0</v>
      </c>
      <c r="G376" s="310">
        <f t="shared" si="75"/>
        <v>0</v>
      </c>
      <c r="H376" s="310">
        <f t="shared" si="76"/>
        <v>0</v>
      </c>
      <c r="I376" s="310">
        <f t="shared" si="68"/>
        <v>0</v>
      </c>
      <c r="J376" s="374">
        <f t="shared" si="77"/>
        <v>0</v>
      </c>
      <c r="K376" s="374">
        <f t="shared" si="69"/>
        <v>0</v>
      </c>
      <c r="L376" s="388">
        <f t="shared" si="78"/>
        <v>1</v>
      </c>
      <c r="M376" s="374">
        <f t="shared" si="70"/>
        <v>0</v>
      </c>
    </row>
    <row r="377" spans="1:13">
      <c r="A377" s="228">
        <f t="shared" si="71"/>
        <v>0</v>
      </c>
      <c r="B377" s="229">
        <f t="shared" si="66"/>
        <v>0</v>
      </c>
      <c r="C377" s="310">
        <f t="shared" si="72"/>
        <v>0</v>
      </c>
      <c r="D377" s="310">
        <f t="shared" si="73"/>
        <v>0</v>
      </c>
      <c r="E377" s="311">
        <f t="shared" si="67"/>
        <v>0</v>
      </c>
      <c r="F377" s="310">
        <f t="shared" si="74"/>
        <v>0</v>
      </c>
      <c r="G377" s="310">
        <f t="shared" si="75"/>
        <v>0</v>
      </c>
      <c r="H377" s="310">
        <f t="shared" si="76"/>
        <v>0</v>
      </c>
      <c r="I377" s="310">
        <f t="shared" si="68"/>
        <v>0</v>
      </c>
      <c r="J377" s="374">
        <f t="shared" si="77"/>
        <v>0</v>
      </c>
      <c r="K377" s="374">
        <f t="shared" si="69"/>
        <v>0</v>
      </c>
      <c r="L377" s="388">
        <f t="shared" si="78"/>
        <v>1</v>
      </c>
      <c r="M377" s="374">
        <f t="shared" si="70"/>
        <v>0</v>
      </c>
    </row>
    <row r="378" spans="1:13">
      <c r="A378" s="228">
        <f t="shared" si="71"/>
        <v>0</v>
      </c>
      <c r="B378" s="229">
        <f t="shared" si="66"/>
        <v>0</v>
      </c>
      <c r="C378" s="310">
        <f t="shared" si="72"/>
        <v>0</v>
      </c>
      <c r="D378" s="310">
        <f t="shared" si="73"/>
        <v>0</v>
      </c>
      <c r="E378" s="311">
        <f t="shared" si="67"/>
        <v>0</v>
      </c>
      <c r="F378" s="310">
        <f t="shared" si="74"/>
        <v>0</v>
      </c>
      <c r="G378" s="310">
        <f t="shared" si="75"/>
        <v>0</v>
      </c>
      <c r="H378" s="310">
        <f t="shared" si="76"/>
        <v>0</v>
      </c>
      <c r="I378" s="310">
        <f t="shared" si="68"/>
        <v>0</v>
      </c>
      <c r="J378" s="374">
        <f t="shared" si="77"/>
        <v>0</v>
      </c>
      <c r="K378" s="374">
        <f t="shared" si="69"/>
        <v>0</v>
      </c>
      <c r="L378" s="388">
        <f t="shared" si="78"/>
        <v>1</v>
      </c>
      <c r="M378" s="374">
        <f t="shared" si="70"/>
        <v>0</v>
      </c>
    </row>
    <row r="379" spans="1:13">
      <c r="A379" s="228">
        <f t="shared" si="71"/>
        <v>0</v>
      </c>
      <c r="B379" s="229">
        <f t="shared" si="66"/>
        <v>0</v>
      </c>
      <c r="C379" s="310">
        <f t="shared" si="72"/>
        <v>0</v>
      </c>
      <c r="D379" s="310">
        <f t="shared" si="73"/>
        <v>0</v>
      </c>
      <c r="E379" s="311">
        <f t="shared" si="67"/>
        <v>0</v>
      </c>
      <c r="F379" s="310">
        <f t="shared" si="74"/>
        <v>0</v>
      </c>
      <c r="G379" s="310">
        <f t="shared" si="75"/>
        <v>0</v>
      </c>
      <c r="H379" s="310">
        <f t="shared" si="76"/>
        <v>0</v>
      </c>
      <c r="I379" s="310">
        <f t="shared" si="68"/>
        <v>0</v>
      </c>
      <c r="J379" s="374">
        <f t="shared" si="77"/>
        <v>0</v>
      </c>
      <c r="K379" s="374">
        <f t="shared" si="69"/>
        <v>0</v>
      </c>
      <c r="L379" s="388">
        <f t="shared" si="78"/>
        <v>1</v>
      </c>
      <c r="M379" s="374">
        <f t="shared" si="70"/>
        <v>0</v>
      </c>
    </row>
    <row r="380" spans="1:13">
      <c r="A380" s="228">
        <f t="shared" si="71"/>
        <v>0</v>
      </c>
      <c r="B380" s="229">
        <f t="shared" si="66"/>
        <v>0</v>
      </c>
      <c r="C380" s="310">
        <f t="shared" si="72"/>
        <v>0</v>
      </c>
      <c r="D380" s="310">
        <f t="shared" si="73"/>
        <v>0</v>
      </c>
      <c r="E380" s="311">
        <f t="shared" si="67"/>
        <v>0</v>
      </c>
      <c r="F380" s="310">
        <f t="shared" si="74"/>
        <v>0</v>
      </c>
      <c r="G380" s="310">
        <f t="shared" si="75"/>
        <v>0</v>
      </c>
      <c r="H380" s="310">
        <f t="shared" si="76"/>
        <v>0</v>
      </c>
      <c r="I380" s="310">
        <f t="shared" si="68"/>
        <v>0</v>
      </c>
      <c r="J380" s="374">
        <f t="shared" si="77"/>
        <v>0</v>
      </c>
      <c r="K380" s="374">
        <f t="shared" si="69"/>
        <v>0</v>
      </c>
      <c r="L380" s="388">
        <f t="shared" si="78"/>
        <v>1</v>
      </c>
      <c r="M380" s="374">
        <f t="shared" si="70"/>
        <v>0</v>
      </c>
    </row>
    <row r="381" spans="1:13">
      <c r="A381" s="228">
        <f t="shared" si="71"/>
        <v>0</v>
      </c>
      <c r="B381" s="229">
        <f t="shared" si="66"/>
        <v>0</v>
      </c>
      <c r="C381" s="310">
        <f t="shared" si="72"/>
        <v>0</v>
      </c>
      <c r="D381" s="310">
        <f t="shared" si="73"/>
        <v>0</v>
      </c>
      <c r="E381" s="311">
        <f t="shared" si="67"/>
        <v>0</v>
      </c>
      <c r="F381" s="310">
        <f t="shared" si="74"/>
        <v>0</v>
      </c>
      <c r="G381" s="310">
        <f t="shared" si="75"/>
        <v>0</v>
      </c>
      <c r="H381" s="310">
        <f t="shared" si="76"/>
        <v>0</v>
      </c>
      <c r="I381" s="310">
        <f t="shared" si="68"/>
        <v>0</v>
      </c>
      <c r="J381" s="374">
        <f t="shared" si="77"/>
        <v>0</v>
      </c>
      <c r="K381" s="374">
        <f t="shared" si="69"/>
        <v>0</v>
      </c>
      <c r="L381" s="388">
        <f t="shared" si="78"/>
        <v>1</v>
      </c>
      <c r="M381" s="374">
        <f t="shared" si="70"/>
        <v>0</v>
      </c>
    </row>
    <row r="382" spans="1:13">
      <c r="A382" s="228">
        <f t="shared" si="71"/>
        <v>0</v>
      </c>
      <c r="B382" s="229">
        <f t="shared" si="66"/>
        <v>0</v>
      </c>
      <c r="C382" s="310">
        <f t="shared" si="72"/>
        <v>0</v>
      </c>
      <c r="D382" s="310">
        <f t="shared" si="73"/>
        <v>0</v>
      </c>
      <c r="E382" s="311">
        <f t="shared" si="67"/>
        <v>0</v>
      </c>
      <c r="F382" s="310">
        <f t="shared" si="74"/>
        <v>0</v>
      </c>
      <c r="G382" s="310">
        <f t="shared" si="75"/>
        <v>0</v>
      </c>
      <c r="H382" s="310">
        <f t="shared" si="76"/>
        <v>0</v>
      </c>
      <c r="I382" s="310">
        <f t="shared" si="68"/>
        <v>0</v>
      </c>
      <c r="J382" s="374">
        <f t="shared" si="77"/>
        <v>0</v>
      </c>
      <c r="K382" s="374">
        <f t="shared" si="69"/>
        <v>0</v>
      </c>
      <c r="L382" s="388">
        <f t="shared" si="78"/>
        <v>1</v>
      </c>
      <c r="M382" s="374">
        <f t="shared" si="70"/>
        <v>0</v>
      </c>
    </row>
    <row r="383" spans="1:13">
      <c r="A383" s="228">
        <f t="shared" si="71"/>
        <v>0</v>
      </c>
      <c r="B383" s="229">
        <f t="shared" si="66"/>
        <v>0</v>
      </c>
      <c r="C383" s="310">
        <f t="shared" si="72"/>
        <v>0</v>
      </c>
      <c r="D383" s="310">
        <f t="shared" si="73"/>
        <v>0</v>
      </c>
      <c r="E383" s="311">
        <f t="shared" si="67"/>
        <v>0</v>
      </c>
      <c r="F383" s="310">
        <f t="shared" si="74"/>
        <v>0</v>
      </c>
      <c r="G383" s="310">
        <f t="shared" si="75"/>
        <v>0</v>
      </c>
      <c r="H383" s="310">
        <f t="shared" si="76"/>
        <v>0</v>
      </c>
      <c r="I383" s="310">
        <f t="shared" si="68"/>
        <v>0</v>
      </c>
      <c r="J383" s="374">
        <f t="shared" si="77"/>
        <v>0</v>
      </c>
      <c r="K383" s="374">
        <f t="shared" si="69"/>
        <v>0</v>
      </c>
      <c r="L383" s="388">
        <f t="shared" si="78"/>
        <v>1</v>
      </c>
      <c r="M383" s="374">
        <f t="shared" si="70"/>
        <v>0</v>
      </c>
    </row>
    <row r="384" spans="1:13">
      <c r="A384" s="228">
        <f t="shared" si="71"/>
        <v>0</v>
      </c>
      <c r="B384" s="229">
        <f t="shared" si="66"/>
        <v>0</v>
      </c>
      <c r="C384" s="310">
        <f t="shared" si="72"/>
        <v>0</v>
      </c>
      <c r="D384" s="310">
        <f t="shared" si="73"/>
        <v>0</v>
      </c>
      <c r="E384" s="311">
        <f t="shared" si="67"/>
        <v>0</v>
      </c>
      <c r="F384" s="310">
        <f t="shared" si="74"/>
        <v>0</v>
      </c>
      <c r="G384" s="310">
        <f t="shared" si="75"/>
        <v>0</v>
      </c>
      <c r="H384" s="310">
        <f t="shared" si="76"/>
        <v>0</v>
      </c>
      <c r="I384" s="310">
        <f t="shared" si="68"/>
        <v>0</v>
      </c>
      <c r="J384" s="374">
        <f t="shared" si="77"/>
        <v>0</v>
      </c>
      <c r="K384" s="374">
        <f t="shared" si="69"/>
        <v>0</v>
      </c>
      <c r="L384" s="388">
        <f t="shared" si="78"/>
        <v>1</v>
      </c>
      <c r="M384" s="374">
        <f t="shared" si="70"/>
        <v>0</v>
      </c>
    </row>
    <row r="385" spans="1:13">
      <c r="A385" s="228">
        <f t="shared" si="71"/>
        <v>0</v>
      </c>
      <c r="B385" s="229">
        <f t="shared" si="66"/>
        <v>0</v>
      </c>
      <c r="C385" s="310">
        <f t="shared" si="72"/>
        <v>0</v>
      </c>
      <c r="D385" s="310">
        <f t="shared" si="73"/>
        <v>0</v>
      </c>
      <c r="E385" s="311">
        <f t="shared" si="67"/>
        <v>0</v>
      </c>
      <c r="F385" s="310">
        <f t="shared" si="74"/>
        <v>0</v>
      </c>
      <c r="G385" s="310">
        <f t="shared" si="75"/>
        <v>0</v>
      </c>
      <c r="H385" s="310">
        <f t="shared" si="76"/>
        <v>0</v>
      </c>
      <c r="I385" s="310">
        <f t="shared" si="68"/>
        <v>0</v>
      </c>
      <c r="J385" s="374">
        <f t="shared" si="77"/>
        <v>0</v>
      </c>
      <c r="K385" s="374">
        <f t="shared" si="69"/>
        <v>0</v>
      </c>
      <c r="L385" s="388">
        <f t="shared" si="78"/>
        <v>1</v>
      </c>
      <c r="M385" s="374">
        <f t="shared" si="70"/>
        <v>0</v>
      </c>
    </row>
    <row r="386" spans="1:13">
      <c r="A386" s="228">
        <f t="shared" si="71"/>
        <v>0</v>
      </c>
      <c r="B386" s="229">
        <f t="shared" si="66"/>
        <v>0</v>
      </c>
      <c r="C386" s="310">
        <f t="shared" si="72"/>
        <v>0</v>
      </c>
      <c r="D386" s="310">
        <f t="shared" si="73"/>
        <v>0</v>
      </c>
      <c r="E386" s="311">
        <f t="shared" si="67"/>
        <v>0</v>
      </c>
      <c r="F386" s="310">
        <f t="shared" si="74"/>
        <v>0</v>
      </c>
      <c r="G386" s="310">
        <f t="shared" si="75"/>
        <v>0</v>
      </c>
      <c r="H386" s="310">
        <f t="shared" si="76"/>
        <v>0</v>
      </c>
      <c r="I386" s="310">
        <f t="shared" si="68"/>
        <v>0</v>
      </c>
      <c r="J386" s="374">
        <f t="shared" si="77"/>
        <v>0</v>
      </c>
      <c r="K386" s="374">
        <f t="shared" si="69"/>
        <v>0</v>
      </c>
      <c r="L386" s="388">
        <f t="shared" si="78"/>
        <v>1</v>
      </c>
      <c r="M386" s="374">
        <f t="shared" si="70"/>
        <v>0</v>
      </c>
    </row>
    <row r="387" spans="1:13">
      <c r="A387" s="228">
        <f t="shared" si="71"/>
        <v>0</v>
      </c>
      <c r="B387" s="229">
        <f t="shared" si="66"/>
        <v>0</v>
      </c>
      <c r="C387" s="310">
        <f t="shared" si="72"/>
        <v>0</v>
      </c>
      <c r="D387" s="310">
        <f t="shared" si="73"/>
        <v>0</v>
      </c>
      <c r="E387" s="311">
        <f t="shared" si="67"/>
        <v>0</v>
      </c>
      <c r="F387" s="310">
        <f t="shared" si="74"/>
        <v>0</v>
      </c>
      <c r="G387" s="310">
        <f t="shared" si="75"/>
        <v>0</v>
      </c>
      <c r="H387" s="310">
        <f t="shared" si="76"/>
        <v>0</v>
      </c>
      <c r="I387" s="310">
        <f t="shared" si="68"/>
        <v>0</v>
      </c>
      <c r="J387" s="374">
        <f t="shared" si="77"/>
        <v>0</v>
      </c>
      <c r="K387" s="374">
        <f t="shared" si="69"/>
        <v>0</v>
      </c>
      <c r="L387" s="388">
        <f t="shared" si="78"/>
        <v>1</v>
      </c>
      <c r="M387" s="374">
        <f t="shared" si="70"/>
        <v>0</v>
      </c>
    </row>
    <row r="388" spans="1:13">
      <c r="A388" s="228">
        <f t="shared" si="71"/>
        <v>0</v>
      </c>
      <c r="B388" s="229">
        <f t="shared" si="66"/>
        <v>0</v>
      </c>
      <c r="C388" s="310">
        <f t="shared" si="72"/>
        <v>0</v>
      </c>
      <c r="D388" s="310">
        <f t="shared" si="73"/>
        <v>0</v>
      </c>
      <c r="E388" s="311">
        <f t="shared" si="67"/>
        <v>0</v>
      </c>
      <c r="F388" s="310">
        <f t="shared" si="74"/>
        <v>0</v>
      </c>
      <c r="G388" s="310">
        <f t="shared" si="75"/>
        <v>0</v>
      </c>
      <c r="H388" s="310">
        <f t="shared" si="76"/>
        <v>0</v>
      </c>
      <c r="I388" s="310">
        <f t="shared" si="68"/>
        <v>0</v>
      </c>
      <c r="J388" s="374">
        <f t="shared" si="77"/>
        <v>0</v>
      </c>
      <c r="K388" s="374">
        <f t="shared" si="69"/>
        <v>0</v>
      </c>
      <c r="L388" s="388">
        <f t="shared" si="78"/>
        <v>1</v>
      </c>
      <c r="M388" s="374">
        <f t="shared" si="70"/>
        <v>0</v>
      </c>
    </row>
    <row r="389" spans="1:13">
      <c r="A389" s="228">
        <f t="shared" si="71"/>
        <v>0</v>
      </c>
      <c r="B389" s="229">
        <f t="shared" si="66"/>
        <v>0</v>
      </c>
      <c r="C389" s="310">
        <f t="shared" si="72"/>
        <v>0</v>
      </c>
      <c r="D389" s="310">
        <f t="shared" si="73"/>
        <v>0</v>
      </c>
      <c r="E389" s="311">
        <f t="shared" si="67"/>
        <v>0</v>
      </c>
      <c r="F389" s="310">
        <f t="shared" si="74"/>
        <v>0</v>
      </c>
      <c r="G389" s="310">
        <f t="shared" si="75"/>
        <v>0</v>
      </c>
      <c r="H389" s="310">
        <f t="shared" si="76"/>
        <v>0</v>
      </c>
      <c r="I389" s="310">
        <f t="shared" si="68"/>
        <v>0</v>
      </c>
      <c r="J389" s="374">
        <f t="shared" si="77"/>
        <v>0</v>
      </c>
      <c r="K389" s="374">
        <f t="shared" si="69"/>
        <v>0</v>
      </c>
      <c r="L389" s="388">
        <f t="shared" si="78"/>
        <v>1</v>
      </c>
      <c r="M389" s="374">
        <f t="shared" si="70"/>
        <v>0</v>
      </c>
    </row>
    <row r="390" spans="1:13">
      <c r="A390" s="228">
        <f t="shared" si="71"/>
        <v>0</v>
      </c>
      <c r="B390" s="229">
        <f t="shared" si="66"/>
        <v>0</v>
      </c>
      <c r="C390" s="310">
        <f t="shared" si="72"/>
        <v>0</v>
      </c>
      <c r="D390" s="310">
        <f t="shared" si="73"/>
        <v>0</v>
      </c>
      <c r="E390" s="311">
        <f t="shared" si="67"/>
        <v>0</v>
      </c>
      <c r="F390" s="310">
        <f t="shared" si="74"/>
        <v>0</v>
      </c>
      <c r="G390" s="310">
        <f t="shared" si="75"/>
        <v>0</v>
      </c>
      <c r="H390" s="310">
        <f t="shared" si="76"/>
        <v>0</v>
      </c>
      <c r="I390" s="310">
        <f t="shared" si="68"/>
        <v>0</v>
      </c>
      <c r="J390" s="374">
        <f t="shared" si="77"/>
        <v>0</v>
      </c>
      <c r="K390" s="374">
        <f t="shared" si="69"/>
        <v>0</v>
      </c>
      <c r="L390" s="388">
        <f t="shared" si="78"/>
        <v>1</v>
      </c>
      <c r="M390" s="374">
        <f t="shared" si="70"/>
        <v>0</v>
      </c>
    </row>
    <row r="391" spans="1:13">
      <c r="A391" s="228">
        <f t="shared" si="71"/>
        <v>0</v>
      </c>
      <c r="B391" s="229">
        <f t="shared" si="66"/>
        <v>0</v>
      </c>
      <c r="C391" s="310">
        <f t="shared" si="72"/>
        <v>0</v>
      </c>
      <c r="D391" s="310">
        <f t="shared" si="73"/>
        <v>0</v>
      </c>
      <c r="E391" s="311">
        <f t="shared" si="67"/>
        <v>0</v>
      </c>
      <c r="F391" s="310">
        <f t="shared" si="74"/>
        <v>0</v>
      </c>
      <c r="G391" s="310">
        <f t="shared" si="75"/>
        <v>0</v>
      </c>
      <c r="H391" s="310">
        <f t="shared" si="76"/>
        <v>0</v>
      </c>
      <c r="I391" s="310">
        <f t="shared" si="68"/>
        <v>0</v>
      </c>
      <c r="J391" s="374">
        <f t="shared" si="77"/>
        <v>0</v>
      </c>
      <c r="K391" s="374">
        <f t="shared" si="69"/>
        <v>0</v>
      </c>
      <c r="L391" s="388">
        <f t="shared" si="78"/>
        <v>1</v>
      </c>
      <c r="M391" s="374">
        <f t="shared" si="70"/>
        <v>0</v>
      </c>
    </row>
    <row r="392" spans="1:13">
      <c r="A392" s="228">
        <f t="shared" si="71"/>
        <v>0</v>
      </c>
      <c r="B392" s="229">
        <f t="shared" si="66"/>
        <v>0</v>
      </c>
      <c r="C392" s="310">
        <f t="shared" si="72"/>
        <v>0</v>
      </c>
      <c r="D392" s="310">
        <f t="shared" si="73"/>
        <v>0</v>
      </c>
      <c r="E392" s="311">
        <f t="shared" si="67"/>
        <v>0</v>
      </c>
      <c r="F392" s="310">
        <f t="shared" si="74"/>
        <v>0</v>
      </c>
      <c r="G392" s="310">
        <f t="shared" si="75"/>
        <v>0</v>
      </c>
      <c r="H392" s="310">
        <f t="shared" si="76"/>
        <v>0</v>
      </c>
      <c r="I392" s="310">
        <f t="shared" si="68"/>
        <v>0</v>
      </c>
      <c r="J392" s="374">
        <f t="shared" si="77"/>
        <v>0</v>
      </c>
      <c r="K392" s="374">
        <f t="shared" si="69"/>
        <v>0</v>
      </c>
      <c r="L392" s="388">
        <f t="shared" si="78"/>
        <v>1</v>
      </c>
      <c r="M392" s="374">
        <f t="shared" si="70"/>
        <v>0</v>
      </c>
    </row>
    <row r="393" spans="1:13">
      <c r="A393" s="228">
        <f t="shared" si="71"/>
        <v>0</v>
      </c>
      <c r="B393" s="229">
        <f t="shared" si="66"/>
        <v>0</v>
      </c>
      <c r="C393" s="310">
        <f t="shared" si="72"/>
        <v>0</v>
      </c>
      <c r="D393" s="310">
        <f t="shared" si="73"/>
        <v>0</v>
      </c>
      <c r="E393" s="311">
        <f t="shared" si="67"/>
        <v>0</v>
      </c>
      <c r="F393" s="310">
        <f t="shared" si="74"/>
        <v>0</v>
      </c>
      <c r="G393" s="310">
        <f t="shared" si="75"/>
        <v>0</v>
      </c>
      <c r="H393" s="310">
        <f t="shared" si="76"/>
        <v>0</v>
      </c>
      <c r="I393" s="310">
        <f t="shared" si="68"/>
        <v>0</v>
      </c>
      <c r="J393" s="374">
        <f t="shared" si="77"/>
        <v>0</v>
      </c>
      <c r="K393" s="374">
        <f t="shared" si="69"/>
        <v>0</v>
      </c>
      <c r="L393" s="388">
        <f t="shared" si="78"/>
        <v>1</v>
      </c>
      <c r="M393" s="374">
        <f t="shared" si="70"/>
        <v>0</v>
      </c>
    </row>
    <row r="394" spans="1:13">
      <c r="A394" s="228">
        <f t="shared" si="71"/>
        <v>0</v>
      </c>
      <c r="B394" s="229">
        <f t="shared" si="66"/>
        <v>0</v>
      </c>
      <c r="C394" s="310">
        <f t="shared" si="72"/>
        <v>0</v>
      </c>
      <c r="D394" s="310">
        <f t="shared" si="73"/>
        <v>0</v>
      </c>
      <c r="E394" s="311">
        <f t="shared" si="67"/>
        <v>0</v>
      </c>
      <c r="F394" s="310">
        <f t="shared" si="74"/>
        <v>0</v>
      </c>
      <c r="G394" s="310">
        <f t="shared" si="75"/>
        <v>0</v>
      </c>
      <c r="H394" s="310">
        <f t="shared" si="76"/>
        <v>0</v>
      </c>
      <c r="I394" s="310">
        <f t="shared" si="68"/>
        <v>0</v>
      </c>
      <c r="J394" s="374">
        <f t="shared" si="77"/>
        <v>0</v>
      </c>
      <c r="K394" s="374">
        <f t="shared" si="69"/>
        <v>0</v>
      </c>
      <c r="L394" s="388">
        <f t="shared" si="78"/>
        <v>1</v>
      </c>
      <c r="M394" s="374">
        <f t="shared" si="70"/>
        <v>0</v>
      </c>
    </row>
    <row r="395" spans="1:13">
      <c r="A395" s="228">
        <f t="shared" si="71"/>
        <v>0</v>
      </c>
      <c r="B395" s="229">
        <f t="shared" si="66"/>
        <v>0</v>
      </c>
      <c r="C395" s="310">
        <f t="shared" si="72"/>
        <v>0</v>
      </c>
      <c r="D395" s="310">
        <f t="shared" si="73"/>
        <v>0</v>
      </c>
      <c r="E395" s="311">
        <f t="shared" si="67"/>
        <v>0</v>
      </c>
      <c r="F395" s="310">
        <f t="shared" si="74"/>
        <v>0</v>
      </c>
      <c r="G395" s="310">
        <f t="shared" si="75"/>
        <v>0</v>
      </c>
      <c r="H395" s="310">
        <f t="shared" si="76"/>
        <v>0</v>
      </c>
      <c r="I395" s="310">
        <f t="shared" si="68"/>
        <v>0</v>
      </c>
      <c r="J395" s="374">
        <f t="shared" si="77"/>
        <v>0</v>
      </c>
      <c r="K395" s="374">
        <f t="shared" si="69"/>
        <v>0</v>
      </c>
      <c r="L395" s="388">
        <f t="shared" si="78"/>
        <v>1</v>
      </c>
      <c r="M395" s="374">
        <f t="shared" si="70"/>
        <v>0</v>
      </c>
    </row>
    <row r="396" spans="1:13">
      <c r="A396" s="228">
        <f t="shared" si="71"/>
        <v>0</v>
      </c>
      <c r="B396" s="229">
        <f t="shared" si="66"/>
        <v>0</v>
      </c>
      <c r="C396" s="310">
        <f t="shared" si="72"/>
        <v>0</v>
      </c>
      <c r="D396" s="310">
        <f t="shared" si="73"/>
        <v>0</v>
      </c>
      <c r="E396" s="311">
        <f t="shared" si="67"/>
        <v>0</v>
      </c>
      <c r="F396" s="310">
        <f t="shared" si="74"/>
        <v>0</v>
      </c>
      <c r="G396" s="310">
        <f t="shared" si="75"/>
        <v>0</v>
      </c>
      <c r="H396" s="310">
        <f t="shared" si="76"/>
        <v>0</v>
      </c>
      <c r="I396" s="310">
        <f t="shared" si="68"/>
        <v>0</v>
      </c>
      <c r="J396" s="374">
        <f t="shared" si="77"/>
        <v>0</v>
      </c>
      <c r="K396" s="374">
        <f t="shared" si="69"/>
        <v>0</v>
      </c>
      <c r="L396" s="388">
        <f t="shared" si="78"/>
        <v>1</v>
      </c>
      <c r="M396" s="374">
        <f t="shared" si="70"/>
        <v>0</v>
      </c>
    </row>
    <row r="397" spans="1:13">
      <c r="A397" s="228">
        <f t="shared" si="71"/>
        <v>0</v>
      </c>
      <c r="B397" s="229">
        <f t="shared" si="66"/>
        <v>0</v>
      </c>
      <c r="C397" s="310">
        <f t="shared" si="72"/>
        <v>0</v>
      </c>
      <c r="D397" s="310">
        <f t="shared" si="73"/>
        <v>0</v>
      </c>
      <c r="E397" s="311">
        <f t="shared" si="67"/>
        <v>0</v>
      </c>
      <c r="F397" s="310">
        <f t="shared" si="74"/>
        <v>0</v>
      </c>
      <c r="G397" s="310">
        <f t="shared" si="75"/>
        <v>0</v>
      </c>
      <c r="H397" s="310">
        <f t="shared" si="76"/>
        <v>0</v>
      </c>
      <c r="I397" s="310">
        <f t="shared" si="68"/>
        <v>0</v>
      </c>
      <c r="J397" s="374">
        <f t="shared" si="77"/>
        <v>0</v>
      </c>
      <c r="K397" s="374">
        <f t="shared" si="69"/>
        <v>0</v>
      </c>
      <c r="L397" s="388">
        <f t="shared" si="78"/>
        <v>1</v>
      </c>
      <c r="M397" s="374">
        <f t="shared" si="70"/>
        <v>0</v>
      </c>
    </row>
    <row r="398" spans="1:13">
      <c r="A398" s="228">
        <f t="shared" si="71"/>
        <v>0</v>
      </c>
      <c r="B398" s="229">
        <f t="shared" si="66"/>
        <v>0</v>
      </c>
      <c r="C398" s="310">
        <f t="shared" si="72"/>
        <v>0</v>
      </c>
      <c r="D398" s="310">
        <f t="shared" si="73"/>
        <v>0</v>
      </c>
      <c r="E398" s="311">
        <f t="shared" si="67"/>
        <v>0</v>
      </c>
      <c r="F398" s="310">
        <f t="shared" si="74"/>
        <v>0</v>
      </c>
      <c r="G398" s="310">
        <f t="shared" si="75"/>
        <v>0</v>
      </c>
      <c r="H398" s="310">
        <f t="shared" si="76"/>
        <v>0</v>
      </c>
      <c r="I398" s="310">
        <f t="shared" si="68"/>
        <v>0</v>
      </c>
      <c r="J398" s="374">
        <f t="shared" si="77"/>
        <v>0</v>
      </c>
      <c r="K398" s="374">
        <f t="shared" si="69"/>
        <v>0</v>
      </c>
      <c r="L398" s="388">
        <f t="shared" si="78"/>
        <v>1</v>
      </c>
      <c r="M398" s="374">
        <f t="shared" si="70"/>
        <v>0</v>
      </c>
    </row>
    <row r="399" spans="1:13">
      <c r="A399" s="228">
        <f t="shared" si="71"/>
        <v>0</v>
      </c>
      <c r="B399" s="229">
        <f t="shared" si="66"/>
        <v>0</v>
      </c>
      <c r="C399" s="310">
        <f t="shared" si="72"/>
        <v>0</v>
      </c>
      <c r="D399" s="310">
        <f t="shared" si="73"/>
        <v>0</v>
      </c>
      <c r="E399" s="311">
        <f t="shared" si="67"/>
        <v>0</v>
      </c>
      <c r="F399" s="310">
        <f t="shared" si="74"/>
        <v>0</v>
      </c>
      <c r="G399" s="310">
        <f t="shared" si="75"/>
        <v>0</v>
      </c>
      <c r="H399" s="310">
        <f t="shared" si="76"/>
        <v>0</v>
      </c>
      <c r="I399" s="310">
        <f t="shared" si="68"/>
        <v>0</v>
      </c>
      <c r="J399" s="374">
        <f t="shared" si="77"/>
        <v>0</v>
      </c>
      <c r="K399" s="374">
        <f t="shared" si="69"/>
        <v>0</v>
      </c>
      <c r="L399" s="388">
        <f t="shared" si="78"/>
        <v>1</v>
      </c>
      <c r="M399" s="374">
        <f t="shared" si="70"/>
        <v>0</v>
      </c>
    </row>
    <row r="400" spans="1:13">
      <c r="A400" s="228">
        <f t="shared" si="71"/>
        <v>0</v>
      </c>
      <c r="B400" s="229">
        <f t="shared" si="66"/>
        <v>0</v>
      </c>
      <c r="C400" s="310">
        <f t="shared" si="72"/>
        <v>0</v>
      </c>
      <c r="D400" s="310">
        <f t="shared" si="73"/>
        <v>0</v>
      </c>
      <c r="E400" s="311">
        <f t="shared" si="67"/>
        <v>0</v>
      </c>
      <c r="F400" s="310">
        <f t="shared" si="74"/>
        <v>0</v>
      </c>
      <c r="G400" s="310">
        <f t="shared" si="75"/>
        <v>0</v>
      </c>
      <c r="H400" s="310">
        <f t="shared" si="76"/>
        <v>0</v>
      </c>
      <c r="I400" s="310">
        <f t="shared" si="68"/>
        <v>0</v>
      </c>
      <c r="J400" s="374">
        <f t="shared" si="77"/>
        <v>0</v>
      </c>
      <c r="K400" s="374">
        <f t="shared" si="69"/>
        <v>0</v>
      </c>
      <c r="L400" s="388">
        <f t="shared" si="78"/>
        <v>1</v>
      </c>
      <c r="M400" s="374">
        <f t="shared" si="70"/>
        <v>0</v>
      </c>
    </row>
    <row r="401" spans="6:12">
      <c r="F401" s="230"/>
      <c r="J401" s="225"/>
      <c r="K401" s="375"/>
      <c r="L401" s="374"/>
    </row>
    <row r="402" spans="6:12">
      <c r="F402" s="230"/>
      <c r="J402" s="225"/>
      <c r="K402" s="375"/>
      <c r="L402" s="374"/>
    </row>
    <row r="403" spans="6:12">
      <c r="F403" s="230"/>
      <c r="J403" s="225"/>
      <c r="K403" s="375"/>
      <c r="L403" s="374"/>
    </row>
    <row r="404" spans="6:12">
      <c r="F404" s="230"/>
      <c r="J404" s="225"/>
      <c r="K404" s="375"/>
      <c r="L404" s="374"/>
    </row>
    <row r="405" spans="6:12">
      <c r="F405" s="230"/>
      <c r="J405" s="225"/>
      <c r="K405" s="375"/>
      <c r="L405" s="374"/>
    </row>
    <row r="406" spans="6:12">
      <c r="F406" s="230"/>
      <c r="J406" s="225"/>
      <c r="K406" s="375"/>
      <c r="L406" s="374"/>
    </row>
    <row r="407" spans="6:12">
      <c r="F407" s="230"/>
      <c r="J407" s="225"/>
      <c r="K407" s="375"/>
      <c r="L407" s="374"/>
    </row>
    <row r="408" spans="6:12">
      <c r="F408" s="230"/>
      <c r="J408" s="225"/>
      <c r="K408" s="375"/>
      <c r="L408" s="374"/>
    </row>
    <row r="409" spans="6:12">
      <c r="F409" s="230"/>
      <c r="J409" s="225"/>
      <c r="K409" s="375"/>
      <c r="L409" s="374"/>
    </row>
    <row r="410" spans="6:12">
      <c r="F410" s="230"/>
      <c r="J410" s="225"/>
      <c r="K410" s="375"/>
      <c r="L410" s="374"/>
    </row>
    <row r="411" spans="6:12">
      <c r="F411" s="230"/>
      <c r="J411" s="225"/>
      <c r="K411" s="375"/>
      <c r="L411" s="374"/>
    </row>
    <row r="412" spans="6:12">
      <c r="F412" s="230"/>
      <c r="J412" s="225"/>
      <c r="K412" s="375"/>
      <c r="L412" s="374"/>
    </row>
    <row r="413" spans="6:12">
      <c r="F413" s="230"/>
      <c r="J413" s="225"/>
      <c r="K413" s="375"/>
      <c r="L413" s="374"/>
    </row>
    <row r="414" spans="6:12">
      <c r="F414" s="230"/>
      <c r="J414" s="225"/>
      <c r="K414" s="375"/>
      <c r="L414" s="374"/>
    </row>
    <row r="415" spans="6:12">
      <c r="F415" s="230"/>
      <c r="J415" s="225"/>
      <c r="K415" s="375"/>
      <c r="L415" s="374"/>
    </row>
    <row r="416" spans="6:12">
      <c r="F416" s="230"/>
      <c r="J416" s="225"/>
      <c r="K416" s="375"/>
      <c r="L416" s="374"/>
    </row>
    <row r="417" spans="6:12">
      <c r="F417" s="230"/>
      <c r="J417" s="225"/>
      <c r="K417" s="375"/>
      <c r="L417" s="374"/>
    </row>
    <row r="418" spans="6:12">
      <c r="F418" s="230"/>
      <c r="J418" s="225"/>
      <c r="K418" s="375"/>
      <c r="L418" s="374"/>
    </row>
    <row r="419" spans="6:12">
      <c r="F419" s="230"/>
      <c r="J419" s="225"/>
      <c r="K419" s="375"/>
      <c r="L419" s="374"/>
    </row>
    <row r="420" spans="6:12">
      <c r="F420" s="230"/>
      <c r="J420" s="225"/>
      <c r="K420" s="375"/>
      <c r="L420" s="374"/>
    </row>
    <row r="421" spans="6:12">
      <c r="F421" s="230"/>
      <c r="J421" s="225"/>
      <c r="K421" s="375"/>
      <c r="L421" s="374"/>
    </row>
    <row r="422" spans="6:12">
      <c r="F422" s="230"/>
      <c r="J422" s="225"/>
      <c r="K422" s="375"/>
      <c r="L422" s="374"/>
    </row>
    <row r="423" spans="6:12">
      <c r="F423" s="230"/>
      <c r="J423" s="225"/>
      <c r="K423" s="375"/>
      <c r="L423" s="374"/>
    </row>
    <row r="424" spans="6:12">
      <c r="F424" s="230"/>
      <c r="J424" s="225"/>
      <c r="K424" s="375"/>
      <c r="L424" s="374"/>
    </row>
    <row r="425" spans="6:12">
      <c r="F425" s="230"/>
      <c r="J425" s="225"/>
      <c r="K425" s="375"/>
      <c r="L425" s="374"/>
    </row>
    <row r="426" spans="6:12">
      <c r="F426" s="230"/>
      <c r="J426" s="225"/>
      <c r="K426" s="375"/>
      <c r="L426" s="374"/>
    </row>
    <row r="427" spans="6:12">
      <c r="F427" s="230"/>
      <c r="J427" s="225"/>
      <c r="K427" s="375"/>
      <c r="L427" s="374"/>
    </row>
    <row r="428" spans="6:12">
      <c r="F428" s="230"/>
      <c r="J428" s="225"/>
      <c r="K428" s="375"/>
      <c r="L428" s="374"/>
    </row>
    <row r="429" spans="6:12">
      <c r="F429" s="230"/>
      <c r="J429" s="225"/>
      <c r="K429" s="375"/>
      <c r="L429" s="374"/>
    </row>
    <row r="430" spans="6:12">
      <c r="F430" s="230"/>
      <c r="J430" s="225"/>
      <c r="K430" s="375"/>
      <c r="L430" s="374"/>
    </row>
    <row r="431" spans="6:12">
      <c r="F431" s="230"/>
      <c r="J431" s="225"/>
      <c r="K431" s="375"/>
      <c r="L431" s="374"/>
    </row>
    <row r="432" spans="6:12">
      <c r="F432" s="230"/>
      <c r="J432" s="225"/>
      <c r="K432" s="375"/>
      <c r="L432" s="374"/>
    </row>
    <row r="433" spans="6:12">
      <c r="F433" s="230"/>
      <c r="J433" s="225"/>
      <c r="K433" s="375"/>
      <c r="L433" s="374"/>
    </row>
    <row r="434" spans="6:12">
      <c r="F434" s="230"/>
      <c r="J434" s="225"/>
      <c r="K434" s="375"/>
      <c r="L434" s="374"/>
    </row>
    <row r="435" spans="6:12">
      <c r="F435" s="230"/>
      <c r="J435" s="225"/>
      <c r="K435" s="375"/>
      <c r="L435" s="374"/>
    </row>
    <row r="436" spans="6:12">
      <c r="F436" s="230"/>
      <c r="J436" s="225"/>
      <c r="K436" s="375"/>
      <c r="L436" s="374"/>
    </row>
    <row r="437" spans="6:12">
      <c r="F437" s="230"/>
      <c r="J437" s="225"/>
      <c r="K437" s="375"/>
      <c r="L437" s="374"/>
    </row>
    <row r="438" spans="6:12">
      <c r="F438" s="230"/>
      <c r="J438" s="225"/>
      <c r="K438" s="375"/>
      <c r="L438" s="374"/>
    </row>
    <row r="439" spans="6:12">
      <c r="F439" s="230"/>
      <c r="J439" s="225"/>
      <c r="K439" s="375"/>
      <c r="L439" s="374"/>
    </row>
    <row r="440" spans="6:12">
      <c r="F440" s="230"/>
      <c r="J440" s="225"/>
      <c r="K440" s="375"/>
      <c r="L440" s="374"/>
    </row>
    <row r="441" spans="6:12">
      <c r="F441" s="230"/>
      <c r="J441" s="225"/>
      <c r="K441" s="375"/>
      <c r="L441" s="374"/>
    </row>
    <row r="442" spans="6:12">
      <c r="F442" s="230"/>
      <c r="J442" s="225"/>
      <c r="K442" s="375"/>
      <c r="L442" s="374"/>
    </row>
    <row r="443" spans="6:12">
      <c r="F443" s="230"/>
      <c r="J443" s="225"/>
      <c r="K443" s="375"/>
      <c r="L443" s="374"/>
    </row>
    <row r="444" spans="6:12">
      <c r="F444" s="230"/>
      <c r="J444" s="225"/>
      <c r="K444" s="375"/>
      <c r="L444" s="374"/>
    </row>
    <row r="445" spans="6:12">
      <c r="F445" s="230"/>
      <c r="J445" s="225"/>
      <c r="K445" s="375"/>
      <c r="L445" s="374"/>
    </row>
    <row r="446" spans="6:12">
      <c r="F446" s="230"/>
      <c r="J446" s="225"/>
      <c r="K446" s="375"/>
      <c r="L446" s="374"/>
    </row>
    <row r="447" spans="6:12">
      <c r="F447" s="230"/>
      <c r="J447" s="225"/>
      <c r="K447" s="375"/>
      <c r="L447" s="374"/>
    </row>
    <row r="448" spans="6:12">
      <c r="F448" s="230"/>
      <c r="J448" s="225"/>
      <c r="K448" s="375"/>
      <c r="L448" s="374"/>
    </row>
    <row r="449" spans="6:12">
      <c r="F449" s="230"/>
      <c r="J449" s="225"/>
      <c r="K449" s="375"/>
      <c r="L449" s="374"/>
    </row>
    <row r="450" spans="6:12">
      <c r="F450" s="230"/>
      <c r="J450" s="225"/>
      <c r="K450" s="375"/>
      <c r="L450" s="374"/>
    </row>
    <row r="451" spans="6:12">
      <c r="F451" s="230"/>
      <c r="J451" s="225"/>
      <c r="K451" s="375"/>
      <c r="L451" s="374"/>
    </row>
    <row r="452" spans="6:12">
      <c r="F452" s="230"/>
      <c r="J452" s="225"/>
      <c r="K452" s="375"/>
      <c r="L452" s="374"/>
    </row>
    <row r="453" spans="6:12">
      <c r="F453" s="230"/>
      <c r="J453" s="225"/>
      <c r="K453" s="375"/>
      <c r="L453" s="374"/>
    </row>
    <row r="454" spans="6:12">
      <c r="F454" s="230"/>
      <c r="J454" s="225"/>
      <c r="K454" s="375"/>
      <c r="L454" s="374"/>
    </row>
    <row r="455" spans="6:12">
      <c r="F455" s="230"/>
      <c r="J455" s="225"/>
      <c r="K455" s="375"/>
      <c r="L455" s="374"/>
    </row>
    <row r="456" spans="6:12">
      <c r="F456" s="230"/>
      <c r="J456" s="225"/>
      <c r="K456" s="375"/>
      <c r="L456" s="374"/>
    </row>
    <row r="457" spans="6:12">
      <c r="F457" s="230"/>
      <c r="J457" s="225"/>
      <c r="K457" s="375"/>
      <c r="L457" s="374"/>
    </row>
    <row r="458" spans="6:12">
      <c r="F458" s="230"/>
      <c r="J458" s="225"/>
      <c r="K458" s="375"/>
      <c r="L458" s="374"/>
    </row>
    <row r="459" spans="6:12">
      <c r="F459" s="230"/>
      <c r="J459" s="225"/>
      <c r="K459" s="375"/>
      <c r="L459" s="374"/>
    </row>
    <row r="460" spans="6:12">
      <c r="F460" s="230"/>
      <c r="J460" s="225"/>
      <c r="K460" s="375"/>
      <c r="L460" s="374"/>
    </row>
    <row r="461" spans="6:12">
      <c r="F461" s="230"/>
      <c r="J461" s="225"/>
      <c r="K461" s="375"/>
      <c r="L461" s="374"/>
    </row>
    <row r="462" spans="6:12">
      <c r="F462" s="230"/>
      <c r="J462" s="225"/>
      <c r="K462" s="375"/>
      <c r="L462" s="374"/>
    </row>
    <row r="463" spans="6:12">
      <c r="F463" s="230"/>
      <c r="J463" s="225"/>
      <c r="K463" s="375"/>
      <c r="L463" s="374"/>
    </row>
    <row r="464" spans="6:12">
      <c r="F464" s="230"/>
      <c r="J464" s="225"/>
      <c r="K464" s="375"/>
      <c r="L464" s="374"/>
    </row>
    <row r="465" spans="6:12">
      <c r="F465" s="230"/>
      <c r="J465" s="225"/>
      <c r="K465" s="375"/>
      <c r="L465" s="374"/>
    </row>
    <row r="466" spans="6:12">
      <c r="F466" s="230"/>
      <c r="J466" s="225"/>
      <c r="K466" s="375"/>
      <c r="L466" s="374"/>
    </row>
    <row r="467" spans="6:12">
      <c r="F467" s="230"/>
      <c r="J467" s="225"/>
      <c r="K467" s="375"/>
      <c r="L467" s="374"/>
    </row>
    <row r="468" spans="6:12">
      <c r="F468" s="230"/>
      <c r="J468" s="225"/>
      <c r="K468" s="375"/>
      <c r="L468" s="374"/>
    </row>
    <row r="469" spans="6:12">
      <c r="F469" s="230"/>
      <c r="J469" s="225"/>
      <c r="K469" s="375"/>
      <c r="L469" s="374"/>
    </row>
    <row r="470" spans="6:12">
      <c r="F470" s="230"/>
      <c r="J470" s="225"/>
      <c r="K470" s="375"/>
      <c r="L470" s="374"/>
    </row>
    <row r="471" spans="6:12">
      <c r="F471" s="230"/>
      <c r="J471" s="225"/>
      <c r="K471" s="375"/>
      <c r="L471" s="374"/>
    </row>
    <row r="472" spans="6:12">
      <c r="F472" s="230"/>
      <c r="J472" s="225"/>
      <c r="K472" s="375"/>
      <c r="L472" s="374"/>
    </row>
    <row r="473" spans="6:12">
      <c r="F473" s="230"/>
      <c r="J473" s="225"/>
      <c r="K473" s="375"/>
      <c r="L473" s="374"/>
    </row>
    <row r="474" spans="6:12">
      <c r="F474" s="230"/>
      <c r="J474" s="225"/>
      <c r="K474" s="375"/>
      <c r="L474" s="374"/>
    </row>
    <row r="475" spans="6:12">
      <c r="F475" s="230"/>
      <c r="J475" s="225"/>
      <c r="K475" s="375"/>
      <c r="L475" s="374"/>
    </row>
    <row r="476" spans="6:12">
      <c r="F476" s="230"/>
      <c r="J476" s="225"/>
      <c r="K476" s="375"/>
      <c r="L476" s="374"/>
    </row>
    <row r="477" spans="6:12">
      <c r="F477" s="230"/>
      <c r="J477" s="225"/>
      <c r="K477" s="375"/>
      <c r="L477" s="374"/>
    </row>
    <row r="478" spans="6:12">
      <c r="F478" s="230"/>
      <c r="J478" s="225"/>
      <c r="K478" s="375"/>
      <c r="L478" s="374"/>
    </row>
    <row r="479" spans="6:12">
      <c r="F479" s="230"/>
      <c r="J479" s="225"/>
      <c r="K479" s="375"/>
      <c r="L479" s="374"/>
    </row>
    <row r="480" spans="6:12">
      <c r="F480" s="230"/>
      <c r="J480" s="225"/>
      <c r="K480" s="375"/>
      <c r="L480" s="374"/>
    </row>
    <row r="481" spans="6:12">
      <c r="F481" s="230"/>
      <c r="J481" s="225"/>
      <c r="K481" s="375"/>
      <c r="L481" s="374"/>
    </row>
    <row r="482" spans="6:12">
      <c r="F482" s="230"/>
      <c r="J482" s="225"/>
      <c r="K482" s="375"/>
      <c r="L482" s="374"/>
    </row>
    <row r="483" spans="6:12">
      <c r="F483" s="230"/>
      <c r="J483" s="225"/>
      <c r="K483" s="375"/>
      <c r="L483" s="374"/>
    </row>
    <row r="484" spans="6:12">
      <c r="F484" s="230"/>
      <c r="J484" s="225"/>
      <c r="K484" s="375"/>
      <c r="L484" s="374"/>
    </row>
    <row r="485" spans="6:12">
      <c r="F485" s="230"/>
      <c r="J485" s="225"/>
      <c r="K485" s="375"/>
      <c r="L485" s="374"/>
    </row>
    <row r="486" spans="6:12">
      <c r="F486" s="230"/>
      <c r="J486" s="225"/>
      <c r="K486" s="375"/>
      <c r="L486" s="374"/>
    </row>
    <row r="487" spans="6:12">
      <c r="F487" s="230"/>
      <c r="J487" s="225"/>
      <c r="K487" s="375"/>
      <c r="L487" s="374"/>
    </row>
    <row r="488" spans="6:12">
      <c r="F488" s="230"/>
      <c r="J488" s="225"/>
      <c r="K488" s="375"/>
      <c r="L488" s="374"/>
    </row>
    <row r="489" spans="6:12">
      <c r="F489" s="230"/>
      <c r="J489" s="225"/>
      <c r="K489" s="375"/>
      <c r="L489" s="374"/>
    </row>
    <row r="490" spans="6:12">
      <c r="F490" s="230"/>
      <c r="J490" s="225"/>
      <c r="K490" s="375"/>
      <c r="L490" s="374"/>
    </row>
    <row r="491" spans="6:12">
      <c r="F491" s="230"/>
      <c r="J491" s="225"/>
      <c r="K491" s="375"/>
      <c r="L491" s="374"/>
    </row>
    <row r="492" spans="6:12">
      <c r="F492" s="230"/>
      <c r="J492" s="225"/>
      <c r="K492" s="375"/>
      <c r="L492" s="374"/>
    </row>
    <row r="493" spans="6:12">
      <c r="F493" s="230"/>
      <c r="J493" s="225"/>
      <c r="K493" s="375"/>
      <c r="L493" s="374"/>
    </row>
    <row r="494" spans="6:12">
      <c r="F494" s="230"/>
      <c r="J494" s="225"/>
      <c r="K494" s="375"/>
      <c r="L494" s="374"/>
    </row>
    <row r="495" spans="6:12">
      <c r="F495" s="230"/>
      <c r="J495" s="225"/>
      <c r="K495" s="375"/>
      <c r="L495" s="374"/>
    </row>
    <row r="496" spans="6:12">
      <c r="F496" s="230"/>
      <c r="J496" s="225"/>
      <c r="K496" s="375"/>
      <c r="L496" s="374"/>
    </row>
    <row r="497" spans="6:12">
      <c r="F497" s="230"/>
      <c r="J497" s="225"/>
      <c r="K497" s="375"/>
      <c r="L497" s="374"/>
    </row>
    <row r="498" spans="6:12">
      <c r="F498" s="230"/>
      <c r="J498" s="225"/>
      <c r="K498" s="375"/>
      <c r="L498" s="374"/>
    </row>
    <row r="499" spans="6:12">
      <c r="F499" s="230"/>
      <c r="J499" s="225"/>
      <c r="K499" s="375"/>
      <c r="L499" s="374"/>
    </row>
    <row r="500" spans="6:12">
      <c r="F500" s="230"/>
      <c r="J500" s="225"/>
      <c r="K500" s="375"/>
      <c r="L500" s="374"/>
    </row>
    <row r="501" spans="6:12">
      <c r="F501" s="230"/>
      <c r="J501" s="225"/>
      <c r="K501" s="375"/>
      <c r="L501" s="374"/>
    </row>
    <row r="502" spans="6:12">
      <c r="F502" s="230"/>
      <c r="J502" s="225"/>
      <c r="K502" s="375"/>
      <c r="L502" s="374"/>
    </row>
    <row r="503" spans="6:12">
      <c r="F503" s="230"/>
      <c r="J503" s="225"/>
      <c r="K503" s="375"/>
      <c r="L503" s="374"/>
    </row>
    <row r="504" spans="6:12">
      <c r="F504" s="230"/>
      <c r="J504" s="225"/>
      <c r="K504" s="375"/>
      <c r="L504" s="374"/>
    </row>
    <row r="505" spans="6:12">
      <c r="F505" s="230"/>
      <c r="J505" s="225"/>
      <c r="K505" s="375"/>
      <c r="L505" s="374"/>
    </row>
    <row r="506" spans="6:12">
      <c r="F506" s="230"/>
      <c r="J506" s="225"/>
      <c r="K506" s="375"/>
      <c r="L506" s="374"/>
    </row>
    <row r="507" spans="6:12">
      <c r="F507" s="230"/>
      <c r="J507" s="225"/>
      <c r="K507" s="375"/>
      <c r="L507" s="374"/>
    </row>
    <row r="508" spans="6:12">
      <c r="F508" s="230"/>
      <c r="J508" s="225"/>
      <c r="K508" s="375"/>
      <c r="L508" s="374"/>
    </row>
    <row r="509" spans="6:12">
      <c r="F509" s="230"/>
      <c r="J509" s="225"/>
      <c r="K509" s="375"/>
      <c r="L509" s="374"/>
    </row>
    <row r="510" spans="6:12">
      <c r="F510" s="230"/>
      <c r="J510" s="225"/>
      <c r="K510" s="375"/>
      <c r="L510" s="374"/>
    </row>
    <row r="511" spans="6:12">
      <c r="F511" s="230"/>
      <c r="J511" s="225"/>
      <c r="K511" s="375"/>
      <c r="L511" s="374"/>
    </row>
    <row r="512" spans="6:12">
      <c r="F512" s="230"/>
      <c r="J512" s="225"/>
      <c r="K512" s="375"/>
      <c r="L512" s="374"/>
    </row>
    <row r="513" spans="6:12">
      <c r="F513" s="230"/>
      <c r="J513" s="225"/>
      <c r="K513" s="375"/>
      <c r="L513" s="374"/>
    </row>
    <row r="514" spans="6:12">
      <c r="F514" s="230"/>
      <c r="J514" s="225"/>
      <c r="K514" s="375"/>
      <c r="L514" s="374"/>
    </row>
    <row r="515" spans="6:12">
      <c r="F515" s="230"/>
      <c r="J515" s="225"/>
      <c r="K515" s="375"/>
      <c r="L515" s="374"/>
    </row>
    <row r="516" spans="6:12">
      <c r="F516" s="230"/>
      <c r="J516" s="225"/>
      <c r="K516" s="375"/>
      <c r="L516" s="374"/>
    </row>
    <row r="517" spans="6:12">
      <c r="F517" s="230"/>
      <c r="J517" s="225"/>
      <c r="K517" s="375"/>
      <c r="L517" s="374"/>
    </row>
    <row r="518" spans="6:12">
      <c r="F518" s="230"/>
      <c r="J518" s="225"/>
      <c r="K518" s="375"/>
      <c r="L518" s="374"/>
    </row>
    <row r="519" spans="6:12">
      <c r="F519" s="230"/>
      <c r="J519" s="225"/>
      <c r="K519" s="375"/>
      <c r="L519" s="374"/>
    </row>
    <row r="520" spans="6:12">
      <c r="F520" s="230"/>
      <c r="J520" s="225"/>
      <c r="K520" s="375"/>
      <c r="L520" s="374"/>
    </row>
    <row r="521" spans="6:12">
      <c r="F521" s="230"/>
      <c r="J521" s="225"/>
      <c r="K521" s="375"/>
      <c r="L521" s="374"/>
    </row>
    <row r="522" spans="6:12">
      <c r="F522" s="230"/>
      <c r="J522" s="225"/>
      <c r="K522" s="375"/>
      <c r="L522" s="374"/>
    </row>
    <row r="523" spans="6:12">
      <c r="F523" s="230"/>
      <c r="J523" s="225"/>
      <c r="K523" s="375"/>
      <c r="L523" s="374"/>
    </row>
    <row r="524" spans="6:12">
      <c r="F524" s="230"/>
      <c r="J524" s="225"/>
      <c r="K524" s="375"/>
      <c r="L524" s="374"/>
    </row>
    <row r="525" spans="6:12">
      <c r="F525" s="230"/>
      <c r="J525" s="225"/>
      <c r="K525" s="375"/>
      <c r="L525" s="374"/>
    </row>
    <row r="526" spans="6:12">
      <c r="F526" s="230"/>
      <c r="J526" s="225"/>
      <c r="K526" s="375"/>
      <c r="L526" s="374"/>
    </row>
    <row r="527" spans="6:12">
      <c r="F527" s="230"/>
      <c r="J527" s="225"/>
      <c r="K527" s="375"/>
      <c r="L527" s="374"/>
    </row>
    <row r="528" spans="6:12">
      <c r="F528" s="230"/>
      <c r="J528" s="225"/>
      <c r="K528" s="375"/>
      <c r="L528" s="374"/>
    </row>
    <row r="529" spans="6:12">
      <c r="F529" s="230"/>
      <c r="J529" s="225"/>
      <c r="K529" s="375"/>
      <c r="L529" s="374"/>
    </row>
    <row r="530" spans="6:12">
      <c r="F530" s="230"/>
      <c r="J530" s="225"/>
      <c r="K530" s="375"/>
      <c r="L530" s="374"/>
    </row>
    <row r="531" spans="6:12">
      <c r="F531" s="230"/>
      <c r="J531" s="225"/>
      <c r="K531" s="375"/>
      <c r="L531" s="374"/>
    </row>
    <row r="532" spans="6:12">
      <c r="F532" s="230"/>
      <c r="J532" s="225"/>
      <c r="K532" s="375"/>
      <c r="L532" s="374"/>
    </row>
    <row r="533" spans="6:12">
      <c r="F533" s="230"/>
      <c r="J533" s="225"/>
      <c r="K533" s="375"/>
      <c r="L533" s="374"/>
    </row>
    <row r="534" spans="6:12">
      <c r="F534" s="230"/>
      <c r="J534" s="225"/>
      <c r="K534" s="375"/>
      <c r="L534" s="374"/>
    </row>
    <row r="535" spans="6:12">
      <c r="F535" s="230"/>
      <c r="J535" s="225"/>
      <c r="K535" s="375"/>
      <c r="L535" s="374"/>
    </row>
    <row r="536" spans="6:12">
      <c r="F536" s="230"/>
      <c r="J536" s="225"/>
      <c r="K536" s="375"/>
      <c r="L536" s="374"/>
    </row>
    <row r="537" spans="6:12">
      <c r="F537" s="230"/>
      <c r="J537" s="225"/>
      <c r="K537" s="375"/>
      <c r="L537" s="374"/>
    </row>
    <row r="538" spans="6:12">
      <c r="F538" s="230"/>
      <c r="J538" s="225"/>
      <c r="K538" s="375"/>
      <c r="L538" s="374"/>
    </row>
    <row r="539" spans="6:12">
      <c r="F539" s="230"/>
      <c r="J539" s="225"/>
      <c r="K539" s="375"/>
      <c r="L539" s="374"/>
    </row>
    <row r="540" spans="6:12">
      <c r="F540" s="230"/>
      <c r="J540" s="225"/>
      <c r="K540" s="375"/>
      <c r="L540" s="374"/>
    </row>
    <row r="541" spans="6:12">
      <c r="F541" s="230"/>
      <c r="J541" s="225"/>
      <c r="K541" s="375"/>
      <c r="L541" s="374"/>
    </row>
    <row r="542" spans="6:12">
      <c r="F542" s="230"/>
      <c r="J542" s="225"/>
      <c r="K542" s="375"/>
      <c r="L542" s="374"/>
    </row>
    <row r="543" spans="6:12">
      <c r="F543" s="230"/>
      <c r="J543" s="225"/>
      <c r="K543" s="375"/>
      <c r="L543" s="374"/>
    </row>
    <row r="544" spans="6:12">
      <c r="F544" s="230"/>
      <c r="J544" s="225"/>
      <c r="K544" s="375"/>
      <c r="L544" s="374"/>
    </row>
    <row r="545" spans="6:12">
      <c r="F545" s="230"/>
      <c r="J545" s="225"/>
      <c r="K545" s="375"/>
      <c r="L545" s="374"/>
    </row>
    <row r="546" spans="6:12">
      <c r="F546" s="230"/>
      <c r="J546" s="225"/>
      <c r="K546" s="375"/>
      <c r="L546" s="374"/>
    </row>
    <row r="547" spans="6:12">
      <c r="F547" s="230"/>
      <c r="J547" s="225"/>
      <c r="K547" s="375"/>
      <c r="L547" s="374"/>
    </row>
    <row r="548" spans="6:12">
      <c r="F548" s="230"/>
      <c r="J548" s="225"/>
      <c r="K548" s="375"/>
      <c r="L548" s="374"/>
    </row>
    <row r="549" spans="6:12">
      <c r="F549" s="230"/>
      <c r="J549" s="225"/>
      <c r="K549" s="375"/>
      <c r="L549" s="374"/>
    </row>
    <row r="550" spans="6:12">
      <c r="F550" s="230"/>
      <c r="J550" s="225"/>
      <c r="K550" s="375"/>
      <c r="L550" s="374"/>
    </row>
    <row r="551" spans="6:12">
      <c r="F551" s="230"/>
      <c r="J551" s="225"/>
      <c r="K551" s="375"/>
      <c r="L551" s="374"/>
    </row>
    <row r="552" spans="6:12">
      <c r="F552" s="230"/>
      <c r="J552" s="225"/>
      <c r="K552" s="375"/>
      <c r="L552" s="374"/>
    </row>
    <row r="553" spans="6:12">
      <c r="F553" s="230"/>
      <c r="J553" s="225"/>
      <c r="K553" s="375"/>
      <c r="L553" s="374"/>
    </row>
    <row r="554" spans="6:12">
      <c r="F554" s="230"/>
      <c r="J554" s="225"/>
      <c r="K554" s="375"/>
      <c r="L554" s="374"/>
    </row>
    <row r="555" spans="6:12">
      <c r="F555" s="230"/>
      <c r="J555" s="225"/>
      <c r="K555" s="375"/>
      <c r="L555" s="374"/>
    </row>
    <row r="556" spans="6:12">
      <c r="F556" s="230"/>
      <c r="J556" s="225"/>
      <c r="K556" s="375"/>
      <c r="L556" s="374"/>
    </row>
    <row r="557" spans="6:12">
      <c r="F557" s="230"/>
      <c r="J557" s="225"/>
      <c r="K557" s="375"/>
      <c r="L557" s="374"/>
    </row>
    <row r="558" spans="6:12">
      <c r="F558" s="230"/>
      <c r="J558" s="225"/>
      <c r="K558" s="375"/>
      <c r="L558" s="374"/>
    </row>
    <row r="559" spans="6:12">
      <c r="F559" s="230"/>
      <c r="J559" s="225"/>
      <c r="K559" s="375"/>
      <c r="L559" s="374"/>
    </row>
    <row r="560" spans="6:12">
      <c r="F560" s="230"/>
      <c r="J560" s="225"/>
      <c r="K560" s="375"/>
      <c r="L560" s="374"/>
    </row>
    <row r="561" spans="6:12">
      <c r="F561" s="230"/>
      <c r="J561" s="225"/>
      <c r="K561" s="375"/>
      <c r="L561" s="374"/>
    </row>
    <row r="562" spans="6:12">
      <c r="F562" s="230"/>
      <c r="J562" s="225"/>
      <c r="K562" s="375"/>
      <c r="L562" s="374"/>
    </row>
    <row r="563" spans="6:12">
      <c r="F563" s="230"/>
      <c r="J563" s="225"/>
      <c r="K563" s="375"/>
      <c r="L563" s="374"/>
    </row>
    <row r="564" spans="6:12">
      <c r="F564" s="230"/>
      <c r="J564" s="225"/>
      <c r="K564" s="375"/>
      <c r="L564" s="374"/>
    </row>
    <row r="565" spans="6:12">
      <c r="F565" s="230"/>
      <c r="J565" s="225"/>
      <c r="K565" s="375"/>
      <c r="L565" s="374"/>
    </row>
    <row r="566" spans="6:12">
      <c r="F566" s="230"/>
      <c r="J566" s="225"/>
      <c r="K566" s="375"/>
      <c r="L566" s="374"/>
    </row>
    <row r="567" spans="6:12">
      <c r="F567" s="230"/>
      <c r="J567" s="225"/>
      <c r="K567" s="375"/>
      <c r="L567" s="374"/>
    </row>
    <row r="568" spans="6:12">
      <c r="F568" s="230"/>
      <c r="J568" s="225"/>
      <c r="K568" s="375"/>
      <c r="L568" s="374"/>
    </row>
    <row r="569" spans="6:12">
      <c r="F569" s="230"/>
      <c r="J569" s="225"/>
      <c r="K569" s="375"/>
      <c r="L569" s="374"/>
    </row>
    <row r="570" spans="6:12">
      <c r="F570" s="230"/>
      <c r="J570" s="225"/>
      <c r="K570" s="375"/>
      <c r="L570" s="374"/>
    </row>
    <row r="571" spans="6:12">
      <c r="F571" s="230"/>
      <c r="J571" s="225"/>
      <c r="K571" s="375"/>
      <c r="L571" s="374"/>
    </row>
    <row r="572" spans="6:12">
      <c r="F572" s="230"/>
      <c r="J572" s="225"/>
      <c r="K572" s="375"/>
      <c r="L572" s="374"/>
    </row>
    <row r="573" spans="6:12">
      <c r="F573" s="230"/>
      <c r="J573" s="225"/>
      <c r="K573" s="375"/>
      <c r="L573" s="374"/>
    </row>
    <row r="574" spans="6:12">
      <c r="F574" s="230"/>
      <c r="J574" s="225"/>
      <c r="K574" s="375"/>
      <c r="L574" s="374"/>
    </row>
    <row r="575" spans="6:12">
      <c r="F575" s="230"/>
      <c r="J575" s="225"/>
      <c r="K575" s="375"/>
      <c r="L575" s="374"/>
    </row>
    <row r="576" spans="6:12">
      <c r="F576" s="230"/>
      <c r="J576" s="225"/>
      <c r="K576" s="375"/>
      <c r="L576" s="374"/>
    </row>
    <row r="577" spans="6:12">
      <c r="F577" s="230"/>
      <c r="J577" s="225"/>
      <c r="K577" s="375"/>
      <c r="L577" s="374"/>
    </row>
    <row r="578" spans="6:12">
      <c r="F578" s="230"/>
      <c r="J578" s="225"/>
      <c r="K578" s="375"/>
      <c r="L578" s="374"/>
    </row>
    <row r="579" spans="6:12">
      <c r="F579" s="230"/>
      <c r="J579" s="225"/>
      <c r="K579" s="375"/>
      <c r="L579" s="374"/>
    </row>
    <row r="580" spans="6:12">
      <c r="F580" s="230"/>
      <c r="J580" s="225"/>
      <c r="K580" s="375"/>
      <c r="L580" s="374"/>
    </row>
    <row r="581" spans="6:12">
      <c r="F581" s="230"/>
      <c r="J581" s="225"/>
      <c r="K581" s="375"/>
      <c r="L581" s="374"/>
    </row>
    <row r="582" spans="6:12">
      <c r="F582" s="230"/>
      <c r="J582" s="225"/>
      <c r="K582" s="375"/>
      <c r="L582" s="374"/>
    </row>
    <row r="583" spans="6:12">
      <c r="F583" s="230"/>
      <c r="J583" s="225"/>
      <c r="K583" s="375"/>
      <c r="L583" s="374"/>
    </row>
    <row r="584" spans="6:12">
      <c r="F584" s="230"/>
      <c r="J584" s="225"/>
      <c r="K584" s="375"/>
      <c r="L584" s="374"/>
    </row>
    <row r="585" spans="6:12">
      <c r="F585" s="230"/>
      <c r="J585" s="225"/>
      <c r="K585" s="375"/>
      <c r="L585" s="374"/>
    </row>
    <row r="586" spans="6:12">
      <c r="F586" s="230"/>
      <c r="J586" s="225"/>
      <c r="K586" s="375"/>
      <c r="L586" s="374"/>
    </row>
    <row r="587" spans="6:12">
      <c r="F587" s="230"/>
      <c r="J587" s="225"/>
      <c r="K587" s="375"/>
      <c r="L587" s="374"/>
    </row>
    <row r="588" spans="6:12">
      <c r="F588" s="230"/>
      <c r="J588" s="225"/>
      <c r="K588" s="375"/>
      <c r="L588" s="374"/>
    </row>
    <row r="589" spans="6:12">
      <c r="F589" s="230"/>
      <c r="J589" s="225"/>
      <c r="K589" s="375"/>
      <c r="L589" s="374"/>
    </row>
    <row r="590" spans="6:12">
      <c r="F590" s="230"/>
      <c r="J590" s="225"/>
      <c r="K590" s="375"/>
      <c r="L590" s="374"/>
    </row>
    <row r="591" spans="6:12">
      <c r="F591" s="230"/>
      <c r="J591" s="225"/>
      <c r="K591" s="375"/>
      <c r="L591" s="374"/>
    </row>
    <row r="592" spans="6:12">
      <c r="F592" s="230"/>
      <c r="J592" s="225"/>
      <c r="K592" s="375"/>
      <c r="L592" s="374"/>
    </row>
    <row r="593" spans="6:12">
      <c r="F593" s="230"/>
      <c r="J593" s="225"/>
      <c r="K593" s="375"/>
      <c r="L593" s="374"/>
    </row>
    <row r="594" spans="6:12">
      <c r="F594" s="230"/>
      <c r="J594" s="225"/>
      <c r="K594" s="375"/>
      <c r="L594" s="374"/>
    </row>
    <row r="595" spans="6:12">
      <c r="F595" s="230"/>
      <c r="J595" s="225"/>
      <c r="K595" s="375"/>
      <c r="L595" s="374"/>
    </row>
    <row r="596" spans="6:12">
      <c r="F596" s="230"/>
      <c r="J596" s="225"/>
      <c r="K596" s="375"/>
      <c r="L596" s="374"/>
    </row>
    <row r="597" spans="6:12">
      <c r="F597" s="230"/>
      <c r="J597" s="225"/>
      <c r="K597" s="375"/>
      <c r="L597" s="374"/>
    </row>
    <row r="598" spans="6:12">
      <c r="F598" s="230"/>
      <c r="J598" s="225"/>
      <c r="K598" s="375"/>
      <c r="L598" s="374"/>
    </row>
    <row r="599" spans="6:12">
      <c r="F599" s="230"/>
      <c r="J599" s="225"/>
      <c r="K599" s="375"/>
      <c r="L599" s="374"/>
    </row>
    <row r="600" spans="6:12">
      <c r="F600" s="230"/>
      <c r="J600" s="225"/>
      <c r="K600" s="375"/>
      <c r="L600" s="374"/>
    </row>
    <row r="601" spans="6:12">
      <c r="F601" s="230"/>
      <c r="J601" s="225"/>
      <c r="K601" s="375"/>
      <c r="L601" s="374"/>
    </row>
    <row r="602" spans="6:12">
      <c r="F602" s="230"/>
      <c r="J602" s="225"/>
      <c r="K602" s="375"/>
      <c r="L602" s="374"/>
    </row>
    <row r="603" spans="6:12">
      <c r="F603" s="230"/>
      <c r="J603" s="225"/>
      <c r="K603" s="375"/>
      <c r="L603" s="374"/>
    </row>
    <row r="604" spans="6:12">
      <c r="F604" s="230"/>
      <c r="J604" s="225"/>
      <c r="K604" s="375"/>
      <c r="L604" s="374"/>
    </row>
    <row r="605" spans="6:12">
      <c r="F605" s="230"/>
      <c r="J605" s="225"/>
      <c r="K605" s="375"/>
      <c r="L605" s="374"/>
    </row>
    <row r="606" spans="6:12">
      <c r="F606" s="230"/>
      <c r="J606" s="225"/>
      <c r="K606" s="375"/>
      <c r="L606" s="374"/>
    </row>
    <row r="607" spans="6:12">
      <c r="F607" s="230"/>
      <c r="J607" s="225"/>
      <c r="K607" s="375"/>
      <c r="L607" s="374"/>
    </row>
    <row r="608" spans="6:12">
      <c r="F608" s="230"/>
      <c r="J608" s="225"/>
      <c r="K608" s="375"/>
      <c r="L608" s="374"/>
    </row>
    <row r="609" spans="6:12">
      <c r="F609" s="230"/>
      <c r="J609" s="225"/>
      <c r="K609" s="375"/>
      <c r="L609" s="374"/>
    </row>
    <row r="610" spans="6:12">
      <c r="F610" s="230"/>
      <c r="J610" s="225"/>
      <c r="K610" s="375"/>
      <c r="L610" s="374"/>
    </row>
    <row r="611" spans="6:12">
      <c r="F611" s="230"/>
      <c r="J611" s="225"/>
      <c r="K611" s="375"/>
      <c r="L611" s="374"/>
    </row>
    <row r="612" spans="6:12">
      <c r="F612" s="230"/>
      <c r="J612" s="225"/>
      <c r="K612" s="375"/>
      <c r="L612" s="374"/>
    </row>
    <row r="613" spans="6:12">
      <c r="F613" s="230"/>
      <c r="J613" s="225"/>
      <c r="K613" s="375"/>
      <c r="L613" s="374"/>
    </row>
    <row r="614" spans="6:12">
      <c r="F614" s="230"/>
      <c r="J614" s="225"/>
      <c r="K614" s="375"/>
      <c r="L614" s="374"/>
    </row>
    <row r="615" spans="6:12">
      <c r="F615" s="230"/>
      <c r="J615" s="225"/>
      <c r="K615" s="375"/>
      <c r="L615" s="374"/>
    </row>
    <row r="616" spans="6:12">
      <c r="F616" s="230"/>
      <c r="J616" s="225"/>
      <c r="K616" s="375"/>
      <c r="L616" s="374"/>
    </row>
    <row r="617" spans="6:12">
      <c r="F617" s="230"/>
      <c r="J617" s="225"/>
      <c r="K617" s="375"/>
      <c r="L617" s="374"/>
    </row>
    <row r="618" spans="6:12">
      <c r="F618" s="230"/>
      <c r="J618" s="225"/>
      <c r="K618" s="375"/>
      <c r="L618" s="374"/>
    </row>
    <row r="619" spans="6:12">
      <c r="F619" s="230"/>
      <c r="J619" s="225"/>
      <c r="K619" s="375"/>
      <c r="L619" s="374"/>
    </row>
    <row r="620" spans="6:12">
      <c r="F620" s="230"/>
      <c r="J620" s="225"/>
      <c r="K620" s="375"/>
      <c r="L620" s="374"/>
    </row>
    <row r="621" spans="6:12">
      <c r="F621" s="230"/>
      <c r="J621" s="225"/>
      <c r="K621" s="375"/>
      <c r="L621" s="374"/>
    </row>
    <row r="622" spans="6:12">
      <c r="F622" s="230"/>
      <c r="J622" s="225"/>
      <c r="K622" s="375"/>
      <c r="L622" s="374"/>
    </row>
    <row r="623" spans="6:12">
      <c r="F623" s="230"/>
      <c r="J623" s="225"/>
      <c r="K623" s="375"/>
      <c r="L623" s="374"/>
    </row>
    <row r="624" spans="6:12">
      <c r="F624" s="230"/>
      <c r="J624" s="225"/>
      <c r="K624" s="375"/>
      <c r="L624" s="374"/>
    </row>
    <row r="625" spans="6:12">
      <c r="F625" s="230"/>
      <c r="J625" s="225"/>
      <c r="K625" s="375"/>
      <c r="L625" s="374"/>
    </row>
    <row r="626" spans="6:12">
      <c r="F626" s="230"/>
      <c r="J626" s="225"/>
      <c r="K626" s="375"/>
      <c r="L626" s="374"/>
    </row>
    <row r="627" spans="6:12">
      <c r="F627" s="230"/>
      <c r="J627" s="225"/>
      <c r="K627" s="375"/>
      <c r="L627" s="374"/>
    </row>
    <row r="628" spans="6:12">
      <c r="F628" s="230"/>
      <c r="J628" s="225"/>
      <c r="K628" s="375"/>
      <c r="L628" s="374"/>
    </row>
    <row r="629" spans="6:12">
      <c r="F629" s="230"/>
      <c r="J629" s="225"/>
      <c r="K629" s="375"/>
      <c r="L629" s="374"/>
    </row>
    <row r="630" spans="6:12">
      <c r="F630" s="230"/>
      <c r="J630" s="225"/>
      <c r="K630" s="375"/>
      <c r="L630" s="374"/>
    </row>
    <row r="631" spans="6:12">
      <c r="F631" s="230"/>
      <c r="J631" s="225"/>
      <c r="K631" s="375"/>
      <c r="L631" s="374"/>
    </row>
    <row r="632" spans="6:12">
      <c r="F632" s="230"/>
      <c r="J632" s="225"/>
      <c r="K632" s="375"/>
      <c r="L632" s="374"/>
    </row>
    <row r="633" spans="6:12">
      <c r="F633" s="230"/>
      <c r="J633" s="225"/>
      <c r="K633" s="375"/>
      <c r="L633" s="374"/>
    </row>
    <row r="634" spans="6:12">
      <c r="F634" s="230"/>
      <c r="J634" s="225"/>
      <c r="K634" s="375"/>
      <c r="L634" s="374"/>
    </row>
    <row r="635" spans="6:12">
      <c r="F635" s="230"/>
      <c r="J635" s="225"/>
      <c r="K635" s="375"/>
      <c r="L635" s="374"/>
    </row>
    <row r="636" spans="6:12">
      <c r="F636" s="230"/>
      <c r="J636" s="225"/>
      <c r="K636" s="375"/>
      <c r="L636" s="374"/>
    </row>
    <row r="637" spans="6:12">
      <c r="F637" s="230"/>
      <c r="J637" s="225"/>
      <c r="K637" s="375"/>
      <c r="L637" s="374"/>
    </row>
    <row r="638" spans="6:12">
      <c r="F638" s="230"/>
      <c r="J638" s="225"/>
      <c r="K638" s="375"/>
      <c r="L638" s="374"/>
    </row>
    <row r="639" spans="6:12">
      <c r="F639" s="230"/>
      <c r="J639" s="225"/>
      <c r="K639" s="375"/>
      <c r="L639" s="374"/>
    </row>
    <row r="640" spans="6:12">
      <c r="F640" s="230"/>
      <c r="J640" s="225"/>
      <c r="K640" s="375"/>
      <c r="L640" s="374"/>
    </row>
    <row r="641" spans="6:12">
      <c r="F641" s="230"/>
      <c r="J641" s="225"/>
      <c r="K641" s="375"/>
      <c r="L641" s="374"/>
    </row>
    <row r="642" spans="6:12">
      <c r="F642" s="230"/>
      <c r="J642" s="225"/>
      <c r="K642" s="375"/>
      <c r="L642" s="374"/>
    </row>
    <row r="643" spans="6:12">
      <c r="F643" s="230"/>
      <c r="J643" s="225"/>
      <c r="K643" s="375"/>
      <c r="L643" s="374"/>
    </row>
    <row r="644" spans="6:12">
      <c r="F644" s="230"/>
      <c r="J644" s="225"/>
      <c r="K644" s="375"/>
      <c r="L644" s="374"/>
    </row>
    <row r="645" spans="6:12">
      <c r="F645" s="230"/>
      <c r="J645" s="225"/>
      <c r="K645" s="375"/>
      <c r="L645" s="374"/>
    </row>
    <row r="646" spans="6:12">
      <c r="F646" s="230"/>
      <c r="J646" s="225"/>
      <c r="K646" s="375"/>
      <c r="L646" s="374"/>
    </row>
    <row r="647" spans="6:12">
      <c r="F647" s="230"/>
      <c r="J647" s="225"/>
      <c r="K647" s="375"/>
      <c r="L647" s="374"/>
    </row>
    <row r="648" spans="6:12">
      <c r="F648" s="230"/>
      <c r="J648" s="225"/>
      <c r="K648" s="375"/>
      <c r="L648" s="374"/>
    </row>
    <row r="649" spans="6:12">
      <c r="F649" s="230"/>
      <c r="J649" s="225"/>
      <c r="K649" s="375"/>
      <c r="L649" s="374"/>
    </row>
    <row r="650" spans="6:12">
      <c r="F650" s="230"/>
      <c r="J650" s="225"/>
      <c r="K650" s="375"/>
      <c r="L650" s="374"/>
    </row>
    <row r="651" spans="6:12">
      <c r="F651" s="230"/>
      <c r="J651" s="225"/>
      <c r="K651" s="375"/>
      <c r="L651" s="374"/>
    </row>
    <row r="652" spans="6:12">
      <c r="F652" s="230"/>
      <c r="J652" s="225"/>
      <c r="K652" s="375"/>
      <c r="L652" s="374"/>
    </row>
    <row r="653" spans="6:12">
      <c r="F653" s="230"/>
      <c r="J653" s="225"/>
      <c r="K653" s="375"/>
      <c r="L653" s="374"/>
    </row>
    <row r="654" spans="6:12">
      <c r="F654" s="230"/>
      <c r="J654" s="225"/>
      <c r="K654" s="375"/>
      <c r="L654" s="374"/>
    </row>
    <row r="655" spans="6:12">
      <c r="F655" s="230"/>
      <c r="J655" s="225"/>
      <c r="K655" s="375"/>
      <c r="L655" s="374"/>
    </row>
    <row r="656" spans="6:12">
      <c r="F656" s="230"/>
      <c r="J656" s="225"/>
      <c r="K656" s="375"/>
      <c r="L656" s="374"/>
    </row>
    <row r="657" spans="6:12">
      <c r="F657" s="230"/>
      <c r="J657" s="225"/>
      <c r="K657" s="375"/>
      <c r="L657" s="374"/>
    </row>
    <row r="658" spans="6:12">
      <c r="F658" s="230"/>
      <c r="J658" s="225"/>
      <c r="K658" s="375"/>
      <c r="L658" s="374"/>
    </row>
    <row r="659" spans="6:12">
      <c r="F659" s="230"/>
      <c r="J659" s="225"/>
      <c r="K659" s="375"/>
      <c r="L659" s="374"/>
    </row>
    <row r="660" spans="6:12">
      <c r="F660" s="230"/>
      <c r="J660" s="225"/>
      <c r="K660" s="375"/>
      <c r="L660" s="374"/>
    </row>
    <row r="661" spans="6:12">
      <c r="F661" s="230"/>
      <c r="J661" s="225"/>
      <c r="K661" s="375"/>
      <c r="L661" s="374"/>
    </row>
    <row r="662" spans="6:12">
      <c r="F662" s="230"/>
      <c r="J662" s="225"/>
      <c r="K662" s="375"/>
      <c r="L662" s="37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F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F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F00-000002000000}"/>
    <dataValidation type="date" operator="greaterThanOrEqual" allowBlank="1" showInputMessage="1" errorTitle="Date" error="Entrez une date valide ultérieure ou égale au 1er janvier 1900." sqref="D10" xr:uid="{00000000-0002-0000-0F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F45A2-CC9E-4536-A55B-FF67903979BA}">
  <sheetPr>
    <tabColor rgb="FF92D050"/>
  </sheetPr>
  <dimension ref="A1:E29"/>
  <sheetViews>
    <sheetView workbookViewId="0">
      <selection activeCell="D6" sqref="D6"/>
    </sheetView>
  </sheetViews>
  <sheetFormatPr baseColWidth="10" defaultRowHeight="12.75"/>
  <cols>
    <col min="1" max="1" width="39.28515625" customWidth="1"/>
    <col min="2" max="2" width="48.85546875" customWidth="1"/>
    <col min="3" max="3" width="15" customWidth="1"/>
    <col min="4" max="4" width="32.5703125" customWidth="1"/>
    <col min="5" max="5" width="42.85546875" customWidth="1"/>
  </cols>
  <sheetData>
    <row r="1" spans="1:5">
      <c r="A1" t="s">
        <v>13804</v>
      </c>
    </row>
    <row r="2" spans="1:5" ht="27.75" customHeight="1">
      <c r="A2" s="1564" t="s">
        <v>186</v>
      </c>
      <c r="B2" s="1564"/>
    </row>
    <row r="3" spans="1:5" ht="27.75" customHeight="1">
      <c r="A3" s="1565" t="s">
        <v>187</v>
      </c>
      <c r="B3" s="1565"/>
    </row>
    <row r="4" spans="1:5" ht="29.25" customHeight="1">
      <c r="A4" s="1160" t="s">
        <v>184</v>
      </c>
      <c r="B4" s="1161" t="s">
        <v>13643</v>
      </c>
    </row>
    <row r="7" spans="1:5" ht="30" customHeight="1">
      <c r="A7" s="1162" t="s">
        <v>183</v>
      </c>
      <c r="B7" s="1163"/>
      <c r="C7" s="133"/>
    </row>
    <row r="8" spans="1:5" ht="30" customHeight="1">
      <c r="A8" s="133"/>
      <c r="B8" s="133"/>
      <c r="C8" s="133"/>
    </row>
    <row r="9" spans="1:5" ht="30" customHeight="1">
      <c r="A9" s="1164" t="s">
        <v>13644</v>
      </c>
      <c r="B9" s="1169"/>
      <c r="C9" s="1165" t="s">
        <v>13645</v>
      </c>
    </row>
    <row r="10" spans="1:5" ht="30" customHeight="1">
      <c r="A10" s="135"/>
      <c r="B10" s="133"/>
      <c r="C10" s="133"/>
    </row>
    <row r="11" spans="1:5" ht="30" customHeight="1">
      <c r="A11" s="1164" t="s">
        <v>13646</v>
      </c>
      <c r="B11" s="1166" t="str">
        <f>IFERROR(VLOOKUP(B9,Adresses_FINESS!A2:K1899,11,FALSE),"-")</f>
        <v>-</v>
      </c>
      <c r="C11" s="133"/>
      <c r="D11" s="133"/>
      <c r="E11" s="133"/>
    </row>
    <row r="12" spans="1:5" ht="30" customHeight="1">
      <c r="A12" s="137"/>
      <c r="B12" s="137"/>
      <c r="C12" s="134"/>
      <c r="D12" s="133"/>
      <c r="E12" s="133"/>
    </row>
    <row r="13" spans="1:5" ht="30" customHeight="1">
      <c r="A13" s="1164" t="s">
        <v>185</v>
      </c>
      <c r="B13" s="1166" t="str">
        <f>IFERROR(VLOOKUP(B9,Adresses_FINESS!A2:Y1899,15,FALSE),"-")</f>
        <v>-</v>
      </c>
      <c r="C13" s="1166" t="str">
        <f>IFERROR(VLOOKUP(B9,Adresses_FINESS!A2:Y1899,18,FALSE),"-")</f>
        <v>-</v>
      </c>
      <c r="D13" s="1166" t="str">
        <f>IFERROR(VLOOKUP(B9,Adresses_FINESS!A2:Y1899,19,FALSE),"-")</f>
        <v>-</v>
      </c>
      <c r="E13" s="133"/>
    </row>
    <row r="14" spans="1:5" ht="30" customHeight="1">
      <c r="A14" s="137"/>
      <c r="B14" s="137"/>
      <c r="C14" s="134"/>
      <c r="D14" s="133"/>
      <c r="E14" s="133"/>
    </row>
    <row r="15" spans="1:5" ht="30" customHeight="1">
      <c r="A15" s="1164" t="s">
        <v>13647</v>
      </c>
      <c r="B15" s="1166" t="str">
        <f>IFERROR(VLOOKUP(B9,Adresses_FINESS!A2:L1899,12,FALSE),"-")</f>
        <v>-</v>
      </c>
      <c r="C15" s="134"/>
      <c r="D15" s="133"/>
      <c r="E15" s="133"/>
    </row>
    <row r="16" spans="1:5" ht="30" customHeight="1">
      <c r="A16" s="136"/>
      <c r="B16" s="133"/>
      <c r="C16" s="133"/>
      <c r="D16" s="133"/>
      <c r="E16" s="133"/>
    </row>
    <row r="17" spans="1:5" ht="30" customHeight="1">
      <c r="A17" s="1164" t="s">
        <v>13648</v>
      </c>
      <c r="B17" s="1166" t="str">
        <f>IFERROR(VLOOKUP(B9,Adresses_FINESS!A2:Y1899,13,FALSE),"-")</f>
        <v>-</v>
      </c>
      <c r="C17" s="134"/>
      <c r="D17" s="133"/>
      <c r="E17" s="133"/>
    </row>
    <row r="18" spans="1:5" ht="30" customHeight="1">
      <c r="A18" s="133"/>
      <c r="B18" s="133"/>
      <c r="C18" s="134"/>
      <c r="D18" s="133"/>
      <c r="E18" s="133"/>
    </row>
    <row r="19" spans="1:5" ht="30" customHeight="1">
      <c r="A19" s="1164" t="s">
        <v>13649</v>
      </c>
      <c r="B19" s="1166" t="str">
        <f>IFERROR(VLOOKUP(B9,Adresses_FINESS!A2:Y1899,20,FALSE),"-")</f>
        <v>-</v>
      </c>
      <c r="C19" s="134"/>
      <c r="D19" s="133"/>
      <c r="E19" s="133"/>
    </row>
    <row r="20" spans="1:5" ht="30" customHeight="1">
      <c r="A20" s="133"/>
      <c r="B20" s="133"/>
      <c r="C20" s="133"/>
      <c r="D20" s="133"/>
      <c r="E20" s="133"/>
    </row>
    <row r="21" spans="1:5" ht="30" customHeight="1">
      <c r="A21" s="1167" t="s">
        <v>13650</v>
      </c>
      <c r="B21" s="1168"/>
      <c r="C21" s="133"/>
      <c r="D21" s="133"/>
      <c r="E21" s="133"/>
    </row>
    <row r="22" spans="1:5" ht="30" customHeight="1">
      <c r="A22" s="133"/>
      <c r="B22" s="133"/>
      <c r="C22" s="133"/>
      <c r="D22" s="133"/>
      <c r="E22" s="133"/>
    </row>
    <row r="23" spans="1:5" ht="30" customHeight="1">
      <c r="A23" s="1164" t="s">
        <v>13651</v>
      </c>
      <c r="B23" s="1169"/>
      <c r="C23" s="1170" t="s">
        <v>13645</v>
      </c>
      <c r="D23" s="137"/>
      <c r="E23" s="137"/>
    </row>
    <row r="24" spans="1:5" ht="30" customHeight="1"/>
    <row r="25" spans="1:5" ht="30" customHeight="1">
      <c r="A25" s="1164" t="s">
        <v>13652</v>
      </c>
      <c r="B25" s="1254"/>
      <c r="C25" s="1170" t="s">
        <v>13645</v>
      </c>
    </row>
    <row r="26" spans="1:5" ht="30" customHeight="1"/>
    <row r="27" spans="1:5" ht="30" customHeight="1">
      <c r="A27" s="1164" t="s">
        <v>13653</v>
      </c>
      <c r="B27" s="1166" t="str">
        <f>IFERROR(VLOOKUP(B9,Adresses_FINESS!A2:Y1899,23,FALSE),IF(E27="","-",E27))</f>
        <v>-</v>
      </c>
      <c r="C27" s="1166" t="str">
        <f>IFERROR(VLOOKUP(B9,Adresses_FINESS!A2:Y1899,24,FALSE),"-")</f>
        <v>-</v>
      </c>
      <c r="D27" s="1171" t="s">
        <v>13654</v>
      </c>
      <c r="E27" s="1254"/>
    </row>
    <row r="28" spans="1:5" ht="30" customHeight="1"/>
    <row r="29" spans="1:5" ht="30" customHeight="1">
      <c r="A29" s="1164" t="s">
        <v>13655</v>
      </c>
      <c r="B29" s="1254"/>
      <c r="C29" s="1170" t="s">
        <v>13645</v>
      </c>
    </row>
  </sheetData>
  <mergeCells count="2">
    <mergeCell ref="A2:B2"/>
    <mergeCell ref="A3:B3"/>
  </mergeCells>
  <dataValidations count="1">
    <dataValidation allowBlank="1" showInputMessage="1" showErrorMessage="1" promptTitle="Etablissement" prompt="Voir page Parametres" sqref="A9 A11 A13 A15 A29 A23 A25 A27 A17 A19" xr:uid="{0F689AD6-7D8E-4D17-87C2-3E733A64AF92}"/>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8">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14">
        <f>A6_Anciens_emprunts!E13</f>
        <v>0</v>
      </c>
      <c r="E6" s="198"/>
      <c r="F6" s="206"/>
      <c r="G6" s="207"/>
      <c r="H6" s="241">
        <f>Loan_Amount/2*Loan_Years*Interest_Rate</f>
        <v>0</v>
      </c>
      <c r="I6" s="198"/>
      <c r="J6" s="204"/>
    </row>
    <row r="7" spans="1:12">
      <c r="A7" s="205"/>
      <c r="B7" s="206"/>
      <c r="C7" s="207" t="s">
        <v>301</v>
      </c>
      <c r="D7" s="209">
        <f>A6_Anciens_emprunts!D13</f>
        <v>0</v>
      </c>
      <c r="E7" s="198"/>
      <c r="F7" s="206"/>
      <c r="G7" s="207" t="s">
        <v>302</v>
      </c>
      <c r="H7" s="210" t="str">
        <f>IF(Values_Entered,Loan_Years*Num_Pmt_Per_Year,"")</f>
        <v/>
      </c>
      <c r="I7" s="211"/>
      <c r="J7" s="204"/>
    </row>
    <row r="8" spans="1:12">
      <c r="A8" s="205"/>
      <c r="B8" s="206"/>
      <c r="C8" s="207" t="s">
        <v>303</v>
      </c>
      <c r="D8" s="212">
        <f>IF(A6_Anciens_emprunts!C13=0,2,A6_Anciens_emprunts!C13)</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IF(A6_Anciens_emprunts!B13=0,DATE(A2_Plan_de_financement!B3,1,1),A6_Anciens_emprunts!B13)</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0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0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0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9">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09">
        <f>A6_Anciens_emprunts!E14</f>
        <v>0</v>
      </c>
      <c r="E6" s="198"/>
      <c r="F6" s="206"/>
      <c r="G6" s="207"/>
      <c r="H6" s="241">
        <f>Loan_Amount/2*Loan_Years*Interest_Rate</f>
        <v>0</v>
      </c>
      <c r="I6" s="198"/>
      <c r="J6" s="204"/>
    </row>
    <row r="7" spans="1:12">
      <c r="A7" s="205"/>
      <c r="B7" s="206"/>
      <c r="C7" s="207" t="s">
        <v>301</v>
      </c>
      <c r="D7" s="209">
        <f>A6_Anciens_emprunts!D14</f>
        <v>0</v>
      </c>
      <c r="E7" s="198"/>
      <c r="F7" s="206"/>
      <c r="G7" s="207" t="s">
        <v>302</v>
      </c>
      <c r="H7" s="210" t="str">
        <f>IF(Values_Entered,Loan_Years*Num_Pmt_Per_Year,"")</f>
        <v/>
      </c>
      <c r="I7" s="211"/>
      <c r="J7" s="204"/>
    </row>
    <row r="8" spans="1:12">
      <c r="A8" s="205"/>
      <c r="B8" s="206"/>
      <c r="C8" s="207" t="s">
        <v>303</v>
      </c>
      <c r="D8" s="212">
        <f>IF(A6_Anciens_emprunts!C14=0,2,A6_Anciens_emprunts!C14)</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IF(A6_Anciens_emprunts!B14=0,DATE(A2_Plan_de_financement!B3,1,1),A6_Anciens_emprunts!B14)</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1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1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1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0">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09">
        <f>A6_Anciens_emprunts!E15</f>
        <v>0</v>
      </c>
      <c r="E6" s="198"/>
      <c r="F6" s="206"/>
      <c r="G6" s="207"/>
      <c r="H6" s="241">
        <f>Loan_Amount/2*Loan_Years*Interest_Rate</f>
        <v>0</v>
      </c>
      <c r="I6" s="198"/>
      <c r="J6" s="204"/>
    </row>
    <row r="7" spans="1:12">
      <c r="A7" s="205"/>
      <c r="B7" s="206"/>
      <c r="C7" s="207" t="s">
        <v>301</v>
      </c>
      <c r="D7" s="209">
        <f>A6_Anciens_emprunts!D15</f>
        <v>0</v>
      </c>
      <c r="E7" s="198"/>
      <c r="F7" s="206"/>
      <c r="G7" s="207" t="s">
        <v>302</v>
      </c>
      <c r="H7" s="210" t="str">
        <f>IF(Values_Entered,Loan_Years*Num_Pmt_Per_Year,"")</f>
        <v/>
      </c>
      <c r="I7" s="211"/>
      <c r="J7" s="204"/>
    </row>
    <row r="8" spans="1:12">
      <c r="A8" s="205"/>
      <c r="B8" s="206"/>
      <c r="C8" s="207" t="s">
        <v>303</v>
      </c>
      <c r="D8" s="212">
        <f>IF(A6_Anciens_emprunts!C15=0,2,A6_Anciens_emprunts!C15)</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IF(A6_Anciens_emprunts!B15=0,DATE(A2_Plan_de_financement!B3,1,1),A6_Anciens_emprunts!B15)</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2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2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2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1">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09">
        <f>A6_Anciens_emprunts!E16</f>
        <v>0</v>
      </c>
      <c r="E6" s="198"/>
      <c r="F6" s="206"/>
      <c r="G6" s="207"/>
      <c r="H6" s="241">
        <f>Loan_Amount/2*Loan_Years*Interest_Rate</f>
        <v>0</v>
      </c>
      <c r="I6" s="198"/>
      <c r="J6" s="204"/>
    </row>
    <row r="7" spans="1:12">
      <c r="A7" s="205"/>
      <c r="B7" s="206"/>
      <c r="C7" s="207" t="s">
        <v>301</v>
      </c>
      <c r="D7" s="209">
        <f>A6_Anciens_emprunts!D16</f>
        <v>0</v>
      </c>
      <c r="E7" s="198"/>
      <c r="F7" s="206"/>
      <c r="G7" s="207" t="s">
        <v>302</v>
      </c>
      <c r="H7" s="210" t="str">
        <f>IF(Values_Entered,Loan_Years*Num_Pmt_Per_Year,"")</f>
        <v/>
      </c>
      <c r="I7" s="211"/>
      <c r="J7" s="204"/>
    </row>
    <row r="8" spans="1:12">
      <c r="A8" s="205"/>
      <c r="B8" s="206"/>
      <c r="C8" s="207" t="s">
        <v>303</v>
      </c>
      <c r="D8" s="212">
        <f>IF(A6_Anciens_emprunts!C16=0,2,A6_Anciens_emprunts!C16)</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IF(A6_Anciens_emprunts!B16=0,DATE(A2_Plan_de_financement!B3,1,1),A6_Anciens_emprunts!B16)</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3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3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3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2">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09">
        <f>A6_Anciens_emprunts!E17</f>
        <v>0</v>
      </c>
      <c r="E6" s="198"/>
      <c r="F6" s="206"/>
      <c r="G6" s="207"/>
      <c r="H6" s="241">
        <f>Loan_Amount/2*Loan_Years*Interest_Rate</f>
        <v>0</v>
      </c>
      <c r="I6" s="198"/>
      <c r="J6" s="204"/>
    </row>
    <row r="7" spans="1:12">
      <c r="A7" s="205"/>
      <c r="B7" s="206"/>
      <c r="C7" s="207" t="s">
        <v>301</v>
      </c>
      <c r="D7" s="209">
        <f>A6_Anciens_emprunts!D17</f>
        <v>0</v>
      </c>
      <c r="E7" s="198"/>
      <c r="F7" s="206"/>
      <c r="G7" s="207" t="s">
        <v>302</v>
      </c>
      <c r="H7" s="210" t="str">
        <f>IF(Values_Entered,Loan_Years*Num_Pmt_Per_Year,"")</f>
        <v/>
      </c>
      <c r="I7" s="211"/>
      <c r="J7" s="204"/>
    </row>
    <row r="8" spans="1:12">
      <c r="A8" s="205"/>
      <c r="B8" s="206"/>
      <c r="C8" s="207" t="s">
        <v>303</v>
      </c>
      <c r="D8" s="212">
        <f>IF(A6_Anciens_emprunts!C17=0,2,A6_Anciens_emprunts!C17)</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IF(A6_Anciens_emprunts!B17=0,DATE(A2_Plan_de_financement!B3,1,1),A6_Anciens_emprunts!B17)</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4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4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4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3" ht="24" customHeight="1">
      <c r="A1" s="197" t="s">
        <v>296</v>
      </c>
      <c r="B1" s="198"/>
      <c r="C1" s="198"/>
      <c r="D1" s="198"/>
      <c r="E1" s="198"/>
      <c r="F1" s="198"/>
      <c r="G1" s="198"/>
      <c r="H1" s="198"/>
      <c r="I1" s="198"/>
    </row>
    <row r="2" spans="1:13" ht="12.75" customHeight="1" thickBot="1">
      <c r="A2" s="201"/>
      <c r="B2" s="201"/>
      <c r="C2" s="201"/>
      <c r="D2" s="201"/>
      <c r="E2" s="201"/>
      <c r="F2" s="201"/>
      <c r="G2" s="201"/>
      <c r="H2" s="201"/>
      <c r="I2" s="201"/>
    </row>
    <row r="3" spans="1:13" ht="3.2" customHeight="1" thickTop="1">
      <c r="A3" s="202"/>
      <c r="B3" s="202"/>
      <c r="C3" s="202"/>
      <c r="D3" s="202"/>
      <c r="E3" s="202"/>
      <c r="F3" s="202"/>
      <c r="G3" s="202"/>
      <c r="H3" s="202"/>
      <c r="I3" s="202"/>
    </row>
    <row r="4" spans="1:13" ht="6.75" customHeight="1">
      <c r="A4" s="203"/>
      <c r="B4" s="203"/>
      <c r="C4" s="203"/>
      <c r="D4" s="203"/>
      <c r="E4" s="203"/>
      <c r="F4" s="203"/>
      <c r="G4" s="203"/>
      <c r="H4" s="203"/>
      <c r="I4" s="203"/>
    </row>
    <row r="5" spans="1:13" ht="14.25" customHeight="1">
      <c r="A5" s="201"/>
      <c r="B5" s="1759" t="s">
        <v>297</v>
      </c>
      <c r="C5" s="1760"/>
      <c r="D5" s="1761"/>
      <c r="E5" s="198"/>
      <c r="F5" s="1759" t="s">
        <v>298</v>
      </c>
      <c r="G5" s="1760"/>
      <c r="H5" s="1761"/>
      <c r="I5" s="198"/>
      <c r="J5" s="204"/>
    </row>
    <row r="6" spans="1:13">
      <c r="A6" s="205"/>
      <c r="B6" s="206"/>
      <c r="C6" s="207" t="s">
        <v>299</v>
      </c>
      <c r="D6" s="314">
        <f>A7_Nouveaux_emprunts!E13</f>
        <v>0</v>
      </c>
      <c r="E6" s="198"/>
      <c r="F6" s="206"/>
      <c r="G6" s="207"/>
      <c r="H6" s="241">
        <f>Loan_Amount/2*Loan_Years*Interest_Rate</f>
        <v>0</v>
      </c>
      <c r="I6" s="198"/>
      <c r="J6" s="204"/>
    </row>
    <row r="7" spans="1:13">
      <c r="A7" s="205"/>
      <c r="B7" s="206"/>
      <c r="C7" s="207" t="s">
        <v>301</v>
      </c>
      <c r="D7" s="209">
        <f>IF(A7_Nouveaux_emprunts!D13="",1%,A7_Nouveaux_emprunts!D13)</f>
        <v>0.01</v>
      </c>
      <c r="E7" s="198"/>
      <c r="F7" s="206"/>
      <c r="G7" s="207" t="s">
        <v>302</v>
      </c>
      <c r="H7" s="210" t="str">
        <f>IF(Values_Entered,Loan_Years*Num_Pmt_Per_Year,"")</f>
        <v/>
      </c>
      <c r="I7" s="211"/>
      <c r="J7" s="204"/>
    </row>
    <row r="8" spans="1:13">
      <c r="A8" s="205"/>
      <c r="B8" s="206"/>
      <c r="C8" s="207" t="s">
        <v>303</v>
      </c>
      <c r="D8" s="212">
        <f>IF(A7_Nouveaux_emprunts!C13=0,2,A7_Nouveaux_emprunts!C13)</f>
        <v>2</v>
      </c>
      <c r="E8" s="198"/>
      <c r="F8" s="206"/>
      <c r="G8" s="207" t="s">
        <v>304</v>
      </c>
      <c r="H8" s="210" t="str">
        <f>IF(Values_Entered,Number_of_Payments,"")</f>
        <v/>
      </c>
      <c r="I8" s="211"/>
      <c r="J8" s="204"/>
    </row>
    <row r="9" spans="1:13">
      <c r="A9" s="205"/>
      <c r="B9" s="206"/>
      <c r="C9" s="207" t="s">
        <v>305</v>
      </c>
      <c r="D9" s="212">
        <v>1</v>
      </c>
      <c r="E9" s="198"/>
      <c r="F9" s="206"/>
      <c r="G9" s="207" t="s">
        <v>306</v>
      </c>
      <c r="H9" s="208" t="str">
        <f>IF(Values_Entered,SUMIF(Beg_Bal,"&gt;0",Extra_Pay),"")</f>
        <v/>
      </c>
      <c r="I9" s="211"/>
      <c r="J9" s="204"/>
    </row>
    <row r="10" spans="1:13">
      <c r="A10" s="205"/>
      <c r="B10" s="206"/>
      <c r="C10" s="207" t="s">
        <v>307</v>
      </c>
      <c r="D10" s="213">
        <f>A7_Nouveaux_emprunts!B13</f>
        <v>0</v>
      </c>
      <c r="E10" s="198"/>
      <c r="F10" s="214"/>
      <c r="G10" s="215" t="s">
        <v>308</v>
      </c>
      <c r="H10" s="208" t="str">
        <f>IF(Values_Entered,SUMIF(Beg_Bal,"&gt;0",Int),"")</f>
        <v/>
      </c>
      <c r="I10" s="211"/>
      <c r="J10" s="204"/>
    </row>
    <row r="11" spans="1:13">
      <c r="A11" s="205"/>
      <c r="B11" s="214"/>
      <c r="C11" s="215" t="s">
        <v>309</v>
      </c>
      <c r="D11" s="216"/>
      <c r="E11" s="198"/>
      <c r="F11" s="201"/>
      <c r="G11" s="201"/>
      <c r="H11" s="201"/>
      <c r="I11" s="211"/>
      <c r="J11" s="204"/>
    </row>
    <row r="12" spans="1:13">
      <c r="A12" s="201"/>
      <c r="B12" s="201"/>
      <c r="C12" s="201"/>
      <c r="D12" s="201"/>
      <c r="E12" s="201"/>
      <c r="F12" s="201"/>
      <c r="G12" s="201"/>
      <c r="H12" s="201"/>
      <c r="I12" s="201"/>
      <c r="J12" s="204"/>
    </row>
    <row r="13" spans="1:13">
      <c r="A13" s="201"/>
      <c r="B13" s="217" t="s">
        <v>310</v>
      </c>
      <c r="C13" s="1762"/>
      <c r="D13" s="1763"/>
      <c r="E13" s="218"/>
      <c r="F13" s="201"/>
      <c r="G13" s="201"/>
      <c r="H13" s="201"/>
      <c r="I13" s="201"/>
      <c r="J13" s="204"/>
    </row>
    <row r="14" spans="1:13" ht="33" customHeight="1" thickBot="1">
      <c r="A14" s="201"/>
      <c r="B14" s="201"/>
      <c r="C14" s="201"/>
      <c r="D14" s="201"/>
      <c r="E14" s="201"/>
      <c r="F14" s="201"/>
      <c r="G14" s="201"/>
      <c r="H14" s="201"/>
      <c r="I14" s="201"/>
      <c r="J14" s="204"/>
      <c r="K14" s="219"/>
      <c r="L14" s="219"/>
      <c r="M14" s="391">
        <f>SUM(M17:M400)</f>
        <v>0</v>
      </c>
    </row>
    <row r="15" spans="1:13" ht="3.2" customHeight="1" thickTop="1">
      <c r="A15" s="202"/>
      <c r="B15" s="202"/>
      <c r="C15" s="202"/>
      <c r="D15" s="202"/>
      <c r="E15" s="202"/>
      <c r="F15" s="202"/>
      <c r="G15" s="202"/>
      <c r="H15" s="202"/>
      <c r="I15" s="202"/>
      <c r="J15" s="204"/>
    </row>
    <row r="16" spans="1:13"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3" s="225" customFormat="1" ht="14.25" customHeight="1" thickTop="1">
      <c r="A17" s="202"/>
      <c r="B17" s="389">
        <f>Loan_Start</f>
        <v>0</v>
      </c>
      <c r="C17" s="226"/>
      <c r="D17" s="226"/>
      <c r="E17" s="226"/>
      <c r="F17" s="226"/>
      <c r="G17" s="226"/>
      <c r="H17" s="226"/>
      <c r="I17" s="227"/>
      <c r="K17" s="374">
        <f>H18-J18</f>
        <v>0</v>
      </c>
      <c r="M17" s="374">
        <f>K17+J17</f>
        <v>0</v>
      </c>
    </row>
    <row r="18" spans="1:13"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3"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row>
    <row r="20" spans="1:13"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row>
    <row r="21" spans="1:13"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row>
    <row r="22" spans="1:13"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row>
    <row r="23" spans="1:13">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3">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3">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3">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3">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3">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3">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3">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3">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3">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237"/>
    </row>
    <row r="402" spans="6:10">
      <c r="F402" s="230"/>
      <c r="J402" s="237"/>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5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500-000001000000}"/>
    <dataValidation type="date" operator="greaterThanOrEqual" allowBlank="1" showInputMessage="1" showErrorMessage="1" errorTitle="Date" error="Entrez une date valide ultérieure ou égale au 1er janvier 1900." sqref="D9" xr:uid="{00000000-0002-0000-1500-000002000000}">
      <formula1>1</formula1>
    </dataValidation>
    <dataValidation type="whole" allowBlank="1" showInputMessage="1" showErrorMessage="1" errorTitle="Années" error="Entrez un nombre entier d'années compris entre 1 et 40." sqref="D8" xr:uid="{00000000-0002-0000-15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367" customWidth="1"/>
    <col min="11" max="11" width="9.140625" style="368" customWidth="1"/>
    <col min="12" max="12" width="15.28515625" style="368" customWidth="1"/>
    <col min="13" max="19" width="9.140625" style="368"/>
    <col min="20" max="16384" width="9.140625" style="200"/>
  </cols>
  <sheetData>
    <row r="1" spans="1:19" ht="24" customHeight="1">
      <c r="A1" s="197" t="s">
        <v>296</v>
      </c>
      <c r="B1" s="198"/>
      <c r="C1" s="198"/>
      <c r="D1" s="198"/>
      <c r="E1" s="198"/>
      <c r="F1" s="198"/>
      <c r="G1" s="198"/>
      <c r="H1" s="198"/>
      <c r="I1" s="198"/>
    </row>
    <row r="2" spans="1:19" ht="12.75" customHeight="1" thickBot="1">
      <c r="A2" s="201"/>
      <c r="B2" s="201"/>
      <c r="C2" s="201"/>
      <c r="D2" s="201"/>
      <c r="E2" s="201"/>
      <c r="F2" s="201"/>
      <c r="G2" s="201"/>
      <c r="H2" s="201"/>
      <c r="I2" s="201"/>
    </row>
    <row r="3" spans="1:19" ht="3.2" customHeight="1" thickTop="1">
      <c r="A3" s="202"/>
      <c r="B3" s="202"/>
      <c r="C3" s="202"/>
      <c r="D3" s="202"/>
      <c r="E3" s="202"/>
      <c r="F3" s="202"/>
      <c r="G3" s="202"/>
      <c r="H3" s="202"/>
      <c r="I3" s="202"/>
    </row>
    <row r="4" spans="1:19" ht="6.75" customHeight="1">
      <c r="A4" s="203"/>
      <c r="B4" s="203"/>
      <c r="C4" s="203"/>
      <c r="D4" s="203"/>
      <c r="E4" s="203"/>
      <c r="F4" s="203"/>
      <c r="G4" s="203"/>
      <c r="H4" s="203"/>
      <c r="I4" s="203"/>
    </row>
    <row r="5" spans="1:19" ht="14.25" customHeight="1">
      <c r="A5" s="201"/>
      <c r="B5" s="1759" t="s">
        <v>297</v>
      </c>
      <c r="C5" s="1760"/>
      <c r="D5" s="1761"/>
      <c r="E5" s="198"/>
      <c r="F5" s="1759" t="s">
        <v>298</v>
      </c>
      <c r="G5" s="1760"/>
      <c r="H5" s="1761"/>
      <c r="I5" s="198"/>
      <c r="J5" s="369"/>
    </row>
    <row r="6" spans="1:19">
      <c r="A6" s="205"/>
      <c r="B6" s="206"/>
      <c r="C6" s="207" t="s">
        <v>299</v>
      </c>
      <c r="D6" s="314">
        <f>A7_Nouveaux_emprunts!E14</f>
        <v>0</v>
      </c>
      <c r="E6" s="198"/>
      <c r="F6" s="206"/>
      <c r="G6" s="207"/>
      <c r="H6" s="241">
        <f>Loan_Amount/2*Loan_Years*Interest_Rate</f>
        <v>0</v>
      </c>
      <c r="I6" s="198"/>
      <c r="J6" s="369"/>
    </row>
    <row r="7" spans="1:19">
      <c r="A7" s="205"/>
      <c r="B7" s="206"/>
      <c r="C7" s="207" t="s">
        <v>301</v>
      </c>
      <c r="D7" s="209">
        <f>IF(A7_Nouveaux_emprunts!D14="",1%,A7_Nouveaux_emprunts!D14)</f>
        <v>0.01</v>
      </c>
      <c r="E7" s="198"/>
      <c r="F7" s="206"/>
      <c r="G7" s="207" t="s">
        <v>302</v>
      </c>
      <c r="H7" s="210" t="str">
        <f>IF(Values_Entered,Loan_Years*Num_Pmt_Per_Year,"")</f>
        <v/>
      </c>
      <c r="I7" s="211"/>
      <c r="J7" s="369"/>
    </row>
    <row r="8" spans="1:19">
      <c r="A8" s="205"/>
      <c r="B8" s="206"/>
      <c r="C8" s="207" t="s">
        <v>303</v>
      </c>
      <c r="D8" s="212">
        <f>IF(A7_Nouveaux_emprunts!C14=0,2,A7_Nouveaux_emprunts!C14)</f>
        <v>2</v>
      </c>
      <c r="E8" s="198"/>
      <c r="F8" s="206"/>
      <c r="G8" s="207" t="s">
        <v>304</v>
      </c>
      <c r="H8" s="210" t="str">
        <f>IF(Values_Entered,Number_of_Payments,"")</f>
        <v/>
      </c>
      <c r="I8" s="211"/>
      <c r="J8" s="369"/>
    </row>
    <row r="9" spans="1:19">
      <c r="A9" s="205"/>
      <c r="B9" s="206"/>
      <c r="C9" s="207" t="s">
        <v>305</v>
      </c>
      <c r="D9" s="212">
        <v>1</v>
      </c>
      <c r="E9" s="198"/>
      <c r="F9" s="206"/>
      <c r="G9" s="207" t="s">
        <v>306</v>
      </c>
      <c r="H9" s="208" t="str">
        <f>IF(Values_Entered,SUMIF(Beg_Bal,"&gt;0",Extra_Pay),"")</f>
        <v/>
      </c>
      <c r="I9" s="211"/>
      <c r="J9" s="369"/>
    </row>
    <row r="10" spans="1:19">
      <c r="A10" s="205"/>
      <c r="B10" s="206"/>
      <c r="C10" s="207" t="s">
        <v>307</v>
      </c>
      <c r="D10" s="213">
        <f>A7_Nouveaux_emprunts!B14</f>
        <v>0</v>
      </c>
      <c r="E10" s="198"/>
      <c r="F10" s="214"/>
      <c r="G10" s="215" t="s">
        <v>308</v>
      </c>
      <c r="H10" s="208" t="str">
        <f>IF(Values_Entered,SUMIF(Beg_Bal,"&gt;0",Int),"")</f>
        <v/>
      </c>
      <c r="I10" s="211"/>
      <c r="J10" s="369"/>
    </row>
    <row r="11" spans="1:19">
      <c r="A11" s="205"/>
      <c r="B11" s="214"/>
      <c r="C11" s="215" t="s">
        <v>309</v>
      </c>
      <c r="D11" s="216"/>
      <c r="E11" s="198"/>
      <c r="F11" s="201"/>
      <c r="G11" s="201"/>
      <c r="H11" s="201"/>
      <c r="I11" s="211"/>
      <c r="J11" s="369"/>
    </row>
    <row r="12" spans="1:19">
      <c r="A12" s="201"/>
      <c r="B12" s="201"/>
      <c r="C12" s="201"/>
      <c r="D12" s="201"/>
      <c r="E12" s="201"/>
      <c r="F12" s="201"/>
      <c r="G12" s="201"/>
      <c r="H12" s="201"/>
      <c r="I12" s="201"/>
      <c r="J12" s="369"/>
    </row>
    <row r="13" spans="1:19">
      <c r="A13" s="201"/>
      <c r="B13" s="217" t="s">
        <v>310</v>
      </c>
      <c r="C13" s="1762"/>
      <c r="D13" s="1763"/>
      <c r="E13" s="218"/>
      <c r="F13" s="201"/>
      <c r="G13" s="201"/>
      <c r="H13" s="201"/>
      <c r="I13" s="201"/>
      <c r="J13" s="369"/>
    </row>
    <row r="14" spans="1:19" ht="33" customHeight="1" thickBot="1">
      <c r="A14" s="201"/>
      <c r="B14" s="201"/>
      <c r="C14" s="201"/>
      <c r="D14" s="201"/>
      <c r="E14" s="201"/>
      <c r="F14" s="201"/>
      <c r="G14" s="201"/>
      <c r="H14" s="201"/>
      <c r="I14" s="201"/>
      <c r="J14" s="204"/>
      <c r="K14" s="219"/>
      <c r="L14" s="219"/>
      <c r="M14" s="391">
        <f>SUM(M17:M400)</f>
        <v>0</v>
      </c>
    </row>
    <row r="15" spans="1:19" ht="3.2" customHeight="1" thickTop="1">
      <c r="A15" s="202"/>
      <c r="B15" s="202"/>
      <c r="C15" s="202"/>
      <c r="D15" s="202"/>
      <c r="E15" s="202"/>
      <c r="F15" s="202"/>
      <c r="G15" s="202"/>
      <c r="H15" s="202"/>
      <c r="I15" s="202"/>
      <c r="J15" s="204"/>
      <c r="K15" s="200"/>
      <c r="L15" s="200"/>
      <c r="M15" s="200"/>
    </row>
    <row r="16" spans="1:19"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c r="N16" s="370"/>
      <c r="O16" s="370"/>
      <c r="P16" s="370"/>
      <c r="Q16" s="370"/>
      <c r="R16" s="370"/>
      <c r="S16" s="370"/>
    </row>
    <row r="17" spans="1:19" s="225" customFormat="1" ht="15" customHeight="1" thickTop="1">
      <c r="A17" s="202"/>
      <c r="B17" s="389">
        <f>Loan_Start</f>
        <v>0</v>
      </c>
      <c r="C17" s="226"/>
      <c r="D17" s="226"/>
      <c r="E17" s="226"/>
      <c r="F17" s="226"/>
      <c r="G17" s="226"/>
      <c r="H17" s="226"/>
      <c r="I17" s="227"/>
      <c r="K17" s="374">
        <f>H18-J18</f>
        <v>0</v>
      </c>
      <c r="M17" s="374">
        <f>K17+J17</f>
        <v>0</v>
      </c>
      <c r="N17" s="370"/>
      <c r="O17" s="370"/>
      <c r="P17" s="370"/>
      <c r="Q17" s="370"/>
      <c r="R17" s="370"/>
      <c r="S17" s="370"/>
    </row>
    <row r="18" spans="1:19"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c r="N18" s="370"/>
      <c r="O18" s="370"/>
      <c r="P18" s="370"/>
      <c r="Q18" s="370"/>
      <c r="R18" s="370"/>
      <c r="S18" s="370"/>
    </row>
    <row r="19" spans="1:19"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c r="N19" s="370"/>
      <c r="O19" s="370"/>
      <c r="P19" s="370"/>
      <c r="Q19" s="370"/>
      <c r="R19" s="370"/>
      <c r="S19" s="370"/>
    </row>
    <row r="20" spans="1:19"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c r="N20" s="370"/>
      <c r="O20" s="370"/>
      <c r="P20" s="370"/>
      <c r="Q20" s="370"/>
      <c r="R20" s="370"/>
      <c r="S20" s="370"/>
    </row>
    <row r="21" spans="1:19"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c r="N21" s="370"/>
      <c r="O21" s="370"/>
      <c r="P21" s="370"/>
      <c r="Q21" s="370"/>
      <c r="R21" s="370"/>
      <c r="S21" s="370"/>
    </row>
    <row r="22" spans="1:19"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c r="N22" s="370"/>
      <c r="O22" s="370"/>
      <c r="P22" s="370"/>
      <c r="Q22" s="370"/>
      <c r="R22" s="370"/>
      <c r="S22" s="370"/>
    </row>
    <row r="23" spans="1:19">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9">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9">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9">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9">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9">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9">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9">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9">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9">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371"/>
    </row>
    <row r="402" spans="6:10">
      <c r="F402" s="230"/>
      <c r="J402" s="371"/>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6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6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600-000002000000}"/>
    <dataValidation type="date" operator="greaterThanOrEqual" allowBlank="1" showInputMessage="1" errorTitle="Date" error="Entrez une date valide ultérieure ou égale au 1er janvier 1900." sqref="D10" xr:uid="{00000000-0002-0000-16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367" customWidth="1"/>
    <col min="11" max="11" width="9.140625" style="368" customWidth="1"/>
    <col min="12" max="12" width="15.28515625" style="368" customWidth="1"/>
    <col min="13" max="19" width="9.140625" style="368"/>
    <col min="20" max="16384" width="9.140625" style="200"/>
  </cols>
  <sheetData>
    <row r="1" spans="1:19" ht="24" customHeight="1">
      <c r="A1" s="197" t="s">
        <v>296</v>
      </c>
      <c r="B1" s="198"/>
      <c r="C1" s="198"/>
      <c r="D1" s="198"/>
      <c r="E1" s="198"/>
      <c r="F1" s="198"/>
      <c r="G1" s="198"/>
      <c r="H1" s="198"/>
      <c r="I1" s="198"/>
    </row>
    <row r="2" spans="1:19" ht="12.75" customHeight="1" thickBot="1">
      <c r="A2" s="201"/>
      <c r="B2" s="201"/>
      <c r="C2" s="201"/>
      <c r="D2" s="201"/>
      <c r="E2" s="201"/>
      <c r="F2" s="201"/>
      <c r="G2" s="201"/>
      <c r="H2" s="201"/>
      <c r="I2" s="201"/>
    </row>
    <row r="3" spans="1:19" ht="3.2" customHeight="1" thickTop="1">
      <c r="A3" s="202"/>
      <c r="B3" s="202"/>
      <c r="C3" s="202"/>
      <c r="D3" s="202"/>
      <c r="E3" s="202"/>
      <c r="F3" s="202"/>
      <c r="G3" s="202"/>
      <c r="H3" s="202"/>
      <c r="I3" s="202"/>
    </row>
    <row r="4" spans="1:19" ht="6.75" customHeight="1">
      <c r="A4" s="203"/>
      <c r="B4" s="203"/>
      <c r="C4" s="203"/>
      <c r="D4" s="203"/>
      <c r="E4" s="203"/>
      <c r="F4" s="203"/>
      <c r="G4" s="203"/>
      <c r="H4" s="203"/>
      <c r="I4" s="203"/>
    </row>
    <row r="5" spans="1:19" ht="14.25" customHeight="1">
      <c r="A5" s="201"/>
      <c r="B5" s="1759" t="s">
        <v>297</v>
      </c>
      <c r="C5" s="1760"/>
      <c r="D5" s="1761"/>
      <c r="E5" s="198"/>
      <c r="F5" s="1759" t="s">
        <v>298</v>
      </c>
      <c r="G5" s="1760"/>
      <c r="H5" s="1761"/>
      <c r="I5" s="198"/>
      <c r="J5" s="369"/>
    </row>
    <row r="6" spans="1:19">
      <c r="A6" s="205"/>
      <c r="B6" s="206"/>
      <c r="C6" s="207" t="s">
        <v>299</v>
      </c>
      <c r="D6" s="314">
        <f>A7_Nouveaux_emprunts!E15</f>
        <v>0</v>
      </c>
      <c r="E6" s="198"/>
      <c r="F6" s="206"/>
      <c r="G6" s="207"/>
      <c r="H6" s="241">
        <f>Loan_Amount/2*Loan_Years*Interest_Rate</f>
        <v>0</v>
      </c>
      <c r="I6" s="198"/>
      <c r="J6" s="369"/>
    </row>
    <row r="7" spans="1:19">
      <c r="A7" s="205"/>
      <c r="B7" s="206"/>
      <c r="C7" s="207" t="s">
        <v>301</v>
      </c>
      <c r="D7" s="209">
        <f>IF(A7_Nouveaux_emprunts!D15="",1%,A7_Nouveaux_emprunts!D15)</f>
        <v>0.01</v>
      </c>
      <c r="E7" s="198"/>
      <c r="F7" s="206"/>
      <c r="G7" s="207" t="s">
        <v>302</v>
      </c>
      <c r="H7" s="210" t="str">
        <f>IF(Values_Entered,Loan_Years*Num_Pmt_Per_Year,"")</f>
        <v/>
      </c>
      <c r="I7" s="211"/>
      <c r="J7" s="369"/>
    </row>
    <row r="8" spans="1:19">
      <c r="A8" s="205"/>
      <c r="B8" s="206"/>
      <c r="C8" s="207" t="s">
        <v>303</v>
      </c>
      <c r="D8" s="212">
        <f>IF(A7_Nouveaux_emprunts!C15=0,2,A7_Nouveaux_emprunts!C15)</f>
        <v>2</v>
      </c>
      <c r="E8" s="198"/>
      <c r="F8" s="206"/>
      <c r="G8" s="207" t="s">
        <v>304</v>
      </c>
      <c r="H8" s="210" t="str">
        <f>IF(Values_Entered,Number_of_Payments,"")</f>
        <v/>
      </c>
      <c r="I8" s="211"/>
      <c r="J8" s="369"/>
    </row>
    <row r="9" spans="1:19">
      <c r="A9" s="205"/>
      <c r="B9" s="206"/>
      <c r="C9" s="207" t="s">
        <v>305</v>
      </c>
      <c r="D9" s="212">
        <v>1</v>
      </c>
      <c r="E9" s="198"/>
      <c r="F9" s="206"/>
      <c r="G9" s="207" t="s">
        <v>306</v>
      </c>
      <c r="H9" s="208" t="str">
        <f>IF(Values_Entered,SUMIF(Beg_Bal,"&gt;0",Extra_Pay),"")</f>
        <v/>
      </c>
      <c r="I9" s="211"/>
      <c r="J9" s="369"/>
    </row>
    <row r="10" spans="1:19">
      <c r="A10" s="205"/>
      <c r="B10" s="206"/>
      <c r="C10" s="207" t="s">
        <v>307</v>
      </c>
      <c r="D10" s="213">
        <f>A7_Nouveaux_emprunts!B15</f>
        <v>0</v>
      </c>
      <c r="E10" s="198"/>
      <c r="F10" s="214"/>
      <c r="G10" s="215" t="s">
        <v>308</v>
      </c>
      <c r="H10" s="208" t="str">
        <f>IF(Values_Entered,SUMIF(Beg_Bal,"&gt;0",Int),"")</f>
        <v/>
      </c>
      <c r="I10" s="211"/>
      <c r="J10" s="369"/>
    </row>
    <row r="11" spans="1:19">
      <c r="A11" s="205"/>
      <c r="B11" s="214"/>
      <c r="C11" s="215" t="s">
        <v>309</v>
      </c>
      <c r="D11" s="216"/>
      <c r="E11" s="198"/>
      <c r="F11" s="201"/>
      <c r="G11" s="201"/>
      <c r="H11" s="201"/>
      <c r="I11" s="211"/>
      <c r="J11" s="369"/>
    </row>
    <row r="12" spans="1:19">
      <c r="A12" s="201"/>
      <c r="B12" s="201"/>
      <c r="C12" s="201"/>
      <c r="D12" s="201"/>
      <c r="E12" s="201"/>
      <c r="F12" s="201"/>
      <c r="G12" s="201"/>
      <c r="H12" s="201"/>
      <c r="I12" s="201"/>
      <c r="J12" s="369"/>
    </row>
    <row r="13" spans="1:19">
      <c r="A13" s="201"/>
      <c r="B13" s="217" t="s">
        <v>310</v>
      </c>
      <c r="C13" s="1762"/>
      <c r="D13" s="1763"/>
      <c r="E13" s="218"/>
      <c r="F13" s="201"/>
      <c r="G13" s="201"/>
      <c r="H13" s="201"/>
      <c r="I13" s="201"/>
      <c r="J13" s="369"/>
    </row>
    <row r="14" spans="1:19" ht="33" customHeight="1" thickBot="1">
      <c r="A14" s="201"/>
      <c r="B14" s="201"/>
      <c r="C14" s="201"/>
      <c r="D14" s="201"/>
      <c r="E14" s="201"/>
      <c r="F14" s="201"/>
      <c r="G14" s="201"/>
      <c r="H14" s="201"/>
      <c r="I14" s="201"/>
      <c r="J14" s="204"/>
      <c r="K14" s="219"/>
      <c r="L14" s="219"/>
      <c r="M14" s="391">
        <f>SUM(M17:M400)</f>
        <v>0</v>
      </c>
    </row>
    <row r="15" spans="1:19" ht="3.2" customHeight="1" thickTop="1">
      <c r="A15" s="202"/>
      <c r="B15" s="202"/>
      <c r="C15" s="202"/>
      <c r="D15" s="202"/>
      <c r="E15" s="202"/>
      <c r="F15" s="202"/>
      <c r="G15" s="202"/>
      <c r="H15" s="202"/>
      <c r="I15" s="202"/>
      <c r="J15" s="204"/>
      <c r="K15" s="200"/>
      <c r="L15" s="200"/>
      <c r="M15" s="200"/>
    </row>
    <row r="16" spans="1:19"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c r="N16" s="370"/>
      <c r="O16" s="370"/>
      <c r="P16" s="370"/>
      <c r="Q16" s="370"/>
      <c r="R16" s="370"/>
      <c r="S16" s="370"/>
    </row>
    <row r="17" spans="1:19" s="225" customFormat="1" ht="12.75" customHeight="1" thickTop="1">
      <c r="A17" s="202"/>
      <c r="B17" s="389">
        <f>Loan_Start</f>
        <v>0</v>
      </c>
      <c r="C17" s="226"/>
      <c r="D17" s="226"/>
      <c r="E17" s="226"/>
      <c r="F17" s="226"/>
      <c r="G17" s="226"/>
      <c r="H17" s="226"/>
      <c r="I17" s="227"/>
      <c r="K17" s="374">
        <f>H18-J18</f>
        <v>0</v>
      </c>
      <c r="M17" s="374">
        <f>K17+J17</f>
        <v>0</v>
      </c>
      <c r="N17" s="370"/>
      <c r="O17" s="370"/>
      <c r="P17" s="370"/>
      <c r="Q17" s="370"/>
      <c r="R17" s="370"/>
      <c r="S17" s="370"/>
    </row>
    <row r="18" spans="1:19"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c r="N18" s="370"/>
      <c r="O18" s="370"/>
      <c r="P18" s="370"/>
      <c r="Q18" s="370"/>
      <c r="R18" s="370"/>
      <c r="S18" s="370"/>
    </row>
    <row r="19" spans="1:19"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c r="N19" s="370"/>
      <c r="O19" s="370"/>
      <c r="P19" s="370"/>
      <c r="Q19" s="370"/>
      <c r="R19" s="370"/>
      <c r="S19" s="370"/>
    </row>
    <row r="20" spans="1:19"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c r="N20" s="370"/>
      <c r="O20" s="370"/>
      <c r="P20" s="370"/>
      <c r="Q20" s="370"/>
      <c r="R20" s="370"/>
      <c r="S20" s="370"/>
    </row>
    <row r="21" spans="1:19"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c r="N21" s="370"/>
      <c r="O21" s="370"/>
      <c r="P21" s="370"/>
      <c r="Q21" s="370"/>
      <c r="R21" s="370"/>
      <c r="S21" s="370"/>
    </row>
    <row r="22" spans="1:19"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c r="N22" s="370"/>
      <c r="O22" s="370"/>
      <c r="P22" s="370"/>
      <c r="Q22" s="370"/>
      <c r="R22" s="370"/>
      <c r="S22" s="370"/>
    </row>
    <row r="23" spans="1:19">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9">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9">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9">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9">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9">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9">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9">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9">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9">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371"/>
    </row>
    <row r="402" spans="6:10">
      <c r="F402" s="230"/>
      <c r="J402" s="371"/>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7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700-000001000000}"/>
    <dataValidation type="date" operator="greaterThanOrEqual" allowBlank="1" showInputMessage="1" showErrorMessage="1" errorTitle="Date" error="Entrez une date valide ultérieure ou égale au 1er janvier 1900." sqref="D9" xr:uid="{00000000-0002-0000-1700-000002000000}">
      <formula1>1</formula1>
    </dataValidation>
    <dataValidation type="whole" allowBlank="1" showInputMessage="1" showErrorMessage="1" errorTitle="Années" error="Entrez un nombre entier d'années compris entre 1 et 40." sqref="D8" xr:uid="{00000000-0002-0000-17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367" customWidth="1"/>
    <col min="11" max="11" width="9.140625" style="368" customWidth="1"/>
    <col min="12" max="12" width="15.28515625" style="368" customWidth="1"/>
    <col min="13" max="19" width="9.140625" style="368"/>
    <col min="20" max="16384" width="9.140625" style="200"/>
  </cols>
  <sheetData>
    <row r="1" spans="1:19" ht="24" customHeight="1">
      <c r="A1" s="197" t="s">
        <v>296</v>
      </c>
      <c r="B1" s="198"/>
      <c r="C1" s="198"/>
      <c r="D1" s="198"/>
      <c r="E1" s="198"/>
      <c r="F1" s="198"/>
      <c r="G1" s="198"/>
      <c r="H1" s="198"/>
      <c r="I1" s="198"/>
    </row>
    <row r="2" spans="1:19" ht="12.75" customHeight="1" thickBot="1">
      <c r="A2" s="201"/>
      <c r="B2" s="201"/>
      <c r="C2" s="201"/>
      <c r="D2" s="201"/>
      <c r="E2" s="201"/>
      <c r="F2" s="201"/>
      <c r="G2" s="201"/>
      <c r="H2" s="201"/>
      <c r="I2" s="201"/>
    </row>
    <row r="3" spans="1:19" ht="3.2" customHeight="1" thickTop="1">
      <c r="A3" s="202"/>
      <c r="B3" s="202"/>
      <c r="C3" s="202"/>
      <c r="D3" s="202"/>
      <c r="E3" s="202"/>
      <c r="F3" s="202"/>
      <c r="G3" s="202"/>
      <c r="H3" s="202"/>
      <c r="I3" s="202"/>
    </row>
    <row r="4" spans="1:19" ht="6.75" customHeight="1">
      <c r="A4" s="203"/>
      <c r="B4" s="203"/>
      <c r="C4" s="203"/>
      <c r="D4" s="203"/>
      <c r="E4" s="203"/>
      <c r="F4" s="203"/>
      <c r="G4" s="203"/>
      <c r="H4" s="203"/>
      <c r="I4" s="203"/>
    </row>
    <row r="5" spans="1:19" ht="14.25" customHeight="1">
      <c r="A5" s="201"/>
      <c r="B5" s="1759" t="s">
        <v>297</v>
      </c>
      <c r="C5" s="1760"/>
      <c r="D5" s="1761"/>
      <c r="E5" s="198"/>
      <c r="F5" s="1759" t="s">
        <v>298</v>
      </c>
      <c r="G5" s="1760"/>
      <c r="H5" s="1761"/>
      <c r="I5" s="198"/>
      <c r="J5" s="369"/>
    </row>
    <row r="6" spans="1:19">
      <c r="A6" s="205"/>
      <c r="B6" s="206"/>
      <c r="C6" s="207" t="s">
        <v>299</v>
      </c>
      <c r="D6" s="314">
        <f>A7_Nouveaux_emprunts!E16</f>
        <v>0</v>
      </c>
      <c r="E6" s="198"/>
      <c r="F6" s="206"/>
      <c r="G6" s="207"/>
      <c r="H6" s="241">
        <f>Loan_Amount/2*Loan_Years*Interest_Rate</f>
        <v>0</v>
      </c>
      <c r="I6" s="198"/>
      <c r="J6" s="369"/>
    </row>
    <row r="7" spans="1:19">
      <c r="A7" s="205"/>
      <c r="B7" s="206"/>
      <c r="C7" s="207" t="s">
        <v>301</v>
      </c>
      <c r="D7" s="209">
        <f>IF(A7_Nouveaux_emprunts!D16="",1%,A7_Nouveaux_emprunts!D16)</f>
        <v>0.01</v>
      </c>
      <c r="E7" s="198"/>
      <c r="F7" s="206"/>
      <c r="G7" s="207" t="s">
        <v>302</v>
      </c>
      <c r="H7" s="210" t="str">
        <f>IF(Values_Entered,Loan_Years*Num_Pmt_Per_Year,"")</f>
        <v/>
      </c>
      <c r="I7" s="211"/>
      <c r="J7" s="369"/>
    </row>
    <row r="8" spans="1:19">
      <c r="A8" s="205"/>
      <c r="B8" s="206"/>
      <c r="C8" s="207" t="s">
        <v>303</v>
      </c>
      <c r="D8" s="212">
        <f>IF(A7_Nouveaux_emprunts!C16=0,2,A7_Nouveaux_emprunts!C16)</f>
        <v>2</v>
      </c>
      <c r="E8" s="198"/>
      <c r="F8" s="206"/>
      <c r="G8" s="207" t="s">
        <v>304</v>
      </c>
      <c r="H8" s="210" t="str">
        <f>IF(Values_Entered,Number_of_Payments,"")</f>
        <v/>
      </c>
      <c r="I8" s="211"/>
      <c r="J8" s="369"/>
    </row>
    <row r="9" spans="1:19">
      <c r="A9" s="205"/>
      <c r="B9" s="206"/>
      <c r="C9" s="207" t="s">
        <v>305</v>
      </c>
      <c r="D9" s="212">
        <v>1</v>
      </c>
      <c r="E9" s="198"/>
      <c r="F9" s="206"/>
      <c r="G9" s="207" t="s">
        <v>306</v>
      </c>
      <c r="H9" s="208" t="str">
        <f>IF(Values_Entered,SUMIF(Beg_Bal,"&gt;0",Extra_Pay),"")</f>
        <v/>
      </c>
      <c r="I9" s="211"/>
      <c r="J9" s="369"/>
    </row>
    <row r="10" spans="1:19">
      <c r="A10" s="205"/>
      <c r="B10" s="206"/>
      <c r="C10" s="207" t="s">
        <v>307</v>
      </c>
      <c r="D10" s="213">
        <f>A7_Nouveaux_emprunts!B16</f>
        <v>0</v>
      </c>
      <c r="E10" s="198"/>
      <c r="F10" s="214"/>
      <c r="G10" s="215" t="s">
        <v>308</v>
      </c>
      <c r="H10" s="208" t="str">
        <f>IF(Values_Entered,SUMIF(Beg_Bal,"&gt;0",Int),"")</f>
        <v/>
      </c>
      <c r="I10" s="211"/>
      <c r="J10" s="369"/>
    </row>
    <row r="11" spans="1:19">
      <c r="A11" s="205"/>
      <c r="B11" s="214"/>
      <c r="C11" s="215" t="s">
        <v>309</v>
      </c>
      <c r="D11" s="216"/>
      <c r="E11" s="198"/>
      <c r="F11" s="201"/>
      <c r="G11" s="201"/>
      <c r="H11" s="201"/>
      <c r="I11" s="211"/>
      <c r="J11" s="369"/>
    </row>
    <row r="12" spans="1:19">
      <c r="A12" s="201"/>
      <c r="B12" s="201"/>
      <c r="C12" s="201"/>
      <c r="D12" s="201"/>
      <c r="E12" s="201"/>
      <c r="F12" s="201"/>
      <c r="G12" s="201"/>
      <c r="H12" s="201"/>
      <c r="I12" s="201"/>
      <c r="J12" s="369"/>
    </row>
    <row r="13" spans="1:19">
      <c r="A13" s="201"/>
      <c r="B13" s="217" t="s">
        <v>310</v>
      </c>
      <c r="C13" s="1762"/>
      <c r="D13" s="1763"/>
      <c r="E13" s="218"/>
      <c r="F13" s="201"/>
      <c r="G13" s="201"/>
      <c r="H13" s="201"/>
      <c r="I13" s="201"/>
      <c r="J13" s="369"/>
    </row>
    <row r="14" spans="1:19" ht="33" customHeight="1" thickBot="1">
      <c r="A14" s="201"/>
      <c r="B14" s="201"/>
      <c r="C14" s="201"/>
      <c r="D14" s="201"/>
      <c r="E14" s="201"/>
      <c r="F14" s="201"/>
      <c r="G14" s="201"/>
      <c r="H14" s="201"/>
      <c r="I14" s="201"/>
      <c r="J14" s="204"/>
      <c r="K14" s="219"/>
      <c r="L14" s="219"/>
      <c r="M14" s="391">
        <f>SUM(M17:M400)</f>
        <v>0</v>
      </c>
    </row>
    <row r="15" spans="1:19" ht="3.2" customHeight="1" thickTop="1">
      <c r="A15" s="202"/>
      <c r="B15" s="202"/>
      <c r="C15" s="202"/>
      <c r="D15" s="202"/>
      <c r="E15" s="202"/>
      <c r="F15" s="202"/>
      <c r="G15" s="202"/>
      <c r="H15" s="202"/>
      <c r="I15" s="202"/>
      <c r="J15" s="204"/>
      <c r="K15" s="200"/>
      <c r="L15" s="200"/>
      <c r="M15" s="200"/>
    </row>
    <row r="16" spans="1:19"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c r="N16" s="370"/>
      <c r="O16" s="370"/>
      <c r="P16" s="370"/>
      <c r="Q16" s="370"/>
      <c r="R16" s="370"/>
      <c r="S16" s="370"/>
    </row>
    <row r="17" spans="1:19" s="225" customFormat="1" ht="12.2" customHeight="1" thickTop="1">
      <c r="A17" s="202"/>
      <c r="B17" s="389">
        <f>Loan_Start</f>
        <v>0</v>
      </c>
      <c r="C17" s="226"/>
      <c r="D17" s="226"/>
      <c r="E17" s="226"/>
      <c r="F17" s="226"/>
      <c r="G17" s="226"/>
      <c r="H17" s="226"/>
      <c r="I17" s="227"/>
      <c r="K17" s="374">
        <f>H18-J18</f>
        <v>0</v>
      </c>
      <c r="M17" s="374">
        <f>K17+J17</f>
        <v>0</v>
      </c>
      <c r="N17" s="370"/>
      <c r="O17" s="370"/>
      <c r="P17" s="370"/>
      <c r="Q17" s="370"/>
      <c r="R17" s="370"/>
      <c r="S17" s="370"/>
    </row>
    <row r="18" spans="1:19"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c r="N18" s="370"/>
      <c r="O18" s="370"/>
      <c r="P18" s="370"/>
      <c r="Q18" s="370"/>
      <c r="R18" s="370"/>
      <c r="S18" s="370"/>
    </row>
    <row r="19" spans="1:19"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c r="N19" s="370"/>
      <c r="O19" s="370"/>
      <c r="P19" s="370"/>
      <c r="Q19" s="370"/>
      <c r="R19" s="370"/>
      <c r="S19" s="370"/>
    </row>
    <row r="20" spans="1:19"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c r="N20" s="370"/>
      <c r="O20" s="370"/>
      <c r="P20" s="370"/>
      <c r="Q20" s="370"/>
      <c r="R20" s="370"/>
      <c r="S20" s="370"/>
    </row>
    <row r="21" spans="1:19"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c r="N21" s="370"/>
      <c r="O21" s="370"/>
      <c r="P21" s="370"/>
      <c r="Q21" s="370"/>
      <c r="R21" s="370"/>
      <c r="S21" s="370"/>
    </row>
    <row r="22" spans="1:19"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c r="N22" s="370"/>
      <c r="O22" s="370"/>
      <c r="P22" s="370"/>
      <c r="Q22" s="370"/>
      <c r="R22" s="370"/>
      <c r="S22" s="370"/>
    </row>
    <row r="23" spans="1:19">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9">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9">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9">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9">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9">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9">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9">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9">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9">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371"/>
    </row>
    <row r="402" spans="6:10">
      <c r="F402" s="230"/>
      <c r="J402" s="371"/>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8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8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800-000002000000}"/>
    <dataValidation type="date" operator="greaterThanOrEqual" allowBlank="1" showInputMessage="1" errorTitle="Date" error="Entrez une date valide ultérieure ou égale au 1er janvier 1900." sqref="D10" xr:uid="{00000000-0002-0000-18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367" customWidth="1"/>
    <col min="11" max="11" width="9.140625" style="368" customWidth="1"/>
    <col min="12" max="12" width="15.28515625" style="368" customWidth="1"/>
    <col min="13" max="19" width="9.140625" style="368"/>
    <col min="20" max="16384" width="9.140625" style="200"/>
  </cols>
  <sheetData>
    <row r="1" spans="1:19" ht="24" customHeight="1">
      <c r="A1" s="197" t="s">
        <v>296</v>
      </c>
      <c r="B1" s="198"/>
      <c r="C1" s="198"/>
      <c r="D1" s="198"/>
      <c r="E1" s="198"/>
      <c r="F1" s="198"/>
      <c r="G1" s="198"/>
      <c r="H1" s="198"/>
      <c r="I1" s="198"/>
    </row>
    <row r="2" spans="1:19" ht="12.75" customHeight="1" thickBot="1">
      <c r="A2" s="201"/>
      <c r="B2" s="201"/>
      <c r="C2" s="201"/>
      <c r="D2" s="201"/>
      <c r="E2" s="201"/>
      <c r="F2" s="201"/>
      <c r="G2" s="201"/>
      <c r="H2" s="201"/>
      <c r="I2" s="201"/>
    </row>
    <row r="3" spans="1:19" ht="3.2" customHeight="1" thickTop="1">
      <c r="A3" s="202"/>
      <c r="B3" s="202"/>
      <c r="C3" s="202"/>
      <c r="D3" s="202"/>
      <c r="E3" s="202"/>
      <c r="F3" s="202"/>
      <c r="G3" s="202"/>
      <c r="H3" s="202"/>
      <c r="I3" s="202"/>
    </row>
    <row r="4" spans="1:19" ht="6.75" customHeight="1">
      <c r="A4" s="203"/>
      <c r="B4" s="203"/>
      <c r="C4" s="203"/>
      <c r="D4" s="203"/>
      <c r="E4" s="203"/>
      <c r="F4" s="203"/>
      <c r="G4" s="203"/>
      <c r="H4" s="203"/>
      <c r="I4" s="203"/>
    </row>
    <row r="5" spans="1:19" ht="14.25" customHeight="1">
      <c r="A5" s="201"/>
      <c r="B5" s="1759" t="s">
        <v>297</v>
      </c>
      <c r="C5" s="1760"/>
      <c r="D5" s="1761"/>
      <c r="E5" s="198"/>
      <c r="F5" s="1759" t="s">
        <v>298</v>
      </c>
      <c r="G5" s="1760"/>
      <c r="H5" s="1761"/>
      <c r="I5" s="198"/>
      <c r="J5" s="369"/>
    </row>
    <row r="6" spans="1:19">
      <c r="A6" s="205"/>
      <c r="B6" s="206"/>
      <c r="C6" s="207" t="s">
        <v>299</v>
      </c>
      <c r="D6" s="314">
        <f>A7_Nouveaux_emprunts!E17</f>
        <v>0</v>
      </c>
      <c r="E6" s="198"/>
      <c r="F6" s="206"/>
      <c r="G6" s="207"/>
      <c r="H6" s="241">
        <f>Loan_Amount/2*Loan_Years*Interest_Rate</f>
        <v>0</v>
      </c>
      <c r="I6" s="198"/>
      <c r="J6" s="369"/>
    </row>
    <row r="7" spans="1:19">
      <c r="A7" s="205"/>
      <c r="B7" s="206"/>
      <c r="C7" s="207" t="s">
        <v>301</v>
      </c>
      <c r="D7" s="209">
        <f>IF(A7_Nouveaux_emprunts!D17="",1%,A7_Nouveaux_emprunts!D17)</f>
        <v>0.01</v>
      </c>
      <c r="E7" s="198"/>
      <c r="F7" s="206"/>
      <c r="G7" s="207" t="s">
        <v>302</v>
      </c>
      <c r="H7" s="210" t="str">
        <f>IF(Values_Entered,Loan_Years*Num_Pmt_Per_Year,"")</f>
        <v/>
      </c>
      <c r="I7" s="211"/>
      <c r="J7" s="369"/>
    </row>
    <row r="8" spans="1:19">
      <c r="A8" s="205"/>
      <c r="B8" s="206"/>
      <c r="C8" s="207" t="s">
        <v>303</v>
      </c>
      <c r="D8" s="212">
        <f>IF(A7_Nouveaux_emprunts!C17=0,2,A7_Nouveaux_emprunts!C17)</f>
        <v>2</v>
      </c>
      <c r="E8" s="198"/>
      <c r="F8" s="206"/>
      <c r="G8" s="207" t="s">
        <v>304</v>
      </c>
      <c r="H8" s="210" t="str">
        <f>IF(Values_Entered,Number_of_Payments,"")</f>
        <v/>
      </c>
      <c r="I8" s="211"/>
      <c r="J8" s="369"/>
    </row>
    <row r="9" spans="1:19">
      <c r="A9" s="205"/>
      <c r="B9" s="206"/>
      <c r="C9" s="207" t="s">
        <v>305</v>
      </c>
      <c r="D9" s="212">
        <v>1</v>
      </c>
      <c r="E9" s="198"/>
      <c r="F9" s="206"/>
      <c r="G9" s="207" t="s">
        <v>306</v>
      </c>
      <c r="H9" s="208" t="str">
        <f>IF(Values_Entered,SUMIF(Beg_Bal,"&gt;0",Extra_Pay),"")</f>
        <v/>
      </c>
      <c r="I9" s="211"/>
      <c r="J9" s="369"/>
    </row>
    <row r="10" spans="1:19">
      <c r="A10" s="205"/>
      <c r="B10" s="206"/>
      <c r="C10" s="207" t="s">
        <v>307</v>
      </c>
      <c r="D10" s="213">
        <f>A7_Nouveaux_emprunts!B17</f>
        <v>0</v>
      </c>
      <c r="E10" s="198"/>
      <c r="F10" s="214"/>
      <c r="G10" s="215" t="s">
        <v>308</v>
      </c>
      <c r="H10" s="208" t="str">
        <f>IF(Values_Entered,SUMIF(Beg_Bal,"&gt;0",Int),"")</f>
        <v/>
      </c>
      <c r="I10" s="211"/>
      <c r="J10" s="369"/>
    </row>
    <row r="11" spans="1:19">
      <c r="A11" s="205"/>
      <c r="B11" s="214"/>
      <c r="C11" s="215" t="s">
        <v>309</v>
      </c>
      <c r="D11" s="216"/>
      <c r="E11" s="198"/>
      <c r="F11" s="201"/>
      <c r="G11" s="201"/>
      <c r="H11" s="201"/>
      <c r="I11" s="211"/>
      <c r="J11" s="369"/>
    </row>
    <row r="12" spans="1:19">
      <c r="A12" s="201"/>
      <c r="B12" s="201"/>
      <c r="C12" s="201"/>
      <c r="D12" s="201"/>
      <c r="E12" s="201"/>
      <c r="F12" s="201"/>
      <c r="G12" s="201"/>
      <c r="H12" s="201"/>
      <c r="I12" s="201"/>
      <c r="J12" s="369"/>
    </row>
    <row r="13" spans="1:19">
      <c r="A13" s="201"/>
      <c r="B13" s="217" t="s">
        <v>310</v>
      </c>
      <c r="C13" s="1762"/>
      <c r="D13" s="1763"/>
      <c r="E13" s="218"/>
      <c r="F13" s="201"/>
      <c r="G13" s="201"/>
      <c r="H13" s="201"/>
      <c r="I13" s="201"/>
      <c r="J13" s="369"/>
    </row>
    <row r="14" spans="1:19" ht="33" customHeight="1" thickBot="1">
      <c r="A14" s="201"/>
      <c r="B14" s="201"/>
      <c r="C14" s="201"/>
      <c r="D14" s="201"/>
      <c r="E14" s="201"/>
      <c r="F14" s="201"/>
      <c r="G14" s="201"/>
      <c r="H14" s="201"/>
      <c r="I14" s="201"/>
      <c r="J14" s="204"/>
      <c r="K14" s="219"/>
      <c r="L14" s="219"/>
      <c r="M14" s="391">
        <f>SUM(M17:M400)</f>
        <v>0</v>
      </c>
    </row>
    <row r="15" spans="1:19" ht="3.2" customHeight="1" thickTop="1">
      <c r="A15" s="202"/>
      <c r="B15" s="202"/>
      <c r="C15" s="202"/>
      <c r="D15" s="202"/>
      <c r="E15" s="202"/>
      <c r="F15" s="202"/>
      <c r="G15" s="202"/>
      <c r="H15" s="202"/>
      <c r="I15" s="202"/>
      <c r="J15" s="204"/>
      <c r="K15" s="200"/>
      <c r="L15" s="200"/>
      <c r="M15" s="200"/>
    </row>
    <row r="16" spans="1:19"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c r="N16" s="370"/>
      <c r="O16" s="370"/>
      <c r="P16" s="370"/>
      <c r="Q16" s="370"/>
      <c r="R16" s="370"/>
      <c r="S16" s="370"/>
    </row>
    <row r="17" spans="1:19" s="225" customFormat="1" ht="15.75" customHeight="1" thickTop="1">
      <c r="A17" s="202"/>
      <c r="B17" s="389">
        <f>Loan_Start</f>
        <v>0</v>
      </c>
      <c r="C17" s="226"/>
      <c r="D17" s="226"/>
      <c r="E17" s="226"/>
      <c r="F17" s="226"/>
      <c r="G17" s="226"/>
      <c r="H17" s="226"/>
      <c r="I17" s="227"/>
      <c r="K17" s="374">
        <f>H18-J18</f>
        <v>0</v>
      </c>
      <c r="M17" s="374">
        <f>K17+J17</f>
        <v>0</v>
      </c>
      <c r="N17" s="370"/>
      <c r="O17" s="370"/>
      <c r="P17" s="370"/>
      <c r="Q17" s="370"/>
      <c r="R17" s="370"/>
      <c r="S17" s="370"/>
    </row>
    <row r="18" spans="1:19"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c r="N18" s="370"/>
      <c r="O18" s="370"/>
      <c r="P18" s="370"/>
      <c r="Q18" s="370"/>
      <c r="R18" s="370"/>
      <c r="S18" s="370"/>
    </row>
    <row r="19" spans="1:19"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c r="N19" s="370"/>
      <c r="O19" s="370"/>
      <c r="P19" s="370"/>
      <c r="Q19" s="370"/>
      <c r="R19" s="370"/>
      <c r="S19" s="370"/>
    </row>
    <row r="20" spans="1:19"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c r="N20" s="370"/>
      <c r="O20" s="370"/>
      <c r="P20" s="370"/>
      <c r="Q20" s="370"/>
      <c r="R20" s="370"/>
      <c r="S20" s="370"/>
    </row>
    <row r="21" spans="1:19"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c r="N21" s="370"/>
      <c r="O21" s="370"/>
      <c r="P21" s="370"/>
      <c r="Q21" s="370"/>
      <c r="R21" s="370"/>
      <c r="S21" s="370"/>
    </row>
    <row r="22" spans="1:19"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c r="N22" s="370"/>
      <c r="O22" s="370"/>
      <c r="P22" s="370"/>
      <c r="Q22" s="370"/>
      <c r="R22" s="370"/>
      <c r="S22" s="370"/>
    </row>
    <row r="23" spans="1:19">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9">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9">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9">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9">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9">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9">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9">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9">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9">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371"/>
    </row>
    <row r="402" spans="6:10">
      <c r="F402" s="230"/>
      <c r="J402" s="371"/>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9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900-000001000000}"/>
    <dataValidation type="date" operator="greaterThanOrEqual" allowBlank="1" showInputMessage="1" showErrorMessage="1" errorTitle="Date" error="Entrez une date valide ultérieure ou égale au 1er janvier 1900." sqref="D9" xr:uid="{00000000-0002-0000-1900-000002000000}">
      <formula1>1</formula1>
    </dataValidation>
    <dataValidation type="whole" allowBlank="1" showInputMessage="1" showErrorMessage="1" errorTitle="Années" error="Entrez un nombre entier d'années compris entre 1 et 40." sqref="D8" xr:uid="{00000000-0002-0000-19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1">
    <tabColor rgb="FF92D050"/>
  </sheetPr>
  <dimension ref="A1:I91"/>
  <sheetViews>
    <sheetView tabSelected="1" workbookViewId="0">
      <selection activeCell="G11" sqref="G11"/>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140" t="s">
        <v>230</v>
      </c>
      <c r="B2" s="141"/>
      <c r="C2" s="142"/>
      <c r="D2" s="142"/>
      <c r="E2" s="139"/>
      <c r="G2" s="140" t="s">
        <v>230</v>
      </c>
      <c r="H2" s="141"/>
      <c r="I2" s="143"/>
    </row>
    <row r="3" spans="1:9">
      <c r="A3" s="5"/>
    </row>
    <row r="4" spans="1:9" s="4" customFormat="1" ht="24.95" customHeight="1">
      <c r="A4" s="6" t="s">
        <v>0</v>
      </c>
      <c r="B4" s="7"/>
      <c r="C4" s="8" t="str">
        <f>"31/12/"&amp;exercice</f>
        <v>31/12/2025</v>
      </c>
      <c r="D4" s="9"/>
      <c r="E4" s="10" t="str">
        <f>"31/12/"&amp;exercice-1</f>
        <v>31/12/2024</v>
      </c>
      <c r="G4" s="6" t="s">
        <v>36</v>
      </c>
      <c r="H4" s="32" t="str">
        <f>C4</f>
        <v>31/12/2025</v>
      </c>
      <c r="I4" s="10" t="str">
        <f>E4</f>
        <v>31/12/2024</v>
      </c>
    </row>
    <row r="5" spans="1:9" ht="25.5">
      <c r="A5" s="11"/>
      <c r="B5" s="12" t="s">
        <v>1</v>
      </c>
      <c r="C5" s="13" t="s">
        <v>2</v>
      </c>
      <c r="D5" s="14" t="s">
        <v>3</v>
      </c>
      <c r="E5" s="14" t="s">
        <v>3</v>
      </c>
      <c r="G5" s="11"/>
      <c r="H5" s="493"/>
      <c r="I5" s="493"/>
    </row>
    <row r="6" spans="1:9" ht="15">
      <c r="A6" s="15" t="s">
        <v>228</v>
      </c>
      <c r="B6" s="504"/>
      <c r="C6" s="504"/>
      <c r="D6" s="498"/>
      <c r="E6" s="504"/>
      <c r="G6" s="35" t="s">
        <v>231</v>
      </c>
      <c r="H6" s="324"/>
      <c r="I6" s="324"/>
    </row>
    <row r="7" spans="1:9" ht="20.100000000000001" customHeight="1">
      <c r="A7" s="16" t="s">
        <v>226</v>
      </c>
      <c r="B7" s="324"/>
      <c r="C7" s="324"/>
      <c r="D7" s="499"/>
      <c r="E7" s="324"/>
      <c r="G7" s="33" t="s">
        <v>37</v>
      </c>
      <c r="H7" s="329"/>
      <c r="I7" s="329"/>
    </row>
    <row r="8" spans="1:9" ht="12.95" customHeight="1">
      <c r="A8" s="17" t="s">
        <v>4</v>
      </c>
      <c r="B8" s="322"/>
      <c r="C8" s="322"/>
      <c r="D8" s="500">
        <f>B8-C8</f>
        <v>0</v>
      </c>
      <c r="E8" s="322"/>
      <c r="G8" s="33" t="s">
        <v>38</v>
      </c>
      <c r="H8" s="329"/>
      <c r="I8" s="329"/>
    </row>
    <row r="9" spans="1:9" ht="12.95" customHeight="1">
      <c r="A9" s="18" t="s">
        <v>5</v>
      </c>
      <c r="B9" s="322"/>
      <c r="C9" s="322"/>
      <c r="D9" s="500">
        <f t="shared" ref="D9:D21" si="0">B9-C9</f>
        <v>0</v>
      </c>
      <c r="E9" s="322"/>
      <c r="G9" s="33" t="s">
        <v>39</v>
      </c>
      <c r="H9" s="329"/>
      <c r="I9" s="329"/>
    </row>
    <row r="10" spans="1:9" ht="12.95" customHeight="1">
      <c r="A10" s="19" t="s">
        <v>6</v>
      </c>
      <c r="B10" s="322"/>
      <c r="C10" s="323"/>
      <c r="D10" s="500">
        <f t="shared" si="0"/>
        <v>0</v>
      </c>
      <c r="E10" s="322"/>
      <c r="G10" s="34" t="s">
        <v>40</v>
      </c>
      <c r="H10" s="329"/>
      <c r="I10" s="329"/>
    </row>
    <row r="11" spans="1:9" ht="24" customHeight="1">
      <c r="A11" s="16" t="s">
        <v>227</v>
      </c>
      <c r="B11" s="324"/>
      <c r="C11" s="324"/>
      <c r="D11" s="500">
        <f t="shared" si="0"/>
        <v>0</v>
      </c>
      <c r="E11" s="324"/>
      <c r="G11" s="35" t="s">
        <v>41</v>
      </c>
      <c r="H11" s="330"/>
      <c r="I11" s="330"/>
    </row>
    <row r="12" spans="1:9">
      <c r="A12" s="18" t="s">
        <v>7</v>
      </c>
      <c r="B12" s="322"/>
      <c r="C12" s="323"/>
      <c r="D12" s="500">
        <f t="shared" si="0"/>
        <v>0</v>
      </c>
      <c r="E12" s="322"/>
      <c r="G12" s="34" t="s">
        <v>42</v>
      </c>
      <c r="H12" s="329"/>
      <c r="I12" s="329"/>
    </row>
    <row r="13" spans="1:9">
      <c r="A13" s="17" t="s">
        <v>8</v>
      </c>
      <c r="B13" s="322"/>
      <c r="C13" s="323"/>
      <c r="D13" s="500">
        <f t="shared" si="0"/>
        <v>0</v>
      </c>
      <c r="E13" s="322"/>
      <c r="G13" s="34" t="s">
        <v>232</v>
      </c>
      <c r="H13" s="329"/>
      <c r="I13" s="329"/>
    </row>
    <row r="14" spans="1:9">
      <c r="A14" s="17" t="s">
        <v>9</v>
      </c>
      <c r="B14" s="322"/>
      <c r="C14" s="323"/>
      <c r="D14" s="500">
        <f t="shared" si="0"/>
        <v>0</v>
      </c>
      <c r="E14" s="322"/>
      <c r="G14" s="34" t="s">
        <v>233</v>
      </c>
      <c r="H14" s="329"/>
      <c r="I14" s="329"/>
    </row>
    <row r="15" spans="1:9">
      <c r="A15" s="17" t="s">
        <v>10</v>
      </c>
      <c r="B15" s="322"/>
      <c r="C15" s="323"/>
      <c r="D15" s="500">
        <f t="shared" si="0"/>
        <v>0</v>
      </c>
      <c r="E15" s="322"/>
      <c r="G15" s="36" t="s">
        <v>43</v>
      </c>
      <c r="H15" s="329"/>
      <c r="I15" s="329"/>
    </row>
    <row r="16" spans="1:9" ht="15">
      <c r="A16" s="19" t="s">
        <v>11</v>
      </c>
      <c r="B16" s="322"/>
      <c r="C16" s="323"/>
      <c r="D16" s="500">
        <f t="shared" si="0"/>
        <v>0</v>
      </c>
      <c r="E16" s="322"/>
      <c r="G16" s="35" t="s">
        <v>189</v>
      </c>
      <c r="H16" s="329"/>
      <c r="I16" s="329"/>
    </row>
    <row r="17" spans="1:9" ht="20.100000000000001" customHeight="1">
      <c r="A17" s="16" t="s">
        <v>70</v>
      </c>
      <c r="B17" s="324"/>
      <c r="C17" s="324"/>
      <c r="D17" s="500">
        <f t="shared" si="0"/>
        <v>0</v>
      </c>
      <c r="E17" s="324"/>
      <c r="G17" s="34" t="s">
        <v>190</v>
      </c>
      <c r="H17" s="329"/>
      <c r="I17" s="329"/>
    </row>
    <row r="18" spans="1:9" ht="15" customHeight="1">
      <c r="A18" s="17" t="s">
        <v>12</v>
      </c>
      <c r="B18" s="322"/>
      <c r="C18" s="323"/>
      <c r="D18" s="500">
        <f t="shared" si="0"/>
        <v>0</v>
      </c>
      <c r="E18" s="322"/>
      <c r="G18" s="138" t="s">
        <v>191</v>
      </c>
      <c r="H18" s="329"/>
      <c r="I18" s="329"/>
    </row>
    <row r="19" spans="1:9">
      <c r="A19" s="17" t="s">
        <v>13</v>
      </c>
      <c r="B19" s="322"/>
      <c r="C19" s="323"/>
      <c r="D19" s="500">
        <f t="shared" si="0"/>
        <v>0</v>
      </c>
      <c r="E19" s="322"/>
      <c r="G19" s="39" t="s">
        <v>319</v>
      </c>
      <c r="H19" s="329"/>
      <c r="I19" s="329"/>
    </row>
    <row r="20" spans="1:9">
      <c r="A20" s="17" t="s">
        <v>14</v>
      </c>
      <c r="B20" s="322"/>
      <c r="C20" s="323"/>
      <c r="D20" s="500">
        <f t="shared" si="0"/>
        <v>0</v>
      </c>
      <c r="E20" s="322"/>
      <c r="G20" s="34" t="s">
        <v>192</v>
      </c>
      <c r="H20" s="329"/>
      <c r="I20" s="329"/>
    </row>
    <row r="21" spans="1:9">
      <c r="A21" s="20" t="s">
        <v>15</v>
      </c>
      <c r="B21" s="322"/>
      <c r="C21" s="323"/>
      <c r="D21" s="500">
        <f t="shared" si="0"/>
        <v>0</v>
      </c>
      <c r="E21" s="324"/>
      <c r="G21" s="34" t="s">
        <v>193</v>
      </c>
      <c r="H21" s="329"/>
      <c r="I21" s="329"/>
    </row>
    <row r="22" spans="1:9" s="4" customFormat="1" ht="20.100000000000001" customHeight="1">
      <c r="A22" s="21" t="s">
        <v>16</v>
      </c>
      <c r="B22" s="325">
        <f>SUM(B6:B21)</f>
        <v>0</v>
      </c>
      <c r="C22" s="325">
        <f>SUM(C6:C21)</f>
        <v>0</v>
      </c>
      <c r="D22" s="501">
        <f>SUM(D6:D21)</f>
        <v>0</v>
      </c>
      <c r="E22" s="325">
        <f>SUM(E6:E21)</f>
        <v>0</v>
      </c>
      <c r="G22" s="34" t="s">
        <v>44</v>
      </c>
      <c r="H22" s="329"/>
      <c r="I22" s="329"/>
    </row>
    <row r="23" spans="1:9" ht="12.95" customHeight="1">
      <c r="A23" s="22" t="s">
        <v>61</v>
      </c>
      <c r="B23" s="327"/>
      <c r="C23" s="324"/>
      <c r="D23" s="499">
        <f>B23-C23</f>
        <v>0</v>
      </c>
      <c r="E23" s="324"/>
      <c r="G23" s="35" t="s">
        <v>45</v>
      </c>
      <c r="H23" s="330"/>
      <c r="I23" s="330"/>
    </row>
    <row r="24" spans="1:9" s="4" customFormat="1" ht="20.100000000000001" customHeight="1">
      <c r="A24" s="21" t="s">
        <v>17</v>
      </c>
      <c r="B24" s="325">
        <f>B23</f>
        <v>0</v>
      </c>
      <c r="C24" s="325">
        <f>C23</f>
        <v>0</v>
      </c>
      <c r="D24" s="501">
        <f>D23</f>
        <v>0</v>
      </c>
      <c r="E24" s="325">
        <f>E23</f>
        <v>0</v>
      </c>
      <c r="G24" s="34" t="s">
        <v>46</v>
      </c>
      <c r="H24" s="329"/>
      <c r="I24" s="330"/>
    </row>
    <row r="25" spans="1:9" ht="26.25">
      <c r="A25" s="15" t="s">
        <v>229</v>
      </c>
      <c r="B25" s="324"/>
      <c r="C25" s="324"/>
      <c r="D25" s="499"/>
      <c r="E25" s="324"/>
      <c r="G25" s="37" t="s">
        <v>47</v>
      </c>
      <c r="H25" s="329"/>
      <c r="I25" s="329"/>
    </row>
    <row r="26" spans="1:9" ht="20.100000000000001" customHeight="1">
      <c r="A26" s="16" t="s">
        <v>18</v>
      </c>
      <c r="B26" s="324"/>
      <c r="C26" s="324"/>
      <c r="D26" s="499"/>
      <c r="E26" s="324"/>
      <c r="G26" s="38" t="s">
        <v>48</v>
      </c>
      <c r="H26" s="329"/>
      <c r="I26" s="329"/>
    </row>
    <row r="27" spans="1:9" ht="15" customHeight="1">
      <c r="A27" s="17" t="s">
        <v>19</v>
      </c>
      <c r="B27" s="322"/>
      <c r="C27" s="322"/>
      <c r="D27" s="500">
        <f>B27-C27</f>
        <v>0</v>
      </c>
      <c r="E27" s="322"/>
      <c r="G27" s="34" t="s">
        <v>194</v>
      </c>
      <c r="H27" s="329"/>
      <c r="I27" s="330"/>
    </row>
    <row r="28" spans="1:9">
      <c r="A28" s="17" t="s">
        <v>20</v>
      </c>
      <c r="B28" s="322"/>
      <c r="C28" s="322"/>
      <c r="D28" s="500">
        <f t="shared" ref="D28:D38" si="1">B28-C28</f>
        <v>0</v>
      </c>
      <c r="E28" s="322"/>
      <c r="G28" s="21" t="s">
        <v>16</v>
      </c>
      <c r="H28" s="501">
        <f>SUM(H5:H27)</f>
        <v>0</v>
      </c>
      <c r="I28" s="501">
        <f>SUM(I5:I27)</f>
        <v>0</v>
      </c>
    </row>
    <row r="29" spans="1:9">
      <c r="A29" s="17" t="s">
        <v>21</v>
      </c>
      <c r="B29" s="322"/>
      <c r="C29" s="322"/>
      <c r="D29" s="500">
        <f t="shared" si="1"/>
        <v>0</v>
      </c>
      <c r="E29" s="322"/>
      <c r="G29" s="36" t="s">
        <v>49</v>
      </c>
      <c r="H29" s="329"/>
      <c r="I29" s="330"/>
    </row>
    <row r="30" spans="1:9">
      <c r="A30" s="17" t="s">
        <v>22</v>
      </c>
      <c r="B30" s="322"/>
      <c r="C30" s="322"/>
      <c r="D30" s="500">
        <f t="shared" si="1"/>
        <v>0</v>
      </c>
      <c r="E30" s="322"/>
      <c r="G30" s="21" t="s">
        <v>17</v>
      </c>
      <c r="H30" s="501">
        <f>H29</f>
        <v>0</v>
      </c>
      <c r="I30" s="501">
        <f>I29</f>
        <v>0</v>
      </c>
    </row>
    <row r="31" spans="1:9">
      <c r="A31" s="17" t="s">
        <v>23</v>
      </c>
      <c r="B31" s="322"/>
      <c r="C31" s="322"/>
      <c r="D31" s="500">
        <f t="shared" si="1"/>
        <v>0</v>
      </c>
      <c r="E31" s="322"/>
      <c r="G31" s="39" t="s">
        <v>50</v>
      </c>
      <c r="H31" s="330"/>
      <c r="I31" s="326"/>
    </row>
    <row r="32" spans="1:9">
      <c r="A32" s="17" t="s">
        <v>24</v>
      </c>
      <c r="B32" s="349"/>
      <c r="C32" s="349"/>
      <c r="D32" s="500">
        <f t="shared" si="1"/>
        <v>0</v>
      </c>
      <c r="E32" s="349"/>
      <c r="G32" s="39" t="s">
        <v>51</v>
      </c>
      <c r="H32" s="330"/>
      <c r="I32" s="326"/>
    </row>
    <row r="33" spans="1:9" ht="20.100000000000001" customHeight="1">
      <c r="A33" s="23" t="s">
        <v>62</v>
      </c>
      <c r="B33" s="350"/>
      <c r="C33" s="350"/>
      <c r="D33" s="500">
        <f t="shared" si="1"/>
        <v>0</v>
      </c>
      <c r="E33" s="350"/>
      <c r="G33" s="39" t="s">
        <v>52</v>
      </c>
      <c r="H33" s="330"/>
      <c r="I33" s="330"/>
    </row>
    <row r="34" spans="1:9" ht="12.95" customHeight="1">
      <c r="A34" s="17" t="s">
        <v>63</v>
      </c>
      <c r="B34" s="351"/>
      <c r="C34" s="349"/>
      <c r="D34" s="500">
        <f t="shared" si="1"/>
        <v>0</v>
      </c>
      <c r="E34" s="349"/>
      <c r="G34" s="21" t="s">
        <v>29</v>
      </c>
      <c r="H34" s="501">
        <f>SUM(H31:H33)</f>
        <v>0</v>
      </c>
      <c r="I34" s="501">
        <f>SUM(I31:I33)</f>
        <v>0</v>
      </c>
    </row>
    <row r="35" spans="1:9" ht="12.95" customHeight="1">
      <c r="A35" s="18" t="s">
        <v>25</v>
      </c>
      <c r="B35" s="351"/>
      <c r="C35" s="349"/>
      <c r="D35" s="500">
        <f t="shared" si="1"/>
        <v>0</v>
      </c>
      <c r="E35" s="349"/>
      <c r="G35" s="35" t="s">
        <v>234</v>
      </c>
      <c r="H35" s="330"/>
      <c r="I35" s="330"/>
    </row>
    <row r="36" spans="1:9" ht="12.95" customHeight="1">
      <c r="A36" s="18" t="s">
        <v>26</v>
      </c>
      <c r="B36" s="351"/>
      <c r="C36" s="351"/>
      <c r="D36" s="500">
        <f t="shared" si="1"/>
        <v>0</v>
      </c>
      <c r="E36" s="352"/>
      <c r="G36" s="39" t="s">
        <v>195</v>
      </c>
      <c r="H36" s="330"/>
      <c r="I36" s="330"/>
    </row>
    <row r="37" spans="1:9" ht="12.95" customHeight="1">
      <c r="A37" s="18" t="s">
        <v>27</v>
      </c>
      <c r="B37" s="351"/>
      <c r="C37" s="349"/>
      <c r="D37" s="500">
        <f t="shared" si="1"/>
        <v>0</v>
      </c>
      <c r="E37" s="349"/>
      <c r="G37" s="39" t="s">
        <v>196</v>
      </c>
      <c r="H37" s="330"/>
      <c r="I37" s="330"/>
    </row>
    <row r="38" spans="1:9" ht="12.95" customHeight="1">
      <c r="A38" s="18" t="s">
        <v>28</v>
      </c>
      <c r="B38" s="148"/>
      <c r="C38" s="148"/>
      <c r="D38" s="500">
        <f t="shared" si="1"/>
        <v>0</v>
      </c>
      <c r="E38" s="148"/>
      <c r="G38" s="36" t="s">
        <v>53</v>
      </c>
      <c r="H38" s="330"/>
      <c r="I38" s="330"/>
    </row>
    <row r="39" spans="1:9" s="4" customFormat="1" ht="20.100000000000001" customHeight="1">
      <c r="A39" s="21" t="s">
        <v>29</v>
      </c>
      <c r="B39" s="325">
        <f>SUM(B25:B38)</f>
        <v>0</v>
      </c>
      <c r="C39" s="325">
        <f>SUM(C25:C38)</f>
        <v>0</v>
      </c>
      <c r="D39" s="501">
        <f>SUM(D25:D38)</f>
        <v>0</v>
      </c>
      <c r="E39" s="325">
        <f>SUM(E25:E38)</f>
        <v>0</v>
      </c>
      <c r="G39" s="36" t="s">
        <v>54</v>
      </c>
      <c r="H39" s="330"/>
      <c r="I39" s="330"/>
    </row>
    <row r="40" spans="1:9" s="25" customFormat="1" ht="15">
      <c r="A40" s="24" t="s">
        <v>30</v>
      </c>
      <c r="B40" s="326"/>
      <c r="C40" s="326"/>
      <c r="D40" s="501">
        <f>B40-C40</f>
        <v>0</v>
      </c>
      <c r="E40" s="326"/>
      <c r="G40" s="39" t="s">
        <v>197</v>
      </c>
      <c r="H40" s="330"/>
      <c r="I40" s="330"/>
    </row>
    <row r="41" spans="1:9" s="25" customFormat="1" ht="15">
      <c r="A41" s="26" t="s">
        <v>31</v>
      </c>
      <c r="B41" s="326"/>
      <c r="C41" s="327"/>
      <c r="D41" s="502">
        <f>B41-C41</f>
        <v>0</v>
      </c>
      <c r="E41" s="327"/>
      <c r="G41" s="36" t="s">
        <v>55</v>
      </c>
      <c r="H41" s="330"/>
      <c r="I41" s="330"/>
    </row>
    <row r="42" spans="1:9" s="25" customFormat="1" ht="15">
      <c r="A42" s="27" t="s">
        <v>64</v>
      </c>
      <c r="B42" s="326"/>
      <c r="C42" s="326"/>
      <c r="D42" s="501">
        <f>B42-C42</f>
        <v>0</v>
      </c>
      <c r="E42" s="326"/>
      <c r="G42" s="36" t="s">
        <v>56</v>
      </c>
      <c r="H42" s="330"/>
      <c r="I42" s="330"/>
    </row>
    <row r="43" spans="1:9" s="25" customFormat="1" ht="24.95" customHeight="1">
      <c r="A43" s="28" t="s">
        <v>32</v>
      </c>
      <c r="B43" s="328">
        <f>B22+B24+B39+B40+B41+B42</f>
        <v>0</v>
      </c>
      <c r="C43" s="328">
        <f>C22+C24+C39+C40+C41+C42</f>
        <v>0</v>
      </c>
      <c r="D43" s="503">
        <f>D22+D24+D39+D40+D41+D42</f>
        <v>0</v>
      </c>
      <c r="E43" s="328">
        <f>E22+E24+E39+E40+E41+E42</f>
        <v>0</v>
      </c>
      <c r="G43" s="39" t="s">
        <v>198</v>
      </c>
      <c r="H43" s="330"/>
      <c r="I43" s="330"/>
    </row>
    <row r="44" spans="1:9" ht="25.5" customHeight="1">
      <c r="A44" s="1566" t="s">
        <v>33</v>
      </c>
      <c r="B44" s="1566"/>
      <c r="C44" s="1566"/>
      <c r="D44" s="1566"/>
      <c r="E44" s="1566"/>
      <c r="G44" s="36" t="s">
        <v>57</v>
      </c>
      <c r="H44" s="330"/>
      <c r="I44" s="330"/>
    </row>
    <row r="45" spans="1:9">
      <c r="A45" s="29" t="s">
        <v>34</v>
      </c>
      <c r="B45" s="30" t="s">
        <v>35</v>
      </c>
      <c r="C45" s="30"/>
      <c r="D45" s="30"/>
      <c r="E45" s="30"/>
      <c r="G45" s="21" t="s">
        <v>58</v>
      </c>
      <c r="H45" s="501">
        <f>SUM(H35:H44)</f>
        <v>0</v>
      </c>
      <c r="I45" s="501">
        <f>SUM(I35:I44)</f>
        <v>0</v>
      </c>
    </row>
    <row r="46" spans="1:9">
      <c r="A46" s="31" t="s">
        <v>205</v>
      </c>
      <c r="B46" s="30"/>
      <c r="C46" s="30"/>
      <c r="D46" s="30"/>
      <c r="E46" s="30"/>
      <c r="G46" s="39" t="s">
        <v>59</v>
      </c>
      <c r="H46" s="326"/>
      <c r="I46" s="326"/>
    </row>
    <row r="47" spans="1:9">
      <c r="G47" s="40" t="s">
        <v>60</v>
      </c>
      <c r="H47" s="501">
        <f>H46</f>
        <v>0</v>
      </c>
      <c r="I47" s="501">
        <f>I46</f>
        <v>0</v>
      </c>
    </row>
    <row r="48" spans="1:9">
      <c r="G48" s="28" t="s">
        <v>32</v>
      </c>
      <c r="H48" s="503">
        <f>H28+H30+H34+H45+H47</f>
        <v>0</v>
      </c>
      <c r="I48" s="503">
        <f>I28+I30+I34+I45+I47</f>
        <v>0</v>
      </c>
    </row>
    <row r="49" spans="1:9">
      <c r="G49" s="29" t="s">
        <v>201</v>
      </c>
      <c r="H49" s="41"/>
      <c r="I49" s="41"/>
    </row>
    <row r="50" spans="1:9">
      <c r="G50" s="31" t="s">
        <v>202</v>
      </c>
    </row>
    <row r="51" spans="1:9">
      <c r="G51" s="29" t="s">
        <v>199</v>
      </c>
      <c r="H51" s="41"/>
      <c r="I51" s="41"/>
    </row>
    <row r="52" spans="1:9">
      <c r="G52" s="29" t="s">
        <v>203</v>
      </c>
      <c r="H52" s="42" t="s">
        <v>204</v>
      </c>
      <c r="I52" s="41"/>
    </row>
    <row r="53" spans="1:9">
      <c r="G53" s="29" t="s">
        <v>200</v>
      </c>
    </row>
    <row r="54" spans="1:9" ht="12.95" customHeight="1">
      <c r="A54" s="3" t="s">
        <v>244</v>
      </c>
      <c r="B54" s="152"/>
      <c r="C54" s="152"/>
      <c r="D54" s="331">
        <f>+IF(A4_Bilan_comptable!H48=A4_Bilan_comptable!D43,0,H48-D43)</f>
        <v>0</v>
      </c>
      <c r="E54" s="331">
        <f>+IF(A4_Bilan_comptable!I48=A4_Bilan_comptable!E43,0,I48-E43)</f>
        <v>0</v>
      </c>
    </row>
    <row r="55" spans="1:9" ht="12.95" customHeight="1">
      <c r="A55" s="152"/>
      <c r="B55" s="152"/>
      <c r="C55" s="152"/>
      <c r="D55" s="153" t="str">
        <f>IF(D54=0,"Ok","Ecart")</f>
        <v>Ok</v>
      </c>
      <c r="E55" s="153"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8">
    <tabColor theme="4" tint="0.59999389629810485"/>
  </sheetPr>
  <dimension ref="A1:BK360"/>
  <sheetViews>
    <sheetView showGridLines="0" workbookViewId="0">
      <selection activeCell="N29" sqref="N29"/>
    </sheetView>
  </sheetViews>
  <sheetFormatPr baseColWidth="10" defaultColWidth="11.42578125" defaultRowHeight="12.75" outlineLevelCol="1"/>
  <cols>
    <col min="1" max="1" width="5.28515625" style="462" customWidth="1"/>
    <col min="2" max="3" width="16" style="462" customWidth="1"/>
    <col min="4" max="4" width="17.28515625" style="462" customWidth="1"/>
    <col min="5" max="9" width="16" style="462" customWidth="1"/>
    <col min="10" max="10" width="11.42578125" style="462" hidden="1" customWidth="1" outlineLevel="1"/>
    <col min="11" max="11" width="14.28515625" style="462" customWidth="1" collapsed="1"/>
    <col min="12" max="12" width="14.28515625" style="462" customWidth="1"/>
    <col min="13" max="13" width="12.85546875" style="462" bestFit="1" customWidth="1"/>
    <col min="14" max="58" width="11.85546875" style="462" bestFit="1" customWidth="1"/>
    <col min="59" max="16384" width="11.42578125" style="462"/>
  </cols>
  <sheetData>
    <row r="1" spans="1:63">
      <c r="K1" s="463">
        <f>'Calcul d''emprunt'!M14+'emprunt (2)'!M14+'emprunt (3)'!M14+'emprunt (4)'!M14+'emprunt (5)'!M14+'emprunt (6)'!M14+'emprunt (7)'!M14+'emprunt (8)'!M14+'emprunt (9)'!M14+'emprunt (10)'!M14</f>
        <v>0</v>
      </c>
      <c r="M1" s="464"/>
      <c r="N1" s="465">
        <f t="array" ref="N1:BK1">TRANSPOSE(J5:J55)</f>
        <v>2026</v>
      </c>
      <c r="O1" s="465">
        <v>2027</v>
      </c>
      <c r="P1" s="465">
        <v>2028</v>
      </c>
      <c r="Q1" s="465">
        <v>2029</v>
      </c>
      <c r="R1" s="465">
        <v>2030</v>
      </c>
      <c r="S1" s="465">
        <v>2031</v>
      </c>
      <c r="T1" s="465">
        <v>2032</v>
      </c>
      <c r="U1" s="465">
        <v>2033</v>
      </c>
      <c r="V1" s="465">
        <v>2034</v>
      </c>
      <c r="W1" s="465">
        <v>2035</v>
      </c>
      <c r="X1" s="465">
        <v>2036</v>
      </c>
      <c r="Y1" s="465">
        <v>2037</v>
      </c>
      <c r="Z1" s="465">
        <v>2038</v>
      </c>
      <c r="AA1" s="465">
        <v>2039</v>
      </c>
      <c r="AB1" s="465">
        <v>2040</v>
      </c>
      <c r="AC1" s="465">
        <v>2041</v>
      </c>
      <c r="AD1" s="465">
        <v>2042</v>
      </c>
      <c r="AE1" s="465">
        <v>2043</v>
      </c>
      <c r="AF1" s="465">
        <v>2044</v>
      </c>
      <c r="AG1" s="465">
        <v>2045</v>
      </c>
      <c r="AH1" s="465">
        <v>2046</v>
      </c>
      <c r="AI1" s="465">
        <v>2047</v>
      </c>
      <c r="AJ1" s="465">
        <v>2048</v>
      </c>
      <c r="AK1" s="465">
        <v>2049</v>
      </c>
      <c r="AL1" s="465">
        <v>2050</v>
      </c>
      <c r="AM1" s="465">
        <v>2051</v>
      </c>
      <c r="AN1" s="465">
        <v>2052</v>
      </c>
      <c r="AO1" s="465">
        <v>2053</v>
      </c>
      <c r="AP1" s="465">
        <v>2054</v>
      </c>
      <c r="AQ1" s="465">
        <v>2055</v>
      </c>
      <c r="AR1" s="465">
        <v>2056</v>
      </c>
      <c r="AS1" s="465">
        <v>2057</v>
      </c>
      <c r="AT1" s="465">
        <v>2058</v>
      </c>
      <c r="AU1" s="465">
        <v>2059</v>
      </c>
      <c r="AV1" s="465">
        <v>2060</v>
      </c>
      <c r="AW1" s="465">
        <v>2061</v>
      </c>
      <c r="AX1" s="465">
        <v>2062</v>
      </c>
      <c r="AY1" s="465">
        <v>2063</v>
      </c>
      <c r="AZ1" s="465">
        <v>2064</v>
      </c>
      <c r="BA1" s="465">
        <v>2065</v>
      </c>
      <c r="BB1" s="465">
        <v>2066</v>
      </c>
      <c r="BC1" s="465">
        <v>2067</v>
      </c>
      <c r="BD1" s="465">
        <v>2068</v>
      </c>
      <c r="BE1" s="465">
        <v>2069</v>
      </c>
      <c r="BF1" s="465">
        <v>2070</v>
      </c>
      <c r="BG1" s="466">
        <v>2071</v>
      </c>
      <c r="BH1" s="466">
        <v>2072</v>
      </c>
      <c r="BI1" s="466">
        <v>2073</v>
      </c>
      <c r="BJ1" s="466">
        <v>2074</v>
      </c>
      <c r="BK1" s="467">
        <v>2075</v>
      </c>
    </row>
    <row r="2" spans="1:63">
      <c r="K2" s="463">
        <f>SUM(K5:K354)</f>
        <v>0</v>
      </c>
      <c r="M2" s="468" t="s">
        <v>365</v>
      </c>
      <c r="N2" s="469">
        <f t="array" ref="N2:BK2">TRANSPOSE(K5:K55)</f>
        <v>0</v>
      </c>
      <c r="O2" s="469">
        <v>0</v>
      </c>
      <c r="P2" s="469">
        <v>0</v>
      </c>
      <c r="Q2" s="469">
        <v>0</v>
      </c>
      <c r="R2" s="469">
        <v>0</v>
      </c>
      <c r="S2" s="469">
        <v>0</v>
      </c>
      <c r="T2" s="469">
        <v>0</v>
      </c>
      <c r="U2" s="469">
        <v>0</v>
      </c>
      <c r="V2" s="469">
        <v>0</v>
      </c>
      <c r="W2" s="469">
        <v>0</v>
      </c>
      <c r="X2" s="469">
        <v>0</v>
      </c>
      <c r="Y2" s="469">
        <v>0</v>
      </c>
      <c r="Z2" s="469">
        <v>0</v>
      </c>
      <c r="AA2" s="469">
        <v>0</v>
      </c>
      <c r="AB2" s="469">
        <v>0</v>
      </c>
      <c r="AC2" s="469">
        <v>0</v>
      </c>
      <c r="AD2" s="469">
        <v>0</v>
      </c>
      <c r="AE2" s="469">
        <v>0</v>
      </c>
      <c r="AF2" s="469">
        <v>0</v>
      </c>
      <c r="AG2" s="469">
        <v>0</v>
      </c>
      <c r="AH2" s="469">
        <v>0</v>
      </c>
      <c r="AI2" s="469">
        <v>0</v>
      </c>
      <c r="AJ2" s="469">
        <v>0</v>
      </c>
      <c r="AK2" s="469">
        <v>0</v>
      </c>
      <c r="AL2" s="469">
        <v>0</v>
      </c>
      <c r="AM2" s="469">
        <v>0</v>
      </c>
      <c r="AN2" s="469">
        <v>0</v>
      </c>
      <c r="AO2" s="469">
        <v>0</v>
      </c>
      <c r="AP2" s="469">
        <v>0</v>
      </c>
      <c r="AQ2" s="469">
        <v>0</v>
      </c>
      <c r="AR2" s="469">
        <v>0</v>
      </c>
      <c r="AS2" s="469">
        <v>0</v>
      </c>
      <c r="AT2" s="469">
        <v>0</v>
      </c>
      <c r="AU2" s="469">
        <v>0</v>
      </c>
      <c r="AV2" s="469">
        <v>0</v>
      </c>
      <c r="AW2" s="469">
        <v>0</v>
      </c>
      <c r="AX2" s="469">
        <v>0</v>
      </c>
      <c r="AY2" s="469">
        <v>0</v>
      </c>
      <c r="AZ2" s="469">
        <v>0</v>
      </c>
      <c r="BA2" s="469">
        <v>0</v>
      </c>
      <c r="BB2" s="469">
        <v>0</v>
      </c>
      <c r="BC2" s="469">
        <v>0</v>
      </c>
      <c r="BD2" s="469">
        <v>0</v>
      </c>
      <c r="BE2" s="469">
        <v>0</v>
      </c>
      <c r="BF2" s="469">
        <v>0</v>
      </c>
      <c r="BG2" s="469">
        <v>0</v>
      </c>
      <c r="BH2" s="469">
        <v>0</v>
      </c>
      <c r="BI2" s="469">
        <v>0</v>
      </c>
      <c r="BJ2" s="469">
        <v>0</v>
      </c>
      <c r="BK2" s="470">
        <v>0</v>
      </c>
    </row>
    <row r="3" spans="1:63" ht="26.25" thickBot="1">
      <c r="A3" s="220" t="s">
        <v>311</v>
      </c>
      <c r="B3" s="221" t="s">
        <v>312</v>
      </c>
      <c r="C3" s="221" t="s">
        <v>313</v>
      </c>
      <c r="D3" s="480" t="s">
        <v>300</v>
      </c>
      <c r="E3" s="221" t="s">
        <v>318</v>
      </c>
      <c r="F3" s="221" t="s">
        <v>314</v>
      </c>
      <c r="G3" s="221" t="s">
        <v>315</v>
      </c>
      <c r="H3" s="221" t="s">
        <v>316</v>
      </c>
      <c r="I3" s="222" t="s">
        <v>317</v>
      </c>
      <c r="J3" s="222"/>
      <c r="K3" s="481" t="s">
        <v>365</v>
      </c>
      <c r="M3" s="471" t="s">
        <v>340</v>
      </c>
      <c r="N3" s="472">
        <f t="array" ref="N3:BK3">TRANSPOSE(G5:G55)</f>
        <v>0</v>
      </c>
      <c r="O3" s="472">
        <v>0</v>
      </c>
      <c r="P3" s="472">
        <v>0</v>
      </c>
      <c r="Q3" s="472">
        <v>0</v>
      </c>
      <c r="R3" s="472">
        <v>0</v>
      </c>
      <c r="S3" s="472">
        <v>0</v>
      </c>
      <c r="T3" s="472">
        <v>0</v>
      </c>
      <c r="U3" s="472">
        <v>0</v>
      </c>
      <c r="V3" s="472">
        <v>0</v>
      </c>
      <c r="W3" s="472">
        <v>0</v>
      </c>
      <c r="X3" s="472">
        <v>0</v>
      </c>
      <c r="Y3" s="472">
        <v>0</v>
      </c>
      <c r="Z3" s="472">
        <v>0</v>
      </c>
      <c r="AA3" s="472">
        <v>0</v>
      </c>
      <c r="AB3" s="472">
        <v>0</v>
      </c>
      <c r="AC3" s="472">
        <v>0</v>
      </c>
      <c r="AD3" s="472">
        <v>0</v>
      </c>
      <c r="AE3" s="472">
        <v>0</v>
      </c>
      <c r="AF3" s="472">
        <v>0</v>
      </c>
      <c r="AG3" s="472">
        <v>0</v>
      </c>
      <c r="AH3" s="472">
        <v>0</v>
      </c>
      <c r="AI3" s="472">
        <v>0</v>
      </c>
      <c r="AJ3" s="472">
        <v>0</v>
      </c>
      <c r="AK3" s="472">
        <v>0</v>
      </c>
      <c r="AL3" s="472">
        <v>0</v>
      </c>
      <c r="AM3" s="472">
        <v>0</v>
      </c>
      <c r="AN3" s="472">
        <v>0</v>
      </c>
      <c r="AO3" s="472">
        <v>0</v>
      </c>
      <c r="AP3" s="472">
        <v>0</v>
      </c>
      <c r="AQ3" s="472">
        <v>0</v>
      </c>
      <c r="AR3" s="472">
        <v>0</v>
      </c>
      <c r="AS3" s="472">
        <v>0</v>
      </c>
      <c r="AT3" s="472">
        <v>0</v>
      </c>
      <c r="AU3" s="472">
        <v>0</v>
      </c>
      <c r="AV3" s="472">
        <v>0</v>
      </c>
      <c r="AW3" s="472">
        <v>0</v>
      </c>
      <c r="AX3" s="472">
        <v>0</v>
      </c>
      <c r="AY3" s="472">
        <v>0</v>
      </c>
      <c r="AZ3" s="472">
        <v>0</v>
      </c>
      <c r="BA3" s="472">
        <v>0</v>
      </c>
      <c r="BB3" s="472">
        <v>0</v>
      </c>
      <c r="BC3" s="472">
        <v>0</v>
      </c>
      <c r="BD3" s="472">
        <v>0</v>
      </c>
      <c r="BE3" s="472">
        <v>0</v>
      </c>
      <c r="BF3" s="472">
        <v>0</v>
      </c>
      <c r="BG3" s="472">
        <v>0</v>
      </c>
      <c r="BH3" s="472">
        <v>0</v>
      </c>
      <c r="BI3" s="472">
        <v>0</v>
      </c>
      <c r="BJ3" s="472">
        <v>0</v>
      </c>
      <c r="BK3" s="472">
        <v>0</v>
      </c>
    </row>
    <row r="4" spans="1:63" ht="13.5" thickTop="1">
      <c r="A4" s="400"/>
      <c r="B4" s="226"/>
      <c r="C4" s="226"/>
      <c r="D4" s="226"/>
      <c r="E4" s="226"/>
      <c r="F4" s="226"/>
      <c r="G4" s="226"/>
      <c r="H4" s="226"/>
      <c r="I4" s="227"/>
      <c r="J4" s="227"/>
      <c r="K4" s="227"/>
    </row>
    <row r="5" spans="1:63" ht="15.75">
      <c r="A5" s="423">
        <v>1</v>
      </c>
      <c r="B5" s="424">
        <f>DATE(J5,1,1)</f>
        <v>46023</v>
      </c>
      <c r="C5" s="47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47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47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47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47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47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47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47">
        <f>exercice+1</f>
        <v>2026</v>
      </c>
      <c r="K5" s="47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474"/>
      <c r="M5" s="422"/>
    </row>
    <row r="6" spans="1:63" ht="15.75">
      <c r="A6" s="423">
        <v>2</v>
      </c>
      <c r="B6" s="424">
        <f t="shared" ref="B6:B44" si="0">DATE(J6,1,1)</f>
        <v>46388</v>
      </c>
      <c r="C6" s="47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47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47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47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47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47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47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47">
        <f t="shared" ref="J6:J55" si="1">J5+1</f>
        <v>2027</v>
      </c>
      <c r="K6" s="47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475"/>
      <c r="M6" s="476"/>
    </row>
    <row r="7" spans="1:63" ht="15.75">
      <c r="A7" s="423">
        <v>3</v>
      </c>
      <c r="B7" s="424">
        <f t="shared" si="0"/>
        <v>46753</v>
      </c>
      <c r="C7" s="47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47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47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47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47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47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47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47">
        <f t="shared" si="1"/>
        <v>2028</v>
      </c>
      <c r="K7" s="47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477"/>
      <c r="M7" s="477"/>
    </row>
    <row r="8" spans="1:63" ht="15.75">
      <c r="A8" s="423">
        <v>4</v>
      </c>
      <c r="B8" s="424">
        <f t="shared" si="0"/>
        <v>47119</v>
      </c>
      <c r="C8" s="47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47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47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47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47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47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47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47">
        <f t="shared" si="1"/>
        <v>2029</v>
      </c>
      <c r="K8" s="47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477"/>
      <c r="M8" s="476"/>
    </row>
    <row r="9" spans="1:63" ht="15.75">
      <c r="A9" s="427">
        <v>5</v>
      </c>
      <c r="B9" s="424">
        <f t="shared" si="0"/>
        <v>47484</v>
      </c>
      <c r="C9" s="47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47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47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47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47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47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47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47">
        <f t="shared" si="1"/>
        <v>2030</v>
      </c>
      <c r="K9" s="47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477"/>
      <c r="M9" s="476"/>
    </row>
    <row r="10" spans="1:63" ht="15.75">
      <c r="A10" s="423">
        <v>6</v>
      </c>
      <c r="B10" s="424">
        <f t="shared" si="0"/>
        <v>47849</v>
      </c>
      <c r="C10" s="47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47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47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47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47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47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47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47">
        <f t="shared" si="1"/>
        <v>2031</v>
      </c>
      <c r="K10" s="47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477"/>
      <c r="M10" s="476"/>
    </row>
    <row r="11" spans="1:63" ht="15.75">
      <c r="A11" s="423">
        <v>7</v>
      </c>
      <c r="B11" s="424">
        <f t="shared" si="0"/>
        <v>48214</v>
      </c>
      <c r="C11" s="47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47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47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47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47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47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47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47">
        <f t="shared" si="1"/>
        <v>2032</v>
      </c>
      <c r="K11" s="47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477"/>
      <c r="M11" s="476"/>
    </row>
    <row r="12" spans="1:63" ht="15.75">
      <c r="A12" s="423">
        <v>8</v>
      </c>
      <c r="B12" s="424">
        <f t="shared" si="0"/>
        <v>48580</v>
      </c>
      <c r="C12" s="47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47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47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47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47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47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47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47">
        <f t="shared" si="1"/>
        <v>2033</v>
      </c>
      <c r="K12" s="47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477"/>
      <c r="M12" s="476"/>
    </row>
    <row r="13" spans="1:63" ht="15.75">
      <c r="A13" s="423">
        <v>9</v>
      </c>
      <c r="B13" s="424">
        <f t="shared" si="0"/>
        <v>48945</v>
      </c>
      <c r="C13" s="47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47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47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47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47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47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47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47">
        <f t="shared" si="1"/>
        <v>2034</v>
      </c>
      <c r="K13" s="47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477"/>
      <c r="M13" s="476"/>
    </row>
    <row r="14" spans="1:63" ht="15.75">
      <c r="A14" s="423">
        <v>10</v>
      </c>
      <c r="B14" s="424">
        <f t="shared" si="0"/>
        <v>49310</v>
      </c>
      <c r="C14" s="47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47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47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47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47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47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47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47">
        <f t="shared" si="1"/>
        <v>2035</v>
      </c>
      <c r="K14" s="47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477"/>
      <c r="M14" s="476"/>
    </row>
    <row r="15" spans="1:63" ht="15.75">
      <c r="A15" s="423">
        <v>11</v>
      </c>
      <c r="B15" s="424">
        <f t="shared" si="0"/>
        <v>49675</v>
      </c>
      <c r="C15" s="47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47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47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47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47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47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47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47">
        <f t="shared" si="1"/>
        <v>2036</v>
      </c>
      <c r="K15" s="47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477"/>
      <c r="M15" s="476"/>
    </row>
    <row r="16" spans="1:63" ht="15.75">
      <c r="A16" s="423">
        <v>12</v>
      </c>
      <c r="B16" s="424">
        <f t="shared" si="0"/>
        <v>50041</v>
      </c>
      <c r="C16" s="47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47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47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47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47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47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47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47">
        <f t="shared" si="1"/>
        <v>2037</v>
      </c>
      <c r="K16" s="47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477"/>
      <c r="M16" s="476"/>
    </row>
    <row r="17" spans="1:13" ht="15.75">
      <c r="A17" s="423">
        <v>13</v>
      </c>
      <c r="B17" s="424">
        <f t="shared" si="0"/>
        <v>50406</v>
      </c>
      <c r="C17" s="47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47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47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47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47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47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47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47">
        <f t="shared" si="1"/>
        <v>2038</v>
      </c>
      <c r="K17" s="47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477"/>
      <c r="M17" s="476"/>
    </row>
    <row r="18" spans="1:13" ht="15.75">
      <c r="A18" s="423">
        <v>14</v>
      </c>
      <c r="B18" s="424">
        <f t="shared" si="0"/>
        <v>50771</v>
      </c>
      <c r="C18" s="47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47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47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47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47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47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47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47">
        <f t="shared" si="1"/>
        <v>2039</v>
      </c>
      <c r="K18" s="47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477"/>
      <c r="M18" s="476"/>
    </row>
    <row r="19" spans="1:13" ht="15.75">
      <c r="A19" s="423">
        <v>15</v>
      </c>
      <c r="B19" s="424">
        <f t="shared" si="0"/>
        <v>51136</v>
      </c>
      <c r="C19" s="47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47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47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47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47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47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47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47">
        <f t="shared" si="1"/>
        <v>2040</v>
      </c>
      <c r="K19" s="47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477"/>
      <c r="M19" s="476"/>
    </row>
    <row r="20" spans="1:13" ht="15.75">
      <c r="A20" s="423">
        <v>16</v>
      </c>
      <c r="B20" s="424">
        <f t="shared" si="0"/>
        <v>51502</v>
      </c>
      <c r="C20" s="47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47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47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47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47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47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47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47">
        <f t="shared" si="1"/>
        <v>2041</v>
      </c>
      <c r="K20" s="47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477"/>
      <c r="M20" s="476"/>
    </row>
    <row r="21" spans="1:13" ht="15.75">
      <c r="A21" s="423">
        <v>17</v>
      </c>
      <c r="B21" s="424">
        <f t="shared" si="0"/>
        <v>51867</v>
      </c>
      <c r="C21" s="47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47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47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47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47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47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47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47">
        <f t="shared" si="1"/>
        <v>2042</v>
      </c>
      <c r="K21" s="47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477"/>
      <c r="M21" s="476"/>
    </row>
    <row r="22" spans="1:13" ht="15.75">
      <c r="A22" s="423">
        <v>18</v>
      </c>
      <c r="B22" s="424">
        <f t="shared" si="0"/>
        <v>52232</v>
      </c>
      <c r="C22" s="47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47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47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47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47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47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47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47">
        <f t="shared" si="1"/>
        <v>2043</v>
      </c>
      <c r="K22" s="47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475"/>
      <c r="M22" s="476"/>
    </row>
    <row r="23" spans="1:13" ht="15.75">
      <c r="A23" s="423">
        <v>19</v>
      </c>
      <c r="B23" s="424">
        <f t="shared" si="0"/>
        <v>52597</v>
      </c>
      <c r="C23" s="47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47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47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47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47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47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47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47">
        <f t="shared" si="1"/>
        <v>2044</v>
      </c>
      <c r="K23" s="47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478"/>
    </row>
    <row r="24" spans="1:13" ht="15.75">
      <c r="A24" s="423">
        <v>20</v>
      </c>
      <c r="B24" s="424">
        <f t="shared" si="0"/>
        <v>52963</v>
      </c>
      <c r="C24" s="47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47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47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47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47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47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47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47">
        <f t="shared" si="1"/>
        <v>2045</v>
      </c>
      <c r="K24" s="47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478"/>
    </row>
    <row r="25" spans="1:13" ht="15.75">
      <c r="A25" s="423">
        <v>21</v>
      </c>
      <c r="B25" s="424">
        <f t="shared" si="0"/>
        <v>53328</v>
      </c>
      <c r="C25" s="47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47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47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47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47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47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47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47">
        <f t="shared" si="1"/>
        <v>2046</v>
      </c>
      <c r="K25" s="47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478"/>
    </row>
    <row r="26" spans="1:13" ht="15.75">
      <c r="A26" s="423">
        <v>22</v>
      </c>
      <c r="B26" s="424">
        <f t="shared" si="0"/>
        <v>53693</v>
      </c>
      <c r="C26" s="47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47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47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47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47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47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47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47">
        <f t="shared" si="1"/>
        <v>2047</v>
      </c>
      <c r="K26" s="47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478"/>
    </row>
    <row r="27" spans="1:13" ht="15.75">
      <c r="A27" s="423">
        <v>23</v>
      </c>
      <c r="B27" s="424">
        <f t="shared" si="0"/>
        <v>54058</v>
      </c>
      <c r="C27" s="47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47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47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47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47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47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47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47">
        <f t="shared" si="1"/>
        <v>2048</v>
      </c>
      <c r="K27" s="47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478"/>
    </row>
    <row r="28" spans="1:13" ht="15.75">
      <c r="A28" s="423">
        <v>24</v>
      </c>
      <c r="B28" s="424">
        <f t="shared" si="0"/>
        <v>54424</v>
      </c>
      <c r="C28" s="47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47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47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47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47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47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47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47">
        <f t="shared" si="1"/>
        <v>2049</v>
      </c>
      <c r="K28" s="47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478"/>
    </row>
    <row r="29" spans="1:13" ht="15.75">
      <c r="A29" s="423">
        <v>25</v>
      </c>
      <c r="B29" s="424">
        <f t="shared" si="0"/>
        <v>54789</v>
      </c>
      <c r="C29" s="47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47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47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47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47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47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47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47">
        <f t="shared" si="1"/>
        <v>2050</v>
      </c>
      <c r="K29" s="47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478"/>
    </row>
    <row r="30" spans="1:13" ht="15.75">
      <c r="A30" s="423">
        <v>26</v>
      </c>
      <c r="B30" s="424">
        <f t="shared" si="0"/>
        <v>55154</v>
      </c>
      <c r="C30" s="47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47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47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47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47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47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47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47">
        <f t="shared" si="1"/>
        <v>2051</v>
      </c>
      <c r="K30" s="47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478"/>
    </row>
    <row r="31" spans="1:13" ht="15.75">
      <c r="A31" s="423">
        <v>27</v>
      </c>
      <c r="B31" s="424">
        <f t="shared" si="0"/>
        <v>55519</v>
      </c>
      <c r="C31" s="47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47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47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47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47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47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47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47">
        <f t="shared" si="1"/>
        <v>2052</v>
      </c>
      <c r="K31" s="47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478"/>
    </row>
    <row r="32" spans="1:13" ht="15.75">
      <c r="A32" s="423">
        <v>28</v>
      </c>
      <c r="B32" s="424">
        <f t="shared" si="0"/>
        <v>55885</v>
      </c>
      <c r="C32" s="47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47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47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47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47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47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47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47">
        <f t="shared" si="1"/>
        <v>2053</v>
      </c>
      <c r="K32" s="47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478"/>
    </row>
    <row r="33" spans="1:12" ht="15.75">
      <c r="A33" s="423">
        <v>29</v>
      </c>
      <c r="B33" s="424">
        <f t="shared" si="0"/>
        <v>56250</v>
      </c>
      <c r="C33" s="47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47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47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47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47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47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47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47">
        <f t="shared" si="1"/>
        <v>2054</v>
      </c>
      <c r="K33" s="47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478"/>
    </row>
    <row r="34" spans="1:12" ht="15.75">
      <c r="A34" s="423">
        <v>30</v>
      </c>
      <c r="B34" s="424">
        <f t="shared" si="0"/>
        <v>56615</v>
      </c>
      <c r="C34" s="47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47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47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47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47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47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47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47">
        <f t="shared" si="1"/>
        <v>2055</v>
      </c>
      <c r="K34" s="47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478"/>
    </row>
    <row r="35" spans="1:12" ht="15.75">
      <c r="A35" s="423">
        <v>31</v>
      </c>
      <c r="B35" s="424">
        <f t="shared" si="0"/>
        <v>56980</v>
      </c>
      <c r="C35" s="47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47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47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47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47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47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47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47">
        <f t="shared" si="1"/>
        <v>2056</v>
      </c>
      <c r="K35" s="47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478"/>
    </row>
    <row r="36" spans="1:12" ht="15.75">
      <c r="A36" s="423">
        <v>32</v>
      </c>
      <c r="B36" s="424">
        <f t="shared" si="0"/>
        <v>57346</v>
      </c>
      <c r="C36" s="47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47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47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47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47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47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47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47">
        <f t="shared" si="1"/>
        <v>2057</v>
      </c>
      <c r="K36" s="47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478"/>
    </row>
    <row r="37" spans="1:12" ht="15.75">
      <c r="A37" s="423">
        <v>33</v>
      </c>
      <c r="B37" s="424">
        <f t="shared" si="0"/>
        <v>57711</v>
      </c>
      <c r="C37" s="47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47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47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47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47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47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47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47">
        <f t="shared" si="1"/>
        <v>2058</v>
      </c>
      <c r="K37" s="47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478"/>
    </row>
    <row r="38" spans="1:12" ht="15.75">
      <c r="A38" s="423">
        <v>34</v>
      </c>
      <c r="B38" s="424">
        <f t="shared" si="0"/>
        <v>58076</v>
      </c>
      <c r="C38" s="47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47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47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47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47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47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47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47">
        <f t="shared" si="1"/>
        <v>2059</v>
      </c>
      <c r="K38" s="47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478"/>
    </row>
    <row r="39" spans="1:12" ht="15.75">
      <c r="A39" s="423">
        <v>35</v>
      </c>
      <c r="B39" s="424">
        <f t="shared" si="0"/>
        <v>58441</v>
      </c>
      <c r="C39" s="47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47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47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47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47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47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47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47">
        <f t="shared" si="1"/>
        <v>2060</v>
      </c>
      <c r="K39" s="47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478"/>
    </row>
    <row r="40" spans="1:12" ht="15.75">
      <c r="A40" s="423">
        <v>36</v>
      </c>
      <c r="B40" s="424">
        <f t="shared" si="0"/>
        <v>58807</v>
      </c>
      <c r="C40" s="47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47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47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47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47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47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47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47">
        <f t="shared" si="1"/>
        <v>2061</v>
      </c>
      <c r="K40" s="47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478"/>
    </row>
    <row r="41" spans="1:12" ht="15.75">
      <c r="A41" s="423">
        <v>37</v>
      </c>
      <c r="B41" s="424">
        <f t="shared" si="0"/>
        <v>59172</v>
      </c>
      <c r="C41" s="47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47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47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47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47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47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47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47">
        <f t="shared" si="1"/>
        <v>2062</v>
      </c>
      <c r="K41" s="47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478"/>
    </row>
    <row r="42" spans="1:12" ht="15.75">
      <c r="A42" s="423">
        <v>38</v>
      </c>
      <c r="B42" s="424">
        <f t="shared" si="0"/>
        <v>59537</v>
      </c>
      <c r="C42" s="47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47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47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47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47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47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47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47">
        <f t="shared" si="1"/>
        <v>2063</v>
      </c>
      <c r="K42" s="47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478"/>
    </row>
    <row r="43" spans="1:12" ht="15.75">
      <c r="A43" s="423">
        <v>39</v>
      </c>
      <c r="B43" s="424">
        <f t="shared" si="0"/>
        <v>59902</v>
      </c>
      <c r="C43" s="47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47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47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47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47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47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47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47">
        <f t="shared" si="1"/>
        <v>2064</v>
      </c>
      <c r="K43" s="47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478"/>
    </row>
    <row r="44" spans="1:12" ht="15.75">
      <c r="A44" s="423">
        <v>40</v>
      </c>
      <c r="B44" s="424">
        <f t="shared" si="0"/>
        <v>60268</v>
      </c>
      <c r="C44" s="47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47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47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47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47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47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47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47">
        <f t="shared" si="1"/>
        <v>2065</v>
      </c>
      <c r="K44" s="47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478"/>
    </row>
    <row r="45" spans="1:12" ht="15.75">
      <c r="A45" s="423">
        <v>41</v>
      </c>
      <c r="B45" s="424">
        <f t="shared" ref="B45:B55" si="2">DATE(J45,1,1)</f>
        <v>60633</v>
      </c>
      <c r="C45" s="47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47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47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47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47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47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47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47">
        <f t="shared" si="1"/>
        <v>2066</v>
      </c>
      <c r="K45" s="47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478"/>
    </row>
    <row r="46" spans="1:12" ht="15.75">
      <c r="A46" s="423">
        <v>42</v>
      </c>
      <c r="B46" s="424">
        <f t="shared" si="2"/>
        <v>60998</v>
      </c>
      <c r="C46" s="47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47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47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47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47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47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47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47">
        <f t="shared" si="1"/>
        <v>2067</v>
      </c>
      <c r="K46" s="47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478"/>
    </row>
    <row r="47" spans="1:12" ht="15.75">
      <c r="A47" s="423">
        <v>43</v>
      </c>
      <c r="B47" s="424">
        <f t="shared" si="2"/>
        <v>61363</v>
      </c>
      <c r="C47" s="47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47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47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47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47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47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47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47">
        <f t="shared" si="1"/>
        <v>2068</v>
      </c>
      <c r="K47" s="47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478"/>
    </row>
    <row r="48" spans="1:12" ht="15.75">
      <c r="A48" s="423">
        <v>44</v>
      </c>
      <c r="B48" s="424">
        <f t="shared" si="2"/>
        <v>61729</v>
      </c>
      <c r="C48" s="47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47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47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47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47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47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47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47">
        <f t="shared" si="1"/>
        <v>2069</v>
      </c>
      <c r="K48" s="47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478"/>
    </row>
    <row r="49" spans="1:12" ht="15.75">
      <c r="A49" s="423">
        <v>45</v>
      </c>
      <c r="B49" s="424">
        <f t="shared" si="2"/>
        <v>62094</v>
      </c>
      <c r="C49" s="47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47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47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47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47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47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47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47">
        <f t="shared" si="1"/>
        <v>2070</v>
      </c>
      <c r="K49" s="47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478"/>
    </row>
    <row r="50" spans="1:12" ht="15.75">
      <c r="A50" s="423">
        <v>46</v>
      </c>
      <c r="B50" s="424">
        <f t="shared" si="2"/>
        <v>62459</v>
      </c>
      <c r="C50" s="47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47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47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47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47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47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47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47">
        <f t="shared" si="1"/>
        <v>2071</v>
      </c>
      <c r="K50" s="47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478"/>
    </row>
    <row r="51" spans="1:12" ht="15.75">
      <c r="A51" s="423">
        <v>47</v>
      </c>
      <c r="B51" s="424">
        <f t="shared" si="2"/>
        <v>62824</v>
      </c>
      <c r="C51" s="47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47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47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47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47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47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47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47">
        <f t="shared" si="1"/>
        <v>2072</v>
      </c>
      <c r="K51" s="47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478"/>
    </row>
    <row r="52" spans="1:12" ht="15.75">
      <c r="A52" s="423">
        <v>48</v>
      </c>
      <c r="B52" s="424">
        <f t="shared" si="2"/>
        <v>63190</v>
      </c>
      <c r="C52" s="47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47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47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47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47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47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47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47">
        <f t="shared" si="1"/>
        <v>2073</v>
      </c>
      <c r="K52" s="47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478"/>
    </row>
    <row r="53" spans="1:12" ht="15.75">
      <c r="A53" s="423">
        <v>49</v>
      </c>
      <c r="B53" s="424">
        <f t="shared" si="2"/>
        <v>63555</v>
      </c>
      <c r="C53" s="47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47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47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47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47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47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47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47">
        <f t="shared" si="1"/>
        <v>2074</v>
      </c>
      <c r="K53" s="47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478"/>
    </row>
    <row r="54" spans="1:12" ht="15.75">
      <c r="A54" s="423">
        <v>50</v>
      </c>
      <c r="B54" s="424">
        <f t="shared" si="2"/>
        <v>63920</v>
      </c>
      <c r="C54" s="47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47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47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47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47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47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47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47">
        <f t="shared" si="1"/>
        <v>2075</v>
      </c>
      <c r="K54" s="47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478"/>
    </row>
    <row r="55" spans="1:12" ht="15.75">
      <c r="A55" s="423">
        <v>51</v>
      </c>
      <c r="B55" s="424">
        <f t="shared" si="2"/>
        <v>64285</v>
      </c>
      <c r="C55" s="47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47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47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47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47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47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47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47">
        <f t="shared" si="1"/>
        <v>2076</v>
      </c>
      <c r="K55" s="47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478"/>
    </row>
    <row r="56" spans="1:12">
      <c r="C56" s="429"/>
      <c r="D56" s="429"/>
      <c r="E56" s="429"/>
      <c r="F56" s="429"/>
      <c r="G56" s="429"/>
      <c r="H56" s="429"/>
      <c r="I56" s="429"/>
      <c r="K56" s="478"/>
      <c r="L56" s="478"/>
    </row>
    <row r="57" spans="1:12">
      <c r="C57" s="429"/>
      <c r="D57" s="429"/>
      <c r="E57" s="429"/>
      <c r="F57" s="429"/>
      <c r="G57" s="429"/>
      <c r="H57" s="429"/>
      <c r="I57" s="429"/>
      <c r="K57" s="478"/>
      <c r="L57" s="478"/>
    </row>
    <row r="58" spans="1:12">
      <c r="C58" s="429"/>
      <c r="D58" s="429"/>
      <c r="E58" s="429"/>
      <c r="F58" s="429"/>
      <c r="G58" s="429"/>
      <c r="H58" s="429"/>
      <c r="I58" s="429"/>
      <c r="K58" s="478"/>
      <c r="L58" s="478"/>
    </row>
    <row r="59" spans="1:12">
      <c r="C59" s="429"/>
      <c r="D59" s="429"/>
      <c r="E59" s="429"/>
      <c r="F59" s="429"/>
      <c r="G59" s="429"/>
      <c r="H59" s="429"/>
      <c r="I59" s="429"/>
      <c r="K59" s="478"/>
      <c r="L59" s="478"/>
    </row>
    <row r="60" spans="1:12">
      <c r="C60" s="429"/>
      <c r="D60" s="429"/>
      <c r="E60" s="429"/>
      <c r="F60" s="429"/>
      <c r="G60" s="429"/>
      <c r="H60" s="429"/>
      <c r="I60" s="429"/>
      <c r="K60" s="478"/>
      <c r="L60" s="478"/>
    </row>
    <row r="61" spans="1:12">
      <c r="C61" s="429"/>
      <c r="D61" s="429"/>
      <c r="E61" s="429"/>
      <c r="F61" s="429"/>
      <c r="G61" s="429"/>
      <c r="H61" s="429"/>
      <c r="I61" s="429"/>
      <c r="K61" s="478"/>
      <c r="L61" s="478"/>
    </row>
    <row r="62" spans="1:12">
      <c r="C62" s="429"/>
      <c r="D62" s="429"/>
      <c r="E62" s="429"/>
      <c r="F62" s="429"/>
      <c r="G62" s="429"/>
      <c r="H62" s="429"/>
      <c r="I62" s="429"/>
      <c r="K62" s="478"/>
      <c r="L62" s="478"/>
    </row>
    <row r="63" spans="1:12">
      <c r="C63" s="429"/>
      <c r="D63" s="429"/>
      <c r="E63" s="429"/>
      <c r="F63" s="429"/>
      <c r="G63" s="429"/>
      <c r="H63" s="429"/>
      <c r="I63" s="429"/>
      <c r="K63" s="478"/>
      <c r="L63" s="478"/>
    </row>
    <row r="64" spans="1:12">
      <c r="C64" s="429"/>
      <c r="D64" s="429"/>
      <c r="E64" s="429"/>
      <c r="F64" s="429"/>
      <c r="G64" s="429"/>
      <c r="H64" s="429"/>
      <c r="I64" s="429"/>
      <c r="K64" s="478"/>
      <c r="L64" s="478"/>
    </row>
    <row r="65" spans="3:12">
      <c r="C65" s="429"/>
      <c r="D65" s="429"/>
      <c r="E65" s="429"/>
      <c r="F65" s="429"/>
      <c r="G65" s="429"/>
      <c r="H65" s="429"/>
      <c r="I65" s="429"/>
      <c r="K65" s="478"/>
      <c r="L65" s="478"/>
    </row>
    <row r="66" spans="3:12">
      <c r="C66" s="429"/>
      <c r="D66" s="429"/>
      <c r="E66" s="429"/>
      <c r="F66" s="429"/>
      <c r="G66" s="429"/>
      <c r="H66" s="429"/>
      <c r="I66" s="429"/>
      <c r="K66" s="478"/>
      <c r="L66" s="478"/>
    </row>
    <row r="67" spans="3:12">
      <c r="C67" s="429"/>
      <c r="D67" s="429"/>
      <c r="E67" s="429"/>
      <c r="F67" s="429"/>
      <c r="G67" s="429"/>
      <c r="H67" s="429"/>
      <c r="I67" s="429"/>
      <c r="K67" s="478"/>
      <c r="L67" s="478"/>
    </row>
    <row r="68" spans="3:12">
      <c r="C68" s="429"/>
      <c r="D68" s="429"/>
      <c r="E68" s="429"/>
      <c r="F68" s="429"/>
      <c r="G68" s="429"/>
      <c r="H68" s="429"/>
      <c r="I68" s="429"/>
      <c r="K68" s="478"/>
      <c r="L68" s="478"/>
    </row>
    <row r="69" spans="3:12">
      <c r="C69" s="429"/>
      <c r="D69" s="429"/>
      <c r="E69" s="429"/>
      <c r="F69" s="429"/>
      <c r="G69" s="429"/>
      <c r="H69" s="429"/>
      <c r="I69" s="429"/>
      <c r="K69" s="478"/>
      <c r="L69" s="478"/>
    </row>
    <row r="70" spans="3:12">
      <c r="C70" s="429"/>
      <c r="D70" s="429"/>
      <c r="E70" s="429"/>
      <c r="F70" s="429"/>
      <c r="G70" s="429"/>
      <c r="H70" s="429"/>
      <c r="I70" s="429"/>
      <c r="K70" s="478"/>
      <c r="L70" s="478"/>
    </row>
    <row r="71" spans="3:12">
      <c r="C71" s="429"/>
      <c r="D71" s="429"/>
      <c r="E71" s="429"/>
      <c r="F71" s="429"/>
      <c r="G71" s="429"/>
      <c r="H71" s="429"/>
      <c r="I71" s="429"/>
      <c r="K71" s="478"/>
      <c r="L71" s="478"/>
    </row>
    <row r="72" spans="3:12">
      <c r="C72" s="429"/>
      <c r="D72" s="429"/>
      <c r="E72" s="429"/>
      <c r="F72" s="429"/>
      <c r="G72" s="429"/>
      <c r="H72" s="429"/>
      <c r="I72" s="429"/>
      <c r="K72" s="478"/>
      <c r="L72" s="478"/>
    </row>
    <row r="73" spans="3:12">
      <c r="C73" s="429"/>
      <c r="D73" s="429"/>
      <c r="E73" s="429"/>
      <c r="F73" s="429"/>
      <c r="G73" s="429"/>
      <c r="H73" s="429"/>
      <c r="I73" s="429"/>
      <c r="K73" s="478"/>
      <c r="L73" s="478"/>
    </row>
    <row r="74" spans="3:12">
      <c r="C74" s="429"/>
      <c r="D74" s="429"/>
      <c r="E74" s="429"/>
      <c r="F74" s="429"/>
      <c r="G74" s="429"/>
      <c r="H74" s="429"/>
      <c r="I74" s="429"/>
      <c r="K74" s="478"/>
      <c r="L74" s="478"/>
    </row>
    <row r="75" spans="3:12">
      <c r="C75" s="429"/>
      <c r="D75" s="429"/>
      <c r="E75" s="429"/>
      <c r="F75" s="429"/>
      <c r="G75" s="429"/>
      <c r="H75" s="429"/>
      <c r="I75" s="429"/>
      <c r="K75" s="478"/>
      <c r="L75" s="478"/>
    </row>
    <row r="76" spans="3:12">
      <c r="C76" s="429"/>
      <c r="D76" s="429"/>
      <c r="E76" s="429"/>
      <c r="F76" s="429"/>
      <c r="G76" s="429"/>
      <c r="H76" s="429"/>
      <c r="I76" s="429"/>
      <c r="K76" s="478"/>
      <c r="L76" s="478"/>
    </row>
    <row r="77" spans="3:12">
      <c r="C77" s="429"/>
      <c r="D77" s="429"/>
      <c r="E77" s="429"/>
      <c r="F77" s="429"/>
      <c r="G77" s="429"/>
      <c r="H77" s="429"/>
      <c r="I77" s="429"/>
      <c r="K77" s="478"/>
      <c r="L77" s="478"/>
    </row>
    <row r="78" spans="3:12">
      <c r="C78" s="429"/>
      <c r="D78" s="429"/>
      <c r="E78" s="429"/>
      <c r="F78" s="429"/>
      <c r="G78" s="429"/>
      <c r="H78" s="429"/>
      <c r="I78" s="429"/>
      <c r="K78" s="478"/>
      <c r="L78" s="478"/>
    </row>
    <row r="79" spans="3:12">
      <c r="C79" s="429"/>
      <c r="D79" s="429"/>
      <c r="E79" s="429"/>
      <c r="F79" s="429"/>
      <c r="G79" s="429"/>
      <c r="H79" s="429"/>
      <c r="I79" s="429"/>
      <c r="K79" s="478"/>
      <c r="L79" s="478"/>
    </row>
    <row r="80" spans="3:12">
      <c r="C80" s="429"/>
      <c r="D80" s="429"/>
      <c r="E80" s="429"/>
      <c r="F80" s="429"/>
      <c r="G80" s="429"/>
      <c r="H80" s="429"/>
      <c r="I80" s="429"/>
      <c r="K80" s="478"/>
      <c r="L80" s="478"/>
    </row>
    <row r="81" spans="3:12">
      <c r="C81" s="429"/>
      <c r="D81" s="429"/>
      <c r="E81" s="429"/>
      <c r="F81" s="429"/>
      <c r="G81" s="429"/>
      <c r="H81" s="429"/>
      <c r="I81" s="429"/>
      <c r="K81" s="478"/>
      <c r="L81" s="478"/>
    </row>
    <row r="82" spans="3:12">
      <c r="C82" s="429"/>
      <c r="D82" s="429"/>
      <c r="E82" s="429"/>
      <c r="F82" s="429"/>
      <c r="G82" s="429"/>
      <c r="H82" s="429"/>
      <c r="I82" s="429"/>
      <c r="K82" s="478"/>
      <c r="L82" s="478"/>
    </row>
    <row r="83" spans="3:12">
      <c r="C83" s="429"/>
      <c r="D83" s="429"/>
      <c r="E83" s="429"/>
      <c r="F83" s="429"/>
      <c r="G83" s="429"/>
      <c r="H83" s="429"/>
      <c r="I83" s="429"/>
      <c r="K83" s="478"/>
      <c r="L83" s="478"/>
    </row>
    <row r="84" spans="3:12">
      <c r="C84" s="429"/>
      <c r="D84" s="429"/>
      <c r="E84" s="429"/>
      <c r="F84" s="429"/>
      <c r="G84" s="429"/>
      <c r="H84" s="429"/>
      <c r="I84" s="429"/>
      <c r="K84" s="478"/>
      <c r="L84" s="478"/>
    </row>
    <row r="85" spans="3:12">
      <c r="C85" s="429"/>
      <c r="D85" s="429"/>
      <c r="E85" s="429"/>
      <c r="F85" s="429"/>
      <c r="G85" s="429"/>
      <c r="H85" s="429"/>
      <c r="I85" s="429"/>
      <c r="K85" s="478"/>
      <c r="L85" s="478"/>
    </row>
    <row r="86" spans="3:12">
      <c r="C86" s="429"/>
      <c r="D86" s="429"/>
      <c r="E86" s="429"/>
      <c r="F86" s="429"/>
      <c r="G86" s="429"/>
      <c r="H86" s="429"/>
      <c r="I86" s="429"/>
      <c r="K86" s="478"/>
      <c r="L86" s="478"/>
    </row>
    <row r="87" spans="3:12">
      <c r="C87" s="429"/>
      <c r="D87" s="429"/>
      <c r="E87" s="429"/>
      <c r="F87" s="429"/>
      <c r="G87" s="429"/>
      <c r="H87" s="429"/>
      <c r="I87" s="429"/>
      <c r="K87" s="478"/>
      <c r="L87" s="478"/>
    </row>
    <row r="88" spans="3:12">
      <c r="C88" s="429"/>
      <c r="D88" s="429"/>
      <c r="E88" s="429"/>
      <c r="F88" s="429"/>
      <c r="G88" s="429"/>
      <c r="H88" s="429"/>
      <c r="I88" s="429"/>
      <c r="K88" s="478"/>
      <c r="L88" s="478"/>
    </row>
    <row r="89" spans="3:12">
      <c r="C89" s="429"/>
      <c r="D89" s="429"/>
      <c r="E89" s="429"/>
      <c r="F89" s="429"/>
      <c r="G89" s="429"/>
      <c r="H89" s="429"/>
      <c r="I89" s="429"/>
      <c r="K89" s="478"/>
      <c r="L89" s="478"/>
    </row>
    <row r="90" spans="3:12">
      <c r="C90" s="429"/>
      <c r="D90" s="429"/>
      <c r="E90" s="429"/>
      <c r="F90" s="429"/>
      <c r="G90" s="429"/>
      <c r="H90" s="429"/>
      <c r="I90" s="429"/>
      <c r="K90" s="478"/>
      <c r="L90" s="478"/>
    </row>
    <row r="91" spans="3:12">
      <c r="C91" s="429"/>
      <c r="D91" s="429"/>
      <c r="E91" s="429"/>
      <c r="F91" s="429"/>
      <c r="G91" s="429"/>
      <c r="H91" s="429"/>
      <c r="I91" s="429"/>
      <c r="K91" s="478"/>
      <c r="L91" s="478"/>
    </row>
    <row r="92" spans="3:12">
      <c r="C92" s="429"/>
      <c r="D92" s="429"/>
      <c r="E92" s="429"/>
      <c r="F92" s="429"/>
      <c r="G92" s="429"/>
      <c r="H92" s="429"/>
      <c r="I92" s="429"/>
      <c r="K92" s="478"/>
      <c r="L92" s="478"/>
    </row>
    <row r="93" spans="3:12">
      <c r="C93" s="429"/>
      <c r="D93" s="429"/>
      <c r="E93" s="429"/>
      <c r="F93" s="429"/>
      <c r="G93" s="429"/>
      <c r="H93" s="429"/>
      <c r="I93" s="429"/>
      <c r="K93" s="478"/>
      <c r="L93" s="478"/>
    </row>
    <row r="94" spans="3:12">
      <c r="C94" s="429"/>
      <c r="D94" s="429"/>
      <c r="E94" s="429"/>
      <c r="F94" s="429"/>
      <c r="G94" s="429"/>
      <c r="H94" s="429"/>
      <c r="I94" s="429"/>
      <c r="K94" s="478"/>
      <c r="L94" s="478"/>
    </row>
    <row r="95" spans="3:12">
      <c r="C95" s="429"/>
      <c r="D95" s="429"/>
      <c r="E95" s="429"/>
      <c r="F95" s="429"/>
      <c r="G95" s="429"/>
      <c r="H95" s="429"/>
      <c r="I95" s="429"/>
      <c r="K95" s="478"/>
      <c r="L95" s="478"/>
    </row>
    <row r="96" spans="3:12">
      <c r="C96" s="429"/>
      <c r="D96" s="429"/>
      <c r="E96" s="429"/>
      <c r="F96" s="429"/>
      <c r="G96" s="429"/>
      <c r="H96" s="429"/>
      <c r="I96" s="429"/>
      <c r="K96" s="478"/>
      <c r="L96" s="478"/>
    </row>
    <row r="97" spans="3:12">
      <c r="C97" s="429"/>
      <c r="D97" s="429"/>
      <c r="E97" s="429"/>
      <c r="F97" s="429"/>
      <c r="G97" s="429"/>
      <c r="H97" s="429"/>
      <c r="I97" s="429"/>
      <c r="K97" s="478"/>
      <c r="L97" s="478"/>
    </row>
    <row r="98" spans="3:12">
      <c r="C98" s="429"/>
      <c r="D98" s="429"/>
      <c r="E98" s="429"/>
      <c r="F98" s="429"/>
      <c r="G98" s="429"/>
      <c r="H98" s="429"/>
      <c r="I98" s="429"/>
      <c r="K98" s="478"/>
      <c r="L98" s="478"/>
    </row>
    <row r="99" spans="3:12">
      <c r="C99" s="429"/>
      <c r="D99" s="429"/>
      <c r="E99" s="429"/>
      <c r="F99" s="429"/>
      <c r="G99" s="429"/>
      <c r="H99" s="429"/>
      <c r="I99" s="429"/>
      <c r="K99" s="478"/>
      <c r="L99" s="478"/>
    </row>
    <row r="100" spans="3:12">
      <c r="C100" s="429"/>
      <c r="D100" s="429"/>
      <c r="E100" s="429"/>
      <c r="F100" s="429"/>
      <c r="G100" s="429"/>
      <c r="H100" s="429"/>
      <c r="I100" s="429"/>
      <c r="K100" s="478"/>
      <c r="L100" s="478"/>
    </row>
    <row r="101" spans="3:12">
      <c r="C101" s="429"/>
      <c r="D101" s="429"/>
      <c r="E101" s="429"/>
      <c r="F101" s="429"/>
      <c r="G101" s="429"/>
      <c r="H101" s="429"/>
      <c r="I101" s="429"/>
      <c r="K101" s="478"/>
      <c r="L101" s="478"/>
    </row>
    <row r="102" spans="3:12">
      <c r="C102" s="429"/>
      <c r="D102" s="429"/>
      <c r="E102" s="429"/>
      <c r="F102" s="429"/>
      <c r="G102" s="429"/>
      <c r="H102" s="429"/>
      <c r="I102" s="429"/>
      <c r="K102" s="478"/>
      <c r="L102" s="478"/>
    </row>
    <row r="103" spans="3:12">
      <c r="C103" s="429"/>
      <c r="D103" s="429"/>
      <c r="E103" s="429"/>
      <c r="F103" s="429"/>
      <c r="G103" s="429"/>
      <c r="H103" s="429"/>
      <c r="I103" s="429"/>
      <c r="K103" s="478"/>
      <c r="L103" s="478"/>
    </row>
    <row r="104" spans="3:12">
      <c r="C104" s="429"/>
      <c r="D104" s="429"/>
      <c r="E104" s="429"/>
      <c r="F104" s="429"/>
      <c r="G104" s="429"/>
      <c r="H104" s="429"/>
      <c r="I104" s="429"/>
      <c r="K104" s="478"/>
      <c r="L104" s="478"/>
    </row>
    <row r="105" spans="3:12">
      <c r="C105" s="429"/>
      <c r="D105" s="429"/>
      <c r="E105" s="429"/>
      <c r="F105" s="429"/>
      <c r="G105" s="429"/>
      <c r="H105" s="429"/>
      <c r="I105" s="429"/>
      <c r="K105" s="478"/>
      <c r="L105" s="478"/>
    </row>
    <row r="106" spans="3:12">
      <c r="C106" s="429"/>
      <c r="D106" s="429"/>
      <c r="E106" s="429"/>
      <c r="F106" s="429"/>
      <c r="G106" s="429"/>
      <c r="H106" s="429"/>
      <c r="I106" s="429"/>
      <c r="K106" s="478"/>
      <c r="L106" s="478"/>
    </row>
    <row r="107" spans="3:12">
      <c r="C107" s="429"/>
      <c r="D107" s="429"/>
      <c r="E107" s="429"/>
      <c r="F107" s="429"/>
      <c r="G107" s="429"/>
      <c r="H107" s="429"/>
      <c r="I107" s="429"/>
      <c r="K107" s="478"/>
      <c r="L107" s="478"/>
    </row>
    <row r="108" spans="3:12">
      <c r="C108" s="429"/>
      <c r="D108" s="429"/>
      <c r="E108" s="429"/>
      <c r="F108" s="429"/>
      <c r="G108" s="429"/>
      <c r="H108" s="429"/>
      <c r="I108" s="429"/>
      <c r="K108" s="478"/>
      <c r="L108" s="478"/>
    </row>
    <row r="109" spans="3:12">
      <c r="C109" s="429"/>
      <c r="D109" s="429"/>
      <c r="E109" s="429"/>
      <c r="F109" s="429"/>
      <c r="G109" s="429"/>
      <c r="H109" s="429"/>
      <c r="I109" s="429"/>
      <c r="K109" s="478"/>
      <c r="L109" s="478"/>
    </row>
    <row r="110" spans="3:12">
      <c r="C110" s="429"/>
      <c r="D110" s="429"/>
      <c r="E110" s="429"/>
      <c r="F110" s="429"/>
      <c r="G110" s="429"/>
      <c r="H110" s="429"/>
      <c r="I110" s="429"/>
      <c r="K110" s="478"/>
      <c r="L110" s="478"/>
    </row>
    <row r="111" spans="3:12">
      <c r="C111" s="429"/>
      <c r="D111" s="429"/>
      <c r="E111" s="429"/>
      <c r="F111" s="429"/>
      <c r="G111" s="429"/>
      <c r="H111" s="429"/>
      <c r="I111" s="429"/>
      <c r="K111" s="478"/>
      <c r="L111" s="478"/>
    </row>
    <row r="112" spans="3:12">
      <c r="C112" s="429"/>
      <c r="D112" s="429"/>
      <c r="E112" s="429"/>
      <c r="F112" s="429"/>
      <c r="G112" s="429"/>
      <c r="H112" s="429"/>
      <c r="I112" s="429"/>
      <c r="K112" s="478"/>
      <c r="L112" s="478"/>
    </row>
    <row r="113" spans="3:12">
      <c r="C113" s="429"/>
      <c r="D113" s="429"/>
      <c r="E113" s="429"/>
      <c r="F113" s="429"/>
      <c r="G113" s="429"/>
      <c r="H113" s="429"/>
      <c r="I113" s="429"/>
      <c r="K113" s="478"/>
      <c r="L113" s="478"/>
    </row>
    <row r="114" spans="3:12">
      <c r="C114" s="429"/>
      <c r="D114" s="429"/>
      <c r="E114" s="429"/>
      <c r="F114" s="429"/>
      <c r="G114" s="429"/>
      <c r="H114" s="429"/>
      <c r="I114" s="429"/>
      <c r="K114" s="478"/>
      <c r="L114" s="478"/>
    </row>
    <row r="115" spans="3:12">
      <c r="C115" s="429"/>
      <c r="D115" s="429"/>
      <c r="E115" s="429"/>
      <c r="F115" s="429"/>
      <c r="G115" s="429"/>
      <c r="H115" s="429"/>
      <c r="I115" s="429"/>
      <c r="K115" s="478"/>
      <c r="L115" s="478"/>
    </row>
    <row r="116" spans="3:12">
      <c r="C116" s="429"/>
      <c r="D116" s="429"/>
      <c r="E116" s="429"/>
      <c r="F116" s="429"/>
      <c r="G116" s="429"/>
      <c r="H116" s="429"/>
      <c r="I116" s="429"/>
      <c r="K116" s="478"/>
      <c r="L116" s="478"/>
    </row>
    <row r="117" spans="3:12">
      <c r="C117" s="429"/>
      <c r="D117" s="429"/>
      <c r="E117" s="429"/>
      <c r="F117" s="429"/>
      <c r="G117" s="429"/>
      <c r="H117" s="429"/>
      <c r="I117" s="429"/>
      <c r="K117" s="478"/>
      <c r="L117" s="478"/>
    </row>
    <row r="118" spans="3:12">
      <c r="C118" s="429"/>
      <c r="D118" s="429"/>
      <c r="E118" s="429"/>
      <c r="F118" s="429"/>
      <c r="G118" s="429"/>
      <c r="H118" s="429"/>
      <c r="I118" s="429"/>
      <c r="K118" s="478"/>
      <c r="L118" s="478"/>
    </row>
    <row r="119" spans="3:12">
      <c r="C119" s="429"/>
      <c r="D119" s="429"/>
      <c r="E119" s="429"/>
      <c r="F119" s="429"/>
      <c r="G119" s="429"/>
      <c r="H119" s="429"/>
      <c r="I119" s="429"/>
      <c r="K119" s="478"/>
      <c r="L119" s="478"/>
    </row>
    <row r="120" spans="3:12">
      <c r="C120" s="429"/>
      <c r="D120" s="429"/>
      <c r="E120" s="429"/>
      <c r="F120" s="429"/>
      <c r="G120" s="429"/>
      <c r="H120" s="429"/>
      <c r="I120" s="429"/>
      <c r="K120" s="478"/>
      <c r="L120" s="478"/>
    </row>
    <row r="121" spans="3:12">
      <c r="C121" s="429"/>
      <c r="D121" s="429"/>
      <c r="E121" s="429"/>
      <c r="F121" s="429"/>
      <c r="G121" s="429"/>
      <c r="H121" s="429"/>
      <c r="I121" s="429"/>
      <c r="K121" s="478"/>
      <c r="L121" s="478"/>
    </row>
    <row r="122" spans="3:12">
      <c r="C122" s="429"/>
      <c r="D122" s="429"/>
      <c r="E122" s="429"/>
      <c r="F122" s="429"/>
      <c r="G122" s="429"/>
      <c r="H122" s="429"/>
      <c r="I122" s="429"/>
      <c r="K122" s="478"/>
      <c r="L122" s="478"/>
    </row>
    <row r="123" spans="3:12">
      <c r="C123" s="429"/>
      <c r="D123" s="429"/>
      <c r="E123" s="429"/>
      <c r="F123" s="429"/>
      <c r="G123" s="429"/>
      <c r="H123" s="429"/>
      <c r="I123" s="429"/>
      <c r="K123" s="478"/>
      <c r="L123" s="478"/>
    </row>
    <row r="124" spans="3:12">
      <c r="C124" s="429"/>
      <c r="D124" s="429"/>
      <c r="E124" s="429"/>
      <c r="F124" s="429"/>
      <c r="G124" s="429"/>
      <c r="H124" s="429"/>
      <c r="I124" s="429"/>
      <c r="K124" s="478"/>
      <c r="L124" s="478"/>
    </row>
    <row r="125" spans="3:12">
      <c r="C125" s="429"/>
      <c r="D125" s="429"/>
      <c r="E125" s="429"/>
      <c r="F125" s="429"/>
      <c r="G125" s="429"/>
      <c r="H125" s="429"/>
      <c r="I125" s="429"/>
      <c r="K125" s="478"/>
      <c r="L125" s="478"/>
    </row>
    <row r="126" spans="3:12">
      <c r="C126" s="429"/>
      <c r="D126" s="429"/>
      <c r="E126" s="429"/>
      <c r="F126" s="429"/>
      <c r="G126" s="429"/>
      <c r="H126" s="429"/>
      <c r="I126" s="429"/>
      <c r="K126" s="478"/>
      <c r="L126" s="478"/>
    </row>
    <row r="127" spans="3:12">
      <c r="C127" s="429"/>
      <c r="D127" s="429"/>
      <c r="E127" s="429"/>
      <c r="F127" s="429"/>
      <c r="G127" s="429"/>
      <c r="H127" s="429"/>
      <c r="I127" s="429"/>
      <c r="K127" s="478"/>
      <c r="L127" s="478"/>
    </row>
    <row r="128" spans="3:12">
      <c r="C128" s="429"/>
      <c r="D128" s="429"/>
      <c r="E128" s="429"/>
      <c r="F128" s="429"/>
      <c r="G128" s="429"/>
      <c r="H128" s="429"/>
      <c r="I128" s="429"/>
      <c r="K128" s="478"/>
      <c r="L128" s="478"/>
    </row>
    <row r="129" spans="3:12">
      <c r="C129" s="429"/>
      <c r="D129" s="429"/>
      <c r="E129" s="429"/>
      <c r="F129" s="429"/>
      <c r="G129" s="429"/>
      <c r="H129" s="429"/>
      <c r="I129" s="429"/>
      <c r="K129" s="478"/>
      <c r="L129" s="478"/>
    </row>
    <row r="130" spans="3:12">
      <c r="C130" s="429"/>
      <c r="D130" s="429"/>
      <c r="E130" s="429"/>
      <c r="F130" s="429"/>
      <c r="G130" s="429"/>
      <c r="H130" s="429"/>
      <c r="I130" s="429"/>
      <c r="K130" s="478"/>
      <c r="L130" s="478"/>
    </row>
    <row r="131" spans="3:12">
      <c r="C131" s="429"/>
      <c r="D131" s="429"/>
      <c r="E131" s="429"/>
      <c r="F131" s="429"/>
      <c r="G131" s="429"/>
      <c r="H131" s="429"/>
      <c r="I131" s="429"/>
      <c r="K131" s="478"/>
      <c r="L131" s="478"/>
    </row>
    <row r="132" spans="3:12">
      <c r="C132" s="429"/>
      <c r="D132" s="429"/>
      <c r="E132" s="429"/>
      <c r="F132" s="429"/>
      <c r="G132" s="429"/>
      <c r="H132" s="429"/>
      <c r="I132" s="429"/>
      <c r="K132" s="478"/>
      <c r="L132" s="478"/>
    </row>
    <row r="133" spans="3:12">
      <c r="C133" s="429"/>
      <c r="D133" s="429"/>
      <c r="E133" s="429"/>
      <c r="F133" s="429"/>
      <c r="G133" s="429"/>
      <c r="H133" s="429"/>
      <c r="I133" s="429"/>
      <c r="K133" s="478"/>
      <c r="L133" s="478"/>
    </row>
    <row r="134" spans="3:12">
      <c r="C134" s="429"/>
      <c r="D134" s="429"/>
      <c r="E134" s="429"/>
      <c r="F134" s="429"/>
      <c r="G134" s="429"/>
      <c r="H134" s="429"/>
      <c r="I134" s="429"/>
      <c r="K134" s="478"/>
      <c r="L134" s="478"/>
    </row>
    <row r="135" spans="3:12">
      <c r="C135" s="429"/>
      <c r="D135" s="429"/>
      <c r="E135" s="429"/>
      <c r="F135" s="429"/>
      <c r="G135" s="429"/>
      <c r="H135" s="429"/>
      <c r="I135" s="429"/>
      <c r="K135" s="478"/>
      <c r="L135" s="478"/>
    </row>
    <row r="136" spans="3:12">
      <c r="C136" s="429"/>
      <c r="D136" s="429"/>
      <c r="E136" s="429"/>
      <c r="F136" s="429"/>
      <c r="G136" s="429"/>
      <c r="H136" s="429"/>
      <c r="I136" s="429"/>
      <c r="K136" s="478"/>
      <c r="L136" s="478"/>
    </row>
    <row r="137" spans="3:12">
      <c r="C137" s="429"/>
      <c r="D137" s="429"/>
      <c r="E137" s="429"/>
      <c r="F137" s="429"/>
      <c r="G137" s="429"/>
      <c r="H137" s="429"/>
      <c r="I137" s="429"/>
      <c r="K137" s="478"/>
      <c r="L137" s="478"/>
    </row>
    <row r="138" spans="3:12">
      <c r="C138" s="429"/>
      <c r="D138" s="429"/>
      <c r="E138" s="429"/>
      <c r="F138" s="429"/>
      <c r="G138" s="429"/>
      <c r="H138" s="429"/>
      <c r="I138" s="429"/>
      <c r="K138" s="478"/>
      <c r="L138" s="478"/>
    </row>
    <row r="139" spans="3:12">
      <c r="C139" s="429"/>
      <c r="D139" s="429"/>
      <c r="E139" s="429"/>
      <c r="F139" s="429"/>
      <c r="G139" s="429"/>
      <c r="H139" s="429"/>
      <c r="I139" s="429"/>
      <c r="K139" s="478"/>
      <c r="L139" s="478"/>
    </row>
    <row r="140" spans="3:12">
      <c r="C140" s="429"/>
      <c r="D140" s="429"/>
      <c r="E140" s="429"/>
      <c r="F140" s="429"/>
      <c r="G140" s="429"/>
      <c r="H140" s="429"/>
      <c r="I140" s="429"/>
      <c r="K140" s="478"/>
      <c r="L140" s="478"/>
    </row>
    <row r="141" spans="3:12">
      <c r="C141" s="429"/>
      <c r="D141" s="429"/>
      <c r="E141" s="429"/>
      <c r="F141" s="429"/>
      <c r="G141" s="429"/>
      <c r="H141" s="429"/>
      <c r="I141" s="429"/>
      <c r="K141" s="478"/>
      <c r="L141" s="478"/>
    </row>
    <row r="142" spans="3:12">
      <c r="C142" s="429"/>
      <c r="D142" s="429"/>
      <c r="E142" s="429"/>
      <c r="F142" s="429"/>
      <c r="G142" s="429"/>
      <c r="H142" s="429"/>
      <c r="I142" s="429"/>
      <c r="K142" s="478"/>
      <c r="L142" s="478"/>
    </row>
    <row r="143" spans="3:12">
      <c r="C143" s="429"/>
      <c r="D143" s="429"/>
      <c r="E143" s="429"/>
      <c r="F143" s="429"/>
      <c r="G143" s="429"/>
      <c r="H143" s="429"/>
      <c r="I143" s="429"/>
      <c r="K143" s="478"/>
      <c r="L143" s="478"/>
    </row>
    <row r="144" spans="3:12">
      <c r="C144" s="429"/>
      <c r="D144" s="429"/>
      <c r="E144" s="429"/>
      <c r="F144" s="429"/>
      <c r="G144" s="429"/>
      <c r="H144" s="429"/>
      <c r="I144" s="429"/>
      <c r="K144" s="478"/>
      <c r="L144" s="478"/>
    </row>
    <row r="145" spans="3:12">
      <c r="C145" s="429"/>
      <c r="D145" s="429"/>
      <c r="E145" s="429"/>
      <c r="F145" s="429"/>
      <c r="G145" s="429"/>
      <c r="H145" s="429"/>
      <c r="I145" s="429"/>
      <c r="K145" s="478"/>
      <c r="L145" s="478"/>
    </row>
    <row r="146" spans="3:12">
      <c r="C146" s="429"/>
      <c r="D146" s="429"/>
      <c r="E146" s="429"/>
      <c r="F146" s="429"/>
      <c r="G146" s="429"/>
      <c r="H146" s="429"/>
      <c r="I146" s="429"/>
      <c r="K146" s="478"/>
      <c r="L146" s="478"/>
    </row>
    <row r="147" spans="3:12">
      <c r="C147" s="429"/>
      <c r="D147" s="429"/>
      <c r="E147" s="429"/>
      <c r="F147" s="429"/>
      <c r="G147" s="429"/>
      <c r="H147" s="429"/>
      <c r="I147" s="429"/>
      <c r="K147" s="478"/>
      <c r="L147" s="478"/>
    </row>
    <row r="148" spans="3:12">
      <c r="C148" s="429"/>
      <c r="D148" s="429"/>
      <c r="E148" s="429"/>
      <c r="F148" s="429"/>
      <c r="G148" s="429"/>
      <c r="H148" s="429"/>
      <c r="I148" s="429"/>
      <c r="K148" s="478"/>
      <c r="L148" s="478"/>
    </row>
    <row r="149" spans="3:12">
      <c r="C149" s="429"/>
      <c r="D149" s="429"/>
      <c r="E149" s="429"/>
      <c r="F149" s="429"/>
      <c r="G149" s="429"/>
      <c r="H149" s="429"/>
      <c r="I149" s="429"/>
      <c r="K149" s="478"/>
      <c r="L149" s="478"/>
    </row>
    <row r="150" spans="3:12">
      <c r="C150" s="429"/>
      <c r="D150" s="429"/>
      <c r="E150" s="429"/>
      <c r="F150" s="429"/>
      <c r="G150" s="429"/>
      <c r="H150" s="429"/>
      <c r="I150" s="429"/>
      <c r="K150" s="478"/>
      <c r="L150" s="478"/>
    </row>
    <row r="151" spans="3:12">
      <c r="C151" s="429"/>
      <c r="D151" s="429"/>
      <c r="E151" s="429"/>
      <c r="F151" s="429"/>
      <c r="G151" s="429"/>
      <c r="H151" s="429"/>
      <c r="I151" s="429"/>
      <c r="K151" s="478"/>
      <c r="L151" s="478"/>
    </row>
    <row r="152" spans="3:12">
      <c r="C152" s="429"/>
      <c r="D152" s="429"/>
      <c r="E152" s="429"/>
      <c r="F152" s="429"/>
      <c r="G152" s="429"/>
      <c r="H152" s="429"/>
      <c r="I152" s="429"/>
      <c r="K152" s="478"/>
      <c r="L152" s="478"/>
    </row>
    <row r="153" spans="3:12">
      <c r="C153" s="429"/>
      <c r="D153" s="429"/>
      <c r="E153" s="429"/>
      <c r="F153" s="429"/>
      <c r="G153" s="429"/>
      <c r="H153" s="429"/>
      <c r="I153" s="429"/>
      <c r="K153" s="478"/>
      <c r="L153" s="478"/>
    </row>
    <row r="154" spans="3:12">
      <c r="C154" s="429"/>
      <c r="D154" s="429"/>
      <c r="E154" s="429"/>
      <c r="F154" s="429"/>
      <c r="G154" s="429"/>
      <c r="H154" s="429"/>
      <c r="I154" s="429"/>
      <c r="K154" s="478"/>
      <c r="L154" s="478"/>
    </row>
    <row r="155" spans="3:12">
      <c r="C155" s="429"/>
      <c r="D155" s="429"/>
      <c r="E155" s="429"/>
      <c r="F155" s="429"/>
      <c r="G155" s="429"/>
      <c r="H155" s="429"/>
      <c r="I155" s="429"/>
      <c r="K155" s="478"/>
      <c r="L155" s="478"/>
    </row>
    <row r="156" spans="3:12">
      <c r="C156" s="429"/>
      <c r="D156" s="429"/>
      <c r="E156" s="429"/>
      <c r="F156" s="429"/>
      <c r="G156" s="429"/>
      <c r="H156" s="429"/>
      <c r="I156" s="429"/>
      <c r="K156" s="478"/>
      <c r="L156" s="478"/>
    </row>
    <row r="157" spans="3:12">
      <c r="C157" s="429"/>
      <c r="D157" s="429"/>
      <c r="E157" s="429"/>
      <c r="F157" s="429"/>
      <c r="G157" s="429"/>
      <c r="H157" s="429"/>
      <c r="I157" s="429"/>
      <c r="K157" s="478"/>
      <c r="L157" s="478"/>
    </row>
    <row r="158" spans="3:12">
      <c r="C158" s="429"/>
      <c r="D158" s="429"/>
      <c r="E158" s="429"/>
      <c r="F158" s="429"/>
      <c r="G158" s="429"/>
      <c r="H158" s="429"/>
      <c r="I158" s="429"/>
      <c r="K158" s="478"/>
      <c r="L158" s="478"/>
    </row>
    <row r="159" spans="3:12">
      <c r="C159" s="429"/>
      <c r="D159" s="429"/>
      <c r="E159" s="429"/>
      <c r="F159" s="429"/>
      <c r="G159" s="429"/>
      <c r="H159" s="429"/>
      <c r="I159" s="429"/>
      <c r="K159" s="478"/>
      <c r="L159" s="478"/>
    </row>
    <row r="160" spans="3:12">
      <c r="C160" s="429"/>
      <c r="D160" s="429"/>
      <c r="E160" s="429"/>
      <c r="F160" s="429"/>
      <c r="G160" s="429"/>
      <c r="H160" s="429"/>
      <c r="I160" s="429"/>
      <c r="K160" s="478"/>
      <c r="L160" s="478"/>
    </row>
    <row r="161" spans="3:12">
      <c r="C161" s="429"/>
      <c r="D161" s="429"/>
      <c r="E161" s="429"/>
      <c r="F161" s="429"/>
      <c r="G161" s="429"/>
      <c r="H161" s="429"/>
      <c r="I161" s="429"/>
      <c r="K161" s="478"/>
      <c r="L161" s="478"/>
    </row>
    <row r="162" spans="3:12">
      <c r="C162" s="429"/>
      <c r="D162" s="429"/>
      <c r="E162" s="429"/>
      <c r="F162" s="429"/>
      <c r="G162" s="429"/>
      <c r="H162" s="429"/>
      <c r="I162" s="429"/>
      <c r="K162" s="478"/>
      <c r="L162" s="478"/>
    </row>
    <row r="163" spans="3:12">
      <c r="C163" s="429"/>
      <c r="D163" s="429"/>
      <c r="E163" s="429"/>
      <c r="F163" s="429"/>
      <c r="G163" s="429"/>
      <c r="H163" s="429"/>
      <c r="I163" s="429"/>
      <c r="K163" s="478"/>
      <c r="L163" s="478"/>
    </row>
    <row r="164" spans="3:12">
      <c r="C164" s="429"/>
      <c r="D164" s="429"/>
      <c r="E164" s="429"/>
      <c r="F164" s="429"/>
      <c r="G164" s="429"/>
      <c r="H164" s="429"/>
      <c r="I164" s="429"/>
      <c r="K164" s="478"/>
      <c r="L164" s="478"/>
    </row>
    <row r="165" spans="3:12">
      <c r="C165" s="429"/>
      <c r="D165" s="429"/>
      <c r="E165" s="429"/>
      <c r="F165" s="429"/>
      <c r="G165" s="429"/>
      <c r="H165" s="429"/>
      <c r="I165" s="429"/>
      <c r="K165" s="478"/>
      <c r="L165" s="478"/>
    </row>
    <row r="166" spans="3:12">
      <c r="C166" s="429"/>
      <c r="D166" s="429"/>
      <c r="E166" s="429"/>
      <c r="F166" s="429"/>
      <c r="G166" s="429"/>
      <c r="H166" s="429"/>
      <c r="I166" s="429"/>
      <c r="K166" s="478"/>
      <c r="L166" s="478"/>
    </row>
    <row r="167" spans="3:12">
      <c r="C167" s="429"/>
      <c r="D167" s="429"/>
      <c r="E167" s="429"/>
      <c r="F167" s="429"/>
      <c r="G167" s="429"/>
      <c r="H167" s="429"/>
      <c r="I167" s="429"/>
      <c r="K167" s="478"/>
      <c r="L167" s="478"/>
    </row>
    <row r="168" spans="3:12">
      <c r="C168" s="429"/>
      <c r="D168" s="429"/>
      <c r="E168" s="429"/>
      <c r="F168" s="429"/>
      <c r="G168" s="429"/>
      <c r="H168" s="429"/>
      <c r="I168" s="429"/>
      <c r="K168" s="478"/>
      <c r="L168" s="478"/>
    </row>
    <row r="169" spans="3:12">
      <c r="C169" s="429"/>
      <c r="D169" s="429"/>
      <c r="E169" s="429"/>
      <c r="F169" s="429"/>
      <c r="G169" s="429"/>
      <c r="H169" s="429"/>
      <c r="I169" s="429"/>
      <c r="K169" s="478"/>
      <c r="L169" s="478"/>
    </row>
    <row r="170" spans="3:12">
      <c r="C170" s="429"/>
      <c r="D170" s="429"/>
      <c r="E170" s="429"/>
      <c r="F170" s="429"/>
      <c r="G170" s="429"/>
      <c r="H170" s="429"/>
      <c r="I170" s="429"/>
      <c r="K170" s="478"/>
      <c r="L170" s="478"/>
    </row>
    <row r="171" spans="3:12">
      <c r="C171" s="429"/>
      <c r="D171" s="429"/>
      <c r="E171" s="429"/>
      <c r="F171" s="429"/>
      <c r="G171" s="429"/>
      <c r="H171" s="429"/>
      <c r="I171" s="429"/>
      <c r="K171" s="478"/>
      <c r="L171" s="478"/>
    </row>
    <row r="172" spans="3:12">
      <c r="C172" s="429"/>
      <c r="D172" s="429"/>
      <c r="E172" s="429"/>
      <c r="F172" s="429"/>
      <c r="G172" s="429"/>
      <c r="H172" s="429"/>
      <c r="I172" s="429"/>
      <c r="K172" s="478"/>
      <c r="L172" s="478"/>
    </row>
    <row r="173" spans="3:12">
      <c r="C173" s="429"/>
      <c r="D173" s="429"/>
      <c r="E173" s="429"/>
      <c r="F173" s="429"/>
      <c r="G173" s="429"/>
      <c r="H173" s="429"/>
      <c r="I173" s="429"/>
      <c r="K173" s="478"/>
      <c r="L173" s="478"/>
    </row>
    <row r="174" spans="3:12">
      <c r="C174" s="429"/>
      <c r="D174" s="429"/>
      <c r="E174" s="429"/>
      <c r="F174" s="429"/>
      <c r="G174" s="429"/>
      <c r="H174" s="429"/>
      <c r="I174" s="429"/>
      <c r="K174" s="478"/>
      <c r="L174" s="478"/>
    </row>
    <row r="175" spans="3:12">
      <c r="C175" s="429"/>
      <c r="D175" s="429"/>
      <c r="E175" s="429"/>
      <c r="F175" s="429"/>
      <c r="G175" s="429"/>
      <c r="H175" s="429"/>
      <c r="I175" s="429"/>
      <c r="K175" s="478"/>
      <c r="L175" s="478"/>
    </row>
    <row r="176" spans="3:12">
      <c r="C176" s="429"/>
      <c r="D176" s="429"/>
      <c r="E176" s="429"/>
      <c r="F176" s="429"/>
      <c r="G176" s="429"/>
      <c r="H176" s="429"/>
      <c r="I176" s="429"/>
      <c r="K176" s="478"/>
      <c r="L176" s="478"/>
    </row>
    <row r="177" spans="3:12">
      <c r="C177" s="429"/>
      <c r="D177" s="429"/>
      <c r="E177" s="429"/>
      <c r="F177" s="429"/>
      <c r="G177" s="429"/>
      <c r="H177" s="429"/>
      <c r="I177" s="429"/>
      <c r="K177" s="478"/>
      <c r="L177" s="478"/>
    </row>
    <row r="178" spans="3:12">
      <c r="C178" s="429"/>
      <c r="D178" s="429"/>
      <c r="E178" s="429"/>
      <c r="F178" s="429"/>
      <c r="G178" s="429"/>
      <c r="H178" s="429"/>
      <c r="I178" s="429"/>
      <c r="K178" s="478"/>
      <c r="L178" s="478"/>
    </row>
    <row r="179" spans="3:12">
      <c r="C179" s="429"/>
      <c r="D179" s="429"/>
      <c r="E179" s="429"/>
      <c r="F179" s="429"/>
      <c r="G179" s="429"/>
      <c r="H179" s="429"/>
      <c r="I179" s="429"/>
      <c r="K179" s="478"/>
      <c r="L179" s="478"/>
    </row>
    <row r="180" spans="3:12">
      <c r="C180" s="429"/>
      <c r="D180" s="429"/>
      <c r="E180" s="429"/>
      <c r="F180" s="429"/>
      <c r="G180" s="429"/>
      <c r="H180" s="429"/>
      <c r="I180" s="429"/>
      <c r="K180" s="478"/>
      <c r="L180" s="478"/>
    </row>
    <row r="181" spans="3:12">
      <c r="C181" s="429"/>
      <c r="D181" s="429"/>
      <c r="E181" s="429"/>
      <c r="F181" s="429"/>
      <c r="G181" s="429"/>
      <c r="H181" s="429"/>
      <c r="I181" s="429"/>
      <c r="K181" s="478"/>
      <c r="L181" s="478"/>
    </row>
    <row r="182" spans="3:12">
      <c r="C182" s="429"/>
      <c r="D182" s="429"/>
      <c r="E182" s="429"/>
      <c r="F182" s="429"/>
      <c r="G182" s="429"/>
      <c r="H182" s="429"/>
      <c r="I182" s="429"/>
      <c r="K182" s="478"/>
      <c r="L182" s="478"/>
    </row>
    <row r="183" spans="3:12">
      <c r="C183" s="429"/>
      <c r="D183" s="429"/>
      <c r="E183" s="429"/>
      <c r="F183" s="429"/>
      <c r="G183" s="429"/>
      <c r="H183" s="429"/>
      <c r="I183" s="429"/>
      <c r="K183" s="478"/>
      <c r="L183" s="478"/>
    </row>
    <row r="184" spans="3:12">
      <c r="C184" s="429"/>
      <c r="D184" s="429"/>
      <c r="E184" s="429"/>
      <c r="F184" s="429"/>
      <c r="G184" s="429"/>
      <c r="H184" s="429"/>
      <c r="I184" s="429"/>
      <c r="K184" s="478"/>
      <c r="L184" s="478"/>
    </row>
    <row r="185" spans="3:12">
      <c r="C185" s="429"/>
      <c r="D185" s="429"/>
      <c r="E185" s="429"/>
      <c r="F185" s="429"/>
      <c r="G185" s="429"/>
      <c r="H185" s="429"/>
      <c r="I185" s="429"/>
      <c r="K185" s="478"/>
      <c r="L185" s="478"/>
    </row>
    <row r="186" spans="3:12">
      <c r="C186" s="429"/>
      <c r="D186" s="429"/>
      <c r="E186" s="429"/>
      <c r="F186" s="429"/>
      <c r="G186" s="429"/>
      <c r="H186" s="429"/>
      <c r="I186" s="429"/>
      <c r="K186" s="478"/>
      <c r="L186" s="478"/>
    </row>
    <row r="187" spans="3:12">
      <c r="C187" s="429"/>
      <c r="D187" s="429"/>
      <c r="E187" s="429"/>
      <c r="F187" s="429"/>
      <c r="G187" s="429"/>
      <c r="H187" s="429"/>
      <c r="I187" s="429"/>
      <c r="K187" s="478"/>
      <c r="L187" s="478"/>
    </row>
    <row r="188" spans="3:12">
      <c r="C188" s="429"/>
      <c r="D188" s="429"/>
      <c r="E188" s="429"/>
      <c r="F188" s="429"/>
      <c r="G188" s="429"/>
      <c r="H188" s="429"/>
      <c r="I188" s="429"/>
      <c r="K188" s="478"/>
      <c r="L188" s="478"/>
    </row>
    <row r="189" spans="3:12">
      <c r="C189" s="429"/>
      <c r="D189" s="429"/>
      <c r="E189" s="429"/>
      <c r="F189" s="429"/>
      <c r="G189" s="429"/>
      <c r="H189" s="429"/>
      <c r="I189" s="429"/>
      <c r="K189" s="478"/>
      <c r="L189" s="478"/>
    </row>
    <row r="190" spans="3:12">
      <c r="C190" s="429"/>
      <c r="D190" s="429"/>
      <c r="E190" s="429"/>
      <c r="F190" s="429"/>
      <c r="G190" s="429"/>
      <c r="H190" s="429"/>
      <c r="I190" s="429"/>
      <c r="K190" s="478"/>
      <c r="L190" s="478"/>
    </row>
    <row r="191" spans="3:12">
      <c r="C191" s="429"/>
      <c r="D191" s="429"/>
      <c r="E191" s="429"/>
      <c r="F191" s="429"/>
      <c r="G191" s="429"/>
      <c r="H191" s="429"/>
      <c r="I191" s="429"/>
      <c r="K191" s="478"/>
      <c r="L191" s="478"/>
    </row>
    <row r="192" spans="3:12">
      <c r="C192" s="429"/>
      <c r="D192" s="429"/>
      <c r="E192" s="429"/>
      <c r="F192" s="429"/>
      <c r="G192" s="429"/>
      <c r="H192" s="429"/>
      <c r="I192" s="429"/>
      <c r="K192" s="478"/>
      <c r="L192" s="478"/>
    </row>
    <row r="193" spans="3:12">
      <c r="C193" s="429"/>
      <c r="D193" s="429"/>
      <c r="E193" s="429"/>
      <c r="F193" s="429"/>
      <c r="G193" s="429"/>
      <c r="H193" s="429"/>
      <c r="I193" s="429"/>
      <c r="K193" s="478"/>
      <c r="L193" s="478"/>
    </row>
    <row r="194" spans="3:12">
      <c r="C194" s="429"/>
      <c r="D194" s="429"/>
      <c r="E194" s="429"/>
      <c r="F194" s="429"/>
      <c r="G194" s="429"/>
      <c r="H194" s="429"/>
      <c r="I194" s="429"/>
      <c r="K194" s="478"/>
      <c r="L194" s="478"/>
    </row>
    <row r="195" spans="3:12">
      <c r="C195" s="429"/>
      <c r="D195" s="429"/>
      <c r="E195" s="429"/>
      <c r="F195" s="429"/>
      <c r="G195" s="429"/>
      <c r="H195" s="429"/>
      <c r="I195" s="429"/>
      <c r="K195" s="478"/>
      <c r="L195" s="478"/>
    </row>
    <row r="196" spans="3:12">
      <c r="C196" s="429"/>
      <c r="D196" s="429"/>
      <c r="E196" s="429"/>
      <c r="F196" s="429"/>
      <c r="G196" s="429"/>
      <c r="H196" s="429"/>
      <c r="I196" s="429"/>
      <c r="K196" s="478"/>
      <c r="L196" s="478"/>
    </row>
    <row r="197" spans="3:12">
      <c r="C197" s="429"/>
      <c r="D197" s="429"/>
      <c r="E197" s="429"/>
      <c r="F197" s="429"/>
      <c r="G197" s="429"/>
      <c r="H197" s="429"/>
      <c r="I197" s="429"/>
      <c r="K197" s="478"/>
      <c r="L197" s="478"/>
    </row>
    <row r="198" spans="3:12">
      <c r="C198" s="429"/>
      <c r="D198" s="429"/>
      <c r="E198" s="429"/>
      <c r="F198" s="429"/>
      <c r="G198" s="429"/>
      <c r="H198" s="429"/>
      <c r="I198" s="429"/>
      <c r="K198" s="478"/>
      <c r="L198" s="478"/>
    </row>
    <row r="199" spans="3:12">
      <c r="C199" s="429"/>
      <c r="D199" s="429"/>
      <c r="E199" s="429"/>
      <c r="F199" s="429"/>
      <c r="G199" s="429"/>
      <c r="H199" s="429"/>
      <c r="I199" s="429"/>
      <c r="K199" s="478"/>
      <c r="L199" s="478"/>
    </row>
    <row r="200" spans="3:12">
      <c r="C200" s="429"/>
      <c r="D200" s="429"/>
      <c r="E200" s="429"/>
      <c r="F200" s="429"/>
      <c r="G200" s="429"/>
      <c r="H200" s="429"/>
      <c r="I200" s="429"/>
      <c r="K200" s="478"/>
      <c r="L200" s="478"/>
    </row>
    <row r="201" spans="3:12">
      <c r="C201" s="429"/>
      <c r="D201" s="429"/>
      <c r="E201" s="429"/>
      <c r="F201" s="429"/>
      <c r="G201" s="429"/>
      <c r="H201" s="429"/>
      <c r="I201" s="429"/>
      <c r="K201" s="478"/>
      <c r="L201" s="478"/>
    </row>
    <row r="202" spans="3:12">
      <c r="C202" s="429"/>
      <c r="D202" s="429"/>
      <c r="E202" s="429"/>
      <c r="F202" s="429"/>
      <c r="G202" s="429"/>
      <c r="H202" s="429"/>
      <c r="I202" s="429"/>
      <c r="K202" s="478"/>
      <c r="L202" s="478"/>
    </row>
    <row r="203" spans="3:12">
      <c r="C203" s="429"/>
      <c r="D203" s="429"/>
      <c r="E203" s="429"/>
      <c r="F203" s="429"/>
      <c r="G203" s="429"/>
      <c r="H203" s="429"/>
      <c r="I203" s="429"/>
      <c r="K203" s="478"/>
      <c r="L203" s="478"/>
    </row>
    <row r="204" spans="3:12">
      <c r="C204" s="429"/>
      <c r="D204" s="429"/>
      <c r="E204" s="429"/>
      <c r="F204" s="429"/>
      <c r="G204" s="429"/>
      <c r="H204" s="429"/>
      <c r="I204" s="429"/>
      <c r="K204" s="478"/>
      <c r="L204" s="478"/>
    </row>
    <row r="205" spans="3:12">
      <c r="C205" s="429"/>
      <c r="D205" s="429"/>
      <c r="E205" s="429"/>
      <c r="F205" s="429"/>
      <c r="G205" s="429"/>
      <c r="H205" s="429"/>
      <c r="I205" s="429"/>
      <c r="K205" s="478"/>
      <c r="L205" s="478"/>
    </row>
    <row r="206" spans="3:12">
      <c r="C206" s="429"/>
      <c r="D206" s="429"/>
      <c r="E206" s="429"/>
      <c r="F206" s="429"/>
      <c r="G206" s="429"/>
      <c r="H206" s="429"/>
      <c r="I206" s="429"/>
      <c r="K206" s="478"/>
      <c r="L206" s="478"/>
    </row>
    <row r="207" spans="3:12">
      <c r="C207" s="429"/>
      <c r="D207" s="429"/>
      <c r="E207" s="429"/>
      <c r="F207" s="429"/>
      <c r="G207" s="429"/>
      <c r="H207" s="429"/>
      <c r="I207" s="429"/>
      <c r="K207" s="478"/>
      <c r="L207" s="478"/>
    </row>
    <row r="208" spans="3:12">
      <c r="C208" s="429"/>
      <c r="D208" s="429"/>
      <c r="E208" s="429"/>
      <c r="F208" s="429"/>
      <c r="G208" s="429"/>
      <c r="H208" s="429"/>
      <c r="I208" s="429"/>
      <c r="K208" s="478"/>
      <c r="L208" s="478"/>
    </row>
    <row r="209" spans="3:12">
      <c r="C209" s="429"/>
      <c r="D209" s="429"/>
      <c r="E209" s="429"/>
      <c r="F209" s="429"/>
      <c r="G209" s="429"/>
      <c r="H209" s="429"/>
      <c r="I209" s="429"/>
      <c r="K209" s="478"/>
      <c r="L209" s="478"/>
    </row>
    <row r="210" spans="3:12">
      <c r="C210" s="429"/>
      <c r="D210" s="429"/>
      <c r="E210" s="429"/>
      <c r="F210" s="429"/>
      <c r="G210" s="429"/>
      <c r="H210" s="429"/>
      <c r="I210" s="429"/>
      <c r="K210" s="478"/>
      <c r="L210" s="478"/>
    </row>
    <row r="211" spans="3:12">
      <c r="C211" s="429"/>
      <c r="D211" s="429"/>
      <c r="E211" s="429"/>
      <c r="F211" s="429"/>
      <c r="G211" s="429"/>
      <c r="H211" s="429"/>
      <c r="I211" s="429"/>
      <c r="K211" s="478"/>
      <c r="L211" s="478"/>
    </row>
    <row r="212" spans="3:12">
      <c r="C212" s="429"/>
      <c r="D212" s="429"/>
      <c r="E212" s="429"/>
      <c r="F212" s="429"/>
      <c r="G212" s="429"/>
      <c r="H212" s="429"/>
      <c r="I212" s="429"/>
      <c r="K212" s="478"/>
      <c r="L212" s="478"/>
    </row>
    <row r="213" spans="3:12">
      <c r="C213" s="429"/>
      <c r="D213" s="429"/>
      <c r="E213" s="429"/>
      <c r="F213" s="429"/>
      <c r="G213" s="429"/>
      <c r="H213" s="429"/>
      <c r="I213" s="429"/>
      <c r="K213" s="478"/>
      <c r="L213" s="478"/>
    </row>
    <row r="214" spans="3:12">
      <c r="C214" s="429"/>
      <c r="D214" s="429"/>
      <c r="E214" s="429"/>
      <c r="F214" s="429"/>
      <c r="G214" s="429"/>
      <c r="H214" s="429"/>
      <c r="I214" s="429"/>
      <c r="K214" s="478"/>
      <c r="L214" s="478"/>
    </row>
    <row r="215" spans="3:12">
      <c r="C215" s="429"/>
      <c r="D215" s="429"/>
      <c r="E215" s="429"/>
      <c r="F215" s="429"/>
      <c r="G215" s="429"/>
      <c r="H215" s="429"/>
      <c r="I215" s="429"/>
      <c r="K215" s="478"/>
      <c r="L215" s="478"/>
    </row>
    <row r="216" spans="3:12">
      <c r="C216" s="429"/>
      <c r="D216" s="429"/>
      <c r="E216" s="429"/>
      <c r="F216" s="429"/>
      <c r="G216" s="429"/>
      <c r="H216" s="429"/>
      <c r="I216" s="429"/>
      <c r="K216" s="478"/>
      <c r="L216" s="478"/>
    </row>
    <row r="217" spans="3:12">
      <c r="C217" s="429"/>
      <c r="D217" s="429"/>
      <c r="E217" s="429"/>
      <c r="F217" s="429"/>
      <c r="G217" s="429"/>
      <c r="H217" s="429"/>
      <c r="I217" s="429"/>
      <c r="K217" s="478"/>
      <c r="L217" s="478"/>
    </row>
    <row r="218" spans="3:12">
      <c r="C218" s="429"/>
      <c r="D218" s="429"/>
      <c r="E218" s="429"/>
      <c r="F218" s="429"/>
      <c r="G218" s="429"/>
      <c r="H218" s="429"/>
      <c r="I218" s="429"/>
      <c r="K218" s="478"/>
      <c r="L218" s="478"/>
    </row>
    <row r="219" spans="3:12">
      <c r="C219" s="429"/>
      <c r="D219" s="429"/>
      <c r="E219" s="429"/>
      <c r="F219" s="429"/>
      <c r="G219" s="429"/>
      <c r="H219" s="429"/>
      <c r="I219" s="429"/>
      <c r="K219" s="478"/>
      <c r="L219" s="478"/>
    </row>
    <row r="220" spans="3:12">
      <c r="C220" s="429"/>
      <c r="D220" s="429"/>
      <c r="E220" s="429"/>
      <c r="F220" s="429"/>
      <c r="G220" s="429"/>
      <c r="H220" s="429"/>
      <c r="I220" s="429"/>
      <c r="K220" s="478"/>
      <c r="L220" s="478"/>
    </row>
    <row r="221" spans="3:12">
      <c r="C221" s="429"/>
      <c r="D221" s="429"/>
      <c r="E221" s="429"/>
      <c r="F221" s="429"/>
      <c r="G221" s="429"/>
      <c r="H221" s="429"/>
      <c r="I221" s="429"/>
      <c r="K221" s="478"/>
      <c r="L221" s="478"/>
    </row>
    <row r="222" spans="3:12">
      <c r="C222" s="429"/>
      <c r="D222" s="429"/>
      <c r="E222" s="429"/>
      <c r="F222" s="429"/>
      <c r="G222" s="429"/>
      <c r="H222" s="429"/>
      <c r="I222" s="429"/>
      <c r="K222" s="478"/>
      <c r="L222" s="478"/>
    </row>
    <row r="223" spans="3:12">
      <c r="C223" s="429"/>
      <c r="D223" s="429"/>
      <c r="E223" s="429"/>
      <c r="F223" s="429"/>
      <c r="G223" s="429"/>
      <c r="H223" s="429"/>
      <c r="I223" s="429"/>
      <c r="K223" s="478"/>
      <c r="L223" s="478"/>
    </row>
    <row r="224" spans="3:12">
      <c r="C224" s="429"/>
      <c r="D224" s="429"/>
      <c r="E224" s="429"/>
      <c r="F224" s="429"/>
      <c r="G224" s="429"/>
      <c r="H224" s="429"/>
      <c r="I224" s="429"/>
      <c r="K224" s="478"/>
      <c r="L224" s="478"/>
    </row>
    <row r="225" spans="3:12">
      <c r="C225" s="429"/>
      <c r="D225" s="429"/>
      <c r="E225" s="429"/>
      <c r="F225" s="429"/>
      <c r="G225" s="429"/>
      <c r="H225" s="429"/>
      <c r="I225" s="429"/>
      <c r="K225" s="478"/>
      <c r="L225" s="478"/>
    </row>
    <row r="226" spans="3:12">
      <c r="C226" s="429"/>
      <c r="D226" s="429"/>
      <c r="E226" s="429"/>
      <c r="F226" s="429"/>
      <c r="G226" s="429"/>
      <c r="H226" s="429"/>
      <c r="I226" s="429"/>
      <c r="K226" s="478"/>
      <c r="L226" s="478"/>
    </row>
    <row r="227" spans="3:12">
      <c r="C227" s="429"/>
      <c r="D227" s="429"/>
      <c r="E227" s="429"/>
      <c r="F227" s="429"/>
      <c r="G227" s="429"/>
      <c r="H227" s="429"/>
      <c r="I227" s="429"/>
      <c r="K227" s="478"/>
      <c r="L227" s="478"/>
    </row>
    <row r="228" spans="3:12">
      <c r="C228" s="429"/>
      <c r="D228" s="429"/>
      <c r="E228" s="429"/>
      <c r="F228" s="429"/>
      <c r="G228" s="429"/>
      <c r="H228" s="429"/>
      <c r="I228" s="429"/>
      <c r="K228" s="478"/>
      <c r="L228" s="478"/>
    </row>
    <row r="229" spans="3:12">
      <c r="C229" s="429"/>
      <c r="D229" s="429"/>
      <c r="E229" s="429"/>
      <c r="F229" s="429"/>
      <c r="G229" s="429"/>
      <c r="H229" s="429"/>
      <c r="I229" s="429"/>
      <c r="K229" s="478"/>
      <c r="L229" s="478"/>
    </row>
    <row r="230" spans="3:12">
      <c r="C230" s="429"/>
      <c r="D230" s="429"/>
      <c r="E230" s="429"/>
      <c r="F230" s="429"/>
      <c r="G230" s="429"/>
      <c r="H230" s="429"/>
      <c r="I230" s="429"/>
      <c r="K230" s="478"/>
      <c r="L230" s="478"/>
    </row>
    <row r="231" spans="3:12">
      <c r="C231" s="429"/>
      <c r="D231" s="429"/>
      <c r="E231" s="429"/>
      <c r="F231" s="429"/>
      <c r="G231" s="429"/>
      <c r="H231" s="429"/>
      <c r="I231" s="429"/>
      <c r="K231" s="478"/>
      <c r="L231" s="478"/>
    </row>
    <row r="232" spans="3:12">
      <c r="C232" s="429"/>
      <c r="D232" s="429"/>
      <c r="E232" s="429"/>
      <c r="F232" s="429"/>
      <c r="G232" s="429"/>
      <c r="H232" s="429"/>
      <c r="I232" s="429"/>
      <c r="K232" s="478"/>
      <c r="L232" s="478"/>
    </row>
    <row r="233" spans="3:12">
      <c r="C233" s="429"/>
      <c r="D233" s="429"/>
      <c r="E233" s="429"/>
      <c r="F233" s="429"/>
      <c r="G233" s="429"/>
      <c r="H233" s="429"/>
      <c r="I233" s="429"/>
      <c r="K233" s="478"/>
      <c r="L233" s="478"/>
    </row>
    <row r="234" spans="3:12">
      <c r="C234" s="429"/>
      <c r="D234" s="429"/>
      <c r="E234" s="429"/>
      <c r="F234" s="429"/>
      <c r="G234" s="429"/>
      <c r="H234" s="429"/>
      <c r="I234" s="429"/>
      <c r="K234" s="478"/>
      <c r="L234" s="478"/>
    </row>
    <row r="235" spans="3:12">
      <c r="C235" s="429"/>
      <c r="D235" s="429"/>
      <c r="E235" s="429"/>
      <c r="F235" s="429"/>
      <c r="G235" s="429"/>
      <c r="H235" s="429"/>
      <c r="I235" s="429"/>
      <c r="K235" s="478"/>
      <c r="L235" s="478"/>
    </row>
    <row r="236" spans="3:12">
      <c r="C236" s="429"/>
      <c r="D236" s="429"/>
      <c r="E236" s="429"/>
      <c r="F236" s="429"/>
      <c r="G236" s="429"/>
      <c r="H236" s="429"/>
      <c r="I236" s="429"/>
      <c r="K236" s="478"/>
      <c r="L236" s="478"/>
    </row>
    <row r="237" spans="3:12">
      <c r="C237" s="429"/>
      <c r="D237" s="429"/>
      <c r="E237" s="429"/>
      <c r="F237" s="429"/>
      <c r="G237" s="429"/>
      <c r="H237" s="429"/>
      <c r="I237" s="429"/>
      <c r="K237" s="478"/>
      <c r="L237" s="478"/>
    </row>
    <row r="238" spans="3:12">
      <c r="C238" s="429"/>
      <c r="D238" s="429"/>
      <c r="E238" s="429"/>
      <c r="F238" s="429"/>
      <c r="G238" s="429"/>
      <c r="H238" s="429"/>
      <c r="I238" s="429"/>
      <c r="K238" s="478"/>
      <c r="L238" s="478"/>
    </row>
    <row r="239" spans="3:12">
      <c r="C239" s="429"/>
      <c r="D239" s="429"/>
      <c r="E239" s="429"/>
      <c r="F239" s="429"/>
      <c r="G239" s="429"/>
      <c r="H239" s="429"/>
      <c r="I239" s="429"/>
      <c r="K239" s="478"/>
      <c r="L239" s="478"/>
    </row>
    <row r="240" spans="3:12">
      <c r="C240" s="429"/>
      <c r="D240" s="429"/>
      <c r="E240" s="429"/>
      <c r="F240" s="429"/>
      <c r="G240" s="429"/>
      <c r="H240" s="429"/>
      <c r="I240" s="429"/>
      <c r="K240" s="478"/>
      <c r="L240" s="478"/>
    </row>
    <row r="241" spans="3:12">
      <c r="C241" s="429"/>
      <c r="D241" s="429"/>
      <c r="E241" s="429"/>
      <c r="F241" s="429"/>
      <c r="G241" s="429"/>
      <c r="H241" s="429"/>
      <c r="I241" s="429"/>
      <c r="K241" s="478"/>
      <c r="L241" s="478"/>
    </row>
    <row r="242" spans="3:12">
      <c r="C242" s="429"/>
      <c r="D242" s="429"/>
      <c r="E242" s="429"/>
      <c r="F242" s="429"/>
      <c r="G242" s="429"/>
      <c r="H242" s="429"/>
      <c r="I242" s="429"/>
      <c r="K242" s="478"/>
      <c r="L242" s="478"/>
    </row>
    <row r="243" spans="3:12">
      <c r="C243" s="429"/>
      <c r="D243" s="429"/>
      <c r="E243" s="429"/>
      <c r="F243" s="429"/>
      <c r="G243" s="429"/>
      <c r="H243" s="429"/>
      <c r="I243" s="429"/>
      <c r="K243" s="478"/>
      <c r="L243" s="478"/>
    </row>
    <row r="244" spans="3:12">
      <c r="C244" s="429"/>
      <c r="D244" s="429"/>
      <c r="E244" s="429"/>
      <c r="F244" s="429"/>
      <c r="G244" s="429"/>
      <c r="H244" s="429"/>
      <c r="I244" s="429"/>
      <c r="K244" s="478"/>
      <c r="L244" s="478"/>
    </row>
    <row r="245" spans="3:12">
      <c r="C245" s="429"/>
      <c r="D245" s="429"/>
      <c r="E245" s="429"/>
      <c r="F245" s="429"/>
      <c r="G245" s="429"/>
      <c r="H245" s="429"/>
      <c r="I245" s="429"/>
      <c r="K245" s="478"/>
      <c r="L245" s="478"/>
    </row>
    <row r="246" spans="3:12">
      <c r="C246" s="429"/>
      <c r="D246" s="429"/>
      <c r="E246" s="429"/>
      <c r="F246" s="429"/>
      <c r="G246" s="429"/>
      <c r="H246" s="429"/>
      <c r="I246" s="429"/>
      <c r="K246" s="478"/>
      <c r="L246" s="478"/>
    </row>
    <row r="247" spans="3:12">
      <c r="C247" s="429"/>
      <c r="D247" s="429"/>
      <c r="E247" s="429"/>
      <c r="F247" s="429"/>
      <c r="G247" s="429"/>
      <c r="H247" s="429"/>
      <c r="I247" s="429"/>
      <c r="K247" s="478"/>
      <c r="L247" s="478"/>
    </row>
    <row r="248" spans="3:12">
      <c r="C248" s="429"/>
      <c r="D248" s="429"/>
      <c r="E248" s="429"/>
      <c r="F248" s="429"/>
      <c r="G248" s="429"/>
      <c r="H248" s="429"/>
      <c r="I248" s="429"/>
      <c r="K248" s="478"/>
      <c r="L248" s="478"/>
    </row>
    <row r="249" spans="3:12">
      <c r="C249" s="429"/>
      <c r="D249" s="429"/>
      <c r="E249" s="429"/>
      <c r="F249" s="429"/>
      <c r="G249" s="429"/>
      <c r="H249" s="429"/>
      <c r="I249" s="429"/>
      <c r="K249" s="478"/>
      <c r="L249" s="478"/>
    </row>
    <row r="250" spans="3:12">
      <c r="C250" s="429"/>
      <c r="D250" s="429"/>
      <c r="E250" s="429"/>
      <c r="F250" s="429"/>
      <c r="G250" s="429"/>
      <c r="H250" s="429"/>
      <c r="I250" s="429"/>
      <c r="K250" s="478"/>
      <c r="L250" s="478"/>
    </row>
    <row r="251" spans="3:12">
      <c r="C251" s="429"/>
      <c r="D251" s="429"/>
      <c r="E251" s="429"/>
      <c r="F251" s="429"/>
      <c r="G251" s="429"/>
      <c r="H251" s="429"/>
      <c r="I251" s="429"/>
      <c r="K251" s="478"/>
      <c r="L251" s="478"/>
    </row>
    <row r="252" spans="3:12">
      <c r="C252" s="429"/>
      <c r="D252" s="429"/>
      <c r="E252" s="429"/>
      <c r="F252" s="429"/>
      <c r="G252" s="429"/>
      <c r="H252" s="429"/>
      <c r="I252" s="429"/>
      <c r="K252" s="478"/>
      <c r="L252" s="478"/>
    </row>
    <row r="253" spans="3:12">
      <c r="C253" s="429"/>
      <c r="D253" s="429"/>
      <c r="E253" s="429"/>
      <c r="F253" s="429"/>
      <c r="G253" s="429"/>
      <c r="H253" s="429"/>
      <c r="I253" s="429"/>
      <c r="K253" s="478"/>
      <c r="L253" s="478"/>
    </row>
    <row r="254" spans="3:12">
      <c r="C254" s="429"/>
      <c r="D254" s="429"/>
      <c r="E254" s="429"/>
      <c r="F254" s="429"/>
      <c r="G254" s="429"/>
      <c r="H254" s="429"/>
      <c r="I254" s="429"/>
      <c r="K254" s="478"/>
      <c r="L254" s="478"/>
    </row>
    <row r="255" spans="3:12">
      <c r="C255" s="429"/>
      <c r="D255" s="429"/>
      <c r="E255" s="429"/>
      <c r="F255" s="429"/>
      <c r="G255" s="429"/>
      <c r="H255" s="429"/>
      <c r="I255" s="429"/>
      <c r="K255" s="478"/>
      <c r="L255" s="478"/>
    </row>
    <row r="256" spans="3:12">
      <c r="C256" s="429"/>
      <c r="D256" s="429"/>
      <c r="E256" s="429"/>
      <c r="F256" s="429"/>
      <c r="G256" s="429"/>
      <c r="H256" s="429"/>
      <c r="I256" s="429"/>
      <c r="K256" s="478"/>
      <c r="L256" s="478"/>
    </row>
    <row r="257" spans="3:12">
      <c r="C257" s="429"/>
      <c r="D257" s="429"/>
      <c r="E257" s="429"/>
      <c r="F257" s="429"/>
      <c r="G257" s="429"/>
      <c r="H257" s="429"/>
      <c r="I257" s="429"/>
      <c r="K257" s="478"/>
      <c r="L257" s="478"/>
    </row>
    <row r="258" spans="3:12">
      <c r="C258" s="429"/>
      <c r="D258" s="429"/>
      <c r="E258" s="429"/>
      <c r="F258" s="429"/>
      <c r="G258" s="429"/>
      <c r="H258" s="429"/>
      <c r="I258" s="429"/>
      <c r="K258" s="478"/>
      <c r="L258" s="478"/>
    </row>
    <row r="259" spans="3:12">
      <c r="C259" s="429"/>
      <c r="D259" s="429"/>
      <c r="E259" s="429"/>
      <c r="F259" s="429"/>
      <c r="G259" s="429"/>
      <c r="H259" s="429"/>
      <c r="I259" s="429"/>
      <c r="K259" s="478"/>
      <c r="L259" s="478"/>
    </row>
    <row r="260" spans="3:12">
      <c r="C260" s="429"/>
      <c r="D260" s="429"/>
      <c r="E260" s="429"/>
      <c r="F260" s="429"/>
      <c r="G260" s="429"/>
      <c r="H260" s="429"/>
      <c r="I260" s="429"/>
      <c r="K260" s="478"/>
      <c r="L260" s="478"/>
    </row>
    <row r="261" spans="3:12">
      <c r="C261" s="429"/>
      <c r="D261" s="429"/>
      <c r="E261" s="429"/>
      <c r="F261" s="429"/>
      <c r="G261" s="429"/>
      <c r="H261" s="429"/>
      <c r="I261" s="429"/>
      <c r="K261" s="478"/>
      <c r="L261" s="478"/>
    </row>
    <row r="262" spans="3:12">
      <c r="C262" s="429"/>
      <c r="D262" s="429"/>
      <c r="E262" s="429"/>
      <c r="F262" s="429"/>
      <c r="G262" s="429"/>
      <c r="H262" s="429"/>
      <c r="I262" s="429"/>
      <c r="K262" s="478"/>
      <c r="L262" s="478"/>
    </row>
    <row r="263" spans="3:12">
      <c r="C263" s="429"/>
      <c r="D263" s="429"/>
      <c r="E263" s="429"/>
      <c r="F263" s="429"/>
      <c r="G263" s="429"/>
      <c r="H263" s="429"/>
      <c r="I263" s="429"/>
      <c r="K263" s="478"/>
      <c r="L263" s="478"/>
    </row>
    <row r="264" spans="3:12">
      <c r="C264" s="429"/>
      <c r="D264" s="429"/>
      <c r="E264" s="429"/>
      <c r="F264" s="429"/>
      <c r="G264" s="429"/>
      <c r="H264" s="429"/>
      <c r="I264" s="429"/>
      <c r="K264" s="478"/>
      <c r="L264" s="478"/>
    </row>
    <row r="265" spans="3:12">
      <c r="C265" s="429"/>
      <c r="D265" s="429"/>
      <c r="E265" s="429"/>
      <c r="F265" s="429"/>
      <c r="G265" s="429"/>
      <c r="H265" s="429"/>
      <c r="I265" s="429"/>
      <c r="K265" s="478"/>
      <c r="L265" s="478"/>
    </row>
    <row r="266" spans="3:12">
      <c r="C266" s="429"/>
      <c r="D266" s="429"/>
      <c r="E266" s="429"/>
      <c r="F266" s="429"/>
      <c r="G266" s="429"/>
      <c r="H266" s="429"/>
      <c r="I266" s="429"/>
      <c r="K266" s="478"/>
      <c r="L266" s="478"/>
    </row>
    <row r="267" spans="3:12">
      <c r="C267" s="429"/>
      <c r="D267" s="429"/>
      <c r="E267" s="429"/>
      <c r="F267" s="429"/>
      <c r="G267" s="429"/>
      <c r="H267" s="429"/>
      <c r="I267" s="429"/>
      <c r="K267" s="478"/>
      <c r="L267" s="478"/>
    </row>
    <row r="268" spans="3:12">
      <c r="C268" s="429"/>
      <c r="D268" s="429"/>
      <c r="E268" s="429"/>
      <c r="F268" s="429"/>
      <c r="G268" s="429"/>
      <c r="H268" s="429"/>
      <c r="I268" s="429"/>
      <c r="K268" s="478"/>
      <c r="L268" s="478"/>
    </row>
    <row r="269" spans="3:12">
      <c r="C269" s="429"/>
      <c r="D269" s="429"/>
      <c r="E269" s="429"/>
      <c r="F269" s="429"/>
      <c r="G269" s="429"/>
      <c r="H269" s="429"/>
      <c r="I269" s="429"/>
      <c r="K269" s="478"/>
      <c r="L269" s="478"/>
    </row>
    <row r="270" spans="3:12">
      <c r="C270" s="429"/>
      <c r="D270" s="429"/>
      <c r="E270" s="429"/>
      <c r="F270" s="429"/>
      <c r="G270" s="429"/>
      <c r="H270" s="429"/>
      <c r="I270" s="429"/>
      <c r="K270" s="478"/>
      <c r="L270" s="478"/>
    </row>
    <row r="271" spans="3:12">
      <c r="C271" s="429"/>
      <c r="D271" s="429"/>
      <c r="E271" s="429"/>
      <c r="F271" s="429"/>
      <c r="G271" s="429"/>
      <c r="H271" s="429"/>
      <c r="I271" s="429"/>
      <c r="K271" s="478"/>
      <c r="L271" s="478"/>
    </row>
    <row r="272" spans="3:12">
      <c r="C272" s="429"/>
      <c r="D272" s="429"/>
      <c r="E272" s="429"/>
      <c r="F272" s="429"/>
      <c r="G272" s="429"/>
      <c r="H272" s="429"/>
      <c r="I272" s="429"/>
      <c r="K272" s="478"/>
      <c r="L272" s="478"/>
    </row>
    <row r="273" spans="3:12">
      <c r="C273" s="429"/>
      <c r="D273" s="429"/>
      <c r="E273" s="429"/>
      <c r="F273" s="429"/>
      <c r="G273" s="429"/>
      <c r="H273" s="429"/>
      <c r="I273" s="429"/>
      <c r="K273" s="478"/>
      <c r="L273" s="478"/>
    </row>
    <row r="274" spans="3:12">
      <c r="C274" s="429"/>
      <c r="D274" s="429"/>
      <c r="E274" s="429"/>
      <c r="F274" s="429"/>
      <c r="G274" s="429"/>
      <c r="H274" s="429"/>
      <c r="I274" s="429"/>
      <c r="K274" s="478"/>
      <c r="L274" s="478"/>
    </row>
    <row r="275" spans="3:12">
      <c r="C275" s="429"/>
      <c r="D275" s="429"/>
      <c r="E275" s="429"/>
      <c r="F275" s="429"/>
      <c r="G275" s="429"/>
      <c r="H275" s="429"/>
      <c r="I275" s="429"/>
      <c r="K275" s="478"/>
      <c r="L275" s="478"/>
    </row>
    <row r="276" spans="3:12">
      <c r="C276" s="429"/>
      <c r="D276" s="429"/>
      <c r="E276" s="429"/>
      <c r="F276" s="429"/>
      <c r="G276" s="429"/>
      <c r="H276" s="429"/>
      <c r="I276" s="429"/>
      <c r="K276" s="478"/>
      <c r="L276" s="478"/>
    </row>
    <row r="277" spans="3:12">
      <c r="C277" s="429"/>
      <c r="D277" s="429"/>
      <c r="E277" s="429"/>
      <c r="F277" s="429"/>
      <c r="G277" s="429"/>
      <c r="H277" s="429"/>
      <c r="I277" s="429"/>
      <c r="K277" s="478"/>
      <c r="L277" s="478"/>
    </row>
    <row r="278" spans="3:12">
      <c r="C278" s="429"/>
      <c r="D278" s="429"/>
      <c r="E278" s="429"/>
      <c r="F278" s="429"/>
      <c r="G278" s="429"/>
      <c r="H278" s="429"/>
      <c r="I278" s="429"/>
      <c r="K278" s="478"/>
      <c r="L278" s="478"/>
    </row>
    <row r="279" spans="3:12">
      <c r="C279" s="429"/>
      <c r="D279" s="429"/>
      <c r="E279" s="429"/>
      <c r="F279" s="429"/>
      <c r="G279" s="429"/>
      <c r="H279" s="429"/>
      <c r="I279" s="429"/>
      <c r="K279" s="478"/>
      <c r="L279" s="478"/>
    </row>
    <row r="280" spans="3:12">
      <c r="C280" s="429"/>
      <c r="D280" s="429"/>
      <c r="E280" s="429"/>
      <c r="F280" s="429"/>
      <c r="G280" s="429"/>
      <c r="H280" s="429"/>
      <c r="I280" s="429"/>
      <c r="K280" s="478"/>
      <c r="L280" s="478"/>
    </row>
    <row r="281" spans="3:12">
      <c r="C281" s="429"/>
      <c r="D281" s="429"/>
      <c r="E281" s="429"/>
      <c r="F281" s="429"/>
      <c r="G281" s="429"/>
      <c r="H281" s="429"/>
      <c r="I281" s="429"/>
      <c r="K281" s="478"/>
      <c r="L281" s="478"/>
    </row>
    <row r="282" spans="3:12">
      <c r="C282" s="429"/>
      <c r="D282" s="429"/>
      <c r="E282" s="429"/>
      <c r="F282" s="429"/>
      <c r="G282" s="429"/>
      <c r="H282" s="429"/>
      <c r="I282" s="429"/>
      <c r="K282" s="478"/>
      <c r="L282" s="478"/>
    </row>
    <row r="283" spans="3:12">
      <c r="C283" s="429"/>
      <c r="D283" s="429"/>
      <c r="E283" s="429"/>
      <c r="F283" s="429"/>
      <c r="G283" s="429"/>
      <c r="H283" s="429"/>
      <c r="I283" s="429"/>
      <c r="K283" s="478"/>
      <c r="L283" s="478"/>
    </row>
    <row r="284" spans="3:12">
      <c r="C284" s="429"/>
      <c r="D284" s="429"/>
      <c r="E284" s="429"/>
      <c r="F284" s="429"/>
      <c r="G284" s="429"/>
      <c r="H284" s="429"/>
      <c r="I284" s="429"/>
      <c r="K284" s="478"/>
      <c r="L284" s="478"/>
    </row>
    <row r="285" spans="3:12">
      <c r="C285" s="429"/>
      <c r="D285" s="429"/>
      <c r="E285" s="429"/>
      <c r="F285" s="429"/>
      <c r="G285" s="429"/>
      <c r="H285" s="429"/>
      <c r="I285" s="429"/>
      <c r="K285" s="478"/>
      <c r="L285" s="478"/>
    </row>
    <row r="286" spans="3:12">
      <c r="C286" s="429"/>
      <c r="D286" s="429"/>
      <c r="E286" s="429"/>
      <c r="F286" s="429"/>
      <c r="G286" s="429"/>
      <c r="H286" s="429"/>
      <c r="I286" s="429"/>
      <c r="K286" s="478"/>
      <c r="L286" s="478"/>
    </row>
    <row r="287" spans="3:12">
      <c r="C287" s="429"/>
      <c r="D287" s="429"/>
      <c r="E287" s="429"/>
      <c r="F287" s="429"/>
      <c r="G287" s="429"/>
      <c r="H287" s="429"/>
      <c r="I287" s="429"/>
      <c r="K287" s="478"/>
      <c r="L287" s="478"/>
    </row>
    <row r="288" spans="3:12">
      <c r="C288" s="429"/>
      <c r="D288" s="429"/>
      <c r="E288" s="429"/>
      <c r="F288" s="429"/>
      <c r="G288" s="429"/>
      <c r="H288" s="429"/>
      <c r="I288" s="429"/>
      <c r="K288" s="478"/>
      <c r="L288" s="478"/>
    </row>
    <row r="289" spans="3:12">
      <c r="C289" s="429"/>
      <c r="D289" s="429"/>
      <c r="E289" s="429"/>
      <c r="F289" s="429"/>
      <c r="G289" s="429"/>
      <c r="H289" s="429"/>
      <c r="I289" s="429"/>
      <c r="K289" s="478"/>
      <c r="L289" s="478"/>
    </row>
    <row r="290" spans="3:12">
      <c r="C290" s="429"/>
      <c r="D290" s="429"/>
      <c r="E290" s="429"/>
      <c r="F290" s="429"/>
      <c r="G290" s="429"/>
      <c r="H290" s="429"/>
      <c r="I290" s="429"/>
      <c r="K290" s="478"/>
      <c r="L290" s="478"/>
    </row>
    <row r="291" spans="3:12">
      <c r="C291" s="429"/>
      <c r="D291" s="429"/>
      <c r="E291" s="429"/>
      <c r="F291" s="429"/>
      <c r="G291" s="429"/>
      <c r="H291" s="429"/>
      <c r="I291" s="429"/>
      <c r="K291" s="478"/>
      <c r="L291" s="478"/>
    </row>
    <row r="292" spans="3:12">
      <c r="C292" s="429"/>
      <c r="D292" s="429"/>
      <c r="E292" s="429"/>
      <c r="F292" s="429"/>
      <c r="G292" s="429"/>
      <c r="H292" s="429"/>
      <c r="I292" s="429"/>
      <c r="K292" s="478"/>
      <c r="L292" s="478"/>
    </row>
    <row r="293" spans="3:12">
      <c r="C293" s="429"/>
      <c r="D293" s="429"/>
      <c r="E293" s="429"/>
      <c r="F293" s="429"/>
      <c r="G293" s="429"/>
      <c r="H293" s="429"/>
      <c r="I293" s="429"/>
      <c r="K293" s="478"/>
      <c r="L293" s="478"/>
    </row>
    <row r="294" spans="3:12">
      <c r="C294" s="429"/>
      <c r="D294" s="429"/>
      <c r="E294" s="429"/>
      <c r="F294" s="429"/>
      <c r="G294" s="429"/>
      <c r="H294" s="429"/>
      <c r="I294" s="429"/>
      <c r="K294" s="478"/>
      <c r="L294" s="478"/>
    </row>
    <row r="295" spans="3:12">
      <c r="C295" s="429"/>
      <c r="D295" s="429"/>
      <c r="E295" s="429"/>
      <c r="F295" s="429"/>
      <c r="G295" s="429"/>
      <c r="H295" s="429"/>
      <c r="I295" s="429"/>
      <c r="K295" s="478"/>
      <c r="L295" s="478"/>
    </row>
    <row r="296" spans="3:12">
      <c r="C296" s="429"/>
      <c r="D296" s="429"/>
      <c r="E296" s="429"/>
      <c r="F296" s="429"/>
      <c r="G296" s="429"/>
      <c r="H296" s="429"/>
      <c r="I296" s="429"/>
      <c r="K296" s="478"/>
      <c r="L296" s="478"/>
    </row>
    <row r="297" spans="3:12">
      <c r="C297" s="429"/>
      <c r="D297" s="429"/>
      <c r="E297" s="429"/>
      <c r="F297" s="429"/>
      <c r="G297" s="429"/>
      <c r="H297" s="429"/>
      <c r="I297" s="429"/>
      <c r="K297" s="478"/>
      <c r="L297" s="478"/>
    </row>
    <row r="298" spans="3:12">
      <c r="C298" s="429"/>
      <c r="D298" s="429"/>
      <c r="E298" s="429"/>
      <c r="F298" s="429"/>
      <c r="G298" s="429"/>
      <c r="H298" s="429"/>
      <c r="I298" s="429"/>
      <c r="K298" s="478"/>
      <c r="L298" s="478"/>
    </row>
    <row r="299" spans="3:12">
      <c r="C299" s="429"/>
      <c r="D299" s="429"/>
      <c r="E299" s="429"/>
      <c r="F299" s="429"/>
      <c r="G299" s="429"/>
      <c r="H299" s="429"/>
      <c r="I299" s="429"/>
      <c r="K299" s="478"/>
      <c r="L299" s="478"/>
    </row>
    <row r="300" spans="3:12">
      <c r="C300" s="429"/>
      <c r="D300" s="429"/>
      <c r="E300" s="429"/>
      <c r="F300" s="429"/>
      <c r="G300" s="429"/>
      <c r="H300" s="429"/>
      <c r="I300" s="429"/>
      <c r="K300" s="478"/>
      <c r="L300" s="478"/>
    </row>
    <row r="301" spans="3:12">
      <c r="C301" s="429"/>
      <c r="D301" s="429"/>
      <c r="E301" s="429"/>
      <c r="F301" s="429"/>
      <c r="G301" s="429"/>
      <c r="H301" s="429"/>
      <c r="I301" s="429"/>
      <c r="K301" s="478"/>
      <c r="L301" s="478"/>
    </row>
    <row r="302" spans="3:12">
      <c r="C302" s="429"/>
      <c r="D302" s="429"/>
      <c r="E302" s="429"/>
      <c r="F302" s="429"/>
      <c r="G302" s="429"/>
      <c r="H302" s="429"/>
      <c r="I302" s="429"/>
      <c r="K302" s="478"/>
      <c r="L302" s="478"/>
    </row>
    <row r="303" spans="3:12">
      <c r="C303" s="429"/>
      <c r="D303" s="429"/>
      <c r="E303" s="429"/>
      <c r="F303" s="429"/>
      <c r="G303" s="429"/>
      <c r="H303" s="429"/>
      <c r="I303" s="429"/>
      <c r="K303" s="478"/>
      <c r="L303" s="478"/>
    </row>
    <row r="304" spans="3:12">
      <c r="C304" s="429"/>
      <c r="D304" s="429"/>
      <c r="E304" s="429"/>
      <c r="F304" s="429"/>
      <c r="G304" s="429"/>
      <c r="H304" s="429"/>
      <c r="I304" s="429"/>
      <c r="K304" s="478"/>
      <c r="L304" s="478"/>
    </row>
    <row r="305" spans="3:12">
      <c r="C305" s="429"/>
      <c r="D305" s="429"/>
      <c r="E305" s="429"/>
      <c r="F305" s="429"/>
      <c r="G305" s="429"/>
      <c r="H305" s="429"/>
      <c r="I305" s="429"/>
      <c r="K305" s="478"/>
      <c r="L305" s="478"/>
    </row>
    <row r="306" spans="3:12">
      <c r="C306" s="429"/>
      <c r="D306" s="429"/>
      <c r="E306" s="429"/>
      <c r="F306" s="429"/>
      <c r="G306" s="429"/>
      <c r="H306" s="429"/>
      <c r="I306" s="429"/>
      <c r="K306" s="478"/>
      <c r="L306" s="478"/>
    </row>
    <row r="307" spans="3:12">
      <c r="C307" s="429"/>
      <c r="D307" s="429"/>
      <c r="E307" s="429"/>
      <c r="F307" s="429"/>
      <c r="G307" s="429"/>
      <c r="H307" s="429"/>
      <c r="I307" s="429"/>
      <c r="K307" s="478"/>
      <c r="L307" s="478"/>
    </row>
    <row r="308" spans="3:12">
      <c r="C308" s="429"/>
      <c r="D308" s="429"/>
      <c r="E308" s="429"/>
      <c r="F308" s="429"/>
      <c r="G308" s="429"/>
      <c r="H308" s="429"/>
      <c r="I308" s="429"/>
      <c r="K308" s="478"/>
      <c r="L308" s="478"/>
    </row>
    <row r="309" spans="3:12">
      <c r="C309" s="429"/>
      <c r="D309" s="429"/>
      <c r="E309" s="429"/>
      <c r="F309" s="429"/>
      <c r="G309" s="429"/>
      <c r="H309" s="429"/>
      <c r="I309" s="429"/>
      <c r="K309" s="478"/>
      <c r="L309" s="478"/>
    </row>
    <row r="310" spans="3:12">
      <c r="C310" s="429"/>
      <c r="D310" s="429"/>
      <c r="E310" s="429"/>
      <c r="F310" s="429"/>
      <c r="G310" s="429"/>
      <c r="H310" s="429"/>
      <c r="I310" s="429"/>
      <c r="K310" s="478"/>
      <c r="L310" s="478"/>
    </row>
    <row r="311" spans="3:12">
      <c r="C311" s="429"/>
      <c r="D311" s="429"/>
      <c r="E311" s="429"/>
      <c r="F311" s="429"/>
      <c r="G311" s="429"/>
      <c r="H311" s="429"/>
      <c r="I311" s="429"/>
      <c r="K311" s="478"/>
      <c r="L311" s="478"/>
    </row>
    <row r="312" spans="3:12">
      <c r="C312" s="429"/>
      <c r="D312" s="429"/>
      <c r="E312" s="429"/>
      <c r="F312" s="429"/>
      <c r="G312" s="429"/>
      <c r="H312" s="429"/>
      <c r="I312" s="429"/>
      <c r="K312" s="478"/>
      <c r="L312" s="478"/>
    </row>
    <row r="313" spans="3:12">
      <c r="C313" s="429"/>
      <c r="D313" s="429"/>
      <c r="E313" s="429"/>
      <c r="F313" s="429"/>
      <c r="G313" s="429"/>
      <c r="H313" s="429"/>
      <c r="I313" s="429"/>
      <c r="K313" s="478"/>
      <c r="L313" s="478"/>
    </row>
    <row r="314" spans="3:12">
      <c r="C314" s="429"/>
      <c r="D314" s="429"/>
      <c r="E314" s="429"/>
      <c r="F314" s="429"/>
      <c r="G314" s="429"/>
      <c r="H314" s="429"/>
      <c r="I314" s="429"/>
      <c r="K314" s="478"/>
      <c r="L314" s="478"/>
    </row>
    <row r="315" spans="3:12">
      <c r="C315" s="429"/>
      <c r="D315" s="429"/>
      <c r="E315" s="429"/>
      <c r="F315" s="429"/>
      <c r="G315" s="429"/>
      <c r="H315" s="429"/>
      <c r="I315" s="429"/>
      <c r="K315" s="478"/>
      <c r="L315" s="478"/>
    </row>
    <row r="316" spans="3:12">
      <c r="C316" s="429"/>
      <c r="D316" s="429"/>
      <c r="E316" s="429"/>
      <c r="F316" s="429"/>
      <c r="G316" s="429"/>
      <c r="H316" s="429"/>
      <c r="I316" s="429"/>
      <c r="K316" s="478"/>
      <c r="L316" s="478"/>
    </row>
    <row r="317" spans="3:12">
      <c r="C317" s="429"/>
      <c r="D317" s="429"/>
      <c r="E317" s="429"/>
      <c r="F317" s="429"/>
      <c r="G317" s="429"/>
      <c r="H317" s="429"/>
      <c r="I317" s="429"/>
      <c r="K317" s="478"/>
      <c r="L317" s="478"/>
    </row>
    <row r="318" spans="3:12">
      <c r="C318" s="429"/>
      <c r="D318" s="429"/>
      <c r="E318" s="429"/>
      <c r="F318" s="429"/>
      <c r="G318" s="429"/>
      <c r="H318" s="429"/>
      <c r="I318" s="429"/>
      <c r="K318" s="478"/>
      <c r="L318" s="478"/>
    </row>
    <row r="319" spans="3:12">
      <c r="C319" s="429"/>
      <c r="D319" s="429"/>
      <c r="E319" s="429"/>
      <c r="F319" s="429"/>
      <c r="G319" s="429"/>
      <c r="H319" s="429"/>
      <c r="I319" s="429"/>
      <c r="K319" s="478"/>
      <c r="L319" s="478"/>
    </row>
    <row r="320" spans="3:12">
      <c r="C320" s="429"/>
      <c r="D320" s="429"/>
      <c r="E320" s="429"/>
      <c r="F320" s="429"/>
      <c r="G320" s="429"/>
      <c r="H320" s="429"/>
      <c r="I320" s="429"/>
      <c r="K320" s="478"/>
      <c r="L320" s="478"/>
    </row>
    <row r="321" spans="3:12">
      <c r="C321" s="429"/>
      <c r="D321" s="429"/>
      <c r="E321" s="429"/>
      <c r="F321" s="429"/>
      <c r="G321" s="429"/>
      <c r="H321" s="429"/>
      <c r="I321" s="429"/>
      <c r="K321" s="478"/>
      <c r="L321" s="478"/>
    </row>
    <row r="322" spans="3:12">
      <c r="C322" s="429"/>
      <c r="D322" s="429"/>
      <c r="E322" s="429"/>
      <c r="F322" s="429"/>
      <c r="G322" s="429"/>
      <c r="H322" s="429"/>
      <c r="I322" s="429"/>
      <c r="K322" s="478"/>
      <c r="L322" s="478"/>
    </row>
    <row r="323" spans="3:12">
      <c r="C323" s="429"/>
      <c r="D323" s="429"/>
      <c r="E323" s="429"/>
      <c r="F323" s="429"/>
      <c r="G323" s="429"/>
      <c r="H323" s="429"/>
      <c r="I323" s="429"/>
      <c r="K323" s="478"/>
      <c r="L323" s="478"/>
    </row>
    <row r="324" spans="3:12">
      <c r="C324" s="429"/>
      <c r="D324" s="429"/>
      <c r="E324" s="429"/>
      <c r="F324" s="429"/>
      <c r="G324" s="429"/>
      <c r="H324" s="429"/>
      <c r="I324" s="429"/>
      <c r="K324" s="478"/>
      <c r="L324" s="478"/>
    </row>
    <row r="325" spans="3:12">
      <c r="C325" s="429"/>
      <c r="D325" s="429"/>
      <c r="E325" s="429"/>
      <c r="F325" s="429"/>
      <c r="G325" s="429"/>
      <c r="H325" s="429"/>
      <c r="I325" s="429"/>
      <c r="K325" s="478"/>
      <c r="L325" s="478"/>
    </row>
    <row r="326" spans="3:12">
      <c r="C326" s="429"/>
      <c r="D326" s="429"/>
      <c r="E326" s="429"/>
      <c r="F326" s="429"/>
      <c r="G326" s="429"/>
      <c r="H326" s="429"/>
      <c r="I326" s="429"/>
      <c r="K326" s="478"/>
      <c r="L326" s="478"/>
    </row>
    <row r="327" spans="3:12">
      <c r="C327" s="429"/>
      <c r="D327" s="429"/>
      <c r="E327" s="429"/>
      <c r="F327" s="429"/>
      <c r="G327" s="429"/>
      <c r="H327" s="429"/>
      <c r="I327" s="429"/>
      <c r="K327" s="478"/>
      <c r="L327" s="478"/>
    </row>
    <row r="328" spans="3:12">
      <c r="C328" s="429"/>
      <c r="D328" s="429"/>
      <c r="E328" s="429"/>
      <c r="F328" s="429"/>
      <c r="G328" s="429"/>
      <c r="H328" s="429"/>
      <c r="I328" s="429"/>
      <c r="K328" s="478"/>
      <c r="L328" s="478"/>
    </row>
    <row r="329" spans="3:12">
      <c r="C329" s="429"/>
      <c r="D329" s="429"/>
      <c r="E329" s="429"/>
      <c r="F329" s="429"/>
      <c r="G329" s="429"/>
      <c r="H329" s="429"/>
      <c r="I329" s="429"/>
      <c r="K329" s="478"/>
      <c r="L329" s="478"/>
    </row>
    <row r="330" spans="3:12">
      <c r="C330" s="429"/>
      <c r="D330" s="429"/>
      <c r="E330" s="429"/>
      <c r="F330" s="429"/>
      <c r="G330" s="429"/>
      <c r="H330" s="429"/>
      <c r="I330" s="429"/>
      <c r="K330" s="478"/>
      <c r="L330" s="478"/>
    </row>
    <row r="331" spans="3:12">
      <c r="C331" s="429"/>
      <c r="D331" s="429"/>
      <c r="E331" s="429"/>
      <c r="F331" s="429"/>
      <c r="G331" s="429"/>
      <c r="H331" s="429"/>
      <c r="I331" s="429"/>
      <c r="K331" s="478"/>
      <c r="L331" s="478"/>
    </row>
    <row r="332" spans="3:12">
      <c r="C332" s="429"/>
      <c r="D332" s="429"/>
      <c r="E332" s="429"/>
      <c r="F332" s="429"/>
      <c r="G332" s="429"/>
      <c r="H332" s="429"/>
      <c r="I332" s="429"/>
      <c r="K332" s="478"/>
      <c r="L332" s="478"/>
    </row>
    <row r="333" spans="3:12">
      <c r="C333" s="429"/>
      <c r="D333" s="429"/>
      <c r="E333" s="429"/>
      <c r="F333" s="429"/>
      <c r="G333" s="429"/>
      <c r="H333" s="429"/>
      <c r="I333" s="429"/>
      <c r="K333" s="478"/>
      <c r="L333" s="478"/>
    </row>
    <row r="334" spans="3:12">
      <c r="C334" s="429"/>
      <c r="D334" s="429"/>
      <c r="E334" s="429"/>
      <c r="F334" s="429"/>
      <c r="G334" s="429"/>
      <c r="H334" s="429"/>
      <c r="I334" s="429"/>
      <c r="K334" s="478"/>
      <c r="L334" s="478"/>
    </row>
    <row r="335" spans="3:12">
      <c r="C335" s="429"/>
      <c r="D335" s="429"/>
      <c r="E335" s="429"/>
      <c r="F335" s="429"/>
      <c r="G335" s="429"/>
      <c r="H335" s="429"/>
      <c r="I335" s="429"/>
      <c r="K335" s="478"/>
      <c r="L335" s="478"/>
    </row>
    <row r="336" spans="3:12">
      <c r="C336" s="429"/>
      <c r="D336" s="429"/>
      <c r="E336" s="429"/>
      <c r="F336" s="429"/>
      <c r="G336" s="429"/>
      <c r="H336" s="429"/>
      <c r="I336" s="429"/>
      <c r="K336" s="478"/>
      <c r="L336" s="478"/>
    </row>
    <row r="337" spans="3:12">
      <c r="C337" s="429"/>
      <c r="D337" s="429"/>
      <c r="E337" s="429"/>
      <c r="F337" s="429"/>
      <c r="G337" s="429"/>
      <c r="H337" s="429"/>
      <c r="I337" s="429"/>
      <c r="K337" s="478"/>
      <c r="L337" s="478"/>
    </row>
    <row r="338" spans="3:12">
      <c r="C338" s="429"/>
      <c r="D338" s="429"/>
      <c r="E338" s="429"/>
      <c r="F338" s="429"/>
      <c r="G338" s="429"/>
      <c r="H338" s="429"/>
      <c r="I338" s="429"/>
      <c r="K338" s="478"/>
      <c r="L338" s="478"/>
    </row>
    <row r="339" spans="3:12">
      <c r="C339" s="429"/>
      <c r="D339" s="429"/>
      <c r="E339" s="429"/>
      <c r="F339" s="429"/>
      <c r="G339" s="429"/>
      <c r="H339" s="429"/>
      <c r="I339" s="429"/>
      <c r="K339" s="478"/>
      <c r="L339" s="478"/>
    </row>
    <row r="340" spans="3:12">
      <c r="C340" s="429"/>
      <c r="D340" s="429"/>
      <c r="E340" s="429"/>
      <c r="F340" s="429"/>
      <c r="G340" s="429"/>
      <c r="H340" s="429"/>
      <c r="I340" s="429"/>
      <c r="K340" s="478"/>
      <c r="L340" s="478"/>
    </row>
    <row r="341" spans="3:12">
      <c r="C341" s="429"/>
      <c r="D341" s="429"/>
      <c r="E341" s="429"/>
      <c r="F341" s="429"/>
      <c r="G341" s="429"/>
      <c r="H341" s="429"/>
      <c r="I341" s="429"/>
      <c r="K341" s="478"/>
      <c r="L341" s="478"/>
    </row>
    <row r="342" spans="3:12">
      <c r="C342" s="429"/>
      <c r="D342" s="429"/>
      <c r="E342" s="429"/>
      <c r="F342" s="429"/>
      <c r="G342" s="429"/>
      <c r="H342" s="429"/>
      <c r="I342" s="429"/>
      <c r="K342" s="478"/>
      <c r="L342" s="478"/>
    </row>
    <row r="343" spans="3:12">
      <c r="C343" s="429"/>
      <c r="D343" s="429"/>
      <c r="E343" s="429"/>
      <c r="F343" s="429"/>
      <c r="G343" s="429"/>
      <c r="H343" s="429"/>
      <c r="I343" s="429"/>
      <c r="K343" s="478"/>
      <c r="L343" s="478"/>
    </row>
    <row r="344" spans="3:12">
      <c r="C344" s="429"/>
      <c r="D344" s="429"/>
      <c r="E344" s="429"/>
      <c r="F344" s="429"/>
      <c r="G344" s="429"/>
      <c r="H344" s="429"/>
      <c r="I344" s="429"/>
      <c r="K344" s="478"/>
      <c r="L344" s="478"/>
    </row>
    <row r="345" spans="3:12">
      <c r="C345" s="429"/>
      <c r="D345" s="429"/>
      <c r="E345" s="429"/>
      <c r="F345" s="429"/>
      <c r="G345" s="429"/>
      <c r="H345" s="429"/>
      <c r="I345" s="429"/>
      <c r="K345" s="478"/>
      <c r="L345" s="478"/>
    </row>
    <row r="346" spans="3:12">
      <c r="C346" s="429"/>
      <c r="D346" s="429"/>
      <c r="E346" s="429"/>
      <c r="F346" s="429"/>
      <c r="G346" s="429"/>
      <c r="H346" s="429"/>
      <c r="I346" s="429"/>
      <c r="K346" s="478"/>
      <c r="L346" s="478"/>
    </row>
    <row r="347" spans="3:12">
      <c r="C347" s="429"/>
      <c r="D347" s="429"/>
      <c r="E347" s="429"/>
      <c r="F347" s="429"/>
      <c r="G347" s="429"/>
      <c r="H347" s="429"/>
      <c r="I347" s="429"/>
      <c r="K347" s="478"/>
      <c r="L347" s="478"/>
    </row>
    <row r="348" spans="3:12">
      <c r="C348" s="429"/>
      <c r="D348" s="429"/>
      <c r="E348" s="429"/>
      <c r="F348" s="429"/>
      <c r="G348" s="429"/>
      <c r="H348" s="429"/>
      <c r="I348" s="429"/>
      <c r="K348" s="478"/>
      <c r="L348" s="478"/>
    </row>
    <row r="349" spans="3:12">
      <c r="C349" s="429"/>
      <c r="D349" s="429"/>
      <c r="E349" s="429"/>
      <c r="F349" s="429"/>
      <c r="G349" s="429"/>
      <c r="H349" s="429"/>
      <c r="I349" s="429"/>
      <c r="K349" s="478"/>
      <c r="L349" s="478"/>
    </row>
    <row r="350" spans="3:12">
      <c r="C350" s="429"/>
      <c r="D350" s="429"/>
      <c r="E350" s="429"/>
      <c r="F350" s="429"/>
      <c r="G350" s="429"/>
      <c r="H350" s="429"/>
      <c r="I350" s="429"/>
      <c r="K350" s="478"/>
      <c r="L350" s="478"/>
    </row>
    <row r="351" spans="3:12">
      <c r="C351" s="429"/>
      <c r="D351" s="429"/>
      <c r="E351" s="429"/>
      <c r="F351" s="429"/>
      <c r="G351" s="429"/>
      <c r="H351" s="429"/>
      <c r="I351" s="429"/>
      <c r="K351" s="478"/>
      <c r="L351" s="478"/>
    </row>
    <row r="352" spans="3:12">
      <c r="C352" s="429"/>
      <c r="D352" s="429"/>
      <c r="E352" s="429"/>
      <c r="F352" s="429"/>
      <c r="G352" s="429"/>
      <c r="H352" s="429"/>
      <c r="I352" s="429"/>
      <c r="K352" s="478"/>
      <c r="L352" s="478"/>
    </row>
    <row r="353" spans="3:12">
      <c r="C353" s="429"/>
      <c r="D353" s="429"/>
      <c r="E353" s="429"/>
      <c r="F353" s="429"/>
      <c r="G353" s="429"/>
      <c r="H353" s="429"/>
      <c r="I353" s="429"/>
      <c r="K353" s="478"/>
      <c r="L353" s="478"/>
    </row>
    <row r="354" spans="3:12">
      <c r="C354" s="429"/>
      <c r="D354" s="429"/>
      <c r="E354" s="429"/>
      <c r="F354" s="429"/>
      <c r="G354" s="429"/>
      <c r="H354" s="429"/>
      <c r="I354" s="429"/>
      <c r="K354" s="478"/>
      <c r="L354" s="478"/>
    </row>
    <row r="355" spans="3:12">
      <c r="C355" s="429"/>
      <c r="D355" s="429"/>
      <c r="E355" s="429"/>
      <c r="F355" s="429"/>
      <c r="G355" s="429"/>
      <c r="H355" s="429"/>
      <c r="I355" s="429"/>
      <c r="K355" s="478"/>
      <c r="L355" s="478"/>
    </row>
    <row r="356" spans="3:12">
      <c r="C356" s="429"/>
      <c r="D356" s="429"/>
      <c r="E356" s="429"/>
      <c r="F356" s="429"/>
      <c r="G356" s="429"/>
      <c r="H356" s="429"/>
      <c r="I356" s="429"/>
      <c r="K356" s="478"/>
      <c r="L356" s="478"/>
    </row>
    <row r="357" spans="3:12">
      <c r="C357" s="429"/>
      <c r="D357" s="429"/>
      <c r="E357" s="429"/>
      <c r="F357" s="429"/>
      <c r="G357" s="429"/>
      <c r="H357" s="429"/>
      <c r="I357" s="429"/>
      <c r="K357" s="478"/>
      <c r="L357" s="478"/>
    </row>
    <row r="358" spans="3:12">
      <c r="C358" s="429"/>
      <c r="D358" s="429"/>
      <c r="E358" s="429"/>
      <c r="F358" s="429"/>
      <c r="G358" s="429"/>
      <c r="H358" s="429"/>
      <c r="I358" s="429"/>
      <c r="K358" s="478"/>
      <c r="L358" s="478"/>
    </row>
    <row r="359" spans="3:12">
      <c r="C359" s="429"/>
      <c r="D359" s="429"/>
      <c r="E359" s="429"/>
      <c r="F359" s="429"/>
      <c r="G359" s="429"/>
      <c r="H359" s="429"/>
      <c r="I359" s="429"/>
      <c r="K359" s="478"/>
      <c r="L359" s="478"/>
    </row>
    <row r="360" spans="3:12">
      <c r="C360" s="429"/>
      <c r="D360" s="429"/>
      <c r="E360" s="429"/>
      <c r="F360" s="429"/>
      <c r="G360" s="429"/>
      <c r="H360" s="429"/>
      <c r="I360" s="429"/>
      <c r="K360" s="478"/>
      <c r="L360" s="478"/>
    </row>
  </sheetData>
  <sheetProtection password="D0D7"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E0E4-26C0-4BB7-92F9-6BD49A4735FB}">
  <dimension ref="A1:BI1928"/>
  <sheetViews>
    <sheetView workbookViewId="0">
      <selection sqref="A1:XFD1048576"/>
    </sheetView>
  </sheetViews>
  <sheetFormatPr baseColWidth="10" defaultColWidth="10.42578125" defaultRowHeight="15"/>
  <cols>
    <col min="1" max="1" width="11.7109375" style="1153" customWidth="1"/>
    <col min="2" max="2" width="5.7109375" style="1136" customWidth="1"/>
    <col min="3" max="3" width="18" style="1137" customWidth="1"/>
    <col min="4" max="4" width="10.28515625" style="1138" customWidth="1"/>
    <col min="5" max="5" width="14.5703125" style="1139" customWidth="1"/>
    <col min="6" max="6" width="10.7109375" style="1140" customWidth="1"/>
    <col min="7" max="7" width="13.85546875" style="1137" customWidth="1"/>
    <col min="8" max="8" width="6.85546875" style="943" customWidth="1"/>
    <col min="9" max="9" width="10.5703125" style="1141" customWidth="1"/>
    <col min="10" max="10" width="14" style="1142" customWidth="1"/>
    <col min="11" max="11" width="27" style="1143" customWidth="1"/>
    <col min="12" max="12" width="12.140625" style="1144" customWidth="1"/>
    <col min="13" max="13" width="21.28515625" style="1142" customWidth="1"/>
    <col min="14" max="14" width="24" style="1143" customWidth="1"/>
    <col min="15" max="15" width="23.42578125" style="1143" customWidth="1"/>
    <col min="16" max="16" width="16" style="1137" customWidth="1"/>
    <col min="17" max="17" width="14.5703125" style="1137" customWidth="1"/>
    <col min="18" max="18" width="12" style="1137" customWidth="1"/>
    <col min="19" max="19" width="18.28515625" style="1137" customWidth="1"/>
    <col min="20" max="20" width="11.28515625" style="1137" customWidth="1"/>
    <col min="21" max="21" width="65.140625" style="1145" customWidth="1"/>
    <col min="22" max="22" width="11.5703125" style="1137" customWidth="1"/>
    <col min="23" max="25" width="18.7109375" style="1137" customWidth="1"/>
    <col min="26" max="26" width="15.28515625" style="1137" customWidth="1"/>
    <col min="27" max="27" width="45.7109375" style="1146" customWidth="1"/>
    <col min="28" max="28" width="21.85546875" style="1137" customWidth="1"/>
    <col min="29" max="29" width="25.42578125" style="943" customWidth="1"/>
    <col min="30" max="30" width="9.7109375" style="943" customWidth="1"/>
    <col min="31" max="31" width="20.42578125" style="1137" customWidth="1"/>
    <col min="32" max="32" width="17.5703125" style="943" customWidth="1"/>
    <col min="33" max="33" width="12.5703125" style="1137" customWidth="1"/>
    <col min="34" max="34" width="20" style="1137" customWidth="1"/>
    <col min="35" max="35" width="15" style="1137" customWidth="1"/>
    <col min="36" max="36" width="17.7109375" style="1137" customWidth="1"/>
    <col min="37" max="37" width="37.140625" style="1147" customWidth="1"/>
    <col min="38" max="38" width="55.7109375" style="1137" customWidth="1"/>
    <col min="39" max="39" width="23.5703125" style="1148" customWidth="1"/>
    <col min="40" max="40" width="16.5703125" style="1148" customWidth="1"/>
    <col min="41" max="41" width="15.85546875" style="1149" customWidth="1"/>
    <col min="42" max="42" width="13.7109375" style="1150" customWidth="1"/>
    <col min="43" max="43" width="11.140625" style="1150" customWidth="1"/>
    <col min="44" max="44" width="12.28515625" style="1150" customWidth="1"/>
    <col min="45" max="45" width="16.42578125" style="1150" customWidth="1"/>
    <col min="46" max="46" width="27.5703125" style="1146" customWidth="1"/>
    <col min="47" max="47" width="9.5703125" style="1149" customWidth="1"/>
    <col min="48" max="48" width="9.28515625" style="1149" customWidth="1"/>
    <col min="49" max="49" width="11.7109375" style="1151" customWidth="1"/>
    <col min="50" max="50" width="9.85546875" style="1149" customWidth="1"/>
    <col min="51" max="51" width="25" style="1150" customWidth="1"/>
    <col min="52" max="52" width="14" style="1150" customWidth="1"/>
    <col min="53" max="53" width="43.85546875" style="1137" customWidth="1"/>
    <col min="54" max="54" width="46.42578125" style="1137" customWidth="1"/>
    <col min="55" max="56" width="37.140625" style="943" customWidth="1"/>
    <col min="57" max="57" width="32" style="1137" customWidth="1"/>
    <col min="58" max="58" width="24.42578125" style="1137" bestFit="1" customWidth="1"/>
    <col min="59" max="59" width="14.85546875" style="1136" customWidth="1"/>
    <col min="60" max="60" width="22" style="1136" customWidth="1"/>
    <col min="61" max="61" width="12.5703125" style="724" customWidth="1"/>
    <col min="62" max="16384" width="10.42578125" style="724"/>
  </cols>
  <sheetData>
    <row r="1" spans="1:61" ht="169.5" customHeight="1">
      <c r="A1" s="688" t="s">
        <v>652</v>
      </c>
      <c r="B1" s="689" t="s">
        <v>653</v>
      </c>
      <c r="C1" s="690" t="s">
        <v>654</v>
      </c>
      <c r="D1" s="691" t="s">
        <v>655</v>
      </c>
      <c r="E1" s="692" t="s">
        <v>656</v>
      </c>
      <c r="F1" s="691" t="s">
        <v>657</v>
      </c>
      <c r="G1" s="693" t="s">
        <v>658</v>
      </c>
      <c r="H1" s="694" t="s">
        <v>659</v>
      </c>
      <c r="I1" s="695" t="s">
        <v>660</v>
      </c>
      <c r="J1" s="694" t="s">
        <v>661</v>
      </c>
      <c r="K1" s="696" t="s">
        <v>662</v>
      </c>
      <c r="L1" s="697" t="s">
        <v>663</v>
      </c>
      <c r="M1" s="698" t="s">
        <v>664</v>
      </c>
      <c r="N1" s="699" t="s">
        <v>665</v>
      </c>
      <c r="O1" s="700" t="s">
        <v>666</v>
      </c>
      <c r="P1" s="700" t="s">
        <v>667</v>
      </c>
      <c r="Q1" s="700" t="s">
        <v>668</v>
      </c>
      <c r="R1" s="700" t="s">
        <v>669</v>
      </c>
      <c r="S1" s="700" t="s">
        <v>670</v>
      </c>
      <c r="T1" s="700" t="s">
        <v>671</v>
      </c>
      <c r="U1" s="701" t="s">
        <v>672</v>
      </c>
      <c r="V1" s="702" t="s">
        <v>673</v>
      </c>
      <c r="W1" s="702" t="s">
        <v>674</v>
      </c>
      <c r="X1" s="702" t="s">
        <v>675</v>
      </c>
      <c r="Y1" s="702" t="s">
        <v>676</v>
      </c>
      <c r="Z1" s="702" t="s">
        <v>677</v>
      </c>
      <c r="AA1" s="703" t="s">
        <v>678</v>
      </c>
      <c r="AB1" s="704" t="s">
        <v>679</v>
      </c>
      <c r="AC1" s="704" t="s">
        <v>680</v>
      </c>
      <c r="AD1" s="704" t="s">
        <v>681</v>
      </c>
      <c r="AE1" s="704" t="s">
        <v>682</v>
      </c>
      <c r="AF1" s="704" t="s">
        <v>683</v>
      </c>
      <c r="AG1" s="705" t="s">
        <v>684</v>
      </c>
      <c r="AH1" s="705" t="s">
        <v>685</v>
      </c>
      <c r="AI1" s="705" t="s">
        <v>686</v>
      </c>
      <c r="AJ1" s="705" t="s">
        <v>687</v>
      </c>
      <c r="AK1" s="706" t="s">
        <v>688</v>
      </c>
      <c r="AL1" s="705" t="s">
        <v>689</v>
      </c>
      <c r="AM1" s="707" t="s">
        <v>690</v>
      </c>
      <c r="AN1" s="708" t="s">
        <v>691</v>
      </c>
      <c r="AO1" s="709" t="s">
        <v>692</v>
      </c>
      <c r="AP1" s="710" t="s">
        <v>693</v>
      </c>
      <c r="AQ1" s="711" t="s">
        <v>694</v>
      </c>
      <c r="AR1" s="711" t="s">
        <v>695</v>
      </c>
      <c r="AS1" s="712" t="s">
        <v>696</v>
      </c>
      <c r="AT1" s="713" t="s">
        <v>697</v>
      </c>
      <c r="AU1" s="714" t="s">
        <v>698</v>
      </c>
      <c r="AV1" s="714" t="s">
        <v>699</v>
      </c>
      <c r="AW1" s="715" t="s">
        <v>700</v>
      </c>
      <c r="AX1" s="714" t="s">
        <v>701</v>
      </c>
      <c r="AY1" s="712" t="s">
        <v>702</v>
      </c>
      <c r="AZ1" s="716" t="s">
        <v>703</v>
      </c>
      <c r="BA1" s="717" t="s">
        <v>704</v>
      </c>
      <c r="BB1" s="718" t="s">
        <v>705</v>
      </c>
      <c r="BC1" s="719" t="s">
        <v>706</v>
      </c>
      <c r="BD1" s="719" t="s">
        <v>707</v>
      </c>
      <c r="BE1" s="720" t="s">
        <v>708</v>
      </c>
      <c r="BF1" s="718" t="s">
        <v>709</v>
      </c>
      <c r="BG1" s="721" t="s">
        <v>710</v>
      </c>
      <c r="BH1" s="722" t="s">
        <v>711</v>
      </c>
      <c r="BI1" s="723" t="s">
        <v>712</v>
      </c>
    </row>
    <row r="2" spans="1:61" ht="55.15" customHeight="1">
      <c r="A2" s="725">
        <v>860011121</v>
      </c>
      <c r="B2" s="726">
        <v>86</v>
      </c>
      <c r="C2" s="727" t="s">
        <v>713</v>
      </c>
      <c r="D2" s="727"/>
      <c r="E2" s="728" t="s">
        <v>714</v>
      </c>
      <c r="F2" s="728"/>
      <c r="G2" s="729" t="s">
        <v>715</v>
      </c>
      <c r="H2" s="729" t="s">
        <v>715</v>
      </c>
      <c r="I2" s="730">
        <v>182</v>
      </c>
      <c r="J2" s="727" t="s">
        <v>716</v>
      </c>
      <c r="K2" s="731" t="s">
        <v>717</v>
      </c>
      <c r="L2" s="732">
        <v>860010800</v>
      </c>
      <c r="M2" s="733" t="s">
        <v>718</v>
      </c>
      <c r="N2" s="731" t="s">
        <v>719</v>
      </c>
      <c r="O2" s="734" t="s">
        <v>720</v>
      </c>
      <c r="P2" s="734"/>
      <c r="Q2" s="735"/>
      <c r="R2" s="736">
        <v>86200</v>
      </c>
      <c r="S2" s="734" t="s">
        <v>721</v>
      </c>
      <c r="T2" s="728" t="s">
        <v>722</v>
      </c>
      <c r="U2" s="737" t="s">
        <v>723</v>
      </c>
      <c r="V2" s="735" t="s">
        <v>724</v>
      </c>
      <c r="W2" s="735" t="s">
        <v>725</v>
      </c>
      <c r="X2" s="735" t="s">
        <v>726</v>
      </c>
      <c r="Y2" s="735" t="s">
        <v>727</v>
      </c>
      <c r="Z2" s="734" t="s">
        <v>728</v>
      </c>
      <c r="AA2" s="735"/>
      <c r="AB2" s="734" t="s">
        <v>729</v>
      </c>
      <c r="AC2" s="734" t="s">
        <v>730</v>
      </c>
      <c r="AD2" s="734">
        <v>86200</v>
      </c>
      <c r="AE2" s="734" t="s">
        <v>721</v>
      </c>
      <c r="AF2" s="734" t="s">
        <v>731</v>
      </c>
      <c r="AG2" s="735" t="s">
        <v>724</v>
      </c>
      <c r="AH2" s="735" t="s">
        <v>732</v>
      </c>
      <c r="AI2" s="735"/>
      <c r="AJ2" s="735" t="s">
        <v>733</v>
      </c>
      <c r="AK2" s="735"/>
      <c r="AL2" s="735"/>
      <c r="AM2" s="738"/>
      <c r="AN2" s="738"/>
      <c r="AO2" s="739"/>
      <c r="AP2" s="740" t="s">
        <v>734</v>
      </c>
      <c r="AQ2" s="741" t="s">
        <v>734</v>
      </c>
      <c r="AR2" s="742" t="s">
        <v>715</v>
      </c>
      <c r="AS2" s="741" t="s">
        <v>735</v>
      </c>
      <c r="AT2" s="741"/>
      <c r="AU2" s="743">
        <v>43831</v>
      </c>
      <c r="AV2" s="743">
        <v>45657</v>
      </c>
      <c r="AW2" s="744">
        <v>86</v>
      </c>
      <c r="AX2" s="745">
        <v>43901</v>
      </c>
      <c r="AY2" s="741" t="s">
        <v>736</v>
      </c>
      <c r="AZ2" s="741" t="s">
        <v>737</v>
      </c>
      <c r="BA2" s="734"/>
      <c r="BB2" s="734"/>
      <c r="BC2" s="735"/>
      <c r="BD2" s="734"/>
      <c r="BE2" s="735" t="s">
        <v>713</v>
      </c>
      <c r="BF2" s="723" t="s">
        <v>738</v>
      </c>
      <c r="BG2" s="746" t="s">
        <v>737</v>
      </c>
      <c r="BH2" s="746"/>
      <c r="BI2" s="747"/>
    </row>
    <row r="3" spans="1:61" ht="55.15" customHeight="1">
      <c r="A3" s="725">
        <v>860013275</v>
      </c>
      <c r="B3" s="726">
        <v>86</v>
      </c>
      <c r="C3" s="727" t="s">
        <v>713</v>
      </c>
      <c r="D3" s="727"/>
      <c r="E3" s="728" t="s">
        <v>714</v>
      </c>
      <c r="F3" s="728"/>
      <c r="G3" s="729" t="s">
        <v>715</v>
      </c>
      <c r="H3" s="729" t="s">
        <v>715</v>
      </c>
      <c r="I3" s="730">
        <v>190</v>
      </c>
      <c r="J3" s="727" t="s">
        <v>739</v>
      </c>
      <c r="K3" s="731" t="s">
        <v>740</v>
      </c>
      <c r="L3" s="732">
        <v>860010800</v>
      </c>
      <c r="M3" s="733" t="s">
        <v>718</v>
      </c>
      <c r="N3" s="731" t="s">
        <v>719</v>
      </c>
      <c r="O3" s="734" t="s">
        <v>720</v>
      </c>
      <c r="P3" s="734"/>
      <c r="Q3" s="735"/>
      <c r="R3" s="736">
        <v>86200</v>
      </c>
      <c r="S3" s="734" t="s">
        <v>721</v>
      </c>
      <c r="T3" s="728" t="s">
        <v>722</v>
      </c>
      <c r="U3" s="737" t="s">
        <v>723</v>
      </c>
      <c r="V3" s="735" t="s">
        <v>724</v>
      </c>
      <c r="W3" s="735" t="s">
        <v>725</v>
      </c>
      <c r="X3" s="735" t="s">
        <v>726</v>
      </c>
      <c r="Y3" s="735" t="s">
        <v>727</v>
      </c>
      <c r="Z3" s="734" t="s">
        <v>728</v>
      </c>
      <c r="AA3" s="735"/>
      <c r="AB3" s="734" t="s">
        <v>729</v>
      </c>
      <c r="AC3" s="734" t="s">
        <v>730</v>
      </c>
      <c r="AD3" s="734">
        <v>86200</v>
      </c>
      <c r="AE3" s="734" t="s">
        <v>721</v>
      </c>
      <c r="AF3" s="734" t="s">
        <v>731</v>
      </c>
      <c r="AG3" s="735"/>
      <c r="AH3" s="735"/>
      <c r="AI3" s="735"/>
      <c r="AJ3" s="735"/>
      <c r="AK3" s="735"/>
      <c r="AL3" s="735"/>
      <c r="AM3" s="738"/>
      <c r="AN3" s="738"/>
      <c r="AO3" s="739"/>
      <c r="AP3" s="740" t="s">
        <v>734</v>
      </c>
      <c r="AQ3" s="741" t="s">
        <v>734</v>
      </c>
      <c r="AR3" s="742" t="s">
        <v>715</v>
      </c>
      <c r="AS3" s="741" t="s">
        <v>735</v>
      </c>
      <c r="AT3" s="741"/>
      <c r="AU3" s="743">
        <v>43831</v>
      </c>
      <c r="AV3" s="743">
        <v>45657</v>
      </c>
      <c r="AW3" s="744">
        <v>86</v>
      </c>
      <c r="AX3" s="745">
        <v>43901</v>
      </c>
      <c r="AY3" s="741" t="s">
        <v>736</v>
      </c>
      <c r="AZ3" s="741" t="s">
        <v>737</v>
      </c>
      <c r="BA3" s="734"/>
      <c r="BB3" s="734"/>
      <c r="BC3" s="735"/>
      <c r="BD3" s="734"/>
      <c r="BE3" s="735" t="s">
        <v>713</v>
      </c>
      <c r="BF3" s="748" t="s">
        <v>738</v>
      </c>
      <c r="BG3" s="746" t="s">
        <v>737</v>
      </c>
      <c r="BH3" s="746"/>
      <c r="BI3" s="747"/>
    </row>
    <row r="4" spans="1:61" ht="62.25" customHeight="1">
      <c r="A4" s="725">
        <v>860780147</v>
      </c>
      <c r="B4" s="726">
        <v>86</v>
      </c>
      <c r="C4" s="727" t="s">
        <v>713</v>
      </c>
      <c r="D4" s="727"/>
      <c r="E4" s="728" t="s">
        <v>714</v>
      </c>
      <c r="F4" s="728"/>
      <c r="G4" s="729" t="s">
        <v>715</v>
      </c>
      <c r="H4" s="729" t="s">
        <v>715</v>
      </c>
      <c r="I4" s="730">
        <v>183</v>
      </c>
      <c r="J4" s="727" t="s">
        <v>741</v>
      </c>
      <c r="K4" s="731" t="s">
        <v>742</v>
      </c>
      <c r="L4" s="732">
        <v>860010800</v>
      </c>
      <c r="M4" s="733" t="s">
        <v>718</v>
      </c>
      <c r="N4" s="731" t="s">
        <v>719</v>
      </c>
      <c r="O4" s="734" t="s">
        <v>729</v>
      </c>
      <c r="P4" s="734" t="s">
        <v>730</v>
      </c>
      <c r="Q4" s="735"/>
      <c r="R4" s="736">
        <v>86202</v>
      </c>
      <c r="S4" s="734" t="s">
        <v>743</v>
      </c>
      <c r="T4" s="728" t="s">
        <v>722</v>
      </c>
      <c r="U4" s="737" t="s">
        <v>744</v>
      </c>
      <c r="V4" s="735" t="s">
        <v>724</v>
      </c>
      <c r="W4" s="735" t="s">
        <v>725</v>
      </c>
      <c r="X4" s="735" t="s">
        <v>726</v>
      </c>
      <c r="Y4" s="735" t="s">
        <v>727</v>
      </c>
      <c r="Z4" s="734" t="s">
        <v>731</v>
      </c>
      <c r="AA4" s="735"/>
      <c r="AB4" s="734" t="s">
        <v>729</v>
      </c>
      <c r="AC4" s="734" t="s">
        <v>730</v>
      </c>
      <c r="AD4" s="734">
        <v>86200</v>
      </c>
      <c r="AE4" s="734" t="s">
        <v>721</v>
      </c>
      <c r="AF4" s="734" t="s">
        <v>731</v>
      </c>
      <c r="AG4" s="735" t="s">
        <v>724</v>
      </c>
      <c r="AH4" s="735" t="s">
        <v>732</v>
      </c>
      <c r="AI4" s="735"/>
      <c r="AJ4" s="735" t="s">
        <v>733</v>
      </c>
      <c r="AK4" s="735"/>
      <c r="AL4" s="735"/>
      <c r="AM4" s="738"/>
      <c r="AN4" s="738"/>
      <c r="AO4" s="739"/>
      <c r="AP4" s="740" t="s">
        <v>734</v>
      </c>
      <c r="AQ4" s="741" t="s">
        <v>734</v>
      </c>
      <c r="AR4" s="742" t="s">
        <v>715</v>
      </c>
      <c r="AS4" s="741" t="s">
        <v>735</v>
      </c>
      <c r="AT4" s="741"/>
      <c r="AU4" s="743">
        <v>43831</v>
      </c>
      <c r="AV4" s="743">
        <v>45657</v>
      </c>
      <c r="AW4" s="744">
        <v>86</v>
      </c>
      <c r="AX4" s="745">
        <v>43901</v>
      </c>
      <c r="AY4" s="741" t="s">
        <v>736</v>
      </c>
      <c r="AZ4" s="741" t="s">
        <v>737</v>
      </c>
      <c r="BA4" s="734"/>
      <c r="BB4" s="734"/>
      <c r="BC4" s="735"/>
      <c r="BD4" s="734"/>
      <c r="BE4" s="735" t="s">
        <v>713</v>
      </c>
      <c r="BF4" s="748" t="s">
        <v>738</v>
      </c>
      <c r="BG4" s="746" t="s">
        <v>737</v>
      </c>
      <c r="BH4" s="746"/>
      <c r="BI4" s="747"/>
    </row>
    <row r="5" spans="1:61" ht="45.75" customHeight="1">
      <c r="A5" s="749">
        <v>640012118</v>
      </c>
      <c r="B5" s="750">
        <v>64</v>
      </c>
      <c r="C5" s="751" t="s">
        <v>745</v>
      </c>
      <c r="D5" s="752"/>
      <c r="E5" s="753" t="s">
        <v>746</v>
      </c>
      <c r="F5" s="752"/>
      <c r="G5" s="736" t="s">
        <v>747</v>
      </c>
      <c r="H5" s="754" t="s">
        <v>748</v>
      </c>
      <c r="I5" s="755">
        <v>500</v>
      </c>
      <c r="J5" s="756" t="s">
        <v>749</v>
      </c>
      <c r="K5" s="757" t="s">
        <v>750</v>
      </c>
      <c r="L5" s="758">
        <v>640001012</v>
      </c>
      <c r="M5" s="733" t="s">
        <v>751</v>
      </c>
      <c r="N5" s="759" t="s">
        <v>751</v>
      </c>
      <c r="O5" s="734" t="s">
        <v>752</v>
      </c>
      <c r="P5" s="760"/>
      <c r="Q5" s="736"/>
      <c r="R5" s="736">
        <v>64640</v>
      </c>
      <c r="S5" s="761" t="s">
        <v>753</v>
      </c>
      <c r="T5" s="728" t="s">
        <v>722</v>
      </c>
      <c r="U5" s="737" t="s">
        <v>754</v>
      </c>
      <c r="V5" s="736"/>
      <c r="W5" s="736"/>
      <c r="X5" s="736"/>
      <c r="Y5" s="736"/>
      <c r="Z5" s="736" t="s">
        <v>755</v>
      </c>
      <c r="AA5" s="734" t="s">
        <v>756</v>
      </c>
      <c r="AB5" s="734"/>
      <c r="AC5" s="736"/>
      <c r="AD5" s="736">
        <v>64240</v>
      </c>
      <c r="AE5" s="734" t="s">
        <v>757</v>
      </c>
      <c r="AF5" s="736" t="s">
        <v>758</v>
      </c>
      <c r="AG5" s="736" t="s">
        <v>724</v>
      </c>
      <c r="AH5" s="736" t="s">
        <v>759</v>
      </c>
      <c r="AI5" s="736" t="s">
        <v>760</v>
      </c>
      <c r="AJ5" s="736" t="s">
        <v>727</v>
      </c>
      <c r="AK5" s="762" t="s">
        <v>761</v>
      </c>
      <c r="AL5" s="736" t="s">
        <v>762</v>
      </c>
      <c r="AM5" s="763"/>
      <c r="AN5" s="738"/>
      <c r="AO5" s="764"/>
      <c r="AP5" s="691" t="s">
        <v>734</v>
      </c>
      <c r="AQ5" s="691" t="s">
        <v>737</v>
      </c>
      <c r="AR5" s="691"/>
      <c r="AS5" s="752"/>
      <c r="AT5" s="691"/>
      <c r="AU5" s="765" t="s">
        <v>763</v>
      </c>
      <c r="AV5" s="765" t="s">
        <v>763</v>
      </c>
      <c r="AW5" s="766" t="s">
        <v>764</v>
      </c>
      <c r="AX5" s="765"/>
      <c r="AY5" s="691"/>
      <c r="AZ5" s="752"/>
      <c r="BA5" s="734"/>
      <c r="BB5" s="736"/>
      <c r="BC5" s="736"/>
      <c r="BD5" s="736"/>
      <c r="BE5" s="767" t="s">
        <v>765</v>
      </c>
      <c r="BF5" s="768" t="s">
        <v>766</v>
      </c>
      <c r="BG5" s="746" t="s">
        <v>737</v>
      </c>
      <c r="BH5" s="746"/>
      <c r="BI5" s="747"/>
    </row>
    <row r="6" spans="1:61" ht="55.15" customHeight="1">
      <c r="A6" s="749">
        <v>640784229</v>
      </c>
      <c r="B6" s="750">
        <v>64</v>
      </c>
      <c r="C6" s="751" t="s">
        <v>745</v>
      </c>
      <c r="D6" s="752"/>
      <c r="E6" s="753" t="s">
        <v>746</v>
      </c>
      <c r="F6" s="752"/>
      <c r="G6" s="736" t="s">
        <v>747</v>
      </c>
      <c r="H6" s="754" t="s">
        <v>748</v>
      </c>
      <c r="I6" s="755">
        <v>500</v>
      </c>
      <c r="J6" s="756" t="s">
        <v>749</v>
      </c>
      <c r="K6" s="757" t="s">
        <v>767</v>
      </c>
      <c r="L6" s="758">
        <v>640001012</v>
      </c>
      <c r="M6" s="733" t="s">
        <v>751</v>
      </c>
      <c r="N6" s="769" t="s">
        <v>751</v>
      </c>
      <c r="O6" s="760"/>
      <c r="P6" s="760"/>
      <c r="Q6" s="736"/>
      <c r="R6" s="736">
        <v>64240</v>
      </c>
      <c r="S6" s="761" t="s">
        <v>757</v>
      </c>
      <c r="T6" s="728" t="s">
        <v>722</v>
      </c>
      <c r="U6" s="737" t="s">
        <v>768</v>
      </c>
      <c r="V6" s="736"/>
      <c r="W6" s="736"/>
      <c r="X6" s="736"/>
      <c r="Y6" s="736"/>
      <c r="Z6" s="736" t="s">
        <v>755</v>
      </c>
      <c r="AA6" s="734" t="s">
        <v>756</v>
      </c>
      <c r="AB6" s="734"/>
      <c r="AC6" s="736"/>
      <c r="AD6" s="736">
        <v>64240</v>
      </c>
      <c r="AE6" s="734" t="s">
        <v>757</v>
      </c>
      <c r="AF6" s="736" t="s">
        <v>758</v>
      </c>
      <c r="AG6" s="757"/>
      <c r="AH6" s="736"/>
      <c r="AI6" s="736"/>
      <c r="AJ6" s="736"/>
      <c r="AK6" s="736"/>
      <c r="AL6" s="736"/>
      <c r="AM6" s="763"/>
      <c r="AN6" s="738"/>
      <c r="AO6" s="764"/>
      <c r="AP6" s="691" t="s">
        <v>734</v>
      </c>
      <c r="AQ6" s="691" t="s">
        <v>737</v>
      </c>
      <c r="AR6" s="691"/>
      <c r="AS6" s="752"/>
      <c r="AT6" s="691"/>
      <c r="AU6" s="765" t="s">
        <v>763</v>
      </c>
      <c r="AV6" s="765" t="s">
        <v>763</v>
      </c>
      <c r="AW6" s="766" t="s">
        <v>764</v>
      </c>
      <c r="AX6" s="765"/>
      <c r="AY6" s="691"/>
      <c r="AZ6" s="752"/>
      <c r="BA6" s="734"/>
      <c r="BB6" s="736"/>
      <c r="BC6" s="736"/>
      <c r="BD6" s="736"/>
      <c r="BE6" s="767" t="s">
        <v>765</v>
      </c>
      <c r="BF6" s="768" t="s">
        <v>766</v>
      </c>
      <c r="BG6" s="746" t="s">
        <v>737</v>
      </c>
      <c r="BH6" s="746"/>
      <c r="BI6" s="747"/>
    </row>
    <row r="7" spans="1:61" ht="69.75" customHeight="1">
      <c r="A7" s="749">
        <v>640795571</v>
      </c>
      <c r="B7" s="750">
        <v>64</v>
      </c>
      <c r="C7" s="751" t="s">
        <v>745</v>
      </c>
      <c r="D7" s="752"/>
      <c r="E7" s="753" t="s">
        <v>746</v>
      </c>
      <c r="F7" s="752"/>
      <c r="G7" s="736" t="s">
        <v>769</v>
      </c>
      <c r="H7" s="754" t="s">
        <v>770</v>
      </c>
      <c r="I7" s="770">
        <v>354</v>
      </c>
      <c r="J7" s="771" t="s">
        <v>771</v>
      </c>
      <c r="K7" s="757" t="s">
        <v>772</v>
      </c>
      <c r="L7" s="758">
        <v>640001012</v>
      </c>
      <c r="M7" s="733" t="s">
        <v>773</v>
      </c>
      <c r="N7" s="769" t="s">
        <v>751</v>
      </c>
      <c r="O7" s="760" t="s">
        <v>774</v>
      </c>
      <c r="P7" s="760"/>
      <c r="Q7" s="736"/>
      <c r="R7" s="736">
        <v>64240</v>
      </c>
      <c r="S7" s="761" t="s">
        <v>775</v>
      </c>
      <c r="T7" s="728" t="s">
        <v>722</v>
      </c>
      <c r="U7" s="737" t="s">
        <v>776</v>
      </c>
      <c r="V7" s="736"/>
      <c r="W7" s="736"/>
      <c r="X7" s="736"/>
      <c r="Y7" s="736"/>
      <c r="Z7" s="736" t="s">
        <v>777</v>
      </c>
      <c r="AA7" s="734" t="s">
        <v>756</v>
      </c>
      <c r="AB7" s="734"/>
      <c r="AC7" s="736"/>
      <c r="AD7" s="736">
        <v>64240</v>
      </c>
      <c r="AE7" s="734" t="s">
        <v>757</v>
      </c>
      <c r="AF7" s="736" t="s">
        <v>758</v>
      </c>
      <c r="AG7" s="736"/>
      <c r="AH7" s="736"/>
      <c r="AI7" s="736"/>
      <c r="AJ7" s="736"/>
      <c r="AK7" s="736"/>
      <c r="AL7" s="736"/>
      <c r="AM7" s="763"/>
      <c r="AN7" s="738"/>
      <c r="AO7" s="772"/>
      <c r="AP7" s="691" t="s">
        <v>737</v>
      </c>
      <c r="AQ7" s="740" t="s">
        <v>737</v>
      </c>
      <c r="AR7" s="691"/>
      <c r="AS7" s="691"/>
      <c r="AT7" s="740"/>
      <c r="AU7" s="765" t="s">
        <v>763</v>
      </c>
      <c r="AV7" s="765" t="s">
        <v>763</v>
      </c>
      <c r="AW7" s="766" t="s">
        <v>764</v>
      </c>
      <c r="AX7" s="765"/>
      <c r="AY7" s="691"/>
      <c r="AZ7" s="752"/>
      <c r="BA7" s="734" t="s">
        <v>778</v>
      </c>
      <c r="BB7" s="773" t="s">
        <v>779</v>
      </c>
      <c r="BC7" s="736"/>
      <c r="BD7" s="736"/>
      <c r="BE7" s="767" t="s">
        <v>765</v>
      </c>
      <c r="BF7" s="768" t="s">
        <v>766</v>
      </c>
      <c r="BG7" s="746" t="s">
        <v>737</v>
      </c>
      <c r="BH7" s="746"/>
      <c r="BI7" s="747"/>
    </row>
    <row r="8" spans="1:61" ht="55.15" customHeight="1">
      <c r="A8" s="749">
        <v>640796009</v>
      </c>
      <c r="B8" s="750">
        <v>64</v>
      </c>
      <c r="C8" s="751" t="s">
        <v>745</v>
      </c>
      <c r="D8" s="752"/>
      <c r="E8" s="753" t="s">
        <v>746</v>
      </c>
      <c r="F8" s="752"/>
      <c r="G8" s="736" t="s">
        <v>747</v>
      </c>
      <c r="H8" s="754" t="s">
        <v>748</v>
      </c>
      <c r="I8" s="755">
        <v>500</v>
      </c>
      <c r="J8" s="756" t="s">
        <v>749</v>
      </c>
      <c r="K8" s="757" t="s">
        <v>780</v>
      </c>
      <c r="L8" s="758">
        <v>640001012</v>
      </c>
      <c r="M8" s="733" t="s">
        <v>773</v>
      </c>
      <c r="N8" s="769" t="s">
        <v>751</v>
      </c>
      <c r="O8" s="734" t="s">
        <v>781</v>
      </c>
      <c r="P8" s="760"/>
      <c r="Q8" s="736"/>
      <c r="R8" s="736">
        <v>64430</v>
      </c>
      <c r="S8" s="761" t="s">
        <v>782</v>
      </c>
      <c r="T8" s="728" t="s">
        <v>722</v>
      </c>
      <c r="U8" s="737" t="s">
        <v>783</v>
      </c>
      <c r="V8" s="736"/>
      <c r="W8" s="736"/>
      <c r="X8" s="736"/>
      <c r="Y8" s="736"/>
      <c r="Z8" s="736" t="s">
        <v>784</v>
      </c>
      <c r="AA8" s="734" t="s">
        <v>756</v>
      </c>
      <c r="AB8" s="734"/>
      <c r="AC8" s="736"/>
      <c r="AD8" s="736">
        <v>64240</v>
      </c>
      <c r="AE8" s="734" t="s">
        <v>757</v>
      </c>
      <c r="AF8" s="736" t="s">
        <v>758</v>
      </c>
      <c r="AG8" s="736"/>
      <c r="AH8" s="736"/>
      <c r="AI8" s="736"/>
      <c r="AJ8" s="736"/>
      <c r="AK8" s="736"/>
      <c r="AL8" s="736"/>
      <c r="AM8" s="763"/>
      <c r="AN8" s="738"/>
      <c r="AO8" s="764"/>
      <c r="AP8" s="691" t="s">
        <v>734</v>
      </c>
      <c r="AQ8" s="691" t="s">
        <v>737</v>
      </c>
      <c r="AR8" s="691"/>
      <c r="AS8" s="752"/>
      <c r="AT8" s="691"/>
      <c r="AU8" s="765" t="s">
        <v>763</v>
      </c>
      <c r="AV8" s="765" t="s">
        <v>763</v>
      </c>
      <c r="AW8" s="766" t="s">
        <v>764</v>
      </c>
      <c r="AX8" s="765"/>
      <c r="AY8" s="691"/>
      <c r="AZ8" s="752"/>
      <c r="BA8" s="734"/>
      <c r="BB8" s="773" t="s">
        <v>785</v>
      </c>
      <c r="BC8" s="736"/>
      <c r="BD8" s="736"/>
      <c r="BE8" s="767" t="s">
        <v>765</v>
      </c>
      <c r="BF8" s="768" t="s">
        <v>766</v>
      </c>
      <c r="BG8" s="746" t="s">
        <v>737</v>
      </c>
      <c r="BH8" s="746"/>
      <c r="BI8" s="747"/>
    </row>
    <row r="9" spans="1:61" ht="42" customHeight="1">
      <c r="A9" s="749">
        <v>640780615</v>
      </c>
      <c r="B9" s="750">
        <v>64</v>
      </c>
      <c r="C9" s="751" t="s">
        <v>745</v>
      </c>
      <c r="D9" s="752"/>
      <c r="E9" s="753" t="s">
        <v>746</v>
      </c>
      <c r="F9" s="752"/>
      <c r="G9" s="736" t="s">
        <v>747</v>
      </c>
      <c r="H9" s="754" t="s">
        <v>748</v>
      </c>
      <c r="I9" s="755">
        <v>500</v>
      </c>
      <c r="J9" s="756" t="s">
        <v>749</v>
      </c>
      <c r="K9" s="757" t="s">
        <v>786</v>
      </c>
      <c r="L9" s="758">
        <v>640000279</v>
      </c>
      <c r="M9" s="733" t="s">
        <v>787</v>
      </c>
      <c r="N9" s="769" t="s">
        <v>788</v>
      </c>
      <c r="O9" s="734" t="s">
        <v>789</v>
      </c>
      <c r="P9" s="760"/>
      <c r="Q9" s="736"/>
      <c r="R9" s="736">
        <v>64250</v>
      </c>
      <c r="S9" s="761" t="s">
        <v>790</v>
      </c>
      <c r="T9" s="728" t="s">
        <v>722</v>
      </c>
      <c r="U9" s="737" t="s">
        <v>791</v>
      </c>
      <c r="V9" s="736"/>
      <c r="W9" s="736"/>
      <c r="X9" s="736"/>
      <c r="Y9" s="736"/>
      <c r="Z9" s="736" t="s">
        <v>792</v>
      </c>
      <c r="AA9" s="736"/>
      <c r="AB9" s="734" t="s">
        <v>789</v>
      </c>
      <c r="AC9" s="736"/>
      <c r="AD9" s="736">
        <v>64250</v>
      </c>
      <c r="AE9" s="734" t="s">
        <v>790</v>
      </c>
      <c r="AF9" s="736" t="s">
        <v>792</v>
      </c>
      <c r="AG9" s="736"/>
      <c r="AH9" s="736"/>
      <c r="AI9" s="736"/>
      <c r="AJ9" s="736"/>
      <c r="AK9" s="736"/>
      <c r="AL9" s="736"/>
      <c r="AM9" s="763"/>
      <c r="AN9" s="738"/>
      <c r="AO9" s="764"/>
      <c r="AP9" s="691" t="s">
        <v>734</v>
      </c>
      <c r="AQ9" s="691" t="s">
        <v>737</v>
      </c>
      <c r="AR9" s="691"/>
      <c r="AS9" s="752"/>
      <c r="AT9" s="691"/>
      <c r="AU9" s="765" t="s">
        <v>763</v>
      </c>
      <c r="AV9" s="765" t="s">
        <v>763</v>
      </c>
      <c r="AW9" s="766" t="s">
        <v>764</v>
      </c>
      <c r="AX9" s="765"/>
      <c r="AY9" s="691"/>
      <c r="AZ9" s="752"/>
      <c r="BA9" s="734"/>
      <c r="BB9" s="736"/>
      <c r="BC9" s="736"/>
      <c r="BD9" s="736"/>
      <c r="BE9" s="767" t="s">
        <v>765</v>
      </c>
      <c r="BF9" s="768" t="s">
        <v>766</v>
      </c>
      <c r="BG9" s="746" t="s">
        <v>737</v>
      </c>
      <c r="BH9" s="746"/>
      <c r="BI9" s="747"/>
    </row>
    <row r="10" spans="1:61" ht="55.15" customHeight="1">
      <c r="A10" s="749">
        <v>640018164</v>
      </c>
      <c r="B10" s="750">
        <v>64</v>
      </c>
      <c r="C10" s="751" t="s">
        <v>745</v>
      </c>
      <c r="D10" s="774"/>
      <c r="E10" s="753" t="s">
        <v>746</v>
      </c>
      <c r="F10" s="752"/>
      <c r="G10" s="736" t="s">
        <v>715</v>
      </c>
      <c r="H10" s="754" t="s">
        <v>715</v>
      </c>
      <c r="I10" s="755">
        <v>182</v>
      </c>
      <c r="J10" s="756" t="s">
        <v>716</v>
      </c>
      <c r="K10" s="757" t="s">
        <v>793</v>
      </c>
      <c r="L10" s="758">
        <v>640000998</v>
      </c>
      <c r="M10" s="733" t="s">
        <v>794</v>
      </c>
      <c r="N10" s="769" t="s">
        <v>794</v>
      </c>
      <c r="O10" s="760"/>
      <c r="P10" s="760"/>
      <c r="Q10" s="736"/>
      <c r="R10" s="736">
        <v>64120</v>
      </c>
      <c r="S10" s="761" t="s">
        <v>795</v>
      </c>
      <c r="T10" s="728" t="s">
        <v>722</v>
      </c>
      <c r="U10" s="737" t="s">
        <v>796</v>
      </c>
      <c r="V10" s="736"/>
      <c r="W10" s="736"/>
      <c r="X10" s="736"/>
      <c r="Y10" s="736"/>
      <c r="Z10" s="736" t="s">
        <v>797</v>
      </c>
      <c r="AA10" s="736"/>
      <c r="AB10" s="734"/>
      <c r="AC10" s="736"/>
      <c r="AD10" s="736">
        <v>64120</v>
      </c>
      <c r="AE10" s="734" t="s">
        <v>795</v>
      </c>
      <c r="AF10" s="736" t="s">
        <v>797</v>
      </c>
      <c r="AG10" s="736"/>
      <c r="AH10" s="736"/>
      <c r="AI10" s="736"/>
      <c r="AJ10" s="734"/>
      <c r="AK10" s="736"/>
      <c r="AL10" s="736"/>
      <c r="AM10" s="763"/>
      <c r="AN10" s="738"/>
      <c r="AO10" s="772"/>
      <c r="AP10" s="691" t="s">
        <v>734</v>
      </c>
      <c r="AQ10" s="742" t="s">
        <v>734</v>
      </c>
      <c r="AR10" s="742" t="s">
        <v>715</v>
      </c>
      <c r="AS10" s="775" t="s">
        <v>798</v>
      </c>
      <c r="AT10" s="742"/>
      <c r="AU10" s="743">
        <v>43101</v>
      </c>
      <c r="AV10" s="743">
        <v>44926</v>
      </c>
      <c r="AW10" s="744" t="s">
        <v>764</v>
      </c>
      <c r="AX10" s="743">
        <v>43304</v>
      </c>
      <c r="AY10" s="742" t="s">
        <v>799</v>
      </c>
      <c r="AZ10" s="743"/>
      <c r="BA10" s="734"/>
      <c r="BB10" s="736"/>
      <c r="BC10" s="736"/>
      <c r="BD10" s="736"/>
      <c r="BE10" s="776" t="s">
        <v>800</v>
      </c>
      <c r="BF10" s="777" t="s">
        <v>801</v>
      </c>
      <c r="BG10" s="746" t="s">
        <v>737</v>
      </c>
      <c r="BH10" s="746"/>
      <c r="BI10" s="747"/>
    </row>
    <row r="11" spans="1:61" ht="44.25" customHeight="1">
      <c r="A11" s="749">
        <v>640780235</v>
      </c>
      <c r="B11" s="750">
        <v>64</v>
      </c>
      <c r="C11" s="751" t="s">
        <v>745</v>
      </c>
      <c r="D11" s="774"/>
      <c r="E11" s="753" t="s">
        <v>746</v>
      </c>
      <c r="F11" s="752"/>
      <c r="G11" s="736" t="s">
        <v>715</v>
      </c>
      <c r="H11" s="754" t="s">
        <v>715</v>
      </c>
      <c r="I11" s="755">
        <v>183</v>
      </c>
      <c r="J11" s="756" t="s">
        <v>741</v>
      </c>
      <c r="K11" s="778" t="s">
        <v>802</v>
      </c>
      <c r="L11" s="758">
        <v>640000998</v>
      </c>
      <c r="M11" s="733" t="s">
        <v>794</v>
      </c>
      <c r="N11" s="769" t="s">
        <v>794</v>
      </c>
      <c r="O11" s="760"/>
      <c r="P11" s="760"/>
      <c r="Q11" s="736"/>
      <c r="R11" s="736">
        <v>64120</v>
      </c>
      <c r="S11" s="761" t="s">
        <v>795</v>
      </c>
      <c r="T11" s="728" t="s">
        <v>722</v>
      </c>
      <c r="U11" s="737" t="s">
        <v>796</v>
      </c>
      <c r="V11" s="736"/>
      <c r="W11" s="736"/>
      <c r="X11" s="736"/>
      <c r="Y11" s="736"/>
      <c r="Z11" s="736" t="s">
        <v>797</v>
      </c>
      <c r="AA11" s="736"/>
      <c r="AB11" s="734"/>
      <c r="AC11" s="736"/>
      <c r="AD11" s="736">
        <v>64120</v>
      </c>
      <c r="AE11" s="734" t="s">
        <v>795</v>
      </c>
      <c r="AF11" s="736" t="s">
        <v>797</v>
      </c>
      <c r="AG11" s="736"/>
      <c r="AH11" s="736"/>
      <c r="AI11" s="736"/>
      <c r="AJ11" s="734"/>
      <c r="AK11" s="736"/>
      <c r="AL11" s="736"/>
      <c r="AM11" s="763"/>
      <c r="AN11" s="738"/>
      <c r="AO11" s="772"/>
      <c r="AP11" s="691" t="s">
        <v>734</v>
      </c>
      <c r="AQ11" s="742" t="s">
        <v>734</v>
      </c>
      <c r="AR11" s="742" t="s">
        <v>715</v>
      </c>
      <c r="AS11" s="775" t="s">
        <v>798</v>
      </c>
      <c r="AT11" s="742"/>
      <c r="AU11" s="743">
        <v>43101</v>
      </c>
      <c r="AV11" s="743">
        <v>44926</v>
      </c>
      <c r="AW11" s="744" t="s">
        <v>764</v>
      </c>
      <c r="AX11" s="743">
        <v>43304</v>
      </c>
      <c r="AY11" s="742" t="s">
        <v>799</v>
      </c>
      <c r="AZ11" s="743"/>
      <c r="BA11" s="734"/>
      <c r="BB11" s="736"/>
      <c r="BC11" s="736"/>
      <c r="BD11" s="736"/>
      <c r="BE11" s="776" t="s">
        <v>800</v>
      </c>
      <c r="BF11" s="779" t="s">
        <v>801</v>
      </c>
      <c r="BG11" s="746" t="s">
        <v>737</v>
      </c>
      <c r="BH11" s="746"/>
      <c r="BI11" s="747"/>
    </row>
    <row r="12" spans="1:61" ht="55.15" customHeight="1">
      <c r="A12" s="749">
        <v>640784195</v>
      </c>
      <c r="B12" s="750">
        <v>64</v>
      </c>
      <c r="C12" s="751" t="s">
        <v>745</v>
      </c>
      <c r="D12" s="774"/>
      <c r="E12" s="753" t="s">
        <v>746</v>
      </c>
      <c r="F12" s="752"/>
      <c r="G12" s="736" t="s">
        <v>715</v>
      </c>
      <c r="H12" s="754" t="s">
        <v>715</v>
      </c>
      <c r="I12" s="755">
        <v>246</v>
      </c>
      <c r="J12" s="756" t="s">
        <v>803</v>
      </c>
      <c r="K12" s="757" t="s">
        <v>804</v>
      </c>
      <c r="L12" s="758">
        <v>640000998</v>
      </c>
      <c r="M12" s="733" t="s">
        <v>794</v>
      </c>
      <c r="N12" s="769" t="s">
        <v>794</v>
      </c>
      <c r="O12" s="760"/>
      <c r="P12" s="760"/>
      <c r="Q12" s="736"/>
      <c r="R12" s="736">
        <v>64120</v>
      </c>
      <c r="S12" s="761" t="s">
        <v>795</v>
      </c>
      <c r="T12" s="728" t="s">
        <v>722</v>
      </c>
      <c r="U12" s="737" t="s">
        <v>796</v>
      </c>
      <c r="V12" s="736"/>
      <c r="W12" s="736"/>
      <c r="X12" s="736"/>
      <c r="Y12" s="736"/>
      <c r="Z12" s="736" t="s">
        <v>797</v>
      </c>
      <c r="AA12" s="736"/>
      <c r="AB12" s="734"/>
      <c r="AC12" s="736"/>
      <c r="AD12" s="736">
        <v>64120</v>
      </c>
      <c r="AE12" s="734" t="s">
        <v>795</v>
      </c>
      <c r="AF12" s="736" t="s">
        <v>797</v>
      </c>
      <c r="AG12" s="736"/>
      <c r="AH12" s="736"/>
      <c r="AI12" s="736"/>
      <c r="AJ12" s="734"/>
      <c r="AK12" s="736"/>
      <c r="AL12" s="736"/>
      <c r="AM12" s="763"/>
      <c r="AN12" s="738"/>
      <c r="AO12" s="772"/>
      <c r="AP12" s="691" t="s">
        <v>734</v>
      </c>
      <c r="AQ12" s="742" t="s">
        <v>734</v>
      </c>
      <c r="AR12" s="742" t="s">
        <v>715</v>
      </c>
      <c r="AS12" s="775" t="s">
        <v>798</v>
      </c>
      <c r="AT12" s="742"/>
      <c r="AU12" s="743">
        <v>43101</v>
      </c>
      <c r="AV12" s="743">
        <v>44926</v>
      </c>
      <c r="AW12" s="744" t="s">
        <v>764</v>
      </c>
      <c r="AX12" s="743">
        <v>43304</v>
      </c>
      <c r="AY12" s="742" t="s">
        <v>799</v>
      </c>
      <c r="AZ12" s="743"/>
      <c r="BA12" s="734"/>
      <c r="BB12" s="736"/>
      <c r="BC12" s="736"/>
      <c r="BD12" s="736"/>
      <c r="BE12" s="776" t="s">
        <v>800</v>
      </c>
      <c r="BF12" s="779" t="s">
        <v>801</v>
      </c>
      <c r="BG12" s="746" t="s">
        <v>737</v>
      </c>
      <c r="BH12" s="746"/>
      <c r="BI12" s="747"/>
    </row>
    <row r="13" spans="1:61" ht="61.5" customHeight="1">
      <c r="A13" s="725">
        <v>860008846</v>
      </c>
      <c r="B13" s="726">
        <v>86</v>
      </c>
      <c r="C13" s="727" t="s">
        <v>713</v>
      </c>
      <c r="D13" s="727"/>
      <c r="E13" s="728" t="s">
        <v>714</v>
      </c>
      <c r="F13" s="728"/>
      <c r="G13" s="780" t="s">
        <v>715</v>
      </c>
      <c r="H13" s="729" t="s">
        <v>715</v>
      </c>
      <c r="I13" s="730">
        <v>182</v>
      </c>
      <c r="J13" s="727" t="s">
        <v>716</v>
      </c>
      <c r="K13" s="731" t="s">
        <v>805</v>
      </c>
      <c r="L13" s="732">
        <v>860793090</v>
      </c>
      <c r="M13" s="733" t="s">
        <v>806</v>
      </c>
      <c r="N13" s="731" t="s">
        <v>807</v>
      </c>
      <c r="O13" s="734" t="s">
        <v>808</v>
      </c>
      <c r="P13" s="734"/>
      <c r="Q13" s="735"/>
      <c r="R13" s="736">
        <v>86800</v>
      </c>
      <c r="S13" s="734" t="s">
        <v>809</v>
      </c>
      <c r="T13" s="728" t="s">
        <v>722</v>
      </c>
      <c r="U13" s="737" t="s">
        <v>810</v>
      </c>
      <c r="V13" s="735" t="s">
        <v>724</v>
      </c>
      <c r="W13" s="735" t="s">
        <v>811</v>
      </c>
      <c r="X13" s="735"/>
      <c r="Y13" s="735" t="s">
        <v>727</v>
      </c>
      <c r="Z13" s="734" t="s">
        <v>812</v>
      </c>
      <c r="AA13" s="735"/>
      <c r="AB13" s="734" t="s">
        <v>808</v>
      </c>
      <c r="AC13" s="734"/>
      <c r="AD13" s="734">
        <v>86800</v>
      </c>
      <c r="AE13" s="734" t="s">
        <v>809</v>
      </c>
      <c r="AF13" s="734" t="s">
        <v>812</v>
      </c>
      <c r="AG13" s="735" t="s">
        <v>813</v>
      </c>
      <c r="AH13" s="735" t="s">
        <v>814</v>
      </c>
      <c r="AI13" s="735"/>
      <c r="AJ13" s="735" t="s">
        <v>815</v>
      </c>
      <c r="AK13" s="735"/>
      <c r="AL13" s="735"/>
      <c r="AM13" s="738"/>
      <c r="AN13" s="738"/>
      <c r="AO13" s="739"/>
      <c r="AP13" s="691" t="s">
        <v>734</v>
      </c>
      <c r="AQ13" s="741" t="s">
        <v>734</v>
      </c>
      <c r="AR13" s="742" t="s">
        <v>715</v>
      </c>
      <c r="AS13" s="741" t="s">
        <v>816</v>
      </c>
      <c r="AT13" s="781" t="s">
        <v>817</v>
      </c>
      <c r="AU13" s="743">
        <v>43462</v>
      </c>
      <c r="AV13" s="743">
        <v>45287</v>
      </c>
      <c r="AW13" s="744">
        <v>86</v>
      </c>
      <c r="AX13" s="745">
        <v>43530</v>
      </c>
      <c r="AY13" s="741" t="s">
        <v>818</v>
      </c>
      <c r="AZ13" s="745"/>
      <c r="BA13" s="734"/>
      <c r="BB13" s="734"/>
      <c r="BC13" s="735"/>
      <c r="BD13" s="734"/>
      <c r="BE13" s="735" t="s">
        <v>713</v>
      </c>
      <c r="BF13" s="723" t="s">
        <v>738</v>
      </c>
      <c r="BG13" s="746" t="s">
        <v>737</v>
      </c>
      <c r="BH13" s="746"/>
      <c r="BI13" s="747"/>
    </row>
    <row r="14" spans="1:61" ht="83.25" customHeight="1">
      <c r="A14" s="725">
        <v>860780162</v>
      </c>
      <c r="B14" s="726">
        <v>86</v>
      </c>
      <c r="C14" s="727" t="s">
        <v>713</v>
      </c>
      <c r="D14" s="727"/>
      <c r="E14" s="728" t="s">
        <v>714</v>
      </c>
      <c r="F14" s="728"/>
      <c r="G14" s="780" t="s">
        <v>715</v>
      </c>
      <c r="H14" s="729" t="s">
        <v>715</v>
      </c>
      <c r="I14" s="730">
        <v>183</v>
      </c>
      <c r="J14" s="727" t="s">
        <v>741</v>
      </c>
      <c r="K14" s="782" t="s">
        <v>819</v>
      </c>
      <c r="L14" s="732">
        <v>860793090</v>
      </c>
      <c r="M14" s="733" t="s">
        <v>806</v>
      </c>
      <c r="N14" s="731" t="s">
        <v>807</v>
      </c>
      <c r="O14" s="734" t="s">
        <v>808</v>
      </c>
      <c r="P14" s="734"/>
      <c r="Q14" s="735"/>
      <c r="R14" s="736">
        <v>86800</v>
      </c>
      <c r="S14" s="734" t="s">
        <v>809</v>
      </c>
      <c r="T14" s="728" t="s">
        <v>722</v>
      </c>
      <c r="U14" s="737" t="s">
        <v>810</v>
      </c>
      <c r="V14" s="735" t="s">
        <v>724</v>
      </c>
      <c r="W14" s="735" t="s">
        <v>811</v>
      </c>
      <c r="X14" s="735"/>
      <c r="Y14" s="735" t="s">
        <v>727</v>
      </c>
      <c r="Z14" s="734" t="s">
        <v>812</v>
      </c>
      <c r="AA14" s="735"/>
      <c r="AB14" s="734" t="s">
        <v>808</v>
      </c>
      <c r="AC14" s="734"/>
      <c r="AD14" s="734">
        <v>86800</v>
      </c>
      <c r="AE14" s="734" t="s">
        <v>809</v>
      </c>
      <c r="AF14" s="734" t="s">
        <v>812</v>
      </c>
      <c r="AG14" s="735" t="s">
        <v>813</v>
      </c>
      <c r="AH14" s="735" t="s">
        <v>814</v>
      </c>
      <c r="AI14" s="735"/>
      <c r="AJ14" s="735" t="s">
        <v>815</v>
      </c>
      <c r="AK14" s="735"/>
      <c r="AL14" s="735"/>
      <c r="AM14" s="738"/>
      <c r="AN14" s="738"/>
      <c r="AO14" s="739"/>
      <c r="AP14" s="691" t="s">
        <v>734</v>
      </c>
      <c r="AQ14" s="741" t="s">
        <v>734</v>
      </c>
      <c r="AR14" s="742" t="s">
        <v>715</v>
      </c>
      <c r="AS14" s="741" t="s">
        <v>816</v>
      </c>
      <c r="AT14" s="781" t="s">
        <v>817</v>
      </c>
      <c r="AU14" s="743">
        <v>43462</v>
      </c>
      <c r="AV14" s="743">
        <v>45287</v>
      </c>
      <c r="AW14" s="744">
        <v>86</v>
      </c>
      <c r="AX14" s="745">
        <v>43530</v>
      </c>
      <c r="AY14" s="741" t="s">
        <v>818</v>
      </c>
      <c r="AZ14" s="745"/>
      <c r="BA14" s="734"/>
      <c r="BB14" s="734"/>
      <c r="BC14" s="735"/>
      <c r="BD14" s="734"/>
      <c r="BE14" s="735" t="s">
        <v>713</v>
      </c>
      <c r="BF14" s="748" t="s">
        <v>738</v>
      </c>
      <c r="BG14" s="746" t="s">
        <v>737</v>
      </c>
      <c r="BH14" s="746"/>
      <c r="BI14" s="747"/>
    </row>
    <row r="15" spans="1:61" ht="72" customHeight="1">
      <c r="A15" s="725">
        <v>860791482</v>
      </c>
      <c r="B15" s="726">
        <v>86</v>
      </c>
      <c r="C15" s="727" t="s">
        <v>713</v>
      </c>
      <c r="D15" s="727"/>
      <c r="E15" s="728" t="s">
        <v>714</v>
      </c>
      <c r="F15" s="728"/>
      <c r="G15" s="729" t="s">
        <v>715</v>
      </c>
      <c r="H15" s="729" t="s">
        <v>715</v>
      </c>
      <c r="I15" s="730">
        <v>246</v>
      </c>
      <c r="J15" s="727" t="s">
        <v>803</v>
      </c>
      <c r="K15" s="731" t="s">
        <v>820</v>
      </c>
      <c r="L15" s="732">
        <v>860793090</v>
      </c>
      <c r="M15" s="733" t="s">
        <v>806</v>
      </c>
      <c r="N15" s="731" t="s">
        <v>807</v>
      </c>
      <c r="O15" s="734" t="s">
        <v>821</v>
      </c>
      <c r="P15" s="734"/>
      <c r="Q15" s="735"/>
      <c r="R15" s="736">
        <v>86800</v>
      </c>
      <c r="S15" s="734" t="s">
        <v>822</v>
      </c>
      <c r="T15" s="728" t="s">
        <v>722</v>
      </c>
      <c r="U15" s="737" t="s">
        <v>823</v>
      </c>
      <c r="V15" s="735" t="s">
        <v>724</v>
      </c>
      <c r="W15" s="735" t="s">
        <v>811</v>
      </c>
      <c r="X15" s="735"/>
      <c r="Y15" s="735" t="s">
        <v>727</v>
      </c>
      <c r="Z15" s="734" t="s">
        <v>824</v>
      </c>
      <c r="AA15" s="735"/>
      <c r="AB15" s="734" t="s">
        <v>808</v>
      </c>
      <c r="AC15" s="734"/>
      <c r="AD15" s="734">
        <v>86800</v>
      </c>
      <c r="AE15" s="734" t="s">
        <v>809</v>
      </c>
      <c r="AF15" s="734" t="s">
        <v>812</v>
      </c>
      <c r="AG15" s="735" t="s">
        <v>813</v>
      </c>
      <c r="AH15" s="735" t="s">
        <v>814</v>
      </c>
      <c r="AI15" s="735"/>
      <c r="AJ15" s="735" t="s">
        <v>815</v>
      </c>
      <c r="AK15" s="735"/>
      <c r="AL15" s="735"/>
      <c r="AM15" s="738"/>
      <c r="AN15" s="738"/>
      <c r="AO15" s="739"/>
      <c r="AP15" s="691" t="s">
        <v>734</v>
      </c>
      <c r="AQ15" s="741" t="s">
        <v>734</v>
      </c>
      <c r="AR15" s="742" t="s">
        <v>715</v>
      </c>
      <c r="AS15" s="741" t="s">
        <v>816</v>
      </c>
      <c r="AT15" s="781" t="s">
        <v>817</v>
      </c>
      <c r="AU15" s="743">
        <v>43462</v>
      </c>
      <c r="AV15" s="743">
        <v>45287</v>
      </c>
      <c r="AW15" s="744">
        <v>86</v>
      </c>
      <c r="AX15" s="745">
        <v>43530</v>
      </c>
      <c r="AY15" s="741" t="s">
        <v>818</v>
      </c>
      <c r="AZ15" s="745"/>
      <c r="BA15" s="734"/>
      <c r="BB15" s="734"/>
      <c r="BC15" s="735"/>
      <c r="BD15" s="734"/>
      <c r="BE15" s="735" t="s">
        <v>713</v>
      </c>
      <c r="BF15" s="723" t="s">
        <v>738</v>
      </c>
      <c r="BG15" s="746" t="s">
        <v>737</v>
      </c>
      <c r="BH15" s="746"/>
      <c r="BI15" s="747"/>
    </row>
    <row r="16" spans="1:61" ht="62.25" customHeight="1">
      <c r="A16" s="783">
        <v>790006621</v>
      </c>
      <c r="B16" s="784">
        <v>79</v>
      </c>
      <c r="C16" s="734" t="s">
        <v>825</v>
      </c>
      <c r="D16" s="728"/>
      <c r="E16" s="753" t="s">
        <v>826</v>
      </c>
      <c r="F16" s="785"/>
      <c r="G16" s="771" t="s">
        <v>827</v>
      </c>
      <c r="H16" s="771" t="s">
        <v>748</v>
      </c>
      <c r="I16" s="730">
        <v>209</v>
      </c>
      <c r="J16" s="727" t="s">
        <v>828</v>
      </c>
      <c r="K16" s="769" t="s">
        <v>829</v>
      </c>
      <c r="L16" s="786">
        <v>790006613</v>
      </c>
      <c r="M16" s="733" t="s">
        <v>830</v>
      </c>
      <c r="N16" s="769" t="s">
        <v>830</v>
      </c>
      <c r="O16" s="734" t="s">
        <v>831</v>
      </c>
      <c r="P16" s="734"/>
      <c r="Q16" s="787"/>
      <c r="R16" s="736">
        <v>79160</v>
      </c>
      <c r="S16" s="787" t="s">
        <v>832</v>
      </c>
      <c r="T16" s="728" t="s">
        <v>722</v>
      </c>
      <c r="U16" s="737" t="s">
        <v>833</v>
      </c>
      <c r="V16" s="736" t="s">
        <v>724</v>
      </c>
      <c r="W16" s="734" t="s">
        <v>834</v>
      </c>
      <c r="X16" s="736" t="s">
        <v>835</v>
      </c>
      <c r="Y16" s="734" t="s">
        <v>727</v>
      </c>
      <c r="Z16" s="736" t="s">
        <v>836</v>
      </c>
      <c r="AA16" s="734" t="s">
        <v>837</v>
      </c>
      <c r="AB16" s="734" t="s">
        <v>838</v>
      </c>
      <c r="AC16" s="734"/>
      <c r="AD16" s="734">
        <v>79160</v>
      </c>
      <c r="AE16" s="734" t="s">
        <v>839</v>
      </c>
      <c r="AF16" s="734" t="s">
        <v>836</v>
      </c>
      <c r="AG16" s="734"/>
      <c r="AH16" s="734"/>
      <c r="AI16" s="734"/>
      <c r="AJ16" s="734"/>
      <c r="AK16" s="788"/>
      <c r="AL16" s="734"/>
      <c r="AM16" s="763"/>
      <c r="AN16" s="738"/>
      <c r="AO16" s="765"/>
      <c r="AP16" s="789" t="s">
        <v>737</v>
      </c>
      <c r="AQ16" s="752" t="s">
        <v>737</v>
      </c>
      <c r="AR16" s="691"/>
      <c r="AS16" s="752"/>
      <c r="AT16" s="790" t="s">
        <v>840</v>
      </c>
      <c r="AU16" s="765" t="s">
        <v>763</v>
      </c>
      <c r="AV16" s="765" t="s">
        <v>763</v>
      </c>
      <c r="AW16" s="766" t="s">
        <v>763</v>
      </c>
      <c r="AX16" s="765"/>
      <c r="AY16" s="718"/>
      <c r="AZ16" s="752"/>
      <c r="BA16" s="791"/>
      <c r="BB16" s="792" t="s">
        <v>841</v>
      </c>
      <c r="BC16" s="793"/>
      <c r="BD16" s="793"/>
      <c r="BE16" s="791" t="s">
        <v>825</v>
      </c>
      <c r="BF16" s="785" t="s">
        <v>826</v>
      </c>
      <c r="BG16" s="746" t="s">
        <v>737</v>
      </c>
      <c r="BH16" s="746"/>
      <c r="BI16" s="747"/>
    </row>
    <row r="17" spans="1:61" ht="65.45" customHeight="1">
      <c r="A17" s="749">
        <v>640005849</v>
      </c>
      <c r="B17" s="750">
        <v>64</v>
      </c>
      <c r="C17" s="751" t="s">
        <v>842</v>
      </c>
      <c r="D17" s="774"/>
      <c r="E17" s="753" t="s">
        <v>746</v>
      </c>
      <c r="F17" s="752"/>
      <c r="G17" s="736" t="s">
        <v>843</v>
      </c>
      <c r="H17" s="754" t="s">
        <v>843</v>
      </c>
      <c r="I17" s="755">
        <v>165</v>
      </c>
      <c r="J17" s="756" t="s">
        <v>844</v>
      </c>
      <c r="K17" s="757" t="s">
        <v>845</v>
      </c>
      <c r="L17" s="758">
        <v>640005799</v>
      </c>
      <c r="M17" s="733" t="s">
        <v>846</v>
      </c>
      <c r="N17" s="769" t="s">
        <v>846</v>
      </c>
      <c r="O17" s="760" t="s">
        <v>847</v>
      </c>
      <c r="P17" s="760" t="s">
        <v>848</v>
      </c>
      <c r="Q17" s="736"/>
      <c r="R17" s="736">
        <v>64000</v>
      </c>
      <c r="S17" s="761" t="s">
        <v>849</v>
      </c>
      <c r="T17" s="728" t="s">
        <v>722</v>
      </c>
      <c r="U17" s="737" t="s">
        <v>850</v>
      </c>
      <c r="V17" s="736"/>
      <c r="W17" s="736"/>
      <c r="X17" s="736"/>
      <c r="Y17" s="736"/>
      <c r="Z17" s="736" t="s">
        <v>851</v>
      </c>
      <c r="AA17" s="736"/>
      <c r="AB17" s="734" t="s">
        <v>852</v>
      </c>
      <c r="AC17" s="736"/>
      <c r="AD17" s="736">
        <v>64000</v>
      </c>
      <c r="AE17" s="734" t="s">
        <v>849</v>
      </c>
      <c r="AF17" s="736" t="s">
        <v>851</v>
      </c>
      <c r="AG17" s="736"/>
      <c r="AH17" s="736"/>
      <c r="AI17" s="736"/>
      <c r="AJ17" s="736"/>
      <c r="AK17" s="736"/>
      <c r="AL17" s="736"/>
      <c r="AM17" s="763"/>
      <c r="AN17" s="738"/>
      <c r="AO17" s="764"/>
      <c r="AP17" s="740" t="s">
        <v>737</v>
      </c>
      <c r="AQ17" s="691" t="s">
        <v>737</v>
      </c>
      <c r="AR17" s="691"/>
      <c r="AS17" s="752"/>
      <c r="AT17" s="691"/>
      <c r="AU17" s="765" t="s">
        <v>763</v>
      </c>
      <c r="AV17" s="765" t="s">
        <v>763</v>
      </c>
      <c r="AW17" s="766" t="s">
        <v>853</v>
      </c>
      <c r="AX17" s="765"/>
      <c r="AY17" s="691"/>
      <c r="AZ17" s="752"/>
      <c r="BA17" s="734" t="s">
        <v>854</v>
      </c>
      <c r="BB17" s="736"/>
      <c r="BC17" s="736"/>
      <c r="BD17" s="736"/>
      <c r="BE17" s="774" t="s">
        <v>855</v>
      </c>
      <c r="BF17" s="794" t="s">
        <v>856</v>
      </c>
      <c r="BG17" s="746" t="s">
        <v>737</v>
      </c>
      <c r="BH17" s="746"/>
      <c r="BI17" s="747"/>
    </row>
    <row r="18" spans="1:61" ht="54.75" customHeight="1">
      <c r="A18" s="795">
        <v>870003712</v>
      </c>
      <c r="B18" s="796">
        <v>87</v>
      </c>
      <c r="C18" s="727" t="s">
        <v>857</v>
      </c>
      <c r="D18" s="727"/>
      <c r="E18" s="797" t="s">
        <v>858</v>
      </c>
      <c r="F18" s="797"/>
      <c r="G18" s="734" t="s">
        <v>827</v>
      </c>
      <c r="H18" s="798" t="s">
        <v>748</v>
      </c>
      <c r="I18" s="773">
        <v>354</v>
      </c>
      <c r="J18" s="734" t="s">
        <v>771</v>
      </c>
      <c r="K18" s="799" t="s">
        <v>859</v>
      </c>
      <c r="L18" s="800">
        <v>870006608</v>
      </c>
      <c r="M18" s="733" t="s">
        <v>860</v>
      </c>
      <c r="N18" s="769" t="s">
        <v>860</v>
      </c>
      <c r="O18" s="734" t="s">
        <v>861</v>
      </c>
      <c r="P18" s="734"/>
      <c r="Q18" s="734"/>
      <c r="R18" s="734">
        <v>87500</v>
      </c>
      <c r="S18" s="734" t="s">
        <v>862</v>
      </c>
      <c r="T18" s="728" t="s">
        <v>722</v>
      </c>
      <c r="U18" s="737" t="s">
        <v>863</v>
      </c>
      <c r="V18" s="734"/>
      <c r="W18" s="734"/>
      <c r="X18" s="734"/>
      <c r="Y18" s="734"/>
      <c r="Z18" s="734" t="s">
        <v>864</v>
      </c>
      <c r="AA18" s="801"/>
      <c r="AB18" s="734" t="s">
        <v>865</v>
      </c>
      <c r="AC18" s="734"/>
      <c r="AD18" s="734">
        <v>87500</v>
      </c>
      <c r="AE18" s="734" t="s">
        <v>866</v>
      </c>
      <c r="AF18" s="734" t="s">
        <v>867</v>
      </c>
      <c r="AG18" s="734"/>
      <c r="AH18" s="734"/>
      <c r="AI18" s="734"/>
      <c r="AJ18" s="734"/>
      <c r="AK18" s="734"/>
      <c r="AL18" s="734"/>
      <c r="AM18" s="802"/>
      <c r="AN18" s="738"/>
      <c r="AO18" s="739"/>
      <c r="AP18" s="740" t="s">
        <v>734</v>
      </c>
      <c r="AQ18" s="712" t="s">
        <v>734</v>
      </c>
      <c r="AR18" s="742" t="s">
        <v>771</v>
      </c>
      <c r="AS18" s="742" t="s">
        <v>868</v>
      </c>
      <c r="AT18" s="712"/>
      <c r="AU18" s="743">
        <v>43466</v>
      </c>
      <c r="AV18" s="743">
        <v>45291</v>
      </c>
      <c r="AW18" s="744">
        <v>87</v>
      </c>
      <c r="AX18" s="803">
        <v>43762</v>
      </c>
      <c r="AY18" s="742" t="s">
        <v>869</v>
      </c>
      <c r="AZ18" s="742" t="s">
        <v>870</v>
      </c>
      <c r="BA18" s="734"/>
      <c r="BB18" s="734"/>
      <c r="BC18" s="734"/>
      <c r="BD18" s="734"/>
      <c r="BE18" s="798" t="s">
        <v>765</v>
      </c>
      <c r="BF18" s="804" t="s">
        <v>871</v>
      </c>
      <c r="BG18" s="746" t="s">
        <v>737</v>
      </c>
      <c r="BH18" s="746"/>
      <c r="BI18" s="747"/>
    </row>
    <row r="19" spans="1:61" ht="54.75" customHeight="1">
      <c r="A19" s="795">
        <v>640022851</v>
      </c>
      <c r="B19" s="750">
        <v>64</v>
      </c>
      <c r="C19" s="751" t="s">
        <v>842</v>
      </c>
      <c r="D19" s="727"/>
      <c r="E19" s="753" t="s">
        <v>746</v>
      </c>
      <c r="F19" s="797"/>
      <c r="G19" s="736" t="s">
        <v>843</v>
      </c>
      <c r="H19" s="754" t="s">
        <v>843</v>
      </c>
      <c r="I19" s="773" t="s">
        <v>872</v>
      </c>
      <c r="J19" s="734" t="s">
        <v>873</v>
      </c>
      <c r="K19" s="769" t="s">
        <v>874</v>
      </c>
      <c r="L19" s="800">
        <v>640781290</v>
      </c>
      <c r="M19" s="733" t="s">
        <v>875</v>
      </c>
      <c r="N19" s="769" t="s">
        <v>875</v>
      </c>
      <c r="O19" s="734" t="s">
        <v>876</v>
      </c>
      <c r="P19" s="734" t="s">
        <v>877</v>
      </c>
      <c r="Q19" s="734"/>
      <c r="R19" s="734">
        <v>64046</v>
      </c>
      <c r="S19" s="734" t="s">
        <v>878</v>
      </c>
      <c r="T19" s="728" t="s">
        <v>879</v>
      </c>
      <c r="U19" s="737" t="s">
        <v>880</v>
      </c>
      <c r="V19" s="734" t="s">
        <v>724</v>
      </c>
      <c r="W19" s="734" t="s">
        <v>881</v>
      </c>
      <c r="X19" s="734" t="s">
        <v>882</v>
      </c>
      <c r="Y19" s="734" t="s">
        <v>727</v>
      </c>
      <c r="Z19" s="734" t="s">
        <v>883</v>
      </c>
      <c r="AA19" s="801"/>
      <c r="AB19" s="734" t="s">
        <v>876</v>
      </c>
      <c r="AC19" s="734" t="s">
        <v>877</v>
      </c>
      <c r="AD19" s="734">
        <v>64046</v>
      </c>
      <c r="AE19" s="734" t="s">
        <v>878</v>
      </c>
      <c r="AF19" s="734"/>
      <c r="AG19" s="734"/>
      <c r="AH19" s="734"/>
      <c r="AI19" s="734"/>
      <c r="AJ19" s="734"/>
      <c r="AK19" s="734"/>
      <c r="AL19" s="734"/>
      <c r="AM19" s="802"/>
      <c r="AN19" s="738"/>
      <c r="AO19" s="739">
        <v>45717</v>
      </c>
      <c r="AP19" s="740" t="s">
        <v>737</v>
      </c>
      <c r="AQ19" s="718" t="s">
        <v>737</v>
      </c>
      <c r="AR19" s="691"/>
      <c r="AS19" s="691"/>
      <c r="AT19" s="718"/>
      <c r="AU19" s="765"/>
      <c r="AV19" s="765"/>
      <c r="AW19" s="766"/>
      <c r="AX19" s="739"/>
      <c r="AY19" s="691"/>
      <c r="AZ19" s="691"/>
      <c r="BA19" s="734"/>
      <c r="BB19" s="734"/>
      <c r="BC19" s="734"/>
      <c r="BD19" s="734"/>
      <c r="BE19" s="798"/>
      <c r="BF19" s="794" t="s">
        <v>856</v>
      </c>
      <c r="BG19" s="746" t="s">
        <v>737</v>
      </c>
      <c r="BH19" s="746"/>
      <c r="BI19" s="747"/>
    </row>
    <row r="20" spans="1:61" ht="63.6" customHeight="1">
      <c r="A20" s="749">
        <v>640008348</v>
      </c>
      <c r="B20" s="750">
        <v>64</v>
      </c>
      <c r="C20" s="751" t="s">
        <v>884</v>
      </c>
      <c r="D20" s="774"/>
      <c r="E20" s="753" t="s">
        <v>885</v>
      </c>
      <c r="F20" s="752"/>
      <c r="G20" s="736" t="s">
        <v>747</v>
      </c>
      <c r="H20" s="754" t="s">
        <v>748</v>
      </c>
      <c r="I20" s="755">
        <v>500</v>
      </c>
      <c r="J20" s="756" t="s">
        <v>749</v>
      </c>
      <c r="K20" s="757" t="s">
        <v>886</v>
      </c>
      <c r="L20" s="758">
        <v>640785523</v>
      </c>
      <c r="M20" s="733" t="s">
        <v>887</v>
      </c>
      <c r="N20" s="769" t="s">
        <v>887</v>
      </c>
      <c r="O20" s="734" t="s">
        <v>888</v>
      </c>
      <c r="P20" s="760"/>
      <c r="Q20" s="736"/>
      <c r="R20" s="736">
        <v>64990</v>
      </c>
      <c r="S20" s="761" t="s">
        <v>889</v>
      </c>
      <c r="T20" s="728" t="s">
        <v>722</v>
      </c>
      <c r="U20" s="737" t="s">
        <v>890</v>
      </c>
      <c r="V20" s="736" t="s">
        <v>724</v>
      </c>
      <c r="W20" s="736" t="s">
        <v>891</v>
      </c>
      <c r="X20" s="736" t="s">
        <v>892</v>
      </c>
      <c r="Y20" s="736" t="s">
        <v>727</v>
      </c>
      <c r="Z20" s="736" t="s">
        <v>893</v>
      </c>
      <c r="AA20" s="736"/>
      <c r="AB20" s="734" t="s">
        <v>894</v>
      </c>
      <c r="AC20" s="736"/>
      <c r="AD20" s="736">
        <v>64100</v>
      </c>
      <c r="AE20" s="734" t="s">
        <v>895</v>
      </c>
      <c r="AF20" s="736" t="s">
        <v>896</v>
      </c>
      <c r="AG20" s="736" t="s">
        <v>813</v>
      </c>
      <c r="AH20" s="736" t="s">
        <v>897</v>
      </c>
      <c r="AI20" s="736" t="s">
        <v>898</v>
      </c>
      <c r="AJ20" s="734" t="s">
        <v>899</v>
      </c>
      <c r="AK20" s="736"/>
      <c r="AL20" s="736"/>
      <c r="AM20" s="763"/>
      <c r="AN20" s="738"/>
      <c r="AO20" s="739"/>
      <c r="AP20" s="691" t="s">
        <v>734</v>
      </c>
      <c r="AQ20" s="742" t="s">
        <v>734</v>
      </c>
      <c r="AR20" s="742" t="s">
        <v>748</v>
      </c>
      <c r="AS20" s="742" t="s">
        <v>900</v>
      </c>
      <c r="AT20" s="742"/>
      <c r="AU20" s="743">
        <v>43466</v>
      </c>
      <c r="AV20" s="743">
        <v>45291</v>
      </c>
      <c r="AW20" s="744" t="s">
        <v>764</v>
      </c>
      <c r="AX20" s="743">
        <v>43727</v>
      </c>
      <c r="AY20" s="742" t="s">
        <v>901</v>
      </c>
      <c r="AZ20" s="775" t="s">
        <v>737</v>
      </c>
      <c r="BA20" s="734"/>
      <c r="BB20" s="736"/>
      <c r="BC20" s="736"/>
      <c r="BD20" s="736"/>
      <c r="BE20" s="776" t="s">
        <v>800</v>
      </c>
      <c r="BF20" s="794" t="s">
        <v>902</v>
      </c>
      <c r="BG20" s="746" t="s">
        <v>737</v>
      </c>
      <c r="BH20" s="746"/>
      <c r="BI20" s="747"/>
    </row>
    <row r="21" spans="1:61" ht="45" customHeight="1">
      <c r="A21" s="749">
        <v>640014098</v>
      </c>
      <c r="B21" s="750">
        <v>64</v>
      </c>
      <c r="C21" s="751" t="s">
        <v>884</v>
      </c>
      <c r="D21" s="774"/>
      <c r="E21" s="753" t="s">
        <v>885</v>
      </c>
      <c r="F21" s="752"/>
      <c r="G21" s="736" t="s">
        <v>747</v>
      </c>
      <c r="H21" s="754" t="s">
        <v>748</v>
      </c>
      <c r="I21" s="755">
        <v>500</v>
      </c>
      <c r="J21" s="756" t="s">
        <v>749</v>
      </c>
      <c r="K21" s="778" t="s">
        <v>903</v>
      </c>
      <c r="L21" s="758">
        <v>640785523</v>
      </c>
      <c r="M21" s="733" t="s">
        <v>887</v>
      </c>
      <c r="N21" s="769" t="s">
        <v>887</v>
      </c>
      <c r="O21" s="734" t="s">
        <v>894</v>
      </c>
      <c r="P21" s="734" t="s">
        <v>904</v>
      </c>
      <c r="Q21" s="736"/>
      <c r="R21" s="736">
        <v>64100</v>
      </c>
      <c r="S21" s="761" t="s">
        <v>895</v>
      </c>
      <c r="T21" s="728" t="s">
        <v>722</v>
      </c>
      <c r="U21" s="737" t="s">
        <v>905</v>
      </c>
      <c r="V21" s="736"/>
      <c r="W21" s="736"/>
      <c r="X21" s="736"/>
      <c r="Y21" s="736"/>
      <c r="Z21" s="736" t="s">
        <v>906</v>
      </c>
      <c r="AA21" s="736"/>
      <c r="AB21" s="734" t="s">
        <v>894</v>
      </c>
      <c r="AC21" s="736" t="s">
        <v>904</v>
      </c>
      <c r="AD21" s="736">
        <v>64100</v>
      </c>
      <c r="AE21" s="734" t="s">
        <v>895</v>
      </c>
      <c r="AF21" s="736" t="s">
        <v>896</v>
      </c>
      <c r="AG21" s="736" t="s">
        <v>813</v>
      </c>
      <c r="AH21" s="736" t="s">
        <v>897</v>
      </c>
      <c r="AI21" s="736" t="s">
        <v>898</v>
      </c>
      <c r="AJ21" s="734" t="s">
        <v>899</v>
      </c>
      <c r="AK21" s="736"/>
      <c r="AL21" s="736"/>
      <c r="AM21" s="763"/>
      <c r="AN21" s="738"/>
      <c r="AO21" s="739"/>
      <c r="AP21" s="691" t="s">
        <v>734</v>
      </c>
      <c r="AQ21" s="742" t="s">
        <v>734</v>
      </c>
      <c r="AR21" s="742" t="s">
        <v>748</v>
      </c>
      <c r="AS21" s="742" t="s">
        <v>900</v>
      </c>
      <c r="AT21" s="742"/>
      <c r="AU21" s="743">
        <v>43466</v>
      </c>
      <c r="AV21" s="743">
        <v>45291</v>
      </c>
      <c r="AW21" s="744" t="s">
        <v>764</v>
      </c>
      <c r="AX21" s="743">
        <v>43727</v>
      </c>
      <c r="AY21" s="742" t="s">
        <v>901</v>
      </c>
      <c r="AZ21" s="775" t="s">
        <v>737</v>
      </c>
      <c r="BA21" s="734"/>
      <c r="BB21" s="736"/>
      <c r="BC21" s="736"/>
      <c r="BD21" s="736"/>
      <c r="BE21" s="776" t="s">
        <v>800</v>
      </c>
      <c r="BF21" s="794" t="s">
        <v>902</v>
      </c>
      <c r="BG21" s="746" t="s">
        <v>737</v>
      </c>
      <c r="BH21" s="746"/>
      <c r="BI21" s="747"/>
    </row>
    <row r="22" spans="1:61" ht="45" customHeight="1">
      <c r="A22" s="749">
        <v>640014148</v>
      </c>
      <c r="B22" s="750">
        <v>64</v>
      </c>
      <c r="C22" s="751" t="s">
        <v>884</v>
      </c>
      <c r="D22" s="774"/>
      <c r="E22" s="753" t="s">
        <v>885</v>
      </c>
      <c r="F22" s="752"/>
      <c r="G22" s="791" t="s">
        <v>907</v>
      </c>
      <c r="H22" s="754" t="s">
        <v>748</v>
      </c>
      <c r="I22" s="755">
        <v>207</v>
      </c>
      <c r="J22" s="756" t="s">
        <v>908</v>
      </c>
      <c r="K22" s="757" t="s">
        <v>909</v>
      </c>
      <c r="L22" s="758">
        <v>640785523</v>
      </c>
      <c r="M22" s="733" t="s">
        <v>887</v>
      </c>
      <c r="N22" s="769" t="s">
        <v>887</v>
      </c>
      <c r="O22" s="734" t="s">
        <v>910</v>
      </c>
      <c r="P22" s="760"/>
      <c r="Q22" s="736"/>
      <c r="R22" s="736">
        <v>64600</v>
      </c>
      <c r="S22" s="761" t="s">
        <v>911</v>
      </c>
      <c r="T22" s="728" t="s">
        <v>722</v>
      </c>
      <c r="U22" s="737" t="s">
        <v>912</v>
      </c>
      <c r="V22" s="736"/>
      <c r="W22" s="736"/>
      <c r="X22" s="736"/>
      <c r="Y22" s="736"/>
      <c r="Z22" s="736" t="s">
        <v>913</v>
      </c>
      <c r="AA22" s="736"/>
      <c r="AB22" s="734" t="s">
        <v>894</v>
      </c>
      <c r="AC22" s="736"/>
      <c r="AD22" s="736">
        <v>64100</v>
      </c>
      <c r="AE22" s="734" t="s">
        <v>895</v>
      </c>
      <c r="AF22" s="736" t="s">
        <v>896</v>
      </c>
      <c r="AG22" s="736" t="s">
        <v>813</v>
      </c>
      <c r="AH22" s="736" t="s">
        <v>897</v>
      </c>
      <c r="AI22" s="736" t="s">
        <v>898</v>
      </c>
      <c r="AJ22" s="734" t="s">
        <v>899</v>
      </c>
      <c r="AK22" s="736"/>
      <c r="AL22" s="736"/>
      <c r="AM22" s="763"/>
      <c r="AN22" s="738"/>
      <c r="AO22" s="764"/>
      <c r="AP22" s="740" t="s">
        <v>734</v>
      </c>
      <c r="AQ22" s="742" t="s">
        <v>734</v>
      </c>
      <c r="AR22" s="742" t="s">
        <v>748</v>
      </c>
      <c r="AS22" s="775" t="s">
        <v>900</v>
      </c>
      <c r="AT22" s="742"/>
      <c r="AU22" s="743">
        <v>43466</v>
      </c>
      <c r="AV22" s="743">
        <v>45291</v>
      </c>
      <c r="AW22" s="744" t="s">
        <v>764</v>
      </c>
      <c r="AX22" s="743">
        <v>43727</v>
      </c>
      <c r="AY22" s="742" t="s">
        <v>901</v>
      </c>
      <c r="AZ22" s="775" t="s">
        <v>737</v>
      </c>
      <c r="BA22" s="734"/>
      <c r="BB22" s="736"/>
      <c r="BC22" s="736"/>
      <c r="BD22" s="736"/>
      <c r="BE22" s="776" t="s">
        <v>800</v>
      </c>
      <c r="BF22" s="794" t="s">
        <v>902</v>
      </c>
      <c r="BG22" s="746" t="s">
        <v>737</v>
      </c>
      <c r="BH22" s="746"/>
      <c r="BI22" s="747"/>
    </row>
    <row r="23" spans="1:61" ht="45" customHeight="1">
      <c r="A23" s="749">
        <v>640014189</v>
      </c>
      <c r="B23" s="750">
        <v>64</v>
      </c>
      <c r="C23" s="751" t="s">
        <v>884</v>
      </c>
      <c r="D23" s="774"/>
      <c r="E23" s="753" t="s">
        <v>885</v>
      </c>
      <c r="F23" s="752"/>
      <c r="G23" s="736" t="s">
        <v>747</v>
      </c>
      <c r="H23" s="754" t="s">
        <v>748</v>
      </c>
      <c r="I23" s="755">
        <v>500</v>
      </c>
      <c r="J23" s="756" t="s">
        <v>749</v>
      </c>
      <c r="K23" s="757" t="s">
        <v>914</v>
      </c>
      <c r="L23" s="758">
        <v>640785523</v>
      </c>
      <c r="M23" s="733" t="s">
        <v>887</v>
      </c>
      <c r="N23" s="769" t="s">
        <v>887</v>
      </c>
      <c r="O23" s="734" t="s">
        <v>915</v>
      </c>
      <c r="P23" s="760"/>
      <c r="Q23" s="736"/>
      <c r="R23" s="736">
        <v>64600</v>
      </c>
      <c r="S23" s="761" t="s">
        <v>911</v>
      </c>
      <c r="T23" s="728" t="s">
        <v>722</v>
      </c>
      <c r="U23" s="737" t="s">
        <v>916</v>
      </c>
      <c r="V23" s="736"/>
      <c r="W23" s="736"/>
      <c r="X23" s="736"/>
      <c r="Y23" s="736"/>
      <c r="Z23" s="736" t="s">
        <v>917</v>
      </c>
      <c r="AA23" s="736"/>
      <c r="AB23" s="734" t="s">
        <v>894</v>
      </c>
      <c r="AC23" s="736"/>
      <c r="AD23" s="736">
        <v>64100</v>
      </c>
      <c r="AE23" s="734" t="s">
        <v>895</v>
      </c>
      <c r="AF23" s="736" t="s">
        <v>896</v>
      </c>
      <c r="AG23" s="736" t="s">
        <v>813</v>
      </c>
      <c r="AH23" s="736" t="s">
        <v>897</v>
      </c>
      <c r="AI23" s="736" t="s">
        <v>898</v>
      </c>
      <c r="AJ23" s="734" t="s">
        <v>899</v>
      </c>
      <c r="AK23" s="736"/>
      <c r="AL23" s="736"/>
      <c r="AM23" s="763"/>
      <c r="AN23" s="738"/>
      <c r="AO23" s="739"/>
      <c r="AP23" s="691" t="s">
        <v>734</v>
      </c>
      <c r="AQ23" s="742" t="s">
        <v>734</v>
      </c>
      <c r="AR23" s="742" t="s">
        <v>748</v>
      </c>
      <c r="AS23" s="742" t="s">
        <v>900</v>
      </c>
      <c r="AT23" s="742"/>
      <c r="AU23" s="743">
        <v>43466</v>
      </c>
      <c r="AV23" s="743">
        <v>45291</v>
      </c>
      <c r="AW23" s="744" t="s">
        <v>764</v>
      </c>
      <c r="AX23" s="743">
        <v>43727</v>
      </c>
      <c r="AY23" s="742" t="s">
        <v>901</v>
      </c>
      <c r="AZ23" s="775" t="s">
        <v>737</v>
      </c>
      <c r="BA23" s="734"/>
      <c r="BB23" s="736"/>
      <c r="BC23" s="736"/>
      <c r="BD23" s="736"/>
      <c r="BE23" s="776" t="s">
        <v>800</v>
      </c>
      <c r="BF23" s="794" t="s">
        <v>902</v>
      </c>
      <c r="BG23" s="746" t="s">
        <v>737</v>
      </c>
      <c r="BH23" s="746"/>
      <c r="BI23" s="747"/>
    </row>
    <row r="24" spans="1:61" ht="45" customHeight="1">
      <c r="A24" s="749">
        <v>640014734</v>
      </c>
      <c r="B24" s="750">
        <v>64</v>
      </c>
      <c r="C24" s="751" t="s">
        <v>884</v>
      </c>
      <c r="D24" s="774"/>
      <c r="E24" s="753" t="s">
        <v>885</v>
      </c>
      <c r="F24" s="752"/>
      <c r="G24" s="736" t="s">
        <v>747</v>
      </c>
      <c r="H24" s="754" t="s">
        <v>748</v>
      </c>
      <c r="I24" s="755">
        <v>500</v>
      </c>
      <c r="J24" s="756" t="s">
        <v>749</v>
      </c>
      <c r="K24" s="757" t="s">
        <v>918</v>
      </c>
      <c r="L24" s="758">
        <v>640785523</v>
      </c>
      <c r="M24" s="733" t="s">
        <v>887</v>
      </c>
      <c r="N24" s="769" t="s">
        <v>887</v>
      </c>
      <c r="O24" s="734" t="s">
        <v>919</v>
      </c>
      <c r="P24" s="760"/>
      <c r="Q24" s="736"/>
      <c r="R24" s="736">
        <v>64600</v>
      </c>
      <c r="S24" s="761" t="s">
        <v>911</v>
      </c>
      <c r="T24" s="728" t="s">
        <v>722</v>
      </c>
      <c r="U24" s="737" t="s">
        <v>920</v>
      </c>
      <c r="V24" s="736"/>
      <c r="W24" s="736"/>
      <c r="X24" s="736"/>
      <c r="Y24" s="736"/>
      <c r="Z24" s="736" t="s">
        <v>921</v>
      </c>
      <c r="AA24" s="736"/>
      <c r="AB24" s="734" t="s">
        <v>894</v>
      </c>
      <c r="AC24" s="736"/>
      <c r="AD24" s="736">
        <v>64100</v>
      </c>
      <c r="AE24" s="734" t="s">
        <v>895</v>
      </c>
      <c r="AF24" s="736" t="s">
        <v>896</v>
      </c>
      <c r="AG24" s="736" t="s">
        <v>813</v>
      </c>
      <c r="AH24" s="736" t="s">
        <v>897</v>
      </c>
      <c r="AI24" s="736" t="s">
        <v>898</v>
      </c>
      <c r="AJ24" s="734" t="s">
        <v>899</v>
      </c>
      <c r="AK24" s="736"/>
      <c r="AL24" s="736"/>
      <c r="AM24" s="763"/>
      <c r="AN24" s="738"/>
      <c r="AO24" s="739"/>
      <c r="AP24" s="691" t="s">
        <v>734</v>
      </c>
      <c r="AQ24" s="742" t="s">
        <v>734</v>
      </c>
      <c r="AR24" s="742" t="s">
        <v>748</v>
      </c>
      <c r="AS24" s="742" t="s">
        <v>900</v>
      </c>
      <c r="AT24" s="742"/>
      <c r="AU24" s="743">
        <v>43466</v>
      </c>
      <c r="AV24" s="743">
        <v>45291</v>
      </c>
      <c r="AW24" s="744" t="s">
        <v>764</v>
      </c>
      <c r="AX24" s="743">
        <v>43727</v>
      </c>
      <c r="AY24" s="742" t="s">
        <v>901</v>
      </c>
      <c r="AZ24" s="775" t="s">
        <v>737</v>
      </c>
      <c r="BA24" s="734"/>
      <c r="BB24" s="736"/>
      <c r="BC24" s="736"/>
      <c r="BD24" s="736"/>
      <c r="BE24" s="776" t="s">
        <v>800</v>
      </c>
      <c r="BF24" s="794" t="s">
        <v>902</v>
      </c>
      <c r="BG24" s="746" t="s">
        <v>737</v>
      </c>
      <c r="BH24" s="746"/>
      <c r="BI24" s="747"/>
    </row>
    <row r="25" spans="1:61" ht="69" customHeight="1">
      <c r="A25" s="749">
        <v>640797148</v>
      </c>
      <c r="B25" s="750">
        <v>64</v>
      </c>
      <c r="C25" s="751" t="s">
        <v>884</v>
      </c>
      <c r="D25" s="774"/>
      <c r="E25" s="753" t="s">
        <v>885</v>
      </c>
      <c r="F25" s="752"/>
      <c r="G25" s="736" t="s">
        <v>747</v>
      </c>
      <c r="H25" s="754" t="s">
        <v>748</v>
      </c>
      <c r="I25" s="755">
        <v>500</v>
      </c>
      <c r="J25" s="756" t="s">
        <v>749</v>
      </c>
      <c r="K25" s="757" t="s">
        <v>922</v>
      </c>
      <c r="L25" s="758">
        <v>640785523</v>
      </c>
      <c r="M25" s="733" t="s">
        <v>887</v>
      </c>
      <c r="N25" s="769" t="s">
        <v>887</v>
      </c>
      <c r="O25" s="734" t="s">
        <v>923</v>
      </c>
      <c r="P25" s="760"/>
      <c r="Q25" s="736"/>
      <c r="R25" s="736">
        <v>64340</v>
      </c>
      <c r="S25" s="761" t="s">
        <v>924</v>
      </c>
      <c r="T25" s="728" t="s">
        <v>722</v>
      </c>
      <c r="U25" s="737" t="s">
        <v>925</v>
      </c>
      <c r="V25" s="736"/>
      <c r="W25" s="736"/>
      <c r="X25" s="736"/>
      <c r="Y25" s="736"/>
      <c r="Z25" s="736" t="s">
        <v>896</v>
      </c>
      <c r="AA25" s="736"/>
      <c r="AB25" s="734" t="s">
        <v>894</v>
      </c>
      <c r="AC25" s="736"/>
      <c r="AD25" s="736">
        <v>64100</v>
      </c>
      <c r="AE25" s="734" t="s">
        <v>895</v>
      </c>
      <c r="AF25" s="736" t="s">
        <v>896</v>
      </c>
      <c r="AG25" s="736" t="s">
        <v>813</v>
      </c>
      <c r="AH25" s="736" t="s">
        <v>897</v>
      </c>
      <c r="AI25" s="736" t="s">
        <v>898</v>
      </c>
      <c r="AJ25" s="734" t="s">
        <v>899</v>
      </c>
      <c r="AK25" s="736"/>
      <c r="AL25" s="736"/>
      <c r="AM25" s="763"/>
      <c r="AN25" s="738"/>
      <c r="AO25" s="739"/>
      <c r="AP25" s="691" t="s">
        <v>734</v>
      </c>
      <c r="AQ25" s="742" t="s">
        <v>734</v>
      </c>
      <c r="AR25" s="742" t="s">
        <v>748</v>
      </c>
      <c r="AS25" s="742" t="s">
        <v>900</v>
      </c>
      <c r="AT25" s="742"/>
      <c r="AU25" s="743">
        <v>43466</v>
      </c>
      <c r="AV25" s="743">
        <v>45291</v>
      </c>
      <c r="AW25" s="744" t="s">
        <v>764</v>
      </c>
      <c r="AX25" s="743">
        <v>43727</v>
      </c>
      <c r="AY25" s="742" t="s">
        <v>901</v>
      </c>
      <c r="AZ25" s="775" t="s">
        <v>737</v>
      </c>
      <c r="BA25" s="734"/>
      <c r="BB25" s="736"/>
      <c r="BC25" s="736"/>
      <c r="BD25" s="736"/>
      <c r="BE25" s="776" t="s">
        <v>800</v>
      </c>
      <c r="BF25" s="794" t="s">
        <v>902</v>
      </c>
      <c r="BG25" s="746" t="s">
        <v>737</v>
      </c>
      <c r="BH25" s="746"/>
      <c r="BI25" s="747"/>
    </row>
    <row r="26" spans="1:61" ht="48.75" customHeight="1">
      <c r="A26" s="805">
        <v>160003679</v>
      </c>
      <c r="B26" s="712">
        <v>16</v>
      </c>
      <c r="C26" s="727" t="s">
        <v>926</v>
      </c>
      <c r="D26" s="727"/>
      <c r="E26" s="797" t="s">
        <v>927</v>
      </c>
      <c r="F26" s="798"/>
      <c r="G26" s="791" t="s">
        <v>715</v>
      </c>
      <c r="H26" s="791" t="s">
        <v>715</v>
      </c>
      <c r="I26" s="730">
        <v>183</v>
      </c>
      <c r="J26" s="727" t="s">
        <v>741</v>
      </c>
      <c r="K26" s="806" t="s">
        <v>928</v>
      </c>
      <c r="L26" s="800">
        <v>160006193</v>
      </c>
      <c r="M26" s="733" t="s">
        <v>929</v>
      </c>
      <c r="N26" s="807" t="s">
        <v>930</v>
      </c>
      <c r="O26" s="734" t="s">
        <v>931</v>
      </c>
      <c r="P26" s="734"/>
      <c r="Q26" s="791"/>
      <c r="R26" s="736">
        <v>16800</v>
      </c>
      <c r="S26" s="734" t="s">
        <v>932</v>
      </c>
      <c r="T26" s="728" t="s">
        <v>722</v>
      </c>
      <c r="U26" s="737" t="s">
        <v>933</v>
      </c>
      <c r="V26" s="798" t="s">
        <v>724</v>
      </c>
      <c r="W26" s="798" t="s">
        <v>934</v>
      </c>
      <c r="X26" s="798" t="s">
        <v>935</v>
      </c>
      <c r="Y26" s="798" t="s">
        <v>727</v>
      </c>
      <c r="Z26" s="734" t="s">
        <v>936</v>
      </c>
      <c r="AA26" s="808" t="s">
        <v>937</v>
      </c>
      <c r="AB26" s="734" t="s">
        <v>938</v>
      </c>
      <c r="AC26" s="734" t="s">
        <v>939</v>
      </c>
      <c r="AD26" s="734">
        <v>16340</v>
      </c>
      <c r="AE26" s="734" t="s">
        <v>940</v>
      </c>
      <c r="AF26" s="734" t="s">
        <v>941</v>
      </c>
      <c r="AG26" s="798"/>
      <c r="AH26" s="798"/>
      <c r="AI26" s="798"/>
      <c r="AJ26" s="798"/>
      <c r="AK26" s="798"/>
      <c r="AL26" s="798"/>
      <c r="AM26" s="802"/>
      <c r="AN26" s="802"/>
      <c r="AO26" s="809"/>
      <c r="AP26" s="789" t="s">
        <v>734</v>
      </c>
      <c r="AQ26" s="810" t="s">
        <v>734</v>
      </c>
      <c r="AR26" s="742" t="s">
        <v>715</v>
      </c>
      <c r="AS26" s="810" t="s">
        <v>942</v>
      </c>
      <c r="AT26" s="810" t="s">
        <v>943</v>
      </c>
      <c r="AU26" s="743">
        <v>44562</v>
      </c>
      <c r="AV26" s="743">
        <v>46387</v>
      </c>
      <c r="AW26" s="744">
        <v>16</v>
      </c>
      <c r="AX26" s="811">
        <v>44564</v>
      </c>
      <c r="AY26" s="810" t="s">
        <v>944</v>
      </c>
      <c r="AZ26" s="810" t="s">
        <v>734</v>
      </c>
      <c r="BA26" s="734" t="s">
        <v>945</v>
      </c>
      <c r="BB26" s="734"/>
      <c r="BC26" s="734"/>
      <c r="BD26" s="734"/>
      <c r="BE26" s="798" t="s">
        <v>946</v>
      </c>
      <c r="BF26" s="804" t="s">
        <v>947</v>
      </c>
      <c r="BG26" s="746" t="s">
        <v>737</v>
      </c>
      <c r="BH26" s="746"/>
      <c r="BI26" s="747"/>
    </row>
    <row r="27" spans="1:61" ht="67.900000000000006" customHeight="1">
      <c r="A27" s="805">
        <v>160003794</v>
      </c>
      <c r="B27" s="712">
        <v>16</v>
      </c>
      <c r="C27" s="727" t="s">
        <v>926</v>
      </c>
      <c r="D27" s="727"/>
      <c r="E27" s="797" t="s">
        <v>927</v>
      </c>
      <c r="F27" s="798"/>
      <c r="G27" s="791" t="s">
        <v>715</v>
      </c>
      <c r="H27" s="791" t="s">
        <v>715</v>
      </c>
      <c r="I27" s="730">
        <v>183</v>
      </c>
      <c r="J27" s="727" t="s">
        <v>741</v>
      </c>
      <c r="K27" s="812" t="s">
        <v>948</v>
      </c>
      <c r="L27" s="800">
        <v>160006193</v>
      </c>
      <c r="M27" s="733" t="s">
        <v>929</v>
      </c>
      <c r="N27" s="807" t="s">
        <v>930</v>
      </c>
      <c r="O27" s="734" t="s">
        <v>949</v>
      </c>
      <c r="P27" s="734"/>
      <c r="Q27" s="791"/>
      <c r="R27" s="736">
        <v>16500</v>
      </c>
      <c r="S27" s="734" t="s">
        <v>950</v>
      </c>
      <c r="T27" s="728" t="s">
        <v>722</v>
      </c>
      <c r="U27" s="737" t="s">
        <v>951</v>
      </c>
      <c r="V27" s="798" t="s">
        <v>813</v>
      </c>
      <c r="W27" s="798" t="s">
        <v>952</v>
      </c>
      <c r="X27" s="798" t="s">
        <v>953</v>
      </c>
      <c r="Y27" s="798" t="s">
        <v>954</v>
      </c>
      <c r="Z27" s="734" t="s">
        <v>955</v>
      </c>
      <c r="AA27" s="808" t="s">
        <v>956</v>
      </c>
      <c r="AB27" s="734" t="s">
        <v>938</v>
      </c>
      <c r="AC27" s="734" t="s">
        <v>939</v>
      </c>
      <c r="AD27" s="734">
        <v>16340</v>
      </c>
      <c r="AE27" s="734" t="s">
        <v>940</v>
      </c>
      <c r="AF27" s="734" t="s">
        <v>941</v>
      </c>
      <c r="AG27" s="798"/>
      <c r="AH27" s="798"/>
      <c r="AI27" s="798"/>
      <c r="AJ27" s="798"/>
      <c r="AK27" s="798"/>
      <c r="AL27" s="798"/>
      <c r="AM27" s="802"/>
      <c r="AN27" s="802"/>
      <c r="AO27" s="809"/>
      <c r="AP27" s="789" t="s">
        <v>734</v>
      </c>
      <c r="AQ27" s="810" t="s">
        <v>734</v>
      </c>
      <c r="AR27" s="742" t="s">
        <v>715</v>
      </c>
      <c r="AS27" s="810" t="s">
        <v>942</v>
      </c>
      <c r="AT27" s="810" t="s">
        <v>943</v>
      </c>
      <c r="AU27" s="743">
        <v>44562</v>
      </c>
      <c r="AV27" s="743">
        <v>46387</v>
      </c>
      <c r="AW27" s="744">
        <v>16</v>
      </c>
      <c r="AX27" s="811">
        <v>44564</v>
      </c>
      <c r="AY27" s="810" t="s">
        <v>944</v>
      </c>
      <c r="AZ27" s="810" t="s">
        <v>734</v>
      </c>
      <c r="BA27" s="734"/>
      <c r="BB27" s="734"/>
      <c r="BC27" s="734"/>
      <c r="BD27" s="734"/>
      <c r="BE27" s="798" t="s">
        <v>946</v>
      </c>
      <c r="BF27" s="804" t="s">
        <v>947</v>
      </c>
      <c r="BG27" s="746" t="s">
        <v>737</v>
      </c>
      <c r="BH27" s="746"/>
      <c r="BI27" s="747"/>
    </row>
    <row r="28" spans="1:61" ht="45" customHeight="1">
      <c r="A28" s="805">
        <v>160003927</v>
      </c>
      <c r="B28" s="712">
        <v>16</v>
      </c>
      <c r="C28" s="727" t="s">
        <v>926</v>
      </c>
      <c r="D28" s="727"/>
      <c r="E28" s="797" t="s">
        <v>927</v>
      </c>
      <c r="F28" s="798"/>
      <c r="G28" s="791" t="s">
        <v>715</v>
      </c>
      <c r="H28" s="791" t="s">
        <v>715</v>
      </c>
      <c r="I28" s="730">
        <v>246</v>
      </c>
      <c r="J28" s="727" t="s">
        <v>803</v>
      </c>
      <c r="K28" s="812" t="s">
        <v>957</v>
      </c>
      <c r="L28" s="800">
        <v>160006193</v>
      </c>
      <c r="M28" s="733" t="s">
        <v>929</v>
      </c>
      <c r="N28" s="807" t="s">
        <v>930</v>
      </c>
      <c r="O28" s="734" t="s">
        <v>958</v>
      </c>
      <c r="P28" s="734"/>
      <c r="Q28" s="791"/>
      <c r="R28" s="736">
        <v>16000</v>
      </c>
      <c r="S28" s="734" t="s">
        <v>959</v>
      </c>
      <c r="T28" s="728" t="s">
        <v>722</v>
      </c>
      <c r="U28" s="737" t="s">
        <v>960</v>
      </c>
      <c r="V28" s="798" t="s">
        <v>813</v>
      </c>
      <c r="W28" s="798" t="s">
        <v>961</v>
      </c>
      <c r="X28" s="798" t="s">
        <v>962</v>
      </c>
      <c r="Y28" s="798" t="s">
        <v>954</v>
      </c>
      <c r="Z28" s="734" t="s">
        <v>963</v>
      </c>
      <c r="AA28" s="808"/>
      <c r="AB28" s="734" t="s">
        <v>938</v>
      </c>
      <c r="AC28" s="734" t="s">
        <v>939</v>
      </c>
      <c r="AD28" s="734">
        <v>16340</v>
      </c>
      <c r="AE28" s="734" t="s">
        <v>940</v>
      </c>
      <c r="AF28" s="734" t="s">
        <v>941</v>
      </c>
      <c r="AG28" s="798"/>
      <c r="AH28" s="798"/>
      <c r="AI28" s="798"/>
      <c r="AJ28" s="798"/>
      <c r="AK28" s="798"/>
      <c r="AL28" s="798"/>
      <c r="AM28" s="802"/>
      <c r="AN28" s="802"/>
      <c r="AO28" s="772"/>
      <c r="AP28" s="789" t="s">
        <v>734</v>
      </c>
      <c r="AQ28" s="810" t="s">
        <v>734</v>
      </c>
      <c r="AR28" s="742" t="s">
        <v>715</v>
      </c>
      <c r="AS28" s="810" t="s">
        <v>942</v>
      </c>
      <c r="AT28" s="810" t="s">
        <v>943</v>
      </c>
      <c r="AU28" s="743">
        <v>44562</v>
      </c>
      <c r="AV28" s="743">
        <v>46387</v>
      </c>
      <c r="AW28" s="744">
        <v>16</v>
      </c>
      <c r="AX28" s="811">
        <v>44564</v>
      </c>
      <c r="AY28" s="810" t="s">
        <v>944</v>
      </c>
      <c r="AZ28" s="810" t="s">
        <v>734</v>
      </c>
      <c r="BA28" s="734"/>
      <c r="BB28" s="734" t="s">
        <v>964</v>
      </c>
      <c r="BC28" s="734"/>
      <c r="BD28" s="734"/>
      <c r="BE28" s="798" t="s">
        <v>946</v>
      </c>
      <c r="BF28" s="804" t="s">
        <v>947</v>
      </c>
      <c r="BG28" s="746" t="s">
        <v>737</v>
      </c>
      <c r="BH28" s="746"/>
      <c r="BI28" s="747"/>
    </row>
    <row r="29" spans="1:61" ht="51.6" customHeight="1">
      <c r="A29" s="805">
        <v>160004057</v>
      </c>
      <c r="B29" s="712">
        <v>16</v>
      </c>
      <c r="C29" s="727" t="s">
        <v>926</v>
      </c>
      <c r="D29" s="727"/>
      <c r="E29" s="797" t="s">
        <v>927</v>
      </c>
      <c r="F29" s="798"/>
      <c r="G29" s="791" t="s">
        <v>715</v>
      </c>
      <c r="H29" s="791" t="s">
        <v>715</v>
      </c>
      <c r="I29" s="813">
        <v>190</v>
      </c>
      <c r="J29" s="814" t="s">
        <v>739</v>
      </c>
      <c r="K29" s="812" t="s">
        <v>739</v>
      </c>
      <c r="L29" s="800">
        <v>160006193</v>
      </c>
      <c r="M29" s="733" t="s">
        <v>929</v>
      </c>
      <c r="N29" s="807" t="s">
        <v>930</v>
      </c>
      <c r="O29" s="734" t="s">
        <v>965</v>
      </c>
      <c r="P29" s="734"/>
      <c r="Q29" s="791"/>
      <c r="R29" s="736">
        <v>16800</v>
      </c>
      <c r="S29" s="734" t="s">
        <v>932</v>
      </c>
      <c r="T29" s="728" t="s">
        <v>722</v>
      </c>
      <c r="U29" s="737" t="s">
        <v>966</v>
      </c>
      <c r="V29" s="798" t="s">
        <v>813</v>
      </c>
      <c r="W29" s="798" t="s">
        <v>952</v>
      </c>
      <c r="X29" s="798" t="s">
        <v>953</v>
      </c>
      <c r="Y29" s="798" t="s">
        <v>954</v>
      </c>
      <c r="Z29" s="734" t="s">
        <v>955</v>
      </c>
      <c r="AA29" s="808" t="s">
        <v>967</v>
      </c>
      <c r="AB29" s="734" t="s">
        <v>938</v>
      </c>
      <c r="AC29" s="734" t="s">
        <v>939</v>
      </c>
      <c r="AD29" s="734">
        <v>16340</v>
      </c>
      <c r="AE29" s="734" t="s">
        <v>940</v>
      </c>
      <c r="AF29" s="734" t="s">
        <v>941</v>
      </c>
      <c r="AG29" s="798"/>
      <c r="AH29" s="798"/>
      <c r="AI29" s="798"/>
      <c r="AJ29" s="798"/>
      <c r="AK29" s="798"/>
      <c r="AL29" s="798"/>
      <c r="AM29" s="802"/>
      <c r="AN29" s="802"/>
      <c r="AO29" s="772"/>
      <c r="AP29" s="789" t="s">
        <v>734</v>
      </c>
      <c r="AQ29" s="810" t="s">
        <v>734</v>
      </c>
      <c r="AR29" s="742" t="s">
        <v>715</v>
      </c>
      <c r="AS29" s="810" t="s">
        <v>942</v>
      </c>
      <c r="AT29" s="810" t="s">
        <v>943</v>
      </c>
      <c r="AU29" s="743">
        <v>44562</v>
      </c>
      <c r="AV29" s="743">
        <v>46387</v>
      </c>
      <c r="AW29" s="744">
        <v>16</v>
      </c>
      <c r="AX29" s="811">
        <v>44564</v>
      </c>
      <c r="AY29" s="810" t="s">
        <v>944</v>
      </c>
      <c r="AZ29" s="810" t="s">
        <v>734</v>
      </c>
      <c r="BA29" s="734"/>
      <c r="BB29" s="734"/>
      <c r="BC29" s="734"/>
      <c r="BD29" s="734"/>
      <c r="BE29" s="798" t="s">
        <v>946</v>
      </c>
      <c r="BF29" s="804" t="s">
        <v>947</v>
      </c>
      <c r="BG29" s="746" t="s">
        <v>737</v>
      </c>
      <c r="BH29" s="746"/>
      <c r="BI29" s="747"/>
    </row>
    <row r="30" spans="1:61" ht="45" customHeight="1">
      <c r="A30" s="805">
        <v>160008991</v>
      </c>
      <c r="B30" s="712">
        <v>16</v>
      </c>
      <c r="C30" s="727" t="s">
        <v>926</v>
      </c>
      <c r="D30" s="727"/>
      <c r="E30" s="797" t="s">
        <v>927</v>
      </c>
      <c r="F30" s="798"/>
      <c r="G30" s="791" t="s">
        <v>715</v>
      </c>
      <c r="H30" s="791" t="s">
        <v>715</v>
      </c>
      <c r="I30" s="730">
        <v>255</v>
      </c>
      <c r="J30" s="727" t="s">
        <v>968</v>
      </c>
      <c r="K30" s="812" t="s">
        <v>969</v>
      </c>
      <c r="L30" s="800">
        <v>160006193</v>
      </c>
      <c r="M30" s="733" t="s">
        <v>929</v>
      </c>
      <c r="N30" s="807" t="s">
        <v>930</v>
      </c>
      <c r="O30" s="734" t="s">
        <v>970</v>
      </c>
      <c r="P30" s="734"/>
      <c r="Q30" s="791"/>
      <c r="R30" s="736">
        <v>16800</v>
      </c>
      <c r="S30" s="734" t="s">
        <v>932</v>
      </c>
      <c r="T30" s="728" t="s">
        <v>722</v>
      </c>
      <c r="U30" s="737" t="s">
        <v>971</v>
      </c>
      <c r="V30" s="798" t="s">
        <v>813</v>
      </c>
      <c r="W30" s="798" t="s">
        <v>972</v>
      </c>
      <c r="X30" s="798" t="s">
        <v>973</v>
      </c>
      <c r="Y30" s="798" t="s">
        <v>954</v>
      </c>
      <c r="Z30" s="734" t="s">
        <v>974</v>
      </c>
      <c r="AA30" s="815"/>
      <c r="AB30" s="734" t="s">
        <v>975</v>
      </c>
      <c r="AC30" s="734"/>
      <c r="AD30" s="734">
        <v>16340</v>
      </c>
      <c r="AE30" s="734" t="s">
        <v>940</v>
      </c>
      <c r="AF30" s="734" t="s">
        <v>941</v>
      </c>
      <c r="AG30" s="798"/>
      <c r="AH30" s="798"/>
      <c r="AI30" s="798"/>
      <c r="AJ30" s="798"/>
      <c r="AK30" s="798"/>
      <c r="AL30" s="798"/>
      <c r="AM30" s="802"/>
      <c r="AN30" s="802"/>
      <c r="AO30" s="772"/>
      <c r="AP30" s="789" t="s">
        <v>734</v>
      </c>
      <c r="AQ30" s="810" t="s">
        <v>734</v>
      </c>
      <c r="AR30" s="742" t="s">
        <v>715</v>
      </c>
      <c r="AS30" s="810" t="s">
        <v>942</v>
      </c>
      <c r="AT30" s="810" t="s">
        <v>943</v>
      </c>
      <c r="AU30" s="743">
        <v>44562</v>
      </c>
      <c r="AV30" s="743">
        <v>46387</v>
      </c>
      <c r="AW30" s="744">
        <v>16</v>
      </c>
      <c r="AX30" s="811">
        <v>44564</v>
      </c>
      <c r="AY30" s="810" t="s">
        <v>944</v>
      </c>
      <c r="AZ30" s="810" t="s">
        <v>734</v>
      </c>
      <c r="BA30" s="734"/>
      <c r="BB30" s="734"/>
      <c r="BC30" s="734"/>
      <c r="BD30" s="734"/>
      <c r="BE30" s="798" t="s">
        <v>946</v>
      </c>
      <c r="BF30" s="804" t="s">
        <v>947</v>
      </c>
      <c r="BG30" s="746" t="s">
        <v>737</v>
      </c>
      <c r="BH30" s="746"/>
      <c r="BI30" s="747"/>
    </row>
    <row r="31" spans="1:61" ht="45" customHeight="1">
      <c r="A31" s="805">
        <v>160013827</v>
      </c>
      <c r="B31" s="712">
        <v>16</v>
      </c>
      <c r="C31" s="727" t="s">
        <v>926</v>
      </c>
      <c r="D31" s="727"/>
      <c r="E31" s="797" t="s">
        <v>927</v>
      </c>
      <c r="F31" s="798"/>
      <c r="G31" s="791" t="s">
        <v>715</v>
      </c>
      <c r="H31" s="791" t="s">
        <v>715</v>
      </c>
      <c r="I31" s="730">
        <v>182</v>
      </c>
      <c r="J31" s="727" t="s">
        <v>716</v>
      </c>
      <c r="K31" s="812" t="s">
        <v>976</v>
      </c>
      <c r="L31" s="800">
        <v>160006193</v>
      </c>
      <c r="M31" s="733" t="s">
        <v>929</v>
      </c>
      <c r="N31" s="807" t="s">
        <v>930</v>
      </c>
      <c r="O31" s="734" t="s">
        <v>977</v>
      </c>
      <c r="P31" s="734"/>
      <c r="Q31" s="791"/>
      <c r="R31" s="736">
        <v>16000</v>
      </c>
      <c r="S31" s="734" t="s">
        <v>959</v>
      </c>
      <c r="T31" s="728" t="s">
        <v>722</v>
      </c>
      <c r="U31" s="737" t="s">
        <v>978</v>
      </c>
      <c r="V31" s="798" t="s">
        <v>813</v>
      </c>
      <c r="W31" s="798" t="s">
        <v>952</v>
      </c>
      <c r="X31" s="798" t="s">
        <v>953</v>
      </c>
      <c r="Y31" s="798" t="s">
        <v>979</v>
      </c>
      <c r="Z31" s="734" t="s">
        <v>980</v>
      </c>
      <c r="AA31" s="798" t="s">
        <v>981</v>
      </c>
      <c r="AB31" s="734" t="s">
        <v>975</v>
      </c>
      <c r="AC31" s="734"/>
      <c r="AD31" s="734">
        <v>16340</v>
      </c>
      <c r="AE31" s="734" t="s">
        <v>940</v>
      </c>
      <c r="AF31" s="734" t="s">
        <v>941</v>
      </c>
      <c r="AG31" s="798" t="s">
        <v>813</v>
      </c>
      <c r="AH31" s="798" t="s">
        <v>982</v>
      </c>
      <c r="AI31" s="798" t="s">
        <v>983</v>
      </c>
      <c r="AJ31" s="798" t="s">
        <v>984</v>
      </c>
      <c r="AK31" s="798"/>
      <c r="AL31" s="798"/>
      <c r="AM31" s="802"/>
      <c r="AN31" s="802"/>
      <c r="AO31" s="772"/>
      <c r="AP31" s="789" t="s">
        <v>734</v>
      </c>
      <c r="AQ31" s="810" t="s">
        <v>734</v>
      </c>
      <c r="AR31" s="742" t="s">
        <v>715</v>
      </c>
      <c r="AS31" s="810" t="s">
        <v>942</v>
      </c>
      <c r="AT31" s="810" t="s">
        <v>943</v>
      </c>
      <c r="AU31" s="743">
        <v>44562</v>
      </c>
      <c r="AV31" s="743">
        <v>46387</v>
      </c>
      <c r="AW31" s="744">
        <v>16</v>
      </c>
      <c r="AX31" s="811">
        <v>44564</v>
      </c>
      <c r="AY31" s="810" t="s">
        <v>944</v>
      </c>
      <c r="AZ31" s="810" t="s">
        <v>734</v>
      </c>
      <c r="BA31" s="734"/>
      <c r="BB31" s="734"/>
      <c r="BC31" s="734"/>
      <c r="BD31" s="734"/>
      <c r="BE31" s="798" t="s">
        <v>946</v>
      </c>
      <c r="BF31" s="804" t="s">
        <v>947</v>
      </c>
      <c r="BG31" s="746" t="s">
        <v>737</v>
      </c>
      <c r="BH31" s="746"/>
      <c r="BI31" s="747"/>
    </row>
    <row r="32" spans="1:61" ht="45" customHeight="1">
      <c r="A32" s="805">
        <v>160014445</v>
      </c>
      <c r="B32" s="712">
        <v>16</v>
      </c>
      <c r="C32" s="727" t="s">
        <v>926</v>
      </c>
      <c r="D32" s="727"/>
      <c r="E32" s="797" t="s">
        <v>927</v>
      </c>
      <c r="F32" s="798"/>
      <c r="G32" s="791" t="s">
        <v>715</v>
      </c>
      <c r="H32" s="791" t="s">
        <v>715</v>
      </c>
      <c r="I32" s="730">
        <v>188</v>
      </c>
      <c r="J32" s="816" t="s">
        <v>985</v>
      </c>
      <c r="K32" s="812" t="s">
        <v>986</v>
      </c>
      <c r="L32" s="800">
        <v>160006193</v>
      </c>
      <c r="M32" s="733" t="s">
        <v>929</v>
      </c>
      <c r="N32" s="807" t="s">
        <v>930</v>
      </c>
      <c r="O32" s="734" t="s">
        <v>987</v>
      </c>
      <c r="P32" s="734"/>
      <c r="Q32" s="791"/>
      <c r="R32" s="736">
        <v>16800</v>
      </c>
      <c r="S32" s="734" t="s">
        <v>932</v>
      </c>
      <c r="T32" s="728" t="s">
        <v>722</v>
      </c>
      <c r="U32" s="737" t="s">
        <v>988</v>
      </c>
      <c r="V32" s="798" t="s">
        <v>813</v>
      </c>
      <c r="W32" s="798" t="s">
        <v>952</v>
      </c>
      <c r="X32" s="798" t="s">
        <v>953</v>
      </c>
      <c r="Y32" s="798" t="s">
        <v>727</v>
      </c>
      <c r="Z32" s="734" t="s">
        <v>980</v>
      </c>
      <c r="AA32" s="808"/>
      <c r="AB32" s="734" t="s">
        <v>975</v>
      </c>
      <c r="AC32" s="734"/>
      <c r="AD32" s="734">
        <v>16340</v>
      </c>
      <c r="AE32" s="734" t="s">
        <v>940</v>
      </c>
      <c r="AF32" s="734" t="s">
        <v>941</v>
      </c>
      <c r="AG32" s="798"/>
      <c r="AH32" s="798"/>
      <c r="AI32" s="798"/>
      <c r="AJ32" s="798"/>
      <c r="AK32" s="798"/>
      <c r="AL32" s="798"/>
      <c r="AM32" s="802"/>
      <c r="AN32" s="802"/>
      <c r="AO32" s="772"/>
      <c r="AP32" s="789" t="s">
        <v>734</v>
      </c>
      <c r="AQ32" s="810" t="s">
        <v>734</v>
      </c>
      <c r="AR32" s="742" t="s">
        <v>715</v>
      </c>
      <c r="AS32" s="810" t="s">
        <v>942</v>
      </c>
      <c r="AT32" s="810" t="s">
        <v>943</v>
      </c>
      <c r="AU32" s="743">
        <v>44562</v>
      </c>
      <c r="AV32" s="743">
        <v>46387</v>
      </c>
      <c r="AW32" s="744">
        <v>16</v>
      </c>
      <c r="AX32" s="811">
        <v>44564</v>
      </c>
      <c r="AY32" s="810" t="s">
        <v>944</v>
      </c>
      <c r="AZ32" s="810" t="s">
        <v>734</v>
      </c>
      <c r="BA32" s="734"/>
      <c r="BB32" s="734" t="s">
        <v>989</v>
      </c>
      <c r="BC32" s="734"/>
      <c r="BD32" s="734"/>
      <c r="BE32" s="798" t="s">
        <v>946</v>
      </c>
      <c r="BF32" s="804" t="s">
        <v>947</v>
      </c>
      <c r="BG32" s="746" t="s">
        <v>737</v>
      </c>
      <c r="BH32" s="746"/>
      <c r="BI32" s="747"/>
    </row>
    <row r="33" spans="1:61" ht="51.6" customHeight="1">
      <c r="A33" s="805">
        <v>160014718</v>
      </c>
      <c r="B33" s="712">
        <v>16</v>
      </c>
      <c r="C33" s="727" t="s">
        <v>926</v>
      </c>
      <c r="D33" s="727"/>
      <c r="E33" s="797" t="s">
        <v>927</v>
      </c>
      <c r="F33" s="798"/>
      <c r="G33" s="791" t="s">
        <v>715</v>
      </c>
      <c r="H33" s="791" t="s">
        <v>715</v>
      </c>
      <c r="I33" s="730">
        <v>437</v>
      </c>
      <c r="J33" s="727" t="s">
        <v>990</v>
      </c>
      <c r="K33" s="812" t="s">
        <v>991</v>
      </c>
      <c r="L33" s="800">
        <v>160006193</v>
      </c>
      <c r="M33" s="733" t="s">
        <v>929</v>
      </c>
      <c r="N33" s="769" t="s">
        <v>930</v>
      </c>
      <c r="O33" s="734" t="s">
        <v>992</v>
      </c>
      <c r="P33" s="734"/>
      <c r="Q33" s="791"/>
      <c r="R33" s="736">
        <v>16500</v>
      </c>
      <c r="S33" s="734" t="s">
        <v>993</v>
      </c>
      <c r="T33" s="728" t="s">
        <v>722</v>
      </c>
      <c r="U33" s="737" t="s">
        <v>994</v>
      </c>
      <c r="V33" s="798" t="s">
        <v>813</v>
      </c>
      <c r="W33" s="798" t="s">
        <v>995</v>
      </c>
      <c r="X33" s="798" t="s">
        <v>996</v>
      </c>
      <c r="Y33" s="798" t="s">
        <v>954</v>
      </c>
      <c r="Z33" s="734" t="s">
        <v>997</v>
      </c>
      <c r="AA33" s="808"/>
      <c r="AB33" s="734" t="s">
        <v>975</v>
      </c>
      <c r="AC33" s="734"/>
      <c r="AD33" s="734">
        <v>16340</v>
      </c>
      <c r="AE33" s="734" t="s">
        <v>940</v>
      </c>
      <c r="AF33" s="734" t="s">
        <v>941</v>
      </c>
      <c r="AG33" s="798"/>
      <c r="AH33" s="798"/>
      <c r="AI33" s="798"/>
      <c r="AJ33" s="798"/>
      <c r="AK33" s="798"/>
      <c r="AL33" s="798"/>
      <c r="AM33" s="802"/>
      <c r="AN33" s="802"/>
      <c r="AO33" s="772"/>
      <c r="AP33" s="740" t="s">
        <v>737</v>
      </c>
      <c r="AQ33" s="718" t="s">
        <v>737</v>
      </c>
      <c r="AR33" s="691"/>
      <c r="AS33" s="740"/>
      <c r="AT33" s="718"/>
      <c r="AU33" s="765" t="s">
        <v>763</v>
      </c>
      <c r="AV33" s="765" t="s">
        <v>763</v>
      </c>
      <c r="AW33" s="766" t="s">
        <v>763</v>
      </c>
      <c r="AX33" s="772"/>
      <c r="AY33" s="740"/>
      <c r="AZ33" s="740"/>
      <c r="BA33" s="734"/>
      <c r="BB33" s="734" t="s">
        <v>998</v>
      </c>
      <c r="BC33" s="734"/>
      <c r="BD33" s="734"/>
      <c r="BE33" s="798" t="s">
        <v>946</v>
      </c>
      <c r="BF33" s="804" t="s">
        <v>947</v>
      </c>
      <c r="BG33" s="746" t="s">
        <v>737</v>
      </c>
      <c r="BH33" s="746"/>
      <c r="BI33" s="747"/>
    </row>
    <row r="34" spans="1:61" ht="40.15" customHeight="1">
      <c r="A34" s="725">
        <v>190000158</v>
      </c>
      <c r="B34" s="817">
        <v>19</v>
      </c>
      <c r="C34" s="751" t="s">
        <v>999</v>
      </c>
      <c r="D34" s="774"/>
      <c r="E34" s="727" t="s">
        <v>1000</v>
      </c>
      <c r="F34" s="727"/>
      <c r="G34" s="729" t="s">
        <v>715</v>
      </c>
      <c r="H34" s="729" t="s">
        <v>715</v>
      </c>
      <c r="I34" s="730">
        <v>183</v>
      </c>
      <c r="J34" s="727" t="s">
        <v>741</v>
      </c>
      <c r="K34" s="782" t="s">
        <v>1001</v>
      </c>
      <c r="L34" s="732">
        <v>190001479</v>
      </c>
      <c r="M34" s="733" t="s">
        <v>1002</v>
      </c>
      <c r="N34" s="731" t="s">
        <v>1003</v>
      </c>
      <c r="O34" s="734" t="s">
        <v>1004</v>
      </c>
      <c r="P34" s="734"/>
      <c r="Q34" s="735"/>
      <c r="R34" s="736">
        <v>19360</v>
      </c>
      <c r="S34" s="734" t="s">
        <v>1005</v>
      </c>
      <c r="T34" s="728" t="s">
        <v>722</v>
      </c>
      <c r="U34" s="737" t="s">
        <v>1006</v>
      </c>
      <c r="V34" s="735"/>
      <c r="W34" s="735"/>
      <c r="X34" s="735"/>
      <c r="Y34" s="735"/>
      <c r="Z34" s="734" t="s">
        <v>1007</v>
      </c>
      <c r="AA34" s="735"/>
      <c r="AB34" s="734" t="s">
        <v>1008</v>
      </c>
      <c r="AC34" s="734"/>
      <c r="AD34" s="734">
        <v>19360</v>
      </c>
      <c r="AE34" s="734" t="s">
        <v>1005</v>
      </c>
      <c r="AF34" s="801">
        <v>555921766</v>
      </c>
      <c r="AG34" s="735"/>
      <c r="AH34" s="735"/>
      <c r="AI34" s="735"/>
      <c r="AJ34" s="735"/>
      <c r="AK34" s="735"/>
      <c r="AL34" s="735"/>
      <c r="AM34" s="738"/>
      <c r="AN34" s="738"/>
      <c r="AO34" s="739"/>
      <c r="AP34" s="691" t="s">
        <v>734</v>
      </c>
      <c r="AQ34" s="741" t="s">
        <v>734</v>
      </c>
      <c r="AR34" s="742" t="s">
        <v>715</v>
      </c>
      <c r="AS34" s="741" t="s">
        <v>1009</v>
      </c>
      <c r="AT34" s="818"/>
      <c r="AU34" s="743">
        <v>43831</v>
      </c>
      <c r="AV34" s="743">
        <v>45657</v>
      </c>
      <c r="AW34" s="744">
        <v>19</v>
      </c>
      <c r="AX34" s="745">
        <v>44561</v>
      </c>
      <c r="AY34" s="741" t="s">
        <v>1010</v>
      </c>
      <c r="AZ34" s="741"/>
      <c r="BA34" s="734" t="s">
        <v>1011</v>
      </c>
      <c r="BB34" s="734"/>
      <c r="BC34" s="735"/>
      <c r="BD34" s="735"/>
      <c r="BE34" s="776" t="s">
        <v>1012</v>
      </c>
      <c r="BF34" s="730" t="s">
        <v>1013</v>
      </c>
      <c r="BG34" s="746" t="s">
        <v>737</v>
      </c>
      <c r="BH34" s="746"/>
      <c r="BI34" s="747"/>
    </row>
    <row r="35" spans="1:61" ht="40.15" customHeight="1">
      <c r="A35" s="725">
        <v>190002576</v>
      </c>
      <c r="B35" s="817">
        <v>19</v>
      </c>
      <c r="C35" s="751" t="s">
        <v>999</v>
      </c>
      <c r="D35" s="774"/>
      <c r="E35" s="727" t="s">
        <v>1000</v>
      </c>
      <c r="F35" s="727"/>
      <c r="G35" s="729" t="s">
        <v>715</v>
      </c>
      <c r="H35" s="729" t="s">
        <v>715</v>
      </c>
      <c r="I35" s="730">
        <v>246</v>
      </c>
      <c r="J35" s="727" t="s">
        <v>803</v>
      </c>
      <c r="K35" s="731" t="s">
        <v>1014</v>
      </c>
      <c r="L35" s="732">
        <v>190001479</v>
      </c>
      <c r="M35" s="733" t="s">
        <v>1002</v>
      </c>
      <c r="N35" s="731" t="s">
        <v>1003</v>
      </c>
      <c r="O35" s="734" t="s">
        <v>1015</v>
      </c>
      <c r="P35" s="734"/>
      <c r="Q35" s="735"/>
      <c r="R35" s="736">
        <v>19360</v>
      </c>
      <c r="S35" s="734" t="s">
        <v>1005</v>
      </c>
      <c r="T35" s="728" t="s">
        <v>722</v>
      </c>
      <c r="U35" s="737" t="s">
        <v>1016</v>
      </c>
      <c r="V35" s="735"/>
      <c r="W35" s="735"/>
      <c r="X35" s="735"/>
      <c r="Y35" s="735"/>
      <c r="Z35" s="734" t="s">
        <v>1017</v>
      </c>
      <c r="AA35" s="735"/>
      <c r="AB35" s="734" t="s">
        <v>1008</v>
      </c>
      <c r="AC35" s="734"/>
      <c r="AD35" s="734">
        <v>19360</v>
      </c>
      <c r="AE35" s="734" t="s">
        <v>1005</v>
      </c>
      <c r="AF35" s="801">
        <v>555921766</v>
      </c>
      <c r="AG35" s="735"/>
      <c r="AH35" s="735"/>
      <c r="AI35" s="735"/>
      <c r="AJ35" s="735"/>
      <c r="AK35" s="735"/>
      <c r="AL35" s="735"/>
      <c r="AM35" s="738"/>
      <c r="AN35" s="738"/>
      <c r="AO35" s="739"/>
      <c r="AP35" s="691" t="s">
        <v>734</v>
      </c>
      <c r="AQ35" s="741" t="s">
        <v>734</v>
      </c>
      <c r="AR35" s="742" t="s">
        <v>715</v>
      </c>
      <c r="AS35" s="741" t="s">
        <v>1009</v>
      </c>
      <c r="AT35" s="818"/>
      <c r="AU35" s="743">
        <v>43831</v>
      </c>
      <c r="AV35" s="743">
        <v>45657</v>
      </c>
      <c r="AW35" s="744">
        <v>19</v>
      </c>
      <c r="AX35" s="745">
        <v>44561</v>
      </c>
      <c r="AY35" s="741" t="s">
        <v>1010</v>
      </c>
      <c r="AZ35" s="741"/>
      <c r="BA35" s="734" t="s">
        <v>1011</v>
      </c>
      <c r="BB35" s="734"/>
      <c r="BC35" s="735"/>
      <c r="BD35" s="735"/>
      <c r="BE35" s="776" t="s">
        <v>1012</v>
      </c>
      <c r="BF35" s="730" t="s">
        <v>1013</v>
      </c>
      <c r="BG35" s="746" t="s">
        <v>737</v>
      </c>
      <c r="BH35" s="746"/>
      <c r="BI35" s="747"/>
    </row>
    <row r="36" spans="1:61" ht="42" customHeight="1">
      <c r="A36" s="725">
        <v>190005272</v>
      </c>
      <c r="B36" s="817">
        <v>19</v>
      </c>
      <c r="C36" s="751" t="s">
        <v>999</v>
      </c>
      <c r="D36" s="774"/>
      <c r="E36" s="727" t="s">
        <v>1000</v>
      </c>
      <c r="F36" s="727"/>
      <c r="G36" s="729" t="s">
        <v>715</v>
      </c>
      <c r="H36" s="729" t="s">
        <v>715</v>
      </c>
      <c r="I36" s="773">
        <v>448</v>
      </c>
      <c r="J36" s="734" t="s">
        <v>1018</v>
      </c>
      <c r="K36" s="731" t="s">
        <v>1019</v>
      </c>
      <c r="L36" s="732">
        <v>190001479</v>
      </c>
      <c r="M36" s="733" t="s">
        <v>1002</v>
      </c>
      <c r="N36" s="731" t="s">
        <v>1003</v>
      </c>
      <c r="O36" s="734" t="s">
        <v>1020</v>
      </c>
      <c r="P36" s="734"/>
      <c r="Q36" s="735"/>
      <c r="R36" s="736">
        <v>19360</v>
      </c>
      <c r="S36" s="734" t="s">
        <v>1005</v>
      </c>
      <c r="T36" s="728" t="s">
        <v>722</v>
      </c>
      <c r="U36" s="737" t="s">
        <v>1006</v>
      </c>
      <c r="V36" s="735"/>
      <c r="W36" s="735"/>
      <c r="X36" s="735"/>
      <c r="Y36" s="735"/>
      <c r="Z36" s="734" t="s">
        <v>1021</v>
      </c>
      <c r="AA36" s="735"/>
      <c r="AB36" s="734" t="s">
        <v>1008</v>
      </c>
      <c r="AC36" s="734"/>
      <c r="AD36" s="734">
        <v>19360</v>
      </c>
      <c r="AE36" s="734" t="s">
        <v>1005</v>
      </c>
      <c r="AF36" s="801">
        <v>555921766</v>
      </c>
      <c r="AG36" s="735"/>
      <c r="AH36" s="735"/>
      <c r="AI36" s="735"/>
      <c r="AJ36" s="735"/>
      <c r="AK36" s="735"/>
      <c r="AL36" s="735"/>
      <c r="AM36" s="738"/>
      <c r="AN36" s="738"/>
      <c r="AO36" s="739"/>
      <c r="AP36" s="691" t="s">
        <v>734</v>
      </c>
      <c r="AQ36" s="741" t="s">
        <v>734</v>
      </c>
      <c r="AR36" s="742" t="s">
        <v>715</v>
      </c>
      <c r="AS36" s="741" t="s">
        <v>1009</v>
      </c>
      <c r="AT36" s="818"/>
      <c r="AU36" s="743">
        <v>43831</v>
      </c>
      <c r="AV36" s="743">
        <v>45657</v>
      </c>
      <c r="AW36" s="744">
        <v>19</v>
      </c>
      <c r="AX36" s="745">
        <v>44561</v>
      </c>
      <c r="AY36" s="741" t="s">
        <v>1010</v>
      </c>
      <c r="AZ36" s="741"/>
      <c r="BA36" s="734" t="s">
        <v>1011</v>
      </c>
      <c r="BB36" s="773" t="s">
        <v>1022</v>
      </c>
      <c r="BC36" s="735"/>
      <c r="BD36" s="735"/>
      <c r="BE36" s="776" t="s">
        <v>1012</v>
      </c>
      <c r="BF36" s="730" t="s">
        <v>1013</v>
      </c>
      <c r="BG36" s="746" t="s">
        <v>737</v>
      </c>
      <c r="BH36" s="746"/>
      <c r="BI36" s="747"/>
    </row>
    <row r="37" spans="1:61" ht="30" customHeight="1">
      <c r="A37" s="725">
        <v>190011312</v>
      </c>
      <c r="B37" s="817">
        <v>19</v>
      </c>
      <c r="C37" s="751" t="s">
        <v>999</v>
      </c>
      <c r="D37" s="774"/>
      <c r="E37" s="727" t="s">
        <v>1000</v>
      </c>
      <c r="F37" s="727"/>
      <c r="G37" s="729" t="s">
        <v>715</v>
      </c>
      <c r="H37" s="729" t="s">
        <v>715</v>
      </c>
      <c r="I37" s="730">
        <v>445</v>
      </c>
      <c r="J37" s="727" t="s">
        <v>1023</v>
      </c>
      <c r="K37" s="731" t="s">
        <v>1023</v>
      </c>
      <c r="L37" s="732">
        <v>190001479</v>
      </c>
      <c r="M37" s="733" t="s">
        <v>1002</v>
      </c>
      <c r="N37" s="731" t="s">
        <v>1003</v>
      </c>
      <c r="O37" s="734" t="s">
        <v>1024</v>
      </c>
      <c r="P37" s="734"/>
      <c r="Q37" s="735"/>
      <c r="R37" s="736">
        <v>19000</v>
      </c>
      <c r="S37" s="734" t="s">
        <v>1025</v>
      </c>
      <c r="T37" s="728" t="s">
        <v>722</v>
      </c>
      <c r="U37" s="737" t="s">
        <v>1026</v>
      </c>
      <c r="V37" s="735"/>
      <c r="W37" s="735"/>
      <c r="X37" s="735"/>
      <c r="Y37" s="735"/>
      <c r="Z37" s="734" t="s">
        <v>1027</v>
      </c>
      <c r="AA37" s="735"/>
      <c r="AB37" s="734" t="s">
        <v>1008</v>
      </c>
      <c r="AC37" s="734"/>
      <c r="AD37" s="734">
        <v>19360</v>
      </c>
      <c r="AE37" s="734" t="s">
        <v>1005</v>
      </c>
      <c r="AF37" s="801">
        <v>555921766</v>
      </c>
      <c r="AG37" s="735"/>
      <c r="AH37" s="735"/>
      <c r="AI37" s="735"/>
      <c r="AJ37" s="735"/>
      <c r="AK37" s="735"/>
      <c r="AL37" s="735"/>
      <c r="AM37" s="738"/>
      <c r="AN37" s="738"/>
      <c r="AO37" s="739"/>
      <c r="AP37" s="789" t="s">
        <v>734</v>
      </c>
      <c r="AQ37" s="741" t="s">
        <v>734</v>
      </c>
      <c r="AR37" s="742" t="s">
        <v>715</v>
      </c>
      <c r="AS37" s="741" t="s">
        <v>1009</v>
      </c>
      <c r="AT37" s="818"/>
      <c r="AU37" s="743">
        <v>43831</v>
      </c>
      <c r="AV37" s="743">
        <v>45657</v>
      </c>
      <c r="AW37" s="744">
        <v>19</v>
      </c>
      <c r="AX37" s="745">
        <v>44561</v>
      </c>
      <c r="AY37" s="741" t="s">
        <v>1010</v>
      </c>
      <c r="AZ37" s="741"/>
      <c r="BA37" s="734"/>
      <c r="BB37" s="734" t="s">
        <v>1028</v>
      </c>
      <c r="BC37" s="735"/>
      <c r="BD37" s="735"/>
      <c r="BE37" s="776" t="s">
        <v>1012</v>
      </c>
      <c r="BF37" s="730" t="s">
        <v>1013</v>
      </c>
      <c r="BG37" s="746" t="s">
        <v>737</v>
      </c>
      <c r="BH37" s="746"/>
      <c r="BI37" s="747"/>
    </row>
    <row r="38" spans="1:61" ht="30" customHeight="1">
      <c r="A38" s="725">
        <v>190012591</v>
      </c>
      <c r="B38" s="817">
        <v>19</v>
      </c>
      <c r="C38" s="751" t="s">
        <v>999</v>
      </c>
      <c r="D38" s="774"/>
      <c r="E38" s="727" t="s">
        <v>1000</v>
      </c>
      <c r="F38" s="727"/>
      <c r="G38" s="729" t="s">
        <v>715</v>
      </c>
      <c r="H38" s="729" t="s">
        <v>715</v>
      </c>
      <c r="I38" s="773">
        <v>182</v>
      </c>
      <c r="J38" s="734" t="s">
        <v>716</v>
      </c>
      <c r="K38" s="731" t="s">
        <v>1029</v>
      </c>
      <c r="L38" s="732">
        <v>190001479</v>
      </c>
      <c r="M38" s="733" t="s">
        <v>1002</v>
      </c>
      <c r="N38" s="731" t="s">
        <v>1003</v>
      </c>
      <c r="O38" s="734" t="s">
        <v>1030</v>
      </c>
      <c r="P38" s="734"/>
      <c r="Q38" s="735"/>
      <c r="R38" s="736">
        <v>19360</v>
      </c>
      <c r="S38" s="734" t="s">
        <v>1005</v>
      </c>
      <c r="T38" s="728" t="s">
        <v>722</v>
      </c>
      <c r="U38" s="737" t="s">
        <v>1006</v>
      </c>
      <c r="V38" s="735" t="s">
        <v>724</v>
      </c>
      <c r="W38" s="735" t="s">
        <v>1031</v>
      </c>
      <c r="X38" s="735" t="s">
        <v>1032</v>
      </c>
      <c r="Y38" s="735" t="s">
        <v>1033</v>
      </c>
      <c r="Z38" s="801">
        <v>555177590</v>
      </c>
      <c r="AA38" s="735"/>
      <c r="AB38" s="734" t="s">
        <v>1008</v>
      </c>
      <c r="AC38" s="734"/>
      <c r="AD38" s="734">
        <v>19360</v>
      </c>
      <c r="AE38" s="734" t="s">
        <v>1005</v>
      </c>
      <c r="AF38" s="801">
        <v>555921766</v>
      </c>
      <c r="AG38" s="735"/>
      <c r="AH38" s="735"/>
      <c r="AI38" s="735"/>
      <c r="AJ38" s="735"/>
      <c r="AK38" s="735"/>
      <c r="AL38" s="735"/>
      <c r="AM38" s="738"/>
      <c r="AN38" s="738"/>
      <c r="AO38" s="739">
        <v>44927</v>
      </c>
      <c r="AP38" s="691" t="s">
        <v>734</v>
      </c>
      <c r="AQ38" s="741" t="s">
        <v>734</v>
      </c>
      <c r="AR38" s="742" t="s">
        <v>715</v>
      </c>
      <c r="AS38" s="741" t="s">
        <v>1009</v>
      </c>
      <c r="AT38" s="818" t="s">
        <v>1034</v>
      </c>
      <c r="AU38" s="743">
        <v>43831</v>
      </c>
      <c r="AV38" s="743">
        <v>45657</v>
      </c>
      <c r="AW38" s="744">
        <v>19</v>
      </c>
      <c r="AX38" s="745">
        <v>44561</v>
      </c>
      <c r="AY38" s="741" t="s">
        <v>1010</v>
      </c>
      <c r="AZ38" s="741"/>
      <c r="BA38" s="734"/>
      <c r="BB38" s="773"/>
      <c r="BC38" s="735"/>
      <c r="BD38" s="735"/>
      <c r="BE38" s="776"/>
      <c r="BF38" s="730" t="s">
        <v>1013</v>
      </c>
      <c r="BG38" s="746" t="s">
        <v>737</v>
      </c>
      <c r="BH38" s="746"/>
      <c r="BI38" s="747"/>
    </row>
    <row r="39" spans="1:61" ht="40.15" customHeight="1">
      <c r="A39" s="819">
        <v>230780363</v>
      </c>
      <c r="B39" s="820">
        <v>23</v>
      </c>
      <c r="C39" s="753" t="s">
        <v>765</v>
      </c>
      <c r="D39" s="728"/>
      <c r="E39" s="753" t="s">
        <v>1035</v>
      </c>
      <c r="F39" s="785"/>
      <c r="G39" s="793" t="s">
        <v>715</v>
      </c>
      <c r="H39" s="793" t="s">
        <v>715</v>
      </c>
      <c r="I39" s="821">
        <v>246</v>
      </c>
      <c r="J39" s="736" t="s">
        <v>803</v>
      </c>
      <c r="K39" s="812" t="s">
        <v>1036</v>
      </c>
      <c r="L39" s="786">
        <v>230000424</v>
      </c>
      <c r="M39" s="733" t="s">
        <v>1037</v>
      </c>
      <c r="N39" s="769" t="s">
        <v>1038</v>
      </c>
      <c r="O39" s="734" t="s">
        <v>1039</v>
      </c>
      <c r="P39" s="734"/>
      <c r="Q39" s="791"/>
      <c r="R39" s="736">
        <v>23000</v>
      </c>
      <c r="S39" s="791" t="s">
        <v>1040</v>
      </c>
      <c r="T39" s="728" t="s">
        <v>722</v>
      </c>
      <c r="U39" s="737" t="s">
        <v>1041</v>
      </c>
      <c r="V39" s="736"/>
      <c r="W39" s="734"/>
      <c r="X39" s="736"/>
      <c r="Y39" s="736"/>
      <c r="Z39" s="736" t="s">
        <v>1042</v>
      </c>
      <c r="AA39" s="736"/>
      <c r="AB39" s="734" t="s">
        <v>1043</v>
      </c>
      <c r="AC39" s="736" t="s">
        <v>1044</v>
      </c>
      <c r="AD39" s="736">
        <v>23006</v>
      </c>
      <c r="AE39" s="734" t="s">
        <v>1045</v>
      </c>
      <c r="AF39" s="736" t="s">
        <v>1046</v>
      </c>
      <c r="AG39" s="734"/>
      <c r="AH39" s="734"/>
      <c r="AI39" s="734"/>
      <c r="AJ39" s="734"/>
      <c r="AK39" s="734"/>
      <c r="AL39" s="734"/>
      <c r="AM39" s="763"/>
      <c r="AN39" s="738"/>
      <c r="AO39" s="739"/>
      <c r="AP39" s="740" t="s">
        <v>734</v>
      </c>
      <c r="AQ39" s="822" t="s">
        <v>734</v>
      </c>
      <c r="AR39" s="742" t="s">
        <v>715</v>
      </c>
      <c r="AS39" s="775" t="s">
        <v>1047</v>
      </c>
      <c r="AT39" s="823"/>
      <c r="AU39" s="743">
        <v>43831</v>
      </c>
      <c r="AV39" s="743">
        <v>45657</v>
      </c>
      <c r="AW39" s="744">
        <v>23</v>
      </c>
      <c r="AX39" s="743">
        <v>43819</v>
      </c>
      <c r="AY39" s="824" t="s">
        <v>1048</v>
      </c>
      <c r="AZ39" s="775" t="s">
        <v>734</v>
      </c>
      <c r="BA39" s="791"/>
      <c r="BB39" s="793"/>
      <c r="BC39" s="793"/>
      <c r="BD39" s="793"/>
      <c r="BE39" s="773" t="s">
        <v>1049</v>
      </c>
      <c r="BF39" s="785" t="s">
        <v>1050</v>
      </c>
      <c r="BG39" s="746" t="s">
        <v>737</v>
      </c>
      <c r="BH39" s="746"/>
      <c r="BI39" s="747"/>
    </row>
    <row r="40" spans="1:61" ht="42" customHeight="1">
      <c r="A40" s="819">
        <v>230780371</v>
      </c>
      <c r="B40" s="820">
        <v>23</v>
      </c>
      <c r="C40" s="753" t="s">
        <v>765</v>
      </c>
      <c r="D40" s="728"/>
      <c r="E40" s="753" t="s">
        <v>1035</v>
      </c>
      <c r="F40" s="785"/>
      <c r="G40" s="793" t="s">
        <v>715</v>
      </c>
      <c r="H40" s="793" t="s">
        <v>715</v>
      </c>
      <c r="I40" s="821">
        <v>246</v>
      </c>
      <c r="J40" s="736" t="s">
        <v>803</v>
      </c>
      <c r="K40" s="806" t="s">
        <v>1051</v>
      </c>
      <c r="L40" s="786">
        <v>230000424</v>
      </c>
      <c r="M40" s="733" t="s">
        <v>1037</v>
      </c>
      <c r="N40" s="769" t="s">
        <v>1038</v>
      </c>
      <c r="O40" s="734" t="s">
        <v>1052</v>
      </c>
      <c r="P40" s="734"/>
      <c r="Q40" s="791"/>
      <c r="R40" s="736">
        <v>23200</v>
      </c>
      <c r="S40" s="791" t="s">
        <v>1053</v>
      </c>
      <c r="T40" s="728" t="s">
        <v>722</v>
      </c>
      <c r="U40" s="737" t="s">
        <v>1041</v>
      </c>
      <c r="V40" s="736"/>
      <c r="W40" s="734"/>
      <c r="X40" s="736"/>
      <c r="Y40" s="736"/>
      <c r="Z40" s="736" t="s">
        <v>1054</v>
      </c>
      <c r="AA40" s="736"/>
      <c r="AB40" s="734" t="s">
        <v>1043</v>
      </c>
      <c r="AC40" s="736" t="s">
        <v>1044</v>
      </c>
      <c r="AD40" s="736">
        <v>23006</v>
      </c>
      <c r="AE40" s="734" t="s">
        <v>1045</v>
      </c>
      <c r="AF40" s="736" t="s">
        <v>1046</v>
      </c>
      <c r="AG40" s="734"/>
      <c r="AH40" s="734"/>
      <c r="AI40" s="734"/>
      <c r="AJ40" s="734"/>
      <c r="AK40" s="734"/>
      <c r="AL40" s="734"/>
      <c r="AM40" s="763"/>
      <c r="AN40" s="738"/>
      <c r="AO40" s="739"/>
      <c r="AP40" s="740" t="s">
        <v>734</v>
      </c>
      <c r="AQ40" s="822" t="s">
        <v>734</v>
      </c>
      <c r="AR40" s="742" t="s">
        <v>715</v>
      </c>
      <c r="AS40" s="775" t="s">
        <v>1047</v>
      </c>
      <c r="AT40" s="823"/>
      <c r="AU40" s="743">
        <v>43831</v>
      </c>
      <c r="AV40" s="743">
        <v>45657</v>
      </c>
      <c r="AW40" s="744">
        <v>23</v>
      </c>
      <c r="AX40" s="743">
        <v>43819</v>
      </c>
      <c r="AY40" s="824" t="s">
        <v>1048</v>
      </c>
      <c r="AZ40" s="775" t="s">
        <v>734</v>
      </c>
      <c r="BA40" s="791"/>
      <c r="BB40" s="793"/>
      <c r="BC40" s="793"/>
      <c r="BD40" s="793"/>
      <c r="BE40" s="773" t="s">
        <v>1049</v>
      </c>
      <c r="BF40" s="785" t="s">
        <v>1050</v>
      </c>
      <c r="BG40" s="746" t="s">
        <v>737</v>
      </c>
      <c r="BH40" s="746"/>
      <c r="BI40" s="747"/>
    </row>
    <row r="41" spans="1:61" ht="60" customHeight="1">
      <c r="A41" s="749">
        <v>330020538</v>
      </c>
      <c r="B41" s="825">
        <v>33</v>
      </c>
      <c r="C41" s="751" t="s">
        <v>926</v>
      </c>
      <c r="D41" s="752"/>
      <c r="E41" s="753" t="s">
        <v>1055</v>
      </c>
      <c r="F41" s="826"/>
      <c r="G41" s="736" t="s">
        <v>715</v>
      </c>
      <c r="H41" s="754" t="s">
        <v>715</v>
      </c>
      <c r="I41" s="755">
        <v>437</v>
      </c>
      <c r="J41" s="756" t="s">
        <v>990</v>
      </c>
      <c r="K41" s="757" t="s">
        <v>1056</v>
      </c>
      <c r="L41" s="758">
        <v>330790791</v>
      </c>
      <c r="M41" s="733" t="s">
        <v>1057</v>
      </c>
      <c r="N41" s="769" t="s">
        <v>1057</v>
      </c>
      <c r="O41" s="734" t="s">
        <v>1058</v>
      </c>
      <c r="P41" s="760"/>
      <c r="Q41" s="736"/>
      <c r="R41" s="736">
        <v>33470</v>
      </c>
      <c r="S41" s="761" t="s">
        <v>1059</v>
      </c>
      <c r="T41" s="728" t="s">
        <v>722</v>
      </c>
      <c r="U41" s="737" t="s">
        <v>1060</v>
      </c>
      <c r="V41" s="736"/>
      <c r="W41" s="736"/>
      <c r="X41" s="736"/>
      <c r="Y41" s="736"/>
      <c r="Z41" s="736" t="s">
        <v>1061</v>
      </c>
      <c r="AA41" s="734" t="s">
        <v>1062</v>
      </c>
      <c r="AB41" s="734" t="s">
        <v>1063</v>
      </c>
      <c r="AC41" s="736"/>
      <c r="AD41" s="736">
        <v>33300</v>
      </c>
      <c r="AE41" s="734" t="s">
        <v>1064</v>
      </c>
      <c r="AF41" s="736" t="s">
        <v>1065</v>
      </c>
      <c r="AG41" s="736"/>
      <c r="AH41" s="736"/>
      <c r="AI41" s="736"/>
      <c r="AJ41" s="736"/>
      <c r="AK41" s="736"/>
      <c r="AL41" s="736"/>
      <c r="AM41" s="763"/>
      <c r="AN41" s="738"/>
      <c r="AO41" s="764"/>
      <c r="AP41" s="789" t="s">
        <v>734</v>
      </c>
      <c r="AQ41" s="742" t="s">
        <v>734</v>
      </c>
      <c r="AR41" s="742" t="s">
        <v>715</v>
      </c>
      <c r="AS41" s="775" t="s">
        <v>1066</v>
      </c>
      <c r="AT41" s="742" t="s">
        <v>1067</v>
      </c>
      <c r="AU41" s="743">
        <v>44197</v>
      </c>
      <c r="AV41" s="743">
        <v>46022</v>
      </c>
      <c r="AW41" s="744">
        <v>33</v>
      </c>
      <c r="AX41" s="743">
        <v>44530</v>
      </c>
      <c r="AY41" s="742" t="s">
        <v>1068</v>
      </c>
      <c r="AZ41" s="775" t="s">
        <v>734</v>
      </c>
      <c r="BA41" s="734"/>
      <c r="BB41" s="736"/>
      <c r="BC41" s="736"/>
      <c r="BD41" s="736"/>
      <c r="BE41" s="776" t="s">
        <v>1069</v>
      </c>
      <c r="BF41" s="753" t="s">
        <v>1070</v>
      </c>
      <c r="BG41" s="746" t="s">
        <v>737</v>
      </c>
      <c r="BH41" s="746"/>
      <c r="BI41" s="747"/>
    </row>
    <row r="42" spans="1:61" ht="40.15" customHeight="1">
      <c r="A42" s="749">
        <v>330024589</v>
      </c>
      <c r="B42" s="825">
        <v>33</v>
      </c>
      <c r="C42" s="751" t="s">
        <v>926</v>
      </c>
      <c r="D42" s="752"/>
      <c r="E42" s="753" t="s">
        <v>1055</v>
      </c>
      <c r="F42" s="826"/>
      <c r="G42" s="736" t="s">
        <v>715</v>
      </c>
      <c r="H42" s="754" t="s">
        <v>715</v>
      </c>
      <c r="I42" s="730">
        <v>448</v>
      </c>
      <c r="J42" s="756" t="s">
        <v>1018</v>
      </c>
      <c r="K42" s="757" t="s">
        <v>1071</v>
      </c>
      <c r="L42" s="758">
        <v>330790791</v>
      </c>
      <c r="M42" s="733" t="s">
        <v>1057</v>
      </c>
      <c r="N42" s="769" t="s">
        <v>1057</v>
      </c>
      <c r="O42" s="734" t="s">
        <v>1072</v>
      </c>
      <c r="P42" s="760"/>
      <c r="Q42" s="736"/>
      <c r="R42" s="736">
        <v>33720</v>
      </c>
      <c r="S42" s="761" t="s">
        <v>1073</v>
      </c>
      <c r="T42" s="728" t="s">
        <v>722</v>
      </c>
      <c r="U42" s="737" t="s">
        <v>1060</v>
      </c>
      <c r="V42" s="736"/>
      <c r="W42" s="736"/>
      <c r="X42" s="736"/>
      <c r="Y42" s="736"/>
      <c r="Z42" s="736" t="s">
        <v>1074</v>
      </c>
      <c r="AA42" s="734" t="s">
        <v>1062</v>
      </c>
      <c r="AB42" s="734" t="s">
        <v>1063</v>
      </c>
      <c r="AC42" s="736"/>
      <c r="AD42" s="736">
        <v>33300</v>
      </c>
      <c r="AE42" s="734" t="s">
        <v>1064</v>
      </c>
      <c r="AF42" s="736" t="s">
        <v>1065</v>
      </c>
      <c r="AG42" s="736"/>
      <c r="AH42" s="736"/>
      <c r="AI42" s="736"/>
      <c r="AJ42" s="736"/>
      <c r="AK42" s="736"/>
      <c r="AL42" s="736"/>
      <c r="AM42" s="763"/>
      <c r="AN42" s="738"/>
      <c r="AO42" s="764"/>
      <c r="AP42" s="789" t="s">
        <v>734</v>
      </c>
      <c r="AQ42" s="742" t="s">
        <v>734</v>
      </c>
      <c r="AR42" s="742" t="s">
        <v>715</v>
      </c>
      <c r="AS42" s="775" t="s">
        <v>1066</v>
      </c>
      <c r="AT42" s="742" t="s">
        <v>1067</v>
      </c>
      <c r="AU42" s="743">
        <v>44197</v>
      </c>
      <c r="AV42" s="743">
        <v>46022</v>
      </c>
      <c r="AW42" s="744">
        <v>33</v>
      </c>
      <c r="AX42" s="743">
        <v>44530</v>
      </c>
      <c r="AY42" s="742" t="s">
        <v>1068</v>
      </c>
      <c r="AZ42" s="775" t="s">
        <v>734</v>
      </c>
      <c r="BA42" s="734"/>
      <c r="BB42" s="773" t="s">
        <v>1075</v>
      </c>
      <c r="BC42" s="736"/>
      <c r="BD42" s="736"/>
      <c r="BE42" s="776" t="s">
        <v>1069</v>
      </c>
      <c r="BF42" s="753" t="s">
        <v>1070</v>
      </c>
      <c r="BG42" s="746" t="s">
        <v>737</v>
      </c>
      <c r="BH42" s="746"/>
      <c r="BI42" s="747"/>
    </row>
    <row r="43" spans="1:61" ht="40.15" customHeight="1">
      <c r="A43" s="749">
        <v>330043878</v>
      </c>
      <c r="B43" s="825">
        <v>33</v>
      </c>
      <c r="C43" s="751" t="s">
        <v>926</v>
      </c>
      <c r="D43" s="752"/>
      <c r="E43" s="753" t="s">
        <v>1055</v>
      </c>
      <c r="F43" s="826"/>
      <c r="G43" s="736" t="s">
        <v>715</v>
      </c>
      <c r="H43" s="754" t="s">
        <v>715</v>
      </c>
      <c r="I43" s="755">
        <v>182</v>
      </c>
      <c r="J43" s="756" t="s">
        <v>716</v>
      </c>
      <c r="K43" s="757" t="s">
        <v>1076</v>
      </c>
      <c r="L43" s="758">
        <v>330790791</v>
      </c>
      <c r="M43" s="733" t="s">
        <v>1057</v>
      </c>
      <c r="N43" s="769" t="s">
        <v>1057</v>
      </c>
      <c r="O43" s="734" t="s">
        <v>1077</v>
      </c>
      <c r="P43" s="760"/>
      <c r="Q43" s="736"/>
      <c r="R43" s="736">
        <v>33470</v>
      </c>
      <c r="S43" s="761" t="s">
        <v>1059</v>
      </c>
      <c r="T43" s="728" t="s">
        <v>722</v>
      </c>
      <c r="U43" s="737" t="s">
        <v>1060</v>
      </c>
      <c r="V43" s="736"/>
      <c r="W43" s="736"/>
      <c r="X43" s="736"/>
      <c r="Y43" s="736"/>
      <c r="Z43" s="736" t="s">
        <v>1065</v>
      </c>
      <c r="AA43" s="734" t="s">
        <v>1062</v>
      </c>
      <c r="AB43" s="734" t="s">
        <v>1063</v>
      </c>
      <c r="AC43" s="736"/>
      <c r="AD43" s="736">
        <v>33300</v>
      </c>
      <c r="AE43" s="734" t="s">
        <v>1064</v>
      </c>
      <c r="AF43" s="736" t="s">
        <v>1065</v>
      </c>
      <c r="AG43" s="736"/>
      <c r="AH43" s="736"/>
      <c r="AI43" s="736"/>
      <c r="AJ43" s="736"/>
      <c r="AK43" s="736"/>
      <c r="AL43" s="736"/>
      <c r="AM43" s="763"/>
      <c r="AN43" s="738"/>
      <c r="AO43" s="764"/>
      <c r="AP43" s="789" t="s">
        <v>734</v>
      </c>
      <c r="AQ43" s="742" t="s">
        <v>734</v>
      </c>
      <c r="AR43" s="742" t="s">
        <v>715</v>
      </c>
      <c r="AS43" s="775" t="s">
        <v>1066</v>
      </c>
      <c r="AT43" s="742" t="s">
        <v>1067</v>
      </c>
      <c r="AU43" s="743">
        <v>44197</v>
      </c>
      <c r="AV43" s="743">
        <v>46022</v>
      </c>
      <c r="AW43" s="744">
        <v>33</v>
      </c>
      <c r="AX43" s="743">
        <v>44530</v>
      </c>
      <c r="AY43" s="742" t="s">
        <v>1068</v>
      </c>
      <c r="AZ43" s="775" t="s">
        <v>734</v>
      </c>
      <c r="BA43" s="734"/>
      <c r="BB43" s="736"/>
      <c r="BC43" s="736"/>
      <c r="BD43" s="736"/>
      <c r="BE43" s="776" t="s">
        <v>1069</v>
      </c>
      <c r="BF43" s="753" t="s">
        <v>1070</v>
      </c>
      <c r="BG43" s="746" t="s">
        <v>737</v>
      </c>
      <c r="BH43" s="746"/>
      <c r="BI43" s="747"/>
    </row>
    <row r="44" spans="1:61" ht="50.25" customHeight="1">
      <c r="A44" s="749">
        <v>330043928</v>
      </c>
      <c r="B44" s="825">
        <v>33</v>
      </c>
      <c r="C44" s="751" t="s">
        <v>926</v>
      </c>
      <c r="D44" s="752"/>
      <c r="E44" s="753" t="s">
        <v>1055</v>
      </c>
      <c r="F44" s="826"/>
      <c r="G44" s="736" t="s">
        <v>715</v>
      </c>
      <c r="H44" s="754" t="s">
        <v>715</v>
      </c>
      <c r="I44" s="755">
        <v>182</v>
      </c>
      <c r="J44" s="756" t="s">
        <v>716</v>
      </c>
      <c r="K44" s="757" t="s">
        <v>1078</v>
      </c>
      <c r="L44" s="758">
        <v>330790791</v>
      </c>
      <c r="M44" s="733" t="s">
        <v>1057</v>
      </c>
      <c r="N44" s="769" t="s">
        <v>1057</v>
      </c>
      <c r="O44" s="734" t="s">
        <v>1079</v>
      </c>
      <c r="P44" s="760"/>
      <c r="Q44" s="736"/>
      <c r="R44" s="736">
        <v>33130</v>
      </c>
      <c r="S44" s="736" t="s">
        <v>1080</v>
      </c>
      <c r="T44" s="728" t="s">
        <v>722</v>
      </c>
      <c r="U44" s="737" t="s">
        <v>1060</v>
      </c>
      <c r="V44" s="736"/>
      <c r="W44" s="736"/>
      <c r="X44" s="736"/>
      <c r="Y44" s="736"/>
      <c r="Z44" s="736" t="s">
        <v>1081</v>
      </c>
      <c r="AA44" s="734" t="s">
        <v>1062</v>
      </c>
      <c r="AB44" s="734" t="s">
        <v>1063</v>
      </c>
      <c r="AC44" s="736"/>
      <c r="AD44" s="736">
        <v>33300</v>
      </c>
      <c r="AE44" s="734" t="s">
        <v>1064</v>
      </c>
      <c r="AF44" s="736" t="s">
        <v>1065</v>
      </c>
      <c r="AG44" s="736"/>
      <c r="AH44" s="736"/>
      <c r="AI44" s="736"/>
      <c r="AJ44" s="736"/>
      <c r="AK44" s="736"/>
      <c r="AL44" s="736"/>
      <c r="AM44" s="763"/>
      <c r="AN44" s="738"/>
      <c r="AO44" s="764"/>
      <c r="AP44" s="789" t="s">
        <v>734</v>
      </c>
      <c r="AQ44" s="742" t="s">
        <v>734</v>
      </c>
      <c r="AR44" s="742" t="s">
        <v>715</v>
      </c>
      <c r="AS44" s="775" t="s">
        <v>1066</v>
      </c>
      <c r="AT44" s="742" t="s">
        <v>1067</v>
      </c>
      <c r="AU44" s="743">
        <v>44197</v>
      </c>
      <c r="AV44" s="743">
        <v>46022</v>
      </c>
      <c r="AW44" s="744">
        <v>33</v>
      </c>
      <c r="AX44" s="743">
        <v>44530</v>
      </c>
      <c r="AY44" s="742" t="s">
        <v>1068</v>
      </c>
      <c r="AZ44" s="775" t="s">
        <v>734</v>
      </c>
      <c r="BA44" s="734"/>
      <c r="BB44" s="734" t="s">
        <v>1082</v>
      </c>
      <c r="BC44" s="736"/>
      <c r="BD44" s="736"/>
      <c r="BE44" s="776" t="s">
        <v>1069</v>
      </c>
      <c r="BF44" s="753" t="s">
        <v>1070</v>
      </c>
      <c r="BG44" s="746" t="s">
        <v>737</v>
      </c>
      <c r="BH44" s="746"/>
      <c r="BI44" s="747"/>
    </row>
    <row r="45" spans="1:61" ht="58.5" customHeight="1">
      <c r="A45" s="749">
        <v>330054545</v>
      </c>
      <c r="B45" s="825">
        <v>33</v>
      </c>
      <c r="C45" s="751" t="s">
        <v>926</v>
      </c>
      <c r="D45" s="752"/>
      <c r="E45" s="753" t="s">
        <v>1055</v>
      </c>
      <c r="F45" s="826"/>
      <c r="G45" s="736" t="s">
        <v>715</v>
      </c>
      <c r="H45" s="754" t="s">
        <v>715</v>
      </c>
      <c r="I45" s="730">
        <v>448</v>
      </c>
      <c r="J45" s="756" t="s">
        <v>1018</v>
      </c>
      <c r="K45" s="757" t="s">
        <v>1083</v>
      </c>
      <c r="L45" s="758">
        <v>330790791</v>
      </c>
      <c r="M45" s="733" t="s">
        <v>1057</v>
      </c>
      <c r="N45" s="769" t="s">
        <v>1057</v>
      </c>
      <c r="O45" s="734" t="s">
        <v>1084</v>
      </c>
      <c r="P45" s="760"/>
      <c r="Q45" s="736"/>
      <c r="R45" s="736">
        <v>33130</v>
      </c>
      <c r="S45" s="761" t="s">
        <v>1080</v>
      </c>
      <c r="T45" s="728" t="s">
        <v>722</v>
      </c>
      <c r="U45" s="737" t="s">
        <v>1060</v>
      </c>
      <c r="V45" s="736"/>
      <c r="W45" s="736"/>
      <c r="X45" s="736"/>
      <c r="Y45" s="736"/>
      <c r="Z45" s="736" t="s">
        <v>1085</v>
      </c>
      <c r="AA45" s="734" t="s">
        <v>1062</v>
      </c>
      <c r="AB45" s="734" t="s">
        <v>1063</v>
      </c>
      <c r="AC45" s="736"/>
      <c r="AD45" s="736">
        <v>33300</v>
      </c>
      <c r="AE45" s="734" t="s">
        <v>1064</v>
      </c>
      <c r="AF45" s="736" t="s">
        <v>1065</v>
      </c>
      <c r="AG45" s="736"/>
      <c r="AH45" s="736"/>
      <c r="AI45" s="736"/>
      <c r="AJ45" s="736"/>
      <c r="AK45" s="736"/>
      <c r="AL45" s="736"/>
      <c r="AM45" s="763"/>
      <c r="AN45" s="738"/>
      <c r="AO45" s="764"/>
      <c r="AP45" s="789" t="s">
        <v>734</v>
      </c>
      <c r="AQ45" s="742" t="s">
        <v>734</v>
      </c>
      <c r="AR45" s="742" t="s">
        <v>715</v>
      </c>
      <c r="AS45" s="775" t="s">
        <v>1066</v>
      </c>
      <c r="AT45" s="742" t="s">
        <v>1067</v>
      </c>
      <c r="AU45" s="743">
        <v>44197</v>
      </c>
      <c r="AV45" s="743">
        <v>46022</v>
      </c>
      <c r="AW45" s="744">
        <v>33</v>
      </c>
      <c r="AX45" s="743">
        <v>44530</v>
      </c>
      <c r="AY45" s="742" t="s">
        <v>1068</v>
      </c>
      <c r="AZ45" s="775" t="s">
        <v>734</v>
      </c>
      <c r="BA45" s="734"/>
      <c r="BB45" s="736"/>
      <c r="BC45" s="736"/>
      <c r="BD45" s="736"/>
      <c r="BE45" s="776" t="s">
        <v>1069</v>
      </c>
      <c r="BF45" s="753" t="s">
        <v>1070</v>
      </c>
      <c r="BG45" s="746" t="s">
        <v>737</v>
      </c>
      <c r="BH45" s="746"/>
      <c r="BI45" s="747"/>
    </row>
    <row r="46" spans="1:61" ht="45.75" customHeight="1">
      <c r="A46" s="749">
        <v>330058041</v>
      </c>
      <c r="B46" s="825">
        <v>33</v>
      </c>
      <c r="C46" s="751" t="s">
        <v>926</v>
      </c>
      <c r="D46" s="752"/>
      <c r="E46" s="753" t="s">
        <v>1055</v>
      </c>
      <c r="F46" s="826"/>
      <c r="G46" s="736" t="s">
        <v>715</v>
      </c>
      <c r="H46" s="754" t="s">
        <v>715</v>
      </c>
      <c r="I46" s="755">
        <v>182</v>
      </c>
      <c r="J46" s="756" t="s">
        <v>716</v>
      </c>
      <c r="K46" s="757" t="s">
        <v>1086</v>
      </c>
      <c r="L46" s="758">
        <v>330790791</v>
      </c>
      <c r="M46" s="733" t="s">
        <v>1057</v>
      </c>
      <c r="N46" s="769" t="s">
        <v>1057</v>
      </c>
      <c r="O46" s="734" t="s">
        <v>1087</v>
      </c>
      <c r="P46" s="760"/>
      <c r="Q46" s="736"/>
      <c r="R46" s="736">
        <v>33250</v>
      </c>
      <c r="S46" s="761" t="s">
        <v>1088</v>
      </c>
      <c r="T46" s="728" t="s">
        <v>722</v>
      </c>
      <c r="U46" s="737" t="s">
        <v>1060</v>
      </c>
      <c r="V46" s="736"/>
      <c r="W46" s="736"/>
      <c r="X46" s="736"/>
      <c r="Y46" s="736"/>
      <c r="Z46" s="736" t="s">
        <v>1089</v>
      </c>
      <c r="AA46" s="734" t="s">
        <v>1062</v>
      </c>
      <c r="AB46" s="734" t="s">
        <v>1063</v>
      </c>
      <c r="AC46" s="736"/>
      <c r="AD46" s="736">
        <v>33300</v>
      </c>
      <c r="AE46" s="734" t="s">
        <v>1064</v>
      </c>
      <c r="AF46" s="736" t="s">
        <v>1065</v>
      </c>
      <c r="AG46" s="736"/>
      <c r="AH46" s="736"/>
      <c r="AI46" s="736"/>
      <c r="AJ46" s="736"/>
      <c r="AK46" s="736"/>
      <c r="AL46" s="736"/>
      <c r="AM46" s="763"/>
      <c r="AN46" s="738"/>
      <c r="AO46" s="764"/>
      <c r="AP46" s="789" t="s">
        <v>734</v>
      </c>
      <c r="AQ46" s="742" t="s">
        <v>734</v>
      </c>
      <c r="AR46" s="742" t="s">
        <v>715</v>
      </c>
      <c r="AS46" s="775" t="s">
        <v>1066</v>
      </c>
      <c r="AT46" s="742" t="s">
        <v>1067</v>
      </c>
      <c r="AU46" s="743">
        <v>44197</v>
      </c>
      <c r="AV46" s="743">
        <v>46022</v>
      </c>
      <c r="AW46" s="744">
        <v>33</v>
      </c>
      <c r="AX46" s="743">
        <v>44530</v>
      </c>
      <c r="AY46" s="742" t="s">
        <v>1068</v>
      </c>
      <c r="AZ46" s="775" t="s">
        <v>734</v>
      </c>
      <c r="BA46" s="734"/>
      <c r="BB46" s="736"/>
      <c r="BC46" s="736"/>
      <c r="BD46" s="736"/>
      <c r="BE46" s="776" t="s">
        <v>1069</v>
      </c>
      <c r="BF46" s="753" t="s">
        <v>1070</v>
      </c>
      <c r="BG46" s="746" t="s">
        <v>737</v>
      </c>
      <c r="BH46" s="746"/>
      <c r="BI46" s="747"/>
    </row>
    <row r="47" spans="1:61" ht="40.5" customHeight="1">
      <c r="A47" s="749">
        <v>330058090</v>
      </c>
      <c r="B47" s="825">
        <v>33</v>
      </c>
      <c r="C47" s="751" t="s">
        <v>926</v>
      </c>
      <c r="D47" s="752"/>
      <c r="E47" s="753" t="s">
        <v>1055</v>
      </c>
      <c r="F47" s="826"/>
      <c r="G47" s="736" t="s">
        <v>715</v>
      </c>
      <c r="H47" s="754" t="s">
        <v>715</v>
      </c>
      <c r="I47" s="755">
        <v>182</v>
      </c>
      <c r="J47" s="756" t="s">
        <v>716</v>
      </c>
      <c r="K47" s="757" t="s">
        <v>1090</v>
      </c>
      <c r="L47" s="758">
        <v>330790791</v>
      </c>
      <c r="M47" s="733" t="s">
        <v>1057</v>
      </c>
      <c r="N47" s="769" t="s">
        <v>1057</v>
      </c>
      <c r="O47" s="734" t="s">
        <v>1091</v>
      </c>
      <c r="P47" s="760"/>
      <c r="Q47" s="736"/>
      <c r="R47" s="736">
        <v>33380</v>
      </c>
      <c r="S47" s="761" t="s">
        <v>1092</v>
      </c>
      <c r="T47" s="728" t="s">
        <v>722</v>
      </c>
      <c r="U47" s="737" t="s">
        <v>1060</v>
      </c>
      <c r="V47" s="736"/>
      <c r="W47" s="736"/>
      <c r="X47" s="736"/>
      <c r="Y47" s="736"/>
      <c r="Z47" s="736" t="s">
        <v>1093</v>
      </c>
      <c r="AA47" s="734" t="s">
        <v>1062</v>
      </c>
      <c r="AB47" s="734" t="s">
        <v>1063</v>
      </c>
      <c r="AC47" s="736"/>
      <c r="AD47" s="736">
        <v>33300</v>
      </c>
      <c r="AE47" s="734" t="s">
        <v>1064</v>
      </c>
      <c r="AF47" s="736" t="s">
        <v>1065</v>
      </c>
      <c r="AG47" s="736"/>
      <c r="AH47" s="736"/>
      <c r="AI47" s="736"/>
      <c r="AJ47" s="736"/>
      <c r="AK47" s="736"/>
      <c r="AL47" s="736"/>
      <c r="AM47" s="763"/>
      <c r="AN47" s="738"/>
      <c r="AO47" s="764"/>
      <c r="AP47" s="789" t="s">
        <v>734</v>
      </c>
      <c r="AQ47" s="742" t="s">
        <v>734</v>
      </c>
      <c r="AR47" s="742" t="s">
        <v>715</v>
      </c>
      <c r="AS47" s="775" t="s">
        <v>1066</v>
      </c>
      <c r="AT47" s="742" t="s">
        <v>1067</v>
      </c>
      <c r="AU47" s="743">
        <v>44197</v>
      </c>
      <c r="AV47" s="743">
        <v>46022</v>
      </c>
      <c r="AW47" s="744">
        <v>33</v>
      </c>
      <c r="AX47" s="743">
        <v>44530</v>
      </c>
      <c r="AY47" s="742" t="s">
        <v>1068</v>
      </c>
      <c r="AZ47" s="775" t="s">
        <v>734</v>
      </c>
      <c r="BA47" s="734"/>
      <c r="BB47" s="736"/>
      <c r="BC47" s="736"/>
      <c r="BD47" s="736"/>
      <c r="BE47" s="776" t="s">
        <v>1069</v>
      </c>
      <c r="BF47" s="753" t="s">
        <v>1070</v>
      </c>
      <c r="BG47" s="746" t="s">
        <v>737</v>
      </c>
      <c r="BH47" s="746"/>
      <c r="BI47" s="747"/>
    </row>
    <row r="48" spans="1:61" ht="67.5">
      <c r="A48" s="749">
        <v>330058751</v>
      </c>
      <c r="B48" s="825">
        <v>33</v>
      </c>
      <c r="C48" s="751" t="s">
        <v>926</v>
      </c>
      <c r="D48" s="752"/>
      <c r="E48" s="753" t="s">
        <v>1055</v>
      </c>
      <c r="F48" s="826"/>
      <c r="G48" s="736" t="s">
        <v>715</v>
      </c>
      <c r="H48" s="754" t="s">
        <v>715</v>
      </c>
      <c r="I48" s="755">
        <v>182</v>
      </c>
      <c r="J48" s="756" t="s">
        <v>716</v>
      </c>
      <c r="K48" s="757" t="s">
        <v>1094</v>
      </c>
      <c r="L48" s="758">
        <v>330790791</v>
      </c>
      <c r="M48" s="733" t="s">
        <v>1057</v>
      </c>
      <c r="N48" s="769" t="s">
        <v>1057</v>
      </c>
      <c r="O48" s="760" t="s">
        <v>1095</v>
      </c>
      <c r="P48" s="760"/>
      <c r="Q48" s="736"/>
      <c r="R48" s="736">
        <v>33490</v>
      </c>
      <c r="S48" s="761" t="s">
        <v>1096</v>
      </c>
      <c r="T48" s="728" t="s">
        <v>722</v>
      </c>
      <c r="U48" s="737" t="s">
        <v>1060</v>
      </c>
      <c r="V48" s="736"/>
      <c r="W48" s="736"/>
      <c r="X48" s="736"/>
      <c r="Y48" s="736"/>
      <c r="Z48" s="736" t="s">
        <v>1097</v>
      </c>
      <c r="AA48" s="734" t="s">
        <v>1062</v>
      </c>
      <c r="AB48" s="734" t="s">
        <v>1063</v>
      </c>
      <c r="AC48" s="736"/>
      <c r="AD48" s="736">
        <v>33300</v>
      </c>
      <c r="AE48" s="734" t="s">
        <v>1064</v>
      </c>
      <c r="AF48" s="736" t="s">
        <v>1065</v>
      </c>
      <c r="AG48" s="736"/>
      <c r="AH48" s="736"/>
      <c r="AI48" s="736"/>
      <c r="AJ48" s="736"/>
      <c r="AK48" s="736"/>
      <c r="AL48" s="736"/>
      <c r="AM48" s="763"/>
      <c r="AN48" s="738"/>
      <c r="AO48" s="764"/>
      <c r="AP48" s="789" t="s">
        <v>734</v>
      </c>
      <c r="AQ48" s="742" t="s">
        <v>734</v>
      </c>
      <c r="AR48" s="742" t="s">
        <v>715</v>
      </c>
      <c r="AS48" s="775" t="s">
        <v>1066</v>
      </c>
      <c r="AT48" s="742" t="s">
        <v>1067</v>
      </c>
      <c r="AU48" s="743">
        <v>44197</v>
      </c>
      <c r="AV48" s="743">
        <v>46022</v>
      </c>
      <c r="AW48" s="744">
        <v>33</v>
      </c>
      <c r="AX48" s="743">
        <v>44530</v>
      </c>
      <c r="AY48" s="742" t="s">
        <v>1068</v>
      </c>
      <c r="AZ48" s="775" t="s">
        <v>734</v>
      </c>
      <c r="BA48" s="734"/>
      <c r="BB48" s="734" t="s">
        <v>1098</v>
      </c>
      <c r="BC48" s="736"/>
      <c r="BD48" s="736"/>
      <c r="BE48" s="776" t="s">
        <v>1069</v>
      </c>
      <c r="BF48" s="753" t="s">
        <v>1070</v>
      </c>
      <c r="BG48" s="746" t="s">
        <v>737</v>
      </c>
      <c r="BH48" s="746"/>
      <c r="BI48" s="747"/>
    </row>
    <row r="49" spans="1:61" ht="55.9" customHeight="1">
      <c r="A49" s="749">
        <v>330067331</v>
      </c>
      <c r="B49" s="825">
        <v>33</v>
      </c>
      <c r="C49" s="751" t="s">
        <v>926</v>
      </c>
      <c r="D49" s="752"/>
      <c r="E49" s="753" t="s">
        <v>1055</v>
      </c>
      <c r="F49" s="826"/>
      <c r="G49" s="736" t="s">
        <v>715</v>
      </c>
      <c r="H49" s="754" t="s">
        <v>715</v>
      </c>
      <c r="I49" s="730">
        <v>445</v>
      </c>
      <c r="J49" s="756" t="s">
        <v>1023</v>
      </c>
      <c r="K49" s="757" t="s">
        <v>1099</v>
      </c>
      <c r="L49" s="758">
        <v>330790791</v>
      </c>
      <c r="M49" s="733" t="s">
        <v>1057</v>
      </c>
      <c r="N49" s="769" t="s">
        <v>1057</v>
      </c>
      <c r="O49" s="760" t="s">
        <v>1100</v>
      </c>
      <c r="P49" s="760"/>
      <c r="Q49" s="736"/>
      <c r="R49" s="736">
        <v>33130</v>
      </c>
      <c r="S49" s="761" t="s">
        <v>1080</v>
      </c>
      <c r="T49" s="728" t="s">
        <v>722</v>
      </c>
      <c r="U49" s="737" t="s">
        <v>1101</v>
      </c>
      <c r="V49" s="736"/>
      <c r="W49" s="736"/>
      <c r="X49" s="736"/>
      <c r="Y49" s="736"/>
      <c r="Z49" s="736"/>
      <c r="AA49" s="734" t="s">
        <v>1062</v>
      </c>
      <c r="AB49" s="734" t="s">
        <v>1063</v>
      </c>
      <c r="AC49" s="736"/>
      <c r="AD49" s="736">
        <v>33300</v>
      </c>
      <c r="AE49" s="734" t="s">
        <v>1064</v>
      </c>
      <c r="AF49" s="736" t="s">
        <v>1065</v>
      </c>
      <c r="AG49" s="736"/>
      <c r="AH49" s="736"/>
      <c r="AI49" s="736"/>
      <c r="AJ49" s="736"/>
      <c r="AK49" s="736"/>
      <c r="AL49" s="736"/>
      <c r="AM49" s="763"/>
      <c r="AN49" s="738"/>
      <c r="AO49" s="764">
        <v>45915</v>
      </c>
      <c r="AP49" s="789" t="s">
        <v>737</v>
      </c>
      <c r="AQ49" s="691" t="s">
        <v>737</v>
      </c>
      <c r="AR49" s="691"/>
      <c r="AS49" s="752"/>
      <c r="AT49" s="691"/>
      <c r="AU49" s="765"/>
      <c r="AV49" s="765"/>
      <c r="AW49" s="766"/>
      <c r="AX49" s="765"/>
      <c r="AY49" s="691"/>
      <c r="AZ49" s="752"/>
      <c r="BA49" s="734"/>
      <c r="BB49" s="734"/>
      <c r="BC49" s="736"/>
      <c r="BD49" s="736"/>
      <c r="BE49" s="776"/>
      <c r="BF49" s="753"/>
      <c r="BG49" s="746" t="s">
        <v>737</v>
      </c>
      <c r="BH49" s="746"/>
      <c r="BI49" s="747"/>
    </row>
    <row r="50" spans="1:61" ht="40.15" customHeight="1">
      <c r="A50" s="749">
        <v>330781022</v>
      </c>
      <c r="B50" s="825">
        <v>33</v>
      </c>
      <c r="C50" s="751" t="s">
        <v>926</v>
      </c>
      <c r="D50" s="752"/>
      <c r="E50" s="753" t="s">
        <v>1055</v>
      </c>
      <c r="F50" s="826"/>
      <c r="G50" s="736" t="s">
        <v>715</v>
      </c>
      <c r="H50" s="754" t="s">
        <v>715</v>
      </c>
      <c r="I50" s="755">
        <v>183</v>
      </c>
      <c r="J50" s="756" t="s">
        <v>741</v>
      </c>
      <c r="K50" s="757" t="s">
        <v>1102</v>
      </c>
      <c r="L50" s="758">
        <v>330790791</v>
      </c>
      <c r="M50" s="733" t="s">
        <v>1057</v>
      </c>
      <c r="N50" s="769" t="s">
        <v>1057</v>
      </c>
      <c r="O50" s="734" t="s">
        <v>1103</v>
      </c>
      <c r="P50" s="760"/>
      <c r="Q50" s="736"/>
      <c r="R50" s="736">
        <v>33600</v>
      </c>
      <c r="S50" s="761" t="s">
        <v>1104</v>
      </c>
      <c r="T50" s="728" t="s">
        <v>722</v>
      </c>
      <c r="U50" s="737" t="s">
        <v>1060</v>
      </c>
      <c r="V50" s="736"/>
      <c r="W50" s="736"/>
      <c r="X50" s="736"/>
      <c r="Y50" s="736"/>
      <c r="Z50" s="736" t="s">
        <v>1105</v>
      </c>
      <c r="AA50" s="734" t="s">
        <v>1062</v>
      </c>
      <c r="AB50" s="734" t="s">
        <v>1063</v>
      </c>
      <c r="AC50" s="736"/>
      <c r="AD50" s="736">
        <v>33300</v>
      </c>
      <c r="AE50" s="734" t="s">
        <v>1064</v>
      </c>
      <c r="AF50" s="736" t="s">
        <v>1065</v>
      </c>
      <c r="AG50" s="736"/>
      <c r="AH50" s="736"/>
      <c r="AI50" s="736"/>
      <c r="AJ50" s="736"/>
      <c r="AK50" s="736"/>
      <c r="AL50" s="736"/>
      <c r="AM50" s="763"/>
      <c r="AN50" s="738"/>
      <c r="AO50" s="764"/>
      <c r="AP50" s="789" t="s">
        <v>734</v>
      </c>
      <c r="AQ50" s="742" t="s">
        <v>734</v>
      </c>
      <c r="AR50" s="742" t="s">
        <v>715</v>
      </c>
      <c r="AS50" s="775" t="s">
        <v>1066</v>
      </c>
      <c r="AT50" s="742" t="s">
        <v>1067</v>
      </c>
      <c r="AU50" s="743">
        <v>44197</v>
      </c>
      <c r="AV50" s="743">
        <v>46022</v>
      </c>
      <c r="AW50" s="744">
        <v>33</v>
      </c>
      <c r="AX50" s="743">
        <v>44530</v>
      </c>
      <c r="AY50" s="742" t="s">
        <v>1068</v>
      </c>
      <c r="AZ50" s="775" t="s">
        <v>734</v>
      </c>
      <c r="BA50" s="734"/>
      <c r="BB50" s="736"/>
      <c r="BC50" s="736"/>
      <c r="BD50" s="736"/>
      <c r="BE50" s="776" t="s">
        <v>1069</v>
      </c>
      <c r="BF50" s="753" t="s">
        <v>1070</v>
      </c>
      <c r="BG50" s="746" t="s">
        <v>737</v>
      </c>
      <c r="BH50" s="746"/>
      <c r="BI50" s="747"/>
    </row>
    <row r="51" spans="1:61" ht="67.5">
      <c r="A51" s="749">
        <v>330781089</v>
      </c>
      <c r="B51" s="825">
        <v>33</v>
      </c>
      <c r="C51" s="751" t="s">
        <v>926</v>
      </c>
      <c r="D51" s="752"/>
      <c r="E51" s="753" t="s">
        <v>1055</v>
      </c>
      <c r="F51" s="826"/>
      <c r="G51" s="736" t="s">
        <v>715</v>
      </c>
      <c r="H51" s="754" t="s">
        <v>715</v>
      </c>
      <c r="I51" s="755">
        <v>183</v>
      </c>
      <c r="J51" s="756" t="s">
        <v>741</v>
      </c>
      <c r="K51" s="757" t="s">
        <v>1106</v>
      </c>
      <c r="L51" s="758">
        <v>330790791</v>
      </c>
      <c r="M51" s="733" t="s">
        <v>1057</v>
      </c>
      <c r="N51" s="769" t="s">
        <v>1057</v>
      </c>
      <c r="O51" s="734" t="s">
        <v>1107</v>
      </c>
      <c r="P51" s="734" t="s">
        <v>1108</v>
      </c>
      <c r="Q51" s="736"/>
      <c r="R51" s="736">
        <v>33138</v>
      </c>
      <c r="S51" s="761" t="s">
        <v>1109</v>
      </c>
      <c r="T51" s="728" t="s">
        <v>722</v>
      </c>
      <c r="U51" s="737" t="s">
        <v>1060</v>
      </c>
      <c r="V51" s="736"/>
      <c r="W51" s="736"/>
      <c r="X51" s="736"/>
      <c r="Y51" s="736"/>
      <c r="Z51" s="736" t="s">
        <v>1093</v>
      </c>
      <c r="AA51" s="734" t="s">
        <v>1062</v>
      </c>
      <c r="AB51" s="734" t="s">
        <v>1063</v>
      </c>
      <c r="AC51" s="736"/>
      <c r="AD51" s="736">
        <v>33300</v>
      </c>
      <c r="AE51" s="734" t="s">
        <v>1064</v>
      </c>
      <c r="AF51" s="736" t="s">
        <v>1065</v>
      </c>
      <c r="AG51" s="736"/>
      <c r="AH51" s="736"/>
      <c r="AI51" s="736"/>
      <c r="AJ51" s="736"/>
      <c r="AK51" s="736"/>
      <c r="AL51" s="736"/>
      <c r="AM51" s="763"/>
      <c r="AN51" s="738"/>
      <c r="AO51" s="764"/>
      <c r="AP51" s="789" t="s">
        <v>734</v>
      </c>
      <c r="AQ51" s="742" t="s">
        <v>734</v>
      </c>
      <c r="AR51" s="742" t="s">
        <v>715</v>
      </c>
      <c r="AS51" s="775" t="s">
        <v>1066</v>
      </c>
      <c r="AT51" s="742" t="s">
        <v>1067</v>
      </c>
      <c r="AU51" s="743">
        <v>44197</v>
      </c>
      <c r="AV51" s="743">
        <v>46022</v>
      </c>
      <c r="AW51" s="744">
        <v>33</v>
      </c>
      <c r="AX51" s="743">
        <v>44530</v>
      </c>
      <c r="AY51" s="742" t="s">
        <v>1068</v>
      </c>
      <c r="AZ51" s="775" t="s">
        <v>734</v>
      </c>
      <c r="BA51" s="734"/>
      <c r="BB51" s="734" t="s">
        <v>1110</v>
      </c>
      <c r="BC51" s="736"/>
      <c r="BD51" s="736"/>
      <c r="BE51" s="776" t="s">
        <v>1069</v>
      </c>
      <c r="BF51" s="753" t="s">
        <v>1070</v>
      </c>
      <c r="BG51" s="746" t="s">
        <v>737</v>
      </c>
      <c r="BH51" s="746"/>
      <c r="BI51" s="747"/>
    </row>
    <row r="52" spans="1:61" ht="40.15" customHeight="1">
      <c r="A52" s="749">
        <v>330781642</v>
      </c>
      <c r="B52" s="825">
        <v>33</v>
      </c>
      <c r="C52" s="751" t="s">
        <v>926</v>
      </c>
      <c r="D52" s="752"/>
      <c r="E52" s="753" t="s">
        <v>1055</v>
      </c>
      <c r="F52" s="826"/>
      <c r="G52" s="736" t="s">
        <v>715</v>
      </c>
      <c r="H52" s="754" t="s">
        <v>715</v>
      </c>
      <c r="I52" s="755">
        <v>183</v>
      </c>
      <c r="J52" s="756" t="s">
        <v>741</v>
      </c>
      <c r="K52" s="757" t="s">
        <v>1111</v>
      </c>
      <c r="L52" s="758">
        <v>330790791</v>
      </c>
      <c r="M52" s="733" t="s">
        <v>1057</v>
      </c>
      <c r="N52" s="769" t="s">
        <v>1057</v>
      </c>
      <c r="O52" s="734" t="s">
        <v>1112</v>
      </c>
      <c r="P52" s="760"/>
      <c r="Q52" s="736"/>
      <c r="R52" s="736">
        <v>33190</v>
      </c>
      <c r="S52" s="761" t="s">
        <v>1113</v>
      </c>
      <c r="T52" s="728" t="s">
        <v>722</v>
      </c>
      <c r="U52" s="737" t="s">
        <v>1060</v>
      </c>
      <c r="V52" s="736"/>
      <c r="W52" s="736"/>
      <c r="X52" s="736"/>
      <c r="Y52" s="736"/>
      <c r="Z52" s="736" t="s">
        <v>1114</v>
      </c>
      <c r="AA52" s="734" t="s">
        <v>1062</v>
      </c>
      <c r="AB52" s="734" t="s">
        <v>1063</v>
      </c>
      <c r="AC52" s="736"/>
      <c r="AD52" s="736">
        <v>33300</v>
      </c>
      <c r="AE52" s="734" t="s">
        <v>1064</v>
      </c>
      <c r="AF52" s="736" t="s">
        <v>1065</v>
      </c>
      <c r="AG52" s="736"/>
      <c r="AH52" s="736"/>
      <c r="AI52" s="736"/>
      <c r="AJ52" s="736"/>
      <c r="AK52" s="734"/>
      <c r="AL52" s="736"/>
      <c r="AM52" s="763"/>
      <c r="AN52" s="738"/>
      <c r="AO52" s="764"/>
      <c r="AP52" s="789" t="s">
        <v>734</v>
      </c>
      <c r="AQ52" s="742" t="s">
        <v>734</v>
      </c>
      <c r="AR52" s="742" t="s">
        <v>715</v>
      </c>
      <c r="AS52" s="775" t="s">
        <v>1066</v>
      </c>
      <c r="AT52" s="742" t="s">
        <v>1067</v>
      </c>
      <c r="AU52" s="743">
        <v>44197</v>
      </c>
      <c r="AV52" s="743">
        <v>46022</v>
      </c>
      <c r="AW52" s="744">
        <v>33</v>
      </c>
      <c r="AX52" s="743">
        <v>44530</v>
      </c>
      <c r="AY52" s="742" t="s">
        <v>1068</v>
      </c>
      <c r="AZ52" s="775" t="s">
        <v>734</v>
      </c>
      <c r="BA52" s="734"/>
      <c r="BB52" s="734" t="s">
        <v>1098</v>
      </c>
      <c r="BC52" s="736"/>
      <c r="BD52" s="736"/>
      <c r="BE52" s="776" t="s">
        <v>1069</v>
      </c>
      <c r="BF52" s="753" t="s">
        <v>1070</v>
      </c>
      <c r="BG52" s="746" t="s">
        <v>737</v>
      </c>
      <c r="BH52" s="746"/>
      <c r="BI52" s="747"/>
    </row>
    <row r="53" spans="1:61" ht="40.15" customHeight="1">
      <c r="A53" s="749">
        <v>330781683</v>
      </c>
      <c r="B53" s="825">
        <v>33</v>
      </c>
      <c r="C53" s="751" t="s">
        <v>926</v>
      </c>
      <c r="D53" s="752"/>
      <c r="E53" s="753" t="s">
        <v>1055</v>
      </c>
      <c r="F53" s="826"/>
      <c r="G53" s="736" t="s">
        <v>715</v>
      </c>
      <c r="H53" s="754" t="s">
        <v>715</v>
      </c>
      <c r="I53" s="755">
        <v>183</v>
      </c>
      <c r="J53" s="756" t="s">
        <v>741</v>
      </c>
      <c r="K53" s="757" t="s">
        <v>1115</v>
      </c>
      <c r="L53" s="758">
        <v>330790791</v>
      </c>
      <c r="M53" s="733" t="s">
        <v>1057</v>
      </c>
      <c r="N53" s="769" t="s">
        <v>1057</v>
      </c>
      <c r="O53" s="734" t="s">
        <v>1116</v>
      </c>
      <c r="P53" s="760"/>
      <c r="Q53" s="736"/>
      <c r="R53" s="736">
        <v>33390</v>
      </c>
      <c r="S53" s="761" t="s">
        <v>1117</v>
      </c>
      <c r="T53" s="728" t="s">
        <v>722</v>
      </c>
      <c r="U53" s="737" t="s">
        <v>1060</v>
      </c>
      <c r="V53" s="736"/>
      <c r="W53" s="736"/>
      <c r="X53" s="736"/>
      <c r="Y53" s="736"/>
      <c r="Z53" s="736" t="s">
        <v>1118</v>
      </c>
      <c r="AA53" s="734" t="s">
        <v>1062</v>
      </c>
      <c r="AB53" s="734" t="s">
        <v>1063</v>
      </c>
      <c r="AC53" s="736"/>
      <c r="AD53" s="736">
        <v>33300</v>
      </c>
      <c r="AE53" s="734" t="s">
        <v>1064</v>
      </c>
      <c r="AF53" s="736" t="s">
        <v>1065</v>
      </c>
      <c r="AG53" s="736"/>
      <c r="AH53" s="736"/>
      <c r="AI53" s="736"/>
      <c r="AJ53" s="736"/>
      <c r="AK53" s="736"/>
      <c r="AL53" s="736"/>
      <c r="AM53" s="763"/>
      <c r="AN53" s="738"/>
      <c r="AO53" s="764"/>
      <c r="AP53" s="789" t="s">
        <v>734</v>
      </c>
      <c r="AQ53" s="742" t="s">
        <v>734</v>
      </c>
      <c r="AR53" s="742" t="s">
        <v>715</v>
      </c>
      <c r="AS53" s="775" t="s">
        <v>1066</v>
      </c>
      <c r="AT53" s="742" t="s">
        <v>1067</v>
      </c>
      <c r="AU53" s="743">
        <v>44197</v>
      </c>
      <c r="AV53" s="743">
        <v>46022</v>
      </c>
      <c r="AW53" s="744">
        <v>33</v>
      </c>
      <c r="AX53" s="743">
        <v>44530</v>
      </c>
      <c r="AY53" s="742" t="s">
        <v>1068</v>
      </c>
      <c r="AZ53" s="775" t="s">
        <v>734</v>
      </c>
      <c r="BA53" s="734"/>
      <c r="BB53" s="736"/>
      <c r="BC53" s="736"/>
      <c r="BD53" s="736"/>
      <c r="BE53" s="776" t="s">
        <v>1069</v>
      </c>
      <c r="BF53" s="753" t="s">
        <v>1070</v>
      </c>
      <c r="BG53" s="746" t="s">
        <v>737</v>
      </c>
      <c r="BH53" s="746"/>
      <c r="BI53" s="747"/>
    </row>
    <row r="54" spans="1:61" ht="67.5">
      <c r="A54" s="749">
        <v>330785338</v>
      </c>
      <c r="B54" s="825">
        <v>33</v>
      </c>
      <c r="C54" s="751" t="s">
        <v>926</v>
      </c>
      <c r="D54" s="752"/>
      <c r="E54" s="753" t="s">
        <v>1055</v>
      </c>
      <c r="F54" s="826"/>
      <c r="G54" s="736" t="s">
        <v>715</v>
      </c>
      <c r="H54" s="754" t="s">
        <v>715</v>
      </c>
      <c r="I54" s="755">
        <v>183</v>
      </c>
      <c r="J54" s="756" t="s">
        <v>741</v>
      </c>
      <c r="K54" s="757" t="s">
        <v>1119</v>
      </c>
      <c r="L54" s="758">
        <v>330790791</v>
      </c>
      <c r="M54" s="733" t="s">
        <v>1057</v>
      </c>
      <c r="N54" s="769" t="s">
        <v>1057</v>
      </c>
      <c r="O54" s="734" t="s">
        <v>1120</v>
      </c>
      <c r="P54" s="760"/>
      <c r="Q54" s="736"/>
      <c r="R54" s="736">
        <v>33112</v>
      </c>
      <c r="S54" s="761" t="s">
        <v>1121</v>
      </c>
      <c r="T54" s="728" t="s">
        <v>722</v>
      </c>
      <c r="U54" s="737" t="s">
        <v>1060</v>
      </c>
      <c r="V54" s="736"/>
      <c r="W54" s="736"/>
      <c r="X54" s="736"/>
      <c r="Y54" s="736"/>
      <c r="Z54" s="736" t="s">
        <v>1089</v>
      </c>
      <c r="AA54" s="734" t="s">
        <v>1062</v>
      </c>
      <c r="AB54" s="734" t="s">
        <v>1063</v>
      </c>
      <c r="AC54" s="736"/>
      <c r="AD54" s="736">
        <v>33300</v>
      </c>
      <c r="AE54" s="734" t="s">
        <v>1064</v>
      </c>
      <c r="AF54" s="736" t="s">
        <v>1065</v>
      </c>
      <c r="AG54" s="736"/>
      <c r="AH54" s="736"/>
      <c r="AI54" s="736"/>
      <c r="AJ54" s="736"/>
      <c r="AK54" s="736"/>
      <c r="AL54" s="736"/>
      <c r="AM54" s="763"/>
      <c r="AN54" s="738"/>
      <c r="AO54" s="764"/>
      <c r="AP54" s="789" t="s">
        <v>734</v>
      </c>
      <c r="AQ54" s="742" t="s">
        <v>734</v>
      </c>
      <c r="AR54" s="742" t="s">
        <v>715</v>
      </c>
      <c r="AS54" s="775" t="s">
        <v>1066</v>
      </c>
      <c r="AT54" s="742" t="s">
        <v>1067</v>
      </c>
      <c r="AU54" s="743">
        <v>44197</v>
      </c>
      <c r="AV54" s="743">
        <v>46022</v>
      </c>
      <c r="AW54" s="744">
        <v>33</v>
      </c>
      <c r="AX54" s="743">
        <v>44530</v>
      </c>
      <c r="AY54" s="742" t="s">
        <v>1068</v>
      </c>
      <c r="AZ54" s="775" t="s">
        <v>734</v>
      </c>
      <c r="BA54" s="734"/>
      <c r="BB54" s="736"/>
      <c r="BC54" s="736"/>
      <c r="BD54" s="736"/>
      <c r="BE54" s="776" t="s">
        <v>1069</v>
      </c>
      <c r="BF54" s="753" t="s">
        <v>1070</v>
      </c>
      <c r="BG54" s="746" t="s">
        <v>737</v>
      </c>
      <c r="BH54" s="746"/>
      <c r="BI54" s="747"/>
    </row>
    <row r="55" spans="1:61" ht="67.5">
      <c r="A55" s="749">
        <v>330785387</v>
      </c>
      <c r="B55" s="825">
        <v>33</v>
      </c>
      <c r="C55" s="751" t="s">
        <v>926</v>
      </c>
      <c r="D55" s="752"/>
      <c r="E55" s="753" t="s">
        <v>1055</v>
      </c>
      <c r="F55" s="826"/>
      <c r="G55" s="736" t="s">
        <v>715</v>
      </c>
      <c r="H55" s="754" t="s">
        <v>715</v>
      </c>
      <c r="I55" s="755">
        <v>246</v>
      </c>
      <c r="J55" s="756" t="s">
        <v>803</v>
      </c>
      <c r="K55" s="778" t="s">
        <v>1122</v>
      </c>
      <c r="L55" s="758">
        <v>330790791</v>
      </c>
      <c r="M55" s="733" t="s">
        <v>1057</v>
      </c>
      <c r="N55" s="769" t="s">
        <v>1057</v>
      </c>
      <c r="O55" s="734" t="s">
        <v>1123</v>
      </c>
      <c r="P55" s="760"/>
      <c r="Q55" s="736"/>
      <c r="R55" s="736">
        <v>33980</v>
      </c>
      <c r="S55" s="761" t="s">
        <v>1124</v>
      </c>
      <c r="T55" s="728" t="s">
        <v>722</v>
      </c>
      <c r="U55" s="737" t="s">
        <v>1060</v>
      </c>
      <c r="V55" s="736"/>
      <c r="W55" s="736"/>
      <c r="X55" s="736"/>
      <c r="Y55" s="736"/>
      <c r="Z55" s="736" t="s">
        <v>1125</v>
      </c>
      <c r="AA55" s="734" t="s">
        <v>1062</v>
      </c>
      <c r="AB55" s="734" t="s">
        <v>1063</v>
      </c>
      <c r="AC55" s="736"/>
      <c r="AD55" s="736">
        <v>33300</v>
      </c>
      <c r="AE55" s="734" t="s">
        <v>1064</v>
      </c>
      <c r="AF55" s="736" t="s">
        <v>1065</v>
      </c>
      <c r="AG55" s="736"/>
      <c r="AH55" s="736"/>
      <c r="AI55" s="736"/>
      <c r="AJ55" s="734"/>
      <c r="AK55" s="736"/>
      <c r="AL55" s="736"/>
      <c r="AM55" s="763"/>
      <c r="AN55" s="738"/>
      <c r="AO55" s="764"/>
      <c r="AP55" s="789" t="s">
        <v>734</v>
      </c>
      <c r="AQ55" s="742" t="s">
        <v>734</v>
      </c>
      <c r="AR55" s="742" t="s">
        <v>715</v>
      </c>
      <c r="AS55" s="775" t="s">
        <v>1066</v>
      </c>
      <c r="AT55" s="742" t="s">
        <v>1067</v>
      </c>
      <c r="AU55" s="743">
        <v>44197</v>
      </c>
      <c r="AV55" s="743">
        <v>46022</v>
      </c>
      <c r="AW55" s="744">
        <v>33</v>
      </c>
      <c r="AX55" s="743">
        <v>44530</v>
      </c>
      <c r="AY55" s="742" t="s">
        <v>1068</v>
      </c>
      <c r="AZ55" s="775" t="s">
        <v>734</v>
      </c>
      <c r="BA55" s="734"/>
      <c r="BB55" s="736"/>
      <c r="BC55" s="736"/>
      <c r="BD55" s="736"/>
      <c r="BE55" s="776" t="s">
        <v>1069</v>
      </c>
      <c r="BF55" s="753" t="s">
        <v>1070</v>
      </c>
      <c r="BG55" s="746" t="s">
        <v>737</v>
      </c>
      <c r="BH55" s="746"/>
      <c r="BI55" s="747"/>
    </row>
    <row r="56" spans="1:61" ht="67.5">
      <c r="A56" s="749">
        <v>330785403</v>
      </c>
      <c r="B56" s="825">
        <v>33</v>
      </c>
      <c r="C56" s="751" t="s">
        <v>926</v>
      </c>
      <c r="D56" s="752"/>
      <c r="E56" s="753" t="s">
        <v>1055</v>
      </c>
      <c r="F56" s="826"/>
      <c r="G56" s="736" t="s">
        <v>715</v>
      </c>
      <c r="H56" s="754" t="s">
        <v>715</v>
      </c>
      <c r="I56" s="755">
        <v>246</v>
      </c>
      <c r="J56" s="756" t="s">
        <v>803</v>
      </c>
      <c r="K56" s="757" t="s">
        <v>1126</v>
      </c>
      <c r="L56" s="758">
        <v>330790791</v>
      </c>
      <c r="M56" s="733" t="s">
        <v>1057</v>
      </c>
      <c r="N56" s="769" t="s">
        <v>1057</v>
      </c>
      <c r="O56" s="734" t="s">
        <v>1127</v>
      </c>
      <c r="P56" s="760"/>
      <c r="Q56" s="736"/>
      <c r="R56" s="736">
        <v>33600</v>
      </c>
      <c r="S56" s="761" t="s">
        <v>1128</v>
      </c>
      <c r="T56" s="728" t="s">
        <v>722</v>
      </c>
      <c r="U56" s="737" t="s">
        <v>1060</v>
      </c>
      <c r="V56" s="736"/>
      <c r="W56" s="736"/>
      <c r="X56" s="736"/>
      <c r="Y56" s="736"/>
      <c r="Z56" s="736" t="s">
        <v>1129</v>
      </c>
      <c r="AA56" s="734" t="s">
        <v>1062</v>
      </c>
      <c r="AB56" s="734" t="s">
        <v>1063</v>
      </c>
      <c r="AC56" s="736"/>
      <c r="AD56" s="736">
        <v>33300</v>
      </c>
      <c r="AE56" s="734" t="s">
        <v>1064</v>
      </c>
      <c r="AF56" s="736" t="s">
        <v>1065</v>
      </c>
      <c r="AG56" s="736"/>
      <c r="AH56" s="736"/>
      <c r="AI56" s="736"/>
      <c r="AJ56" s="734"/>
      <c r="AK56" s="736"/>
      <c r="AL56" s="736"/>
      <c r="AM56" s="763"/>
      <c r="AN56" s="738"/>
      <c r="AO56" s="764"/>
      <c r="AP56" s="789" t="s">
        <v>734</v>
      </c>
      <c r="AQ56" s="742" t="s">
        <v>734</v>
      </c>
      <c r="AR56" s="742" t="s">
        <v>715</v>
      </c>
      <c r="AS56" s="775" t="s">
        <v>1066</v>
      </c>
      <c r="AT56" s="742" t="s">
        <v>1067</v>
      </c>
      <c r="AU56" s="743">
        <v>44197</v>
      </c>
      <c r="AV56" s="743">
        <v>46022</v>
      </c>
      <c r="AW56" s="744">
        <v>33</v>
      </c>
      <c r="AX56" s="743">
        <v>44530</v>
      </c>
      <c r="AY56" s="742" t="s">
        <v>1068</v>
      </c>
      <c r="AZ56" s="775" t="s">
        <v>734</v>
      </c>
      <c r="BA56" s="734"/>
      <c r="BB56" s="736"/>
      <c r="BC56" s="736"/>
      <c r="BD56" s="736"/>
      <c r="BE56" s="776" t="s">
        <v>1069</v>
      </c>
      <c r="BF56" s="753" t="s">
        <v>1070</v>
      </c>
      <c r="BG56" s="746" t="s">
        <v>737</v>
      </c>
      <c r="BH56" s="746"/>
      <c r="BI56" s="747"/>
    </row>
    <row r="57" spans="1:61" ht="67.5">
      <c r="A57" s="749">
        <v>330791716</v>
      </c>
      <c r="B57" s="825">
        <v>33</v>
      </c>
      <c r="C57" s="751" t="s">
        <v>926</v>
      </c>
      <c r="D57" s="752"/>
      <c r="E57" s="753" t="s">
        <v>1055</v>
      </c>
      <c r="F57" s="826"/>
      <c r="G57" s="736" t="s">
        <v>715</v>
      </c>
      <c r="H57" s="754" t="s">
        <v>715</v>
      </c>
      <c r="I57" s="755">
        <v>246</v>
      </c>
      <c r="J57" s="756" t="s">
        <v>803</v>
      </c>
      <c r="K57" s="757" t="s">
        <v>1130</v>
      </c>
      <c r="L57" s="758">
        <v>330790791</v>
      </c>
      <c r="M57" s="733" t="s">
        <v>1057</v>
      </c>
      <c r="N57" s="769" t="s">
        <v>1057</v>
      </c>
      <c r="O57" s="734" t="s">
        <v>1131</v>
      </c>
      <c r="P57" s="760"/>
      <c r="Q57" s="736"/>
      <c r="R57" s="736">
        <v>33190</v>
      </c>
      <c r="S57" s="761" t="s">
        <v>1132</v>
      </c>
      <c r="T57" s="728" t="s">
        <v>722</v>
      </c>
      <c r="U57" s="737" t="s">
        <v>1060</v>
      </c>
      <c r="V57" s="736"/>
      <c r="W57" s="736"/>
      <c r="X57" s="736"/>
      <c r="Y57" s="736"/>
      <c r="Z57" s="736" t="s">
        <v>1133</v>
      </c>
      <c r="AA57" s="734" t="s">
        <v>1062</v>
      </c>
      <c r="AB57" s="734" t="s">
        <v>1063</v>
      </c>
      <c r="AC57" s="736"/>
      <c r="AD57" s="736">
        <v>33300</v>
      </c>
      <c r="AE57" s="734" t="s">
        <v>1064</v>
      </c>
      <c r="AF57" s="736" t="s">
        <v>1065</v>
      </c>
      <c r="AG57" s="736"/>
      <c r="AH57" s="736"/>
      <c r="AI57" s="736"/>
      <c r="AJ57" s="736"/>
      <c r="AK57" s="736"/>
      <c r="AL57" s="736"/>
      <c r="AM57" s="763"/>
      <c r="AN57" s="738"/>
      <c r="AO57" s="764"/>
      <c r="AP57" s="789" t="s">
        <v>734</v>
      </c>
      <c r="AQ57" s="742" t="s">
        <v>734</v>
      </c>
      <c r="AR57" s="742" t="s">
        <v>715</v>
      </c>
      <c r="AS57" s="775" t="s">
        <v>1066</v>
      </c>
      <c r="AT57" s="742" t="s">
        <v>1067</v>
      </c>
      <c r="AU57" s="743">
        <v>44197</v>
      </c>
      <c r="AV57" s="743">
        <v>46022</v>
      </c>
      <c r="AW57" s="744">
        <v>33</v>
      </c>
      <c r="AX57" s="743">
        <v>44530</v>
      </c>
      <c r="AY57" s="742" t="s">
        <v>1068</v>
      </c>
      <c r="AZ57" s="775" t="s">
        <v>734</v>
      </c>
      <c r="BA57" s="734"/>
      <c r="BB57" s="734" t="s">
        <v>1098</v>
      </c>
      <c r="BC57" s="736"/>
      <c r="BD57" s="736"/>
      <c r="BE57" s="776" t="s">
        <v>1069</v>
      </c>
      <c r="BF57" s="753" t="s">
        <v>1070</v>
      </c>
      <c r="BG57" s="746" t="s">
        <v>737</v>
      </c>
      <c r="BH57" s="746"/>
      <c r="BI57" s="747"/>
    </row>
    <row r="58" spans="1:61" ht="67.5">
      <c r="A58" s="749">
        <v>330791864</v>
      </c>
      <c r="B58" s="825">
        <v>33</v>
      </c>
      <c r="C58" s="751" t="s">
        <v>926</v>
      </c>
      <c r="D58" s="752"/>
      <c r="E58" s="753" t="s">
        <v>1055</v>
      </c>
      <c r="F58" s="826"/>
      <c r="G58" s="736" t="s">
        <v>715</v>
      </c>
      <c r="H58" s="754" t="s">
        <v>715</v>
      </c>
      <c r="I58" s="755">
        <v>246</v>
      </c>
      <c r="J58" s="756" t="s">
        <v>803</v>
      </c>
      <c r="K58" s="757" t="s">
        <v>1134</v>
      </c>
      <c r="L58" s="758">
        <v>330790791</v>
      </c>
      <c r="M58" s="733" t="s">
        <v>1057</v>
      </c>
      <c r="N58" s="769" t="s">
        <v>1057</v>
      </c>
      <c r="O58" s="734" t="s">
        <v>1135</v>
      </c>
      <c r="P58" s="760"/>
      <c r="Q58" s="736"/>
      <c r="R58" s="736">
        <v>33820</v>
      </c>
      <c r="S58" s="761" t="s">
        <v>1136</v>
      </c>
      <c r="T58" s="728" t="s">
        <v>722</v>
      </c>
      <c r="U58" s="737" t="s">
        <v>1060</v>
      </c>
      <c r="V58" s="736"/>
      <c r="W58" s="736"/>
      <c r="X58" s="736"/>
      <c r="Y58" s="736"/>
      <c r="Z58" s="736" t="s">
        <v>1137</v>
      </c>
      <c r="AA58" s="734" t="s">
        <v>1062</v>
      </c>
      <c r="AB58" s="734" t="s">
        <v>1063</v>
      </c>
      <c r="AC58" s="736"/>
      <c r="AD58" s="736">
        <v>33300</v>
      </c>
      <c r="AE58" s="734" t="s">
        <v>1064</v>
      </c>
      <c r="AF58" s="736" t="s">
        <v>1065</v>
      </c>
      <c r="AG58" s="736"/>
      <c r="AH58" s="736"/>
      <c r="AI58" s="736"/>
      <c r="AJ58" s="734"/>
      <c r="AK58" s="736"/>
      <c r="AL58" s="736"/>
      <c r="AM58" s="763"/>
      <c r="AN58" s="738"/>
      <c r="AO58" s="764"/>
      <c r="AP58" s="789" t="s">
        <v>734</v>
      </c>
      <c r="AQ58" s="742" t="s">
        <v>734</v>
      </c>
      <c r="AR58" s="742" t="s">
        <v>715</v>
      </c>
      <c r="AS58" s="775" t="s">
        <v>1066</v>
      </c>
      <c r="AT58" s="742" t="s">
        <v>1067</v>
      </c>
      <c r="AU58" s="743">
        <v>44197</v>
      </c>
      <c r="AV58" s="743">
        <v>46022</v>
      </c>
      <c r="AW58" s="744">
        <v>33</v>
      </c>
      <c r="AX58" s="743">
        <v>44530</v>
      </c>
      <c r="AY58" s="742" t="s">
        <v>1068</v>
      </c>
      <c r="AZ58" s="775" t="s">
        <v>734</v>
      </c>
      <c r="BA58" s="734"/>
      <c r="BB58" s="736"/>
      <c r="BC58" s="736"/>
      <c r="BD58" s="736"/>
      <c r="BE58" s="776" t="s">
        <v>1069</v>
      </c>
      <c r="BF58" s="753" t="s">
        <v>1070</v>
      </c>
      <c r="BG58" s="746" t="s">
        <v>737</v>
      </c>
      <c r="BH58" s="746"/>
      <c r="BI58" s="747"/>
    </row>
    <row r="59" spans="1:61" ht="67.5">
      <c r="A59" s="749">
        <v>330793639</v>
      </c>
      <c r="B59" s="825">
        <v>33</v>
      </c>
      <c r="C59" s="751" t="s">
        <v>926</v>
      </c>
      <c r="D59" s="752"/>
      <c r="E59" s="753" t="s">
        <v>1055</v>
      </c>
      <c r="F59" s="826"/>
      <c r="G59" s="736" t="s">
        <v>715</v>
      </c>
      <c r="H59" s="754" t="s">
        <v>715</v>
      </c>
      <c r="I59" s="755">
        <v>255</v>
      </c>
      <c r="J59" s="756" t="s">
        <v>968</v>
      </c>
      <c r="K59" s="757" t="s">
        <v>1138</v>
      </c>
      <c r="L59" s="758">
        <v>330790791</v>
      </c>
      <c r="M59" s="733" t="s">
        <v>1057</v>
      </c>
      <c r="N59" s="769" t="s">
        <v>1057</v>
      </c>
      <c r="O59" s="734" t="s">
        <v>1139</v>
      </c>
      <c r="P59" s="760"/>
      <c r="Q59" s="736"/>
      <c r="R59" s="736">
        <v>33380</v>
      </c>
      <c r="S59" s="761" t="s">
        <v>1092</v>
      </c>
      <c r="T59" s="728" t="s">
        <v>722</v>
      </c>
      <c r="U59" s="737" t="s">
        <v>1060</v>
      </c>
      <c r="V59" s="736"/>
      <c r="W59" s="736"/>
      <c r="X59" s="736"/>
      <c r="Y59" s="736"/>
      <c r="Z59" s="736" t="s">
        <v>1140</v>
      </c>
      <c r="AA59" s="734" t="s">
        <v>1062</v>
      </c>
      <c r="AB59" s="734" t="s">
        <v>1063</v>
      </c>
      <c r="AC59" s="736"/>
      <c r="AD59" s="736">
        <v>33300</v>
      </c>
      <c r="AE59" s="734" t="s">
        <v>1064</v>
      </c>
      <c r="AF59" s="736" t="s">
        <v>1065</v>
      </c>
      <c r="AG59" s="736"/>
      <c r="AH59" s="736"/>
      <c r="AI59" s="736"/>
      <c r="AJ59" s="736"/>
      <c r="AK59" s="736"/>
      <c r="AL59" s="736"/>
      <c r="AM59" s="763"/>
      <c r="AN59" s="738"/>
      <c r="AO59" s="764"/>
      <c r="AP59" s="789" t="s">
        <v>734</v>
      </c>
      <c r="AQ59" s="742" t="s">
        <v>734</v>
      </c>
      <c r="AR59" s="742" t="s">
        <v>715</v>
      </c>
      <c r="AS59" s="775" t="s">
        <v>1066</v>
      </c>
      <c r="AT59" s="742" t="s">
        <v>1067</v>
      </c>
      <c r="AU59" s="743">
        <v>44197</v>
      </c>
      <c r="AV59" s="743">
        <v>46022</v>
      </c>
      <c r="AW59" s="744">
        <v>33</v>
      </c>
      <c r="AX59" s="743">
        <v>44530</v>
      </c>
      <c r="AY59" s="742" t="s">
        <v>1068</v>
      </c>
      <c r="AZ59" s="775" t="s">
        <v>734</v>
      </c>
      <c r="BA59" s="734"/>
      <c r="BB59" s="736"/>
      <c r="BC59" s="736"/>
      <c r="BD59" s="736"/>
      <c r="BE59" s="776" t="s">
        <v>1069</v>
      </c>
      <c r="BF59" s="753" t="s">
        <v>1070</v>
      </c>
      <c r="BG59" s="746" t="s">
        <v>737</v>
      </c>
      <c r="BH59" s="746"/>
      <c r="BI59" s="747"/>
    </row>
    <row r="60" spans="1:61" ht="40.15" customHeight="1">
      <c r="A60" s="749">
        <v>330793753</v>
      </c>
      <c r="B60" s="825">
        <v>33</v>
      </c>
      <c r="C60" s="751" t="s">
        <v>926</v>
      </c>
      <c r="D60" s="752"/>
      <c r="E60" s="753" t="s">
        <v>1055</v>
      </c>
      <c r="F60" s="826"/>
      <c r="G60" s="736" t="s">
        <v>715</v>
      </c>
      <c r="H60" s="754" t="s">
        <v>715</v>
      </c>
      <c r="I60" s="755">
        <v>182</v>
      </c>
      <c r="J60" s="756" t="s">
        <v>716</v>
      </c>
      <c r="K60" s="757" t="s">
        <v>1141</v>
      </c>
      <c r="L60" s="758">
        <v>330790791</v>
      </c>
      <c r="M60" s="733" t="s">
        <v>1057</v>
      </c>
      <c r="N60" s="769" t="s">
        <v>1057</v>
      </c>
      <c r="O60" s="734" t="s">
        <v>1142</v>
      </c>
      <c r="P60" s="760"/>
      <c r="Q60" s="736"/>
      <c r="R60" s="736">
        <v>33390</v>
      </c>
      <c r="S60" s="761" t="s">
        <v>1117</v>
      </c>
      <c r="T60" s="728" t="s">
        <v>722</v>
      </c>
      <c r="U60" s="737" t="s">
        <v>1060</v>
      </c>
      <c r="V60" s="736"/>
      <c r="W60" s="736"/>
      <c r="X60" s="736"/>
      <c r="Y60" s="736"/>
      <c r="Z60" s="736" t="s">
        <v>1143</v>
      </c>
      <c r="AA60" s="734" t="s">
        <v>1062</v>
      </c>
      <c r="AB60" s="734" t="s">
        <v>1063</v>
      </c>
      <c r="AC60" s="736"/>
      <c r="AD60" s="736">
        <v>33300</v>
      </c>
      <c r="AE60" s="734" t="s">
        <v>1064</v>
      </c>
      <c r="AF60" s="736" t="s">
        <v>1065</v>
      </c>
      <c r="AG60" s="736"/>
      <c r="AH60" s="736"/>
      <c r="AI60" s="736"/>
      <c r="AJ60" s="736"/>
      <c r="AK60" s="736"/>
      <c r="AL60" s="736"/>
      <c r="AM60" s="763"/>
      <c r="AN60" s="738"/>
      <c r="AO60" s="764"/>
      <c r="AP60" s="789" t="s">
        <v>734</v>
      </c>
      <c r="AQ60" s="742" t="s">
        <v>734</v>
      </c>
      <c r="AR60" s="742" t="s">
        <v>715</v>
      </c>
      <c r="AS60" s="775" t="s">
        <v>1066</v>
      </c>
      <c r="AT60" s="742" t="s">
        <v>1067</v>
      </c>
      <c r="AU60" s="743">
        <v>44197</v>
      </c>
      <c r="AV60" s="743">
        <v>46022</v>
      </c>
      <c r="AW60" s="744">
        <v>33</v>
      </c>
      <c r="AX60" s="743">
        <v>44530</v>
      </c>
      <c r="AY60" s="742" t="s">
        <v>1068</v>
      </c>
      <c r="AZ60" s="775" t="s">
        <v>734</v>
      </c>
      <c r="BA60" s="734"/>
      <c r="BB60" s="734" t="s">
        <v>1144</v>
      </c>
      <c r="BC60" s="736"/>
      <c r="BD60" s="736"/>
      <c r="BE60" s="776" t="s">
        <v>1069</v>
      </c>
      <c r="BF60" s="753" t="s">
        <v>1070</v>
      </c>
      <c r="BG60" s="746" t="s">
        <v>737</v>
      </c>
      <c r="BH60" s="746"/>
      <c r="BI60" s="747"/>
    </row>
    <row r="61" spans="1:61" ht="59.45" customHeight="1">
      <c r="A61" s="749">
        <v>330794009</v>
      </c>
      <c r="B61" s="825">
        <v>33</v>
      </c>
      <c r="C61" s="751" t="s">
        <v>926</v>
      </c>
      <c r="D61" s="752"/>
      <c r="E61" s="753" t="s">
        <v>1055</v>
      </c>
      <c r="F61" s="826"/>
      <c r="G61" s="736" t="s">
        <v>715</v>
      </c>
      <c r="H61" s="754" t="s">
        <v>715</v>
      </c>
      <c r="I61" s="755">
        <v>255</v>
      </c>
      <c r="J61" s="756" t="s">
        <v>968</v>
      </c>
      <c r="K61" s="757" t="s">
        <v>1145</v>
      </c>
      <c r="L61" s="758">
        <v>330790791</v>
      </c>
      <c r="M61" s="733" t="s">
        <v>1057</v>
      </c>
      <c r="N61" s="769" t="s">
        <v>1057</v>
      </c>
      <c r="O61" s="734" t="s">
        <v>1146</v>
      </c>
      <c r="P61" s="760"/>
      <c r="Q61" s="736"/>
      <c r="R61" s="736">
        <v>33910</v>
      </c>
      <c r="S61" s="761" t="s">
        <v>1147</v>
      </c>
      <c r="T61" s="728" t="s">
        <v>722</v>
      </c>
      <c r="U61" s="737" t="s">
        <v>1060</v>
      </c>
      <c r="V61" s="736"/>
      <c r="W61" s="736"/>
      <c r="X61" s="736"/>
      <c r="Y61" s="736"/>
      <c r="Z61" s="736" t="s">
        <v>1148</v>
      </c>
      <c r="AA61" s="734" t="s">
        <v>1062</v>
      </c>
      <c r="AB61" s="734" t="s">
        <v>1063</v>
      </c>
      <c r="AC61" s="736"/>
      <c r="AD61" s="736">
        <v>33300</v>
      </c>
      <c r="AE61" s="734" t="s">
        <v>1064</v>
      </c>
      <c r="AF61" s="736" t="s">
        <v>1065</v>
      </c>
      <c r="AG61" s="736"/>
      <c r="AH61" s="736"/>
      <c r="AI61" s="736"/>
      <c r="AJ61" s="736"/>
      <c r="AK61" s="736"/>
      <c r="AL61" s="736"/>
      <c r="AM61" s="763"/>
      <c r="AN61" s="738"/>
      <c r="AO61" s="764"/>
      <c r="AP61" s="789" t="s">
        <v>734</v>
      </c>
      <c r="AQ61" s="742" t="s">
        <v>734</v>
      </c>
      <c r="AR61" s="742" t="s">
        <v>715</v>
      </c>
      <c r="AS61" s="775" t="s">
        <v>1066</v>
      </c>
      <c r="AT61" s="742" t="s">
        <v>1067</v>
      </c>
      <c r="AU61" s="743">
        <v>44197</v>
      </c>
      <c r="AV61" s="743">
        <v>46022</v>
      </c>
      <c r="AW61" s="744">
        <v>33</v>
      </c>
      <c r="AX61" s="743">
        <v>44530</v>
      </c>
      <c r="AY61" s="742" t="s">
        <v>1068</v>
      </c>
      <c r="AZ61" s="775" t="s">
        <v>734</v>
      </c>
      <c r="BA61" s="734"/>
      <c r="BB61" s="736"/>
      <c r="BC61" s="736"/>
      <c r="BD61" s="736"/>
      <c r="BE61" s="776" t="s">
        <v>1069</v>
      </c>
      <c r="BF61" s="753" t="s">
        <v>1070</v>
      </c>
      <c r="BG61" s="746" t="s">
        <v>737</v>
      </c>
      <c r="BH61" s="746"/>
      <c r="BI61" s="747"/>
    </row>
    <row r="62" spans="1:61" ht="34.9" customHeight="1">
      <c r="A62" s="749">
        <v>400008058</v>
      </c>
      <c r="B62" s="827">
        <v>40</v>
      </c>
      <c r="C62" s="751" t="s">
        <v>713</v>
      </c>
      <c r="D62" s="727"/>
      <c r="E62" s="753" t="s">
        <v>1149</v>
      </c>
      <c r="F62" s="752"/>
      <c r="G62" s="736" t="s">
        <v>715</v>
      </c>
      <c r="H62" s="754" t="s">
        <v>715</v>
      </c>
      <c r="I62" s="755">
        <v>182</v>
      </c>
      <c r="J62" s="756" t="s">
        <v>716</v>
      </c>
      <c r="K62" s="778" t="s">
        <v>1150</v>
      </c>
      <c r="L62" s="758">
        <v>400785879</v>
      </c>
      <c r="M62" s="733" t="s">
        <v>1151</v>
      </c>
      <c r="N62" s="769" t="s">
        <v>1151</v>
      </c>
      <c r="O62" s="734" t="s">
        <v>1152</v>
      </c>
      <c r="P62" s="760"/>
      <c r="Q62" s="736"/>
      <c r="R62" s="736">
        <v>40000</v>
      </c>
      <c r="S62" s="761" t="s">
        <v>1153</v>
      </c>
      <c r="T62" s="728" t="s">
        <v>722</v>
      </c>
      <c r="U62" s="737" t="s">
        <v>1154</v>
      </c>
      <c r="V62" s="736"/>
      <c r="W62" s="736"/>
      <c r="X62" s="736"/>
      <c r="Y62" s="736"/>
      <c r="Z62" s="736" t="s">
        <v>1155</v>
      </c>
      <c r="AA62" s="736"/>
      <c r="AB62" s="734" t="s">
        <v>1156</v>
      </c>
      <c r="AC62" s="736"/>
      <c r="AD62" s="736">
        <v>40000</v>
      </c>
      <c r="AE62" s="734" t="s">
        <v>1153</v>
      </c>
      <c r="AF62" s="736" t="s">
        <v>1157</v>
      </c>
      <c r="AG62" s="736"/>
      <c r="AH62" s="736"/>
      <c r="AI62" s="736"/>
      <c r="AJ62" s="734"/>
      <c r="AK62" s="736"/>
      <c r="AL62" s="736"/>
      <c r="AM62" s="763"/>
      <c r="AN62" s="738"/>
      <c r="AO62" s="764"/>
      <c r="AP62" s="740" t="s">
        <v>737</v>
      </c>
      <c r="AQ62" s="742" t="s">
        <v>734</v>
      </c>
      <c r="AR62" s="742" t="s">
        <v>715</v>
      </c>
      <c r="AS62" s="775" t="s">
        <v>1158</v>
      </c>
      <c r="AT62" s="742"/>
      <c r="AU62" s="743">
        <v>42370</v>
      </c>
      <c r="AV62" s="743">
        <v>44196</v>
      </c>
      <c r="AW62" s="744">
        <v>40</v>
      </c>
      <c r="AX62" s="811">
        <v>42370</v>
      </c>
      <c r="AY62" s="742" t="s">
        <v>1159</v>
      </c>
      <c r="AZ62" s="775"/>
      <c r="BA62" s="734"/>
      <c r="BB62" s="736"/>
      <c r="BC62" s="736"/>
      <c r="BD62" s="736"/>
      <c r="BE62" s="767" t="s">
        <v>1160</v>
      </c>
      <c r="BF62" s="794" t="s">
        <v>902</v>
      </c>
      <c r="BG62" s="746" t="s">
        <v>737</v>
      </c>
      <c r="BH62" s="746"/>
      <c r="BI62" s="747"/>
    </row>
    <row r="63" spans="1:61" ht="40.15" customHeight="1">
      <c r="A63" s="749">
        <v>400014346</v>
      </c>
      <c r="B63" s="827">
        <v>40</v>
      </c>
      <c r="C63" s="751" t="s">
        <v>713</v>
      </c>
      <c r="D63" s="727"/>
      <c r="E63" s="753" t="s">
        <v>1149</v>
      </c>
      <c r="F63" s="752"/>
      <c r="G63" s="736" t="s">
        <v>715</v>
      </c>
      <c r="H63" s="754" t="s">
        <v>715</v>
      </c>
      <c r="I63" s="755">
        <v>445</v>
      </c>
      <c r="J63" s="756" t="s">
        <v>1023</v>
      </c>
      <c r="K63" s="757" t="s">
        <v>1161</v>
      </c>
      <c r="L63" s="758">
        <v>400785879</v>
      </c>
      <c r="M63" s="733" t="s">
        <v>1151</v>
      </c>
      <c r="N63" s="769" t="s">
        <v>1151</v>
      </c>
      <c r="O63" s="760" t="s">
        <v>1162</v>
      </c>
      <c r="P63" s="760"/>
      <c r="Q63" s="736"/>
      <c r="R63" s="736">
        <v>40000</v>
      </c>
      <c r="S63" s="761" t="s">
        <v>1153</v>
      </c>
      <c r="T63" s="728" t="s">
        <v>722</v>
      </c>
      <c r="U63" s="737" t="s">
        <v>1154</v>
      </c>
      <c r="V63" s="736"/>
      <c r="W63" s="736"/>
      <c r="X63" s="736"/>
      <c r="Y63" s="736"/>
      <c r="Z63" s="736" t="s">
        <v>1163</v>
      </c>
      <c r="AA63" s="736"/>
      <c r="AB63" s="734" t="s">
        <v>1164</v>
      </c>
      <c r="AC63" s="736"/>
      <c r="AD63" s="736">
        <v>40000</v>
      </c>
      <c r="AE63" s="734" t="s">
        <v>1153</v>
      </c>
      <c r="AF63" s="736" t="s">
        <v>1157</v>
      </c>
      <c r="AG63" s="736"/>
      <c r="AH63" s="736"/>
      <c r="AI63" s="736"/>
      <c r="AJ63" s="734"/>
      <c r="AK63" s="736"/>
      <c r="AL63" s="736"/>
      <c r="AM63" s="763"/>
      <c r="AN63" s="738"/>
      <c r="AO63" s="764"/>
      <c r="AP63" s="740" t="s">
        <v>737</v>
      </c>
      <c r="AQ63" s="742" t="s">
        <v>734</v>
      </c>
      <c r="AR63" s="742" t="s">
        <v>715</v>
      </c>
      <c r="AS63" s="775" t="s">
        <v>1158</v>
      </c>
      <c r="AT63" s="742"/>
      <c r="AU63" s="743">
        <v>42370</v>
      </c>
      <c r="AV63" s="743">
        <v>44196</v>
      </c>
      <c r="AW63" s="744">
        <v>40</v>
      </c>
      <c r="AX63" s="743">
        <v>42369</v>
      </c>
      <c r="AY63" s="742" t="s">
        <v>1159</v>
      </c>
      <c r="AZ63" s="743"/>
      <c r="BA63" s="734"/>
      <c r="BB63" s="736"/>
      <c r="BC63" s="736"/>
      <c r="BD63" s="736"/>
      <c r="BE63" s="767" t="s">
        <v>1160</v>
      </c>
      <c r="BF63" s="794" t="s">
        <v>902</v>
      </c>
      <c r="BG63" s="746" t="s">
        <v>737</v>
      </c>
      <c r="BH63" s="746"/>
      <c r="BI63" s="747"/>
    </row>
    <row r="64" spans="1:61" ht="22.5" customHeight="1">
      <c r="A64" s="749">
        <v>400780169</v>
      </c>
      <c r="B64" s="827">
        <v>40</v>
      </c>
      <c r="C64" s="751" t="s">
        <v>713</v>
      </c>
      <c r="D64" s="727"/>
      <c r="E64" s="753" t="s">
        <v>1149</v>
      </c>
      <c r="F64" s="752"/>
      <c r="G64" s="736" t="s">
        <v>715</v>
      </c>
      <c r="H64" s="754" t="s">
        <v>715</v>
      </c>
      <c r="I64" s="755">
        <v>183</v>
      </c>
      <c r="J64" s="756" t="s">
        <v>741</v>
      </c>
      <c r="K64" s="757" t="s">
        <v>1165</v>
      </c>
      <c r="L64" s="758">
        <v>400785879</v>
      </c>
      <c r="M64" s="733" t="s">
        <v>1151</v>
      </c>
      <c r="N64" s="769" t="s">
        <v>1151</v>
      </c>
      <c r="O64" s="734" t="s">
        <v>1166</v>
      </c>
      <c r="P64" s="760"/>
      <c r="Q64" s="736"/>
      <c r="R64" s="736">
        <v>40103</v>
      </c>
      <c r="S64" s="761" t="s">
        <v>1167</v>
      </c>
      <c r="T64" s="728" t="s">
        <v>722</v>
      </c>
      <c r="U64" s="737" t="s">
        <v>1154</v>
      </c>
      <c r="V64" s="736"/>
      <c r="W64" s="736"/>
      <c r="X64" s="736"/>
      <c r="Y64" s="736"/>
      <c r="Z64" s="736" t="s">
        <v>1168</v>
      </c>
      <c r="AA64" s="736"/>
      <c r="AB64" s="734" t="s">
        <v>1156</v>
      </c>
      <c r="AC64" s="736"/>
      <c r="AD64" s="736">
        <v>40000</v>
      </c>
      <c r="AE64" s="734" t="s">
        <v>1153</v>
      </c>
      <c r="AF64" s="736" t="s">
        <v>1157</v>
      </c>
      <c r="AG64" s="736"/>
      <c r="AH64" s="736"/>
      <c r="AI64" s="736"/>
      <c r="AJ64" s="734"/>
      <c r="AK64" s="736"/>
      <c r="AL64" s="736"/>
      <c r="AM64" s="763"/>
      <c r="AN64" s="738"/>
      <c r="AO64" s="764"/>
      <c r="AP64" s="740" t="s">
        <v>737</v>
      </c>
      <c r="AQ64" s="742" t="s">
        <v>734</v>
      </c>
      <c r="AR64" s="742" t="s">
        <v>715</v>
      </c>
      <c r="AS64" s="775" t="s">
        <v>1158</v>
      </c>
      <c r="AT64" s="742"/>
      <c r="AU64" s="743">
        <v>42370</v>
      </c>
      <c r="AV64" s="743">
        <v>44196</v>
      </c>
      <c r="AW64" s="744">
        <v>40</v>
      </c>
      <c r="AX64" s="743">
        <v>42369</v>
      </c>
      <c r="AY64" s="742" t="s">
        <v>1159</v>
      </c>
      <c r="AZ64" s="743"/>
      <c r="BA64" s="734"/>
      <c r="BB64" s="736"/>
      <c r="BC64" s="736"/>
      <c r="BD64" s="736"/>
      <c r="BE64" s="767" t="s">
        <v>1160</v>
      </c>
      <c r="BF64" s="794" t="s">
        <v>902</v>
      </c>
      <c r="BG64" s="746" t="s">
        <v>737</v>
      </c>
      <c r="BH64" s="746"/>
      <c r="BI64" s="747"/>
    </row>
    <row r="65" spans="1:61" ht="22.5" customHeight="1">
      <c r="A65" s="749">
        <v>400780599</v>
      </c>
      <c r="B65" s="827">
        <v>40</v>
      </c>
      <c r="C65" s="751" t="s">
        <v>713</v>
      </c>
      <c r="D65" s="727"/>
      <c r="E65" s="753" t="s">
        <v>1149</v>
      </c>
      <c r="F65" s="752"/>
      <c r="G65" s="736" t="s">
        <v>715</v>
      </c>
      <c r="H65" s="754" t="s">
        <v>715</v>
      </c>
      <c r="I65" s="755">
        <v>183</v>
      </c>
      <c r="J65" s="756" t="s">
        <v>741</v>
      </c>
      <c r="K65" s="757" t="s">
        <v>1169</v>
      </c>
      <c r="L65" s="758">
        <v>400785879</v>
      </c>
      <c r="M65" s="733" t="s">
        <v>1151</v>
      </c>
      <c r="N65" s="769" t="s">
        <v>1151</v>
      </c>
      <c r="O65" s="734" t="s">
        <v>1170</v>
      </c>
      <c r="P65" s="760"/>
      <c r="Q65" s="736"/>
      <c r="R65" s="736">
        <v>40280</v>
      </c>
      <c r="S65" s="761" t="s">
        <v>1171</v>
      </c>
      <c r="T65" s="728" t="s">
        <v>722</v>
      </c>
      <c r="U65" s="737" t="s">
        <v>1154</v>
      </c>
      <c r="V65" s="736"/>
      <c r="W65" s="736"/>
      <c r="X65" s="736"/>
      <c r="Y65" s="736"/>
      <c r="Z65" s="736" t="s">
        <v>1172</v>
      </c>
      <c r="AA65" s="736"/>
      <c r="AB65" s="734" t="s">
        <v>1156</v>
      </c>
      <c r="AC65" s="736"/>
      <c r="AD65" s="736">
        <v>40000</v>
      </c>
      <c r="AE65" s="734" t="s">
        <v>1153</v>
      </c>
      <c r="AF65" s="736" t="s">
        <v>1157</v>
      </c>
      <c r="AG65" s="736"/>
      <c r="AH65" s="736"/>
      <c r="AI65" s="736"/>
      <c r="AJ65" s="734"/>
      <c r="AK65" s="736"/>
      <c r="AL65" s="736"/>
      <c r="AM65" s="763"/>
      <c r="AN65" s="738"/>
      <c r="AO65" s="764"/>
      <c r="AP65" s="740" t="s">
        <v>737</v>
      </c>
      <c r="AQ65" s="742" t="s">
        <v>734</v>
      </c>
      <c r="AR65" s="742" t="s">
        <v>715</v>
      </c>
      <c r="AS65" s="775" t="s">
        <v>1158</v>
      </c>
      <c r="AT65" s="742"/>
      <c r="AU65" s="743">
        <v>42370</v>
      </c>
      <c r="AV65" s="743">
        <v>44196</v>
      </c>
      <c r="AW65" s="744">
        <v>40</v>
      </c>
      <c r="AX65" s="743">
        <v>42369</v>
      </c>
      <c r="AY65" s="742" t="s">
        <v>1159</v>
      </c>
      <c r="AZ65" s="743"/>
      <c r="BA65" s="734"/>
      <c r="BB65" s="736"/>
      <c r="BC65" s="736"/>
      <c r="BD65" s="736"/>
      <c r="BE65" s="767" t="s">
        <v>1160</v>
      </c>
      <c r="BF65" s="794" t="s">
        <v>902</v>
      </c>
      <c r="BG65" s="746" t="s">
        <v>737</v>
      </c>
      <c r="BH65" s="746"/>
      <c r="BI65" s="747"/>
    </row>
    <row r="66" spans="1:61" ht="22.5" customHeight="1">
      <c r="A66" s="749">
        <v>400780896</v>
      </c>
      <c r="B66" s="827">
        <v>40</v>
      </c>
      <c r="C66" s="751" t="s">
        <v>713</v>
      </c>
      <c r="D66" s="727"/>
      <c r="E66" s="753" t="s">
        <v>1149</v>
      </c>
      <c r="F66" s="752"/>
      <c r="G66" s="736" t="s">
        <v>715</v>
      </c>
      <c r="H66" s="754" t="s">
        <v>715</v>
      </c>
      <c r="I66" s="755">
        <v>246</v>
      </c>
      <c r="J66" s="756" t="s">
        <v>803</v>
      </c>
      <c r="K66" s="757" t="s">
        <v>1173</v>
      </c>
      <c r="L66" s="758">
        <v>400785879</v>
      </c>
      <c r="M66" s="733" t="s">
        <v>1151</v>
      </c>
      <c r="N66" s="769" t="s">
        <v>1151</v>
      </c>
      <c r="O66" s="734" t="s">
        <v>1174</v>
      </c>
      <c r="P66" s="734" t="s">
        <v>1175</v>
      </c>
      <c r="Q66" s="736"/>
      <c r="R66" s="736">
        <v>40993</v>
      </c>
      <c r="S66" s="761" t="s">
        <v>1176</v>
      </c>
      <c r="T66" s="728" t="s">
        <v>722</v>
      </c>
      <c r="U66" s="737" t="s">
        <v>1154</v>
      </c>
      <c r="V66" s="736"/>
      <c r="W66" s="736"/>
      <c r="X66" s="736"/>
      <c r="Y66" s="736"/>
      <c r="Z66" s="736" t="s">
        <v>1177</v>
      </c>
      <c r="AA66" s="736"/>
      <c r="AB66" s="734" t="s">
        <v>1156</v>
      </c>
      <c r="AC66" s="736" t="s">
        <v>1175</v>
      </c>
      <c r="AD66" s="736">
        <v>40000</v>
      </c>
      <c r="AE66" s="734" t="s">
        <v>1153</v>
      </c>
      <c r="AF66" s="736" t="s">
        <v>1157</v>
      </c>
      <c r="AG66" s="736"/>
      <c r="AH66" s="736"/>
      <c r="AI66" s="736"/>
      <c r="AJ66" s="734"/>
      <c r="AK66" s="736"/>
      <c r="AL66" s="736"/>
      <c r="AM66" s="763"/>
      <c r="AN66" s="738"/>
      <c r="AO66" s="764"/>
      <c r="AP66" s="740" t="s">
        <v>737</v>
      </c>
      <c r="AQ66" s="742" t="s">
        <v>734</v>
      </c>
      <c r="AR66" s="742" t="s">
        <v>715</v>
      </c>
      <c r="AS66" s="775" t="s">
        <v>1158</v>
      </c>
      <c r="AT66" s="742"/>
      <c r="AU66" s="743">
        <v>42370</v>
      </c>
      <c r="AV66" s="743">
        <v>44196</v>
      </c>
      <c r="AW66" s="744">
        <v>40</v>
      </c>
      <c r="AX66" s="743">
        <v>42369</v>
      </c>
      <c r="AY66" s="742" t="s">
        <v>1159</v>
      </c>
      <c r="AZ66" s="743"/>
      <c r="BA66" s="734"/>
      <c r="BB66" s="736"/>
      <c r="BC66" s="736"/>
      <c r="BD66" s="736"/>
      <c r="BE66" s="767" t="s">
        <v>1160</v>
      </c>
      <c r="BF66" s="794" t="s">
        <v>902</v>
      </c>
      <c r="BG66" s="746" t="s">
        <v>737</v>
      </c>
      <c r="BH66" s="746"/>
      <c r="BI66" s="747"/>
    </row>
    <row r="67" spans="1:61" ht="40.15" customHeight="1">
      <c r="A67" s="749">
        <v>400781431</v>
      </c>
      <c r="B67" s="827">
        <v>40</v>
      </c>
      <c r="C67" s="751" t="s">
        <v>713</v>
      </c>
      <c r="D67" s="727"/>
      <c r="E67" s="753" t="s">
        <v>1149</v>
      </c>
      <c r="F67" s="752"/>
      <c r="G67" s="736" t="s">
        <v>715</v>
      </c>
      <c r="H67" s="754" t="s">
        <v>715</v>
      </c>
      <c r="I67" s="755">
        <v>246</v>
      </c>
      <c r="J67" s="756" t="s">
        <v>803</v>
      </c>
      <c r="K67" s="757" t="s">
        <v>1178</v>
      </c>
      <c r="L67" s="758">
        <v>400785879</v>
      </c>
      <c r="M67" s="733" t="s">
        <v>1151</v>
      </c>
      <c r="N67" s="769" t="s">
        <v>1151</v>
      </c>
      <c r="O67" s="734" t="s">
        <v>1179</v>
      </c>
      <c r="P67" s="734" t="s">
        <v>1180</v>
      </c>
      <c r="Q67" s="736"/>
      <c r="R67" s="736">
        <v>40006</v>
      </c>
      <c r="S67" s="761" t="s">
        <v>1181</v>
      </c>
      <c r="T67" s="728" t="s">
        <v>722</v>
      </c>
      <c r="U67" s="737" t="s">
        <v>1154</v>
      </c>
      <c r="V67" s="736"/>
      <c r="W67" s="736"/>
      <c r="X67" s="736"/>
      <c r="Y67" s="736"/>
      <c r="Z67" s="736" t="s">
        <v>1182</v>
      </c>
      <c r="AA67" s="736"/>
      <c r="AB67" s="734" t="s">
        <v>1156</v>
      </c>
      <c r="AC67" s="736" t="s">
        <v>1180</v>
      </c>
      <c r="AD67" s="736">
        <v>40000</v>
      </c>
      <c r="AE67" s="734" t="s">
        <v>1153</v>
      </c>
      <c r="AF67" s="736" t="s">
        <v>1157</v>
      </c>
      <c r="AG67" s="736"/>
      <c r="AH67" s="736"/>
      <c r="AI67" s="736"/>
      <c r="AJ67" s="734"/>
      <c r="AK67" s="736"/>
      <c r="AL67" s="736"/>
      <c r="AM67" s="763"/>
      <c r="AN67" s="738"/>
      <c r="AO67" s="764"/>
      <c r="AP67" s="740" t="s">
        <v>737</v>
      </c>
      <c r="AQ67" s="742" t="s">
        <v>734</v>
      </c>
      <c r="AR67" s="742" t="s">
        <v>715</v>
      </c>
      <c r="AS67" s="775" t="s">
        <v>1158</v>
      </c>
      <c r="AT67" s="742"/>
      <c r="AU67" s="743">
        <v>42370</v>
      </c>
      <c r="AV67" s="743">
        <v>44196</v>
      </c>
      <c r="AW67" s="744">
        <v>40</v>
      </c>
      <c r="AX67" s="743">
        <v>42369</v>
      </c>
      <c r="AY67" s="742" t="s">
        <v>1159</v>
      </c>
      <c r="AZ67" s="743"/>
      <c r="BA67" s="734"/>
      <c r="BB67" s="736"/>
      <c r="BC67" s="736"/>
      <c r="BD67" s="736"/>
      <c r="BE67" s="767" t="s">
        <v>1160</v>
      </c>
      <c r="BF67" s="794" t="s">
        <v>902</v>
      </c>
      <c r="BG67" s="746" t="s">
        <v>737</v>
      </c>
      <c r="BH67" s="746"/>
      <c r="BI67" s="747"/>
    </row>
    <row r="68" spans="1:61" ht="51" customHeight="1">
      <c r="A68" s="749">
        <v>400787842</v>
      </c>
      <c r="B68" s="827">
        <v>40</v>
      </c>
      <c r="C68" s="751" t="s">
        <v>713</v>
      </c>
      <c r="D68" s="727"/>
      <c r="E68" s="753" t="s">
        <v>1149</v>
      </c>
      <c r="F68" s="752"/>
      <c r="G68" s="736" t="s">
        <v>715</v>
      </c>
      <c r="H68" s="754" t="s">
        <v>715</v>
      </c>
      <c r="I68" s="755">
        <v>448</v>
      </c>
      <c r="J68" s="756" t="s">
        <v>1018</v>
      </c>
      <c r="K68" s="757" t="s">
        <v>1183</v>
      </c>
      <c r="L68" s="758">
        <v>400785879</v>
      </c>
      <c r="M68" s="733" t="s">
        <v>1151</v>
      </c>
      <c r="N68" s="769" t="s">
        <v>1151</v>
      </c>
      <c r="O68" s="734" t="s">
        <v>1184</v>
      </c>
      <c r="P68" s="760"/>
      <c r="Q68" s="736"/>
      <c r="R68" s="736">
        <v>40000</v>
      </c>
      <c r="S68" s="761" t="s">
        <v>1153</v>
      </c>
      <c r="T68" s="728" t="s">
        <v>722</v>
      </c>
      <c r="U68" s="737" t="s">
        <v>1154</v>
      </c>
      <c r="V68" s="736"/>
      <c r="W68" s="736"/>
      <c r="X68" s="736"/>
      <c r="Y68" s="736"/>
      <c r="Z68" s="736" t="s">
        <v>1185</v>
      </c>
      <c r="AA68" s="736"/>
      <c r="AB68" s="734" t="s">
        <v>1156</v>
      </c>
      <c r="AC68" s="736"/>
      <c r="AD68" s="736">
        <v>40000</v>
      </c>
      <c r="AE68" s="734" t="s">
        <v>1153</v>
      </c>
      <c r="AF68" s="736" t="s">
        <v>1157</v>
      </c>
      <c r="AG68" s="736"/>
      <c r="AH68" s="736"/>
      <c r="AI68" s="736"/>
      <c r="AJ68" s="734"/>
      <c r="AK68" s="736"/>
      <c r="AL68" s="736"/>
      <c r="AM68" s="763"/>
      <c r="AN68" s="738"/>
      <c r="AO68" s="764"/>
      <c r="AP68" s="740" t="s">
        <v>737</v>
      </c>
      <c r="AQ68" s="742" t="s">
        <v>734</v>
      </c>
      <c r="AR68" s="742" t="s">
        <v>715</v>
      </c>
      <c r="AS68" s="775" t="s">
        <v>1158</v>
      </c>
      <c r="AT68" s="742"/>
      <c r="AU68" s="743">
        <v>42370</v>
      </c>
      <c r="AV68" s="743">
        <v>44196</v>
      </c>
      <c r="AW68" s="744">
        <v>40</v>
      </c>
      <c r="AX68" s="743">
        <v>42369</v>
      </c>
      <c r="AY68" s="742" t="s">
        <v>1159</v>
      </c>
      <c r="AZ68" s="743"/>
      <c r="BA68" s="734"/>
      <c r="BB68" s="736"/>
      <c r="BC68" s="736"/>
      <c r="BD68" s="736"/>
      <c r="BE68" s="767" t="s">
        <v>1160</v>
      </c>
      <c r="BF68" s="794" t="s">
        <v>902</v>
      </c>
      <c r="BG68" s="746" t="s">
        <v>737</v>
      </c>
      <c r="BH68" s="746"/>
      <c r="BI68" s="747"/>
    </row>
    <row r="69" spans="1:61" ht="66" customHeight="1">
      <c r="A69" s="749">
        <v>640009528</v>
      </c>
      <c r="B69" s="750">
        <v>64</v>
      </c>
      <c r="C69" s="751" t="s">
        <v>842</v>
      </c>
      <c r="D69" s="774"/>
      <c r="E69" s="753" t="s">
        <v>746</v>
      </c>
      <c r="F69" s="752"/>
      <c r="G69" s="736" t="s">
        <v>715</v>
      </c>
      <c r="H69" s="754" t="s">
        <v>715</v>
      </c>
      <c r="I69" s="755">
        <v>255</v>
      </c>
      <c r="J69" s="756" t="s">
        <v>968</v>
      </c>
      <c r="K69" s="757" t="s">
        <v>1186</v>
      </c>
      <c r="L69" s="758">
        <v>640790390</v>
      </c>
      <c r="M69" s="733" t="s">
        <v>1187</v>
      </c>
      <c r="N69" s="769" t="s">
        <v>1187</v>
      </c>
      <c r="O69" s="734" t="s">
        <v>1188</v>
      </c>
      <c r="P69" s="760"/>
      <c r="Q69" s="736"/>
      <c r="R69" s="736">
        <v>64000</v>
      </c>
      <c r="S69" s="761" t="s">
        <v>849</v>
      </c>
      <c r="T69" s="728" t="s">
        <v>722</v>
      </c>
      <c r="U69" s="737" t="s">
        <v>1189</v>
      </c>
      <c r="V69" s="736"/>
      <c r="W69" s="736"/>
      <c r="X69" s="736"/>
      <c r="Y69" s="736"/>
      <c r="Z69" s="736" t="s">
        <v>1190</v>
      </c>
      <c r="AA69" s="736"/>
      <c r="AB69" s="734" t="s">
        <v>1191</v>
      </c>
      <c r="AC69" s="736"/>
      <c r="AD69" s="736">
        <v>64001</v>
      </c>
      <c r="AE69" s="734" t="s">
        <v>878</v>
      </c>
      <c r="AF69" s="736" t="s">
        <v>1192</v>
      </c>
      <c r="AG69" s="736" t="s">
        <v>813</v>
      </c>
      <c r="AH69" s="736" t="s">
        <v>1193</v>
      </c>
      <c r="AI69" s="736" t="s">
        <v>1194</v>
      </c>
      <c r="AJ69" s="734" t="s">
        <v>1195</v>
      </c>
      <c r="AK69" s="762" t="s">
        <v>1196</v>
      </c>
      <c r="AL69" s="736"/>
      <c r="AM69" s="763"/>
      <c r="AN69" s="738"/>
      <c r="AO69" s="764"/>
      <c r="AP69" s="740" t="s">
        <v>734</v>
      </c>
      <c r="AQ69" s="742" t="s">
        <v>734</v>
      </c>
      <c r="AR69" s="742" t="s">
        <v>715</v>
      </c>
      <c r="AS69" s="775" t="s">
        <v>1197</v>
      </c>
      <c r="AT69" s="742"/>
      <c r="AU69" s="743">
        <v>43466</v>
      </c>
      <c r="AV69" s="743">
        <v>45291</v>
      </c>
      <c r="AW69" s="744" t="s">
        <v>853</v>
      </c>
      <c r="AX69" s="743">
        <v>43466</v>
      </c>
      <c r="AY69" s="742" t="s">
        <v>1198</v>
      </c>
      <c r="AZ69" s="775"/>
      <c r="BA69" s="734"/>
      <c r="BB69" s="736"/>
      <c r="BC69" s="736"/>
      <c r="BD69" s="736"/>
      <c r="BE69" s="774" t="s">
        <v>855</v>
      </c>
      <c r="BF69" s="794" t="s">
        <v>856</v>
      </c>
      <c r="BG69" s="746" t="s">
        <v>737</v>
      </c>
      <c r="BH69" s="746"/>
      <c r="BI69" s="747"/>
    </row>
    <row r="70" spans="1:61" ht="61.5" customHeight="1">
      <c r="A70" s="749">
        <v>640011359</v>
      </c>
      <c r="B70" s="750">
        <v>64</v>
      </c>
      <c r="C70" s="751" t="s">
        <v>842</v>
      </c>
      <c r="D70" s="774"/>
      <c r="E70" s="753" t="s">
        <v>746</v>
      </c>
      <c r="F70" s="752"/>
      <c r="G70" s="736" t="s">
        <v>715</v>
      </c>
      <c r="H70" s="754" t="s">
        <v>715</v>
      </c>
      <c r="I70" s="755">
        <v>182</v>
      </c>
      <c r="J70" s="756" t="s">
        <v>716</v>
      </c>
      <c r="K70" s="757" t="s">
        <v>1199</v>
      </c>
      <c r="L70" s="758">
        <v>640790390</v>
      </c>
      <c r="M70" s="733" t="s">
        <v>1187</v>
      </c>
      <c r="N70" s="769" t="s">
        <v>1187</v>
      </c>
      <c r="O70" s="734" t="s">
        <v>1200</v>
      </c>
      <c r="P70" s="760"/>
      <c r="Q70" s="736"/>
      <c r="R70" s="736">
        <v>64000</v>
      </c>
      <c r="S70" s="761" t="s">
        <v>849</v>
      </c>
      <c r="T70" s="728" t="s">
        <v>722</v>
      </c>
      <c r="U70" s="737" t="s">
        <v>1189</v>
      </c>
      <c r="V70" s="736"/>
      <c r="W70" s="736"/>
      <c r="X70" s="736"/>
      <c r="Y70" s="736"/>
      <c r="Z70" s="736" t="s">
        <v>1201</v>
      </c>
      <c r="AA70" s="736"/>
      <c r="AB70" s="734" t="s">
        <v>1191</v>
      </c>
      <c r="AC70" s="736"/>
      <c r="AD70" s="736">
        <v>64001</v>
      </c>
      <c r="AE70" s="734" t="s">
        <v>878</v>
      </c>
      <c r="AF70" s="736" t="s">
        <v>1192</v>
      </c>
      <c r="AG70" s="736" t="s">
        <v>813</v>
      </c>
      <c r="AH70" s="736" t="s">
        <v>1193</v>
      </c>
      <c r="AI70" s="736" t="s">
        <v>1194</v>
      </c>
      <c r="AJ70" s="734" t="s">
        <v>1195</v>
      </c>
      <c r="AK70" s="762" t="s">
        <v>1196</v>
      </c>
      <c r="AL70" s="736"/>
      <c r="AM70" s="763"/>
      <c r="AN70" s="738"/>
      <c r="AO70" s="764"/>
      <c r="AP70" s="740" t="s">
        <v>734</v>
      </c>
      <c r="AQ70" s="742" t="s">
        <v>734</v>
      </c>
      <c r="AR70" s="742" t="s">
        <v>715</v>
      </c>
      <c r="AS70" s="775" t="s">
        <v>1197</v>
      </c>
      <c r="AT70" s="742"/>
      <c r="AU70" s="743">
        <v>43466</v>
      </c>
      <c r="AV70" s="743">
        <v>45291</v>
      </c>
      <c r="AW70" s="744" t="s">
        <v>853</v>
      </c>
      <c r="AX70" s="743">
        <v>43466</v>
      </c>
      <c r="AY70" s="742" t="s">
        <v>1198</v>
      </c>
      <c r="AZ70" s="775"/>
      <c r="BA70" s="734"/>
      <c r="BB70" s="736"/>
      <c r="BC70" s="736"/>
      <c r="BD70" s="736"/>
      <c r="BE70" s="774" t="s">
        <v>855</v>
      </c>
      <c r="BF70" s="794" t="s">
        <v>856</v>
      </c>
      <c r="BG70" s="746" t="s">
        <v>737</v>
      </c>
      <c r="BH70" s="746"/>
      <c r="BI70" s="747"/>
    </row>
    <row r="71" spans="1:61" ht="50.25" customHeight="1">
      <c r="A71" s="749">
        <v>640014288</v>
      </c>
      <c r="B71" s="750">
        <v>64</v>
      </c>
      <c r="C71" s="751" t="s">
        <v>842</v>
      </c>
      <c r="D71" s="774"/>
      <c r="E71" s="753" t="s">
        <v>746</v>
      </c>
      <c r="F71" s="752"/>
      <c r="G71" s="736" t="s">
        <v>715</v>
      </c>
      <c r="H71" s="754" t="s">
        <v>715</v>
      </c>
      <c r="I71" s="755">
        <v>437</v>
      </c>
      <c r="J71" s="756" t="s">
        <v>990</v>
      </c>
      <c r="K71" s="757" t="s">
        <v>1202</v>
      </c>
      <c r="L71" s="758">
        <v>640790390</v>
      </c>
      <c r="M71" s="733" t="s">
        <v>1187</v>
      </c>
      <c r="N71" s="769" t="s">
        <v>1187</v>
      </c>
      <c r="O71" s="734" t="s">
        <v>1203</v>
      </c>
      <c r="P71" s="760"/>
      <c r="Q71" s="736"/>
      <c r="R71" s="736">
        <v>64400</v>
      </c>
      <c r="S71" s="761" t="s">
        <v>1204</v>
      </c>
      <c r="T71" s="728" t="s">
        <v>722</v>
      </c>
      <c r="U71" s="737" t="s">
        <v>1189</v>
      </c>
      <c r="V71" s="736"/>
      <c r="W71" s="736"/>
      <c r="X71" s="736"/>
      <c r="Y71" s="736"/>
      <c r="Z71" s="736" t="s">
        <v>1205</v>
      </c>
      <c r="AA71" s="736"/>
      <c r="AB71" s="734" t="s">
        <v>1191</v>
      </c>
      <c r="AC71" s="736"/>
      <c r="AD71" s="736">
        <v>64001</v>
      </c>
      <c r="AE71" s="734" t="s">
        <v>878</v>
      </c>
      <c r="AF71" s="736" t="s">
        <v>1192</v>
      </c>
      <c r="AG71" s="736" t="s">
        <v>813</v>
      </c>
      <c r="AH71" s="736" t="s">
        <v>1193</v>
      </c>
      <c r="AI71" s="736" t="s">
        <v>1194</v>
      </c>
      <c r="AJ71" s="734" t="s">
        <v>1195</v>
      </c>
      <c r="AK71" s="762" t="s">
        <v>1196</v>
      </c>
      <c r="AL71" s="736"/>
      <c r="AM71" s="763"/>
      <c r="AN71" s="738"/>
      <c r="AO71" s="764"/>
      <c r="AP71" s="740" t="s">
        <v>734</v>
      </c>
      <c r="AQ71" s="742" t="s">
        <v>734</v>
      </c>
      <c r="AR71" s="742" t="s">
        <v>715</v>
      </c>
      <c r="AS71" s="775" t="s">
        <v>1197</v>
      </c>
      <c r="AT71" s="742"/>
      <c r="AU71" s="743">
        <v>43466</v>
      </c>
      <c r="AV71" s="743">
        <v>45291</v>
      </c>
      <c r="AW71" s="744" t="s">
        <v>853</v>
      </c>
      <c r="AX71" s="743">
        <v>43466</v>
      </c>
      <c r="AY71" s="742" t="s">
        <v>1198</v>
      </c>
      <c r="AZ71" s="775"/>
      <c r="BA71" s="734"/>
      <c r="BB71" s="736"/>
      <c r="BC71" s="736"/>
      <c r="BD71" s="736"/>
      <c r="BE71" s="774" t="s">
        <v>855</v>
      </c>
      <c r="BF71" s="794" t="s">
        <v>856</v>
      </c>
      <c r="BG71" s="746" t="s">
        <v>737</v>
      </c>
      <c r="BH71" s="746"/>
      <c r="BI71" s="747"/>
    </row>
    <row r="72" spans="1:61" ht="153.75" customHeight="1">
      <c r="A72" s="749">
        <v>640015129</v>
      </c>
      <c r="B72" s="750">
        <v>64</v>
      </c>
      <c r="C72" s="751" t="s">
        <v>842</v>
      </c>
      <c r="D72" s="774"/>
      <c r="E72" s="753" t="s">
        <v>746</v>
      </c>
      <c r="F72" s="752"/>
      <c r="G72" s="736" t="s">
        <v>715</v>
      </c>
      <c r="H72" s="754" t="s">
        <v>715</v>
      </c>
      <c r="I72" s="755">
        <v>182</v>
      </c>
      <c r="J72" s="756" t="s">
        <v>716</v>
      </c>
      <c r="K72" s="757" t="s">
        <v>1206</v>
      </c>
      <c r="L72" s="758">
        <v>640790390</v>
      </c>
      <c r="M72" s="733" t="s">
        <v>1187</v>
      </c>
      <c r="N72" s="769" t="s">
        <v>1187</v>
      </c>
      <c r="O72" s="734" t="s">
        <v>1207</v>
      </c>
      <c r="P72" s="760"/>
      <c r="Q72" s="736"/>
      <c r="R72" s="736">
        <v>64320</v>
      </c>
      <c r="S72" s="761" t="s">
        <v>1208</v>
      </c>
      <c r="T72" s="728" t="s">
        <v>722</v>
      </c>
      <c r="U72" s="737" t="s">
        <v>1189</v>
      </c>
      <c r="V72" s="736"/>
      <c r="W72" s="736"/>
      <c r="X72" s="736"/>
      <c r="Y72" s="736"/>
      <c r="Z72" s="736"/>
      <c r="AA72" s="736"/>
      <c r="AB72" s="734" t="s">
        <v>1191</v>
      </c>
      <c r="AC72" s="736"/>
      <c r="AD72" s="736">
        <v>64001</v>
      </c>
      <c r="AE72" s="734" t="s">
        <v>878</v>
      </c>
      <c r="AF72" s="736" t="s">
        <v>1192</v>
      </c>
      <c r="AG72" s="736" t="s">
        <v>813</v>
      </c>
      <c r="AH72" s="736" t="s">
        <v>1193</v>
      </c>
      <c r="AI72" s="736" t="s">
        <v>1194</v>
      </c>
      <c r="AJ72" s="734" t="s">
        <v>1195</v>
      </c>
      <c r="AK72" s="762" t="s">
        <v>1196</v>
      </c>
      <c r="AL72" s="736"/>
      <c r="AM72" s="763"/>
      <c r="AN72" s="738"/>
      <c r="AO72" s="764"/>
      <c r="AP72" s="740" t="s">
        <v>734</v>
      </c>
      <c r="AQ72" s="742" t="s">
        <v>734</v>
      </c>
      <c r="AR72" s="742" t="s">
        <v>715</v>
      </c>
      <c r="AS72" s="775" t="s">
        <v>1197</v>
      </c>
      <c r="AT72" s="742"/>
      <c r="AU72" s="743">
        <v>43466</v>
      </c>
      <c r="AV72" s="743">
        <v>45291</v>
      </c>
      <c r="AW72" s="744" t="s">
        <v>1209</v>
      </c>
      <c r="AX72" s="743">
        <v>43466</v>
      </c>
      <c r="AY72" s="742" t="s">
        <v>1198</v>
      </c>
      <c r="AZ72" s="775"/>
      <c r="BA72" s="734"/>
      <c r="BB72" s="736"/>
      <c r="BC72" s="736"/>
      <c r="BD72" s="736"/>
      <c r="BE72" s="774" t="s">
        <v>855</v>
      </c>
      <c r="BF72" s="794" t="s">
        <v>856</v>
      </c>
      <c r="BG72" s="746" t="s">
        <v>737</v>
      </c>
      <c r="BH72" s="746"/>
      <c r="BI72" s="747"/>
    </row>
    <row r="73" spans="1:61" ht="45" customHeight="1">
      <c r="A73" s="749">
        <v>640015343</v>
      </c>
      <c r="B73" s="750">
        <v>64</v>
      </c>
      <c r="C73" s="751" t="s">
        <v>842</v>
      </c>
      <c r="D73" s="774"/>
      <c r="E73" s="753" t="s">
        <v>746</v>
      </c>
      <c r="F73" s="752"/>
      <c r="G73" s="736" t="s">
        <v>715</v>
      </c>
      <c r="H73" s="754" t="s">
        <v>715</v>
      </c>
      <c r="I73" s="755">
        <v>182</v>
      </c>
      <c r="J73" s="756" t="s">
        <v>716</v>
      </c>
      <c r="K73" s="757" t="s">
        <v>1210</v>
      </c>
      <c r="L73" s="758">
        <v>640790390</v>
      </c>
      <c r="M73" s="733" t="s">
        <v>1187</v>
      </c>
      <c r="N73" s="769" t="s">
        <v>1187</v>
      </c>
      <c r="O73" s="734" t="s">
        <v>1211</v>
      </c>
      <c r="P73" s="760"/>
      <c r="Q73" s="736"/>
      <c r="R73" s="736">
        <v>64290</v>
      </c>
      <c r="S73" s="761" t="s">
        <v>1212</v>
      </c>
      <c r="T73" s="728" t="s">
        <v>722</v>
      </c>
      <c r="U73" s="737" t="s">
        <v>1189</v>
      </c>
      <c r="V73" s="736"/>
      <c r="W73" s="736"/>
      <c r="X73" s="736"/>
      <c r="Y73" s="736"/>
      <c r="Z73" s="736" t="s">
        <v>1213</v>
      </c>
      <c r="AA73" s="736"/>
      <c r="AB73" s="734" t="s">
        <v>1191</v>
      </c>
      <c r="AC73" s="736"/>
      <c r="AD73" s="736">
        <v>64001</v>
      </c>
      <c r="AE73" s="734" t="s">
        <v>878</v>
      </c>
      <c r="AF73" s="736" t="s">
        <v>1192</v>
      </c>
      <c r="AG73" s="736" t="s">
        <v>813</v>
      </c>
      <c r="AH73" s="736" t="s">
        <v>1193</v>
      </c>
      <c r="AI73" s="736" t="s">
        <v>1194</v>
      </c>
      <c r="AJ73" s="734" t="s">
        <v>1195</v>
      </c>
      <c r="AK73" s="762" t="s">
        <v>1196</v>
      </c>
      <c r="AL73" s="736"/>
      <c r="AM73" s="763"/>
      <c r="AN73" s="738"/>
      <c r="AO73" s="764"/>
      <c r="AP73" s="740" t="s">
        <v>734</v>
      </c>
      <c r="AQ73" s="742" t="s">
        <v>734</v>
      </c>
      <c r="AR73" s="742" t="s">
        <v>715</v>
      </c>
      <c r="AS73" s="775" t="s">
        <v>1197</v>
      </c>
      <c r="AT73" s="742"/>
      <c r="AU73" s="743">
        <v>43466</v>
      </c>
      <c r="AV73" s="743">
        <v>45291</v>
      </c>
      <c r="AW73" s="744" t="s">
        <v>853</v>
      </c>
      <c r="AX73" s="743">
        <v>43466</v>
      </c>
      <c r="AY73" s="742" t="s">
        <v>1198</v>
      </c>
      <c r="AZ73" s="775"/>
      <c r="BA73" s="734"/>
      <c r="BB73" s="736"/>
      <c r="BC73" s="736"/>
      <c r="BD73" s="736"/>
      <c r="BE73" s="774" t="s">
        <v>855</v>
      </c>
      <c r="BF73" s="794" t="s">
        <v>856</v>
      </c>
      <c r="BG73" s="746" t="s">
        <v>737</v>
      </c>
      <c r="BH73" s="746"/>
      <c r="BI73" s="747"/>
    </row>
    <row r="74" spans="1:61" ht="45" customHeight="1">
      <c r="A74" s="749">
        <v>640015376</v>
      </c>
      <c r="B74" s="750">
        <v>64</v>
      </c>
      <c r="C74" s="751" t="s">
        <v>842</v>
      </c>
      <c r="D74" s="774"/>
      <c r="E74" s="753" t="s">
        <v>746</v>
      </c>
      <c r="F74" s="752"/>
      <c r="G74" s="736" t="s">
        <v>715</v>
      </c>
      <c r="H74" s="754" t="s">
        <v>715</v>
      </c>
      <c r="I74" s="755">
        <v>182</v>
      </c>
      <c r="J74" s="756" t="s">
        <v>716</v>
      </c>
      <c r="K74" s="757" t="s">
        <v>1214</v>
      </c>
      <c r="L74" s="758">
        <v>640790390</v>
      </c>
      <c r="M74" s="733" t="s">
        <v>1187</v>
      </c>
      <c r="N74" s="769" t="s">
        <v>1187</v>
      </c>
      <c r="O74" s="734" t="s">
        <v>1215</v>
      </c>
      <c r="P74" s="734" t="s">
        <v>1216</v>
      </c>
      <c r="Q74" s="736"/>
      <c r="R74" s="736">
        <v>64300</v>
      </c>
      <c r="S74" s="761" t="s">
        <v>1217</v>
      </c>
      <c r="T74" s="728" t="s">
        <v>722</v>
      </c>
      <c r="U74" s="737" t="s">
        <v>1189</v>
      </c>
      <c r="V74" s="736"/>
      <c r="W74" s="736"/>
      <c r="X74" s="736"/>
      <c r="Y74" s="736"/>
      <c r="Z74" s="736" t="s">
        <v>1218</v>
      </c>
      <c r="AA74" s="736"/>
      <c r="AB74" s="734" t="s">
        <v>1191</v>
      </c>
      <c r="AC74" s="736" t="s">
        <v>1216</v>
      </c>
      <c r="AD74" s="736">
        <v>64001</v>
      </c>
      <c r="AE74" s="734" t="s">
        <v>878</v>
      </c>
      <c r="AF74" s="736" t="s">
        <v>1192</v>
      </c>
      <c r="AG74" s="736" t="s">
        <v>813</v>
      </c>
      <c r="AH74" s="736" t="s">
        <v>1193</v>
      </c>
      <c r="AI74" s="736" t="s">
        <v>1194</v>
      </c>
      <c r="AJ74" s="734" t="s">
        <v>1195</v>
      </c>
      <c r="AK74" s="762" t="s">
        <v>1196</v>
      </c>
      <c r="AL74" s="736"/>
      <c r="AM74" s="763"/>
      <c r="AN74" s="738"/>
      <c r="AO74" s="764"/>
      <c r="AP74" s="740" t="s">
        <v>734</v>
      </c>
      <c r="AQ74" s="742" t="s">
        <v>734</v>
      </c>
      <c r="AR74" s="742" t="s">
        <v>715</v>
      </c>
      <c r="AS74" s="775" t="s">
        <v>1197</v>
      </c>
      <c r="AT74" s="742"/>
      <c r="AU74" s="743">
        <v>43466</v>
      </c>
      <c r="AV74" s="743">
        <v>45291</v>
      </c>
      <c r="AW74" s="744" t="s">
        <v>853</v>
      </c>
      <c r="AX74" s="743">
        <v>43466</v>
      </c>
      <c r="AY74" s="742" t="s">
        <v>1198</v>
      </c>
      <c r="AZ74" s="775"/>
      <c r="BA74" s="734"/>
      <c r="BB74" s="736"/>
      <c r="BC74" s="736"/>
      <c r="BD74" s="736"/>
      <c r="BE74" s="774" t="s">
        <v>855</v>
      </c>
      <c r="BF74" s="794" t="s">
        <v>856</v>
      </c>
      <c r="BG74" s="746" t="s">
        <v>737</v>
      </c>
      <c r="BH74" s="746"/>
      <c r="BI74" s="747"/>
    </row>
    <row r="75" spans="1:61" ht="45" customHeight="1">
      <c r="A75" s="749">
        <v>640781472</v>
      </c>
      <c r="B75" s="750">
        <v>64</v>
      </c>
      <c r="C75" s="751" t="s">
        <v>842</v>
      </c>
      <c r="D75" s="774"/>
      <c r="E75" s="753" t="s">
        <v>746</v>
      </c>
      <c r="F75" s="752"/>
      <c r="G75" s="736" t="s">
        <v>715</v>
      </c>
      <c r="H75" s="754" t="s">
        <v>715</v>
      </c>
      <c r="I75" s="755">
        <v>255</v>
      </c>
      <c r="J75" s="756" t="s">
        <v>968</v>
      </c>
      <c r="K75" s="757" t="s">
        <v>1219</v>
      </c>
      <c r="L75" s="758">
        <v>640790390</v>
      </c>
      <c r="M75" s="733" t="s">
        <v>1187</v>
      </c>
      <c r="N75" s="769" t="s">
        <v>1187</v>
      </c>
      <c r="O75" s="734" t="s">
        <v>1220</v>
      </c>
      <c r="P75" s="760"/>
      <c r="Q75" s="736"/>
      <c r="R75" s="736">
        <v>64110</v>
      </c>
      <c r="S75" s="761" t="s">
        <v>1221</v>
      </c>
      <c r="T75" s="728" t="s">
        <v>722</v>
      </c>
      <c r="U75" s="737" t="s">
        <v>1189</v>
      </c>
      <c r="V75" s="736"/>
      <c r="W75" s="736"/>
      <c r="X75" s="736"/>
      <c r="Y75" s="736"/>
      <c r="Z75" s="736" t="s">
        <v>1222</v>
      </c>
      <c r="AA75" s="736"/>
      <c r="AB75" s="734" t="s">
        <v>1191</v>
      </c>
      <c r="AC75" s="736"/>
      <c r="AD75" s="736">
        <v>64001</v>
      </c>
      <c r="AE75" s="734" t="s">
        <v>878</v>
      </c>
      <c r="AF75" s="736" t="s">
        <v>1192</v>
      </c>
      <c r="AG75" s="736" t="s">
        <v>813</v>
      </c>
      <c r="AH75" s="736" t="s">
        <v>1193</v>
      </c>
      <c r="AI75" s="736" t="s">
        <v>1194</v>
      </c>
      <c r="AJ75" s="734" t="s">
        <v>1195</v>
      </c>
      <c r="AK75" s="762" t="s">
        <v>1196</v>
      </c>
      <c r="AL75" s="736"/>
      <c r="AM75" s="763"/>
      <c r="AN75" s="738"/>
      <c r="AO75" s="764"/>
      <c r="AP75" s="740" t="s">
        <v>734</v>
      </c>
      <c r="AQ75" s="742" t="s">
        <v>734</v>
      </c>
      <c r="AR75" s="742" t="s">
        <v>715</v>
      </c>
      <c r="AS75" s="775" t="s">
        <v>1197</v>
      </c>
      <c r="AT75" s="742"/>
      <c r="AU75" s="743">
        <v>43466</v>
      </c>
      <c r="AV75" s="743">
        <v>45291</v>
      </c>
      <c r="AW75" s="744" t="s">
        <v>853</v>
      </c>
      <c r="AX75" s="743">
        <v>43466</v>
      </c>
      <c r="AY75" s="742" t="s">
        <v>1198</v>
      </c>
      <c r="AZ75" s="775"/>
      <c r="BA75" s="734"/>
      <c r="BB75" s="736"/>
      <c r="BC75" s="736"/>
      <c r="BD75" s="736"/>
      <c r="BE75" s="774" t="s">
        <v>855</v>
      </c>
      <c r="BF75" s="794" t="s">
        <v>856</v>
      </c>
      <c r="BG75" s="746" t="s">
        <v>737</v>
      </c>
      <c r="BH75" s="746"/>
      <c r="BI75" s="747"/>
    </row>
    <row r="76" spans="1:61" ht="45" customHeight="1">
      <c r="A76" s="749">
        <v>640781514</v>
      </c>
      <c r="B76" s="750">
        <v>64</v>
      </c>
      <c r="C76" s="751" t="s">
        <v>842</v>
      </c>
      <c r="D76" s="774"/>
      <c r="E76" s="753" t="s">
        <v>746</v>
      </c>
      <c r="F76" s="752"/>
      <c r="G76" s="736" t="s">
        <v>715</v>
      </c>
      <c r="H76" s="754" t="s">
        <v>715</v>
      </c>
      <c r="I76" s="755">
        <v>183</v>
      </c>
      <c r="J76" s="756" t="s">
        <v>741</v>
      </c>
      <c r="K76" s="778" t="s">
        <v>1223</v>
      </c>
      <c r="L76" s="758">
        <v>640790390</v>
      </c>
      <c r="M76" s="733" t="s">
        <v>1187</v>
      </c>
      <c r="N76" s="769" t="s">
        <v>1187</v>
      </c>
      <c r="O76" s="734" t="s">
        <v>1207</v>
      </c>
      <c r="P76" s="760"/>
      <c r="Q76" s="736"/>
      <c r="R76" s="736">
        <v>64320</v>
      </c>
      <c r="S76" s="761" t="s">
        <v>1208</v>
      </c>
      <c r="T76" s="728" t="s">
        <v>722</v>
      </c>
      <c r="U76" s="737" t="s">
        <v>1189</v>
      </c>
      <c r="V76" s="736"/>
      <c r="W76" s="736"/>
      <c r="X76" s="736"/>
      <c r="Y76" s="736"/>
      <c r="Z76" s="736" t="s">
        <v>1224</v>
      </c>
      <c r="AA76" s="736"/>
      <c r="AB76" s="734" t="s">
        <v>1191</v>
      </c>
      <c r="AC76" s="736"/>
      <c r="AD76" s="736">
        <v>64001</v>
      </c>
      <c r="AE76" s="734" t="s">
        <v>878</v>
      </c>
      <c r="AF76" s="736" t="s">
        <v>1192</v>
      </c>
      <c r="AG76" s="736" t="s">
        <v>813</v>
      </c>
      <c r="AH76" s="736" t="s">
        <v>1193</v>
      </c>
      <c r="AI76" s="736" t="s">
        <v>1194</v>
      </c>
      <c r="AJ76" s="734" t="s">
        <v>1195</v>
      </c>
      <c r="AK76" s="762" t="s">
        <v>1196</v>
      </c>
      <c r="AL76" s="736"/>
      <c r="AM76" s="763"/>
      <c r="AN76" s="738"/>
      <c r="AO76" s="764"/>
      <c r="AP76" s="740" t="s">
        <v>734</v>
      </c>
      <c r="AQ76" s="742" t="s">
        <v>734</v>
      </c>
      <c r="AR76" s="742" t="s">
        <v>715</v>
      </c>
      <c r="AS76" s="775" t="s">
        <v>1197</v>
      </c>
      <c r="AT76" s="742"/>
      <c r="AU76" s="743">
        <v>43466</v>
      </c>
      <c r="AV76" s="743">
        <v>45291</v>
      </c>
      <c r="AW76" s="744" t="s">
        <v>1209</v>
      </c>
      <c r="AX76" s="743">
        <v>43466</v>
      </c>
      <c r="AY76" s="742" t="s">
        <v>1198</v>
      </c>
      <c r="AZ76" s="775"/>
      <c r="BA76" s="734"/>
      <c r="BB76" s="736"/>
      <c r="BC76" s="736"/>
      <c r="BD76" s="736"/>
      <c r="BE76" s="774" t="s">
        <v>855</v>
      </c>
      <c r="BF76" s="794" t="s">
        <v>856</v>
      </c>
      <c r="BG76" s="746" t="s">
        <v>737</v>
      </c>
      <c r="BH76" s="746"/>
      <c r="BI76" s="747"/>
    </row>
    <row r="77" spans="1:61" ht="45" customHeight="1">
      <c r="A77" s="749">
        <v>640781522</v>
      </c>
      <c r="B77" s="750">
        <v>64</v>
      </c>
      <c r="C77" s="751" t="s">
        <v>842</v>
      </c>
      <c r="D77" s="774"/>
      <c r="E77" s="753" t="s">
        <v>746</v>
      </c>
      <c r="F77" s="752"/>
      <c r="G77" s="736" t="s">
        <v>715</v>
      </c>
      <c r="H77" s="754" t="s">
        <v>715</v>
      </c>
      <c r="I77" s="755">
        <v>186</v>
      </c>
      <c r="J77" s="756" t="s">
        <v>1225</v>
      </c>
      <c r="K77" s="757" t="s">
        <v>1226</v>
      </c>
      <c r="L77" s="758">
        <v>640790390</v>
      </c>
      <c r="M77" s="733" t="s">
        <v>1187</v>
      </c>
      <c r="N77" s="769" t="s">
        <v>1187</v>
      </c>
      <c r="O77" s="734" t="s">
        <v>1211</v>
      </c>
      <c r="P77" s="760"/>
      <c r="Q77" s="736"/>
      <c r="R77" s="736">
        <v>64290</v>
      </c>
      <c r="S77" s="761" t="s">
        <v>1212</v>
      </c>
      <c r="T77" s="728" t="s">
        <v>722</v>
      </c>
      <c r="U77" s="737" t="s">
        <v>1189</v>
      </c>
      <c r="V77" s="736"/>
      <c r="W77" s="736"/>
      <c r="X77" s="736"/>
      <c r="Y77" s="736"/>
      <c r="Z77" s="736" t="s">
        <v>1213</v>
      </c>
      <c r="AA77" s="736"/>
      <c r="AB77" s="734" t="s">
        <v>1191</v>
      </c>
      <c r="AC77" s="736"/>
      <c r="AD77" s="736">
        <v>64001</v>
      </c>
      <c r="AE77" s="734" t="s">
        <v>878</v>
      </c>
      <c r="AF77" s="736" t="s">
        <v>1192</v>
      </c>
      <c r="AG77" s="736" t="s">
        <v>813</v>
      </c>
      <c r="AH77" s="736" t="s">
        <v>1193</v>
      </c>
      <c r="AI77" s="736" t="s">
        <v>1194</v>
      </c>
      <c r="AJ77" s="734" t="s">
        <v>1195</v>
      </c>
      <c r="AK77" s="762" t="s">
        <v>1196</v>
      </c>
      <c r="AL77" s="736"/>
      <c r="AM77" s="763"/>
      <c r="AN77" s="738"/>
      <c r="AO77" s="764"/>
      <c r="AP77" s="740" t="s">
        <v>734</v>
      </c>
      <c r="AQ77" s="742" t="s">
        <v>734</v>
      </c>
      <c r="AR77" s="742" t="s">
        <v>715</v>
      </c>
      <c r="AS77" s="775" t="s">
        <v>1197</v>
      </c>
      <c r="AT77" s="742"/>
      <c r="AU77" s="743">
        <v>43466</v>
      </c>
      <c r="AV77" s="743">
        <v>45291</v>
      </c>
      <c r="AW77" s="744" t="s">
        <v>853</v>
      </c>
      <c r="AX77" s="743">
        <v>43466</v>
      </c>
      <c r="AY77" s="742" t="s">
        <v>1198</v>
      </c>
      <c r="AZ77" s="775"/>
      <c r="BA77" s="734"/>
      <c r="BB77" s="736"/>
      <c r="BC77" s="736"/>
      <c r="BD77" s="736"/>
      <c r="BE77" s="774" t="s">
        <v>855</v>
      </c>
      <c r="BF77" s="794" t="s">
        <v>856</v>
      </c>
      <c r="BG77" s="746" t="s">
        <v>737</v>
      </c>
      <c r="BH77" s="746"/>
      <c r="BI77" s="747"/>
    </row>
    <row r="78" spans="1:61" ht="45" customHeight="1">
      <c r="A78" s="749">
        <v>640781530</v>
      </c>
      <c r="B78" s="750">
        <v>64</v>
      </c>
      <c r="C78" s="751" t="s">
        <v>842</v>
      </c>
      <c r="D78" s="774"/>
      <c r="E78" s="753" t="s">
        <v>746</v>
      </c>
      <c r="F78" s="752"/>
      <c r="G78" s="736" t="s">
        <v>715</v>
      </c>
      <c r="H78" s="754" t="s">
        <v>715</v>
      </c>
      <c r="I78" s="755">
        <v>183</v>
      </c>
      <c r="J78" s="756" t="s">
        <v>741</v>
      </c>
      <c r="K78" s="757" t="s">
        <v>1227</v>
      </c>
      <c r="L78" s="758">
        <v>640790390</v>
      </c>
      <c r="M78" s="733" t="s">
        <v>1187</v>
      </c>
      <c r="N78" s="769" t="s">
        <v>1187</v>
      </c>
      <c r="O78" s="734" t="s">
        <v>1215</v>
      </c>
      <c r="P78" s="734" t="s">
        <v>1216</v>
      </c>
      <c r="Q78" s="736"/>
      <c r="R78" s="736">
        <v>64300</v>
      </c>
      <c r="S78" s="761" t="s">
        <v>1217</v>
      </c>
      <c r="T78" s="728" t="s">
        <v>722</v>
      </c>
      <c r="U78" s="737" t="s">
        <v>1189</v>
      </c>
      <c r="V78" s="736"/>
      <c r="W78" s="736"/>
      <c r="X78" s="736"/>
      <c r="Y78" s="736"/>
      <c r="Z78" s="736" t="s">
        <v>1218</v>
      </c>
      <c r="AA78" s="736"/>
      <c r="AB78" s="734" t="s">
        <v>1191</v>
      </c>
      <c r="AC78" s="736" t="s">
        <v>1216</v>
      </c>
      <c r="AD78" s="736">
        <v>64001</v>
      </c>
      <c r="AE78" s="734" t="s">
        <v>878</v>
      </c>
      <c r="AF78" s="736" t="s">
        <v>1192</v>
      </c>
      <c r="AG78" s="736" t="s">
        <v>813</v>
      </c>
      <c r="AH78" s="736" t="s">
        <v>1193</v>
      </c>
      <c r="AI78" s="736" t="s">
        <v>1194</v>
      </c>
      <c r="AJ78" s="734" t="s">
        <v>1195</v>
      </c>
      <c r="AK78" s="762" t="s">
        <v>1196</v>
      </c>
      <c r="AL78" s="736"/>
      <c r="AM78" s="763"/>
      <c r="AN78" s="738"/>
      <c r="AO78" s="764"/>
      <c r="AP78" s="740" t="s">
        <v>734</v>
      </c>
      <c r="AQ78" s="742" t="s">
        <v>734</v>
      </c>
      <c r="AR78" s="742" t="s">
        <v>715</v>
      </c>
      <c r="AS78" s="775" t="s">
        <v>1197</v>
      </c>
      <c r="AT78" s="742"/>
      <c r="AU78" s="743">
        <v>43466</v>
      </c>
      <c r="AV78" s="743">
        <v>45291</v>
      </c>
      <c r="AW78" s="744" t="s">
        <v>853</v>
      </c>
      <c r="AX78" s="743">
        <v>43466</v>
      </c>
      <c r="AY78" s="742" t="s">
        <v>1198</v>
      </c>
      <c r="AZ78" s="775"/>
      <c r="BA78" s="734"/>
      <c r="BB78" s="736"/>
      <c r="BC78" s="736"/>
      <c r="BD78" s="736"/>
      <c r="BE78" s="774" t="s">
        <v>855</v>
      </c>
      <c r="BF78" s="794" t="s">
        <v>856</v>
      </c>
      <c r="BG78" s="746" t="s">
        <v>737</v>
      </c>
      <c r="BH78" s="746"/>
      <c r="BI78" s="747"/>
    </row>
    <row r="79" spans="1:61" ht="45" customHeight="1">
      <c r="A79" s="749">
        <v>640781571</v>
      </c>
      <c r="B79" s="750">
        <v>64</v>
      </c>
      <c r="C79" s="751" t="s">
        <v>842</v>
      </c>
      <c r="D79" s="774"/>
      <c r="E79" s="753" t="s">
        <v>746</v>
      </c>
      <c r="F79" s="752"/>
      <c r="G79" s="736" t="s">
        <v>715</v>
      </c>
      <c r="H79" s="754" t="s">
        <v>715</v>
      </c>
      <c r="I79" s="755">
        <v>246</v>
      </c>
      <c r="J79" s="756" t="s">
        <v>803</v>
      </c>
      <c r="K79" s="812" t="s">
        <v>1228</v>
      </c>
      <c r="L79" s="758">
        <v>640790390</v>
      </c>
      <c r="M79" s="733" t="s">
        <v>1187</v>
      </c>
      <c r="N79" s="769" t="s">
        <v>1187</v>
      </c>
      <c r="O79" s="734" t="s">
        <v>1229</v>
      </c>
      <c r="P79" s="760"/>
      <c r="Q79" s="736"/>
      <c r="R79" s="736">
        <v>64230</v>
      </c>
      <c r="S79" s="761" t="s">
        <v>1230</v>
      </c>
      <c r="T79" s="728" t="s">
        <v>722</v>
      </c>
      <c r="U79" s="737" t="s">
        <v>1189</v>
      </c>
      <c r="V79" s="736"/>
      <c r="W79" s="736"/>
      <c r="X79" s="736"/>
      <c r="Y79" s="736"/>
      <c r="Z79" s="736" t="s">
        <v>1231</v>
      </c>
      <c r="AA79" s="736"/>
      <c r="AB79" s="734" t="s">
        <v>1191</v>
      </c>
      <c r="AC79" s="736"/>
      <c r="AD79" s="736">
        <v>64001</v>
      </c>
      <c r="AE79" s="734" t="s">
        <v>878</v>
      </c>
      <c r="AF79" s="736" t="s">
        <v>1192</v>
      </c>
      <c r="AG79" s="736" t="s">
        <v>813</v>
      </c>
      <c r="AH79" s="736" t="s">
        <v>1193</v>
      </c>
      <c r="AI79" s="736" t="s">
        <v>1194</v>
      </c>
      <c r="AJ79" s="734" t="s">
        <v>1195</v>
      </c>
      <c r="AK79" s="762" t="s">
        <v>1196</v>
      </c>
      <c r="AL79" s="736"/>
      <c r="AM79" s="763"/>
      <c r="AN79" s="738"/>
      <c r="AO79" s="764"/>
      <c r="AP79" s="740" t="s">
        <v>734</v>
      </c>
      <c r="AQ79" s="742" t="s">
        <v>734</v>
      </c>
      <c r="AR79" s="742" t="s">
        <v>715</v>
      </c>
      <c r="AS79" s="775" t="s">
        <v>1197</v>
      </c>
      <c r="AT79" s="742"/>
      <c r="AU79" s="743">
        <v>43466</v>
      </c>
      <c r="AV79" s="743">
        <v>45291</v>
      </c>
      <c r="AW79" s="744" t="s">
        <v>853</v>
      </c>
      <c r="AX79" s="743">
        <v>43466</v>
      </c>
      <c r="AY79" s="742" t="s">
        <v>1198</v>
      </c>
      <c r="AZ79" s="775"/>
      <c r="BA79" s="773" t="s">
        <v>1232</v>
      </c>
      <c r="BB79" s="736"/>
      <c r="BC79" s="736"/>
      <c r="BD79" s="736"/>
      <c r="BE79" s="774" t="s">
        <v>855</v>
      </c>
      <c r="BF79" s="794" t="s">
        <v>856</v>
      </c>
      <c r="BG79" s="746" t="s">
        <v>737</v>
      </c>
      <c r="BH79" s="746"/>
      <c r="BI79" s="747"/>
    </row>
    <row r="80" spans="1:61" ht="45" customHeight="1">
      <c r="A80" s="749">
        <v>640781605</v>
      </c>
      <c r="B80" s="750">
        <v>64</v>
      </c>
      <c r="C80" s="751" t="s">
        <v>842</v>
      </c>
      <c r="D80" s="774"/>
      <c r="E80" s="753" t="s">
        <v>746</v>
      </c>
      <c r="F80" s="752"/>
      <c r="G80" s="736" t="s">
        <v>715</v>
      </c>
      <c r="H80" s="754" t="s">
        <v>715</v>
      </c>
      <c r="I80" s="755">
        <v>183</v>
      </c>
      <c r="J80" s="756" t="s">
        <v>741</v>
      </c>
      <c r="K80" s="757" t="s">
        <v>1233</v>
      </c>
      <c r="L80" s="758">
        <v>640790390</v>
      </c>
      <c r="M80" s="733" t="s">
        <v>1187</v>
      </c>
      <c r="N80" s="769" t="s">
        <v>1187</v>
      </c>
      <c r="O80" s="734" t="s">
        <v>1234</v>
      </c>
      <c r="P80" s="760"/>
      <c r="Q80" s="736"/>
      <c r="R80" s="736">
        <v>64400</v>
      </c>
      <c r="S80" s="761" t="s">
        <v>1204</v>
      </c>
      <c r="T80" s="728" t="s">
        <v>722</v>
      </c>
      <c r="U80" s="737" t="s">
        <v>1189</v>
      </c>
      <c r="V80" s="736"/>
      <c r="W80" s="736"/>
      <c r="X80" s="736"/>
      <c r="Y80" s="736"/>
      <c r="Z80" s="736" t="s">
        <v>1235</v>
      </c>
      <c r="AA80" s="736"/>
      <c r="AB80" s="734" t="s">
        <v>1191</v>
      </c>
      <c r="AC80" s="736"/>
      <c r="AD80" s="736">
        <v>64001</v>
      </c>
      <c r="AE80" s="734" t="s">
        <v>878</v>
      </c>
      <c r="AF80" s="736" t="s">
        <v>1192</v>
      </c>
      <c r="AG80" s="736" t="s">
        <v>813</v>
      </c>
      <c r="AH80" s="736" t="s">
        <v>1193</v>
      </c>
      <c r="AI80" s="736" t="s">
        <v>1194</v>
      </c>
      <c r="AJ80" s="734" t="s">
        <v>1195</v>
      </c>
      <c r="AK80" s="762" t="s">
        <v>1196</v>
      </c>
      <c r="AL80" s="736"/>
      <c r="AM80" s="763"/>
      <c r="AN80" s="738"/>
      <c r="AO80" s="764"/>
      <c r="AP80" s="740" t="s">
        <v>734</v>
      </c>
      <c r="AQ80" s="742" t="s">
        <v>734</v>
      </c>
      <c r="AR80" s="742" t="s">
        <v>715</v>
      </c>
      <c r="AS80" s="775" t="s">
        <v>1197</v>
      </c>
      <c r="AT80" s="742"/>
      <c r="AU80" s="743">
        <v>43466</v>
      </c>
      <c r="AV80" s="743">
        <v>45291</v>
      </c>
      <c r="AW80" s="744" t="s">
        <v>853</v>
      </c>
      <c r="AX80" s="743">
        <v>43466</v>
      </c>
      <c r="AY80" s="742" t="s">
        <v>1198</v>
      </c>
      <c r="AZ80" s="775"/>
      <c r="BA80" s="734"/>
      <c r="BB80" s="736"/>
      <c r="BC80" s="736"/>
      <c r="BD80" s="736"/>
      <c r="BE80" s="774" t="s">
        <v>855</v>
      </c>
      <c r="BF80" s="794" t="s">
        <v>856</v>
      </c>
      <c r="BG80" s="746" t="s">
        <v>737</v>
      </c>
      <c r="BH80" s="746"/>
      <c r="BI80" s="747"/>
    </row>
    <row r="81" spans="1:61" ht="45" customHeight="1">
      <c r="A81" s="749">
        <v>640781613</v>
      </c>
      <c r="B81" s="750">
        <v>64</v>
      </c>
      <c r="C81" s="751" t="s">
        <v>842</v>
      </c>
      <c r="D81" s="774"/>
      <c r="E81" s="753" t="s">
        <v>746</v>
      </c>
      <c r="F81" s="752"/>
      <c r="G81" s="736" t="s">
        <v>715</v>
      </c>
      <c r="H81" s="754" t="s">
        <v>715</v>
      </c>
      <c r="I81" s="755">
        <v>183</v>
      </c>
      <c r="J81" s="756" t="s">
        <v>741</v>
      </c>
      <c r="K81" s="757" t="s">
        <v>1236</v>
      </c>
      <c r="L81" s="758">
        <v>640790390</v>
      </c>
      <c r="M81" s="733" t="s">
        <v>1187</v>
      </c>
      <c r="N81" s="769" t="s">
        <v>1187</v>
      </c>
      <c r="O81" s="734" t="s">
        <v>1211</v>
      </c>
      <c r="P81" s="760"/>
      <c r="Q81" s="736"/>
      <c r="R81" s="736">
        <v>64290</v>
      </c>
      <c r="S81" s="761" t="s">
        <v>1212</v>
      </c>
      <c r="T81" s="728" t="s">
        <v>722</v>
      </c>
      <c r="U81" s="737" t="s">
        <v>1189</v>
      </c>
      <c r="V81" s="736"/>
      <c r="W81" s="736"/>
      <c r="X81" s="736"/>
      <c r="Y81" s="736"/>
      <c r="Z81" s="736" t="s">
        <v>1213</v>
      </c>
      <c r="AA81" s="736"/>
      <c r="AB81" s="734" t="s">
        <v>1191</v>
      </c>
      <c r="AC81" s="736"/>
      <c r="AD81" s="736">
        <v>64001</v>
      </c>
      <c r="AE81" s="734" t="s">
        <v>878</v>
      </c>
      <c r="AF81" s="736" t="s">
        <v>1192</v>
      </c>
      <c r="AG81" s="736" t="s">
        <v>813</v>
      </c>
      <c r="AH81" s="736" t="s">
        <v>1193</v>
      </c>
      <c r="AI81" s="736" t="s">
        <v>1194</v>
      </c>
      <c r="AJ81" s="734" t="s">
        <v>1195</v>
      </c>
      <c r="AK81" s="762" t="s">
        <v>1196</v>
      </c>
      <c r="AL81" s="736"/>
      <c r="AM81" s="763"/>
      <c r="AN81" s="738"/>
      <c r="AO81" s="764"/>
      <c r="AP81" s="740" t="s">
        <v>734</v>
      </c>
      <c r="AQ81" s="742" t="s">
        <v>734</v>
      </c>
      <c r="AR81" s="742" t="s">
        <v>715</v>
      </c>
      <c r="AS81" s="775" t="s">
        <v>1197</v>
      </c>
      <c r="AT81" s="742"/>
      <c r="AU81" s="743">
        <v>43466</v>
      </c>
      <c r="AV81" s="743">
        <v>45291</v>
      </c>
      <c r="AW81" s="744" t="s">
        <v>853</v>
      </c>
      <c r="AX81" s="743">
        <v>43466</v>
      </c>
      <c r="AY81" s="742" t="s">
        <v>1198</v>
      </c>
      <c r="AZ81" s="775"/>
      <c r="BA81" s="734"/>
      <c r="BB81" s="736"/>
      <c r="BC81" s="736"/>
      <c r="BD81" s="736"/>
      <c r="BE81" s="774" t="s">
        <v>855</v>
      </c>
      <c r="BF81" s="794" t="s">
        <v>856</v>
      </c>
      <c r="BG81" s="746" t="s">
        <v>737</v>
      </c>
      <c r="BH81" s="746"/>
      <c r="BI81" s="747"/>
    </row>
    <row r="82" spans="1:61" ht="45" customHeight="1">
      <c r="A82" s="749">
        <v>640784187</v>
      </c>
      <c r="B82" s="750">
        <v>64</v>
      </c>
      <c r="C82" s="751" t="s">
        <v>842</v>
      </c>
      <c r="D82" s="774"/>
      <c r="E82" s="753" t="s">
        <v>746</v>
      </c>
      <c r="F82" s="752"/>
      <c r="G82" s="736" t="s">
        <v>715</v>
      </c>
      <c r="H82" s="754" t="s">
        <v>715</v>
      </c>
      <c r="I82" s="755">
        <v>246</v>
      </c>
      <c r="J82" s="756" t="s">
        <v>803</v>
      </c>
      <c r="K82" s="757" t="s">
        <v>1237</v>
      </c>
      <c r="L82" s="758">
        <v>640790390</v>
      </c>
      <c r="M82" s="733" t="s">
        <v>1187</v>
      </c>
      <c r="N82" s="769" t="s">
        <v>1187</v>
      </c>
      <c r="O82" s="734" t="s">
        <v>1238</v>
      </c>
      <c r="P82" s="760"/>
      <c r="Q82" s="736"/>
      <c r="R82" s="736">
        <v>64300</v>
      </c>
      <c r="S82" s="761" t="s">
        <v>1239</v>
      </c>
      <c r="T82" s="728" t="s">
        <v>722</v>
      </c>
      <c r="U82" s="737" t="s">
        <v>1189</v>
      </c>
      <c r="V82" s="736"/>
      <c r="W82" s="736"/>
      <c r="X82" s="736"/>
      <c r="Y82" s="736"/>
      <c r="Z82" s="736" t="s">
        <v>1240</v>
      </c>
      <c r="AA82" s="736"/>
      <c r="AB82" s="734" t="s">
        <v>1191</v>
      </c>
      <c r="AC82" s="736"/>
      <c r="AD82" s="736">
        <v>64001</v>
      </c>
      <c r="AE82" s="734" t="s">
        <v>878</v>
      </c>
      <c r="AF82" s="736" t="s">
        <v>1192</v>
      </c>
      <c r="AG82" s="736" t="s">
        <v>813</v>
      </c>
      <c r="AH82" s="736" t="s">
        <v>1193</v>
      </c>
      <c r="AI82" s="736" t="s">
        <v>1194</v>
      </c>
      <c r="AJ82" s="734" t="s">
        <v>1195</v>
      </c>
      <c r="AK82" s="762" t="s">
        <v>1196</v>
      </c>
      <c r="AL82" s="736"/>
      <c r="AM82" s="763"/>
      <c r="AN82" s="738"/>
      <c r="AO82" s="764"/>
      <c r="AP82" s="740" t="s">
        <v>734</v>
      </c>
      <c r="AQ82" s="742" t="s">
        <v>734</v>
      </c>
      <c r="AR82" s="742" t="s">
        <v>715</v>
      </c>
      <c r="AS82" s="775" t="s">
        <v>1197</v>
      </c>
      <c r="AT82" s="742"/>
      <c r="AU82" s="743">
        <v>43466</v>
      </c>
      <c r="AV82" s="743">
        <v>45291</v>
      </c>
      <c r="AW82" s="744" t="s">
        <v>1209</v>
      </c>
      <c r="AX82" s="743">
        <v>43466</v>
      </c>
      <c r="AY82" s="742" t="s">
        <v>1198</v>
      </c>
      <c r="AZ82" s="775"/>
      <c r="BA82" s="734"/>
      <c r="BB82" s="736"/>
      <c r="BC82" s="736"/>
      <c r="BD82" s="736"/>
      <c r="BE82" s="774" t="s">
        <v>855</v>
      </c>
      <c r="BF82" s="794" t="s">
        <v>856</v>
      </c>
      <c r="BG82" s="746" t="s">
        <v>737</v>
      </c>
      <c r="BH82" s="746"/>
      <c r="BI82" s="747"/>
    </row>
    <row r="83" spans="1:61" ht="45" customHeight="1">
      <c r="A83" s="749">
        <v>640785846</v>
      </c>
      <c r="B83" s="750">
        <v>64</v>
      </c>
      <c r="C83" s="751" t="s">
        <v>842</v>
      </c>
      <c r="D83" s="774"/>
      <c r="E83" s="753" t="s">
        <v>746</v>
      </c>
      <c r="F83" s="752"/>
      <c r="G83" s="736" t="s">
        <v>715</v>
      </c>
      <c r="H83" s="754" t="s">
        <v>715</v>
      </c>
      <c r="I83" s="755">
        <v>246</v>
      </c>
      <c r="J83" s="756" t="s">
        <v>803</v>
      </c>
      <c r="K83" s="757" t="s">
        <v>1241</v>
      </c>
      <c r="L83" s="758">
        <v>640790390</v>
      </c>
      <c r="M83" s="733" t="s">
        <v>1187</v>
      </c>
      <c r="N83" s="769" t="s">
        <v>1187</v>
      </c>
      <c r="O83" s="734" t="s">
        <v>1242</v>
      </c>
      <c r="P83" s="760"/>
      <c r="Q83" s="736"/>
      <c r="R83" s="736">
        <v>64320</v>
      </c>
      <c r="S83" s="761" t="s">
        <v>1243</v>
      </c>
      <c r="T83" s="728" t="s">
        <v>722</v>
      </c>
      <c r="U83" s="737" t="s">
        <v>1189</v>
      </c>
      <c r="V83" s="736"/>
      <c r="W83" s="736"/>
      <c r="X83" s="736"/>
      <c r="Y83" s="736"/>
      <c r="Z83" s="736" t="s">
        <v>1244</v>
      </c>
      <c r="AA83" s="736"/>
      <c r="AB83" s="734" t="s">
        <v>1191</v>
      </c>
      <c r="AC83" s="736"/>
      <c r="AD83" s="736">
        <v>64001</v>
      </c>
      <c r="AE83" s="734" t="s">
        <v>878</v>
      </c>
      <c r="AF83" s="736" t="s">
        <v>1192</v>
      </c>
      <c r="AG83" s="736" t="s">
        <v>813</v>
      </c>
      <c r="AH83" s="736" t="s">
        <v>1193</v>
      </c>
      <c r="AI83" s="736" t="s">
        <v>1194</v>
      </c>
      <c r="AJ83" s="734" t="s">
        <v>1195</v>
      </c>
      <c r="AK83" s="762" t="s">
        <v>1196</v>
      </c>
      <c r="AL83" s="736"/>
      <c r="AM83" s="763"/>
      <c r="AN83" s="738"/>
      <c r="AO83" s="764"/>
      <c r="AP83" s="740" t="s">
        <v>734</v>
      </c>
      <c r="AQ83" s="742" t="s">
        <v>734</v>
      </c>
      <c r="AR83" s="742" t="s">
        <v>715</v>
      </c>
      <c r="AS83" s="775" t="s">
        <v>1197</v>
      </c>
      <c r="AT83" s="742"/>
      <c r="AU83" s="743">
        <v>43466</v>
      </c>
      <c r="AV83" s="743">
        <v>45291</v>
      </c>
      <c r="AW83" s="744" t="s">
        <v>1209</v>
      </c>
      <c r="AX83" s="743">
        <v>43466</v>
      </c>
      <c r="AY83" s="742" t="s">
        <v>1198</v>
      </c>
      <c r="AZ83" s="775"/>
      <c r="BA83" s="734"/>
      <c r="BB83" s="736"/>
      <c r="BC83" s="736"/>
      <c r="BD83" s="736"/>
      <c r="BE83" s="774" t="s">
        <v>855</v>
      </c>
      <c r="BF83" s="794" t="s">
        <v>856</v>
      </c>
      <c r="BG83" s="746" t="s">
        <v>737</v>
      </c>
      <c r="BH83" s="746"/>
      <c r="BI83" s="747"/>
    </row>
    <row r="84" spans="1:61" ht="45" customHeight="1">
      <c r="A84" s="749">
        <v>640785853</v>
      </c>
      <c r="B84" s="750">
        <v>64</v>
      </c>
      <c r="C84" s="751" t="s">
        <v>842</v>
      </c>
      <c r="D84" s="774"/>
      <c r="E84" s="753" t="s">
        <v>746</v>
      </c>
      <c r="F84" s="752"/>
      <c r="G84" s="736" t="s">
        <v>715</v>
      </c>
      <c r="H84" s="754" t="s">
        <v>715</v>
      </c>
      <c r="I84" s="755">
        <v>246</v>
      </c>
      <c r="J84" s="756" t="s">
        <v>803</v>
      </c>
      <c r="K84" s="757" t="s">
        <v>1245</v>
      </c>
      <c r="L84" s="758">
        <v>640790390</v>
      </c>
      <c r="M84" s="733" t="s">
        <v>1187</v>
      </c>
      <c r="N84" s="769" t="s">
        <v>1187</v>
      </c>
      <c r="O84" s="734" t="s">
        <v>1246</v>
      </c>
      <c r="P84" s="760"/>
      <c r="Q84" s="736"/>
      <c r="R84" s="736">
        <v>64000</v>
      </c>
      <c r="S84" s="761" t="s">
        <v>849</v>
      </c>
      <c r="T84" s="728" t="s">
        <v>722</v>
      </c>
      <c r="U84" s="737" t="s">
        <v>1189</v>
      </c>
      <c r="V84" s="736"/>
      <c r="W84" s="736"/>
      <c r="X84" s="736"/>
      <c r="Y84" s="736"/>
      <c r="Z84" s="736" t="s">
        <v>1247</v>
      </c>
      <c r="AA84" s="736"/>
      <c r="AB84" s="734" t="s">
        <v>1191</v>
      </c>
      <c r="AC84" s="736"/>
      <c r="AD84" s="736">
        <v>64001</v>
      </c>
      <c r="AE84" s="734" t="s">
        <v>878</v>
      </c>
      <c r="AF84" s="736" t="s">
        <v>1192</v>
      </c>
      <c r="AG84" s="736" t="s">
        <v>813</v>
      </c>
      <c r="AH84" s="736" t="s">
        <v>1193</v>
      </c>
      <c r="AI84" s="736" t="s">
        <v>1194</v>
      </c>
      <c r="AJ84" s="734" t="s">
        <v>1195</v>
      </c>
      <c r="AK84" s="762" t="s">
        <v>1196</v>
      </c>
      <c r="AL84" s="736"/>
      <c r="AM84" s="763"/>
      <c r="AN84" s="738"/>
      <c r="AO84" s="764"/>
      <c r="AP84" s="740" t="s">
        <v>734</v>
      </c>
      <c r="AQ84" s="742" t="s">
        <v>734</v>
      </c>
      <c r="AR84" s="742" t="s">
        <v>715</v>
      </c>
      <c r="AS84" s="775" t="s">
        <v>1197</v>
      </c>
      <c r="AT84" s="742"/>
      <c r="AU84" s="743">
        <v>43466</v>
      </c>
      <c r="AV84" s="743">
        <v>45291</v>
      </c>
      <c r="AW84" s="744" t="s">
        <v>853</v>
      </c>
      <c r="AX84" s="743">
        <v>43466</v>
      </c>
      <c r="AY84" s="742" t="s">
        <v>1198</v>
      </c>
      <c r="AZ84" s="775"/>
      <c r="BA84" s="734"/>
      <c r="BB84" s="736"/>
      <c r="BC84" s="736"/>
      <c r="BD84" s="736"/>
      <c r="BE84" s="774" t="s">
        <v>855</v>
      </c>
      <c r="BF84" s="794" t="s">
        <v>856</v>
      </c>
      <c r="BG84" s="746" t="s">
        <v>737</v>
      </c>
      <c r="BH84" s="746"/>
      <c r="BI84" s="747"/>
    </row>
    <row r="85" spans="1:61" ht="51.75" customHeight="1">
      <c r="A85" s="749">
        <v>640785861</v>
      </c>
      <c r="B85" s="750">
        <v>64</v>
      </c>
      <c r="C85" s="751" t="s">
        <v>842</v>
      </c>
      <c r="D85" s="774"/>
      <c r="E85" s="753" t="s">
        <v>746</v>
      </c>
      <c r="F85" s="752"/>
      <c r="G85" s="736" t="s">
        <v>715</v>
      </c>
      <c r="H85" s="754" t="s">
        <v>715</v>
      </c>
      <c r="I85" s="755">
        <v>246</v>
      </c>
      <c r="J85" s="756" t="s">
        <v>803</v>
      </c>
      <c r="K85" s="757" t="s">
        <v>1248</v>
      </c>
      <c r="L85" s="758">
        <v>640790390</v>
      </c>
      <c r="M85" s="733" t="s">
        <v>1187</v>
      </c>
      <c r="N85" s="769" t="s">
        <v>1187</v>
      </c>
      <c r="O85" s="734" t="s">
        <v>1249</v>
      </c>
      <c r="P85" s="760"/>
      <c r="Q85" s="736"/>
      <c r="R85" s="736">
        <v>64400</v>
      </c>
      <c r="S85" s="761" t="s">
        <v>1204</v>
      </c>
      <c r="T85" s="728" t="s">
        <v>722</v>
      </c>
      <c r="U85" s="737" t="s">
        <v>1250</v>
      </c>
      <c r="V85" s="736"/>
      <c r="W85" s="736"/>
      <c r="X85" s="736"/>
      <c r="Y85" s="736"/>
      <c r="Z85" s="736" t="s">
        <v>1251</v>
      </c>
      <c r="AA85" s="736"/>
      <c r="AB85" s="734" t="s">
        <v>1191</v>
      </c>
      <c r="AC85" s="736"/>
      <c r="AD85" s="736">
        <v>64001</v>
      </c>
      <c r="AE85" s="734" t="s">
        <v>878</v>
      </c>
      <c r="AF85" s="736" t="s">
        <v>1192</v>
      </c>
      <c r="AG85" s="736" t="s">
        <v>813</v>
      </c>
      <c r="AH85" s="736" t="s">
        <v>1193</v>
      </c>
      <c r="AI85" s="736" t="s">
        <v>1194</v>
      </c>
      <c r="AJ85" s="734" t="s">
        <v>1195</v>
      </c>
      <c r="AK85" s="762" t="s">
        <v>1196</v>
      </c>
      <c r="AL85" s="736"/>
      <c r="AM85" s="763"/>
      <c r="AN85" s="738"/>
      <c r="AO85" s="764"/>
      <c r="AP85" s="740" t="s">
        <v>734</v>
      </c>
      <c r="AQ85" s="742" t="s">
        <v>734</v>
      </c>
      <c r="AR85" s="742" t="s">
        <v>715</v>
      </c>
      <c r="AS85" s="775" t="s">
        <v>1197</v>
      </c>
      <c r="AT85" s="742"/>
      <c r="AU85" s="743">
        <v>43466</v>
      </c>
      <c r="AV85" s="743">
        <v>45291</v>
      </c>
      <c r="AW85" s="744" t="s">
        <v>853</v>
      </c>
      <c r="AX85" s="743">
        <v>43466</v>
      </c>
      <c r="AY85" s="742" t="s">
        <v>1198</v>
      </c>
      <c r="AZ85" s="775"/>
      <c r="BA85" s="734"/>
      <c r="BB85" s="736"/>
      <c r="BC85" s="736"/>
      <c r="BD85" s="736"/>
      <c r="BE85" s="774" t="s">
        <v>855</v>
      </c>
      <c r="BF85" s="794" t="s">
        <v>856</v>
      </c>
      <c r="BG85" s="746" t="s">
        <v>737</v>
      </c>
      <c r="BH85" s="746"/>
      <c r="BI85" s="747"/>
    </row>
    <row r="86" spans="1:61" ht="45" customHeight="1">
      <c r="A86" s="749">
        <v>640785879</v>
      </c>
      <c r="B86" s="750">
        <v>64</v>
      </c>
      <c r="C86" s="751" t="s">
        <v>842</v>
      </c>
      <c r="D86" s="774"/>
      <c r="E86" s="753" t="s">
        <v>746</v>
      </c>
      <c r="F86" s="752"/>
      <c r="G86" s="736" t="s">
        <v>715</v>
      </c>
      <c r="H86" s="754" t="s">
        <v>715</v>
      </c>
      <c r="I86" s="755">
        <v>246</v>
      </c>
      <c r="J86" s="756" t="s">
        <v>803</v>
      </c>
      <c r="K86" s="757" t="s">
        <v>1252</v>
      </c>
      <c r="L86" s="758">
        <v>640790390</v>
      </c>
      <c r="M86" s="733" t="s">
        <v>1187</v>
      </c>
      <c r="N86" s="769" t="s">
        <v>1187</v>
      </c>
      <c r="O86" s="734" t="s">
        <v>1253</v>
      </c>
      <c r="P86" s="760"/>
      <c r="Q86" s="736"/>
      <c r="R86" s="736">
        <v>64390</v>
      </c>
      <c r="S86" s="761" t="s">
        <v>1254</v>
      </c>
      <c r="T86" s="728" t="s">
        <v>722</v>
      </c>
      <c r="U86" s="737" t="s">
        <v>1189</v>
      </c>
      <c r="V86" s="736"/>
      <c r="W86" s="736"/>
      <c r="X86" s="736"/>
      <c r="Y86" s="736"/>
      <c r="Z86" s="736" t="s">
        <v>1255</v>
      </c>
      <c r="AA86" s="736"/>
      <c r="AB86" s="734" t="s">
        <v>1191</v>
      </c>
      <c r="AC86" s="736"/>
      <c r="AD86" s="736">
        <v>64001</v>
      </c>
      <c r="AE86" s="734" t="s">
        <v>878</v>
      </c>
      <c r="AF86" s="736" t="s">
        <v>1192</v>
      </c>
      <c r="AG86" s="736" t="s">
        <v>813</v>
      </c>
      <c r="AH86" s="736" t="s">
        <v>1193</v>
      </c>
      <c r="AI86" s="736" t="s">
        <v>1194</v>
      </c>
      <c r="AJ86" s="734" t="s">
        <v>1195</v>
      </c>
      <c r="AK86" s="762" t="s">
        <v>1196</v>
      </c>
      <c r="AL86" s="736"/>
      <c r="AM86" s="763"/>
      <c r="AN86" s="738"/>
      <c r="AO86" s="764"/>
      <c r="AP86" s="740" t="s">
        <v>734</v>
      </c>
      <c r="AQ86" s="742" t="s">
        <v>734</v>
      </c>
      <c r="AR86" s="742" t="s">
        <v>715</v>
      </c>
      <c r="AS86" s="775" t="s">
        <v>1197</v>
      </c>
      <c r="AT86" s="742"/>
      <c r="AU86" s="743">
        <v>43466</v>
      </c>
      <c r="AV86" s="743">
        <v>45291</v>
      </c>
      <c r="AW86" s="744" t="s">
        <v>853</v>
      </c>
      <c r="AX86" s="743">
        <v>43466</v>
      </c>
      <c r="AY86" s="742" t="s">
        <v>1198</v>
      </c>
      <c r="AZ86" s="775"/>
      <c r="BA86" s="734"/>
      <c r="BB86" s="736"/>
      <c r="BC86" s="736"/>
      <c r="BD86" s="736"/>
      <c r="BE86" s="774" t="s">
        <v>855</v>
      </c>
      <c r="BF86" s="794" t="s">
        <v>856</v>
      </c>
      <c r="BG86" s="746" t="s">
        <v>737</v>
      </c>
      <c r="BH86" s="746"/>
      <c r="BI86" s="747"/>
    </row>
    <row r="87" spans="1:61" ht="45" customHeight="1">
      <c r="A87" s="749">
        <v>640789707</v>
      </c>
      <c r="B87" s="750">
        <v>64</v>
      </c>
      <c r="C87" s="751" t="s">
        <v>842</v>
      </c>
      <c r="D87" s="774"/>
      <c r="E87" s="753" t="s">
        <v>746</v>
      </c>
      <c r="F87" s="752"/>
      <c r="G87" s="736" t="s">
        <v>715</v>
      </c>
      <c r="H87" s="754" t="s">
        <v>715</v>
      </c>
      <c r="I87" s="755">
        <v>246</v>
      </c>
      <c r="J87" s="756" t="s">
        <v>803</v>
      </c>
      <c r="K87" s="757" t="s">
        <v>1256</v>
      </c>
      <c r="L87" s="758">
        <v>640790390</v>
      </c>
      <c r="M87" s="733" t="s">
        <v>1187</v>
      </c>
      <c r="N87" s="769" t="s">
        <v>1187</v>
      </c>
      <c r="O87" s="734" t="s">
        <v>1215</v>
      </c>
      <c r="P87" s="734" t="s">
        <v>1216</v>
      </c>
      <c r="Q87" s="736"/>
      <c r="R87" s="736">
        <v>64300</v>
      </c>
      <c r="S87" s="761" t="s">
        <v>1217</v>
      </c>
      <c r="T87" s="728" t="s">
        <v>722</v>
      </c>
      <c r="U87" s="737" t="s">
        <v>1189</v>
      </c>
      <c r="V87" s="736"/>
      <c r="W87" s="736"/>
      <c r="X87" s="736"/>
      <c r="Y87" s="736"/>
      <c r="Z87" s="736" t="s">
        <v>1218</v>
      </c>
      <c r="AA87" s="736"/>
      <c r="AB87" s="734" t="s">
        <v>1191</v>
      </c>
      <c r="AC87" s="736" t="s">
        <v>1216</v>
      </c>
      <c r="AD87" s="736">
        <v>64001</v>
      </c>
      <c r="AE87" s="734" t="s">
        <v>878</v>
      </c>
      <c r="AF87" s="736" t="s">
        <v>1192</v>
      </c>
      <c r="AG87" s="736" t="s">
        <v>813</v>
      </c>
      <c r="AH87" s="736" t="s">
        <v>1193</v>
      </c>
      <c r="AI87" s="736" t="s">
        <v>1194</v>
      </c>
      <c r="AJ87" s="734" t="s">
        <v>1195</v>
      </c>
      <c r="AK87" s="762" t="s">
        <v>1196</v>
      </c>
      <c r="AL87" s="736"/>
      <c r="AM87" s="763"/>
      <c r="AN87" s="738"/>
      <c r="AO87" s="764"/>
      <c r="AP87" s="740" t="s">
        <v>734</v>
      </c>
      <c r="AQ87" s="742" t="s">
        <v>734</v>
      </c>
      <c r="AR87" s="742" t="s">
        <v>715</v>
      </c>
      <c r="AS87" s="775" t="s">
        <v>1197</v>
      </c>
      <c r="AT87" s="742"/>
      <c r="AU87" s="743">
        <v>43466</v>
      </c>
      <c r="AV87" s="743">
        <v>45291</v>
      </c>
      <c r="AW87" s="744" t="s">
        <v>853</v>
      </c>
      <c r="AX87" s="743">
        <v>43466</v>
      </c>
      <c r="AY87" s="742" t="s">
        <v>1198</v>
      </c>
      <c r="AZ87" s="775"/>
      <c r="BA87" s="734"/>
      <c r="BB87" s="736"/>
      <c r="BC87" s="736"/>
      <c r="BD87" s="736"/>
      <c r="BE87" s="774" t="s">
        <v>855</v>
      </c>
      <c r="BF87" s="794" t="s">
        <v>856</v>
      </c>
      <c r="BG87" s="746" t="s">
        <v>737</v>
      </c>
      <c r="BH87" s="746"/>
      <c r="BI87" s="747"/>
    </row>
    <row r="88" spans="1:61" ht="45" customHeight="1">
      <c r="A88" s="828">
        <v>790000194</v>
      </c>
      <c r="B88" s="784">
        <v>79</v>
      </c>
      <c r="C88" s="734" t="s">
        <v>825</v>
      </c>
      <c r="D88" s="728"/>
      <c r="E88" s="753" t="s">
        <v>826</v>
      </c>
      <c r="F88" s="785"/>
      <c r="G88" s="736" t="s">
        <v>715</v>
      </c>
      <c r="H88" s="736" t="s">
        <v>715</v>
      </c>
      <c r="I88" s="773">
        <v>183</v>
      </c>
      <c r="J88" s="734" t="s">
        <v>741</v>
      </c>
      <c r="K88" s="799" t="s">
        <v>1257</v>
      </c>
      <c r="L88" s="786">
        <v>790009294</v>
      </c>
      <c r="M88" s="733" t="s">
        <v>1258</v>
      </c>
      <c r="N88" s="769" t="s">
        <v>1258</v>
      </c>
      <c r="O88" s="734" t="s">
        <v>1259</v>
      </c>
      <c r="P88" s="734" t="s">
        <v>1260</v>
      </c>
      <c r="Q88" s="787"/>
      <c r="R88" s="736">
        <v>79301</v>
      </c>
      <c r="S88" s="787" t="s">
        <v>1261</v>
      </c>
      <c r="T88" s="728" t="s">
        <v>722</v>
      </c>
      <c r="U88" s="829" t="s">
        <v>1262</v>
      </c>
      <c r="V88" s="734" t="s">
        <v>724</v>
      </c>
      <c r="W88" s="734" t="s">
        <v>1263</v>
      </c>
      <c r="X88" s="734" t="s">
        <v>1264</v>
      </c>
      <c r="Y88" s="734" t="s">
        <v>1265</v>
      </c>
      <c r="Z88" s="734" t="s">
        <v>1266</v>
      </c>
      <c r="AA88" s="792" t="s">
        <v>1267</v>
      </c>
      <c r="AB88" s="734" t="s">
        <v>1268</v>
      </c>
      <c r="AC88" s="736" t="s">
        <v>1269</v>
      </c>
      <c r="AD88" s="736">
        <v>79001</v>
      </c>
      <c r="AE88" s="734" t="s">
        <v>1270</v>
      </c>
      <c r="AF88" s="736" t="s">
        <v>1271</v>
      </c>
      <c r="AG88" s="734"/>
      <c r="AH88" s="734"/>
      <c r="AI88" s="734"/>
      <c r="AJ88" s="734"/>
      <c r="AK88" s="788" t="s">
        <v>1272</v>
      </c>
      <c r="AL88" s="830" t="s">
        <v>1273</v>
      </c>
      <c r="AM88" s="831"/>
      <c r="AN88" s="738"/>
      <c r="AO88" s="765"/>
      <c r="AP88" s="740" t="s">
        <v>734</v>
      </c>
      <c r="AQ88" s="824" t="s">
        <v>734</v>
      </c>
      <c r="AR88" s="742" t="s">
        <v>715</v>
      </c>
      <c r="AS88" s="742" t="s">
        <v>1274</v>
      </c>
      <c r="AT88" s="742" t="s">
        <v>1275</v>
      </c>
      <c r="AU88" s="743">
        <v>43466</v>
      </c>
      <c r="AV88" s="743">
        <v>44926</v>
      </c>
      <c r="AW88" s="744">
        <v>79</v>
      </c>
      <c r="AX88" s="803"/>
      <c r="AY88" s="742" t="s">
        <v>1276</v>
      </c>
      <c r="AZ88" s="742"/>
      <c r="BA88" s="791"/>
      <c r="BB88" s="793"/>
      <c r="BC88" s="793"/>
      <c r="BD88" s="793"/>
      <c r="BE88" s="791" t="s">
        <v>1277</v>
      </c>
      <c r="BF88" s="785" t="s">
        <v>826</v>
      </c>
      <c r="BG88" s="746" t="s">
        <v>737</v>
      </c>
      <c r="BH88" s="746"/>
      <c r="BI88" s="747"/>
    </row>
    <row r="89" spans="1:61" ht="45" customHeight="1">
      <c r="A89" s="828">
        <v>790000202</v>
      </c>
      <c r="B89" s="784">
        <v>79</v>
      </c>
      <c r="C89" s="734" t="s">
        <v>825</v>
      </c>
      <c r="D89" s="728"/>
      <c r="E89" s="753" t="s">
        <v>826</v>
      </c>
      <c r="F89" s="785"/>
      <c r="G89" s="736" t="s">
        <v>715</v>
      </c>
      <c r="H89" s="736" t="s">
        <v>715</v>
      </c>
      <c r="I89" s="773">
        <v>183</v>
      </c>
      <c r="J89" s="734" t="s">
        <v>741</v>
      </c>
      <c r="K89" s="769" t="s">
        <v>1278</v>
      </c>
      <c r="L89" s="786">
        <v>790009294</v>
      </c>
      <c r="M89" s="733" t="s">
        <v>1258</v>
      </c>
      <c r="N89" s="769" t="s">
        <v>1258</v>
      </c>
      <c r="O89" s="734" t="s">
        <v>1279</v>
      </c>
      <c r="P89" s="734"/>
      <c r="Q89" s="734"/>
      <c r="R89" s="736">
        <v>79500</v>
      </c>
      <c r="S89" s="734" t="s">
        <v>1280</v>
      </c>
      <c r="T89" s="728" t="s">
        <v>722</v>
      </c>
      <c r="U89" s="829" t="s">
        <v>1262</v>
      </c>
      <c r="V89" s="734"/>
      <c r="W89" s="734"/>
      <c r="X89" s="734"/>
      <c r="Y89" s="734"/>
      <c r="Z89" s="734" t="s">
        <v>1281</v>
      </c>
      <c r="AA89" s="792" t="s">
        <v>1282</v>
      </c>
      <c r="AB89" s="734" t="s">
        <v>1268</v>
      </c>
      <c r="AC89" s="736" t="s">
        <v>1269</v>
      </c>
      <c r="AD89" s="736">
        <v>79001</v>
      </c>
      <c r="AE89" s="734" t="s">
        <v>1270</v>
      </c>
      <c r="AF89" s="736" t="s">
        <v>1271</v>
      </c>
      <c r="AG89" s="734"/>
      <c r="AH89" s="734"/>
      <c r="AI89" s="734"/>
      <c r="AJ89" s="734"/>
      <c r="AK89" s="788" t="s">
        <v>1272</v>
      </c>
      <c r="AL89" s="830" t="s">
        <v>1283</v>
      </c>
      <c r="AM89" s="831"/>
      <c r="AN89" s="738"/>
      <c r="AO89" s="765"/>
      <c r="AP89" s="740" t="s">
        <v>734</v>
      </c>
      <c r="AQ89" s="824" t="s">
        <v>734</v>
      </c>
      <c r="AR89" s="742" t="s">
        <v>715</v>
      </c>
      <c r="AS89" s="742" t="s">
        <v>1274</v>
      </c>
      <c r="AT89" s="742" t="s">
        <v>1275</v>
      </c>
      <c r="AU89" s="743">
        <v>43466</v>
      </c>
      <c r="AV89" s="743">
        <v>44926</v>
      </c>
      <c r="AW89" s="744">
        <v>79</v>
      </c>
      <c r="AX89" s="803"/>
      <c r="AY89" s="742" t="s">
        <v>1276</v>
      </c>
      <c r="AZ89" s="742"/>
      <c r="BA89" s="791"/>
      <c r="BB89" s="793"/>
      <c r="BC89" s="793"/>
      <c r="BD89" s="793"/>
      <c r="BE89" s="791" t="s">
        <v>1277</v>
      </c>
      <c r="BF89" s="785" t="s">
        <v>826</v>
      </c>
      <c r="BG89" s="746" t="s">
        <v>737</v>
      </c>
      <c r="BH89" s="746"/>
      <c r="BI89" s="747"/>
    </row>
    <row r="90" spans="1:61" ht="45" customHeight="1">
      <c r="A90" s="828">
        <v>790000228</v>
      </c>
      <c r="B90" s="784">
        <v>79</v>
      </c>
      <c r="C90" s="734" t="s">
        <v>825</v>
      </c>
      <c r="D90" s="728"/>
      <c r="E90" s="753" t="s">
        <v>826</v>
      </c>
      <c r="F90" s="785"/>
      <c r="G90" s="736" t="s">
        <v>715</v>
      </c>
      <c r="H90" s="736" t="s">
        <v>715</v>
      </c>
      <c r="I90" s="773">
        <v>183</v>
      </c>
      <c r="J90" s="734" t="s">
        <v>741</v>
      </c>
      <c r="K90" s="769" t="s">
        <v>1284</v>
      </c>
      <c r="L90" s="786">
        <v>790009294</v>
      </c>
      <c r="M90" s="733" t="s">
        <v>1258</v>
      </c>
      <c r="N90" s="769" t="s">
        <v>1258</v>
      </c>
      <c r="O90" s="734" t="s">
        <v>1285</v>
      </c>
      <c r="P90" s="734"/>
      <c r="Q90" s="760"/>
      <c r="R90" s="736">
        <v>79200</v>
      </c>
      <c r="S90" s="736" t="s">
        <v>1286</v>
      </c>
      <c r="T90" s="728" t="s">
        <v>722</v>
      </c>
      <c r="U90" s="829" t="s">
        <v>1262</v>
      </c>
      <c r="V90" s="734"/>
      <c r="W90" s="734"/>
      <c r="X90" s="734"/>
      <c r="Y90" s="734"/>
      <c r="Z90" s="734" t="s">
        <v>1287</v>
      </c>
      <c r="AA90" s="792" t="s">
        <v>1282</v>
      </c>
      <c r="AB90" s="734" t="s">
        <v>1268</v>
      </c>
      <c r="AC90" s="736" t="s">
        <v>1269</v>
      </c>
      <c r="AD90" s="736">
        <v>79001</v>
      </c>
      <c r="AE90" s="734" t="s">
        <v>1270</v>
      </c>
      <c r="AF90" s="736" t="s">
        <v>1271</v>
      </c>
      <c r="AG90" s="734"/>
      <c r="AH90" s="734"/>
      <c r="AI90" s="734"/>
      <c r="AJ90" s="734"/>
      <c r="AK90" s="788" t="s">
        <v>1272</v>
      </c>
      <c r="AL90" s="830" t="s">
        <v>1283</v>
      </c>
      <c r="AM90" s="831"/>
      <c r="AN90" s="738"/>
      <c r="AO90" s="765"/>
      <c r="AP90" s="740" t="s">
        <v>734</v>
      </c>
      <c r="AQ90" s="824" t="s">
        <v>734</v>
      </c>
      <c r="AR90" s="742" t="s">
        <v>715</v>
      </c>
      <c r="AS90" s="742" t="s">
        <v>1274</v>
      </c>
      <c r="AT90" s="742" t="s">
        <v>1275</v>
      </c>
      <c r="AU90" s="743">
        <v>43466</v>
      </c>
      <c r="AV90" s="743">
        <v>44926</v>
      </c>
      <c r="AW90" s="744">
        <v>79</v>
      </c>
      <c r="AX90" s="803"/>
      <c r="AY90" s="742" t="s">
        <v>1276</v>
      </c>
      <c r="AZ90" s="742"/>
      <c r="BA90" s="791"/>
      <c r="BB90" s="793"/>
      <c r="BC90" s="793"/>
      <c r="BD90" s="793"/>
      <c r="BE90" s="791" t="s">
        <v>1277</v>
      </c>
      <c r="BF90" s="785" t="s">
        <v>826</v>
      </c>
      <c r="BG90" s="746" t="s">
        <v>737</v>
      </c>
      <c r="BH90" s="746"/>
      <c r="BI90" s="747"/>
    </row>
    <row r="91" spans="1:61" ht="45" customHeight="1">
      <c r="A91" s="828">
        <v>790003792</v>
      </c>
      <c r="B91" s="784">
        <v>79</v>
      </c>
      <c r="C91" s="734" t="s">
        <v>825</v>
      </c>
      <c r="D91" s="728"/>
      <c r="E91" s="753" t="s">
        <v>826</v>
      </c>
      <c r="F91" s="785"/>
      <c r="G91" s="736" t="s">
        <v>715</v>
      </c>
      <c r="H91" s="736" t="s">
        <v>715</v>
      </c>
      <c r="I91" s="773">
        <v>183</v>
      </c>
      <c r="J91" s="734" t="s">
        <v>741</v>
      </c>
      <c r="K91" s="769" t="s">
        <v>1288</v>
      </c>
      <c r="L91" s="786">
        <v>790009294</v>
      </c>
      <c r="M91" s="733" t="s">
        <v>1258</v>
      </c>
      <c r="N91" s="769" t="s">
        <v>1258</v>
      </c>
      <c r="O91" s="734" t="s">
        <v>1289</v>
      </c>
      <c r="P91" s="734" t="s">
        <v>1290</v>
      </c>
      <c r="Q91" s="734"/>
      <c r="R91" s="736">
        <v>79104</v>
      </c>
      <c r="S91" s="734" t="s">
        <v>1291</v>
      </c>
      <c r="T91" s="728" t="s">
        <v>722</v>
      </c>
      <c r="U91" s="829" t="s">
        <v>1262</v>
      </c>
      <c r="V91" s="734"/>
      <c r="W91" s="734"/>
      <c r="X91" s="734"/>
      <c r="Y91" s="734"/>
      <c r="Z91" s="734" t="s">
        <v>1292</v>
      </c>
      <c r="AA91" s="792" t="s">
        <v>1282</v>
      </c>
      <c r="AB91" s="734" t="s">
        <v>1268</v>
      </c>
      <c r="AC91" s="736" t="s">
        <v>1269</v>
      </c>
      <c r="AD91" s="736">
        <v>79001</v>
      </c>
      <c r="AE91" s="734" t="s">
        <v>1270</v>
      </c>
      <c r="AF91" s="736" t="s">
        <v>1271</v>
      </c>
      <c r="AG91" s="734"/>
      <c r="AH91" s="734"/>
      <c r="AI91" s="734"/>
      <c r="AJ91" s="734"/>
      <c r="AK91" s="788" t="s">
        <v>1272</v>
      </c>
      <c r="AL91" s="830" t="s">
        <v>1283</v>
      </c>
      <c r="AM91" s="831"/>
      <c r="AN91" s="738"/>
      <c r="AO91" s="765"/>
      <c r="AP91" s="740" t="s">
        <v>734</v>
      </c>
      <c r="AQ91" s="824" t="s">
        <v>734</v>
      </c>
      <c r="AR91" s="742" t="s">
        <v>715</v>
      </c>
      <c r="AS91" s="742" t="s">
        <v>1274</v>
      </c>
      <c r="AT91" s="742" t="s">
        <v>1275</v>
      </c>
      <c r="AU91" s="743">
        <v>43466</v>
      </c>
      <c r="AV91" s="743">
        <v>44926</v>
      </c>
      <c r="AW91" s="744">
        <v>79</v>
      </c>
      <c r="AX91" s="803"/>
      <c r="AY91" s="742" t="s">
        <v>1276</v>
      </c>
      <c r="AZ91" s="742"/>
      <c r="BA91" s="791"/>
      <c r="BB91" s="793"/>
      <c r="BC91" s="793"/>
      <c r="BD91" s="793"/>
      <c r="BE91" s="791" t="s">
        <v>1277</v>
      </c>
      <c r="BF91" s="785" t="s">
        <v>826</v>
      </c>
      <c r="BG91" s="746" t="s">
        <v>737</v>
      </c>
      <c r="BH91" s="746"/>
      <c r="BI91" s="747"/>
    </row>
    <row r="92" spans="1:61" ht="40.15" customHeight="1">
      <c r="A92" s="828">
        <v>790003818</v>
      </c>
      <c r="B92" s="784">
        <v>79</v>
      </c>
      <c r="C92" s="734" t="s">
        <v>825</v>
      </c>
      <c r="D92" s="728"/>
      <c r="E92" s="753" t="s">
        <v>826</v>
      </c>
      <c r="F92" s="785"/>
      <c r="G92" s="736" t="s">
        <v>715</v>
      </c>
      <c r="H92" s="736" t="s">
        <v>715</v>
      </c>
      <c r="I92" s="773">
        <v>183</v>
      </c>
      <c r="J92" s="734" t="s">
        <v>741</v>
      </c>
      <c r="K92" s="769" t="s">
        <v>1293</v>
      </c>
      <c r="L92" s="786">
        <v>790009294</v>
      </c>
      <c r="M92" s="733" t="s">
        <v>1258</v>
      </c>
      <c r="N92" s="769" t="s">
        <v>1258</v>
      </c>
      <c r="O92" s="734" t="s">
        <v>1294</v>
      </c>
      <c r="P92" s="734"/>
      <c r="Q92" s="734"/>
      <c r="R92" s="736">
        <v>79000</v>
      </c>
      <c r="S92" s="734" t="s">
        <v>1295</v>
      </c>
      <c r="T92" s="728" t="s">
        <v>722</v>
      </c>
      <c r="U92" s="829" t="s">
        <v>1262</v>
      </c>
      <c r="V92" s="734"/>
      <c r="W92" s="734"/>
      <c r="X92" s="734"/>
      <c r="Y92" s="734"/>
      <c r="Z92" s="734" t="s">
        <v>1296</v>
      </c>
      <c r="AA92" s="792" t="s">
        <v>1282</v>
      </c>
      <c r="AB92" s="734" t="s">
        <v>1268</v>
      </c>
      <c r="AC92" s="736" t="s">
        <v>1269</v>
      </c>
      <c r="AD92" s="736">
        <v>79001</v>
      </c>
      <c r="AE92" s="734" t="s">
        <v>1270</v>
      </c>
      <c r="AF92" s="736" t="s">
        <v>1271</v>
      </c>
      <c r="AG92" s="734"/>
      <c r="AH92" s="734"/>
      <c r="AI92" s="734"/>
      <c r="AJ92" s="734"/>
      <c r="AK92" s="788" t="s">
        <v>1272</v>
      </c>
      <c r="AL92" s="830" t="s">
        <v>1283</v>
      </c>
      <c r="AM92" s="831"/>
      <c r="AN92" s="738"/>
      <c r="AO92" s="765"/>
      <c r="AP92" s="740" t="s">
        <v>734</v>
      </c>
      <c r="AQ92" s="824" t="s">
        <v>734</v>
      </c>
      <c r="AR92" s="742" t="s">
        <v>715</v>
      </c>
      <c r="AS92" s="742" t="s">
        <v>1274</v>
      </c>
      <c r="AT92" s="742" t="s">
        <v>1275</v>
      </c>
      <c r="AU92" s="743">
        <v>43466</v>
      </c>
      <c r="AV92" s="743">
        <v>44926</v>
      </c>
      <c r="AW92" s="744">
        <v>79</v>
      </c>
      <c r="AX92" s="803"/>
      <c r="AY92" s="742" t="s">
        <v>1276</v>
      </c>
      <c r="AZ92" s="742"/>
      <c r="BA92" s="791"/>
      <c r="BB92" s="793"/>
      <c r="BC92" s="793"/>
      <c r="BD92" s="793"/>
      <c r="BE92" s="791" t="s">
        <v>1277</v>
      </c>
      <c r="BF92" s="785" t="s">
        <v>826</v>
      </c>
      <c r="BG92" s="746" t="s">
        <v>737</v>
      </c>
      <c r="BH92" s="746"/>
      <c r="BI92" s="747"/>
    </row>
    <row r="93" spans="1:61" ht="40.15" customHeight="1">
      <c r="A93" s="819">
        <v>790003834</v>
      </c>
      <c r="B93" s="784">
        <v>79</v>
      </c>
      <c r="C93" s="734" t="s">
        <v>825</v>
      </c>
      <c r="D93" s="728"/>
      <c r="E93" s="753" t="s">
        <v>826</v>
      </c>
      <c r="F93" s="785"/>
      <c r="G93" s="793" t="s">
        <v>715</v>
      </c>
      <c r="H93" s="793" t="s">
        <v>715</v>
      </c>
      <c r="I93" s="821">
        <v>246</v>
      </c>
      <c r="J93" s="736" t="s">
        <v>803</v>
      </c>
      <c r="K93" s="812" t="s">
        <v>1297</v>
      </c>
      <c r="L93" s="786">
        <v>790009294</v>
      </c>
      <c r="M93" s="733" t="s">
        <v>1258</v>
      </c>
      <c r="N93" s="769" t="s">
        <v>1258</v>
      </c>
      <c r="O93" s="734" t="s">
        <v>1298</v>
      </c>
      <c r="P93" s="734"/>
      <c r="Q93" s="791"/>
      <c r="R93" s="736">
        <v>79230</v>
      </c>
      <c r="S93" s="791" t="s">
        <v>1299</v>
      </c>
      <c r="T93" s="728" t="s">
        <v>722</v>
      </c>
      <c r="U93" s="829" t="s">
        <v>1262</v>
      </c>
      <c r="V93" s="736"/>
      <c r="W93" s="734"/>
      <c r="X93" s="736"/>
      <c r="Y93" s="736"/>
      <c r="Z93" s="734" t="s">
        <v>1300</v>
      </c>
      <c r="AA93" s="792" t="s">
        <v>1282</v>
      </c>
      <c r="AB93" s="734" t="s">
        <v>1268</v>
      </c>
      <c r="AC93" s="736" t="s">
        <v>1269</v>
      </c>
      <c r="AD93" s="736">
        <v>79001</v>
      </c>
      <c r="AE93" s="734" t="s">
        <v>1270</v>
      </c>
      <c r="AF93" s="736" t="s">
        <v>1271</v>
      </c>
      <c r="AG93" s="734"/>
      <c r="AH93" s="734"/>
      <c r="AI93" s="734"/>
      <c r="AJ93" s="734"/>
      <c r="AK93" s="788" t="s">
        <v>1272</v>
      </c>
      <c r="AL93" s="832" t="s">
        <v>1301</v>
      </c>
      <c r="AM93" s="831"/>
      <c r="AN93" s="738"/>
      <c r="AO93" s="765"/>
      <c r="AP93" s="740" t="s">
        <v>734</v>
      </c>
      <c r="AQ93" s="824" t="s">
        <v>734</v>
      </c>
      <c r="AR93" s="742" t="s">
        <v>715</v>
      </c>
      <c r="AS93" s="742" t="s">
        <v>1274</v>
      </c>
      <c r="AT93" s="742" t="s">
        <v>1275</v>
      </c>
      <c r="AU93" s="743">
        <v>43466</v>
      </c>
      <c r="AV93" s="743">
        <v>44926</v>
      </c>
      <c r="AW93" s="744">
        <v>79</v>
      </c>
      <c r="AX93" s="803"/>
      <c r="AY93" s="742" t="s">
        <v>1276</v>
      </c>
      <c r="AZ93" s="742"/>
      <c r="BA93" s="734"/>
      <c r="BB93" s="791" t="s">
        <v>1302</v>
      </c>
      <c r="BC93" s="793"/>
      <c r="BD93" s="793"/>
      <c r="BE93" s="791" t="s">
        <v>1277</v>
      </c>
      <c r="BF93" s="785" t="s">
        <v>826</v>
      </c>
      <c r="BG93" s="746" t="s">
        <v>737</v>
      </c>
      <c r="BH93" s="746"/>
      <c r="BI93" s="747"/>
    </row>
    <row r="94" spans="1:61" ht="40.15" customHeight="1">
      <c r="A94" s="828">
        <v>790006308</v>
      </c>
      <c r="B94" s="784">
        <v>79</v>
      </c>
      <c r="C94" s="734" t="s">
        <v>825</v>
      </c>
      <c r="D94" s="728"/>
      <c r="E94" s="753" t="s">
        <v>826</v>
      </c>
      <c r="F94" s="785"/>
      <c r="G94" s="736" t="s">
        <v>715</v>
      </c>
      <c r="H94" s="736" t="s">
        <v>715</v>
      </c>
      <c r="I94" s="773">
        <v>255</v>
      </c>
      <c r="J94" s="734" t="s">
        <v>968</v>
      </c>
      <c r="K94" s="769" t="s">
        <v>1303</v>
      </c>
      <c r="L94" s="786">
        <v>790009294</v>
      </c>
      <c r="M94" s="733" t="s">
        <v>1258</v>
      </c>
      <c r="N94" s="769" t="s">
        <v>1258</v>
      </c>
      <c r="O94" s="734" t="s">
        <v>1304</v>
      </c>
      <c r="P94" s="734"/>
      <c r="Q94" s="760"/>
      <c r="R94" s="736">
        <v>79200</v>
      </c>
      <c r="S94" s="760" t="s">
        <v>1305</v>
      </c>
      <c r="T94" s="728" t="s">
        <v>722</v>
      </c>
      <c r="U94" s="829" t="s">
        <v>1262</v>
      </c>
      <c r="V94" s="736" t="s">
        <v>724</v>
      </c>
      <c r="W94" s="734" t="s">
        <v>1306</v>
      </c>
      <c r="X94" s="734" t="s">
        <v>1307</v>
      </c>
      <c r="Y94" s="734" t="s">
        <v>727</v>
      </c>
      <c r="Z94" s="734" t="s">
        <v>1308</v>
      </c>
      <c r="AA94" s="792" t="s">
        <v>1282</v>
      </c>
      <c r="AB94" s="734" t="s">
        <v>1268</v>
      </c>
      <c r="AC94" s="736" t="s">
        <v>1269</v>
      </c>
      <c r="AD94" s="736">
        <v>79001</v>
      </c>
      <c r="AE94" s="734" t="s">
        <v>1270</v>
      </c>
      <c r="AF94" s="736" t="s">
        <v>1271</v>
      </c>
      <c r="AG94" s="734"/>
      <c r="AH94" s="734"/>
      <c r="AI94" s="734"/>
      <c r="AJ94" s="734"/>
      <c r="AK94" s="788" t="s">
        <v>1272</v>
      </c>
      <c r="AL94" s="832" t="s">
        <v>1301</v>
      </c>
      <c r="AM94" s="831"/>
      <c r="AN94" s="738"/>
      <c r="AO94" s="765"/>
      <c r="AP94" s="740" t="s">
        <v>734</v>
      </c>
      <c r="AQ94" s="824" t="s">
        <v>734</v>
      </c>
      <c r="AR94" s="742" t="s">
        <v>715</v>
      </c>
      <c r="AS94" s="742" t="s">
        <v>1274</v>
      </c>
      <c r="AT94" s="742" t="s">
        <v>1275</v>
      </c>
      <c r="AU94" s="743">
        <v>43466</v>
      </c>
      <c r="AV94" s="743">
        <v>44926</v>
      </c>
      <c r="AW94" s="744">
        <v>79</v>
      </c>
      <c r="AX94" s="803"/>
      <c r="AY94" s="742" t="s">
        <v>1276</v>
      </c>
      <c r="AZ94" s="742"/>
      <c r="BA94" s="791"/>
      <c r="BB94" s="793"/>
      <c r="BC94" s="793"/>
      <c r="BD94" s="793"/>
      <c r="BE94" s="791" t="s">
        <v>1277</v>
      </c>
      <c r="BF94" s="785" t="s">
        <v>826</v>
      </c>
      <c r="BG94" s="746" t="s">
        <v>737</v>
      </c>
      <c r="BH94" s="746"/>
      <c r="BI94" s="747"/>
    </row>
    <row r="95" spans="1:61" ht="40.15" customHeight="1">
      <c r="A95" s="828">
        <v>790006589</v>
      </c>
      <c r="B95" s="784">
        <v>79</v>
      </c>
      <c r="C95" s="734" t="s">
        <v>825</v>
      </c>
      <c r="D95" s="728"/>
      <c r="E95" s="753" t="s">
        <v>826</v>
      </c>
      <c r="F95" s="785"/>
      <c r="G95" s="736" t="s">
        <v>715</v>
      </c>
      <c r="H95" s="736" t="s">
        <v>715</v>
      </c>
      <c r="I95" s="773">
        <v>255</v>
      </c>
      <c r="J95" s="734" t="s">
        <v>968</v>
      </c>
      <c r="K95" s="769" t="s">
        <v>1309</v>
      </c>
      <c r="L95" s="786">
        <v>790009294</v>
      </c>
      <c r="M95" s="733" t="s">
        <v>1258</v>
      </c>
      <c r="N95" s="769" t="s">
        <v>1258</v>
      </c>
      <c r="O95" s="734" t="s">
        <v>1310</v>
      </c>
      <c r="P95" s="734"/>
      <c r="Q95" s="734" t="s">
        <v>1311</v>
      </c>
      <c r="R95" s="736">
        <v>79500</v>
      </c>
      <c r="S95" s="734" t="s">
        <v>1312</v>
      </c>
      <c r="T95" s="728" t="s">
        <v>722</v>
      </c>
      <c r="U95" s="829" t="s">
        <v>1262</v>
      </c>
      <c r="V95" s="734" t="s">
        <v>724</v>
      </c>
      <c r="W95" s="734" t="s">
        <v>1306</v>
      </c>
      <c r="X95" s="734" t="s">
        <v>1307</v>
      </c>
      <c r="Y95" s="734" t="s">
        <v>727</v>
      </c>
      <c r="Z95" s="734" t="s">
        <v>1313</v>
      </c>
      <c r="AA95" s="792" t="s">
        <v>1282</v>
      </c>
      <c r="AB95" s="734" t="s">
        <v>1268</v>
      </c>
      <c r="AC95" s="736" t="s">
        <v>1269</v>
      </c>
      <c r="AD95" s="736">
        <v>79001</v>
      </c>
      <c r="AE95" s="734" t="s">
        <v>1270</v>
      </c>
      <c r="AF95" s="736" t="s">
        <v>1271</v>
      </c>
      <c r="AG95" s="734"/>
      <c r="AH95" s="734"/>
      <c r="AI95" s="734"/>
      <c r="AJ95" s="734"/>
      <c r="AK95" s="788" t="s">
        <v>1272</v>
      </c>
      <c r="AL95" s="832" t="s">
        <v>1301</v>
      </c>
      <c r="AM95" s="831"/>
      <c r="AN95" s="738"/>
      <c r="AO95" s="765"/>
      <c r="AP95" s="740" t="s">
        <v>734</v>
      </c>
      <c r="AQ95" s="824" t="s">
        <v>734</v>
      </c>
      <c r="AR95" s="742" t="s">
        <v>715</v>
      </c>
      <c r="AS95" s="742" t="s">
        <v>1274</v>
      </c>
      <c r="AT95" s="742" t="s">
        <v>1275</v>
      </c>
      <c r="AU95" s="743">
        <v>43466</v>
      </c>
      <c r="AV95" s="743">
        <v>44926</v>
      </c>
      <c r="AW95" s="744">
        <v>79</v>
      </c>
      <c r="AX95" s="803"/>
      <c r="AY95" s="742" t="s">
        <v>1276</v>
      </c>
      <c r="AZ95" s="742"/>
      <c r="BA95" s="791"/>
      <c r="BB95" s="821" t="s">
        <v>1314</v>
      </c>
      <c r="BC95" s="793"/>
      <c r="BD95" s="793"/>
      <c r="BE95" s="791" t="s">
        <v>1277</v>
      </c>
      <c r="BF95" s="785" t="s">
        <v>826</v>
      </c>
      <c r="BG95" s="746" t="s">
        <v>737</v>
      </c>
      <c r="BH95" s="746"/>
      <c r="BI95" s="747"/>
    </row>
    <row r="96" spans="1:61" ht="67.5" customHeight="1">
      <c r="A96" s="828">
        <v>790012470</v>
      </c>
      <c r="B96" s="784">
        <v>79</v>
      </c>
      <c r="C96" s="734" t="s">
        <v>825</v>
      </c>
      <c r="D96" s="728"/>
      <c r="E96" s="753" t="s">
        <v>826</v>
      </c>
      <c r="F96" s="785"/>
      <c r="G96" s="736" t="s">
        <v>715</v>
      </c>
      <c r="H96" s="736" t="s">
        <v>715</v>
      </c>
      <c r="I96" s="773">
        <v>437</v>
      </c>
      <c r="J96" s="734" t="s">
        <v>990</v>
      </c>
      <c r="K96" s="769" t="s">
        <v>1315</v>
      </c>
      <c r="L96" s="786">
        <v>790009294</v>
      </c>
      <c r="M96" s="733" t="s">
        <v>1258</v>
      </c>
      <c r="N96" s="769" t="s">
        <v>1258</v>
      </c>
      <c r="O96" s="734" t="s">
        <v>1316</v>
      </c>
      <c r="P96" s="734"/>
      <c r="Q96" s="760" t="s">
        <v>1317</v>
      </c>
      <c r="R96" s="736">
        <v>79180</v>
      </c>
      <c r="S96" s="760" t="s">
        <v>1318</v>
      </c>
      <c r="T96" s="728" t="s">
        <v>722</v>
      </c>
      <c r="U96" s="829" t="s">
        <v>1262</v>
      </c>
      <c r="V96" s="734" t="s">
        <v>724</v>
      </c>
      <c r="W96" s="734" t="s">
        <v>1306</v>
      </c>
      <c r="X96" s="734" t="s">
        <v>1307</v>
      </c>
      <c r="Y96" s="734" t="s">
        <v>727</v>
      </c>
      <c r="Z96" s="734" t="s">
        <v>1319</v>
      </c>
      <c r="AA96" s="792" t="s">
        <v>1282</v>
      </c>
      <c r="AB96" s="734" t="s">
        <v>1268</v>
      </c>
      <c r="AC96" s="736" t="s">
        <v>1269</v>
      </c>
      <c r="AD96" s="736">
        <v>79001</v>
      </c>
      <c r="AE96" s="734" t="s">
        <v>1270</v>
      </c>
      <c r="AF96" s="736" t="s">
        <v>1271</v>
      </c>
      <c r="AG96" s="734"/>
      <c r="AH96" s="734"/>
      <c r="AI96" s="734"/>
      <c r="AJ96" s="734"/>
      <c r="AK96" s="788" t="s">
        <v>1272</v>
      </c>
      <c r="AL96" s="832" t="s">
        <v>1301</v>
      </c>
      <c r="AM96" s="831"/>
      <c r="AN96" s="738"/>
      <c r="AO96" s="765"/>
      <c r="AP96" s="740" t="s">
        <v>737</v>
      </c>
      <c r="AQ96" s="752" t="s">
        <v>737</v>
      </c>
      <c r="AR96" s="691"/>
      <c r="AS96" s="752"/>
      <c r="AT96" s="691"/>
      <c r="AU96" s="765" t="s">
        <v>763</v>
      </c>
      <c r="AV96" s="765" t="s">
        <v>763</v>
      </c>
      <c r="AW96" s="766" t="s">
        <v>763</v>
      </c>
      <c r="AX96" s="739" t="s">
        <v>1320</v>
      </c>
      <c r="AY96" s="691"/>
      <c r="AZ96" s="752"/>
      <c r="BA96" s="791"/>
      <c r="BB96" s="793"/>
      <c r="BC96" s="793"/>
      <c r="BD96" s="793"/>
      <c r="BE96" s="791" t="s">
        <v>1277</v>
      </c>
      <c r="BF96" s="785" t="s">
        <v>826</v>
      </c>
      <c r="BG96" s="746" t="s">
        <v>737</v>
      </c>
      <c r="BH96" s="746"/>
      <c r="BI96" s="747"/>
    </row>
    <row r="97" spans="1:61" ht="67.150000000000006" customHeight="1">
      <c r="A97" s="828">
        <v>790012728</v>
      </c>
      <c r="B97" s="784">
        <v>79</v>
      </c>
      <c r="C97" s="734" t="s">
        <v>825</v>
      </c>
      <c r="D97" s="728"/>
      <c r="E97" s="753" t="s">
        <v>826</v>
      </c>
      <c r="F97" s="785"/>
      <c r="G97" s="736" t="s">
        <v>715</v>
      </c>
      <c r="H97" s="736" t="s">
        <v>715</v>
      </c>
      <c r="I97" s="773">
        <v>437</v>
      </c>
      <c r="J97" s="734" t="s">
        <v>990</v>
      </c>
      <c r="K97" s="769" t="s">
        <v>1321</v>
      </c>
      <c r="L97" s="786">
        <v>790009294</v>
      </c>
      <c r="M97" s="733" t="s">
        <v>1258</v>
      </c>
      <c r="N97" s="769" t="s">
        <v>1258</v>
      </c>
      <c r="O97" s="734" t="s">
        <v>1310</v>
      </c>
      <c r="P97" s="734"/>
      <c r="Q97" s="734" t="s">
        <v>1311</v>
      </c>
      <c r="R97" s="736">
        <v>79500</v>
      </c>
      <c r="S97" s="734" t="s">
        <v>1312</v>
      </c>
      <c r="T97" s="728" t="s">
        <v>722</v>
      </c>
      <c r="U97" s="829" t="s">
        <v>1262</v>
      </c>
      <c r="V97" s="734" t="s">
        <v>724</v>
      </c>
      <c r="W97" s="734" t="s">
        <v>1306</v>
      </c>
      <c r="X97" s="734" t="s">
        <v>1307</v>
      </c>
      <c r="Y97" s="734" t="s">
        <v>727</v>
      </c>
      <c r="Z97" s="734" t="s">
        <v>1322</v>
      </c>
      <c r="AA97" s="792" t="s">
        <v>1282</v>
      </c>
      <c r="AB97" s="734" t="s">
        <v>1268</v>
      </c>
      <c r="AC97" s="736" t="s">
        <v>1269</v>
      </c>
      <c r="AD97" s="736">
        <v>79001</v>
      </c>
      <c r="AE97" s="734" t="s">
        <v>1270</v>
      </c>
      <c r="AF97" s="736" t="s">
        <v>1271</v>
      </c>
      <c r="AG97" s="734"/>
      <c r="AH97" s="734"/>
      <c r="AI97" s="734"/>
      <c r="AJ97" s="734"/>
      <c r="AK97" s="788" t="s">
        <v>1272</v>
      </c>
      <c r="AL97" s="832" t="s">
        <v>1301</v>
      </c>
      <c r="AM97" s="831"/>
      <c r="AN97" s="738"/>
      <c r="AO97" s="765"/>
      <c r="AP97" s="740" t="s">
        <v>737</v>
      </c>
      <c r="AQ97" s="752" t="s">
        <v>737</v>
      </c>
      <c r="AR97" s="691"/>
      <c r="AS97" s="752"/>
      <c r="AT97" s="691"/>
      <c r="AU97" s="765" t="s">
        <v>763</v>
      </c>
      <c r="AV97" s="765" t="s">
        <v>763</v>
      </c>
      <c r="AW97" s="766" t="s">
        <v>763</v>
      </c>
      <c r="AX97" s="739" t="s">
        <v>1320</v>
      </c>
      <c r="AY97" s="691"/>
      <c r="AZ97" s="752"/>
      <c r="BA97" s="791"/>
      <c r="BB97" s="793"/>
      <c r="BC97" s="793"/>
      <c r="BD97" s="793"/>
      <c r="BE97" s="791" t="s">
        <v>1277</v>
      </c>
      <c r="BF97" s="785" t="s">
        <v>826</v>
      </c>
      <c r="BG97" s="746" t="s">
        <v>737</v>
      </c>
      <c r="BH97" s="746"/>
      <c r="BI97" s="747"/>
    </row>
    <row r="98" spans="1:61" ht="66" customHeight="1">
      <c r="A98" s="828">
        <v>790016224</v>
      </c>
      <c r="B98" s="784">
        <v>79</v>
      </c>
      <c r="C98" s="734" t="s">
        <v>825</v>
      </c>
      <c r="D98" s="728"/>
      <c r="E98" s="753" t="s">
        <v>826</v>
      </c>
      <c r="F98" s="785"/>
      <c r="G98" s="736" t="s">
        <v>715</v>
      </c>
      <c r="H98" s="736" t="s">
        <v>715</v>
      </c>
      <c r="I98" s="773">
        <v>182</v>
      </c>
      <c r="J98" s="734" t="s">
        <v>716</v>
      </c>
      <c r="K98" s="769" t="s">
        <v>1323</v>
      </c>
      <c r="L98" s="786">
        <v>790009294</v>
      </c>
      <c r="M98" s="733" t="s">
        <v>1258</v>
      </c>
      <c r="N98" s="769" t="s">
        <v>1258</v>
      </c>
      <c r="O98" s="734" t="s">
        <v>1294</v>
      </c>
      <c r="P98" s="734"/>
      <c r="Q98" s="734"/>
      <c r="R98" s="736">
        <v>79000</v>
      </c>
      <c r="S98" s="734" t="s">
        <v>1295</v>
      </c>
      <c r="T98" s="728" t="s">
        <v>722</v>
      </c>
      <c r="U98" s="829" t="s">
        <v>1262</v>
      </c>
      <c r="V98" s="734"/>
      <c r="W98" s="734"/>
      <c r="X98" s="734"/>
      <c r="Y98" s="734"/>
      <c r="Z98" s="734" t="s">
        <v>1296</v>
      </c>
      <c r="AA98" s="792" t="s">
        <v>1282</v>
      </c>
      <c r="AB98" s="734" t="s">
        <v>1268</v>
      </c>
      <c r="AC98" s="736" t="s">
        <v>1269</v>
      </c>
      <c r="AD98" s="736">
        <v>79001</v>
      </c>
      <c r="AE98" s="734" t="s">
        <v>1270</v>
      </c>
      <c r="AF98" s="736" t="s">
        <v>1271</v>
      </c>
      <c r="AG98" s="734"/>
      <c r="AH98" s="734"/>
      <c r="AI98" s="734"/>
      <c r="AJ98" s="734"/>
      <c r="AK98" s="788" t="s">
        <v>1272</v>
      </c>
      <c r="AL98" s="832" t="s">
        <v>1324</v>
      </c>
      <c r="AM98" s="831"/>
      <c r="AN98" s="738"/>
      <c r="AO98" s="765"/>
      <c r="AP98" s="740" t="s">
        <v>734</v>
      </c>
      <c r="AQ98" s="824" t="s">
        <v>734</v>
      </c>
      <c r="AR98" s="742" t="s">
        <v>715</v>
      </c>
      <c r="AS98" s="742" t="s">
        <v>1274</v>
      </c>
      <c r="AT98" s="742" t="s">
        <v>1275</v>
      </c>
      <c r="AU98" s="743">
        <v>43466</v>
      </c>
      <c r="AV98" s="743">
        <v>44926</v>
      </c>
      <c r="AW98" s="744">
        <v>79</v>
      </c>
      <c r="AX98" s="803"/>
      <c r="AY98" s="742" t="s">
        <v>1276</v>
      </c>
      <c r="AZ98" s="742"/>
      <c r="BA98" s="791"/>
      <c r="BB98" s="793" t="s">
        <v>1325</v>
      </c>
      <c r="BC98" s="793"/>
      <c r="BD98" s="793"/>
      <c r="BE98" s="791" t="s">
        <v>1277</v>
      </c>
      <c r="BF98" s="785" t="s">
        <v>826</v>
      </c>
      <c r="BG98" s="746" t="s">
        <v>737</v>
      </c>
      <c r="BH98" s="746"/>
      <c r="BI98" s="747"/>
    </row>
    <row r="99" spans="1:61" ht="77.25" customHeight="1">
      <c r="A99" s="828">
        <v>790016232</v>
      </c>
      <c r="B99" s="784">
        <v>79</v>
      </c>
      <c r="C99" s="734" t="s">
        <v>825</v>
      </c>
      <c r="D99" s="728"/>
      <c r="E99" s="753" t="s">
        <v>826</v>
      </c>
      <c r="F99" s="785"/>
      <c r="G99" s="736" t="s">
        <v>715</v>
      </c>
      <c r="H99" s="736" t="s">
        <v>715</v>
      </c>
      <c r="I99" s="773">
        <v>182</v>
      </c>
      <c r="J99" s="734" t="s">
        <v>716</v>
      </c>
      <c r="K99" s="769" t="s">
        <v>1326</v>
      </c>
      <c r="L99" s="786">
        <v>790009294</v>
      </c>
      <c r="M99" s="733" t="s">
        <v>1258</v>
      </c>
      <c r="N99" s="769" t="s">
        <v>1258</v>
      </c>
      <c r="O99" s="734" t="s">
        <v>1327</v>
      </c>
      <c r="P99" s="734" t="s">
        <v>1290</v>
      </c>
      <c r="Q99" s="734"/>
      <c r="R99" s="736">
        <v>79104</v>
      </c>
      <c r="S99" s="734" t="s">
        <v>1291</v>
      </c>
      <c r="T99" s="728" t="s">
        <v>722</v>
      </c>
      <c r="U99" s="829" t="s">
        <v>1262</v>
      </c>
      <c r="V99" s="734"/>
      <c r="W99" s="734"/>
      <c r="X99" s="734"/>
      <c r="Y99" s="734"/>
      <c r="Z99" s="734" t="s">
        <v>1328</v>
      </c>
      <c r="AA99" s="792" t="s">
        <v>1282</v>
      </c>
      <c r="AB99" s="734" t="s">
        <v>1268</v>
      </c>
      <c r="AC99" s="736" t="s">
        <v>1269</v>
      </c>
      <c r="AD99" s="736">
        <v>79001</v>
      </c>
      <c r="AE99" s="734" t="s">
        <v>1270</v>
      </c>
      <c r="AF99" s="736" t="s">
        <v>1271</v>
      </c>
      <c r="AG99" s="734"/>
      <c r="AH99" s="734"/>
      <c r="AI99" s="734"/>
      <c r="AJ99" s="734"/>
      <c r="AK99" s="788" t="s">
        <v>1272</v>
      </c>
      <c r="AL99" s="832" t="s">
        <v>1329</v>
      </c>
      <c r="AM99" s="831"/>
      <c r="AN99" s="738"/>
      <c r="AO99" s="765"/>
      <c r="AP99" s="740" t="s">
        <v>734</v>
      </c>
      <c r="AQ99" s="824" t="s">
        <v>734</v>
      </c>
      <c r="AR99" s="742" t="s">
        <v>715</v>
      </c>
      <c r="AS99" s="742" t="s">
        <v>1274</v>
      </c>
      <c r="AT99" s="742" t="s">
        <v>1275</v>
      </c>
      <c r="AU99" s="743">
        <v>43466</v>
      </c>
      <c r="AV99" s="743">
        <v>44926</v>
      </c>
      <c r="AW99" s="744">
        <v>79</v>
      </c>
      <c r="AX99" s="803"/>
      <c r="AY99" s="742" t="s">
        <v>1276</v>
      </c>
      <c r="AZ99" s="742"/>
      <c r="BA99" s="791"/>
      <c r="BB99" s="793"/>
      <c r="BC99" s="793"/>
      <c r="BD99" s="793"/>
      <c r="BE99" s="791" t="s">
        <v>1277</v>
      </c>
      <c r="BF99" s="785" t="s">
        <v>826</v>
      </c>
      <c r="BG99" s="746" t="s">
        <v>737</v>
      </c>
      <c r="BH99" s="746"/>
      <c r="BI99" s="747"/>
    </row>
    <row r="100" spans="1:61" ht="57" customHeight="1">
      <c r="A100" s="828">
        <v>790016265</v>
      </c>
      <c r="B100" s="784">
        <v>79</v>
      </c>
      <c r="C100" s="734" t="s">
        <v>825</v>
      </c>
      <c r="D100" s="728"/>
      <c r="E100" s="753" t="s">
        <v>826</v>
      </c>
      <c r="F100" s="785"/>
      <c r="G100" s="736" t="s">
        <v>715</v>
      </c>
      <c r="H100" s="736" t="s">
        <v>715</v>
      </c>
      <c r="I100" s="773">
        <v>182</v>
      </c>
      <c r="J100" s="734" t="s">
        <v>716</v>
      </c>
      <c r="K100" s="769" t="s">
        <v>1330</v>
      </c>
      <c r="L100" s="786">
        <v>790009294</v>
      </c>
      <c r="M100" s="733" t="s">
        <v>1258</v>
      </c>
      <c r="N100" s="769" t="s">
        <v>1258</v>
      </c>
      <c r="O100" s="734" t="s">
        <v>1285</v>
      </c>
      <c r="P100" s="734"/>
      <c r="Q100" s="760"/>
      <c r="R100" s="736">
        <v>79200</v>
      </c>
      <c r="S100" s="760" t="s">
        <v>1286</v>
      </c>
      <c r="T100" s="728" t="s">
        <v>722</v>
      </c>
      <c r="U100" s="829" t="s">
        <v>1262</v>
      </c>
      <c r="V100" s="734"/>
      <c r="W100" s="734"/>
      <c r="X100" s="734"/>
      <c r="Y100" s="734"/>
      <c r="Z100" s="734" t="s">
        <v>1287</v>
      </c>
      <c r="AA100" s="792" t="s">
        <v>1282</v>
      </c>
      <c r="AB100" s="734" t="s">
        <v>1268</v>
      </c>
      <c r="AC100" s="736" t="s">
        <v>1269</v>
      </c>
      <c r="AD100" s="736">
        <v>79001</v>
      </c>
      <c r="AE100" s="734" t="s">
        <v>1270</v>
      </c>
      <c r="AF100" s="736" t="s">
        <v>1271</v>
      </c>
      <c r="AG100" s="734"/>
      <c r="AH100" s="734"/>
      <c r="AI100" s="734"/>
      <c r="AJ100" s="734"/>
      <c r="AK100" s="788" t="s">
        <v>1272</v>
      </c>
      <c r="AL100" s="832" t="s">
        <v>1329</v>
      </c>
      <c r="AM100" s="831"/>
      <c r="AN100" s="738"/>
      <c r="AO100" s="765"/>
      <c r="AP100" s="740" t="s">
        <v>734</v>
      </c>
      <c r="AQ100" s="824" t="s">
        <v>734</v>
      </c>
      <c r="AR100" s="742" t="s">
        <v>715</v>
      </c>
      <c r="AS100" s="742" t="s">
        <v>1274</v>
      </c>
      <c r="AT100" s="742" t="s">
        <v>1275</v>
      </c>
      <c r="AU100" s="743">
        <v>43466</v>
      </c>
      <c r="AV100" s="743">
        <v>44926</v>
      </c>
      <c r="AW100" s="744">
        <v>79</v>
      </c>
      <c r="AX100" s="803"/>
      <c r="AY100" s="742" t="s">
        <v>1276</v>
      </c>
      <c r="AZ100" s="742"/>
      <c r="BA100" s="791"/>
      <c r="BB100" s="793"/>
      <c r="BC100" s="793"/>
      <c r="BD100" s="793"/>
      <c r="BE100" s="791" t="s">
        <v>1277</v>
      </c>
      <c r="BF100" s="785" t="s">
        <v>826</v>
      </c>
      <c r="BG100" s="746" t="s">
        <v>737</v>
      </c>
      <c r="BH100" s="746"/>
      <c r="BI100" s="747"/>
    </row>
    <row r="101" spans="1:61" ht="54.75" customHeight="1">
      <c r="A101" s="828">
        <v>790016273</v>
      </c>
      <c r="B101" s="784">
        <v>79</v>
      </c>
      <c r="C101" s="734" t="s">
        <v>825</v>
      </c>
      <c r="D101" s="728"/>
      <c r="E101" s="753" t="s">
        <v>826</v>
      </c>
      <c r="F101" s="785"/>
      <c r="G101" s="736" t="s">
        <v>715</v>
      </c>
      <c r="H101" s="736" t="s">
        <v>715</v>
      </c>
      <c r="I101" s="773">
        <v>182</v>
      </c>
      <c r="J101" s="734" t="s">
        <v>716</v>
      </c>
      <c r="K101" s="769" t="s">
        <v>1331</v>
      </c>
      <c r="L101" s="786">
        <v>790009294</v>
      </c>
      <c r="M101" s="733" t="s">
        <v>1258</v>
      </c>
      <c r="N101" s="769" t="s">
        <v>1258</v>
      </c>
      <c r="O101" s="734" t="s">
        <v>1332</v>
      </c>
      <c r="P101" s="734"/>
      <c r="Q101" s="734"/>
      <c r="R101" s="736">
        <v>79500</v>
      </c>
      <c r="S101" s="734" t="s">
        <v>1312</v>
      </c>
      <c r="T101" s="728" t="s">
        <v>722</v>
      </c>
      <c r="U101" s="829" t="s">
        <v>1262</v>
      </c>
      <c r="V101" s="734"/>
      <c r="W101" s="734"/>
      <c r="X101" s="734"/>
      <c r="Y101" s="734"/>
      <c r="Z101" s="734" t="s">
        <v>1281</v>
      </c>
      <c r="AA101" s="792" t="s">
        <v>1282</v>
      </c>
      <c r="AB101" s="734" t="s">
        <v>1268</v>
      </c>
      <c r="AC101" s="736" t="s">
        <v>1269</v>
      </c>
      <c r="AD101" s="736">
        <v>79001</v>
      </c>
      <c r="AE101" s="734" t="s">
        <v>1270</v>
      </c>
      <c r="AF101" s="736" t="s">
        <v>1271</v>
      </c>
      <c r="AG101" s="734"/>
      <c r="AH101" s="734"/>
      <c r="AI101" s="734"/>
      <c r="AJ101" s="734"/>
      <c r="AK101" s="788" t="s">
        <v>1272</v>
      </c>
      <c r="AL101" s="832" t="s">
        <v>1329</v>
      </c>
      <c r="AM101" s="831"/>
      <c r="AN101" s="738"/>
      <c r="AO101" s="765"/>
      <c r="AP101" s="740" t="s">
        <v>734</v>
      </c>
      <c r="AQ101" s="824" t="s">
        <v>734</v>
      </c>
      <c r="AR101" s="742" t="s">
        <v>715</v>
      </c>
      <c r="AS101" s="742" t="s">
        <v>1274</v>
      </c>
      <c r="AT101" s="742" t="s">
        <v>1275</v>
      </c>
      <c r="AU101" s="743">
        <v>43466</v>
      </c>
      <c r="AV101" s="743">
        <v>44926</v>
      </c>
      <c r="AW101" s="744">
        <v>79</v>
      </c>
      <c r="AX101" s="803"/>
      <c r="AY101" s="742" t="s">
        <v>1276</v>
      </c>
      <c r="AZ101" s="742"/>
      <c r="BA101" s="791"/>
      <c r="BB101" s="793"/>
      <c r="BC101" s="793"/>
      <c r="BD101" s="793"/>
      <c r="BE101" s="791" t="s">
        <v>1277</v>
      </c>
      <c r="BF101" s="785" t="s">
        <v>826</v>
      </c>
      <c r="BG101" s="746" t="s">
        <v>737</v>
      </c>
      <c r="BH101" s="746"/>
      <c r="BI101" s="747"/>
    </row>
    <row r="102" spans="1:61" ht="61.5" customHeight="1">
      <c r="A102" s="828">
        <v>790016281</v>
      </c>
      <c r="B102" s="784">
        <v>79</v>
      </c>
      <c r="C102" s="734" t="s">
        <v>825</v>
      </c>
      <c r="D102" s="728"/>
      <c r="E102" s="753" t="s">
        <v>826</v>
      </c>
      <c r="F102" s="785"/>
      <c r="G102" s="736" t="s">
        <v>715</v>
      </c>
      <c r="H102" s="736" t="s">
        <v>715</v>
      </c>
      <c r="I102" s="773">
        <v>182</v>
      </c>
      <c r="J102" s="734" t="s">
        <v>716</v>
      </c>
      <c r="K102" s="769" t="s">
        <v>1333</v>
      </c>
      <c r="L102" s="786">
        <v>790009294</v>
      </c>
      <c r="M102" s="733" t="s">
        <v>1258</v>
      </c>
      <c r="N102" s="769" t="s">
        <v>1258</v>
      </c>
      <c r="O102" s="734" t="s">
        <v>1334</v>
      </c>
      <c r="P102" s="734" t="s">
        <v>1335</v>
      </c>
      <c r="Q102" s="787"/>
      <c r="R102" s="736">
        <v>79301</v>
      </c>
      <c r="S102" s="787" t="s">
        <v>1261</v>
      </c>
      <c r="T102" s="728" t="s">
        <v>722</v>
      </c>
      <c r="U102" s="829" t="s">
        <v>1262</v>
      </c>
      <c r="V102" s="734" t="s">
        <v>724</v>
      </c>
      <c r="W102" s="734" t="s">
        <v>1263</v>
      </c>
      <c r="X102" s="734" t="s">
        <v>1264</v>
      </c>
      <c r="Y102" s="734" t="s">
        <v>1265</v>
      </c>
      <c r="Z102" s="734" t="s">
        <v>1336</v>
      </c>
      <c r="AA102" s="792" t="s">
        <v>1267</v>
      </c>
      <c r="AB102" s="734" t="s">
        <v>1268</v>
      </c>
      <c r="AC102" s="736" t="s">
        <v>1269</v>
      </c>
      <c r="AD102" s="736">
        <v>79001</v>
      </c>
      <c r="AE102" s="734" t="s">
        <v>1270</v>
      </c>
      <c r="AF102" s="736" t="s">
        <v>1271</v>
      </c>
      <c r="AG102" s="734"/>
      <c r="AH102" s="734"/>
      <c r="AI102" s="734"/>
      <c r="AJ102" s="734"/>
      <c r="AK102" s="788" t="s">
        <v>1272</v>
      </c>
      <c r="AL102" s="832" t="s">
        <v>1329</v>
      </c>
      <c r="AM102" s="831"/>
      <c r="AN102" s="738"/>
      <c r="AO102" s="765"/>
      <c r="AP102" s="740" t="s">
        <v>734</v>
      </c>
      <c r="AQ102" s="824" t="s">
        <v>734</v>
      </c>
      <c r="AR102" s="742" t="s">
        <v>715</v>
      </c>
      <c r="AS102" s="742" t="s">
        <v>1274</v>
      </c>
      <c r="AT102" s="742" t="s">
        <v>1275</v>
      </c>
      <c r="AU102" s="743">
        <v>43466</v>
      </c>
      <c r="AV102" s="743">
        <v>44926</v>
      </c>
      <c r="AW102" s="744">
        <v>79</v>
      </c>
      <c r="AX102" s="803"/>
      <c r="AY102" s="742" t="s">
        <v>1276</v>
      </c>
      <c r="AZ102" s="742"/>
      <c r="BA102" s="791"/>
      <c r="BB102" s="793"/>
      <c r="BC102" s="793"/>
      <c r="BD102" s="793"/>
      <c r="BE102" s="791" t="s">
        <v>1277</v>
      </c>
      <c r="BF102" s="785" t="s">
        <v>826</v>
      </c>
      <c r="BG102" s="746" t="s">
        <v>737</v>
      </c>
      <c r="BH102" s="746"/>
      <c r="BI102" s="747"/>
    </row>
    <row r="103" spans="1:61" ht="45" customHeight="1">
      <c r="A103" s="828">
        <v>790016828</v>
      </c>
      <c r="B103" s="784">
        <v>79</v>
      </c>
      <c r="C103" s="734" t="s">
        <v>825</v>
      </c>
      <c r="D103" s="728"/>
      <c r="E103" s="753" t="s">
        <v>826</v>
      </c>
      <c r="F103" s="785"/>
      <c r="G103" s="736" t="s">
        <v>715</v>
      </c>
      <c r="H103" s="736" t="s">
        <v>715</v>
      </c>
      <c r="I103" s="773">
        <v>437</v>
      </c>
      <c r="J103" s="734" t="s">
        <v>990</v>
      </c>
      <c r="K103" s="769" t="s">
        <v>1337</v>
      </c>
      <c r="L103" s="786">
        <v>790009294</v>
      </c>
      <c r="M103" s="733" t="s">
        <v>1258</v>
      </c>
      <c r="N103" s="769" t="s">
        <v>1258</v>
      </c>
      <c r="O103" s="734" t="s">
        <v>1338</v>
      </c>
      <c r="P103" s="734"/>
      <c r="Q103" s="734"/>
      <c r="R103" s="736">
        <v>79160</v>
      </c>
      <c r="S103" s="760" t="s">
        <v>832</v>
      </c>
      <c r="T103" s="728" t="s">
        <v>722</v>
      </c>
      <c r="U103" s="829" t="s">
        <v>1262</v>
      </c>
      <c r="V103" s="736" t="s">
        <v>724</v>
      </c>
      <c r="W103" s="734" t="s">
        <v>1339</v>
      </c>
      <c r="X103" s="736" t="s">
        <v>1340</v>
      </c>
      <c r="Y103" s="736" t="s">
        <v>1341</v>
      </c>
      <c r="Z103" s="734" t="s">
        <v>1342</v>
      </c>
      <c r="AA103" s="792" t="s">
        <v>1343</v>
      </c>
      <c r="AB103" s="734" t="s">
        <v>1268</v>
      </c>
      <c r="AC103" s="736" t="s">
        <v>1269</v>
      </c>
      <c r="AD103" s="736">
        <v>79001</v>
      </c>
      <c r="AE103" s="734" t="s">
        <v>1270</v>
      </c>
      <c r="AF103" s="736" t="s">
        <v>1271</v>
      </c>
      <c r="AG103" s="734"/>
      <c r="AH103" s="734"/>
      <c r="AI103" s="734"/>
      <c r="AJ103" s="734"/>
      <c r="AK103" s="788" t="s">
        <v>1272</v>
      </c>
      <c r="AL103" s="832" t="s">
        <v>1329</v>
      </c>
      <c r="AM103" s="831"/>
      <c r="AN103" s="738"/>
      <c r="AO103" s="765"/>
      <c r="AP103" s="740" t="s">
        <v>737</v>
      </c>
      <c r="AQ103" s="752" t="s">
        <v>737</v>
      </c>
      <c r="AR103" s="691"/>
      <c r="AS103" s="752"/>
      <c r="AT103" s="691"/>
      <c r="AU103" s="765" t="s">
        <v>763</v>
      </c>
      <c r="AV103" s="765" t="s">
        <v>763</v>
      </c>
      <c r="AW103" s="766" t="s">
        <v>763</v>
      </c>
      <c r="AX103" s="739" t="s">
        <v>1320</v>
      </c>
      <c r="AY103" s="691"/>
      <c r="AZ103" s="752"/>
      <c r="BA103" s="791"/>
      <c r="BB103" s="793"/>
      <c r="BC103" s="793"/>
      <c r="BD103" s="793"/>
      <c r="BE103" s="791" t="s">
        <v>1277</v>
      </c>
      <c r="BF103" s="785" t="s">
        <v>826</v>
      </c>
      <c r="BG103" s="746" t="s">
        <v>737</v>
      </c>
      <c r="BH103" s="746"/>
      <c r="BI103" s="747"/>
    </row>
    <row r="104" spans="1:61" ht="40.15" customHeight="1">
      <c r="A104" s="828">
        <v>790017560</v>
      </c>
      <c r="B104" s="784">
        <v>79</v>
      </c>
      <c r="C104" s="734" t="s">
        <v>825</v>
      </c>
      <c r="D104" s="728"/>
      <c r="E104" s="753" t="s">
        <v>826</v>
      </c>
      <c r="F104" s="785"/>
      <c r="G104" s="736" t="s">
        <v>715</v>
      </c>
      <c r="H104" s="736" t="s">
        <v>715</v>
      </c>
      <c r="I104" s="773">
        <v>445</v>
      </c>
      <c r="J104" s="734" t="s">
        <v>1023</v>
      </c>
      <c r="K104" s="769" t="s">
        <v>1344</v>
      </c>
      <c r="L104" s="786">
        <v>790009294</v>
      </c>
      <c r="M104" s="733" t="s">
        <v>1258</v>
      </c>
      <c r="N104" s="769" t="s">
        <v>1258</v>
      </c>
      <c r="O104" s="734" t="s">
        <v>1345</v>
      </c>
      <c r="P104" s="734"/>
      <c r="Q104" s="787"/>
      <c r="R104" s="736">
        <v>79300</v>
      </c>
      <c r="S104" s="787" t="s">
        <v>1346</v>
      </c>
      <c r="T104" s="728" t="s">
        <v>722</v>
      </c>
      <c r="U104" s="829" t="s">
        <v>1262</v>
      </c>
      <c r="V104" s="736"/>
      <c r="W104" s="734"/>
      <c r="X104" s="736"/>
      <c r="Y104" s="736"/>
      <c r="Z104" s="734" t="s">
        <v>1347</v>
      </c>
      <c r="AA104" s="792" t="s">
        <v>1282</v>
      </c>
      <c r="AB104" s="734" t="s">
        <v>1268</v>
      </c>
      <c r="AC104" s="736" t="s">
        <v>1269</v>
      </c>
      <c r="AD104" s="736">
        <v>79001</v>
      </c>
      <c r="AE104" s="734" t="s">
        <v>1270</v>
      </c>
      <c r="AF104" s="736" t="s">
        <v>1271</v>
      </c>
      <c r="AG104" s="734"/>
      <c r="AH104" s="734"/>
      <c r="AI104" s="734"/>
      <c r="AJ104" s="734"/>
      <c r="AK104" s="788" t="s">
        <v>1272</v>
      </c>
      <c r="AL104" s="832" t="s">
        <v>1329</v>
      </c>
      <c r="AM104" s="831"/>
      <c r="AN104" s="738"/>
      <c r="AO104" s="765"/>
      <c r="AP104" s="740" t="s">
        <v>737</v>
      </c>
      <c r="AQ104" s="752" t="s">
        <v>737</v>
      </c>
      <c r="AR104" s="691"/>
      <c r="AS104" s="752"/>
      <c r="AT104" s="691"/>
      <c r="AU104" s="765" t="s">
        <v>763</v>
      </c>
      <c r="AV104" s="765" t="s">
        <v>763</v>
      </c>
      <c r="AW104" s="766" t="s">
        <v>763</v>
      </c>
      <c r="AX104" s="739" t="s">
        <v>1320</v>
      </c>
      <c r="AY104" s="691"/>
      <c r="AZ104" s="752"/>
      <c r="BA104" s="791"/>
      <c r="BB104" s="793" t="s">
        <v>1325</v>
      </c>
      <c r="BC104" s="793"/>
      <c r="BD104" s="793"/>
      <c r="BE104" s="791" t="s">
        <v>1277</v>
      </c>
      <c r="BF104" s="785" t="s">
        <v>826</v>
      </c>
      <c r="BG104" s="746" t="s">
        <v>737</v>
      </c>
      <c r="BH104" s="746"/>
      <c r="BI104" s="747"/>
    </row>
    <row r="105" spans="1:61" ht="58.5" customHeight="1">
      <c r="A105" s="828">
        <v>790017958</v>
      </c>
      <c r="B105" s="784">
        <v>79</v>
      </c>
      <c r="C105" s="734" t="s">
        <v>825</v>
      </c>
      <c r="D105" s="728"/>
      <c r="E105" s="753" t="s">
        <v>826</v>
      </c>
      <c r="F105" s="785"/>
      <c r="G105" s="736" t="s">
        <v>715</v>
      </c>
      <c r="H105" s="736" t="s">
        <v>715</v>
      </c>
      <c r="I105" s="773">
        <v>255</v>
      </c>
      <c r="J105" s="734" t="s">
        <v>968</v>
      </c>
      <c r="K105" s="769" t="s">
        <v>1348</v>
      </c>
      <c r="L105" s="786">
        <v>790009294</v>
      </c>
      <c r="M105" s="733" t="s">
        <v>1258</v>
      </c>
      <c r="N105" s="769" t="s">
        <v>1258</v>
      </c>
      <c r="O105" s="734" t="s">
        <v>1349</v>
      </c>
      <c r="P105" s="734"/>
      <c r="Q105" s="734" t="s">
        <v>1350</v>
      </c>
      <c r="R105" s="736">
        <v>79200</v>
      </c>
      <c r="S105" s="734" t="s">
        <v>1286</v>
      </c>
      <c r="T105" s="728" t="s">
        <v>722</v>
      </c>
      <c r="U105" s="829" t="s">
        <v>1262</v>
      </c>
      <c r="V105" s="734" t="s">
        <v>724</v>
      </c>
      <c r="W105" s="734" t="s">
        <v>1306</v>
      </c>
      <c r="X105" s="734" t="s">
        <v>1307</v>
      </c>
      <c r="Y105" s="734" t="s">
        <v>727</v>
      </c>
      <c r="Z105" s="734" t="s">
        <v>1351</v>
      </c>
      <c r="AA105" s="792" t="s">
        <v>1282</v>
      </c>
      <c r="AB105" s="734" t="s">
        <v>1268</v>
      </c>
      <c r="AC105" s="736" t="s">
        <v>1269</v>
      </c>
      <c r="AD105" s="736">
        <v>79001</v>
      </c>
      <c r="AE105" s="734" t="s">
        <v>1270</v>
      </c>
      <c r="AF105" s="736" t="s">
        <v>1271</v>
      </c>
      <c r="AG105" s="734"/>
      <c r="AH105" s="734"/>
      <c r="AI105" s="734"/>
      <c r="AJ105" s="734"/>
      <c r="AK105" s="788" t="s">
        <v>1272</v>
      </c>
      <c r="AL105" s="832" t="s">
        <v>1329</v>
      </c>
      <c r="AM105" s="831"/>
      <c r="AN105" s="738"/>
      <c r="AO105" s="765"/>
      <c r="AP105" s="740" t="s">
        <v>734</v>
      </c>
      <c r="AQ105" s="824" t="s">
        <v>734</v>
      </c>
      <c r="AR105" s="742" t="s">
        <v>715</v>
      </c>
      <c r="AS105" s="742" t="s">
        <v>1274</v>
      </c>
      <c r="AT105" s="742" t="s">
        <v>1275</v>
      </c>
      <c r="AU105" s="743">
        <v>43466</v>
      </c>
      <c r="AV105" s="743">
        <v>44926</v>
      </c>
      <c r="AW105" s="744">
        <v>79</v>
      </c>
      <c r="AX105" s="803"/>
      <c r="AY105" s="742" t="s">
        <v>1276</v>
      </c>
      <c r="AZ105" s="742"/>
      <c r="BA105" s="791"/>
      <c r="BB105" s="793" t="s">
        <v>1352</v>
      </c>
      <c r="BC105" s="793"/>
      <c r="BD105" s="793"/>
      <c r="BE105" s="791" t="s">
        <v>1277</v>
      </c>
      <c r="BF105" s="785" t="s">
        <v>826</v>
      </c>
      <c r="BG105" s="746" t="s">
        <v>737</v>
      </c>
      <c r="BH105" s="746"/>
      <c r="BI105" s="747"/>
    </row>
    <row r="106" spans="1:61" ht="40.15" customHeight="1">
      <c r="A106" s="828">
        <v>790018816</v>
      </c>
      <c r="B106" s="784">
        <v>79</v>
      </c>
      <c r="C106" s="734" t="s">
        <v>825</v>
      </c>
      <c r="D106" s="728"/>
      <c r="E106" s="753" t="s">
        <v>826</v>
      </c>
      <c r="F106" s="785"/>
      <c r="G106" s="736" t="s">
        <v>715</v>
      </c>
      <c r="H106" s="736" t="s">
        <v>715</v>
      </c>
      <c r="I106" s="773">
        <v>188</v>
      </c>
      <c r="J106" s="816" t="s">
        <v>985</v>
      </c>
      <c r="K106" s="769" t="s">
        <v>1353</v>
      </c>
      <c r="L106" s="786">
        <v>790009294</v>
      </c>
      <c r="M106" s="733" t="s">
        <v>1258</v>
      </c>
      <c r="N106" s="769" t="s">
        <v>1258</v>
      </c>
      <c r="O106" s="734" t="s">
        <v>1349</v>
      </c>
      <c r="P106" s="734"/>
      <c r="Q106" s="734"/>
      <c r="R106" s="736">
        <v>79200</v>
      </c>
      <c r="S106" s="734" t="s">
        <v>1286</v>
      </c>
      <c r="T106" s="728" t="s">
        <v>722</v>
      </c>
      <c r="U106" s="829" t="s">
        <v>1262</v>
      </c>
      <c r="V106" s="734"/>
      <c r="W106" s="734"/>
      <c r="X106" s="734"/>
      <c r="Y106" s="734"/>
      <c r="Z106" s="734" t="s">
        <v>1354</v>
      </c>
      <c r="AA106" s="792" t="s">
        <v>1282</v>
      </c>
      <c r="AB106" s="734" t="s">
        <v>1268</v>
      </c>
      <c r="AC106" s="736" t="s">
        <v>1269</v>
      </c>
      <c r="AD106" s="736">
        <v>79001</v>
      </c>
      <c r="AE106" s="734" t="s">
        <v>1270</v>
      </c>
      <c r="AF106" s="736" t="s">
        <v>1271</v>
      </c>
      <c r="AG106" s="734"/>
      <c r="AH106" s="734"/>
      <c r="AI106" s="734"/>
      <c r="AJ106" s="734"/>
      <c r="AK106" s="788" t="s">
        <v>1272</v>
      </c>
      <c r="AL106" s="832" t="s">
        <v>1329</v>
      </c>
      <c r="AM106" s="831"/>
      <c r="AN106" s="738"/>
      <c r="AO106" s="765"/>
      <c r="AP106" s="740" t="s">
        <v>734</v>
      </c>
      <c r="AQ106" s="824" t="s">
        <v>734</v>
      </c>
      <c r="AR106" s="742" t="s">
        <v>715</v>
      </c>
      <c r="AS106" s="742" t="s">
        <v>1274</v>
      </c>
      <c r="AT106" s="742" t="s">
        <v>1275</v>
      </c>
      <c r="AU106" s="743">
        <v>43466</v>
      </c>
      <c r="AV106" s="743">
        <v>44926</v>
      </c>
      <c r="AW106" s="744">
        <v>79</v>
      </c>
      <c r="AX106" s="803"/>
      <c r="AY106" s="742" t="s">
        <v>1276</v>
      </c>
      <c r="AZ106" s="742"/>
      <c r="BA106" s="791"/>
      <c r="BB106" s="793" t="s">
        <v>1352</v>
      </c>
      <c r="BC106" s="793"/>
      <c r="BD106" s="793"/>
      <c r="BE106" s="791" t="s">
        <v>1277</v>
      </c>
      <c r="BF106" s="785" t="s">
        <v>826</v>
      </c>
      <c r="BG106" s="746" t="s">
        <v>737</v>
      </c>
      <c r="BH106" s="746"/>
      <c r="BI106" s="747"/>
    </row>
    <row r="107" spans="1:61" ht="40.15" customHeight="1">
      <c r="A107" s="828">
        <v>790019202</v>
      </c>
      <c r="B107" s="784">
        <v>79</v>
      </c>
      <c r="C107" s="734" t="s">
        <v>825</v>
      </c>
      <c r="D107" s="728"/>
      <c r="E107" s="753" t="s">
        <v>826</v>
      </c>
      <c r="F107" s="785"/>
      <c r="G107" s="736" t="s">
        <v>715</v>
      </c>
      <c r="H107" s="736" t="s">
        <v>715</v>
      </c>
      <c r="I107" s="773">
        <v>437</v>
      </c>
      <c r="J107" s="734" t="s">
        <v>990</v>
      </c>
      <c r="K107" s="769" t="s">
        <v>1355</v>
      </c>
      <c r="L107" s="786">
        <v>790009294</v>
      </c>
      <c r="M107" s="733" t="s">
        <v>1258</v>
      </c>
      <c r="N107" s="769" t="s">
        <v>1258</v>
      </c>
      <c r="O107" s="734" t="s">
        <v>1356</v>
      </c>
      <c r="P107" s="734"/>
      <c r="Q107" s="734"/>
      <c r="R107" s="736">
        <v>79210</v>
      </c>
      <c r="S107" s="734" t="s">
        <v>1357</v>
      </c>
      <c r="T107" s="728" t="s">
        <v>722</v>
      </c>
      <c r="U107" s="829" t="s">
        <v>1262</v>
      </c>
      <c r="V107" s="736"/>
      <c r="W107" s="734"/>
      <c r="X107" s="736"/>
      <c r="Y107" s="736"/>
      <c r="Z107" s="734" t="s">
        <v>1300</v>
      </c>
      <c r="AA107" s="792" t="s">
        <v>1282</v>
      </c>
      <c r="AB107" s="734" t="s">
        <v>1268</v>
      </c>
      <c r="AC107" s="736" t="s">
        <v>1269</v>
      </c>
      <c r="AD107" s="736">
        <v>79001</v>
      </c>
      <c r="AE107" s="734" t="s">
        <v>1270</v>
      </c>
      <c r="AF107" s="736" t="s">
        <v>1271</v>
      </c>
      <c r="AG107" s="734"/>
      <c r="AH107" s="734"/>
      <c r="AI107" s="734"/>
      <c r="AJ107" s="734"/>
      <c r="AK107" s="788" t="s">
        <v>1272</v>
      </c>
      <c r="AL107" s="832" t="s">
        <v>1329</v>
      </c>
      <c r="AM107" s="831"/>
      <c r="AN107" s="738"/>
      <c r="AO107" s="765"/>
      <c r="AP107" s="740" t="s">
        <v>737</v>
      </c>
      <c r="AQ107" s="752" t="s">
        <v>737</v>
      </c>
      <c r="AR107" s="691"/>
      <c r="AS107" s="752"/>
      <c r="AT107" s="691"/>
      <c r="AU107" s="765" t="s">
        <v>763</v>
      </c>
      <c r="AV107" s="765" t="s">
        <v>763</v>
      </c>
      <c r="AW107" s="766" t="s">
        <v>763</v>
      </c>
      <c r="AX107" s="739" t="s">
        <v>1320</v>
      </c>
      <c r="AY107" s="691"/>
      <c r="AZ107" s="752"/>
      <c r="BA107" s="791"/>
      <c r="BB107" s="793"/>
      <c r="BC107" s="793"/>
      <c r="BD107" s="793"/>
      <c r="BE107" s="791" t="s">
        <v>1277</v>
      </c>
      <c r="BF107" s="785" t="s">
        <v>826</v>
      </c>
      <c r="BG107" s="746" t="s">
        <v>737</v>
      </c>
      <c r="BH107" s="746"/>
      <c r="BI107" s="747"/>
    </row>
    <row r="108" spans="1:61" ht="54" customHeight="1">
      <c r="A108" s="725">
        <v>860008804</v>
      </c>
      <c r="B108" s="726">
        <v>86</v>
      </c>
      <c r="C108" s="727" t="s">
        <v>1358</v>
      </c>
      <c r="D108" s="727"/>
      <c r="E108" s="728" t="s">
        <v>714</v>
      </c>
      <c r="F108" s="728"/>
      <c r="G108" s="729" t="s">
        <v>715</v>
      </c>
      <c r="H108" s="729" t="s">
        <v>715</v>
      </c>
      <c r="I108" s="730">
        <v>182</v>
      </c>
      <c r="J108" s="727" t="s">
        <v>716</v>
      </c>
      <c r="K108" s="731" t="s">
        <v>1359</v>
      </c>
      <c r="L108" s="732">
        <v>860793074</v>
      </c>
      <c r="M108" s="733" t="s">
        <v>1360</v>
      </c>
      <c r="N108" s="731" t="s">
        <v>1361</v>
      </c>
      <c r="O108" s="734" t="s">
        <v>1362</v>
      </c>
      <c r="P108" s="734" t="s">
        <v>1363</v>
      </c>
      <c r="Q108" s="735"/>
      <c r="R108" s="736">
        <v>86400</v>
      </c>
      <c r="S108" s="734" t="s">
        <v>1364</v>
      </c>
      <c r="T108" s="728" t="s">
        <v>722</v>
      </c>
      <c r="U108" s="737" t="s">
        <v>1365</v>
      </c>
      <c r="V108" s="735"/>
      <c r="W108" s="735"/>
      <c r="X108" s="735"/>
      <c r="Y108" s="735"/>
      <c r="Z108" s="734" t="s">
        <v>1366</v>
      </c>
      <c r="AA108" s="735"/>
      <c r="AB108" s="734" t="s">
        <v>1367</v>
      </c>
      <c r="AC108" s="734" t="s">
        <v>1368</v>
      </c>
      <c r="AD108" s="734">
        <v>86280</v>
      </c>
      <c r="AE108" s="734" t="s">
        <v>1369</v>
      </c>
      <c r="AF108" s="734" t="s">
        <v>1370</v>
      </c>
      <c r="AG108" s="735"/>
      <c r="AH108" s="735"/>
      <c r="AI108" s="735"/>
      <c r="AJ108" s="735"/>
      <c r="AK108" s="735"/>
      <c r="AL108" s="735"/>
      <c r="AM108" s="738"/>
      <c r="AN108" s="738"/>
      <c r="AO108" s="739"/>
      <c r="AP108" s="740" t="s">
        <v>737</v>
      </c>
      <c r="AQ108" s="741" t="s">
        <v>734</v>
      </c>
      <c r="AR108" s="742" t="s">
        <v>715</v>
      </c>
      <c r="AS108" s="741" t="s">
        <v>1371</v>
      </c>
      <c r="AT108" s="741" t="s">
        <v>1372</v>
      </c>
      <c r="AU108" s="743">
        <v>42005</v>
      </c>
      <c r="AV108" s="743">
        <v>44926</v>
      </c>
      <c r="AW108" s="744">
        <v>86</v>
      </c>
      <c r="AX108" s="745">
        <v>43831</v>
      </c>
      <c r="AY108" s="741" t="s">
        <v>1373</v>
      </c>
      <c r="AZ108" s="741" t="s">
        <v>737</v>
      </c>
      <c r="BA108" s="734"/>
      <c r="BB108" s="773" t="s">
        <v>1374</v>
      </c>
      <c r="BC108" s="735"/>
      <c r="BD108" s="734"/>
      <c r="BE108" s="735" t="s">
        <v>1358</v>
      </c>
      <c r="BF108" s="723" t="s">
        <v>738</v>
      </c>
      <c r="BG108" s="746" t="s">
        <v>737</v>
      </c>
      <c r="BH108" s="746"/>
      <c r="BI108" s="747"/>
    </row>
    <row r="109" spans="1:61" ht="58.5" customHeight="1">
      <c r="A109" s="725">
        <v>860010958</v>
      </c>
      <c r="B109" s="726">
        <v>86</v>
      </c>
      <c r="C109" s="727" t="s">
        <v>1358</v>
      </c>
      <c r="D109" s="727"/>
      <c r="E109" s="728" t="s">
        <v>714</v>
      </c>
      <c r="F109" s="728"/>
      <c r="G109" s="729" t="s">
        <v>715</v>
      </c>
      <c r="H109" s="729" t="s">
        <v>715</v>
      </c>
      <c r="I109" s="730">
        <v>255</v>
      </c>
      <c r="J109" s="727" t="s">
        <v>968</v>
      </c>
      <c r="K109" s="731" t="s">
        <v>1375</v>
      </c>
      <c r="L109" s="732">
        <v>860793074</v>
      </c>
      <c r="M109" s="733" t="s">
        <v>1360</v>
      </c>
      <c r="N109" s="731" t="s">
        <v>1361</v>
      </c>
      <c r="O109" s="734" t="s">
        <v>1367</v>
      </c>
      <c r="P109" s="734" t="s">
        <v>1376</v>
      </c>
      <c r="Q109" s="735"/>
      <c r="R109" s="736">
        <v>86281</v>
      </c>
      <c r="S109" s="734" t="s">
        <v>1377</v>
      </c>
      <c r="T109" s="728" t="s">
        <v>722</v>
      </c>
      <c r="U109" s="737" t="s">
        <v>1365</v>
      </c>
      <c r="V109" s="735"/>
      <c r="W109" s="735"/>
      <c r="X109" s="735"/>
      <c r="Y109" s="735"/>
      <c r="Z109" s="734" t="s">
        <v>1378</v>
      </c>
      <c r="AA109" s="735"/>
      <c r="AB109" s="734" t="s">
        <v>1367</v>
      </c>
      <c r="AC109" s="734" t="s">
        <v>1368</v>
      </c>
      <c r="AD109" s="734">
        <v>86280</v>
      </c>
      <c r="AE109" s="734" t="s">
        <v>1369</v>
      </c>
      <c r="AF109" s="734" t="s">
        <v>1370</v>
      </c>
      <c r="AG109" s="735"/>
      <c r="AH109" s="735"/>
      <c r="AI109" s="735"/>
      <c r="AJ109" s="735"/>
      <c r="AK109" s="735"/>
      <c r="AL109" s="735"/>
      <c r="AM109" s="738"/>
      <c r="AN109" s="738"/>
      <c r="AO109" s="739"/>
      <c r="AP109" s="740" t="s">
        <v>737</v>
      </c>
      <c r="AQ109" s="741" t="s">
        <v>734</v>
      </c>
      <c r="AR109" s="742" t="s">
        <v>715</v>
      </c>
      <c r="AS109" s="741" t="s">
        <v>1371</v>
      </c>
      <c r="AT109" s="741" t="s">
        <v>1372</v>
      </c>
      <c r="AU109" s="743">
        <v>42005</v>
      </c>
      <c r="AV109" s="743">
        <v>44926</v>
      </c>
      <c r="AW109" s="744">
        <v>86</v>
      </c>
      <c r="AX109" s="745">
        <v>43831</v>
      </c>
      <c r="AY109" s="741" t="s">
        <v>1373</v>
      </c>
      <c r="AZ109" s="741" t="s">
        <v>737</v>
      </c>
      <c r="BA109" s="734"/>
      <c r="BB109" s="773" t="s">
        <v>1374</v>
      </c>
      <c r="BC109" s="735"/>
      <c r="BD109" s="734"/>
      <c r="BE109" s="735" t="s">
        <v>1358</v>
      </c>
      <c r="BF109" s="723" t="s">
        <v>738</v>
      </c>
      <c r="BG109" s="746" t="s">
        <v>737</v>
      </c>
      <c r="BH109" s="746"/>
      <c r="BI109" s="747"/>
    </row>
    <row r="110" spans="1:61" ht="55.5" customHeight="1">
      <c r="A110" s="725">
        <v>860011402</v>
      </c>
      <c r="B110" s="726">
        <v>86</v>
      </c>
      <c r="C110" s="727" t="s">
        <v>1358</v>
      </c>
      <c r="D110" s="727"/>
      <c r="E110" s="728" t="s">
        <v>714</v>
      </c>
      <c r="F110" s="728"/>
      <c r="G110" s="729" t="s">
        <v>715</v>
      </c>
      <c r="H110" s="729" t="s">
        <v>715</v>
      </c>
      <c r="I110" s="730">
        <v>448</v>
      </c>
      <c r="J110" s="727" t="s">
        <v>1018</v>
      </c>
      <c r="K110" s="731" t="s">
        <v>1379</v>
      </c>
      <c r="L110" s="732">
        <v>860793074</v>
      </c>
      <c r="M110" s="733" t="s">
        <v>1360</v>
      </c>
      <c r="N110" s="731" t="s">
        <v>1361</v>
      </c>
      <c r="O110" s="734" t="s">
        <v>1380</v>
      </c>
      <c r="P110" s="734" t="s">
        <v>1381</v>
      </c>
      <c r="Q110" s="735"/>
      <c r="R110" s="736">
        <v>86280</v>
      </c>
      <c r="S110" s="734" t="s">
        <v>1382</v>
      </c>
      <c r="T110" s="728" t="s">
        <v>722</v>
      </c>
      <c r="U110" s="737" t="s">
        <v>1365</v>
      </c>
      <c r="V110" s="735"/>
      <c r="W110" s="735"/>
      <c r="X110" s="735"/>
      <c r="Y110" s="735"/>
      <c r="Z110" s="734" t="s">
        <v>1383</v>
      </c>
      <c r="AA110" s="735"/>
      <c r="AB110" s="734" t="s">
        <v>1367</v>
      </c>
      <c r="AC110" s="734" t="s">
        <v>1368</v>
      </c>
      <c r="AD110" s="734">
        <v>86280</v>
      </c>
      <c r="AE110" s="734" t="s">
        <v>1369</v>
      </c>
      <c r="AF110" s="734" t="s">
        <v>1370</v>
      </c>
      <c r="AG110" s="735"/>
      <c r="AH110" s="735"/>
      <c r="AI110" s="735"/>
      <c r="AJ110" s="735"/>
      <c r="AK110" s="735"/>
      <c r="AL110" s="735"/>
      <c r="AM110" s="738"/>
      <c r="AN110" s="738"/>
      <c r="AO110" s="739"/>
      <c r="AP110" s="740" t="s">
        <v>737</v>
      </c>
      <c r="AQ110" s="741" t="s">
        <v>734</v>
      </c>
      <c r="AR110" s="742" t="s">
        <v>715</v>
      </c>
      <c r="AS110" s="741" t="s">
        <v>1371</v>
      </c>
      <c r="AT110" s="741" t="s">
        <v>1372</v>
      </c>
      <c r="AU110" s="743">
        <v>42005</v>
      </c>
      <c r="AV110" s="743">
        <v>44926</v>
      </c>
      <c r="AW110" s="744">
        <v>86</v>
      </c>
      <c r="AX110" s="745">
        <v>43831</v>
      </c>
      <c r="AY110" s="741" t="s">
        <v>1373</v>
      </c>
      <c r="AZ110" s="741" t="s">
        <v>737</v>
      </c>
      <c r="BA110" s="734"/>
      <c r="BB110" s="773" t="s">
        <v>1374</v>
      </c>
      <c r="BC110" s="735"/>
      <c r="BD110" s="734"/>
      <c r="BE110" s="735" t="s">
        <v>1358</v>
      </c>
      <c r="BF110" s="723" t="s">
        <v>738</v>
      </c>
      <c r="BG110" s="746" t="s">
        <v>737</v>
      </c>
      <c r="BH110" s="746"/>
      <c r="BI110" s="747"/>
    </row>
    <row r="111" spans="1:61" ht="45" customHeight="1">
      <c r="A111" s="725">
        <v>860780121</v>
      </c>
      <c r="B111" s="726">
        <v>86</v>
      </c>
      <c r="C111" s="727" t="s">
        <v>1358</v>
      </c>
      <c r="D111" s="727"/>
      <c r="E111" s="728" t="s">
        <v>714</v>
      </c>
      <c r="F111" s="728"/>
      <c r="G111" s="729" t="s">
        <v>715</v>
      </c>
      <c r="H111" s="729" t="s">
        <v>715</v>
      </c>
      <c r="I111" s="730">
        <v>183</v>
      </c>
      <c r="J111" s="727" t="s">
        <v>741</v>
      </c>
      <c r="K111" s="782" t="s">
        <v>1384</v>
      </c>
      <c r="L111" s="732">
        <v>860793074</v>
      </c>
      <c r="M111" s="733" t="s">
        <v>1360</v>
      </c>
      <c r="N111" s="731" t="s">
        <v>1361</v>
      </c>
      <c r="O111" s="734" t="s">
        <v>1385</v>
      </c>
      <c r="P111" s="734" t="s">
        <v>1386</v>
      </c>
      <c r="Q111" s="735"/>
      <c r="R111" s="736">
        <v>86280</v>
      </c>
      <c r="S111" s="734" t="s">
        <v>1382</v>
      </c>
      <c r="T111" s="728" t="s">
        <v>722</v>
      </c>
      <c r="U111" s="737" t="s">
        <v>1365</v>
      </c>
      <c r="V111" s="735"/>
      <c r="W111" s="735"/>
      <c r="X111" s="735"/>
      <c r="Y111" s="735"/>
      <c r="Z111" s="734" t="s">
        <v>1387</v>
      </c>
      <c r="AA111" s="735"/>
      <c r="AB111" s="734" t="s">
        <v>1367</v>
      </c>
      <c r="AC111" s="734" t="s">
        <v>1368</v>
      </c>
      <c r="AD111" s="734">
        <v>86280</v>
      </c>
      <c r="AE111" s="734" t="s">
        <v>1369</v>
      </c>
      <c r="AF111" s="734" t="s">
        <v>1370</v>
      </c>
      <c r="AG111" s="735"/>
      <c r="AH111" s="735"/>
      <c r="AI111" s="735"/>
      <c r="AJ111" s="735"/>
      <c r="AK111" s="735"/>
      <c r="AL111" s="735"/>
      <c r="AM111" s="738"/>
      <c r="AN111" s="738"/>
      <c r="AO111" s="739"/>
      <c r="AP111" s="740" t="s">
        <v>737</v>
      </c>
      <c r="AQ111" s="741" t="s">
        <v>734</v>
      </c>
      <c r="AR111" s="742" t="s">
        <v>715</v>
      </c>
      <c r="AS111" s="741" t="s">
        <v>1371</v>
      </c>
      <c r="AT111" s="741" t="s">
        <v>1372</v>
      </c>
      <c r="AU111" s="743">
        <v>42005</v>
      </c>
      <c r="AV111" s="743">
        <v>44926</v>
      </c>
      <c r="AW111" s="744">
        <v>86</v>
      </c>
      <c r="AX111" s="745">
        <v>43831</v>
      </c>
      <c r="AY111" s="741" t="s">
        <v>1373</v>
      </c>
      <c r="AZ111" s="741" t="s">
        <v>737</v>
      </c>
      <c r="BA111" s="734"/>
      <c r="BB111" s="773" t="s">
        <v>1374</v>
      </c>
      <c r="BC111" s="735"/>
      <c r="BD111" s="734"/>
      <c r="BE111" s="735" t="s">
        <v>1358</v>
      </c>
      <c r="BF111" s="723" t="s">
        <v>738</v>
      </c>
      <c r="BG111" s="746" t="s">
        <v>737</v>
      </c>
      <c r="BH111" s="746"/>
      <c r="BI111" s="747"/>
    </row>
    <row r="112" spans="1:61" ht="52.5" customHeight="1">
      <c r="A112" s="725">
        <v>860780188</v>
      </c>
      <c r="B112" s="726">
        <v>86</v>
      </c>
      <c r="C112" s="727" t="s">
        <v>1358</v>
      </c>
      <c r="D112" s="727"/>
      <c r="E112" s="728" t="s">
        <v>714</v>
      </c>
      <c r="F112" s="728"/>
      <c r="G112" s="729" t="s">
        <v>715</v>
      </c>
      <c r="H112" s="729" t="s">
        <v>715</v>
      </c>
      <c r="I112" s="730">
        <v>183</v>
      </c>
      <c r="J112" s="727" t="s">
        <v>741</v>
      </c>
      <c r="K112" s="731" t="s">
        <v>1388</v>
      </c>
      <c r="L112" s="732">
        <v>860793074</v>
      </c>
      <c r="M112" s="733" t="s">
        <v>1360</v>
      </c>
      <c r="N112" s="731" t="s">
        <v>1361</v>
      </c>
      <c r="O112" s="734" t="s">
        <v>1389</v>
      </c>
      <c r="P112" s="734"/>
      <c r="Q112" s="735"/>
      <c r="R112" s="736">
        <v>86400</v>
      </c>
      <c r="S112" s="734" t="s">
        <v>1364</v>
      </c>
      <c r="T112" s="728" t="s">
        <v>722</v>
      </c>
      <c r="U112" s="737" t="s">
        <v>1365</v>
      </c>
      <c r="V112" s="735"/>
      <c r="W112" s="735"/>
      <c r="X112" s="735"/>
      <c r="Y112" s="735"/>
      <c r="Z112" s="734" t="s">
        <v>1366</v>
      </c>
      <c r="AA112" s="735"/>
      <c r="AB112" s="734" t="s">
        <v>1367</v>
      </c>
      <c r="AC112" s="734" t="s">
        <v>1368</v>
      </c>
      <c r="AD112" s="734">
        <v>86280</v>
      </c>
      <c r="AE112" s="734" t="s">
        <v>1369</v>
      </c>
      <c r="AF112" s="734" t="s">
        <v>1370</v>
      </c>
      <c r="AG112" s="735"/>
      <c r="AH112" s="735"/>
      <c r="AI112" s="735"/>
      <c r="AJ112" s="735"/>
      <c r="AK112" s="735"/>
      <c r="AL112" s="735"/>
      <c r="AM112" s="738"/>
      <c r="AN112" s="738"/>
      <c r="AO112" s="739"/>
      <c r="AP112" s="740" t="s">
        <v>737</v>
      </c>
      <c r="AQ112" s="741" t="s">
        <v>734</v>
      </c>
      <c r="AR112" s="742" t="s">
        <v>715</v>
      </c>
      <c r="AS112" s="741" t="s">
        <v>1371</v>
      </c>
      <c r="AT112" s="741" t="s">
        <v>1372</v>
      </c>
      <c r="AU112" s="743">
        <v>42005</v>
      </c>
      <c r="AV112" s="743">
        <v>44926</v>
      </c>
      <c r="AW112" s="744">
        <v>86</v>
      </c>
      <c r="AX112" s="745">
        <v>43831</v>
      </c>
      <c r="AY112" s="741" t="s">
        <v>1373</v>
      </c>
      <c r="AZ112" s="741" t="s">
        <v>737</v>
      </c>
      <c r="BA112" s="734"/>
      <c r="BB112" s="773" t="s">
        <v>1374</v>
      </c>
      <c r="BC112" s="735"/>
      <c r="BD112" s="734"/>
      <c r="BE112" s="735" t="s">
        <v>1358</v>
      </c>
      <c r="BF112" s="723" t="s">
        <v>738</v>
      </c>
      <c r="BG112" s="746" t="s">
        <v>737</v>
      </c>
      <c r="BH112" s="746"/>
      <c r="BI112" s="747"/>
    </row>
    <row r="113" spans="1:61" ht="47.45" customHeight="1">
      <c r="A113" s="725">
        <v>860780600</v>
      </c>
      <c r="B113" s="726">
        <v>86</v>
      </c>
      <c r="C113" s="727" t="s">
        <v>1358</v>
      </c>
      <c r="D113" s="727"/>
      <c r="E113" s="728" t="s">
        <v>714</v>
      </c>
      <c r="F113" s="728"/>
      <c r="G113" s="729" t="s">
        <v>715</v>
      </c>
      <c r="H113" s="729" t="s">
        <v>715</v>
      </c>
      <c r="I113" s="730">
        <v>246</v>
      </c>
      <c r="J113" s="727" t="s">
        <v>803</v>
      </c>
      <c r="K113" s="731" t="s">
        <v>1390</v>
      </c>
      <c r="L113" s="732">
        <v>860793074</v>
      </c>
      <c r="M113" s="733" t="s">
        <v>1360</v>
      </c>
      <c r="N113" s="731" t="s">
        <v>1361</v>
      </c>
      <c r="O113" s="734" t="s">
        <v>1391</v>
      </c>
      <c r="P113" s="734" t="s">
        <v>1392</v>
      </c>
      <c r="Q113" s="735"/>
      <c r="R113" s="736">
        <v>86280</v>
      </c>
      <c r="S113" s="734" t="s">
        <v>1382</v>
      </c>
      <c r="T113" s="728" t="s">
        <v>722</v>
      </c>
      <c r="U113" s="737" t="s">
        <v>1365</v>
      </c>
      <c r="V113" s="735"/>
      <c r="W113" s="735"/>
      <c r="X113" s="735"/>
      <c r="Y113" s="735"/>
      <c r="Z113" s="734" t="s">
        <v>1393</v>
      </c>
      <c r="AA113" s="735"/>
      <c r="AB113" s="734" t="s">
        <v>1367</v>
      </c>
      <c r="AC113" s="734" t="s">
        <v>1368</v>
      </c>
      <c r="AD113" s="734">
        <v>86280</v>
      </c>
      <c r="AE113" s="734" t="s">
        <v>1369</v>
      </c>
      <c r="AF113" s="734" t="s">
        <v>1370</v>
      </c>
      <c r="AG113" s="735"/>
      <c r="AH113" s="735"/>
      <c r="AI113" s="735"/>
      <c r="AJ113" s="735"/>
      <c r="AK113" s="735"/>
      <c r="AL113" s="735"/>
      <c r="AM113" s="738"/>
      <c r="AN113" s="738"/>
      <c r="AO113" s="739"/>
      <c r="AP113" s="740" t="s">
        <v>737</v>
      </c>
      <c r="AQ113" s="741" t="s">
        <v>734</v>
      </c>
      <c r="AR113" s="742" t="s">
        <v>715</v>
      </c>
      <c r="AS113" s="741" t="s">
        <v>1371</v>
      </c>
      <c r="AT113" s="741" t="s">
        <v>1394</v>
      </c>
      <c r="AU113" s="743">
        <v>42005</v>
      </c>
      <c r="AV113" s="743">
        <v>44926</v>
      </c>
      <c r="AW113" s="744">
        <v>86</v>
      </c>
      <c r="AX113" s="745">
        <v>43831</v>
      </c>
      <c r="AY113" s="741" t="s">
        <v>1373</v>
      </c>
      <c r="AZ113" s="741" t="s">
        <v>737</v>
      </c>
      <c r="BA113" s="734"/>
      <c r="BB113" s="773" t="s">
        <v>1374</v>
      </c>
      <c r="BC113" s="735"/>
      <c r="BD113" s="734"/>
      <c r="BE113" s="735" t="s">
        <v>1358</v>
      </c>
      <c r="BF113" s="723" t="s">
        <v>738</v>
      </c>
      <c r="BG113" s="746" t="s">
        <v>737</v>
      </c>
      <c r="BH113" s="746"/>
      <c r="BI113" s="747"/>
    </row>
    <row r="114" spans="1:61" ht="69" customHeight="1">
      <c r="A114" s="725">
        <v>860785625</v>
      </c>
      <c r="B114" s="726">
        <v>86</v>
      </c>
      <c r="C114" s="727" t="s">
        <v>1358</v>
      </c>
      <c r="D114" s="727"/>
      <c r="E114" s="728" t="s">
        <v>714</v>
      </c>
      <c r="F114" s="728"/>
      <c r="G114" s="729" t="s">
        <v>715</v>
      </c>
      <c r="H114" s="729" t="s">
        <v>715</v>
      </c>
      <c r="I114" s="730">
        <v>182</v>
      </c>
      <c r="J114" s="727" t="s">
        <v>716</v>
      </c>
      <c r="K114" s="731" t="s">
        <v>1395</v>
      </c>
      <c r="L114" s="732">
        <v>860793074</v>
      </c>
      <c r="M114" s="733" t="s">
        <v>1360</v>
      </c>
      <c r="N114" s="731" t="s">
        <v>1361</v>
      </c>
      <c r="O114" s="734" t="s">
        <v>1396</v>
      </c>
      <c r="P114" s="734"/>
      <c r="Q114" s="735"/>
      <c r="R114" s="736">
        <v>86000</v>
      </c>
      <c r="S114" s="734" t="s">
        <v>1397</v>
      </c>
      <c r="T114" s="728" t="s">
        <v>722</v>
      </c>
      <c r="U114" s="737" t="s">
        <v>1365</v>
      </c>
      <c r="V114" s="735"/>
      <c r="W114" s="735"/>
      <c r="X114" s="735"/>
      <c r="Y114" s="735"/>
      <c r="Z114" s="734" t="s">
        <v>1398</v>
      </c>
      <c r="AA114" s="735"/>
      <c r="AB114" s="734" t="s">
        <v>1367</v>
      </c>
      <c r="AC114" s="734" t="s">
        <v>1368</v>
      </c>
      <c r="AD114" s="734">
        <v>86280</v>
      </c>
      <c r="AE114" s="734" t="s">
        <v>1369</v>
      </c>
      <c r="AF114" s="734" t="s">
        <v>1370</v>
      </c>
      <c r="AG114" s="735"/>
      <c r="AH114" s="735"/>
      <c r="AI114" s="735"/>
      <c r="AJ114" s="735"/>
      <c r="AK114" s="735"/>
      <c r="AL114" s="735"/>
      <c r="AM114" s="738"/>
      <c r="AN114" s="738"/>
      <c r="AO114" s="739"/>
      <c r="AP114" s="740" t="s">
        <v>737</v>
      </c>
      <c r="AQ114" s="741" t="s">
        <v>734</v>
      </c>
      <c r="AR114" s="742" t="s">
        <v>715</v>
      </c>
      <c r="AS114" s="741" t="s">
        <v>1371</v>
      </c>
      <c r="AT114" s="741" t="s">
        <v>1372</v>
      </c>
      <c r="AU114" s="743">
        <v>42005</v>
      </c>
      <c r="AV114" s="743">
        <v>44926</v>
      </c>
      <c r="AW114" s="744">
        <v>86</v>
      </c>
      <c r="AX114" s="745">
        <v>43831</v>
      </c>
      <c r="AY114" s="741" t="s">
        <v>1373</v>
      </c>
      <c r="AZ114" s="741" t="s">
        <v>737</v>
      </c>
      <c r="BA114" s="734"/>
      <c r="BB114" s="773" t="s">
        <v>1374</v>
      </c>
      <c r="BC114" s="735"/>
      <c r="BD114" s="734"/>
      <c r="BE114" s="735" t="s">
        <v>1358</v>
      </c>
      <c r="BF114" s="723" t="s">
        <v>738</v>
      </c>
      <c r="BG114" s="746" t="s">
        <v>737</v>
      </c>
      <c r="BH114" s="746"/>
      <c r="BI114" s="747"/>
    </row>
    <row r="115" spans="1:61" ht="51.75" customHeight="1">
      <c r="A115" s="725">
        <v>190011148</v>
      </c>
      <c r="B115" s="817">
        <v>19</v>
      </c>
      <c r="C115" s="751" t="s">
        <v>999</v>
      </c>
      <c r="D115" s="833"/>
      <c r="E115" s="727" t="s">
        <v>1000</v>
      </c>
      <c r="F115" s="727"/>
      <c r="G115" s="729" t="s">
        <v>715</v>
      </c>
      <c r="H115" s="729" t="s">
        <v>715</v>
      </c>
      <c r="I115" s="730">
        <v>255</v>
      </c>
      <c r="J115" s="727" t="s">
        <v>968</v>
      </c>
      <c r="K115" s="782" t="s">
        <v>1399</v>
      </c>
      <c r="L115" s="732">
        <v>940004088</v>
      </c>
      <c r="M115" s="733" t="s">
        <v>1400</v>
      </c>
      <c r="N115" s="731" t="s">
        <v>1400</v>
      </c>
      <c r="O115" s="734"/>
      <c r="P115" s="734" t="s">
        <v>1401</v>
      </c>
      <c r="Q115" s="735"/>
      <c r="R115" s="736">
        <v>19430</v>
      </c>
      <c r="S115" s="734" t="s">
        <v>1402</v>
      </c>
      <c r="T115" s="728" t="s">
        <v>722</v>
      </c>
      <c r="U115" s="737" t="s">
        <v>1403</v>
      </c>
      <c r="V115" s="735"/>
      <c r="W115" s="735"/>
      <c r="X115" s="735"/>
      <c r="Y115" s="735"/>
      <c r="Z115" s="734" t="s">
        <v>1404</v>
      </c>
      <c r="AA115" s="735" t="s">
        <v>1405</v>
      </c>
      <c r="AB115" s="734" t="s">
        <v>1406</v>
      </c>
      <c r="AC115" s="734"/>
      <c r="AD115" s="734">
        <v>94200</v>
      </c>
      <c r="AE115" s="734" t="s">
        <v>1407</v>
      </c>
      <c r="AF115" s="734" t="s">
        <v>1408</v>
      </c>
      <c r="AG115" s="735"/>
      <c r="AH115" s="735"/>
      <c r="AI115" s="735"/>
      <c r="AJ115" s="735"/>
      <c r="AK115" s="735"/>
      <c r="AL115" s="735"/>
      <c r="AM115" s="738"/>
      <c r="AN115" s="738"/>
      <c r="AO115" s="739"/>
      <c r="AP115" s="740" t="s">
        <v>1409</v>
      </c>
      <c r="AQ115" s="824" t="s">
        <v>734</v>
      </c>
      <c r="AR115" s="742" t="s">
        <v>715</v>
      </c>
      <c r="AS115" s="741" t="s">
        <v>1410</v>
      </c>
      <c r="AT115" s="742"/>
      <c r="AU115" s="743">
        <v>43101</v>
      </c>
      <c r="AV115" s="743">
        <v>44916</v>
      </c>
      <c r="AW115" s="744">
        <v>19</v>
      </c>
      <c r="AX115" s="803">
        <v>42977</v>
      </c>
      <c r="AY115" s="741" t="s">
        <v>869</v>
      </c>
      <c r="AZ115" s="742"/>
      <c r="BA115" s="734"/>
      <c r="BB115" s="734"/>
      <c r="BC115" s="735"/>
      <c r="BD115" s="735"/>
      <c r="BE115" s="776" t="s">
        <v>1012</v>
      </c>
      <c r="BF115" s="730" t="s">
        <v>1013</v>
      </c>
      <c r="BG115" s="746" t="s">
        <v>737</v>
      </c>
      <c r="BH115" s="746"/>
      <c r="BI115" s="747"/>
    </row>
    <row r="116" spans="1:61" ht="72.75" customHeight="1">
      <c r="A116" s="749">
        <v>330019118</v>
      </c>
      <c r="B116" s="825">
        <v>33</v>
      </c>
      <c r="C116" s="751" t="s">
        <v>1358</v>
      </c>
      <c r="D116" s="752"/>
      <c r="E116" s="727" t="s">
        <v>1411</v>
      </c>
      <c r="F116" s="752"/>
      <c r="G116" s="736" t="s">
        <v>747</v>
      </c>
      <c r="H116" s="754" t="s">
        <v>748</v>
      </c>
      <c r="I116" s="755">
        <v>500</v>
      </c>
      <c r="J116" s="756" t="s">
        <v>749</v>
      </c>
      <c r="K116" s="778" t="s">
        <v>1412</v>
      </c>
      <c r="L116" s="758">
        <v>940004088</v>
      </c>
      <c r="M116" s="733" t="s">
        <v>1400</v>
      </c>
      <c r="N116" s="731" t="s">
        <v>1400</v>
      </c>
      <c r="O116" s="734" t="s">
        <v>1413</v>
      </c>
      <c r="P116" s="734" t="s">
        <v>1414</v>
      </c>
      <c r="Q116" s="736"/>
      <c r="R116" s="736">
        <v>33980</v>
      </c>
      <c r="S116" s="761" t="s">
        <v>1415</v>
      </c>
      <c r="T116" s="728" t="s">
        <v>722</v>
      </c>
      <c r="U116" s="737" t="s">
        <v>1416</v>
      </c>
      <c r="V116" s="736" t="s">
        <v>813</v>
      </c>
      <c r="W116" s="736" t="s">
        <v>1417</v>
      </c>
      <c r="X116" s="736" t="s">
        <v>1418</v>
      </c>
      <c r="Y116" s="736"/>
      <c r="Z116" s="734" t="s">
        <v>1419</v>
      </c>
      <c r="AA116" s="736"/>
      <c r="AB116" s="734" t="s">
        <v>1406</v>
      </c>
      <c r="AC116" s="736" t="s">
        <v>1414</v>
      </c>
      <c r="AD116" s="736">
        <v>94200</v>
      </c>
      <c r="AE116" s="734" t="s">
        <v>1407</v>
      </c>
      <c r="AF116" s="736" t="s">
        <v>1408</v>
      </c>
      <c r="AG116" s="736"/>
      <c r="AH116" s="736"/>
      <c r="AI116" s="736"/>
      <c r="AJ116" s="736"/>
      <c r="AK116" s="736"/>
      <c r="AL116" s="736"/>
      <c r="AM116" s="763"/>
      <c r="AN116" s="738"/>
      <c r="AO116" s="739"/>
      <c r="AP116" s="691" t="s">
        <v>734</v>
      </c>
      <c r="AQ116" s="742" t="s">
        <v>734</v>
      </c>
      <c r="AR116" s="742" t="s">
        <v>748</v>
      </c>
      <c r="AS116" s="775" t="s">
        <v>1420</v>
      </c>
      <c r="AT116" s="742"/>
      <c r="AU116" s="743">
        <v>44197</v>
      </c>
      <c r="AV116" s="743">
        <v>46022</v>
      </c>
      <c r="AW116" s="744">
        <v>33</v>
      </c>
      <c r="AX116" s="743">
        <v>44196</v>
      </c>
      <c r="AY116" s="742" t="s">
        <v>869</v>
      </c>
      <c r="AZ116" s="775" t="s">
        <v>737</v>
      </c>
      <c r="BA116" s="734"/>
      <c r="BB116" s="736"/>
      <c r="BC116" s="736"/>
      <c r="BD116" s="736"/>
      <c r="BE116" s="767" t="s">
        <v>825</v>
      </c>
      <c r="BF116" s="794" t="s">
        <v>858</v>
      </c>
      <c r="BG116" s="746" t="s">
        <v>737</v>
      </c>
      <c r="BH116" s="746"/>
      <c r="BI116" s="747"/>
    </row>
    <row r="117" spans="1:61" ht="40.15" customHeight="1">
      <c r="A117" s="725">
        <v>860010636</v>
      </c>
      <c r="B117" s="726">
        <v>86</v>
      </c>
      <c r="C117" s="727" t="s">
        <v>1358</v>
      </c>
      <c r="D117" s="727"/>
      <c r="E117" s="728" t="s">
        <v>714</v>
      </c>
      <c r="F117" s="728"/>
      <c r="G117" s="729" t="s">
        <v>715</v>
      </c>
      <c r="H117" s="729" t="s">
        <v>715</v>
      </c>
      <c r="I117" s="730">
        <v>255</v>
      </c>
      <c r="J117" s="727" t="s">
        <v>968</v>
      </c>
      <c r="K117" s="731" t="s">
        <v>1421</v>
      </c>
      <c r="L117" s="732">
        <v>940004088</v>
      </c>
      <c r="M117" s="733" t="s">
        <v>1400</v>
      </c>
      <c r="N117" s="731" t="s">
        <v>1400</v>
      </c>
      <c r="O117" s="734" t="s">
        <v>1422</v>
      </c>
      <c r="P117" s="734"/>
      <c r="Q117" s="735"/>
      <c r="R117" s="736">
        <v>86800</v>
      </c>
      <c r="S117" s="734" t="s">
        <v>822</v>
      </c>
      <c r="T117" s="728" t="s">
        <v>722</v>
      </c>
      <c r="U117" s="737" t="s">
        <v>1423</v>
      </c>
      <c r="V117" s="735" t="s">
        <v>724</v>
      </c>
      <c r="W117" s="735" t="s">
        <v>1424</v>
      </c>
      <c r="X117" s="735" t="s">
        <v>1425</v>
      </c>
      <c r="Y117" s="735" t="s">
        <v>727</v>
      </c>
      <c r="Z117" s="734" t="s">
        <v>1426</v>
      </c>
      <c r="AA117" s="735"/>
      <c r="AB117" s="734" t="s">
        <v>1406</v>
      </c>
      <c r="AC117" s="734"/>
      <c r="AD117" s="734">
        <v>94200</v>
      </c>
      <c r="AE117" s="734" t="s">
        <v>1407</v>
      </c>
      <c r="AF117" s="734" t="s">
        <v>1408</v>
      </c>
      <c r="AG117" s="735"/>
      <c r="AH117" s="735"/>
      <c r="AI117" s="735"/>
      <c r="AJ117" s="735"/>
      <c r="AK117" s="735"/>
      <c r="AL117" s="735"/>
      <c r="AM117" s="738"/>
      <c r="AN117" s="738"/>
      <c r="AO117" s="772"/>
      <c r="AP117" s="740" t="s">
        <v>734</v>
      </c>
      <c r="AQ117" s="741" t="s">
        <v>734</v>
      </c>
      <c r="AR117" s="742" t="s">
        <v>715</v>
      </c>
      <c r="AS117" s="741" t="s">
        <v>1427</v>
      </c>
      <c r="AT117" s="741" t="s">
        <v>1428</v>
      </c>
      <c r="AU117" s="743">
        <v>43831</v>
      </c>
      <c r="AV117" s="743">
        <v>46022</v>
      </c>
      <c r="AW117" s="744" t="s">
        <v>1429</v>
      </c>
      <c r="AX117" s="745">
        <v>45782</v>
      </c>
      <c r="AY117" s="741" t="s">
        <v>1430</v>
      </c>
      <c r="AZ117" s="741" t="s">
        <v>737</v>
      </c>
      <c r="BA117" s="734"/>
      <c r="BB117" s="773" t="s">
        <v>1431</v>
      </c>
      <c r="BC117" s="735"/>
      <c r="BD117" s="734"/>
      <c r="BE117" s="735" t="s">
        <v>855</v>
      </c>
      <c r="BF117" s="723" t="s">
        <v>738</v>
      </c>
      <c r="BG117" s="746" t="s">
        <v>737</v>
      </c>
      <c r="BH117" s="746"/>
      <c r="BI117" s="747"/>
    </row>
    <row r="118" spans="1:61" ht="40.15" customHeight="1">
      <c r="A118" s="725">
        <v>860010941</v>
      </c>
      <c r="B118" s="726">
        <v>86</v>
      </c>
      <c r="C118" s="727" t="s">
        <v>1358</v>
      </c>
      <c r="D118" s="727"/>
      <c r="E118" s="728" t="s">
        <v>714</v>
      </c>
      <c r="F118" s="728"/>
      <c r="G118" s="729" t="s">
        <v>715</v>
      </c>
      <c r="H118" s="729" t="s">
        <v>715</v>
      </c>
      <c r="I118" s="730">
        <v>448</v>
      </c>
      <c r="J118" s="727" t="s">
        <v>1018</v>
      </c>
      <c r="K118" s="782" t="s">
        <v>1432</v>
      </c>
      <c r="L118" s="732">
        <v>940004088</v>
      </c>
      <c r="M118" s="733" t="s">
        <v>1400</v>
      </c>
      <c r="N118" s="731" t="s">
        <v>1400</v>
      </c>
      <c r="O118" s="734" t="s">
        <v>1433</v>
      </c>
      <c r="P118" s="734"/>
      <c r="Q118" s="735"/>
      <c r="R118" s="736">
        <v>86800</v>
      </c>
      <c r="S118" s="734" t="s">
        <v>822</v>
      </c>
      <c r="T118" s="728" t="s">
        <v>722</v>
      </c>
      <c r="U118" s="737" t="s">
        <v>1423</v>
      </c>
      <c r="V118" s="735" t="s">
        <v>724</v>
      </c>
      <c r="W118" s="735" t="s">
        <v>1424</v>
      </c>
      <c r="X118" s="735" t="s">
        <v>1425</v>
      </c>
      <c r="Y118" s="735" t="s">
        <v>727</v>
      </c>
      <c r="Z118" s="734" t="s">
        <v>1426</v>
      </c>
      <c r="AA118" s="735"/>
      <c r="AB118" s="734" t="s">
        <v>1406</v>
      </c>
      <c r="AC118" s="734"/>
      <c r="AD118" s="734">
        <v>94200</v>
      </c>
      <c r="AE118" s="734" t="s">
        <v>1407</v>
      </c>
      <c r="AF118" s="734" t="s">
        <v>1408</v>
      </c>
      <c r="AG118" s="735"/>
      <c r="AH118" s="735"/>
      <c r="AI118" s="735"/>
      <c r="AJ118" s="735"/>
      <c r="AK118" s="735"/>
      <c r="AL118" s="735"/>
      <c r="AM118" s="738"/>
      <c r="AN118" s="738"/>
      <c r="AO118" s="772"/>
      <c r="AP118" s="740" t="s">
        <v>734</v>
      </c>
      <c r="AQ118" s="741" t="s">
        <v>734</v>
      </c>
      <c r="AR118" s="742" t="s">
        <v>715</v>
      </c>
      <c r="AS118" s="741" t="s">
        <v>1427</v>
      </c>
      <c r="AT118" s="741" t="s">
        <v>1428</v>
      </c>
      <c r="AU118" s="743">
        <v>43831</v>
      </c>
      <c r="AV118" s="743">
        <v>46022</v>
      </c>
      <c r="AW118" s="744" t="s">
        <v>1429</v>
      </c>
      <c r="AX118" s="745">
        <v>45782</v>
      </c>
      <c r="AY118" s="741" t="s">
        <v>1430</v>
      </c>
      <c r="AZ118" s="741" t="s">
        <v>737</v>
      </c>
      <c r="BA118" s="734"/>
      <c r="BB118" s="773" t="s">
        <v>1431</v>
      </c>
      <c r="BC118" s="735"/>
      <c r="BD118" s="734"/>
      <c r="BE118" s="735" t="s">
        <v>855</v>
      </c>
      <c r="BF118" s="723" t="s">
        <v>738</v>
      </c>
      <c r="BG118" s="746" t="s">
        <v>737</v>
      </c>
      <c r="BH118" s="746"/>
      <c r="BI118" s="747"/>
    </row>
    <row r="119" spans="1:61" ht="40.15" customHeight="1">
      <c r="A119" s="828">
        <v>170009484</v>
      </c>
      <c r="B119" s="834">
        <v>17</v>
      </c>
      <c r="C119" s="734" t="s">
        <v>1434</v>
      </c>
      <c r="D119" s="728"/>
      <c r="E119" s="753" t="s">
        <v>1435</v>
      </c>
      <c r="F119" s="785"/>
      <c r="G119" s="736" t="s">
        <v>715</v>
      </c>
      <c r="H119" s="736" t="s">
        <v>715</v>
      </c>
      <c r="I119" s="773">
        <v>182</v>
      </c>
      <c r="J119" s="734" t="s">
        <v>716</v>
      </c>
      <c r="K119" s="769" t="s">
        <v>1436</v>
      </c>
      <c r="L119" s="786">
        <v>170788632</v>
      </c>
      <c r="M119" s="733" t="s">
        <v>1437</v>
      </c>
      <c r="N119" s="769" t="s">
        <v>1438</v>
      </c>
      <c r="O119" s="734" t="s">
        <v>1439</v>
      </c>
      <c r="P119" s="734" t="s">
        <v>1260</v>
      </c>
      <c r="Q119" s="734"/>
      <c r="R119" s="736">
        <v>17442</v>
      </c>
      <c r="S119" s="734" t="s">
        <v>1440</v>
      </c>
      <c r="T119" s="728" t="s">
        <v>722</v>
      </c>
      <c r="U119" s="737" t="s">
        <v>1441</v>
      </c>
      <c r="V119" s="736"/>
      <c r="W119" s="734"/>
      <c r="X119" s="736"/>
      <c r="Y119" s="736"/>
      <c r="Z119" s="736" t="s">
        <v>1442</v>
      </c>
      <c r="AA119" s="736"/>
      <c r="AB119" s="734" t="s">
        <v>1443</v>
      </c>
      <c r="AC119" s="736" t="s">
        <v>1444</v>
      </c>
      <c r="AD119" s="736">
        <v>17443</v>
      </c>
      <c r="AE119" s="734" t="s">
        <v>1445</v>
      </c>
      <c r="AF119" s="736" t="s">
        <v>1446</v>
      </c>
      <c r="AG119" s="734"/>
      <c r="AH119" s="734"/>
      <c r="AI119" s="734"/>
      <c r="AJ119" s="734"/>
      <c r="AK119" s="734"/>
      <c r="AL119" s="734"/>
      <c r="AM119" s="763"/>
      <c r="AN119" s="738"/>
      <c r="AO119" s="765"/>
      <c r="AP119" s="740" t="s">
        <v>734</v>
      </c>
      <c r="AQ119" s="742" t="s">
        <v>734</v>
      </c>
      <c r="AR119" s="742" t="s">
        <v>715</v>
      </c>
      <c r="AS119" s="742" t="s">
        <v>1447</v>
      </c>
      <c r="AT119" s="835" t="s">
        <v>1448</v>
      </c>
      <c r="AU119" s="743">
        <v>43466</v>
      </c>
      <c r="AV119" s="743">
        <v>46022</v>
      </c>
      <c r="AW119" s="744">
        <v>17</v>
      </c>
      <c r="AX119" s="743">
        <v>45672</v>
      </c>
      <c r="AY119" s="742" t="s">
        <v>1449</v>
      </c>
      <c r="AZ119" s="743" t="s">
        <v>734</v>
      </c>
      <c r="BA119" s="773"/>
      <c r="BB119" s="793"/>
      <c r="BC119" s="793" t="s">
        <v>1450</v>
      </c>
      <c r="BD119" s="793"/>
      <c r="BE119" s="791" t="s">
        <v>1451</v>
      </c>
      <c r="BF119" s="785" t="s">
        <v>1452</v>
      </c>
      <c r="BG119" s="746" t="s">
        <v>734</v>
      </c>
      <c r="BH119" s="746"/>
      <c r="BI119" s="747"/>
    </row>
    <row r="120" spans="1:61" ht="40.15" customHeight="1">
      <c r="A120" s="828">
        <v>170015358</v>
      </c>
      <c r="B120" s="834">
        <v>17</v>
      </c>
      <c r="C120" s="734" t="s">
        <v>1434</v>
      </c>
      <c r="D120" s="728"/>
      <c r="E120" s="753" t="s">
        <v>1435</v>
      </c>
      <c r="F120" s="785"/>
      <c r="G120" s="736" t="s">
        <v>715</v>
      </c>
      <c r="H120" s="736" t="s">
        <v>715</v>
      </c>
      <c r="I120" s="773">
        <v>182</v>
      </c>
      <c r="J120" s="734" t="s">
        <v>716</v>
      </c>
      <c r="K120" s="769" t="s">
        <v>1453</v>
      </c>
      <c r="L120" s="786">
        <v>170788632</v>
      </c>
      <c r="M120" s="733" t="s">
        <v>1437</v>
      </c>
      <c r="N120" s="769" t="s">
        <v>1438</v>
      </c>
      <c r="O120" s="734" t="s">
        <v>1454</v>
      </c>
      <c r="P120" s="734" t="s">
        <v>1455</v>
      </c>
      <c r="Q120" s="734"/>
      <c r="R120" s="736">
        <v>17810</v>
      </c>
      <c r="S120" s="734" t="s">
        <v>1456</v>
      </c>
      <c r="T120" s="728" t="s">
        <v>722</v>
      </c>
      <c r="U120" s="737" t="s">
        <v>1441</v>
      </c>
      <c r="V120" s="734"/>
      <c r="W120" s="734"/>
      <c r="X120" s="734"/>
      <c r="Y120" s="734"/>
      <c r="Z120" s="736" t="s">
        <v>1457</v>
      </c>
      <c r="AA120" s="734"/>
      <c r="AB120" s="734" t="s">
        <v>1443</v>
      </c>
      <c r="AC120" s="736" t="s">
        <v>1444</v>
      </c>
      <c r="AD120" s="736">
        <v>17443</v>
      </c>
      <c r="AE120" s="734" t="s">
        <v>1445</v>
      </c>
      <c r="AF120" s="736" t="s">
        <v>1446</v>
      </c>
      <c r="AG120" s="734"/>
      <c r="AH120" s="734"/>
      <c r="AI120" s="734"/>
      <c r="AJ120" s="734"/>
      <c r="AK120" s="734"/>
      <c r="AL120" s="734"/>
      <c r="AM120" s="763"/>
      <c r="AN120" s="738"/>
      <c r="AO120" s="765"/>
      <c r="AP120" s="740" t="s">
        <v>734</v>
      </c>
      <c r="AQ120" s="742" t="s">
        <v>734</v>
      </c>
      <c r="AR120" s="742" t="s">
        <v>715</v>
      </c>
      <c r="AS120" s="742" t="s">
        <v>1447</v>
      </c>
      <c r="AT120" s="835" t="s">
        <v>1448</v>
      </c>
      <c r="AU120" s="743">
        <v>43466</v>
      </c>
      <c r="AV120" s="743">
        <v>46022</v>
      </c>
      <c r="AW120" s="744">
        <v>17</v>
      </c>
      <c r="AX120" s="743">
        <v>45672</v>
      </c>
      <c r="AY120" s="742" t="s">
        <v>1449</v>
      </c>
      <c r="AZ120" s="743" t="s">
        <v>734</v>
      </c>
      <c r="BA120" s="791"/>
      <c r="BB120" s="793"/>
      <c r="BC120" s="793" t="s">
        <v>1450</v>
      </c>
      <c r="BD120" s="793"/>
      <c r="BE120" s="791" t="s">
        <v>1451</v>
      </c>
      <c r="BF120" s="785" t="s">
        <v>1452</v>
      </c>
      <c r="BG120" s="746" t="s">
        <v>734</v>
      </c>
      <c r="BH120" s="746"/>
      <c r="BI120" s="747"/>
    </row>
    <row r="121" spans="1:61" ht="40.15" customHeight="1">
      <c r="A121" s="819">
        <v>170019590</v>
      </c>
      <c r="B121" s="834">
        <v>17</v>
      </c>
      <c r="C121" s="734" t="s">
        <v>1434</v>
      </c>
      <c r="D121" s="728"/>
      <c r="E121" s="753" t="s">
        <v>1435</v>
      </c>
      <c r="F121" s="785"/>
      <c r="G121" s="793" t="s">
        <v>715</v>
      </c>
      <c r="H121" s="793" t="s">
        <v>715</v>
      </c>
      <c r="I121" s="821">
        <v>246</v>
      </c>
      <c r="J121" s="736" t="s">
        <v>803</v>
      </c>
      <c r="K121" s="812" t="s">
        <v>1458</v>
      </c>
      <c r="L121" s="786">
        <v>170788632</v>
      </c>
      <c r="M121" s="733" t="s">
        <v>1437</v>
      </c>
      <c r="N121" s="769" t="s">
        <v>1438</v>
      </c>
      <c r="O121" s="734" t="s">
        <v>1459</v>
      </c>
      <c r="P121" s="734"/>
      <c r="Q121" s="791"/>
      <c r="R121" s="736">
        <v>17330</v>
      </c>
      <c r="S121" s="791" t="s">
        <v>1460</v>
      </c>
      <c r="T121" s="728" t="s">
        <v>722</v>
      </c>
      <c r="U121" s="737" t="s">
        <v>1441</v>
      </c>
      <c r="V121" s="836"/>
      <c r="W121" s="836"/>
      <c r="X121" s="836"/>
      <c r="Y121" s="836"/>
      <c r="Z121" s="736" t="s">
        <v>1461</v>
      </c>
      <c r="AA121" s="836"/>
      <c r="AB121" s="734" t="s">
        <v>1443</v>
      </c>
      <c r="AC121" s="736" t="s">
        <v>1444</v>
      </c>
      <c r="AD121" s="736">
        <v>17443</v>
      </c>
      <c r="AE121" s="734" t="s">
        <v>1445</v>
      </c>
      <c r="AF121" s="736" t="s">
        <v>1446</v>
      </c>
      <c r="AG121" s="734"/>
      <c r="AH121" s="734"/>
      <c r="AI121" s="734"/>
      <c r="AJ121" s="734"/>
      <c r="AK121" s="734"/>
      <c r="AL121" s="734"/>
      <c r="AM121" s="763"/>
      <c r="AN121" s="738"/>
      <c r="AO121" s="765"/>
      <c r="AP121" s="740" t="s">
        <v>734</v>
      </c>
      <c r="AQ121" s="742" t="s">
        <v>734</v>
      </c>
      <c r="AR121" s="742" t="s">
        <v>715</v>
      </c>
      <c r="AS121" s="742" t="s">
        <v>1447</v>
      </c>
      <c r="AT121" s="835" t="s">
        <v>1448</v>
      </c>
      <c r="AU121" s="743">
        <v>43466</v>
      </c>
      <c r="AV121" s="743">
        <v>46022</v>
      </c>
      <c r="AW121" s="744">
        <v>17</v>
      </c>
      <c r="AX121" s="743">
        <v>45672</v>
      </c>
      <c r="AY121" s="742" t="s">
        <v>1449</v>
      </c>
      <c r="AZ121" s="743" t="s">
        <v>734</v>
      </c>
      <c r="BA121" s="791"/>
      <c r="BB121" s="793"/>
      <c r="BC121" s="793" t="s">
        <v>1450</v>
      </c>
      <c r="BD121" s="793"/>
      <c r="BE121" s="791" t="s">
        <v>1451</v>
      </c>
      <c r="BF121" s="785" t="s">
        <v>1452</v>
      </c>
      <c r="BG121" s="746" t="s">
        <v>734</v>
      </c>
      <c r="BH121" s="746"/>
      <c r="BI121" s="747"/>
    </row>
    <row r="122" spans="1:61" ht="40.15" customHeight="1">
      <c r="A122" s="819">
        <v>170020341</v>
      </c>
      <c r="B122" s="834">
        <v>17</v>
      </c>
      <c r="C122" s="734" t="s">
        <v>1434</v>
      </c>
      <c r="D122" s="728"/>
      <c r="E122" s="753" t="s">
        <v>1435</v>
      </c>
      <c r="F122" s="785"/>
      <c r="G122" s="793" t="s">
        <v>715</v>
      </c>
      <c r="H122" s="793" t="s">
        <v>715</v>
      </c>
      <c r="I122" s="821">
        <v>246</v>
      </c>
      <c r="J122" s="736" t="s">
        <v>803</v>
      </c>
      <c r="K122" s="812" t="s">
        <v>1462</v>
      </c>
      <c r="L122" s="786">
        <v>170788632</v>
      </c>
      <c r="M122" s="733" t="s">
        <v>1437</v>
      </c>
      <c r="N122" s="769" t="s">
        <v>1438</v>
      </c>
      <c r="O122" s="734" t="s">
        <v>1463</v>
      </c>
      <c r="P122" s="734" t="s">
        <v>1464</v>
      </c>
      <c r="Q122" s="791"/>
      <c r="R122" s="736">
        <v>17530</v>
      </c>
      <c r="S122" s="760" t="s">
        <v>1465</v>
      </c>
      <c r="T122" s="728" t="s">
        <v>722</v>
      </c>
      <c r="U122" s="737" t="s">
        <v>1466</v>
      </c>
      <c r="V122" s="736"/>
      <c r="W122" s="734"/>
      <c r="X122" s="736"/>
      <c r="Y122" s="736"/>
      <c r="Z122" s="736" t="s">
        <v>1467</v>
      </c>
      <c r="AA122" s="736"/>
      <c r="AB122" s="734" t="s">
        <v>1443</v>
      </c>
      <c r="AC122" s="736" t="s">
        <v>1444</v>
      </c>
      <c r="AD122" s="736">
        <v>17443</v>
      </c>
      <c r="AE122" s="734" t="s">
        <v>1445</v>
      </c>
      <c r="AF122" s="736" t="s">
        <v>1446</v>
      </c>
      <c r="AG122" s="734"/>
      <c r="AH122" s="734"/>
      <c r="AI122" s="734"/>
      <c r="AJ122" s="734"/>
      <c r="AK122" s="734"/>
      <c r="AL122" s="734"/>
      <c r="AM122" s="763"/>
      <c r="AN122" s="738"/>
      <c r="AO122" s="765"/>
      <c r="AP122" s="837" t="s">
        <v>1468</v>
      </c>
      <c r="AQ122" s="742" t="s">
        <v>734</v>
      </c>
      <c r="AR122" s="742" t="s">
        <v>715</v>
      </c>
      <c r="AS122" s="742" t="s">
        <v>1447</v>
      </c>
      <c r="AT122" s="823" t="s">
        <v>1469</v>
      </c>
      <c r="AU122" s="743">
        <v>45658</v>
      </c>
      <c r="AV122" s="743">
        <v>46022</v>
      </c>
      <c r="AW122" s="744">
        <v>17</v>
      </c>
      <c r="AX122" s="743">
        <v>45672</v>
      </c>
      <c r="AY122" s="742" t="s">
        <v>1449</v>
      </c>
      <c r="AZ122" s="743" t="s">
        <v>734</v>
      </c>
      <c r="BA122" s="791"/>
      <c r="BB122" s="791" t="s">
        <v>1470</v>
      </c>
      <c r="BC122" s="793" t="s">
        <v>1450</v>
      </c>
      <c r="BD122" s="793"/>
      <c r="BE122" s="791" t="s">
        <v>1277</v>
      </c>
      <c r="BF122" s="785" t="s">
        <v>1160</v>
      </c>
      <c r="BG122" s="746" t="s">
        <v>734</v>
      </c>
      <c r="BH122" s="746"/>
      <c r="BI122" s="747"/>
    </row>
    <row r="123" spans="1:61" ht="59.45" customHeight="1">
      <c r="A123" s="828">
        <v>170021083</v>
      </c>
      <c r="B123" s="834">
        <v>17</v>
      </c>
      <c r="C123" s="734" t="s">
        <v>1434</v>
      </c>
      <c r="D123" s="728"/>
      <c r="E123" s="753" t="s">
        <v>1435</v>
      </c>
      <c r="F123" s="785"/>
      <c r="G123" s="736" t="s">
        <v>715</v>
      </c>
      <c r="H123" s="736" t="s">
        <v>715</v>
      </c>
      <c r="I123" s="773">
        <v>448</v>
      </c>
      <c r="J123" s="734" t="s">
        <v>1018</v>
      </c>
      <c r="K123" s="799" t="s">
        <v>1471</v>
      </c>
      <c r="L123" s="786">
        <v>170788632</v>
      </c>
      <c r="M123" s="733" t="s">
        <v>1437</v>
      </c>
      <c r="N123" s="769" t="s">
        <v>1438</v>
      </c>
      <c r="O123" s="734" t="s">
        <v>1472</v>
      </c>
      <c r="P123" s="734"/>
      <c r="Q123" s="734"/>
      <c r="R123" s="736">
        <v>17780</v>
      </c>
      <c r="S123" s="734" t="s">
        <v>1473</v>
      </c>
      <c r="T123" s="728" t="s">
        <v>722</v>
      </c>
      <c r="U123" s="737" t="s">
        <v>1441</v>
      </c>
      <c r="V123" s="736"/>
      <c r="W123" s="734"/>
      <c r="X123" s="736"/>
      <c r="Y123" s="736"/>
      <c r="Z123" s="736" t="s">
        <v>1474</v>
      </c>
      <c r="AA123" s="736"/>
      <c r="AB123" s="734" t="s">
        <v>1443</v>
      </c>
      <c r="AC123" s="736" t="s">
        <v>1444</v>
      </c>
      <c r="AD123" s="736">
        <v>17443</v>
      </c>
      <c r="AE123" s="734" t="s">
        <v>1445</v>
      </c>
      <c r="AF123" s="736" t="s">
        <v>1446</v>
      </c>
      <c r="AG123" s="734"/>
      <c r="AH123" s="734"/>
      <c r="AI123" s="734"/>
      <c r="AJ123" s="734"/>
      <c r="AK123" s="734"/>
      <c r="AL123" s="734"/>
      <c r="AM123" s="763"/>
      <c r="AN123" s="738"/>
      <c r="AO123" s="765"/>
      <c r="AP123" s="789" t="s">
        <v>734</v>
      </c>
      <c r="AQ123" s="822" t="s">
        <v>734</v>
      </c>
      <c r="AR123" s="742" t="s">
        <v>715</v>
      </c>
      <c r="AS123" s="742" t="s">
        <v>1475</v>
      </c>
      <c r="AT123" s="742" t="s">
        <v>1476</v>
      </c>
      <c r="AU123" s="743">
        <v>44197</v>
      </c>
      <c r="AV123" s="743">
        <v>46022</v>
      </c>
      <c r="AW123" s="744">
        <v>17</v>
      </c>
      <c r="AX123" s="743">
        <v>44371</v>
      </c>
      <c r="AY123" s="742" t="s">
        <v>869</v>
      </c>
      <c r="AZ123" s="775" t="s">
        <v>734</v>
      </c>
      <c r="BA123" s="773" t="s">
        <v>1477</v>
      </c>
      <c r="BB123" s="793"/>
      <c r="BC123" s="793" t="s">
        <v>1450</v>
      </c>
      <c r="BD123" s="793"/>
      <c r="BE123" s="791" t="s">
        <v>1451</v>
      </c>
      <c r="BF123" s="785" t="s">
        <v>1452</v>
      </c>
      <c r="BG123" s="746" t="s">
        <v>734</v>
      </c>
      <c r="BH123" s="746"/>
      <c r="BI123" s="747"/>
    </row>
    <row r="124" spans="1:61" ht="59.45" customHeight="1">
      <c r="A124" s="828">
        <v>170023204</v>
      </c>
      <c r="B124" s="834">
        <v>17</v>
      </c>
      <c r="C124" s="734" t="s">
        <v>1434</v>
      </c>
      <c r="D124" s="728"/>
      <c r="E124" s="753" t="s">
        <v>1435</v>
      </c>
      <c r="F124" s="785"/>
      <c r="G124" s="736" t="s">
        <v>715</v>
      </c>
      <c r="H124" s="736" t="s">
        <v>715</v>
      </c>
      <c r="I124" s="773">
        <v>182</v>
      </c>
      <c r="J124" s="734" t="s">
        <v>716</v>
      </c>
      <c r="K124" s="769" t="s">
        <v>1478</v>
      </c>
      <c r="L124" s="786">
        <v>170788632</v>
      </c>
      <c r="M124" s="733" t="s">
        <v>1437</v>
      </c>
      <c r="N124" s="769" t="s">
        <v>1438</v>
      </c>
      <c r="O124" s="734" t="s">
        <v>1479</v>
      </c>
      <c r="P124" s="734" t="s">
        <v>1381</v>
      </c>
      <c r="Q124" s="734"/>
      <c r="R124" s="736">
        <v>17501</v>
      </c>
      <c r="S124" s="734" t="s">
        <v>1480</v>
      </c>
      <c r="T124" s="728" t="s">
        <v>722</v>
      </c>
      <c r="U124" s="737" t="s">
        <v>1441</v>
      </c>
      <c r="V124" s="734"/>
      <c r="W124" s="734"/>
      <c r="X124" s="734"/>
      <c r="Y124" s="734"/>
      <c r="Z124" s="736" t="s">
        <v>1481</v>
      </c>
      <c r="AA124" s="734"/>
      <c r="AB124" s="734" t="s">
        <v>1443</v>
      </c>
      <c r="AC124" s="736" t="s">
        <v>1444</v>
      </c>
      <c r="AD124" s="736">
        <v>17443</v>
      </c>
      <c r="AE124" s="734" t="s">
        <v>1445</v>
      </c>
      <c r="AF124" s="736" t="s">
        <v>1446</v>
      </c>
      <c r="AG124" s="734"/>
      <c r="AH124" s="734"/>
      <c r="AI124" s="734"/>
      <c r="AJ124" s="734"/>
      <c r="AK124" s="734"/>
      <c r="AL124" s="734"/>
      <c r="AM124" s="763"/>
      <c r="AN124" s="738"/>
      <c r="AO124" s="765"/>
      <c r="AP124" s="740" t="s">
        <v>734</v>
      </c>
      <c r="AQ124" s="742" t="s">
        <v>734</v>
      </c>
      <c r="AR124" s="742" t="s">
        <v>715</v>
      </c>
      <c r="AS124" s="742" t="s">
        <v>1447</v>
      </c>
      <c r="AT124" s="835" t="s">
        <v>1448</v>
      </c>
      <c r="AU124" s="743">
        <v>43466</v>
      </c>
      <c r="AV124" s="743">
        <v>46022</v>
      </c>
      <c r="AW124" s="744">
        <v>17</v>
      </c>
      <c r="AX124" s="743">
        <v>45672</v>
      </c>
      <c r="AY124" s="742" t="s">
        <v>1449</v>
      </c>
      <c r="AZ124" s="743" t="s">
        <v>734</v>
      </c>
      <c r="BA124" s="791"/>
      <c r="BB124" s="793"/>
      <c r="BC124" s="793" t="s">
        <v>1450</v>
      </c>
      <c r="BD124" s="793"/>
      <c r="BE124" s="791" t="s">
        <v>1451</v>
      </c>
      <c r="BF124" s="785" t="s">
        <v>1452</v>
      </c>
      <c r="BG124" s="746" t="s">
        <v>734</v>
      </c>
      <c r="BH124" s="746"/>
      <c r="BI124" s="747"/>
    </row>
    <row r="125" spans="1:61" ht="59.45" customHeight="1">
      <c r="A125" s="828">
        <v>170025571</v>
      </c>
      <c r="B125" s="834">
        <v>17</v>
      </c>
      <c r="C125" s="734" t="s">
        <v>1434</v>
      </c>
      <c r="D125" s="723"/>
      <c r="E125" s="753" t="s">
        <v>1435</v>
      </c>
      <c r="F125" s="838"/>
      <c r="G125" s="736" t="s">
        <v>715</v>
      </c>
      <c r="H125" s="736" t="s">
        <v>715</v>
      </c>
      <c r="I125" s="773">
        <v>182</v>
      </c>
      <c r="J125" s="734" t="s">
        <v>716</v>
      </c>
      <c r="K125" s="769" t="s">
        <v>1482</v>
      </c>
      <c r="L125" s="786">
        <v>170788632</v>
      </c>
      <c r="M125" s="733" t="s">
        <v>1437</v>
      </c>
      <c r="N125" s="769" t="s">
        <v>1438</v>
      </c>
      <c r="O125" s="734" t="s">
        <v>1483</v>
      </c>
      <c r="P125" s="734" t="s">
        <v>1484</v>
      </c>
      <c r="Q125" s="734"/>
      <c r="R125" s="736">
        <v>17350</v>
      </c>
      <c r="S125" s="734" t="s">
        <v>1485</v>
      </c>
      <c r="T125" s="728" t="s">
        <v>722</v>
      </c>
      <c r="U125" s="737" t="s">
        <v>1441</v>
      </c>
      <c r="V125" s="736"/>
      <c r="W125" s="734"/>
      <c r="X125" s="736"/>
      <c r="Y125" s="736"/>
      <c r="Z125" s="736"/>
      <c r="AA125" s="736"/>
      <c r="AB125" s="734" t="s">
        <v>1443</v>
      </c>
      <c r="AC125" s="736" t="s">
        <v>1444</v>
      </c>
      <c r="AD125" s="736">
        <v>17443</v>
      </c>
      <c r="AE125" s="734" t="s">
        <v>1445</v>
      </c>
      <c r="AF125" s="736" t="s">
        <v>1446</v>
      </c>
      <c r="AG125" s="734"/>
      <c r="AH125" s="734"/>
      <c r="AI125" s="734"/>
      <c r="AJ125" s="734"/>
      <c r="AK125" s="734"/>
      <c r="AL125" s="734"/>
      <c r="AM125" s="763"/>
      <c r="AN125" s="738"/>
      <c r="AO125" s="765"/>
      <c r="AP125" s="740" t="s">
        <v>734</v>
      </c>
      <c r="AQ125" s="742" t="s">
        <v>734</v>
      </c>
      <c r="AR125" s="742" t="s">
        <v>715</v>
      </c>
      <c r="AS125" s="742" t="s">
        <v>1447</v>
      </c>
      <c r="AT125" s="835" t="s">
        <v>1448</v>
      </c>
      <c r="AU125" s="743">
        <v>43466</v>
      </c>
      <c r="AV125" s="743">
        <v>46022</v>
      </c>
      <c r="AW125" s="744">
        <v>17</v>
      </c>
      <c r="AX125" s="743">
        <v>45672</v>
      </c>
      <c r="AY125" s="742" t="s">
        <v>1449</v>
      </c>
      <c r="AZ125" s="743" t="s">
        <v>734</v>
      </c>
      <c r="BA125" s="773" t="s">
        <v>1486</v>
      </c>
      <c r="BB125" s="793"/>
      <c r="BC125" s="793"/>
      <c r="BD125" s="793"/>
      <c r="BE125" s="791"/>
      <c r="BF125" s="785"/>
      <c r="BG125" s="746" t="s">
        <v>734</v>
      </c>
      <c r="BH125" s="746"/>
      <c r="BI125" s="747"/>
    </row>
    <row r="126" spans="1:61" ht="40.15" customHeight="1">
      <c r="A126" s="828">
        <v>170780837</v>
      </c>
      <c r="B126" s="834">
        <v>17</v>
      </c>
      <c r="C126" s="734" t="s">
        <v>1434</v>
      </c>
      <c r="D126" s="728"/>
      <c r="E126" s="753" t="s">
        <v>1435</v>
      </c>
      <c r="F126" s="785"/>
      <c r="G126" s="736" t="s">
        <v>715</v>
      </c>
      <c r="H126" s="736" t="s">
        <v>715</v>
      </c>
      <c r="I126" s="773">
        <v>183</v>
      </c>
      <c r="J126" s="734" t="s">
        <v>741</v>
      </c>
      <c r="K126" s="769" t="s">
        <v>1487</v>
      </c>
      <c r="L126" s="786">
        <v>170788632</v>
      </c>
      <c r="M126" s="733" t="s">
        <v>1437</v>
      </c>
      <c r="N126" s="769" t="s">
        <v>1438</v>
      </c>
      <c r="O126" s="734" t="s">
        <v>1479</v>
      </c>
      <c r="P126" s="734" t="s">
        <v>1381</v>
      </c>
      <c r="Q126" s="734"/>
      <c r="R126" s="736">
        <v>17501</v>
      </c>
      <c r="S126" s="734" t="s">
        <v>1488</v>
      </c>
      <c r="T126" s="728" t="s">
        <v>722</v>
      </c>
      <c r="U126" s="737" t="s">
        <v>1489</v>
      </c>
      <c r="V126" s="734"/>
      <c r="W126" s="734"/>
      <c r="X126" s="734"/>
      <c r="Y126" s="734"/>
      <c r="Z126" s="736" t="s">
        <v>1481</v>
      </c>
      <c r="AA126" s="734"/>
      <c r="AB126" s="734" t="s">
        <v>1443</v>
      </c>
      <c r="AC126" s="736" t="s">
        <v>1444</v>
      </c>
      <c r="AD126" s="736">
        <v>17443</v>
      </c>
      <c r="AE126" s="734" t="s">
        <v>1445</v>
      </c>
      <c r="AF126" s="736" t="s">
        <v>1446</v>
      </c>
      <c r="AG126" s="734"/>
      <c r="AH126" s="734"/>
      <c r="AI126" s="734"/>
      <c r="AJ126" s="734"/>
      <c r="AK126" s="734"/>
      <c r="AL126" s="734"/>
      <c r="AM126" s="763"/>
      <c r="AN126" s="738"/>
      <c r="AO126" s="765"/>
      <c r="AP126" s="740" t="s">
        <v>734</v>
      </c>
      <c r="AQ126" s="742" t="s">
        <v>734</v>
      </c>
      <c r="AR126" s="742" t="s">
        <v>715</v>
      </c>
      <c r="AS126" s="742" t="s">
        <v>1447</v>
      </c>
      <c r="AT126" s="835" t="s">
        <v>1448</v>
      </c>
      <c r="AU126" s="743">
        <v>43466</v>
      </c>
      <c r="AV126" s="743">
        <v>46022</v>
      </c>
      <c r="AW126" s="744">
        <v>17</v>
      </c>
      <c r="AX126" s="743">
        <v>45672</v>
      </c>
      <c r="AY126" s="742" t="s">
        <v>1449</v>
      </c>
      <c r="AZ126" s="743" t="s">
        <v>734</v>
      </c>
      <c r="BA126" s="791"/>
      <c r="BB126" s="793"/>
      <c r="BC126" s="793" t="s">
        <v>1450</v>
      </c>
      <c r="BD126" s="793"/>
      <c r="BE126" s="791" t="s">
        <v>1451</v>
      </c>
      <c r="BF126" s="785" t="s">
        <v>1452</v>
      </c>
      <c r="BG126" s="746" t="s">
        <v>734</v>
      </c>
      <c r="BH126" s="746"/>
      <c r="BI126" s="747"/>
    </row>
    <row r="127" spans="1:61" ht="40.15" customHeight="1">
      <c r="A127" s="828">
        <v>170780852</v>
      </c>
      <c r="B127" s="834">
        <v>17</v>
      </c>
      <c r="C127" s="734" t="s">
        <v>1434</v>
      </c>
      <c r="D127" s="728"/>
      <c r="E127" s="753" t="s">
        <v>1435</v>
      </c>
      <c r="F127" s="785"/>
      <c r="G127" s="736" t="s">
        <v>715</v>
      </c>
      <c r="H127" s="736" t="s">
        <v>715</v>
      </c>
      <c r="I127" s="773">
        <v>189</v>
      </c>
      <c r="J127" s="734" t="s">
        <v>1490</v>
      </c>
      <c r="K127" s="769" t="s">
        <v>1491</v>
      </c>
      <c r="L127" s="786">
        <v>170788632</v>
      </c>
      <c r="M127" s="733" t="s">
        <v>1437</v>
      </c>
      <c r="N127" s="769" t="s">
        <v>1438</v>
      </c>
      <c r="O127" s="734" t="s">
        <v>1492</v>
      </c>
      <c r="P127" s="734"/>
      <c r="Q127" s="734"/>
      <c r="R127" s="736">
        <v>17000</v>
      </c>
      <c r="S127" s="734" t="s">
        <v>1493</v>
      </c>
      <c r="T127" s="728" t="s">
        <v>722</v>
      </c>
      <c r="U127" s="737" t="s">
        <v>1441</v>
      </c>
      <c r="V127" s="734"/>
      <c r="W127" s="734"/>
      <c r="X127" s="734"/>
      <c r="Y127" s="734"/>
      <c r="Z127" s="736" t="s">
        <v>1494</v>
      </c>
      <c r="AA127" s="734"/>
      <c r="AB127" s="734" t="s">
        <v>1443</v>
      </c>
      <c r="AC127" s="736" t="s">
        <v>1444</v>
      </c>
      <c r="AD127" s="736">
        <v>17443</v>
      </c>
      <c r="AE127" s="734" t="s">
        <v>1445</v>
      </c>
      <c r="AF127" s="736" t="s">
        <v>1446</v>
      </c>
      <c r="AG127" s="734"/>
      <c r="AH127" s="734"/>
      <c r="AI127" s="734"/>
      <c r="AJ127" s="734"/>
      <c r="AK127" s="734"/>
      <c r="AL127" s="734"/>
      <c r="AM127" s="763"/>
      <c r="AN127" s="738"/>
      <c r="AO127" s="765"/>
      <c r="AP127" s="740" t="s">
        <v>734</v>
      </c>
      <c r="AQ127" s="742" t="s">
        <v>734</v>
      </c>
      <c r="AR127" s="742" t="s">
        <v>715</v>
      </c>
      <c r="AS127" s="742" t="s">
        <v>1447</v>
      </c>
      <c r="AT127" s="742" t="s">
        <v>1495</v>
      </c>
      <c r="AU127" s="743">
        <v>44197</v>
      </c>
      <c r="AV127" s="743">
        <v>46022</v>
      </c>
      <c r="AW127" s="744">
        <v>17</v>
      </c>
      <c r="AX127" s="743">
        <v>45672</v>
      </c>
      <c r="AY127" s="742" t="s">
        <v>1449</v>
      </c>
      <c r="AZ127" s="743" t="s">
        <v>734</v>
      </c>
      <c r="BA127" s="791"/>
      <c r="BB127" s="791" t="s">
        <v>1496</v>
      </c>
      <c r="BC127" s="793" t="s">
        <v>1450</v>
      </c>
      <c r="BD127" s="793"/>
      <c r="BE127" s="791" t="s">
        <v>1451</v>
      </c>
      <c r="BF127" s="785" t="s">
        <v>1452</v>
      </c>
      <c r="BG127" s="746" t="s">
        <v>734</v>
      </c>
      <c r="BH127" s="746"/>
      <c r="BI127" s="747"/>
    </row>
    <row r="128" spans="1:61" ht="40.15" customHeight="1">
      <c r="A128" s="828">
        <v>170780860</v>
      </c>
      <c r="B128" s="834">
        <v>17</v>
      </c>
      <c r="C128" s="734" t="s">
        <v>1434</v>
      </c>
      <c r="D128" s="728"/>
      <c r="E128" s="753" t="s">
        <v>1435</v>
      </c>
      <c r="F128" s="785"/>
      <c r="G128" s="736" t="s">
        <v>715</v>
      </c>
      <c r="H128" s="736" t="s">
        <v>715</v>
      </c>
      <c r="I128" s="773">
        <v>183</v>
      </c>
      <c r="J128" s="734" t="s">
        <v>741</v>
      </c>
      <c r="K128" s="769" t="s">
        <v>1497</v>
      </c>
      <c r="L128" s="786">
        <v>170788632</v>
      </c>
      <c r="M128" s="733" t="s">
        <v>1437</v>
      </c>
      <c r="N128" s="769" t="s">
        <v>1438</v>
      </c>
      <c r="O128" s="734" t="s">
        <v>1454</v>
      </c>
      <c r="P128" s="734" t="s">
        <v>1455</v>
      </c>
      <c r="Q128" s="734"/>
      <c r="R128" s="736">
        <v>17810</v>
      </c>
      <c r="S128" s="734" t="s">
        <v>1456</v>
      </c>
      <c r="T128" s="728" t="s">
        <v>722</v>
      </c>
      <c r="U128" s="737" t="s">
        <v>1441</v>
      </c>
      <c r="V128" s="734"/>
      <c r="W128" s="734"/>
      <c r="X128" s="734"/>
      <c r="Y128" s="734"/>
      <c r="Z128" s="736" t="s">
        <v>1457</v>
      </c>
      <c r="AA128" s="734"/>
      <c r="AB128" s="734" t="s">
        <v>1443</v>
      </c>
      <c r="AC128" s="736" t="s">
        <v>1444</v>
      </c>
      <c r="AD128" s="736">
        <v>17443</v>
      </c>
      <c r="AE128" s="734" t="s">
        <v>1445</v>
      </c>
      <c r="AF128" s="736" t="s">
        <v>1446</v>
      </c>
      <c r="AG128" s="734"/>
      <c r="AH128" s="734"/>
      <c r="AI128" s="734"/>
      <c r="AJ128" s="734"/>
      <c r="AK128" s="734"/>
      <c r="AL128" s="734"/>
      <c r="AM128" s="763"/>
      <c r="AN128" s="738"/>
      <c r="AO128" s="765"/>
      <c r="AP128" s="740" t="s">
        <v>734</v>
      </c>
      <c r="AQ128" s="742" t="s">
        <v>734</v>
      </c>
      <c r="AR128" s="742" t="s">
        <v>715</v>
      </c>
      <c r="AS128" s="742" t="s">
        <v>1447</v>
      </c>
      <c r="AT128" s="835" t="s">
        <v>1448</v>
      </c>
      <c r="AU128" s="743">
        <v>43466</v>
      </c>
      <c r="AV128" s="743">
        <v>46022</v>
      </c>
      <c r="AW128" s="744">
        <v>17</v>
      </c>
      <c r="AX128" s="743">
        <v>45672</v>
      </c>
      <c r="AY128" s="742" t="s">
        <v>1449</v>
      </c>
      <c r="AZ128" s="743" t="s">
        <v>734</v>
      </c>
      <c r="BA128" s="791"/>
      <c r="BB128" s="793"/>
      <c r="BC128" s="793" t="s">
        <v>1450</v>
      </c>
      <c r="BD128" s="793"/>
      <c r="BE128" s="791" t="s">
        <v>1451</v>
      </c>
      <c r="BF128" s="785" t="s">
        <v>1452</v>
      </c>
      <c r="BG128" s="746" t="s">
        <v>734</v>
      </c>
      <c r="BH128" s="746"/>
      <c r="BI128" s="747"/>
    </row>
    <row r="129" spans="1:61" ht="40.15" customHeight="1">
      <c r="A129" s="828">
        <v>170780894</v>
      </c>
      <c r="B129" s="834">
        <v>17</v>
      </c>
      <c r="C129" s="734" t="s">
        <v>1434</v>
      </c>
      <c r="D129" s="728"/>
      <c r="E129" s="753" t="s">
        <v>1435</v>
      </c>
      <c r="F129" s="785"/>
      <c r="G129" s="736" t="s">
        <v>715</v>
      </c>
      <c r="H129" s="736" t="s">
        <v>715</v>
      </c>
      <c r="I129" s="773">
        <v>183</v>
      </c>
      <c r="J129" s="734" t="s">
        <v>741</v>
      </c>
      <c r="K129" s="769" t="s">
        <v>1498</v>
      </c>
      <c r="L129" s="786">
        <v>170788632</v>
      </c>
      <c r="M129" s="733" t="s">
        <v>1437</v>
      </c>
      <c r="N129" s="769" t="s">
        <v>1438</v>
      </c>
      <c r="O129" s="734" t="s">
        <v>1499</v>
      </c>
      <c r="P129" s="734" t="s">
        <v>1500</v>
      </c>
      <c r="Q129" s="734"/>
      <c r="R129" s="736">
        <v>17350</v>
      </c>
      <c r="S129" s="734" t="s">
        <v>1501</v>
      </c>
      <c r="T129" s="728" t="s">
        <v>722</v>
      </c>
      <c r="U129" s="737" t="s">
        <v>1441</v>
      </c>
      <c r="V129" s="736"/>
      <c r="W129" s="734"/>
      <c r="X129" s="736"/>
      <c r="Y129" s="736"/>
      <c r="Z129" s="736" t="s">
        <v>1502</v>
      </c>
      <c r="AA129" s="736"/>
      <c r="AB129" s="734" t="s">
        <v>1443</v>
      </c>
      <c r="AC129" s="736" t="s">
        <v>1444</v>
      </c>
      <c r="AD129" s="736">
        <v>17443</v>
      </c>
      <c r="AE129" s="734" t="s">
        <v>1445</v>
      </c>
      <c r="AF129" s="736" t="s">
        <v>1446</v>
      </c>
      <c r="AG129" s="734"/>
      <c r="AH129" s="734"/>
      <c r="AI129" s="734"/>
      <c r="AJ129" s="734"/>
      <c r="AK129" s="734"/>
      <c r="AL129" s="734"/>
      <c r="AM129" s="763"/>
      <c r="AN129" s="738"/>
      <c r="AO129" s="765"/>
      <c r="AP129" s="740" t="s">
        <v>734</v>
      </c>
      <c r="AQ129" s="742" t="s">
        <v>734</v>
      </c>
      <c r="AR129" s="742" t="s">
        <v>715</v>
      </c>
      <c r="AS129" s="742" t="s">
        <v>1447</v>
      </c>
      <c r="AT129" s="835" t="s">
        <v>1448</v>
      </c>
      <c r="AU129" s="743">
        <v>43466</v>
      </c>
      <c r="AV129" s="743">
        <v>46022</v>
      </c>
      <c r="AW129" s="744">
        <v>17</v>
      </c>
      <c r="AX129" s="743">
        <v>45672</v>
      </c>
      <c r="AY129" s="742" t="s">
        <v>1449</v>
      </c>
      <c r="AZ129" s="743" t="s">
        <v>734</v>
      </c>
      <c r="BA129" s="773"/>
      <c r="BB129" s="793"/>
      <c r="BC129" s="793" t="s">
        <v>1450</v>
      </c>
      <c r="BD129" s="793"/>
      <c r="BE129" s="791" t="s">
        <v>1451</v>
      </c>
      <c r="BF129" s="785" t="s">
        <v>1452</v>
      </c>
      <c r="BG129" s="746" t="s">
        <v>734</v>
      </c>
      <c r="BH129" s="746"/>
      <c r="BI129" s="747"/>
    </row>
    <row r="130" spans="1:61" ht="40.15" customHeight="1">
      <c r="A130" s="828">
        <v>170780969</v>
      </c>
      <c r="B130" s="834">
        <v>17</v>
      </c>
      <c r="C130" s="734" t="s">
        <v>1434</v>
      </c>
      <c r="D130" s="728"/>
      <c r="E130" s="753" t="s">
        <v>1435</v>
      </c>
      <c r="F130" s="785"/>
      <c r="G130" s="736" t="s">
        <v>715</v>
      </c>
      <c r="H130" s="736" t="s">
        <v>715</v>
      </c>
      <c r="I130" s="773">
        <v>183</v>
      </c>
      <c r="J130" s="734" t="s">
        <v>741</v>
      </c>
      <c r="K130" s="799" t="s">
        <v>1503</v>
      </c>
      <c r="L130" s="786">
        <v>170788632</v>
      </c>
      <c r="M130" s="733" t="s">
        <v>1437</v>
      </c>
      <c r="N130" s="769" t="s">
        <v>1438</v>
      </c>
      <c r="O130" s="734" t="s">
        <v>1504</v>
      </c>
      <c r="P130" s="734" t="s">
        <v>1260</v>
      </c>
      <c r="Q130" s="734"/>
      <c r="R130" s="736">
        <v>17440</v>
      </c>
      <c r="S130" s="734" t="s">
        <v>1505</v>
      </c>
      <c r="T130" s="728" t="s">
        <v>722</v>
      </c>
      <c r="U130" s="737" t="s">
        <v>1441</v>
      </c>
      <c r="V130" s="736"/>
      <c r="W130" s="734"/>
      <c r="X130" s="736"/>
      <c r="Y130" s="736"/>
      <c r="Z130" s="736" t="s">
        <v>1442</v>
      </c>
      <c r="AA130" s="736"/>
      <c r="AB130" s="734" t="s">
        <v>1443</v>
      </c>
      <c r="AC130" s="736" t="s">
        <v>1444</v>
      </c>
      <c r="AD130" s="736">
        <v>17443</v>
      </c>
      <c r="AE130" s="734" t="s">
        <v>1445</v>
      </c>
      <c r="AF130" s="736" t="s">
        <v>1446</v>
      </c>
      <c r="AG130" s="734"/>
      <c r="AH130" s="734"/>
      <c r="AI130" s="734"/>
      <c r="AJ130" s="734"/>
      <c r="AK130" s="734"/>
      <c r="AL130" s="734"/>
      <c r="AM130" s="763"/>
      <c r="AN130" s="738"/>
      <c r="AO130" s="765"/>
      <c r="AP130" s="740" t="s">
        <v>734</v>
      </c>
      <c r="AQ130" s="742" t="s">
        <v>734</v>
      </c>
      <c r="AR130" s="742" t="s">
        <v>715</v>
      </c>
      <c r="AS130" s="742" t="s">
        <v>1447</v>
      </c>
      <c r="AT130" s="835" t="s">
        <v>1448</v>
      </c>
      <c r="AU130" s="743">
        <v>43466</v>
      </c>
      <c r="AV130" s="743">
        <v>46022</v>
      </c>
      <c r="AW130" s="744">
        <v>17</v>
      </c>
      <c r="AX130" s="743">
        <v>45672</v>
      </c>
      <c r="AY130" s="742" t="s">
        <v>1449</v>
      </c>
      <c r="AZ130" s="743" t="s">
        <v>734</v>
      </c>
      <c r="BA130" s="773"/>
      <c r="BB130" s="793"/>
      <c r="BC130" s="793" t="s">
        <v>1450</v>
      </c>
      <c r="BD130" s="793"/>
      <c r="BE130" s="791" t="s">
        <v>1451</v>
      </c>
      <c r="BF130" s="785" t="s">
        <v>1452</v>
      </c>
      <c r="BG130" s="746" t="s">
        <v>734</v>
      </c>
      <c r="BH130" s="746"/>
      <c r="BI130" s="747"/>
    </row>
    <row r="131" spans="1:61" ht="40.15" customHeight="1">
      <c r="A131" s="828">
        <v>170781116</v>
      </c>
      <c r="B131" s="834">
        <v>17</v>
      </c>
      <c r="C131" s="734" t="s">
        <v>1434</v>
      </c>
      <c r="D131" s="728"/>
      <c r="E131" s="753" t="s">
        <v>1435</v>
      </c>
      <c r="F131" s="785"/>
      <c r="G131" s="736" t="s">
        <v>715</v>
      </c>
      <c r="H131" s="736" t="s">
        <v>715</v>
      </c>
      <c r="I131" s="773">
        <v>183</v>
      </c>
      <c r="J131" s="734" t="s">
        <v>741</v>
      </c>
      <c r="K131" s="769" t="s">
        <v>1506</v>
      </c>
      <c r="L131" s="786">
        <v>170788632</v>
      </c>
      <c r="M131" s="733" t="s">
        <v>1437</v>
      </c>
      <c r="N131" s="769" t="s">
        <v>1438</v>
      </c>
      <c r="O131" s="734" t="s">
        <v>1507</v>
      </c>
      <c r="P131" s="734"/>
      <c r="Q131" s="734"/>
      <c r="R131" s="736">
        <v>17240</v>
      </c>
      <c r="S131" s="734" t="s">
        <v>1508</v>
      </c>
      <c r="T131" s="728" t="s">
        <v>722</v>
      </c>
      <c r="U131" s="737" t="s">
        <v>1441</v>
      </c>
      <c r="V131" s="734"/>
      <c r="W131" s="734"/>
      <c r="X131" s="734"/>
      <c r="Y131" s="734"/>
      <c r="Z131" s="736" t="s">
        <v>1509</v>
      </c>
      <c r="AA131" s="734"/>
      <c r="AB131" s="734" t="s">
        <v>1443</v>
      </c>
      <c r="AC131" s="736" t="s">
        <v>1444</v>
      </c>
      <c r="AD131" s="736">
        <v>17443</v>
      </c>
      <c r="AE131" s="734" t="s">
        <v>1445</v>
      </c>
      <c r="AF131" s="736" t="s">
        <v>1446</v>
      </c>
      <c r="AG131" s="734"/>
      <c r="AH131" s="734"/>
      <c r="AI131" s="734"/>
      <c r="AJ131" s="734"/>
      <c r="AK131" s="734"/>
      <c r="AL131" s="734"/>
      <c r="AM131" s="763"/>
      <c r="AN131" s="738"/>
      <c r="AO131" s="765"/>
      <c r="AP131" s="740" t="s">
        <v>734</v>
      </c>
      <c r="AQ131" s="742" t="s">
        <v>734</v>
      </c>
      <c r="AR131" s="742" t="s">
        <v>715</v>
      </c>
      <c r="AS131" s="742" t="s">
        <v>1447</v>
      </c>
      <c r="AT131" s="835" t="s">
        <v>1448</v>
      </c>
      <c r="AU131" s="743">
        <v>43466</v>
      </c>
      <c r="AV131" s="743">
        <v>46022</v>
      </c>
      <c r="AW131" s="744">
        <v>17</v>
      </c>
      <c r="AX131" s="743">
        <v>45672</v>
      </c>
      <c r="AY131" s="742" t="s">
        <v>1449</v>
      </c>
      <c r="AZ131" s="743" t="s">
        <v>734</v>
      </c>
      <c r="BA131" s="791"/>
      <c r="BB131" s="793"/>
      <c r="BC131" s="793" t="s">
        <v>1450</v>
      </c>
      <c r="BD131" s="793"/>
      <c r="BE131" s="791" t="s">
        <v>1451</v>
      </c>
      <c r="BF131" s="785" t="s">
        <v>1452</v>
      </c>
      <c r="BG131" s="746" t="s">
        <v>734</v>
      </c>
      <c r="BH131" s="746"/>
      <c r="BI131" s="747"/>
    </row>
    <row r="132" spans="1:61" ht="25.5" customHeight="1">
      <c r="A132" s="819">
        <v>170782833</v>
      </c>
      <c r="B132" s="834">
        <v>17</v>
      </c>
      <c r="C132" s="734" t="s">
        <v>1434</v>
      </c>
      <c r="D132" s="728"/>
      <c r="E132" s="753" t="s">
        <v>1435</v>
      </c>
      <c r="F132" s="785"/>
      <c r="G132" s="793" t="s">
        <v>715</v>
      </c>
      <c r="H132" s="793" t="s">
        <v>715</v>
      </c>
      <c r="I132" s="821">
        <v>246</v>
      </c>
      <c r="J132" s="736" t="s">
        <v>803</v>
      </c>
      <c r="K132" s="812" t="s">
        <v>1510</v>
      </c>
      <c r="L132" s="786">
        <v>170788632</v>
      </c>
      <c r="M132" s="733" t="s">
        <v>1437</v>
      </c>
      <c r="N132" s="769" t="s">
        <v>1438</v>
      </c>
      <c r="O132" s="734" t="s">
        <v>1511</v>
      </c>
      <c r="P132" s="734"/>
      <c r="Q132" s="791"/>
      <c r="R132" s="736">
        <v>17180</v>
      </c>
      <c r="S132" s="791" t="s">
        <v>1512</v>
      </c>
      <c r="T132" s="728" t="s">
        <v>722</v>
      </c>
      <c r="U132" s="737" t="s">
        <v>1441</v>
      </c>
      <c r="V132" s="836"/>
      <c r="W132" s="836"/>
      <c r="X132" s="836"/>
      <c r="Y132" s="836"/>
      <c r="Z132" s="736" t="s">
        <v>1513</v>
      </c>
      <c r="AA132" s="836"/>
      <c r="AB132" s="734" t="s">
        <v>1443</v>
      </c>
      <c r="AC132" s="736" t="s">
        <v>1444</v>
      </c>
      <c r="AD132" s="736">
        <v>17443</v>
      </c>
      <c r="AE132" s="734" t="s">
        <v>1445</v>
      </c>
      <c r="AF132" s="736" t="s">
        <v>1446</v>
      </c>
      <c r="AG132" s="734"/>
      <c r="AH132" s="734"/>
      <c r="AI132" s="734"/>
      <c r="AJ132" s="734"/>
      <c r="AK132" s="734"/>
      <c r="AL132" s="734"/>
      <c r="AM132" s="763"/>
      <c r="AN132" s="738"/>
      <c r="AO132" s="765"/>
      <c r="AP132" s="740" t="s">
        <v>734</v>
      </c>
      <c r="AQ132" s="742" t="s">
        <v>734</v>
      </c>
      <c r="AR132" s="742" t="s">
        <v>715</v>
      </c>
      <c r="AS132" s="742" t="s">
        <v>1447</v>
      </c>
      <c r="AT132" s="835" t="s">
        <v>1448</v>
      </c>
      <c r="AU132" s="743">
        <v>43466</v>
      </c>
      <c r="AV132" s="743">
        <v>46022</v>
      </c>
      <c r="AW132" s="744">
        <v>17</v>
      </c>
      <c r="AX132" s="743">
        <v>45672</v>
      </c>
      <c r="AY132" s="742" t="s">
        <v>1449</v>
      </c>
      <c r="AZ132" s="743" t="s">
        <v>734</v>
      </c>
      <c r="BA132" s="791"/>
      <c r="BB132" s="793"/>
      <c r="BC132" s="793" t="s">
        <v>1450</v>
      </c>
      <c r="BD132" s="793"/>
      <c r="BE132" s="791" t="s">
        <v>1451</v>
      </c>
      <c r="BF132" s="785" t="s">
        <v>1452</v>
      </c>
      <c r="BG132" s="746" t="s">
        <v>734</v>
      </c>
      <c r="BH132" s="746"/>
      <c r="BI132" s="747"/>
    </row>
    <row r="133" spans="1:61" ht="51" customHeight="1">
      <c r="A133" s="819">
        <v>170784953</v>
      </c>
      <c r="B133" s="834">
        <v>17</v>
      </c>
      <c r="C133" s="734" t="s">
        <v>1434</v>
      </c>
      <c r="D133" s="728"/>
      <c r="E133" s="753" t="s">
        <v>1435</v>
      </c>
      <c r="F133" s="785"/>
      <c r="G133" s="793" t="s">
        <v>715</v>
      </c>
      <c r="H133" s="793" t="s">
        <v>715</v>
      </c>
      <c r="I133" s="821">
        <v>246</v>
      </c>
      <c r="J133" s="736" t="s">
        <v>803</v>
      </c>
      <c r="K133" s="812" t="s">
        <v>1514</v>
      </c>
      <c r="L133" s="786">
        <v>170788632</v>
      </c>
      <c r="M133" s="733" t="s">
        <v>1437</v>
      </c>
      <c r="N133" s="769" t="s">
        <v>1438</v>
      </c>
      <c r="O133" s="734" t="s">
        <v>1499</v>
      </c>
      <c r="P133" s="734" t="s">
        <v>1500</v>
      </c>
      <c r="Q133" s="791"/>
      <c r="R133" s="736">
        <v>17350</v>
      </c>
      <c r="S133" s="791" t="s">
        <v>1501</v>
      </c>
      <c r="T133" s="728" t="s">
        <v>722</v>
      </c>
      <c r="U133" s="737" t="s">
        <v>1441</v>
      </c>
      <c r="V133" s="836"/>
      <c r="W133" s="836"/>
      <c r="X133" s="836"/>
      <c r="Y133" s="836"/>
      <c r="Z133" s="736" t="s">
        <v>1502</v>
      </c>
      <c r="AA133" s="836"/>
      <c r="AB133" s="734" t="s">
        <v>1443</v>
      </c>
      <c r="AC133" s="736" t="s">
        <v>1444</v>
      </c>
      <c r="AD133" s="736">
        <v>17443</v>
      </c>
      <c r="AE133" s="734" t="s">
        <v>1445</v>
      </c>
      <c r="AF133" s="736" t="s">
        <v>1446</v>
      </c>
      <c r="AG133" s="734"/>
      <c r="AH133" s="734"/>
      <c r="AI133" s="734"/>
      <c r="AJ133" s="734"/>
      <c r="AK133" s="734"/>
      <c r="AL133" s="734"/>
      <c r="AM133" s="763"/>
      <c r="AN133" s="738"/>
      <c r="AO133" s="765"/>
      <c r="AP133" s="740" t="s">
        <v>734</v>
      </c>
      <c r="AQ133" s="742" t="s">
        <v>734</v>
      </c>
      <c r="AR133" s="742" t="s">
        <v>715</v>
      </c>
      <c r="AS133" s="742" t="s">
        <v>1447</v>
      </c>
      <c r="AT133" s="835" t="s">
        <v>1448</v>
      </c>
      <c r="AU133" s="743">
        <v>43466</v>
      </c>
      <c r="AV133" s="743">
        <v>46022</v>
      </c>
      <c r="AW133" s="744">
        <v>17</v>
      </c>
      <c r="AX133" s="743">
        <v>45672</v>
      </c>
      <c r="AY133" s="742" t="s">
        <v>1449</v>
      </c>
      <c r="AZ133" s="743" t="s">
        <v>734</v>
      </c>
      <c r="BA133" s="791"/>
      <c r="BB133" s="793"/>
      <c r="BC133" s="793" t="s">
        <v>1450</v>
      </c>
      <c r="BD133" s="793"/>
      <c r="BE133" s="791" t="s">
        <v>1451</v>
      </c>
      <c r="BF133" s="785" t="s">
        <v>1452</v>
      </c>
      <c r="BG133" s="746" t="s">
        <v>734</v>
      </c>
      <c r="BH133" s="746"/>
      <c r="BI133" s="747"/>
    </row>
    <row r="134" spans="1:61" ht="33.75" customHeight="1">
      <c r="A134" s="819">
        <v>170804181</v>
      </c>
      <c r="B134" s="834">
        <v>17</v>
      </c>
      <c r="C134" s="734" t="s">
        <v>1434</v>
      </c>
      <c r="D134" s="728"/>
      <c r="E134" s="753" t="s">
        <v>1435</v>
      </c>
      <c r="F134" s="785"/>
      <c r="G134" s="793" t="s">
        <v>715</v>
      </c>
      <c r="H134" s="793" t="s">
        <v>715</v>
      </c>
      <c r="I134" s="821">
        <v>246</v>
      </c>
      <c r="J134" s="736" t="s">
        <v>803</v>
      </c>
      <c r="K134" s="812" t="s">
        <v>1515</v>
      </c>
      <c r="L134" s="786">
        <v>170788632</v>
      </c>
      <c r="M134" s="733" t="s">
        <v>1437</v>
      </c>
      <c r="N134" s="769" t="s">
        <v>1438</v>
      </c>
      <c r="O134" s="734" t="s">
        <v>1516</v>
      </c>
      <c r="P134" s="734"/>
      <c r="Q134" s="791"/>
      <c r="R134" s="736">
        <v>17500</v>
      </c>
      <c r="S134" s="791" t="s">
        <v>1517</v>
      </c>
      <c r="T134" s="728" t="s">
        <v>722</v>
      </c>
      <c r="U134" s="737" t="s">
        <v>1489</v>
      </c>
      <c r="V134" s="836"/>
      <c r="W134" s="836"/>
      <c r="X134" s="836"/>
      <c r="Y134" s="836"/>
      <c r="Z134" s="736" t="s">
        <v>1518</v>
      </c>
      <c r="AA134" s="836"/>
      <c r="AB134" s="734" t="s">
        <v>1443</v>
      </c>
      <c r="AC134" s="736" t="s">
        <v>1444</v>
      </c>
      <c r="AD134" s="736">
        <v>17443</v>
      </c>
      <c r="AE134" s="734" t="s">
        <v>1445</v>
      </c>
      <c r="AF134" s="736" t="s">
        <v>1446</v>
      </c>
      <c r="AG134" s="734"/>
      <c r="AH134" s="734"/>
      <c r="AI134" s="734"/>
      <c r="AJ134" s="734"/>
      <c r="AK134" s="734"/>
      <c r="AL134" s="734"/>
      <c r="AM134" s="763"/>
      <c r="AN134" s="738"/>
      <c r="AO134" s="765"/>
      <c r="AP134" s="740" t="s">
        <v>734</v>
      </c>
      <c r="AQ134" s="742" t="s">
        <v>734</v>
      </c>
      <c r="AR134" s="742" t="s">
        <v>715</v>
      </c>
      <c r="AS134" s="742" t="s">
        <v>1447</v>
      </c>
      <c r="AT134" s="835" t="s">
        <v>1448</v>
      </c>
      <c r="AU134" s="743">
        <v>43466</v>
      </c>
      <c r="AV134" s="743">
        <v>46022</v>
      </c>
      <c r="AW134" s="744">
        <v>17</v>
      </c>
      <c r="AX134" s="743">
        <v>45672</v>
      </c>
      <c r="AY134" s="742" t="s">
        <v>1449</v>
      </c>
      <c r="AZ134" s="743" t="s">
        <v>734</v>
      </c>
      <c r="BA134" s="791"/>
      <c r="BB134" s="793"/>
      <c r="BC134" s="793" t="s">
        <v>1450</v>
      </c>
      <c r="BD134" s="793"/>
      <c r="BE134" s="791" t="s">
        <v>1451</v>
      </c>
      <c r="BF134" s="785" t="s">
        <v>1452</v>
      </c>
      <c r="BG134" s="746" t="s">
        <v>734</v>
      </c>
      <c r="BH134" s="746"/>
      <c r="BI134" s="747"/>
    </row>
    <row r="135" spans="1:61" ht="33.75" customHeight="1">
      <c r="A135" s="749">
        <v>330040809</v>
      </c>
      <c r="B135" s="825">
        <v>33</v>
      </c>
      <c r="C135" s="734" t="s">
        <v>1434</v>
      </c>
      <c r="D135" s="728"/>
      <c r="E135" s="753" t="s">
        <v>1435</v>
      </c>
      <c r="F135" s="752"/>
      <c r="G135" s="736" t="s">
        <v>715</v>
      </c>
      <c r="H135" s="754" t="s">
        <v>715</v>
      </c>
      <c r="I135" s="755">
        <v>246</v>
      </c>
      <c r="J135" s="756" t="s">
        <v>803</v>
      </c>
      <c r="K135" s="757" t="s">
        <v>1519</v>
      </c>
      <c r="L135" s="786">
        <v>170788632</v>
      </c>
      <c r="M135" s="733" t="s">
        <v>1437</v>
      </c>
      <c r="N135" s="769" t="s">
        <v>1438</v>
      </c>
      <c r="O135" s="760"/>
      <c r="P135" s="734" t="s">
        <v>1520</v>
      </c>
      <c r="Q135" s="736"/>
      <c r="R135" s="736">
        <v>33470</v>
      </c>
      <c r="S135" s="761" t="s">
        <v>1059</v>
      </c>
      <c r="T135" s="728" t="s">
        <v>722</v>
      </c>
      <c r="U135" s="737" t="s">
        <v>1521</v>
      </c>
      <c r="V135" s="736"/>
      <c r="W135" s="736"/>
      <c r="X135" s="736"/>
      <c r="Y135" s="736"/>
      <c r="Z135" s="736" t="s">
        <v>1522</v>
      </c>
      <c r="AA135" s="736"/>
      <c r="AB135" s="734" t="s">
        <v>1443</v>
      </c>
      <c r="AC135" s="736" t="s">
        <v>1444</v>
      </c>
      <c r="AD135" s="736">
        <v>17443</v>
      </c>
      <c r="AE135" s="734" t="s">
        <v>1445</v>
      </c>
      <c r="AF135" s="736" t="s">
        <v>1446</v>
      </c>
      <c r="AG135" s="736"/>
      <c r="AH135" s="736"/>
      <c r="AI135" s="736"/>
      <c r="AJ135" s="736"/>
      <c r="AK135" s="734"/>
      <c r="AL135" s="736"/>
      <c r="AM135" s="763"/>
      <c r="AN135" s="738"/>
      <c r="AO135" s="772"/>
      <c r="AP135" s="839" t="s">
        <v>1468</v>
      </c>
      <c r="AQ135" s="742" t="s">
        <v>734</v>
      </c>
      <c r="AR135" s="742" t="s">
        <v>715</v>
      </c>
      <c r="AS135" s="742" t="s">
        <v>1447</v>
      </c>
      <c r="AT135" s="823" t="s">
        <v>1469</v>
      </c>
      <c r="AU135" s="743">
        <v>45658</v>
      </c>
      <c r="AV135" s="743">
        <v>46022</v>
      </c>
      <c r="AW135" s="744">
        <v>17</v>
      </c>
      <c r="AX135" s="743">
        <v>45672</v>
      </c>
      <c r="AY135" s="742" t="s">
        <v>1449</v>
      </c>
      <c r="AZ135" s="743" t="s">
        <v>734</v>
      </c>
      <c r="BA135" s="734"/>
      <c r="BB135" s="734" t="s">
        <v>1523</v>
      </c>
      <c r="BC135" s="736"/>
      <c r="BD135" s="736"/>
      <c r="BE135" s="791" t="s">
        <v>1277</v>
      </c>
      <c r="BF135" s="785" t="s">
        <v>1160</v>
      </c>
      <c r="BG135" s="746" t="s">
        <v>734</v>
      </c>
      <c r="BH135" s="746"/>
      <c r="BI135" s="747"/>
    </row>
    <row r="136" spans="1:61" ht="56.25" customHeight="1">
      <c r="A136" s="749">
        <v>240009449</v>
      </c>
      <c r="B136" s="840">
        <v>24</v>
      </c>
      <c r="C136" s="751" t="s">
        <v>1524</v>
      </c>
      <c r="D136" s="752"/>
      <c r="E136" s="753" t="s">
        <v>1149</v>
      </c>
      <c r="F136" s="752"/>
      <c r="G136" s="736" t="s">
        <v>747</v>
      </c>
      <c r="H136" s="754" t="s">
        <v>748</v>
      </c>
      <c r="I136" s="755">
        <v>500</v>
      </c>
      <c r="J136" s="756" t="s">
        <v>749</v>
      </c>
      <c r="K136" s="778" t="s">
        <v>1525</v>
      </c>
      <c r="L136" s="758">
        <v>330001025</v>
      </c>
      <c r="M136" s="733" t="s">
        <v>1526</v>
      </c>
      <c r="N136" s="769" t="s">
        <v>1526</v>
      </c>
      <c r="O136" s="734" t="s">
        <v>1527</v>
      </c>
      <c r="P136" s="760"/>
      <c r="Q136" s="736"/>
      <c r="R136" s="736">
        <v>33220</v>
      </c>
      <c r="S136" s="761" t="s">
        <v>1528</v>
      </c>
      <c r="T136" s="728" t="s">
        <v>722</v>
      </c>
      <c r="U136" s="737" t="s">
        <v>1529</v>
      </c>
      <c r="V136" s="736"/>
      <c r="W136" s="736"/>
      <c r="X136" s="736"/>
      <c r="Y136" s="736"/>
      <c r="Z136" s="736" t="s">
        <v>1530</v>
      </c>
      <c r="AA136" s="736"/>
      <c r="AB136" s="734"/>
      <c r="AC136" s="736"/>
      <c r="AD136" s="736"/>
      <c r="AE136" s="734"/>
      <c r="AF136" s="736"/>
      <c r="AG136" s="736"/>
      <c r="AH136" s="736" t="s">
        <v>1531</v>
      </c>
      <c r="AI136" s="736" t="s">
        <v>1425</v>
      </c>
      <c r="AJ136" s="736" t="s">
        <v>1532</v>
      </c>
      <c r="AK136" s="734" t="s">
        <v>1533</v>
      </c>
      <c r="AL136" s="736"/>
      <c r="AM136" s="763"/>
      <c r="AN136" s="738"/>
      <c r="AO136" s="764"/>
      <c r="AP136" s="691" t="s">
        <v>734</v>
      </c>
      <c r="AQ136" s="742" t="s">
        <v>734</v>
      </c>
      <c r="AR136" s="742" t="s">
        <v>748</v>
      </c>
      <c r="AS136" s="775" t="s">
        <v>1534</v>
      </c>
      <c r="AT136" s="742"/>
      <c r="AU136" s="743">
        <v>44197</v>
      </c>
      <c r="AV136" s="743">
        <v>46022</v>
      </c>
      <c r="AW136" s="744">
        <v>24</v>
      </c>
      <c r="AX136" s="743">
        <v>44469</v>
      </c>
      <c r="AY136" s="742" t="s">
        <v>869</v>
      </c>
      <c r="AZ136" s="775" t="s">
        <v>734</v>
      </c>
      <c r="BA136" s="734"/>
      <c r="BB136" s="736"/>
      <c r="BC136" s="736"/>
      <c r="BD136" s="736"/>
      <c r="BE136" s="767" t="s">
        <v>1535</v>
      </c>
      <c r="BF136" s="794" t="s">
        <v>902</v>
      </c>
      <c r="BG136" s="746" t="s">
        <v>734</v>
      </c>
      <c r="BH136" s="746"/>
      <c r="BI136" s="747"/>
    </row>
    <row r="137" spans="1:61" ht="25.5" customHeight="1">
      <c r="A137" s="749">
        <v>330015678</v>
      </c>
      <c r="B137" s="825">
        <v>33</v>
      </c>
      <c r="C137" s="751" t="s">
        <v>1524</v>
      </c>
      <c r="D137" s="752"/>
      <c r="E137" s="753" t="s">
        <v>1149</v>
      </c>
      <c r="F137" s="752"/>
      <c r="G137" s="736" t="s">
        <v>747</v>
      </c>
      <c r="H137" s="754" t="s">
        <v>748</v>
      </c>
      <c r="I137" s="755">
        <v>500</v>
      </c>
      <c r="J137" s="756" t="s">
        <v>749</v>
      </c>
      <c r="K137" s="757" t="s">
        <v>1536</v>
      </c>
      <c r="L137" s="758">
        <v>330001025</v>
      </c>
      <c r="M137" s="733" t="s">
        <v>1526</v>
      </c>
      <c r="N137" s="769" t="s">
        <v>1526</v>
      </c>
      <c r="O137" s="734" t="s">
        <v>1537</v>
      </c>
      <c r="P137" s="760"/>
      <c r="Q137" s="736"/>
      <c r="R137" s="736">
        <v>33112</v>
      </c>
      <c r="S137" s="761" t="s">
        <v>1538</v>
      </c>
      <c r="T137" s="728" t="s">
        <v>722</v>
      </c>
      <c r="U137" s="737" t="s">
        <v>1539</v>
      </c>
      <c r="V137" s="736"/>
      <c r="W137" s="736"/>
      <c r="X137" s="736"/>
      <c r="Y137" s="736"/>
      <c r="Z137" s="736" t="s">
        <v>1540</v>
      </c>
      <c r="AA137" s="736"/>
      <c r="AB137" s="734" t="s">
        <v>1541</v>
      </c>
      <c r="AC137" s="736"/>
      <c r="AD137" s="736">
        <v>33000</v>
      </c>
      <c r="AE137" s="734" t="s">
        <v>1064</v>
      </c>
      <c r="AF137" s="736" t="s">
        <v>1542</v>
      </c>
      <c r="AG137" s="736"/>
      <c r="AH137" s="736" t="s">
        <v>1531</v>
      </c>
      <c r="AI137" s="736" t="s">
        <v>1425</v>
      </c>
      <c r="AJ137" s="736" t="s">
        <v>1532</v>
      </c>
      <c r="AK137" s="734" t="s">
        <v>1533</v>
      </c>
      <c r="AL137" s="736"/>
      <c r="AM137" s="763"/>
      <c r="AN137" s="738"/>
      <c r="AO137" s="764"/>
      <c r="AP137" s="691" t="s">
        <v>734</v>
      </c>
      <c r="AQ137" s="691" t="s">
        <v>737</v>
      </c>
      <c r="AR137" s="691"/>
      <c r="AS137" s="752"/>
      <c r="AT137" s="691"/>
      <c r="AU137" s="765" t="s">
        <v>763</v>
      </c>
      <c r="AV137" s="765" t="s">
        <v>763</v>
      </c>
      <c r="AW137" s="766" t="s">
        <v>763</v>
      </c>
      <c r="AX137" s="765"/>
      <c r="AY137" s="691"/>
      <c r="AZ137" s="752"/>
      <c r="BA137" s="734"/>
      <c r="BB137" s="736"/>
      <c r="BC137" s="736"/>
      <c r="BD137" s="736"/>
      <c r="BE137" s="841"/>
      <c r="BF137" s="794" t="s">
        <v>902</v>
      </c>
      <c r="BG137" s="746" t="s">
        <v>734</v>
      </c>
      <c r="BH137" s="746"/>
      <c r="BI137" s="747"/>
    </row>
    <row r="138" spans="1:61" ht="30" customHeight="1">
      <c r="A138" s="749">
        <v>330022138</v>
      </c>
      <c r="B138" s="825">
        <v>33</v>
      </c>
      <c r="C138" s="751" t="s">
        <v>1524</v>
      </c>
      <c r="D138" s="752"/>
      <c r="E138" s="753" t="s">
        <v>1149</v>
      </c>
      <c r="F138" s="752"/>
      <c r="G138" s="736" t="s">
        <v>747</v>
      </c>
      <c r="H138" s="754" t="s">
        <v>748</v>
      </c>
      <c r="I138" s="755">
        <v>500</v>
      </c>
      <c r="J138" s="756" t="s">
        <v>749</v>
      </c>
      <c r="K138" s="757" t="s">
        <v>1543</v>
      </c>
      <c r="L138" s="758">
        <v>330001025</v>
      </c>
      <c r="M138" s="733" t="s">
        <v>1526</v>
      </c>
      <c r="N138" s="769" t="s">
        <v>1526</v>
      </c>
      <c r="O138" s="734" t="s">
        <v>1544</v>
      </c>
      <c r="P138" s="760"/>
      <c r="Q138" s="736"/>
      <c r="R138" s="736">
        <v>33320</v>
      </c>
      <c r="S138" s="761" t="s">
        <v>1545</v>
      </c>
      <c r="T138" s="728" t="s">
        <v>722</v>
      </c>
      <c r="U138" s="737" t="s">
        <v>1546</v>
      </c>
      <c r="V138" s="736"/>
      <c r="W138" s="736"/>
      <c r="X138" s="736"/>
      <c r="Y138" s="736"/>
      <c r="Z138" s="736" t="s">
        <v>1547</v>
      </c>
      <c r="AA138" s="736"/>
      <c r="AB138" s="734" t="s">
        <v>1541</v>
      </c>
      <c r="AC138" s="736"/>
      <c r="AD138" s="736">
        <v>33000</v>
      </c>
      <c r="AE138" s="734" t="s">
        <v>1064</v>
      </c>
      <c r="AF138" s="736" t="s">
        <v>1542</v>
      </c>
      <c r="AG138" s="736"/>
      <c r="AH138" s="736" t="s">
        <v>1531</v>
      </c>
      <c r="AI138" s="736" t="s">
        <v>1425</v>
      </c>
      <c r="AJ138" s="736" t="s">
        <v>1532</v>
      </c>
      <c r="AK138" s="734" t="s">
        <v>1533</v>
      </c>
      <c r="AL138" s="736"/>
      <c r="AM138" s="763"/>
      <c r="AN138" s="738"/>
      <c r="AO138" s="764"/>
      <c r="AP138" s="691" t="s">
        <v>734</v>
      </c>
      <c r="AQ138" s="691" t="s">
        <v>737</v>
      </c>
      <c r="AR138" s="691"/>
      <c r="AS138" s="752"/>
      <c r="AT138" s="691"/>
      <c r="AU138" s="765" t="s">
        <v>763</v>
      </c>
      <c r="AV138" s="765" t="s">
        <v>763</v>
      </c>
      <c r="AW138" s="766" t="s">
        <v>763</v>
      </c>
      <c r="AX138" s="765"/>
      <c r="AY138" s="691"/>
      <c r="AZ138" s="752"/>
      <c r="BA138" s="734"/>
      <c r="BB138" s="736"/>
      <c r="BC138" s="736"/>
      <c r="BD138" s="736"/>
      <c r="BE138" s="841"/>
      <c r="BF138" s="794" t="s">
        <v>902</v>
      </c>
      <c r="BG138" s="746" t="s">
        <v>734</v>
      </c>
      <c r="BH138" s="746"/>
      <c r="BI138" s="747"/>
    </row>
    <row r="139" spans="1:61" ht="30" customHeight="1">
      <c r="A139" s="749">
        <v>330052069</v>
      </c>
      <c r="B139" s="825">
        <v>33</v>
      </c>
      <c r="C139" s="751" t="s">
        <v>1524</v>
      </c>
      <c r="D139" s="752"/>
      <c r="E139" s="753" t="s">
        <v>1149</v>
      </c>
      <c r="F139" s="752"/>
      <c r="G139" s="736" t="s">
        <v>747</v>
      </c>
      <c r="H139" s="754" t="s">
        <v>748</v>
      </c>
      <c r="I139" s="755">
        <v>500</v>
      </c>
      <c r="J139" s="756" t="s">
        <v>749</v>
      </c>
      <c r="K139" s="757" t="s">
        <v>1548</v>
      </c>
      <c r="L139" s="758">
        <v>330001025</v>
      </c>
      <c r="M139" s="733" t="s">
        <v>1526</v>
      </c>
      <c r="N139" s="769" t="s">
        <v>1526</v>
      </c>
      <c r="O139" s="760"/>
      <c r="P139" s="760"/>
      <c r="Q139" s="736"/>
      <c r="R139" s="736">
        <v>33840</v>
      </c>
      <c r="S139" s="761" t="s">
        <v>1549</v>
      </c>
      <c r="T139" s="728" t="s">
        <v>722</v>
      </c>
      <c r="U139" s="737" t="s">
        <v>1550</v>
      </c>
      <c r="V139" s="736"/>
      <c r="W139" s="736"/>
      <c r="X139" s="736"/>
      <c r="Y139" s="736"/>
      <c r="Z139" s="736"/>
      <c r="AA139" s="736"/>
      <c r="AB139" s="734" t="s">
        <v>1541</v>
      </c>
      <c r="AC139" s="736"/>
      <c r="AD139" s="736">
        <v>33000</v>
      </c>
      <c r="AE139" s="734" t="s">
        <v>1064</v>
      </c>
      <c r="AF139" s="736" t="s">
        <v>1542</v>
      </c>
      <c r="AG139" s="736"/>
      <c r="AH139" s="736" t="s">
        <v>1531</v>
      </c>
      <c r="AI139" s="736" t="s">
        <v>1425</v>
      </c>
      <c r="AJ139" s="736" t="s">
        <v>1532</v>
      </c>
      <c r="AK139" s="734" t="s">
        <v>1533</v>
      </c>
      <c r="AL139" s="736"/>
      <c r="AM139" s="763"/>
      <c r="AN139" s="738"/>
      <c r="AO139" s="764"/>
      <c r="AP139" s="691" t="s">
        <v>734</v>
      </c>
      <c r="AQ139" s="691" t="s">
        <v>737</v>
      </c>
      <c r="AR139" s="691"/>
      <c r="AS139" s="752"/>
      <c r="AT139" s="691"/>
      <c r="AU139" s="765" t="s">
        <v>763</v>
      </c>
      <c r="AV139" s="765" t="s">
        <v>763</v>
      </c>
      <c r="AW139" s="766" t="s">
        <v>763</v>
      </c>
      <c r="AX139" s="765"/>
      <c r="AY139" s="691"/>
      <c r="AZ139" s="752"/>
      <c r="BA139" s="734"/>
      <c r="BB139" s="736"/>
      <c r="BC139" s="736"/>
      <c r="BD139" s="736"/>
      <c r="BE139" s="841"/>
      <c r="BF139" s="794" t="s">
        <v>902</v>
      </c>
      <c r="BG139" s="746" t="s">
        <v>734</v>
      </c>
      <c r="BH139" s="746"/>
      <c r="BI139" s="747"/>
    </row>
    <row r="140" spans="1:61" ht="30" customHeight="1">
      <c r="A140" s="749">
        <v>330781659</v>
      </c>
      <c r="B140" s="825">
        <v>33</v>
      </c>
      <c r="C140" s="751" t="s">
        <v>1524</v>
      </c>
      <c r="D140" s="752"/>
      <c r="E140" s="753" t="s">
        <v>1149</v>
      </c>
      <c r="F140" s="752"/>
      <c r="G140" s="736" t="s">
        <v>747</v>
      </c>
      <c r="H140" s="754" t="s">
        <v>748</v>
      </c>
      <c r="I140" s="755">
        <v>500</v>
      </c>
      <c r="J140" s="756" t="s">
        <v>749</v>
      </c>
      <c r="K140" s="757" t="s">
        <v>1551</v>
      </c>
      <c r="L140" s="758">
        <v>330001025</v>
      </c>
      <c r="M140" s="733" t="s">
        <v>1526</v>
      </c>
      <c r="N140" s="769" t="s">
        <v>1526</v>
      </c>
      <c r="O140" s="760"/>
      <c r="P140" s="734" t="s">
        <v>1552</v>
      </c>
      <c r="Q140" s="736"/>
      <c r="R140" s="736">
        <v>33540</v>
      </c>
      <c r="S140" s="761" t="s">
        <v>1553</v>
      </c>
      <c r="T140" s="728" t="s">
        <v>722</v>
      </c>
      <c r="U140" s="737" t="s">
        <v>1554</v>
      </c>
      <c r="V140" s="736"/>
      <c r="W140" s="736"/>
      <c r="X140" s="736"/>
      <c r="Y140" s="736"/>
      <c r="Z140" s="736" t="s">
        <v>1555</v>
      </c>
      <c r="AA140" s="734" t="s">
        <v>1556</v>
      </c>
      <c r="AB140" s="734" t="s">
        <v>1541</v>
      </c>
      <c r="AC140" s="736" t="s">
        <v>1552</v>
      </c>
      <c r="AD140" s="736">
        <v>33000</v>
      </c>
      <c r="AE140" s="734" t="s">
        <v>1064</v>
      </c>
      <c r="AF140" s="736" t="s">
        <v>1542</v>
      </c>
      <c r="AG140" s="736"/>
      <c r="AH140" s="736" t="s">
        <v>1531</v>
      </c>
      <c r="AI140" s="736" t="s">
        <v>1425</v>
      </c>
      <c r="AJ140" s="736" t="s">
        <v>1532</v>
      </c>
      <c r="AK140" s="734" t="s">
        <v>1533</v>
      </c>
      <c r="AL140" s="736"/>
      <c r="AM140" s="763"/>
      <c r="AN140" s="738"/>
      <c r="AO140" s="764"/>
      <c r="AP140" s="691" t="s">
        <v>734</v>
      </c>
      <c r="AQ140" s="691" t="s">
        <v>737</v>
      </c>
      <c r="AR140" s="691"/>
      <c r="AS140" s="752"/>
      <c r="AT140" s="691"/>
      <c r="AU140" s="765" t="s">
        <v>763</v>
      </c>
      <c r="AV140" s="765" t="s">
        <v>763</v>
      </c>
      <c r="AW140" s="766" t="s">
        <v>763</v>
      </c>
      <c r="AX140" s="765"/>
      <c r="AY140" s="691"/>
      <c r="AZ140" s="752"/>
      <c r="BA140" s="734"/>
      <c r="BB140" s="736"/>
      <c r="BC140" s="736"/>
      <c r="BD140" s="736"/>
      <c r="BE140" s="841"/>
      <c r="BF140" s="794" t="s">
        <v>902</v>
      </c>
      <c r="BG140" s="746" t="s">
        <v>734</v>
      </c>
      <c r="BH140" s="746"/>
      <c r="BI140" s="747"/>
    </row>
    <row r="141" spans="1:61" ht="30" customHeight="1">
      <c r="A141" s="749">
        <v>330782756</v>
      </c>
      <c r="B141" s="825">
        <v>33</v>
      </c>
      <c r="C141" s="751" t="s">
        <v>1524</v>
      </c>
      <c r="D141" s="752"/>
      <c r="E141" s="753" t="s">
        <v>1149</v>
      </c>
      <c r="F141" s="752"/>
      <c r="G141" s="736" t="s">
        <v>747</v>
      </c>
      <c r="H141" s="754" t="s">
        <v>748</v>
      </c>
      <c r="I141" s="755">
        <v>500</v>
      </c>
      <c r="J141" s="756" t="s">
        <v>749</v>
      </c>
      <c r="K141" s="757" t="s">
        <v>1557</v>
      </c>
      <c r="L141" s="758">
        <v>330001025</v>
      </c>
      <c r="M141" s="733" t="s">
        <v>1526</v>
      </c>
      <c r="N141" s="769" t="s">
        <v>1526</v>
      </c>
      <c r="O141" s="734" t="s">
        <v>1558</v>
      </c>
      <c r="P141" s="760"/>
      <c r="Q141" s="736"/>
      <c r="R141" s="736">
        <v>33063</v>
      </c>
      <c r="S141" s="761" t="s">
        <v>1559</v>
      </c>
      <c r="T141" s="728" t="s">
        <v>722</v>
      </c>
      <c r="U141" s="737" t="s">
        <v>1560</v>
      </c>
      <c r="V141" s="736"/>
      <c r="W141" s="736"/>
      <c r="X141" s="736"/>
      <c r="Y141" s="736"/>
      <c r="Z141" s="736" t="s">
        <v>1561</v>
      </c>
      <c r="AA141" s="736"/>
      <c r="AB141" s="734" t="s">
        <v>1541</v>
      </c>
      <c r="AC141" s="736"/>
      <c r="AD141" s="736">
        <v>33000</v>
      </c>
      <c r="AE141" s="734" t="s">
        <v>1064</v>
      </c>
      <c r="AF141" s="736" t="s">
        <v>1542</v>
      </c>
      <c r="AG141" s="736"/>
      <c r="AH141" s="736" t="s">
        <v>1531</v>
      </c>
      <c r="AI141" s="736" t="s">
        <v>1425</v>
      </c>
      <c r="AJ141" s="736" t="s">
        <v>1532</v>
      </c>
      <c r="AK141" s="734" t="s">
        <v>1533</v>
      </c>
      <c r="AL141" s="736"/>
      <c r="AM141" s="763"/>
      <c r="AN141" s="738"/>
      <c r="AO141" s="764"/>
      <c r="AP141" s="691" t="s">
        <v>734</v>
      </c>
      <c r="AQ141" s="691" t="s">
        <v>737</v>
      </c>
      <c r="AR141" s="691"/>
      <c r="AS141" s="752"/>
      <c r="AT141" s="691"/>
      <c r="AU141" s="765" t="s">
        <v>763</v>
      </c>
      <c r="AV141" s="765" t="s">
        <v>763</v>
      </c>
      <c r="AW141" s="766" t="s">
        <v>763</v>
      </c>
      <c r="AX141" s="765"/>
      <c r="AY141" s="691"/>
      <c r="AZ141" s="752"/>
      <c r="BA141" s="734"/>
      <c r="BB141" s="736"/>
      <c r="BC141" s="736"/>
      <c r="BD141" s="736"/>
      <c r="BE141" s="841"/>
      <c r="BF141" s="794" t="s">
        <v>902</v>
      </c>
      <c r="BG141" s="746" t="s">
        <v>734</v>
      </c>
      <c r="BH141" s="746"/>
      <c r="BI141" s="747"/>
    </row>
    <row r="142" spans="1:61" ht="30" customHeight="1">
      <c r="A142" s="749">
        <v>330782798</v>
      </c>
      <c r="B142" s="825">
        <v>33</v>
      </c>
      <c r="C142" s="751" t="s">
        <v>1524</v>
      </c>
      <c r="D142" s="752"/>
      <c r="E142" s="753" t="s">
        <v>1149</v>
      </c>
      <c r="F142" s="752"/>
      <c r="G142" s="736" t="s">
        <v>747</v>
      </c>
      <c r="H142" s="754" t="s">
        <v>748</v>
      </c>
      <c r="I142" s="755">
        <v>500</v>
      </c>
      <c r="J142" s="756" t="s">
        <v>749</v>
      </c>
      <c r="K142" s="757" t="s">
        <v>1562</v>
      </c>
      <c r="L142" s="758">
        <v>330001025</v>
      </c>
      <c r="M142" s="733" t="s">
        <v>1526</v>
      </c>
      <c r="N142" s="769" t="s">
        <v>1526</v>
      </c>
      <c r="O142" s="734" t="s">
        <v>1563</v>
      </c>
      <c r="P142" s="760"/>
      <c r="Q142" s="736"/>
      <c r="R142" s="736">
        <v>33000</v>
      </c>
      <c r="S142" s="761" t="s">
        <v>1064</v>
      </c>
      <c r="T142" s="728" t="s">
        <v>722</v>
      </c>
      <c r="U142" s="737" t="s">
        <v>1564</v>
      </c>
      <c r="V142" s="736"/>
      <c r="W142" s="736"/>
      <c r="X142" s="736"/>
      <c r="Y142" s="736"/>
      <c r="Z142" s="736" t="s">
        <v>1565</v>
      </c>
      <c r="AA142" s="736"/>
      <c r="AB142" s="734" t="s">
        <v>1541</v>
      </c>
      <c r="AC142" s="736"/>
      <c r="AD142" s="736">
        <v>33000</v>
      </c>
      <c r="AE142" s="734" t="s">
        <v>1064</v>
      </c>
      <c r="AF142" s="736" t="s">
        <v>1542</v>
      </c>
      <c r="AG142" s="736"/>
      <c r="AH142" s="736" t="s">
        <v>1531</v>
      </c>
      <c r="AI142" s="736" t="s">
        <v>1425</v>
      </c>
      <c r="AJ142" s="736" t="s">
        <v>1532</v>
      </c>
      <c r="AK142" s="734" t="s">
        <v>1533</v>
      </c>
      <c r="AL142" s="736"/>
      <c r="AM142" s="763"/>
      <c r="AN142" s="738"/>
      <c r="AO142" s="764"/>
      <c r="AP142" s="691" t="s">
        <v>734</v>
      </c>
      <c r="AQ142" s="691" t="s">
        <v>737</v>
      </c>
      <c r="AR142" s="691"/>
      <c r="AS142" s="752"/>
      <c r="AT142" s="691"/>
      <c r="AU142" s="765" t="s">
        <v>763</v>
      </c>
      <c r="AV142" s="765" t="s">
        <v>763</v>
      </c>
      <c r="AW142" s="766" t="s">
        <v>763</v>
      </c>
      <c r="AX142" s="765"/>
      <c r="AY142" s="691"/>
      <c r="AZ142" s="752"/>
      <c r="BA142" s="734"/>
      <c r="BB142" s="736"/>
      <c r="BC142" s="736"/>
      <c r="BD142" s="736"/>
      <c r="BE142" s="841"/>
      <c r="BF142" s="794" t="s">
        <v>902</v>
      </c>
      <c r="BG142" s="746" t="s">
        <v>734</v>
      </c>
      <c r="BH142" s="746"/>
      <c r="BI142" s="747"/>
    </row>
    <row r="143" spans="1:61" ht="30" customHeight="1">
      <c r="A143" s="749">
        <v>330783119</v>
      </c>
      <c r="B143" s="825">
        <v>33</v>
      </c>
      <c r="C143" s="751" t="s">
        <v>1524</v>
      </c>
      <c r="D143" s="752"/>
      <c r="E143" s="753" t="s">
        <v>1149</v>
      </c>
      <c r="F143" s="752"/>
      <c r="G143" s="736" t="s">
        <v>715</v>
      </c>
      <c r="H143" s="754" t="s">
        <v>715</v>
      </c>
      <c r="I143" s="755">
        <v>246</v>
      </c>
      <c r="J143" s="756" t="s">
        <v>803</v>
      </c>
      <c r="K143" s="757" t="s">
        <v>1566</v>
      </c>
      <c r="L143" s="758">
        <v>330001025</v>
      </c>
      <c r="M143" s="733" t="s">
        <v>1526</v>
      </c>
      <c r="N143" s="769" t="s">
        <v>1526</v>
      </c>
      <c r="O143" s="734" t="s">
        <v>1567</v>
      </c>
      <c r="P143" s="760"/>
      <c r="Q143" s="736"/>
      <c r="R143" s="736">
        <v>33540</v>
      </c>
      <c r="S143" s="761" t="s">
        <v>1553</v>
      </c>
      <c r="T143" s="728" t="s">
        <v>722</v>
      </c>
      <c r="U143" s="737" t="s">
        <v>1568</v>
      </c>
      <c r="V143" s="736"/>
      <c r="W143" s="736"/>
      <c r="X143" s="736"/>
      <c r="Y143" s="736"/>
      <c r="Z143" s="736" t="s">
        <v>1569</v>
      </c>
      <c r="AA143" s="736"/>
      <c r="AB143" s="734" t="s">
        <v>1541</v>
      </c>
      <c r="AC143" s="736"/>
      <c r="AD143" s="736">
        <v>33000</v>
      </c>
      <c r="AE143" s="734" t="s">
        <v>1064</v>
      </c>
      <c r="AF143" s="736" t="s">
        <v>1542</v>
      </c>
      <c r="AG143" s="736"/>
      <c r="AH143" s="736" t="s">
        <v>1531</v>
      </c>
      <c r="AI143" s="736" t="s">
        <v>1425</v>
      </c>
      <c r="AJ143" s="736" t="s">
        <v>1532</v>
      </c>
      <c r="AK143" s="734" t="s">
        <v>1533</v>
      </c>
      <c r="AL143" s="736"/>
      <c r="AM143" s="763"/>
      <c r="AN143" s="738"/>
      <c r="AO143" s="772"/>
      <c r="AP143" s="740" t="s">
        <v>737</v>
      </c>
      <c r="AQ143" s="691" t="s">
        <v>737</v>
      </c>
      <c r="AR143" s="691"/>
      <c r="AS143" s="752"/>
      <c r="AT143" s="691"/>
      <c r="AU143" s="765" t="s">
        <v>763</v>
      </c>
      <c r="AV143" s="765" t="s">
        <v>763</v>
      </c>
      <c r="AW143" s="766" t="s">
        <v>763</v>
      </c>
      <c r="AX143" s="765"/>
      <c r="AY143" s="691"/>
      <c r="AZ143" s="752"/>
      <c r="BA143" s="734"/>
      <c r="BB143" s="736"/>
      <c r="BC143" s="736"/>
      <c r="BD143" s="736"/>
      <c r="BE143" s="841"/>
      <c r="BF143" s="794" t="s">
        <v>902</v>
      </c>
      <c r="BG143" s="746" t="s">
        <v>734</v>
      </c>
      <c r="BH143" s="746"/>
      <c r="BI143" s="747"/>
    </row>
    <row r="144" spans="1:61" ht="25.5" customHeight="1">
      <c r="A144" s="749">
        <v>400014718</v>
      </c>
      <c r="B144" s="827">
        <v>40</v>
      </c>
      <c r="C144" s="751" t="s">
        <v>1524</v>
      </c>
      <c r="D144" s="752"/>
      <c r="E144" s="753" t="s">
        <v>1149</v>
      </c>
      <c r="F144" s="752"/>
      <c r="G144" s="736" t="s">
        <v>907</v>
      </c>
      <c r="H144" s="754" t="s">
        <v>748</v>
      </c>
      <c r="I144" s="730">
        <v>501</v>
      </c>
      <c r="J144" s="756" t="s">
        <v>1570</v>
      </c>
      <c r="K144" s="757" t="s">
        <v>1571</v>
      </c>
      <c r="L144" s="758">
        <v>330001025</v>
      </c>
      <c r="M144" s="733" t="s">
        <v>1526</v>
      </c>
      <c r="N144" s="769" t="s">
        <v>1526</v>
      </c>
      <c r="O144" s="734" t="s">
        <v>1572</v>
      </c>
      <c r="P144" s="760"/>
      <c r="Q144" s="736"/>
      <c r="R144" s="736">
        <v>40990</v>
      </c>
      <c r="S144" s="761" t="s">
        <v>1573</v>
      </c>
      <c r="T144" s="728" t="s">
        <v>722</v>
      </c>
      <c r="U144" s="737" t="s">
        <v>1574</v>
      </c>
      <c r="V144" s="736"/>
      <c r="W144" s="736"/>
      <c r="X144" s="736"/>
      <c r="Y144" s="736"/>
      <c r="Z144" s="736"/>
      <c r="AA144" s="736"/>
      <c r="AB144" s="734" t="s">
        <v>1541</v>
      </c>
      <c r="AC144" s="736"/>
      <c r="AD144" s="736">
        <v>33000</v>
      </c>
      <c r="AE144" s="734" t="s">
        <v>1064</v>
      </c>
      <c r="AF144" s="736" t="s">
        <v>1542</v>
      </c>
      <c r="AG144" s="736"/>
      <c r="AH144" s="736" t="s">
        <v>1531</v>
      </c>
      <c r="AI144" s="736" t="s">
        <v>1425</v>
      </c>
      <c r="AJ144" s="736" t="s">
        <v>1532</v>
      </c>
      <c r="AK144" s="734" t="s">
        <v>1533</v>
      </c>
      <c r="AL144" s="736"/>
      <c r="AM144" s="763"/>
      <c r="AN144" s="738"/>
      <c r="AO144" s="764">
        <v>43709</v>
      </c>
      <c r="AP144" s="691" t="s">
        <v>737</v>
      </c>
      <c r="AQ144" s="691" t="s">
        <v>737</v>
      </c>
      <c r="AR144" s="691"/>
      <c r="AS144" s="752"/>
      <c r="AT144" s="691"/>
      <c r="AU144" s="765"/>
      <c r="AV144" s="765"/>
      <c r="AW144" s="766"/>
      <c r="AX144" s="765"/>
      <c r="AY144" s="691"/>
      <c r="AZ144" s="752"/>
      <c r="BA144" s="734" t="s">
        <v>1575</v>
      </c>
      <c r="BB144" s="736"/>
      <c r="BC144" s="736"/>
      <c r="BD144" s="736"/>
      <c r="BE144" s="767"/>
      <c r="BF144" s="794" t="s">
        <v>902</v>
      </c>
      <c r="BG144" s="746" t="s">
        <v>737</v>
      </c>
      <c r="BH144" s="746"/>
      <c r="BI144" s="747"/>
    </row>
    <row r="145" spans="1:61" ht="33.75" customHeight="1">
      <c r="A145" s="749">
        <v>400781159</v>
      </c>
      <c r="B145" s="827">
        <v>40</v>
      </c>
      <c r="C145" s="751" t="s">
        <v>1524</v>
      </c>
      <c r="D145" s="752"/>
      <c r="E145" s="753" t="s">
        <v>1149</v>
      </c>
      <c r="F145" s="752"/>
      <c r="G145" s="736" t="s">
        <v>747</v>
      </c>
      <c r="H145" s="754" t="s">
        <v>748</v>
      </c>
      <c r="I145" s="755">
        <v>500</v>
      </c>
      <c r="J145" s="756" t="s">
        <v>749</v>
      </c>
      <c r="K145" s="757" t="s">
        <v>1576</v>
      </c>
      <c r="L145" s="758">
        <v>330001025</v>
      </c>
      <c r="M145" s="733" t="s">
        <v>1526</v>
      </c>
      <c r="N145" s="769" t="s">
        <v>1526</v>
      </c>
      <c r="O145" s="734" t="s">
        <v>1572</v>
      </c>
      <c r="P145" s="760"/>
      <c r="Q145" s="736"/>
      <c r="R145" s="736">
        <v>40990</v>
      </c>
      <c r="S145" s="761" t="s">
        <v>1573</v>
      </c>
      <c r="T145" s="728" t="s">
        <v>722</v>
      </c>
      <c r="U145" s="737" t="s">
        <v>1577</v>
      </c>
      <c r="V145" s="736"/>
      <c r="W145" s="736"/>
      <c r="X145" s="736"/>
      <c r="Y145" s="736"/>
      <c r="Z145" s="736" t="s">
        <v>1578</v>
      </c>
      <c r="AA145" s="736"/>
      <c r="AB145" s="734" t="s">
        <v>1541</v>
      </c>
      <c r="AC145" s="736"/>
      <c r="AD145" s="736">
        <v>33000</v>
      </c>
      <c r="AE145" s="734" t="s">
        <v>1064</v>
      </c>
      <c r="AF145" s="736" t="s">
        <v>1542</v>
      </c>
      <c r="AG145" s="736"/>
      <c r="AH145" s="736" t="s">
        <v>1531</v>
      </c>
      <c r="AI145" s="736" t="s">
        <v>1425</v>
      </c>
      <c r="AJ145" s="736" t="s">
        <v>1532</v>
      </c>
      <c r="AK145" s="734" t="s">
        <v>1533</v>
      </c>
      <c r="AL145" s="736"/>
      <c r="AM145" s="763"/>
      <c r="AN145" s="738"/>
      <c r="AO145" s="764"/>
      <c r="AP145" s="691" t="s">
        <v>734</v>
      </c>
      <c r="AQ145" s="691" t="s">
        <v>737</v>
      </c>
      <c r="AR145" s="691"/>
      <c r="AS145" s="752"/>
      <c r="AT145" s="691"/>
      <c r="AU145" s="765" t="s">
        <v>763</v>
      </c>
      <c r="AV145" s="765" t="s">
        <v>763</v>
      </c>
      <c r="AW145" s="766" t="s">
        <v>763</v>
      </c>
      <c r="AX145" s="765"/>
      <c r="AY145" s="691"/>
      <c r="AZ145" s="752"/>
      <c r="BA145" s="734"/>
      <c r="BB145" s="736"/>
      <c r="BC145" s="736"/>
      <c r="BD145" s="736"/>
      <c r="BE145" s="767" t="s">
        <v>1579</v>
      </c>
      <c r="BF145" s="794" t="s">
        <v>902</v>
      </c>
      <c r="BG145" s="746" t="s">
        <v>734</v>
      </c>
      <c r="BH145" s="746"/>
      <c r="BI145" s="747"/>
    </row>
    <row r="146" spans="1:61" ht="45" customHeight="1">
      <c r="A146" s="749">
        <v>400786455</v>
      </c>
      <c r="B146" s="827">
        <v>40</v>
      </c>
      <c r="C146" s="751" t="s">
        <v>1524</v>
      </c>
      <c r="D146" s="752"/>
      <c r="E146" s="753" t="s">
        <v>1149</v>
      </c>
      <c r="F146" s="752"/>
      <c r="G146" s="736" t="s">
        <v>747</v>
      </c>
      <c r="H146" s="754" t="s">
        <v>748</v>
      </c>
      <c r="I146" s="755">
        <v>500</v>
      </c>
      <c r="J146" s="756" t="s">
        <v>749</v>
      </c>
      <c r="K146" s="757" t="s">
        <v>1580</v>
      </c>
      <c r="L146" s="758">
        <v>330001025</v>
      </c>
      <c r="M146" s="733" t="s">
        <v>1526</v>
      </c>
      <c r="N146" s="769" t="s">
        <v>1526</v>
      </c>
      <c r="O146" s="734" t="s">
        <v>1581</v>
      </c>
      <c r="P146" s="760"/>
      <c r="Q146" s="736"/>
      <c r="R146" s="736">
        <v>40360</v>
      </c>
      <c r="S146" s="761" t="s">
        <v>1582</v>
      </c>
      <c r="T146" s="728" t="s">
        <v>722</v>
      </c>
      <c r="U146" s="737" t="s">
        <v>1583</v>
      </c>
      <c r="V146" s="736"/>
      <c r="W146" s="736"/>
      <c r="X146" s="736"/>
      <c r="Y146" s="736"/>
      <c r="Z146" s="736" t="s">
        <v>1584</v>
      </c>
      <c r="AA146" s="736"/>
      <c r="AB146" s="734" t="s">
        <v>1541</v>
      </c>
      <c r="AC146" s="736"/>
      <c r="AD146" s="736">
        <v>33000</v>
      </c>
      <c r="AE146" s="734" t="s">
        <v>1064</v>
      </c>
      <c r="AF146" s="736" t="s">
        <v>1542</v>
      </c>
      <c r="AG146" s="736"/>
      <c r="AH146" s="736" t="s">
        <v>1531</v>
      </c>
      <c r="AI146" s="736" t="s">
        <v>1425</v>
      </c>
      <c r="AJ146" s="736" t="s">
        <v>1532</v>
      </c>
      <c r="AK146" s="734" t="s">
        <v>1533</v>
      </c>
      <c r="AL146" s="736"/>
      <c r="AM146" s="763"/>
      <c r="AN146" s="738"/>
      <c r="AO146" s="764"/>
      <c r="AP146" s="691" t="s">
        <v>734</v>
      </c>
      <c r="AQ146" s="691" t="s">
        <v>737</v>
      </c>
      <c r="AR146" s="691"/>
      <c r="AS146" s="752"/>
      <c r="AT146" s="691"/>
      <c r="AU146" s="765" t="s">
        <v>763</v>
      </c>
      <c r="AV146" s="765" t="s">
        <v>763</v>
      </c>
      <c r="AW146" s="766" t="s">
        <v>763</v>
      </c>
      <c r="AX146" s="765"/>
      <c r="AY146" s="691"/>
      <c r="AZ146" s="752"/>
      <c r="BA146" s="734"/>
      <c r="BB146" s="734" t="s">
        <v>1585</v>
      </c>
      <c r="BC146" s="736"/>
      <c r="BD146" s="736"/>
      <c r="BE146" s="767" t="s">
        <v>1579</v>
      </c>
      <c r="BF146" s="794" t="s">
        <v>902</v>
      </c>
      <c r="BG146" s="746" t="s">
        <v>734</v>
      </c>
      <c r="BH146" s="746"/>
      <c r="BI146" s="747"/>
    </row>
    <row r="147" spans="1:61" ht="30" customHeight="1">
      <c r="A147" s="749">
        <v>640019816</v>
      </c>
      <c r="B147" s="842">
        <v>64</v>
      </c>
      <c r="C147" s="751" t="s">
        <v>1524</v>
      </c>
      <c r="D147" s="752"/>
      <c r="E147" s="753" t="s">
        <v>1149</v>
      </c>
      <c r="F147" s="752"/>
      <c r="G147" s="736" t="s">
        <v>747</v>
      </c>
      <c r="H147" s="843" t="s">
        <v>748</v>
      </c>
      <c r="I147" s="756">
        <v>500</v>
      </c>
      <c r="J147" s="756" t="s">
        <v>749</v>
      </c>
      <c r="K147" s="757" t="s">
        <v>1586</v>
      </c>
      <c r="L147" s="758">
        <v>330001025</v>
      </c>
      <c r="M147" s="733" t="s">
        <v>1526</v>
      </c>
      <c r="N147" s="769" t="s">
        <v>1526</v>
      </c>
      <c r="O147" s="734" t="s">
        <v>1587</v>
      </c>
      <c r="P147" s="760"/>
      <c r="Q147" s="736"/>
      <c r="R147" s="736">
        <v>64230</v>
      </c>
      <c r="S147" s="761" t="s">
        <v>1243</v>
      </c>
      <c r="T147" s="728" t="s">
        <v>722</v>
      </c>
      <c r="U147" s="737" t="s">
        <v>1588</v>
      </c>
      <c r="V147" s="736" t="s">
        <v>724</v>
      </c>
      <c r="W147" s="736" t="s">
        <v>1589</v>
      </c>
      <c r="X147" s="736" t="s">
        <v>1590</v>
      </c>
      <c r="Y147" s="736" t="s">
        <v>727</v>
      </c>
      <c r="Z147" s="736" t="s">
        <v>1591</v>
      </c>
      <c r="AA147" s="736"/>
      <c r="AB147" s="734" t="s">
        <v>1541</v>
      </c>
      <c r="AC147" s="736"/>
      <c r="AD147" s="736">
        <v>33000</v>
      </c>
      <c r="AE147" s="734" t="s">
        <v>1064</v>
      </c>
      <c r="AF147" s="736" t="s">
        <v>1542</v>
      </c>
      <c r="AG147" s="736"/>
      <c r="AH147" s="736" t="s">
        <v>1531</v>
      </c>
      <c r="AI147" s="736" t="s">
        <v>1425</v>
      </c>
      <c r="AJ147" s="736" t="s">
        <v>1532</v>
      </c>
      <c r="AK147" s="734" t="s">
        <v>1533</v>
      </c>
      <c r="AL147" s="736"/>
      <c r="AM147" s="763"/>
      <c r="AN147" s="738"/>
      <c r="AO147" s="764">
        <v>44317</v>
      </c>
      <c r="AP147" s="691" t="s">
        <v>734</v>
      </c>
      <c r="AQ147" s="691" t="s">
        <v>737</v>
      </c>
      <c r="AR147" s="691"/>
      <c r="AS147" s="752"/>
      <c r="AT147" s="691"/>
      <c r="AU147" s="765"/>
      <c r="AV147" s="765"/>
      <c r="AW147" s="766" t="s">
        <v>853</v>
      </c>
      <c r="AX147" s="765"/>
      <c r="AY147" s="691"/>
      <c r="AZ147" s="752"/>
      <c r="BA147" s="734"/>
      <c r="BB147" s="734" t="s">
        <v>1592</v>
      </c>
      <c r="BC147" s="736"/>
      <c r="BD147" s="736"/>
      <c r="BE147" s="767"/>
      <c r="BF147" s="794"/>
      <c r="BG147" s="746" t="s">
        <v>734</v>
      </c>
      <c r="BH147" s="746"/>
      <c r="BI147" s="747"/>
    </row>
    <row r="148" spans="1:61" ht="60" customHeight="1">
      <c r="A148" s="749">
        <v>240008508</v>
      </c>
      <c r="B148" s="840">
        <v>24</v>
      </c>
      <c r="C148" s="734" t="s">
        <v>1434</v>
      </c>
      <c r="D148" s="752"/>
      <c r="E148" s="753" t="s">
        <v>1593</v>
      </c>
      <c r="F148" s="753" t="s">
        <v>1594</v>
      </c>
      <c r="G148" s="736" t="s">
        <v>715</v>
      </c>
      <c r="H148" s="754" t="s">
        <v>715</v>
      </c>
      <c r="I148" s="755">
        <v>437</v>
      </c>
      <c r="J148" s="756" t="s">
        <v>990</v>
      </c>
      <c r="K148" s="778" t="s">
        <v>1595</v>
      </c>
      <c r="L148" s="758">
        <v>240001982</v>
      </c>
      <c r="M148" s="733" t="s">
        <v>1596</v>
      </c>
      <c r="N148" s="769" t="s">
        <v>1597</v>
      </c>
      <c r="O148" s="734" t="s">
        <v>1598</v>
      </c>
      <c r="P148" s="760"/>
      <c r="Q148" s="736"/>
      <c r="R148" s="736">
        <v>24110</v>
      </c>
      <c r="S148" s="761" t="s">
        <v>1599</v>
      </c>
      <c r="T148" s="728" t="s">
        <v>722</v>
      </c>
      <c r="U148" s="737" t="s">
        <v>1600</v>
      </c>
      <c r="V148" s="736" t="s">
        <v>724</v>
      </c>
      <c r="W148" s="736" t="s">
        <v>1601</v>
      </c>
      <c r="X148" s="736" t="s">
        <v>1602</v>
      </c>
      <c r="Y148" s="734" t="s">
        <v>1603</v>
      </c>
      <c r="Z148" s="736" t="s">
        <v>1604</v>
      </c>
      <c r="AA148" s="734" t="s">
        <v>1605</v>
      </c>
      <c r="AB148" s="734" t="s">
        <v>1606</v>
      </c>
      <c r="AC148" s="736"/>
      <c r="AD148" s="736">
        <v>24110</v>
      </c>
      <c r="AE148" s="734" t="s">
        <v>1607</v>
      </c>
      <c r="AF148" s="736" t="s">
        <v>1604</v>
      </c>
      <c r="AG148" s="736"/>
      <c r="AH148" s="736"/>
      <c r="AI148" s="736"/>
      <c r="AJ148" s="734"/>
      <c r="AK148" s="736"/>
      <c r="AL148" s="736"/>
      <c r="AM148" s="763"/>
      <c r="AN148" s="738"/>
      <c r="AO148" s="739"/>
      <c r="AP148" s="740" t="s">
        <v>734</v>
      </c>
      <c r="AQ148" s="742" t="s">
        <v>734</v>
      </c>
      <c r="AR148" s="742" t="s">
        <v>715</v>
      </c>
      <c r="AS148" s="775" t="s">
        <v>1608</v>
      </c>
      <c r="AT148" s="742" t="s">
        <v>1609</v>
      </c>
      <c r="AU148" s="743">
        <v>43831</v>
      </c>
      <c r="AV148" s="743">
        <v>46387</v>
      </c>
      <c r="AW148" s="744">
        <v>24</v>
      </c>
      <c r="AX148" s="743">
        <v>45783</v>
      </c>
      <c r="AY148" s="742" t="s">
        <v>869</v>
      </c>
      <c r="AZ148" s="775" t="s">
        <v>737</v>
      </c>
      <c r="BA148" s="734"/>
      <c r="BB148" s="736"/>
      <c r="BC148" s="736"/>
      <c r="BD148" s="736"/>
      <c r="BE148" s="734" t="s">
        <v>855</v>
      </c>
      <c r="BF148" s="794" t="s">
        <v>1610</v>
      </c>
      <c r="BG148" s="746" t="s">
        <v>737</v>
      </c>
      <c r="BH148" s="746"/>
      <c r="BI148" s="747"/>
    </row>
    <row r="149" spans="1:61" ht="40.15" customHeight="1">
      <c r="A149" s="749">
        <v>330015058</v>
      </c>
      <c r="B149" s="825">
        <v>33</v>
      </c>
      <c r="C149" s="751" t="s">
        <v>999</v>
      </c>
      <c r="D149" s="752"/>
      <c r="E149" s="753" t="s">
        <v>1611</v>
      </c>
      <c r="F149" s="752"/>
      <c r="G149" s="736" t="s">
        <v>715</v>
      </c>
      <c r="H149" s="754" t="s">
        <v>715</v>
      </c>
      <c r="I149" s="755">
        <v>246</v>
      </c>
      <c r="J149" s="756" t="s">
        <v>803</v>
      </c>
      <c r="K149" s="757" t="s">
        <v>1612</v>
      </c>
      <c r="L149" s="758">
        <v>330790817</v>
      </c>
      <c r="M149" s="733" t="s">
        <v>1613</v>
      </c>
      <c r="N149" s="769" t="s">
        <v>1613</v>
      </c>
      <c r="O149" s="734" t="s">
        <v>1614</v>
      </c>
      <c r="P149" s="760"/>
      <c r="Q149" s="736"/>
      <c r="R149" s="736">
        <v>33530</v>
      </c>
      <c r="S149" s="761" t="s">
        <v>1615</v>
      </c>
      <c r="T149" s="728" t="s">
        <v>722</v>
      </c>
      <c r="U149" s="737" t="s">
        <v>1616</v>
      </c>
      <c r="V149" s="736"/>
      <c r="W149" s="736"/>
      <c r="X149" s="736"/>
      <c r="Y149" s="736"/>
      <c r="Z149" s="736" t="s">
        <v>1617</v>
      </c>
      <c r="AA149" s="736"/>
      <c r="AB149" s="734" t="s">
        <v>1618</v>
      </c>
      <c r="AC149" s="736"/>
      <c r="AD149" s="736">
        <v>33100</v>
      </c>
      <c r="AE149" s="734" t="s">
        <v>1064</v>
      </c>
      <c r="AF149" s="736" t="s">
        <v>1619</v>
      </c>
      <c r="AG149" s="736"/>
      <c r="AH149" s="736"/>
      <c r="AI149" s="736"/>
      <c r="AJ149" s="734"/>
      <c r="AK149" s="736"/>
      <c r="AL149" s="736"/>
      <c r="AM149" s="763"/>
      <c r="AN149" s="738"/>
      <c r="AO149" s="772"/>
      <c r="AP149" s="740" t="s">
        <v>734</v>
      </c>
      <c r="AQ149" s="742" t="s">
        <v>734</v>
      </c>
      <c r="AR149" s="742" t="s">
        <v>715</v>
      </c>
      <c r="AS149" s="775" t="s">
        <v>1620</v>
      </c>
      <c r="AT149" s="742" t="s">
        <v>1621</v>
      </c>
      <c r="AU149" s="743">
        <v>43466</v>
      </c>
      <c r="AV149" s="743">
        <v>45291</v>
      </c>
      <c r="AW149" s="744">
        <v>33</v>
      </c>
      <c r="AX149" s="743">
        <v>43455</v>
      </c>
      <c r="AY149" s="742" t="s">
        <v>1622</v>
      </c>
      <c r="AZ149" s="743"/>
      <c r="BA149" s="734"/>
      <c r="BB149" s="736"/>
      <c r="BC149" s="736"/>
      <c r="BD149" s="736"/>
      <c r="BE149" s="767" t="s">
        <v>1623</v>
      </c>
      <c r="BF149" s="753" t="s">
        <v>1624</v>
      </c>
      <c r="BG149" s="746" t="s">
        <v>734</v>
      </c>
      <c r="BH149" s="746"/>
      <c r="BI149" s="747"/>
    </row>
    <row r="150" spans="1:61" ht="40.15" customHeight="1">
      <c r="A150" s="749">
        <v>330021288</v>
      </c>
      <c r="B150" s="825">
        <v>33</v>
      </c>
      <c r="C150" s="751" t="s">
        <v>999</v>
      </c>
      <c r="D150" s="752"/>
      <c r="E150" s="753" t="s">
        <v>1611</v>
      </c>
      <c r="F150" s="752"/>
      <c r="G150" s="736" t="s">
        <v>715</v>
      </c>
      <c r="H150" s="754" t="s">
        <v>715</v>
      </c>
      <c r="I150" s="755">
        <v>182</v>
      </c>
      <c r="J150" s="756" t="s">
        <v>716</v>
      </c>
      <c r="K150" s="757" t="s">
        <v>1625</v>
      </c>
      <c r="L150" s="758">
        <v>330790817</v>
      </c>
      <c r="M150" s="733" t="s">
        <v>1613</v>
      </c>
      <c r="N150" s="769" t="s">
        <v>1613</v>
      </c>
      <c r="O150" s="734" t="s">
        <v>1626</v>
      </c>
      <c r="P150" s="760"/>
      <c r="Q150" s="736"/>
      <c r="R150" s="736">
        <v>33290</v>
      </c>
      <c r="S150" s="761" t="s">
        <v>1627</v>
      </c>
      <c r="T150" s="728" t="s">
        <v>722</v>
      </c>
      <c r="U150" s="737" t="s">
        <v>1628</v>
      </c>
      <c r="V150" s="736"/>
      <c r="W150" s="736"/>
      <c r="X150" s="736"/>
      <c r="Y150" s="736"/>
      <c r="Z150" s="736" t="s">
        <v>1629</v>
      </c>
      <c r="AA150" s="736"/>
      <c r="AB150" s="734" t="s">
        <v>1618</v>
      </c>
      <c r="AC150" s="736"/>
      <c r="AD150" s="736">
        <v>33100</v>
      </c>
      <c r="AE150" s="734" t="s">
        <v>1064</v>
      </c>
      <c r="AF150" s="736" t="s">
        <v>1619</v>
      </c>
      <c r="AG150" s="736"/>
      <c r="AH150" s="736"/>
      <c r="AI150" s="736"/>
      <c r="AJ150" s="734"/>
      <c r="AK150" s="736"/>
      <c r="AL150" s="736"/>
      <c r="AM150" s="763"/>
      <c r="AN150" s="738"/>
      <c r="AO150" s="772"/>
      <c r="AP150" s="740" t="s">
        <v>734</v>
      </c>
      <c r="AQ150" s="742" t="s">
        <v>734</v>
      </c>
      <c r="AR150" s="742" t="s">
        <v>715</v>
      </c>
      <c r="AS150" s="775" t="s">
        <v>1620</v>
      </c>
      <c r="AT150" s="742" t="s">
        <v>1621</v>
      </c>
      <c r="AU150" s="743">
        <v>43466</v>
      </c>
      <c r="AV150" s="743">
        <v>45291</v>
      </c>
      <c r="AW150" s="744">
        <v>33</v>
      </c>
      <c r="AX150" s="743">
        <v>43455</v>
      </c>
      <c r="AY150" s="742" t="s">
        <v>1622</v>
      </c>
      <c r="AZ150" s="743"/>
      <c r="BA150" s="734"/>
      <c r="BB150" s="736"/>
      <c r="BC150" s="736"/>
      <c r="BD150" s="736"/>
      <c r="BE150" s="767" t="s">
        <v>1623</v>
      </c>
      <c r="BF150" s="753" t="s">
        <v>1624</v>
      </c>
      <c r="BG150" s="746" t="s">
        <v>734</v>
      </c>
      <c r="BH150" s="746"/>
      <c r="BI150" s="747"/>
    </row>
    <row r="151" spans="1:61" ht="40.15" customHeight="1">
      <c r="A151" s="749">
        <v>330050709</v>
      </c>
      <c r="B151" s="825">
        <v>33</v>
      </c>
      <c r="C151" s="751" t="s">
        <v>999</v>
      </c>
      <c r="D151" s="752"/>
      <c r="E151" s="753" t="s">
        <v>1611</v>
      </c>
      <c r="F151" s="752"/>
      <c r="G151" s="736" t="s">
        <v>715</v>
      </c>
      <c r="H151" s="754" t="s">
        <v>715</v>
      </c>
      <c r="I151" s="755">
        <v>437</v>
      </c>
      <c r="J151" s="756" t="s">
        <v>990</v>
      </c>
      <c r="K151" s="757" t="s">
        <v>1630</v>
      </c>
      <c r="L151" s="758">
        <v>330790817</v>
      </c>
      <c r="M151" s="733" t="s">
        <v>1613</v>
      </c>
      <c r="N151" s="769" t="s">
        <v>1613</v>
      </c>
      <c r="O151" s="734" t="s">
        <v>1631</v>
      </c>
      <c r="P151" s="760"/>
      <c r="Q151" s="736"/>
      <c r="R151" s="736">
        <v>33360</v>
      </c>
      <c r="S151" s="761" t="s">
        <v>1632</v>
      </c>
      <c r="T151" s="728" t="s">
        <v>722</v>
      </c>
      <c r="U151" s="737" t="s">
        <v>1633</v>
      </c>
      <c r="V151" s="736"/>
      <c r="W151" s="736"/>
      <c r="X151" s="736"/>
      <c r="Y151" s="736"/>
      <c r="Z151" s="736"/>
      <c r="AA151" s="736"/>
      <c r="AB151" s="734" t="s">
        <v>1618</v>
      </c>
      <c r="AC151" s="736"/>
      <c r="AD151" s="736">
        <v>33100</v>
      </c>
      <c r="AE151" s="734" t="s">
        <v>1064</v>
      </c>
      <c r="AF151" s="736" t="s">
        <v>1619</v>
      </c>
      <c r="AG151" s="736"/>
      <c r="AH151" s="736"/>
      <c r="AI151" s="736"/>
      <c r="AJ151" s="734"/>
      <c r="AK151" s="736"/>
      <c r="AL151" s="736"/>
      <c r="AM151" s="763"/>
      <c r="AN151" s="738"/>
      <c r="AO151" s="772"/>
      <c r="AP151" s="740" t="s">
        <v>734</v>
      </c>
      <c r="AQ151" s="742" t="s">
        <v>734</v>
      </c>
      <c r="AR151" s="742" t="s">
        <v>715</v>
      </c>
      <c r="AS151" s="775" t="s">
        <v>1620</v>
      </c>
      <c r="AT151" s="742" t="s">
        <v>1621</v>
      </c>
      <c r="AU151" s="743">
        <v>43466</v>
      </c>
      <c r="AV151" s="743">
        <v>45291</v>
      </c>
      <c r="AW151" s="744">
        <v>33</v>
      </c>
      <c r="AX151" s="743">
        <v>43455</v>
      </c>
      <c r="AY151" s="742" t="s">
        <v>1622</v>
      </c>
      <c r="AZ151" s="743"/>
      <c r="BA151" s="734"/>
      <c r="BB151" s="736"/>
      <c r="BC151" s="736"/>
      <c r="BD151" s="736"/>
      <c r="BE151" s="767" t="s">
        <v>1623</v>
      </c>
      <c r="BF151" s="753" t="s">
        <v>1624</v>
      </c>
      <c r="BG151" s="746" t="s">
        <v>734</v>
      </c>
      <c r="BH151" s="746"/>
      <c r="BI151" s="747"/>
    </row>
    <row r="152" spans="1:61" ht="40.15" customHeight="1">
      <c r="A152" s="749">
        <v>330056433</v>
      </c>
      <c r="B152" s="825">
        <v>33</v>
      </c>
      <c r="C152" s="751" t="s">
        <v>999</v>
      </c>
      <c r="D152" s="752"/>
      <c r="E152" s="753" t="s">
        <v>1611</v>
      </c>
      <c r="F152" s="752"/>
      <c r="G152" s="736" t="s">
        <v>715</v>
      </c>
      <c r="H152" s="754" t="s">
        <v>715</v>
      </c>
      <c r="I152" s="773">
        <v>448</v>
      </c>
      <c r="J152" s="734" t="s">
        <v>1018</v>
      </c>
      <c r="K152" s="757" t="s">
        <v>1634</v>
      </c>
      <c r="L152" s="758">
        <v>330790817</v>
      </c>
      <c r="M152" s="733" t="s">
        <v>1613</v>
      </c>
      <c r="N152" s="769" t="s">
        <v>1613</v>
      </c>
      <c r="O152" s="734" t="s">
        <v>1635</v>
      </c>
      <c r="P152" s="760"/>
      <c r="Q152" s="736"/>
      <c r="R152" s="736">
        <v>33114</v>
      </c>
      <c r="S152" s="761" t="s">
        <v>1636</v>
      </c>
      <c r="T152" s="728" t="s">
        <v>722</v>
      </c>
      <c r="U152" s="737" t="s">
        <v>1637</v>
      </c>
      <c r="V152" s="736"/>
      <c r="W152" s="736"/>
      <c r="X152" s="736"/>
      <c r="Y152" s="736"/>
      <c r="Z152" s="736" t="s">
        <v>1638</v>
      </c>
      <c r="AA152" s="736"/>
      <c r="AB152" s="734" t="s">
        <v>1618</v>
      </c>
      <c r="AC152" s="736"/>
      <c r="AD152" s="736">
        <v>33100</v>
      </c>
      <c r="AE152" s="734" t="s">
        <v>1064</v>
      </c>
      <c r="AF152" s="736" t="s">
        <v>1619</v>
      </c>
      <c r="AG152" s="736"/>
      <c r="AH152" s="736"/>
      <c r="AI152" s="736"/>
      <c r="AJ152" s="734"/>
      <c r="AK152" s="736"/>
      <c r="AL152" s="736"/>
      <c r="AM152" s="763"/>
      <c r="AN152" s="738"/>
      <c r="AO152" s="772"/>
      <c r="AP152" s="740" t="s">
        <v>734</v>
      </c>
      <c r="AQ152" s="742" t="s">
        <v>734</v>
      </c>
      <c r="AR152" s="742" t="s">
        <v>715</v>
      </c>
      <c r="AS152" s="775" t="s">
        <v>1620</v>
      </c>
      <c r="AT152" s="742" t="s">
        <v>1621</v>
      </c>
      <c r="AU152" s="743">
        <v>43466</v>
      </c>
      <c r="AV152" s="743">
        <v>45291</v>
      </c>
      <c r="AW152" s="744">
        <v>33</v>
      </c>
      <c r="AX152" s="743">
        <v>43455</v>
      </c>
      <c r="AY152" s="742" t="s">
        <v>1622</v>
      </c>
      <c r="AZ152" s="743"/>
      <c r="BA152" s="734"/>
      <c r="BB152" s="736"/>
      <c r="BC152" s="736"/>
      <c r="BD152" s="736"/>
      <c r="BE152" s="767" t="s">
        <v>1623</v>
      </c>
      <c r="BF152" s="753" t="s">
        <v>1624</v>
      </c>
      <c r="BG152" s="746" t="s">
        <v>734</v>
      </c>
      <c r="BH152" s="746"/>
      <c r="BI152" s="747"/>
    </row>
    <row r="153" spans="1:61" ht="61.5" customHeight="1">
      <c r="A153" s="749">
        <v>330058538</v>
      </c>
      <c r="B153" s="825">
        <v>33</v>
      </c>
      <c r="C153" s="751" t="s">
        <v>999</v>
      </c>
      <c r="D153" s="752"/>
      <c r="E153" s="753" t="s">
        <v>1611</v>
      </c>
      <c r="F153" s="752"/>
      <c r="G153" s="736" t="s">
        <v>715</v>
      </c>
      <c r="H153" s="754" t="s">
        <v>715</v>
      </c>
      <c r="I153" s="755">
        <v>437</v>
      </c>
      <c r="J153" s="756" t="s">
        <v>990</v>
      </c>
      <c r="K153" s="757" t="s">
        <v>1639</v>
      </c>
      <c r="L153" s="758">
        <v>330790817</v>
      </c>
      <c r="M153" s="733" t="s">
        <v>1613</v>
      </c>
      <c r="N153" s="769" t="s">
        <v>1613</v>
      </c>
      <c r="O153" s="760" t="s">
        <v>1640</v>
      </c>
      <c r="P153" s="760"/>
      <c r="Q153" s="736"/>
      <c r="R153" s="736">
        <v>33490</v>
      </c>
      <c r="S153" s="761" t="s">
        <v>1641</v>
      </c>
      <c r="T153" s="728" t="s">
        <v>722</v>
      </c>
      <c r="U153" s="737" t="s">
        <v>1642</v>
      </c>
      <c r="V153" s="736"/>
      <c r="W153" s="736"/>
      <c r="X153" s="736"/>
      <c r="Y153" s="736"/>
      <c r="Z153" s="736" t="s">
        <v>1643</v>
      </c>
      <c r="AA153" s="736"/>
      <c r="AB153" s="734" t="s">
        <v>1644</v>
      </c>
      <c r="AC153" s="736"/>
      <c r="AD153" s="736">
        <v>33100</v>
      </c>
      <c r="AE153" s="734" t="s">
        <v>1064</v>
      </c>
      <c r="AF153" s="736" t="s">
        <v>1619</v>
      </c>
      <c r="AG153" s="736"/>
      <c r="AH153" s="736"/>
      <c r="AI153" s="736"/>
      <c r="AJ153" s="734"/>
      <c r="AK153" s="736"/>
      <c r="AL153" s="736"/>
      <c r="AM153" s="763"/>
      <c r="AN153" s="738"/>
      <c r="AO153" s="772"/>
      <c r="AP153" s="740" t="s">
        <v>734</v>
      </c>
      <c r="AQ153" s="742" t="s">
        <v>734</v>
      </c>
      <c r="AR153" s="742" t="s">
        <v>715</v>
      </c>
      <c r="AS153" s="775" t="s">
        <v>1620</v>
      </c>
      <c r="AT153" s="742" t="s">
        <v>1621</v>
      </c>
      <c r="AU153" s="743">
        <v>43466</v>
      </c>
      <c r="AV153" s="743">
        <v>45291</v>
      </c>
      <c r="AW153" s="744">
        <v>33</v>
      </c>
      <c r="AX153" s="743">
        <v>43455</v>
      </c>
      <c r="AY153" s="742" t="s">
        <v>1622</v>
      </c>
      <c r="AZ153" s="743"/>
      <c r="BA153" s="734"/>
      <c r="BB153" s="736"/>
      <c r="BC153" s="736"/>
      <c r="BD153" s="736"/>
      <c r="BE153" s="767" t="s">
        <v>1623</v>
      </c>
      <c r="BF153" s="753" t="s">
        <v>1624</v>
      </c>
      <c r="BG153" s="746" t="s">
        <v>734</v>
      </c>
      <c r="BH153" s="746"/>
      <c r="BI153" s="747"/>
    </row>
    <row r="154" spans="1:61" ht="40.15" customHeight="1">
      <c r="A154" s="749">
        <v>330060153</v>
      </c>
      <c r="B154" s="844">
        <v>33</v>
      </c>
      <c r="C154" s="751" t="s">
        <v>999</v>
      </c>
      <c r="D154" s="752"/>
      <c r="E154" s="753" t="s">
        <v>1611</v>
      </c>
      <c r="F154" s="752"/>
      <c r="G154" s="736" t="s">
        <v>715</v>
      </c>
      <c r="H154" s="754" t="s">
        <v>715</v>
      </c>
      <c r="I154" s="755">
        <v>445</v>
      </c>
      <c r="J154" s="756" t="s">
        <v>1023</v>
      </c>
      <c r="K154" s="757" t="s">
        <v>1645</v>
      </c>
      <c r="L154" s="758">
        <v>330790817</v>
      </c>
      <c r="M154" s="733" t="s">
        <v>1613</v>
      </c>
      <c r="N154" s="769" t="s">
        <v>1613</v>
      </c>
      <c r="O154" s="734" t="s">
        <v>1646</v>
      </c>
      <c r="P154" s="760"/>
      <c r="Q154" s="736"/>
      <c r="R154" s="736">
        <v>33210</v>
      </c>
      <c r="S154" s="761" t="s">
        <v>1647</v>
      </c>
      <c r="T154" s="728" t="s">
        <v>722</v>
      </c>
      <c r="U154" s="737" t="s">
        <v>1648</v>
      </c>
      <c r="V154" s="736"/>
      <c r="W154" s="736"/>
      <c r="X154" s="736"/>
      <c r="Y154" s="736"/>
      <c r="Z154" s="736"/>
      <c r="AA154" s="736"/>
      <c r="AB154" s="734" t="s">
        <v>1618</v>
      </c>
      <c r="AC154" s="736"/>
      <c r="AD154" s="736">
        <v>33100</v>
      </c>
      <c r="AE154" s="734" t="s">
        <v>1064</v>
      </c>
      <c r="AF154" s="736" t="s">
        <v>1619</v>
      </c>
      <c r="AG154" s="736"/>
      <c r="AH154" s="736"/>
      <c r="AI154" s="736"/>
      <c r="AJ154" s="734"/>
      <c r="AK154" s="762" t="s">
        <v>1649</v>
      </c>
      <c r="AL154" s="736"/>
      <c r="AM154" s="763"/>
      <c r="AN154" s="738"/>
      <c r="AO154" s="772"/>
      <c r="AP154" s="740" t="s">
        <v>734</v>
      </c>
      <c r="AQ154" s="742" t="s">
        <v>734</v>
      </c>
      <c r="AR154" s="742" t="s">
        <v>715</v>
      </c>
      <c r="AS154" s="775" t="s">
        <v>1620</v>
      </c>
      <c r="AT154" s="742" t="s">
        <v>1621</v>
      </c>
      <c r="AU154" s="743">
        <v>43466</v>
      </c>
      <c r="AV154" s="743">
        <v>45291</v>
      </c>
      <c r="AW154" s="744">
        <v>33</v>
      </c>
      <c r="AX154" s="743">
        <v>43455</v>
      </c>
      <c r="AY154" s="742" t="s">
        <v>1622</v>
      </c>
      <c r="AZ154" s="743"/>
      <c r="BA154" s="734" t="s">
        <v>1650</v>
      </c>
      <c r="BB154" s="736"/>
      <c r="BC154" s="736"/>
      <c r="BD154" s="736"/>
      <c r="BE154" s="767" t="s">
        <v>1623</v>
      </c>
      <c r="BF154" s="753" t="s">
        <v>1624</v>
      </c>
      <c r="BG154" s="746" t="s">
        <v>734</v>
      </c>
      <c r="BH154" s="746"/>
      <c r="BI154" s="747"/>
    </row>
    <row r="155" spans="1:61" ht="49.9" customHeight="1">
      <c r="A155" s="749">
        <v>330780883</v>
      </c>
      <c r="B155" s="825">
        <v>33</v>
      </c>
      <c r="C155" s="751" t="s">
        <v>999</v>
      </c>
      <c r="D155" s="752"/>
      <c r="E155" s="753" t="s">
        <v>1611</v>
      </c>
      <c r="F155" s="752"/>
      <c r="G155" s="736" t="s">
        <v>715</v>
      </c>
      <c r="H155" s="754" t="s">
        <v>715</v>
      </c>
      <c r="I155" s="755">
        <v>183</v>
      </c>
      <c r="J155" s="756" t="s">
        <v>741</v>
      </c>
      <c r="K155" s="757" t="s">
        <v>1651</v>
      </c>
      <c r="L155" s="758">
        <v>330790817</v>
      </c>
      <c r="M155" s="733" t="s">
        <v>1613</v>
      </c>
      <c r="N155" s="769" t="s">
        <v>1613</v>
      </c>
      <c r="O155" s="734" t="s">
        <v>1652</v>
      </c>
      <c r="P155" s="760"/>
      <c r="Q155" s="736"/>
      <c r="R155" s="736">
        <v>33360</v>
      </c>
      <c r="S155" s="761" t="s">
        <v>1632</v>
      </c>
      <c r="T155" s="728" t="s">
        <v>722</v>
      </c>
      <c r="U155" s="737" t="s">
        <v>1653</v>
      </c>
      <c r="V155" s="736"/>
      <c r="W155" s="736"/>
      <c r="X155" s="736"/>
      <c r="Y155" s="736"/>
      <c r="Z155" s="736" t="s">
        <v>1654</v>
      </c>
      <c r="AA155" s="736"/>
      <c r="AB155" s="734" t="s">
        <v>1618</v>
      </c>
      <c r="AC155" s="736"/>
      <c r="AD155" s="736">
        <v>33100</v>
      </c>
      <c r="AE155" s="734" t="s">
        <v>1064</v>
      </c>
      <c r="AF155" s="736" t="s">
        <v>1619</v>
      </c>
      <c r="AG155" s="736"/>
      <c r="AH155" s="736"/>
      <c r="AI155" s="736"/>
      <c r="AJ155" s="734"/>
      <c r="AK155" s="736"/>
      <c r="AL155" s="736"/>
      <c r="AM155" s="763"/>
      <c r="AN155" s="738"/>
      <c r="AO155" s="772"/>
      <c r="AP155" s="740" t="s">
        <v>734</v>
      </c>
      <c r="AQ155" s="742" t="s">
        <v>734</v>
      </c>
      <c r="AR155" s="742" t="s">
        <v>715</v>
      </c>
      <c r="AS155" s="775" t="s">
        <v>1620</v>
      </c>
      <c r="AT155" s="742" t="s">
        <v>1621</v>
      </c>
      <c r="AU155" s="743">
        <v>43466</v>
      </c>
      <c r="AV155" s="743">
        <v>45291</v>
      </c>
      <c r="AW155" s="744">
        <v>33</v>
      </c>
      <c r="AX155" s="743">
        <v>43455</v>
      </c>
      <c r="AY155" s="742" t="s">
        <v>1622</v>
      </c>
      <c r="AZ155" s="743"/>
      <c r="BA155" s="734"/>
      <c r="BB155" s="736"/>
      <c r="BC155" s="736"/>
      <c r="BD155" s="736"/>
      <c r="BE155" s="767" t="s">
        <v>1623</v>
      </c>
      <c r="BF155" s="753" t="s">
        <v>1624</v>
      </c>
      <c r="BG155" s="746" t="s">
        <v>734</v>
      </c>
      <c r="BH155" s="746"/>
      <c r="BI155" s="747"/>
    </row>
    <row r="156" spans="1:61" ht="40.15" customHeight="1">
      <c r="A156" s="749">
        <v>330781105</v>
      </c>
      <c r="B156" s="825">
        <v>33</v>
      </c>
      <c r="C156" s="751" t="s">
        <v>999</v>
      </c>
      <c r="D156" s="752"/>
      <c r="E156" s="753" t="s">
        <v>1611</v>
      </c>
      <c r="F156" s="752"/>
      <c r="G156" s="736" t="s">
        <v>715</v>
      </c>
      <c r="H156" s="754" t="s">
        <v>715</v>
      </c>
      <c r="I156" s="755">
        <v>183</v>
      </c>
      <c r="J156" s="756" t="s">
        <v>741</v>
      </c>
      <c r="K156" s="757" t="s">
        <v>1655</v>
      </c>
      <c r="L156" s="758">
        <v>330790817</v>
      </c>
      <c r="M156" s="733" t="s">
        <v>1613</v>
      </c>
      <c r="N156" s="769" t="s">
        <v>1613</v>
      </c>
      <c r="O156" s="734" t="s">
        <v>1656</v>
      </c>
      <c r="P156" s="760"/>
      <c r="Q156" s="736"/>
      <c r="R156" s="736">
        <v>33700</v>
      </c>
      <c r="S156" s="761" t="s">
        <v>1657</v>
      </c>
      <c r="T156" s="728" t="s">
        <v>722</v>
      </c>
      <c r="U156" s="737" t="s">
        <v>1658</v>
      </c>
      <c r="V156" s="736"/>
      <c r="W156" s="736"/>
      <c r="X156" s="736"/>
      <c r="Y156" s="736"/>
      <c r="Z156" s="736" t="s">
        <v>1659</v>
      </c>
      <c r="AA156" s="736"/>
      <c r="AB156" s="734" t="s">
        <v>1618</v>
      </c>
      <c r="AC156" s="736"/>
      <c r="AD156" s="736">
        <v>33100</v>
      </c>
      <c r="AE156" s="734" t="s">
        <v>1064</v>
      </c>
      <c r="AF156" s="736" t="s">
        <v>1619</v>
      </c>
      <c r="AG156" s="736"/>
      <c r="AH156" s="736"/>
      <c r="AI156" s="736"/>
      <c r="AJ156" s="734"/>
      <c r="AK156" s="736"/>
      <c r="AL156" s="736"/>
      <c r="AM156" s="763"/>
      <c r="AN156" s="738"/>
      <c r="AO156" s="772"/>
      <c r="AP156" s="740" t="s">
        <v>734</v>
      </c>
      <c r="AQ156" s="742" t="s">
        <v>734</v>
      </c>
      <c r="AR156" s="742" t="s">
        <v>715</v>
      </c>
      <c r="AS156" s="775" t="s">
        <v>1620</v>
      </c>
      <c r="AT156" s="742" t="s">
        <v>1621</v>
      </c>
      <c r="AU156" s="743">
        <v>43466</v>
      </c>
      <c r="AV156" s="743">
        <v>45291</v>
      </c>
      <c r="AW156" s="744">
        <v>33</v>
      </c>
      <c r="AX156" s="743">
        <v>43455</v>
      </c>
      <c r="AY156" s="742" t="s">
        <v>1622</v>
      </c>
      <c r="AZ156" s="743"/>
      <c r="BA156" s="734"/>
      <c r="BB156" s="736"/>
      <c r="BC156" s="736"/>
      <c r="BD156" s="736"/>
      <c r="BE156" s="767" t="s">
        <v>1623</v>
      </c>
      <c r="BF156" s="753" t="s">
        <v>1624</v>
      </c>
      <c r="BG156" s="746" t="s">
        <v>734</v>
      </c>
      <c r="BH156" s="746"/>
      <c r="BI156" s="747"/>
    </row>
    <row r="157" spans="1:61" ht="40.15" customHeight="1">
      <c r="A157" s="749">
        <v>330781592</v>
      </c>
      <c r="B157" s="825">
        <v>33</v>
      </c>
      <c r="C157" s="751" t="s">
        <v>999</v>
      </c>
      <c r="D157" s="752"/>
      <c r="E157" s="753" t="s">
        <v>1611</v>
      </c>
      <c r="F157" s="752"/>
      <c r="G157" s="736" t="s">
        <v>715</v>
      </c>
      <c r="H157" s="754" t="s">
        <v>715</v>
      </c>
      <c r="I157" s="755">
        <v>183</v>
      </c>
      <c r="J157" s="756" t="s">
        <v>741</v>
      </c>
      <c r="K157" s="757" t="s">
        <v>1660</v>
      </c>
      <c r="L157" s="758">
        <v>330790817</v>
      </c>
      <c r="M157" s="733" t="s">
        <v>1613</v>
      </c>
      <c r="N157" s="769" t="s">
        <v>1613</v>
      </c>
      <c r="O157" s="734" t="s">
        <v>1626</v>
      </c>
      <c r="P157" s="760"/>
      <c r="Q157" s="736"/>
      <c r="R157" s="736">
        <v>33290</v>
      </c>
      <c r="S157" s="761" t="s">
        <v>1627</v>
      </c>
      <c r="T157" s="728" t="s">
        <v>722</v>
      </c>
      <c r="U157" s="737" t="s">
        <v>1661</v>
      </c>
      <c r="V157" s="736"/>
      <c r="W157" s="736"/>
      <c r="X157" s="736"/>
      <c r="Y157" s="736"/>
      <c r="Z157" s="736" t="s">
        <v>1629</v>
      </c>
      <c r="AA157" s="736"/>
      <c r="AB157" s="734" t="s">
        <v>1618</v>
      </c>
      <c r="AC157" s="736"/>
      <c r="AD157" s="736">
        <v>33100</v>
      </c>
      <c r="AE157" s="734" t="s">
        <v>1064</v>
      </c>
      <c r="AF157" s="736" t="s">
        <v>1619</v>
      </c>
      <c r="AG157" s="736"/>
      <c r="AH157" s="736"/>
      <c r="AI157" s="736"/>
      <c r="AJ157" s="734"/>
      <c r="AK157" s="736"/>
      <c r="AL157" s="736"/>
      <c r="AM157" s="763"/>
      <c r="AN157" s="738"/>
      <c r="AO157" s="772"/>
      <c r="AP157" s="740" t="s">
        <v>734</v>
      </c>
      <c r="AQ157" s="742" t="s">
        <v>734</v>
      </c>
      <c r="AR157" s="742" t="s">
        <v>715</v>
      </c>
      <c r="AS157" s="775" t="s">
        <v>1620</v>
      </c>
      <c r="AT157" s="742" t="s">
        <v>1621</v>
      </c>
      <c r="AU157" s="743">
        <v>43466</v>
      </c>
      <c r="AV157" s="743">
        <v>45291</v>
      </c>
      <c r="AW157" s="744">
        <v>33</v>
      </c>
      <c r="AX157" s="743">
        <v>43455</v>
      </c>
      <c r="AY157" s="742" t="s">
        <v>1622</v>
      </c>
      <c r="AZ157" s="743"/>
      <c r="BA157" s="734"/>
      <c r="BB157" s="736"/>
      <c r="BC157" s="736"/>
      <c r="BD157" s="736"/>
      <c r="BE157" s="767" t="s">
        <v>1623</v>
      </c>
      <c r="BF157" s="753" t="s">
        <v>1624</v>
      </c>
      <c r="BG157" s="746" t="s">
        <v>734</v>
      </c>
      <c r="BH157" s="746"/>
      <c r="BI157" s="747"/>
    </row>
    <row r="158" spans="1:61" ht="40.15" customHeight="1">
      <c r="A158" s="749">
        <v>330785379</v>
      </c>
      <c r="B158" s="825">
        <v>33</v>
      </c>
      <c r="C158" s="751" t="s">
        <v>999</v>
      </c>
      <c r="D158" s="752"/>
      <c r="E158" s="753" t="s">
        <v>1611</v>
      </c>
      <c r="F158" s="752"/>
      <c r="G158" s="736" t="s">
        <v>715</v>
      </c>
      <c r="H158" s="754" t="s">
        <v>715</v>
      </c>
      <c r="I158" s="755">
        <v>246</v>
      </c>
      <c r="J158" s="756" t="s">
        <v>803</v>
      </c>
      <c r="K158" s="778" t="s">
        <v>1662</v>
      </c>
      <c r="L158" s="758">
        <v>330790817</v>
      </c>
      <c r="M158" s="733" t="s">
        <v>1613</v>
      </c>
      <c r="N158" s="769" t="s">
        <v>1613</v>
      </c>
      <c r="O158" s="734" t="s">
        <v>1663</v>
      </c>
      <c r="P158" s="760"/>
      <c r="Q158" s="736"/>
      <c r="R158" s="736">
        <v>33490</v>
      </c>
      <c r="S158" s="761" t="s">
        <v>1641</v>
      </c>
      <c r="T158" s="728" t="s">
        <v>722</v>
      </c>
      <c r="U158" s="737" t="s">
        <v>1664</v>
      </c>
      <c r="V158" s="736"/>
      <c r="W158" s="736"/>
      <c r="X158" s="736"/>
      <c r="Y158" s="736"/>
      <c r="Z158" s="736" t="s">
        <v>1665</v>
      </c>
      <c r="AA158" s="736"/>
      <c r="AB158" s="734" t="s">
        <v>1618</v>
      </c>
      <c r="AC158" s="736"/>
      <c r="AD158" s="736">
        <v>33100</v>
      </c>
      <c r="AE158" s="734" t="s">
        <v>1064</v>
      </c>
      <c r="AF158" s="736" t="s">
        <v>1619</v>
      </c>
      <c r="AG158" s="736"/>
      <c r="AH158" s="736"/>
      <c r="AI158" s="736"/>
      <c r="AJ158" s="734"/>
      <c r="AK158" s="736"/>
      <c r="AL158" s="736"/>
      <c r="AM158" s="763"/>
      <c r="AN158" s="738"/>
      <c r="AO158" s="772"/>
      <c r="AP158" s="740" t="s">
        <v>734</v>
      </c>
      <c r="AQ158" s="742" t="s">
        <v>734</v>
      </c>
      <c r="AR158" s="742" t="s">
        <v>715</v>
      </c>
      <c r="AS158" s="775" t="s">
        <v>1620</v>
      </c>
      <c r="AT158" s="742" t="s">
        <v>1621</v>
      </c>
      <c r="AU158" s="743">
        <v>43466</v>
      </c>
      <c r="AV158" s="743">
        <v>45291</v>
      </c>
      <c r="AW158" s="744">
        <v>33</v>
      </c>
      <c r="AX158" s="743">
        <v>43455</v>
      </c>
      <c r="AY158" s="742" t="s">
        <v>1622</v>
      </c>
      <c r="AZ158" s="743"/>
      <c r="BA158" s="734"/>
      <c r="BB158" s="736"/>
      <c r="BC158" s="736"/>
      <c r="BD158" s="736"/>
      <c r="BE158" s="767" t="s">
        <v>1623</v>
      </c>
      <c r="BF158" s="753" t="s">
        <v>1624</v>
      </c>
      <c r="BG158" s="746" t="s">
        <v>734</v>
      </c>
      <c r="BH158" s="746"/>
      <c r="BI158" s="747"/>
    </row>
    <row r="159" spans="1:61" ht="40.15" customHeight="1">
      <c r="A159" s="749">
        <v>330791781</v>
      </c>
      <c r="B159" s="825">
        <v>33</v>
      </c>
      <c r="C159" s="751" t="s">
        <v>999</v>
      </c>
      <c r="D159" s="752"/>
      <c r="E159" s="753" t="s">
        <v>1611</v>
      </c>
      <c r="F159" s="752"/>
      <c r="G159" s="736" t="s">
        <v>715</v>
      </c>
      <c r="H159" s="754" t="s">
        <v>715</v>
      </c>
      <c r="I159" s="755">
        <v>246</v>
      </c>
      <c r="J159" s="756" t="s">
        <v>803</v>
      </c>
      <c r="K159" s="757" t="s">
        <v>1666</v>
      </c>
      <c r="L159" s="758">
        <v>330790817</v>
      </c>
      <c r="M159" s="733" t="s">
        <v>1613</v>
      </c>
      <c r="N159" s="769" t="s">
        <v>1613</v>
      </c>
      <c r="O159" s="734" t="s">
        <v>1667</v>
      </c>
      <c r="P159" s="760"/>
      <c r="Q159" s="736"/>
      <c r="R159" s="736">
        <v>33840</v>
      </c>
      <c r="S159" s="761" t="s">
        <v>1549</v>
      </c>
      <c r="T159" s="728" t="s">
        <v>722</v>
      </c>
      <c r="U159" s="737" t="s">
        <v>1668</v>
      </c>
      <c r="V159" s="736"/>
      <c r="W159" s="736"/>
      <c r="X159" s="736"/>
      <c r="Y159" s="736"/>
      <c r="Z159" s="736" t="s">
        <v>1669</v>
      </c>
      <c r="AA159" s="736"/>
      <c r="AB159" s="734" t="s">
        <v>1618</v>
      </c>
      <c r="AC159" s="736"/>
      <c r="AD159" s="736">
        <v>33100</v>
      </c>
      <c r="AE159" s="734" t="s">
        <v>1064</v>
      </c>
      <c r="AF159" s="736" t="s">
        <v>1619</v>
      </c>
      <c r="AG159" s="736"/>
      <c r="AH159" s="736"/>
      <c r="AI159" s="736"/>
      <c r="AJ159" s="734"/>
      <c r="AK159" s="736"/>
      <c r="AL159" s="736"/>
      <c r="AM159" s="763"/>
      <c r="AN159" s="738"/>
      <c r="AO159" s="772"/>
      <c r="AP159" s="740" t="s">
        <v>734</v>
      </c>
      <c r="AQ159" s="742" t="s">
        <v>734</v>
      </c>
      <c r="AR159" s="742" t="s">
        <v>715</v>
      </c>
      <c r="AS159" s="775" t="s">
        <v>1620</v>
      </c>
      <c r="AT159" s="742" t="s">
        <v>1621</v>
      </c>
      <c r="AU159" s="743">
        <v>43466</v>
      </c>
      <c r="AV159" s="743">
        <v>45291</v>
      </c>
      <c r="AW159" s="744">
        <v>33</v>
      </c>
      <c r="AX159" s="743">
        <v>43455</v>
      </c>
      <c r="AY159" s="742" t="s">
        <v>1622</v>
      </c>
      <c r="AZ159" s="743"/>
      <c r="BA159" s="734"/>
      <c r="BB159" s="736"/>
      <c r="BC159" s="736"/>
      <c r="BD159" s="736"/>
      <c r="BE159" s="767" t="s">
        <v>1623</v>
      </c>
      <c r="BF159" s="753" t="s">
        <v>1624</v>
      </c>
      <c r="BG159" s="746" t="s">
        <v>734</v>
      </c>
      <c r="BH159" s="746"/>
      <c r="BI159" s="747"/>
    </row>
    <row r="160" spans="1:61" ht="58.15" customHeight="1">
      <c r="A160" s="749">
        <v>640781738</v>
      </c>
      <c r="B160" s="750">
        <v>64</v>
      </c>
      <c r="C160" s="751" t="s">
        <v>999</v>
      </c>
      <c r="D160" s="752"/>
      <c r="E160" s="753" t="s">
        <v>1611</v>
      </c>
      <c r="F160" s="752"/>
      <c r="G160" s="736" t="s">
        <v>715</v>
      </c>
      <c r="H160" s="754" t="s">
        <v>715</v>
      </c>
      <c r="I160" s="755">
        <v>246</v>
      </c>
      <c r="J160" s="756" t="s">
        <v>803</v>
      </c>
      <c r="K160" s="757" t="s">
        <v>1670</v>
      </c>
      <c r="L160" s="758">
        <v>330790817</v>
      </c>
      <c r="M160" s="733" t="s">
        <v>1613</v>
      </c>
      <c r="N160" s="769" t="s">
        <v>1613</v>
      </c>
      <c r="O160" s="734" t="s">
        <v>1671</v>
      </c>
      <c r="P160" s="760"/>
      <c r="Q160" s="736"/>
      <c r="R160" s="736">
        <v>64330</v>
      </c>
      <c r="S160" s="761" t="s">
        <v>1672</v>
      </c>
      <c r="T160" s="728" t="s">
        <v>722</v>
      </c>
      <c r="U160" s="737" t="s">
        <v>1673</v>
      </c>
      <c r="V160" s="736"/>
      <c r="W160" s="736"/>
      <c r="X160" s="736"/>
      <c r="Y160" s="736"/>
      <c r="Z160" s="736" t="s">
        <v>1674</v>
      </c>
      <c r="AA160" s="736"/>
      <c r="AB160" s="734" t="s">
        <v>1671</v>
      </c>
      <c r="AC160" s="736"/>
      <c r="AD160" s="736">
        <v>64330</v>
      </c>
      <c r="AE160" s="734" t="s">
        <v>1672</v>
      </c>
      <c r="AF160" s="736" t="s">
        <v>1675</v>
      </c>
      <c r="AG160" s="736"/>
      <c r="AH160" s="736"/>
      <c r="AI160" s="736"/>
      <c r="AJ160" s="734"/>
      <c r="AK160" s="736"/>
      <c r="AL160" s="736"/>
      <c r="AM160" s="763"/>
      <c r="AN160" s="738"/>
      <c r="AO160" s="772"/>
      <c r="AP160" s="740" t="s">
        <v>734</v>
      </c>
      <c r="AQ160" s="742" t="s">
        <v>734</v>
      </c>
      <c r="AR160" s="742" t="s">
        <v>715</v>
      </c>
      <c r="AS160" s="775" t="s">
        <v>1620</v>
      </c>
      <c r="AT160" s="742" t="s">
        <v>1621</v>
      </c>
      <c r="AU160" s="743">
        <v>43466</v>
      </c>
      <c r="AV160" s="743">
        <v>45291</v>
      </c>
      <c r="AW160" s="744">
        <v>33</v>
      </c>
      <c r="AX160" s="743">
        <v>43455</v>
      </c>
      <c r="AY160" s="742" t="s">
        <v>1622</v>
      </c>
      <c r="AZ160" s="743"/>
      <c r="BA160" s="734"/>
      <c r="BB160" s="736"/>
      <c r="BC160" s="736"/>
      <c r="BD160" s="736"/>
      <c r="BE160" s="767" t="s">
        <v>1623</v>
      </c>
      <c r="BF160" s="753" t="s">
        <v>1624</v>
      </c>
      <c r="BG160" s="746" t="s">
        <v>734</v>
      </c>
      <c r="BH160" s="746"/>
      <c r="BI160" s="747"/>
    </row>
    <row r="161" spans="1:61" ht="40.15" customHeight="1">
      <c r="A161" s="749">
        <v>640782025</v>
      </c>
      <c r="B161" s="750">
        <v>64</v>
      </c>
      <c r="C161" s="751" t="s">
        <v>999</v>
      </c>
      <c r="D161" s="752"/>
      <c r="E161" s="753" t="s">
        <v>1611</v>
      </c>
      <c r="F161" s="752"/>
      <c r="G161" s="736" t="s">
        <v>715</v>
      </c>
      <c r="H161" s="754" t="s">
        <v>715</v>
      </c>
      <c r="I161" s="755">
        <v>246</v>
      </c>
      <c r="J161" s="756" t="s">
        <v>803</v>
      </c>
      <c r="K161" s="757" t="s">
        <v>1676</v>
      </c>
      <c r="L161" s="758">
        <v>330790817</v>
      </c>
      <c r="M161" s="733" t="s">
        <v>1613</v>
      </c>
      <c r="N161" s="769" t="s">
        <v>1613</v>
      </c>
      <c r="O161" s="734" t="s">
        <v>1677</v>
      </c>
      <c r="P161" s="760"/>
      <c r="Q161" s="736"/>
      <c r="R161" s="736">
        <v>64400</v>
      </c>
      <c r="S161" s="761" t="s">
        <v>1678</v>
      </c>
      <c r="T161" s="728" t="s">
        <v>722</v>
      </c>
      <c r="U161" s="737" t="s">
        <v>1679</v>
      </c>
      <c r="V161" s="736"/>
      <c r="W161" s="736"/>
      <c r="X161" s="736"/>
      <c r="Y161" s="736"/>
      <c r="Z161" s="736" t="s">
        <v>1680</v>
      </c>
      <c r="AA161" s="736"/>
      <c r="AB161" s="734" t="s">
        <v>1618</v>
      </c>
      <c r="AC161" s="736"/>
      <c r="AD161" s="736">
        <v>33100</v>
      </c>
      <c r="AE161" s="734" t="s">
        <v>1064</v>
      </c>
      <c r="AF161" s="736" t="s">
        <v>1619</v>
      </c>
      <c r="AG161" s="736"/>
      <c r="AH161" s="736"/>
      <c r="AI161" s="736"/>
      <c r="AJ161" s="734"/>
      <c r="AK161" s="736"/>
      <c r="AL161" s="736"/>
      <c r="AM161" s="763"/>
      <c r="AN161" s="738"/>
      <c r="AO161" s="772"/>
      <c r="AP161" s="740" t="s">
        <v>734</v>
      </c>
      <c r="AQ161" s="742" t="s">
        <v>734</v>
      </c>
      <c r="AR161" s="742" t="s">
        <v>715</v>
      </c>
      <c r="AS161" s="775" t="s">
        <v>1620</v>
      </c>
      <c r="AT161" s="742" t="s">
        <v>1621</v>
      </c>
      <c r="AU161" s="743">
        <v>43466</v>
      </c>
      <c r="AV161" s="743">
        <v>45291</v>
      </c>
      <c r="AW161" s="744">
        <v>33</v>
      </c>
      <c r="AX161" s="743">
        <v>43455</v>
      </c>
      <c r="AY161" s="742" t="s">
        <v>1622</v>
      </c>
      <c r="AZ161" s="743"/>
      <c r="BA161" s="734"/>
      <c r="BB161" s="736"/>
      <c r="BC161" s="736"/>
      <c r="BD161" s="736"/>
      <c r="BE161" s="767" t="s">
        <v>1623</v>
      </c>
      <c r="BF161" s="753" t="s">
        <v>1624</v>
      </c>
      <c r="BG161" s="746" t="s">
        <v>734</v>
      </c>
      <c r="BH161" s="746"/>
      <c r="BI161" s="747"/>
    </row>
    <row r="162" spans="1:61" ht="40.15" customHeight="1">
      <c r="A162" s="805">
        <v>160006979</v>
      </c>
      <c r="B162" s="712">
        <v>16</v>
      </c>
      <c r="C162" s="727" t="s">
        <v>842</v>
      </c>
      <c r="D162" s="727"/>
      <c r="E162" s="797" t="s">
        <v>927</v>
      </c>
      <c r="F162" s="798"/>
      <c r="G162" s="791" t="s">
        <v>715</v>
      </c>
      <c r="H162" s="791" t="s">
        <v>715</v>
      </c>
      <c r="I162" s="730">
        <v>182</v>
      </c>
      <c r="J162" s="727" t="s">
        <v>716</v>
      </c>
      <c r="K162" s="812" t="s">
        <v>1681</v>
      </c>
      <c r="L162" s="800">
        <v>160006789</v>
      </c>
      <c r="M162" s="733" t="s">
        <v>1682</v>
      </c>
      <c r="N162" s="807" t="s">
        <v>1682</v>
      </c>
      <c r="O162" s="734" t="s">
        <v>1683</v>
      </c>
      <c r="P162" s="734"/>
      <c r="Q162" s="791"/>
      <c r="R162" s="736">
        <v>16400</v>
      </c>
      <c r="S162" s="734" t="s">
        <v>1684</v>
      </c>
      <c r="T162" s="728" t="s">
        <v>722</v>
      </c>
      <c r="U162" s="737" t="s">
        <v>1685</v>
      </c>
      <c r="V162" s="798" t="s">
        <v>813</v>
      </c>
      <c r="W162" s="798" t="s">
        <v>1686</v>
      </c>
      <c r="X162" s="798" t="s">
        <v>953</v>
      </c>
      <c r="Y162" s="798"/>
      <c r="Z162" s="734" t="s">
        <v>1687</v>
      </c>
      <c r="AA162" s="798"/>
      <c r="AB162" s="734" t="s">
        <v>1688</v>
      </c>
      <c r="AC162" s="734"/>
      <c r="AD162" s="734">
        <v>16330</v>
      </c>
      <c r="AE162" s="734" t="s">
        <v>1689</v>
      </c>
      <c r="AF162" s="734" t="s">
        <v>1690</v>
      </c>
      <c r="AG162" s="798"/>
      <c r="AH162" s="798"/>
      <c r="AI162" s="798"/>
      <c r="AJ162" s="798"/>
      <c r="AK162" s="798"/>
      <c r="AL162" s="798"/>
      <c r="AM162" s="802"/>
      <c r="AN162" s="802"/>
      <c r="AO162" s="772"/>
      <c r="AP162" s="740" t="s">
        <v>1468</v>
      </c>
      <c r="AQ162" s="712" t="s">
        <v>734</v>
      </c>
      <c r="AR162" s="742" t="s">
        <v>715</v>
      </c>
      <c r="AS162" s="810" t="s">
        <v>1691</v>
      </c>
      <c r="AT162" s="712"/>
      <c r="AU162" s="743">
        <v>45292</v>
      </c>
      <c r="AV162" s="743">
        <v>47118</v>
      </c>
      <c r="AW162" s="744">
        <v>16</v>
      </c>
      <c r="AX162" s="811">
        <v>45293</v>
      </c>
      <c r="AY162" s="810" t="s">
        <v>1692</v>
      </c>
      <c r="AZ162" s="810"/>
      <c r="BA162" s="734"/>
      <c r="BB162" s="734"/>
      <c r="BC162" s="734"/>
      <c r="BD162" s="734"/>
      <c r="BE162" s="845" t="s">
        <v>1693</v>
      </c>
      <c r="BF162" s="804" t="s">
        <v>947</v>
      </c>
      <c r="BG162" s="746" t="s">
        <v>737</v>
      </c>
      <c r="BH162" s="746"/>
      <c r="BI162" s="747"/>
    </row>
    <row r="163" spans="1:61" ht="100.5" customHeight="1">
      <c r="A163" s="805">
        <v>160014338</v>
      </c>
      <c r="B163" s="712">
        <v>16</v>
      </c>
      <c r="C163" s="727" t="s">
        <v>842</v>
      </c>
      <c r="D163" s="727"/>
      <c r="E163" s="797" t="s">
        <v>927</v>
      </c>
      <c r="F163" s="798"/>
      <c r="G163" s="791" t="s">
        <v>715</v>
      </c>
      <c r="H163" s="791" t="s">
        <v>715</v>
      </c>
      <c r="I163" s="730">
        <v>192</v>
      </c>
      <c r="J163" s="727" t="s">
        <v>1694</v>
      </c>
      <c r="K163" s="806" t="s">
        <v>1695</v>
      </c>
      <c r="L163" s="800">
        <v>160006789</v>
      </c>
      <c r="M163" s="733" t="s">
        <v>1682</v>
      </c>
      <c r="N163" s="807" t="s">
        <v>1682</v>
      </c>
      <c r="O163" s="734" t="s">
        <v>1683</v>
      </c>
      <c r="P163" s="734"/>
      <c r="Q163" s="791"/>
      <c r="R163" s="736">
        <v>16400</v>
      </c>
      <c r="S163" s="734" t="s">
        <v>1684</v>
      </c>
      <c r="T163" s="728" t="s">
        <v>722</v>
      </c>
      <c r="U163" s="737" t="s">
        <v>1696</v>
      </c>
      <c r="V163" s="798"/>
      <c r="W163" s="798"/>
      <c r="X163" s="798"/>
      <c r="Y163" s="798"/>
      <c r="Z163" s="734" t="s">
        <v>1697</v>
      </c>
      <c r="AA163" s="808"/>
      <c r="AB163" s="734" t="s">
        <v>1688</v>
      </c>
      <c r="AC163" s="734"/>
      <c r="AD163" s="734">
        <v>16330</v>
      </c>
      <c r="AE163" s="734" t="s">
        <v>1689</v>
      </c>
      <c r="AF163" s="734" t="s">
        <v>1690</v>
      </c>
      <c r="AG163" s="733" t="s">
        <v>1698</v>
      </c>
      <c r="AH163" s="733" t="s">
        <v>1686</v>
      </c>
      <c r="AI163" s="798" t="s">
        <v>1699</v>
      </c>
      <c r="AJ163" s="798" t="s">
        <v>984</v>
      </c>
      <c r="AK163" s="798"/>
      <c r="AL163" s="798"/>
      <c r="AM163" s="802"/>
      <c r="AN163" s="802"/>
      <c r="AO163" s="772"/>
      <c r="AP163" s="740" t="s">
        <v>1468</v>
      </c>
      <c r="AQ163" s="712" t="s">
        <v>734</v>
      </c>
      <c r="AR163" s="742" t="s">
        <v>715</v>
      </c>
      <c r="AS163" s="810" t="s">
        <v>1691</v>
      </c>
      <c r="AT163" s="712"/>
      <c r="AU163" s="743">
        <v>45292</v>
      </c>
      <c r="AV163" s="743">
        <v>47118</v>
      </c>
      <c r="AW163" s="744">
        <v>16</v>
      </c>
      <c r="AX163" s="811">
        <v>45293</v>
      </c>
      <c r="AY163" s="810" t="s">
        <v>1692</v>
      </c>
      <c r="AZ163" s="810"/>
      <c r="BA163" s="734"/>
      <c r="BB163" s="734"/>
      <c r="BC163" s="734"/>
      <c r="BD163" s="734"/>
      <c r="BE163" s="845" t="s">
        <v>1693</v>
      </c>
      <c r="BF163" s="804" t="s">
        <v>947</v>
      </c>
      <c r="BG163" s="746" t="s">
        <v>737</v>
      </c>
      <c r="BH163" s="746"/>
      <c r="BI163" s="747"/>
    </row>
    <row r="164" spans="1:61" ht="40.15" customHeight="1">
      <c r="A164" s="805">
        <v>160014858</v>
      </c>
      <c r="B164" s="712">
        <v>16</v>
      </c>
      <c r="C164" s="727" t="s">
        <v>842</v>
      </c>
      <c r="D164" s="727"/>
      <c r="E164" s="797" t="s">
        <v>927</v>
      </c>
      <c r="F164" s="798"/>
      <c r="G164" s="791" t="s">
        <v>715</v>
      </c>
      <c r="H164" s="791" t="s">
        <v>715</v>
      </c>
      <c r="I164" s="730">
        <v>182</v>
      </c>
      <c r="J164" s="727" t="s">
        <v>716</v>
      </c>
      <c r="K164" s="812" t="s">
        <v>1700</v>
      </c>
      <c r="L164" s="800">
        <v>160006789</v>
      </c>
      <c r="M164" s="733" t="s">
        <v>1682</v>
      </c>
      <c r="N164" s="807" t="s">
        <v>1682</v>
      </c>
      <c r="O164" s="734" t="s">
        <v>1683</v>
      </c>
      <c r="P164" s="734"/>
      <c r="Q164" s="791"/>
      <c r="R164" s="736">
        <v>16400</v>
      </c>
      <c r="S164" s="734" t="s">
        <v>1684</v>
      </c>
      <c r="T164" s="728" t="s">
        <v>722</v>
      </c>
      <c r="U164" s="737" t="s">
        <v>1696</v>
      </c>
      <c r="V164" s="798" t="s">
        <v>813</v>
      </c>
      <c r="W164" s="798" t="s">
        <v>1686</v>
      </c>
      <c r="X164" s="798" t="s">
        <v>1699</v>
      </c>
      <c r="Y164" s="798"/>
      <c r="Z164" s="734" t="s">
        <v>1687</v>
      </c>
      <c r="AA164" s="798"/>
      <c r="AB164" s="734" t="s">
        <v>1688</v>
      </c>
      <c r="AC164" s="734"/>
      <c r="AD164" s="734">
        <v>16330</v>
      </c>
      <c r="AE164" s="734" t="s">
        <v>1689</v>
      </c>
      <c r="AF164" s="734" t="s">
        <v>1690</v>
      </c>
      <c r="AG164" s="798"/>
      <c r="AH164" s="798"/>
      <c r="AI164" s="798"/>
      <c r="AJ164" s="798"/>
      <c r="AK164" s="798"/>
      <c r="AL164" s="798"/>
      <c r="AM164" s="802"/>
      <c r="AN164" s="802"/>
      <c r="AO164" s="772"/>
      <c r="AP164" s="740" t="s">
        <v>1468</v>
      </c>
      <c r="AQ164" s="712" t="s">
        <v>734</v>
      </c>
      <c r="AR164" s="742" t="s">
        <v>715</v>
      </c>
      <c r="AS164" s="810" t="s">
        <v>1691</v>
      </c>
      <c r="AT164" s="712"/>
      <c r="AU164" s="743">
        <v>45292</v>
      </c>
      <c r="AV164" s="743">
        <v>47118</v>
      </c>
      <c r="AW164" s="744">
        <v>16</v>
      </c>
      <c r="AX164" s="811">
        <v>45293</v>
      </c>
      <c r="AY164" s="810" t="s">
        <v>1692</v>
      </c>
      <c r="AZ164" s="810"/>
      <c r="BA164" s="734"/>
      <c r="BB164" s="734"/>
      <c r="BC164" s="734"/>
      <c r="BD164" s="734"/>
      <c r="BE164" s="845" t="s">
        <v>1693</v>
      </c>
      <c r="BF164" s="804" t="s">
        <v>947</v>
      </c>
      <c r="BG164" s="746" t="s">
        <v>737</v>
      </c>
      <c r="BH164" s="746"/>
      <c r="BI164" s="747"/>
    </row>
    <row r="165" spans="1:61" ht="40.15" customHeight="1">
      <c r="A165" s="846">
        <v>170802961</v>
      </c>
      <c r="B165" s="834">
        <v>17</v>
      </c>
      <c r="C165" s="751" t="s">
        <v>1277</v>
      </c>
      <c r="D165" s="753"/>
      <c r="E165" s="753" t="s">
        <v>1435</v>
      </c>
      <c r="F165" s="785"/>
      <c r="G165" s="754" t="s">
        <v>747</v>
      </c>
      <c r="H165" s="754" t="s">
        <v>748</v>
      </c>
      <c r="I165" s="847">
        <v>500</v>
      </c>
      <c r="J165" s="843" t="s">
        <v>749</v>
      </c>
      <c r="K165" s="848" t="s">
        <v>1701</v>
      </c>
      <c r="L165" s="786">
        <v>170024582</v>
      </c>
      <c r="M165" s="733" t="s">
        <v>1702</v>
      </c>
      <c r="N165" s="769" t="s">
        <v>1703</v>
      </c>
      <c r="O165" s="734" t="s">
        <v>1704</v>
      </c>
      <c r="P165" s="734"/>
      <c r="Q165" s="760"/>
      <c r="R165" s="736">
        <v>17330</v>
      </c>
      <c r="S165" s="760" t="s">
        <v>1705</v>
      </c>
      <c r="T165" s="728" t="s">
        <v>722</v>
      </c>
      <c r="U165" s="737" t="s">
        <v>1706</v>
      </c>
      <c r="V165" s="736" t="s">
        <v>724</v>
      </c>
      <c r="W165" s="734" t="s">
        <v>1707</v>
      </c>
      <c r="X165" s="736" t="s">
        <v>1708</v>
      </c>
      <c r="Y165" s="736" t="s">
        <v>727</v>
      </c>
      <c r="Z165" s="736" t="s">
        <v>1709</v>
      </c>
      <c r="AA165" s="736"/>
      <c r="AB165" s="734" t="s">
        <v>1704</v>
      </c>
      <c r="AC165" s="736"/>
      <c r="AD165" s="736">
        <v>17330</v>
      </c>
      <c r="AE165" s="734" t="s">
        <v>1705</v>
      </c>
      <c r="AF165" s="736"/>
      <c r="AG165" s="734"/>
      <c r="AH165" s="734"/>
      <c r="AI165" s="734"/>
      <c r="AJ165" s="734"/>
      <c r="AK165" s="734"/>
      <c r="AL165" s="734"/>
      <c r="AM165" s="763"/>
      <c r="AN165" s="738"/>
      <c r="AO165" s="739"/>
      <c r="AP165" s="691" t="s">
        <v>734</v>
      </c>
      <c r="AQ165" s="775" t="s">
        <v>734</v>
      </c>
      <c r="AR165" s="742" t="s">
        <v>748</v>
      </c>
      <c r="AS165" s="742" t="s">
        <v>1710</v>
      </c>
      <c r="AT165" s="742"/>
      <c r="AU165" s="743">
        <v>43101</v>
      </c>
      <c r="AV165" s="743">
        <v>45291</v>
      </c>
      <c r="AW165" s="744">
        <v>17</v>
      </c>
      <c r="AX165" s="743">
        <v>43182</v>
      </c>
      <c r="AY165" s="712" t="s">
        <v>869</v>
      </c>
      <c r="AZ165" s="743"/>
      <c r="BA165" s="791" t="s">
        <v>1711</v>
      </c>
      <c r="BB165" s="773" t="s">
        <v>1712</v>
      </c>
      <c r="BC165" s="793" t="s">
        <v>1713</v>
      </c>
      <c r="BD165" s="793"/>
      <c r="BE165" s="767" t="s">
        <v>1277</v>
      </c>
      <c r="BF165" s="785" t="s">
        <v>1452</v>
      </c>
      <c r="BG165" s="746" t="s">
        <v>737</v>
      </c>
      <c r="BH165" s="746"/>
      <c r="BI165" s="747"/>
    </row>
    <row r="166" spans="1:61" ht="40.15" customHeight="1">
      <c r="A166" s="749">
        <v>470013590</v>
      </c>
      <c r="B166" s="849">
        <v>47</v>
      </c>
      <c r="C166" s="727" t="s">
        <v>999</v>
      </c>
      <c r="D166" s="727"/>
      <c r="E166" s="753" t="s">
        <v>1714</v>
      </c>
      <c r="F166" s="753"/>
      <c r="G166" s="791" t="s">
        <v>907</v>
      </c>
      <c r="H166" s="754" t="s">
        <v>748</v>
      </c>
      <c r="I166" s="730">
        <v>501</v>
      </c>
      <c r="J166" s="756" t="s">
        <v>1570</v>
      </c>
      <c r="K166" s="757" t="s">
        <v>1715</v>
      </c>
      <c r="L166" s="758">
        <v>470013582</v>
      </c>
      <c r="M166" s="733" t="s">
        <v>1716</v>
      </c>
      <c r="N166" s="769" t="s">
        <v>1717</v>
      </c>
      <c r="O166" s="734" t="s">
        <v>1718</v>
      </c>
      <c r="P166" s="760"/>
      <c r="Q166" s="736"/>
      <c r="R166" s="736">
        <v>47260</v>
      </c>
      <c r="S166" s="761" t="s">
        <v>1719</v>
      </c>
      <c r="T166" s="728" t="s">
        <v>722</v>
      </c>
      <c r="U166" s="737" t="s">
        <v>1720</v>
      </c>
      <c r="V166" s="736"/>
      <c r="W166" s="736"/>
      <c r="X166" s="736"/>
      <c r="Y166" s="736"/>
      <c r="Z166" s="736" t="s">
        <v>1721</v>
      </c>
      <c r="AA166" s="736"/>
      <c r="AB166" s="734" t="s">
        <v>1722</v>
      </c>
      <c r="AC166" s="736"/>
      <c r="AD166" s="736">
        <v>47260</v>
      </c>
      <c r="AE166" s="734" t="s">
        <v>1719</v>
      </c>
      <c r="AF166" s="736" t="s">
        <v>1721</v>
      </c>
      <c r="AG166" s="736"/>
      <c r="AH166" s="736"/>
      <c r="AI166" s="736"/>
      <c r="AJ166" s="736"/>
      <c r="AK166" s="736"/>
      <c r="AL166" s="736"/>
      <c r="AM166" s="763"/>
      <c r="AN166" s="738"/>
      <c r="AO166" s="764"/>
      <c r="AP166" s="740" t="s">
        <v>737</v>
      </c>
      <c r="AQ166" s="691" t="s">
        <v>737</v>
      </c>
      <c r="AR166" s="691"/>
      <c r="AS166" s="752"/>
      <c r="AT166" s="691"/>
      <c r="AU166" s="765" t="s">
        <v>763</v>
      </c>
      <c r="AV166" s="765" t="s">
        <v>763</v>
      </c>
      <c r="AW166" s="766" t="s">
        <v>763</v>
      </c>
      <c r="AX166" s="765"/>
      <c r="AY166" s="691"/>
      <c r="AZ166" s="752"/>
      <c r="BA166" s="734"/>
      <c r="BB166" s="736"/>
      <c r="BC166" s="736"/>
      <c r="BD166" s="736"/>
      <c r="BE166" s="734" t="s">
        <v>1451</v>
      </c>
      <c r="BF166" s="794" t="s">
        <v>1723</v>
      </c>
      <c r="BG166" s="746" t="s">
        <v>737</v>
      </c>
      <c r="BH166" s="746"/>
      <c r="BI166" s="747"/>
    </row>
    <row r="167" spans="1:61" ht="40.15" customHeight="1">
      <c r="A167" s="749">
        <v>470014200</v>
      </c>
      <c r="B167" s="849">
        <v>47</v>
      </c>
      <c r="C167" s="727" t="s">
        <v>999</v>
      </c>
      <c r="D167" s="727"/>
      <c r="E167" s="753" t="s">
        <v>1714</v>
      </c>
      <c r="F167" s="753"/>
      <c r="G167" s="791" t="s">
        <v>907</v>
      </c>
      <c r="H167" s="754" t="s">
        <v>748</v>
      </c>
      <c r="I167" s="730">
        <v>501</v>
      </c>
      <c r="J167" s="756" t="s">
        <v>1570</v>
      </c>
      <c r="K167" s="757" t="s">
        <v>1724</v>
      </c>
      <c r="L167" s="758">
        <v>470013582</v>
      </c>
      <c r="M167" s="733" t="s">
        <v>1716</v>
      </c>
      <c r="N167" s="769" t="s">
        <v>1717</v>
      </c>
      <c r="O167" s="734" t="s">
        <v>1725</v>
      </c>
      <c r="P167" s="760"/>
      <c r="Q167" s="736"/>
      <c r="R167" s="736">
        <v>47110</v>
      </c>
      <c r="S167" s="761" t="s">
        <v>1726</v>
      </c>
      <c r="T167" s="728" t="s">
        <v>722</v>
      </c>
      <c r="U167" s="737" t="s">
        <v>1727</v>
      </c>
      <c r="V167" s="736"/>
      <c r="W167" s="736"/>
      <c r="X167" s="736"/>
      <c r="Y167" s="736"/>
      <c r="Z167" s="736" t="s">
        <v>1728</v>
      </c>
      <c r="AA167" s="736"/>
      <c r="AB167" s="734" t="s">
        <v>1722</v>
      </c>
      <c r="AC167" s="736"/>
      <c r="AD167" s="736">
        <v>47260</v>
      </c>
      <c r="AE167" s="734" t="s">
        <v>1719</v>
      </c>
      <c r="AF167" s="736" t="s">
        <v>1721</v>
      </c>
      <c r="AG167" s="736"/>
      <c r="AH167" s="736"/>
      <c r="AI167" s="736"/>
      <c r="AJ167" s="736"/>
      <c r="AK167" s="736"/>
      <c r="AL167" s="736"/>
      <c r="AM167" s="763"/>
      <c r="AN167" s="738"/>
      <c r="AO167" s="764"/>
      <c r="AP167" s="740" t="s">
        <v>737</v>
      </c>
      <c r="AQ167" s="691" t="s">
        <v>737</v>
      </c>
      <c r="AR167" s="691"/>
      <c r="AS167" s="752"/>
      <c r="AT167" s="691"/>
      <c r="AU167" s="765" t="s">
        <v>763</v>
      </c>
      <c r="AV167" s="765" t="s">
        <v>763</v>
      </c>
      <c r="AW167" s="766" t="s">
        <v>763</v>
      </c>
      <c r="AX167" s="765"/>
      <c r="AY167" s="691"/>
      <c r="AZ167" s="752"/>
      <c r="BA167" s="734"/>
      <c r="BB167" s="736"/>
      <c r="BC167" s="736"/>
      <c r="BD167" s="736"/>
      <c r="BE167" s="734" t="s">
        <v>1451</v>
      </c>
      <c r="BF167" s="794" t="s">
        <v>1723</v>
      </c>
      <c r="BG167" s="746" t="s">
        <v>737</v>
      </c>
      <c r="BH167" s="746"/>
      <c r="BI167" s="747"/>
    </row>
    <row r="168" spans="1:61" ht="54" customHeight="1">
      <c r="A168" s="749">
        <v>470014226</v>
      </c>
      <c r="B168" s="849">
        <v>47</v>
      </c>
      <c r="C168" s="727" t="s">
        <v>999</v>
      </c>
      <c r="D168" s="727"/>
      <c r="E168" s="753" t="s">
        <v>1714</v>
      </c>
      <c r="F168" s="753"/>
      <c r="G168" s="791" t="s">
        <v>907</v>
      </c>
      <c r="H168" s="754" t="s">
        <v>748</v>
      </c>
      <c r="I168" s="755">
        <v>207</v>
      </c>
      <c r="J168" s="756" t="s">
        <v>908</v>
      </c>
      <c r="K168" s="757" t="s">
        <v>1729</v>
      </c>
      <c r="L168" s="758">
        <v>470014218</v>
      </c>
      <c r="M168" s="733" t="s">
        <v>1730</v>
      </c>
      <c r="N168" s="769" t="s">
        <v>1717</v>
      </c>
      <c r="O168" s="734"/>
      <c r="P168" s="760"/>
      <c r="Q168" s="736"/>
      <c r="R168" s="736">
        <v>47220</v>
      </c>
      <c r="S168" s="761" t="s">
        <v>1731</v>
      </c>
      <c r="T168" s="728" t="s">
        <v>722</v>
      </c>
      <c r="U168" s="737" t="s">
        <v>1732</v>
      </c>
      <c r="V168" s="736"/>
      <c r="W168" s="736"/>
      <c r="X168" s="736"/>
      <c r="Y168" s="736"/>
      <c r="Z168" s="736" t="s">
        <v>1733</v>
      </c>
      <c r="AA168" s="736"/>
      <c r="AB168" s="734" t="s">
        <v>1734</v>
      </c>
      <c r="AC168" s="736"/>
      <c r="AD168" s="736">
        <v>47220</v>
      </c>
      <c r="AE168" s="734" t="s">
        <v>1735</v>
      </c>
      <c r="AF168" s="736"/>
      <c r="AG168" s="736"/>
      <c r="AH168" s="736"/>
      <c r="AI168" s="736"/>
      <c r="AJ168" s="736"/>
      <c r="AK168" s="736"/>
      <c r="AL168" s="736"/>
      <c r="AM168" s="763"/>
      <c r="AN168" s="738"/>
      <c r="AO168" s="764"/>
      <c r="AP168" s="740" t="s">
        <v>737</v>
      </c>
      <c r="AQ168" s="691" t="s">
        <v>737</v>
      </c>
      <c r="AR168" s="691"/>
      <c r="AS168" s="752"/>
      <c r="AT168" s="691"/>
      <c r="AU168" s="765" t="s">
        <v>763</v>
      </c>
      <c r="AV168" s="765" t="s">
        <v>763</v>
      </c>
      <c r="AW168" s="766" t="s">
        <v>763</v>
      </c>
      <c r="AX168" s="765"/>
      <c r="AY168" s="691"/>
      <c r="AZ168" s="752"/>
      <c r="BA168" s="734"/>
      <c r="BB168" s="736"/>
      <c r="BC168" s="736"/>
      <c r="BD168" s="736"/>
      <c r="BE168" s="734" t="s">
        <v>1451</v>
      </c>
      <c r="BF168" s="794" t="s">
        <v>1723</v>
      </c>
      <c r="BG168" s="746" t="s">
        <v>737</v>
      </c>
      <c r="BH168" s="746"/>
      <c r="BI168" s="747"/>
    </row>
    <row r="169" spans="1:61" ht="40.15" customHeight="1">
      <c r="A169" s="749">
        <v>470014119</v>
      </c>
      <c r="B169" s="849">
        <v>47</v>
      </c>
      <c r="C169" s="727" t="s">
        <v>999</v>
      </c>
      <c r="D169" s="727"/>
      <c r="E169" s="753" t="s">
        <v>1714</v>
      </c>
      <c r="F169" s="753"/>
      <c r="G169" s="791" t="s">
        <v>907</v>
      </c>
      <c r="H169" s="754" t="s">
        <v>748</v>
      </c>
      <c r="I169" s="730">
        <v>501</v>
      </c>
      <c r="J169" s="756" t="s">
        <v>1570</v>
      </c>
      <c r="K169" s="757" t="s">
        <v>1736</v>
      </c>
      <c r="L169" s="758">
        <v>470015819</v>
      </c>
      <c r="M169" s="733" t="s">
        <v>1737</v>
      </c>
      <c r="N169" s="769" t="s">
        <v>1717</v>
      </c>
      <c r="O169" s="734" t="s">
        <v>1738</v>
      </c>
      <c r="P169" s="760"/>
      <c r="Q169" s="736"/>
      <c r="R169" s="736">
        <v>47310</v>
      </c>
      <c r="S169" s="761" t="s">
        <v>1739</v>
      </c>
      <c r="T169" s="728" t="s">
        <v>722</v>
      </c>
      <c r="U169" s="737" t="s">
        <v>1740</v>
      </c>
      <c r="V169" s="736"/>
      <c r="W169" s="736"/>
      <c r="X169" s="736"/>
      <c r="Y169" s="736"/>
      <c r="Z169" s="736" t="s">
        <v>1741</v>
      </c>
      <c r="AA169" s="736"/>
      <c r="AB169" s="734" t="s">
        <v>1742</v>
      </c>
      <c r="AC169" s="736"/>
      <c r="AD169" s="736">
        <v>47310</v>
      </c>
      <c r="AE169" s="734" t="s">
        <v>1743</v>
      </c>
      <c r="AF169" s="736"/>
      <c r="AG169" s="736"/>
      <c r="AH169" s="736"/>
      <c r="AI169" s="736"/>
      <c r="AJ169" s="736"/>
      <c r="AK169" s="736"/>
      <c r="AL169" s="736"/>
      <c r="AM169" s="763"/>
      <c r="AN169" s="738"/>
      <c r="AO169" s="764"/>
      <c r="AP169" s="740" t="s">
        <v>737</v>
      </c>
      <c r="AQ169" s="691" t="s">
        <v>737</v>
      </c>
      <c r="AR169" s="691"/>
      <c r="AS169" s="752"/>
      <c r="AT169" s="691"/>
      <c r="AU169" s="765" t="s">
        <v>763</v>
      </c>
      <c r="AV169" s="765" t="s">
        <v>763</v>
      </c>
      <c r="AW169" s="766" t="s">
        <v>763</v>
      </c>
      <c r="AX169" s="765"/>
      <c r="AY169" s="691"/>
      <c r="AZ169" s="752"/>
      <c r="BA169" s="734"/>
      <c r="BB169" s="736"/>
      <c r="BC169" s="736"/>
      <c r="BD169" s="736"/>
      <c r="BE169" s="734" t="s">
        <v>1451</v>
      </c>
      <c r="BF169" s="794" t="s">
        <v>1723</v>
      </c>
      <c r="BG169" s="746" t="s">
        <v>737</v>
      </c>
      <c r="BH169" s="746"/>
      <c r="BI169" s="747"/>
    </row>
    <row r="170" spans="1:61" ht="55.5" customHeight="1">
      <c r="A170" s="846">
        <v>790013874</v>
      </c>
      <c r="B170" s="784">
        <v>79</v>
      </c>
      <c r="C170" s="753" t="s">
        <v>884</v>
      </c>
      <c r="D170" s="753"/>
      <c r="E170" s="753" t="s">
        <v>826</v>
      </c>
      <c r="F170" s="785"/>
      <c r="G170" s="791" t="s">
        <v>1744</v>
      </c>
      <c r="H170" s="754" t="s">
        <v>748</v>
      </c>
      <c r="I170" s="730">
        <v>500</v>
      </c>
      <c r="J170" s="756" t="s">
        <v>1745</v>
      </c>
      <c r="K170" s="850" t="s">
        <v>1746</v>
      </c>
      <c r="L170" s="851">
        <v>790015069</v>
      </c>
      <c r="M170" s="852" t="s">
        <v>1747</v>
      </c>
      <c r="N170" s="769" t="s">
        <v>1748</v>
      </c>
      <c r="O170" s="734" t="s">
        <v>1749</v>
      </c>
      <c r="P170" s="734"/>
      <c r="Q170" s="760"/>
      <c r="R170" s="736">
        <v>79210</v>
      </c>
      <c r="S170" s="760" t="s">
        <v>1750</v>
      </c>
      <c r="T170" s="728" t="s">
        <v>722</v>
      </c>
      <c r="U170" s="737" t="s">
        <v>1751</v>
      </c>
      <c r="V170" s="736"/>
      <c r="W170" s="734"/>
      <c r="X170" s="736"/>
      <c r="Y170" s="736"/>
      <c r="Z170" s="736" t="s">
        <v>1752</v>
      </c>
      <c r="AA170" s="736"/>
      <c r="AB170" s="734" t="s">
        <v>1753</v>
      </c>
      <c r="AC170" s="736" t="s">
        <v>1754</v>
      </c>
      <c r="AD170" s="736">
        <v>79410</v>
      </c>
      <c r="AE170" s="734" t="s">
        <v>1755</v>
      </c>
      <c r="AF170" s="736" t="s">
        <v>1756</v>
      </c>
      <c r="AG170" s="853"/>
      <c r="AH170" s="853"/>
      <c r="AI170" s="853"/>
      <c r="AJ170" s="853"/>
      <c r="AK170" s="853"/>
      <c r="AL170" s="853"/>
      <c r="AM170" s="854"/>
      <c r="AN170" s="855"/>
      <c r="AO170" s="764"/>
      <c r="AP170" s="740" t="s">
        <v>734</v>
      </c>
      <c r="AQ170" s="742" t="s">
        <v>734</v>
      </c>
      <c r="AR170" s="742" t="s">
        <v>1757</v>
      </c>
      <c r="AS170" s="742" t="s">
        <v>1758</v>
      </c>
      <c r="AT170" s="742"/>
      <c r="AU170" s="743">
        <v>43881</v>
      </c>
      <c r="AV170" s="743">
        <v>45707</v>
      </c>
      <c r="AW170" s="744">
        <v>79</v>
      </c>
      <c r="AX170" s="803">
        <v>43881</v>
      </c>
      <c r="AY170" s="742" t="s">
        <v>1759</v>
      </c>
      <c r="AZ170" s="803" t="s">
        <v>734</v>
      </c>
      <c r="BA170" s="773" t="s">
        <v>1760</v>
      </c>
      <c r="BB170" s="793"/>
      <c r="BC170" s="793"/>
      <c r="BD170" s="793"/>
      <c r="BE170" s="833" t="s">
        <v>1761</v>
      </c>
      <c r="BF170" s="785" t="s">
        <v>826</v>
      </c>
      <c r="BG170" s="746" t="s">
        <v>737</v>
      </c>
      <c r="BH170" s="746"/>
      <c r="BI170" s="747"/>
    </row>
    <row r="171" spans="1:61" ht="50.25" customHeight="1">
      <c r="A171" s="846">
        <v>790013890</v>
      </c>
      <c r="B171" s="784">
        <v>79</v>
      </c>
      <c r="C171" s="753" t="s">
        <v>884</v>
      </c>
      <c r="D171" s="753"/>
      <c r="E171" s="753" t="s">
        <v>826</v>
      </c>
      <c r="F171" s="785"/>
      <c r="G171" s="791" t="s">
        <v>907</v>
      </c>
      <c r="H171" s="754" t="s">
        <v>748</v>
      </c>
      <c r="I171" s="730">
        <v>202</v>
      </c>
      <c r="J171" s="756" t="s">
        <v>1762</v>
      </c>
      <c r="K171" s="856" t="s">
        <v>1763</v>
      </c>
      <c r="L171" s="857">
        <v>790015069</v>
      </c>
      <c r="M171" s="852" t="s">
        <v>1747</v>
      </c>
      <c r="N171" s="769" t="s">
        <v>1748</v>
      </c>
      <c r="O171" s="734" t="s">
        <v>1764</v>
      </c>
      <c r="P171" s="734"/>
      <c r="Q171" s="760"/>
      <c r="R171" s="736">
        <v>79210</v>
      </c>
      <c r="S171" s="760" t="s">
        <v>1765</v>
      </c>
      <c r="T171" s="728" t="s">
        <v>722</v>
      </c>
      <c r="U171" s="737" t="s">
        <v>1766</v>
      </c>
      <c r="V171" s="736"/>
      <c r="W171" s="734"/>
      <c r="X171" s="736"/>
      <c r="Y171" s="736"/>
      <c r="Z171" s="736" t="s">
        <v>1767</v>
      </c>
      <c r="AA171" s="736" t="s">
        <v>1768</v>
      </c>
      <c r="AB171" s="734" t="s">
        <v>1753</v>
      </c>
      <c r="AC171" s="736" t="s">
        <v>1754</v>
      </c>
      <c r="AD171" s="736">
        <v>79410</v>
      </c>
      <c r="AE171" s="734" t="s">
        <v>1755</v>
      </c>
      <c r="AF171" s="736" t="s">
        <v>1756</v>
      </c>
      <c r="AG171" s="853"/>
      <c r="AH171" s="853"/>
      <c r="AI171" s="853"/>
      <c r="AJ171" s="853"/>
      <c r="AK171" s="853"/>
      <c r="AL171" s="853"/>
      <c r="AM171" s="854"/>
      <c r="AN171" s="855"/>
      <c r="AO171" s="858"/>
      <c r="AP171" s="752" t="s">
        <v>737</v>
      </c>
      <c r="AQ171" s="859" t="s">
        <v>737</v>
      </c>
      <c r="AR171" s="691"/>
      <c r="AS171" s="752"/>
      <c r="AT171" s="822" t="s">
        <v>1769</v>
      </c>
      <c r="AU171" s="765" t="s">
        <v>763</v>
      </c>
      <c r="AV171" s="765" t="s">
        <v>763</v>
      </c>
      <c r="AW171" s="766" t="s">
        <v>763</v>
      </c>
      <c r="AX171" s="765"/>
      <c r="AY171" s="718"/>
      <c r="AZ171" s="752"/>
      <c r="BA171" s="791"/>
      <c r="BB171" s="791" t="s">
        <v>1770</v>
      </c>
      <c r="BC171" s="793"/>
      <c r="BD171" s="793"/>
      <c r="BE171" s="833" t="s">
        <v>1761</v>
      </c>
      <c r="BF171" s="785" t="s">
        <v>826</v>
      </c>
      <c r="BG171" s="746" t="s">
        <v>737</v>
      </c>
      <c r="BH171" s="746"/>
      <c r="BI171" s="747"/>
    </row>
    <row r="172" spans="1:61" ht="51" customHeight="1">
      <c r="A172" s="783">
        <v>790014328</v>
      </c>
      <c r="B172" s="784">
        <v>79</v>
      </c>
      <c r="C172" s="753" t="s">
        <v>884</v>
      </c>
      <c r="D172" s="753"/>
      <c r="E172" s="753" t="s">
        <v>826</v>
      </c>
      <c r="F172" s="785"/>
      <c r="G172" s="771" t="s">
        <v>769</v>
      </c>
      <c r="H172" s="771" t="s">
        <v>770</v>
      </c>
      <c r="I172" s="770">
        <v>354</v>
      </c>
      <c r="J172" s="771" t="s">
        <v>771</v>
      </c>
      <c r="K172" s="799" t="s">
        <v>1771</v>
      </c>
      <c r="L172" s="786">
        <v>790015069</v>
      </c>
      <c r="M172" s="852" t="s">
        <v>1747</v>
      </c>
      <c r="N172" s="769" t="s">
        <v>1748</v>
      </c>
      <c r="O172" s="734" t="s">
        <v>1772</v>
      </c>
      <c r="P172" s="734"/>
      <c r="Q172" s="787"/>
      <c r="R172" s="736">
        <v>79410</v>
      </c>
      <c r="S172" s="787" t="s">
        <v>1755</v>
      </c>
      <c r="T172" s="728" t="s">
        <v>722</v>
      </c>
      <c r="U172" s="737" t="s">
        <v>1773</v>
      </c>
      <c r="V172" s="734"/>
      <c r="W172" s="734"/>
      <c r="X172" s="734"/>
      <c r="Y172" s="734"/>
      <c r="Z172" s="736" t="s">
        <v>1774</v>
      </c>
      <c r="AA172" s="734"/>
      <c r="AB172" s="734" t="s">
        <v>1753</v>
      </c>
      <c r="AC172" s="736" t="s">
        <v>1754</v>
      </c>
      <c r="AD172" s="736">
        <v>79410</v>
      </c>
      <c r="AE172" s="734" t="s">
        <v>1755</v>
      </c>
      <c r="AF172" s="736" t="s">
        <v>1756</v>
      </c>
      <c r="AG172" s="734"/>
      <c r="AH172" s="734"/>
      <c r="AI172" s="734"/>
      <c r="AJ172" s="734"/>
      <c r="AK172" s="734"/>
      <c r="AL172" s="734"/>
      <c r="AM172" s="763"/>
      <c r="AN172" s="738"/>
      <c r="AO172" s="765"/>
      <c r="AP172" s="752" t="s">
        <v>734</v>
      </c>
      <c r="AQ172" s="742" t="s">
        <v>734</v>
      </c>
      <c r="AR172" s="742" t="s">
        <v>1757</v>
      </c>
      <c r="AS172" s="742" t="s">
        <v>1758</v>
      </c>
      <c r="AT172" s="742"/>
      <c r="AU172" s="743">
        <v>43881</v>
      </c>
      <c r="AV172" s="743">
        <v>45707</v>
      </c>
      <c r="AW172" s="744">
        <v>79</v>
      </c>
      <c r="AX172" s="803">
        <v>43881</v>
      </c>
      <c r="AY172" s="742" t="s">
        <v>1759</v>
      </c>
      <c r="AZ172" s="803" t="s">
        <v>734</v>
      </c>
      <c r="BA172" s="791" t="s">
        <v>1775</v>
      </c>
      <c r="BB172" s="773" t="s">
        <v>1776</v>
      </c>
      <c r="BC172" s="793"/>
      <c r="BD172" s="793"/>
      <c r="BE172" s="833" t="s">
        <v>1761</v>
      </c>
      <c r="BF172" s="785" t="s">
        <v>826</v>
      </c>
      <c r="BG172" s="746" t="s">
        <v>737</v>
      </c>
      <c r="BH172" s="746"/>
      <c r="BI172" s="747"/>
    </row>
    <row r="173" spans="1:61" ht="40.15" customHeight="1">
      <c r="A173" s="725">
        <v>860784560</v>
      </c>
      <c r="B173" s="726">
        <v>86</v>
      </c>
      <c r="C173" s="727" t="s">
        <v>1358</v>
      </c>
      <c r="D173" s="727"/>
      <c r="E173" s="728" t="s">
        <v>714</v>
      </c>
      <c r="F173" s="728"/>
      <c r="G173" s="735" t="s">
        <v>827</v>
      </c>
      <c r="H173" s="735" t="s">
        <v>748</v>
      </c>
      <c r="I173" s="730">
        <v>354</v>
      </c>
      <c r="J173" s="727" t="s">
        <v>771</v>
      </c>
      <c r="K173" s="731" t="s">
        <v>1777</v>
      </c>
      <c r="L173" s="860">
        <v>860785401</v>
      </c>
      <c r="M173" s="733" t="s">
        <v>1778</v>
      </c>
      <c r="N173" s="731" t="s">
        <v>1779</v>
      </c>
      <c r="O173" s="734" t="s">
        <v>1780</v>
      </c>
      <c r="P173" s="734" t="s">
        <v>1781</v>
      </c>
      <c r="Q173" s="735"/>
      <c r="R173" s="734">
        <v>86962</v>
      </c>
      <c r="S173" s="734" t="s">
        <v>1782</v>
      </c>
      <c r="T173" s="728" t="s">
        <v>722</v>
      </c>
      <c r="U173" s="737" t="s">
        <v>1783</v>
      </c>
      <c r="V173" s="730"/>
      <c r="W173" s="861"/>
      <c r="X173" s="861"/>
      <c r="Y173" s="861"/>
      <c r="Z173" s="734" t="s">
        <v>1784</v>
      </c>
      <c r="AA173" s="861"/>
      <c r="AB173" s="734" t="s">
        <v>1785</v>
      </c>
      <c r="AC173" s="734" t="s">
        <v>1786</v>
      </c>
      <c r="AD173" s="734">
        <v>86962</v>
      </c>
      <c r="AE173" s="734" t="s">
        <v>1782</v>
      </c>
      <c r="AF173" s="734" t="s">
        <v>1784</v>
      </c>
      <c r="AG173" s="735"/>
      <c r="AH173" s="735"/>
      <c r="AI173" s="735"/>
      <c r="AJ173" s="735"/>
      <c r="AK173" s="735"/>
      <c r="AL173" s="735"/>
      <c r="AM173" s="738"/>
      <c r="AN173" s="738"/>
      <c r="AO173" s="739"/>
      <c r="AP173" s="691" t="s">
        <v>737</v>
      </c>
      <c r="AQ173" s="862" t="s">
        <v>737</v>
      </c>
      <c r="AR173" s="691"/>
      <c r="AS173" s="862"/>
      <c r="AT173" s="862"/>
      <c r="AU173" s="765" t="s">
        <v>763</v>
      </c>
      <c r="AV173" s="765" t="s">
        <v>763</v>
      </c>
      <c r="AW173" s="766" t="s">
        <v>763</v>
      </c>
      <c r="AX173" s="863"/>
      <c r="AY173" s="862"/>
      <c r="AZ173" s="862"/>
      <c r="BA173" s="734"/>
      <c r="BB173" s="734"/>
      <c r="BC173" s="734"/>
      <c r="BD173" s="734"/>
      <c r="BE173" s="735" t="s">
        <v>855</v>
      </c>
      <c r="BF173" s="723" t="s">
        <v>738</v>
      </c>
      <c r="BG173" s="746" t="s">
        <v>737</v>
      </c>
      <c r="BH173" s="746"/>
      <c r="BI173" s="747"/>
    </row>
    <row r="174" spans="1:61" ht="50.25" customHeight="1">
      <c r="A174" s="725">
        <v>190000133</v>
      </c>
      <c r="B174" s="817">
        <v>19</v>
      </c>
      <c r="C174" s="751" t="s">
        <v>1787</v>
      </c>
      <c r="D174" s="774"/>
      <c r="E174" s="727" t="s">
        <v>1000</v>
      </c>
      <c r="F174" s="727"/>
      <c r="G174" s="729" t="s">
        <v>715</v>
      </c>
      <c r="H174" s="729" t="s">
        <v>715</v>
      </c>
      <c r="I174" s="730">
        <v>183</v>
      </c>
      <c r="J174" s="727" t="s">
        <v>741</v>
      </c>
      <c r="K174" s="782" t="s">
        <v>1788</v>
      </c>
      <c r="L174" s="732">
        <v>190001487</v>
      </c>
      <c r="M174" s="733" t="s">
        <v>1789</v>
      </c>
      <c r="N174" s="731" t="s">
        <v>1790</v>
      </c>
      <c r="O174" s="734" t="s">
        <v>1791</v>
      </c>
      <c r="P174" s="734"/>
      <c r="Q174" s="735"/>
      <c r="R174" s="736">
        <v>19500</v>
      </c>
      <c r="S174" s="734" t="s">
        <v>1792</v>
      </c>
      <c r="T174" s="728" t="s">
        <v>722</v>
      </c>
      <c r="U174" s="737" t="s">
        <v>1793</v>
      </c>
      <c r="V174" s="735" t="s">
        <v>813</v>
      </c>
      <c r="W174" s="735" t="s">
        <v>1794</v>
      </c>
      <c r="X174" s="735" t="s">
        <v>1795</v>
      </c>
      <c r="Y174" s="735" t="s">
        <v>1796</v>
      </c>
      <c r="Z174" s="734" t="s">
        <v>1797</v>
      </c>
      <c r="AA174" s="735" t="s">
        <v>1798</v>
      </c>
      <c r="AB174" s="734" t="s">
        <v>1799</v>
      </c>
      <c r="AC174" s="734" t="s">
        <v>1800</v>
      </c>
      <c r="AD174" s="734">
        <v>19001</v>
      </c>
      <c r="AE174" s="734" t="s">
        <v>1801</v>
      </c>
      <c r="AF174" s="734" t="s">
        <v>1802</v>
      </c>
      <c r="AG174" s="735"/>
      <c r="AH174" s="735"/>
      <c r="AI174" s="735"/>
      <c r="AJ174" s="735"/>
      <c r="AK174" s="735"/>
      <c r="AL174" s="735"/>
      <c r="AM174" s="738"/>
      <c r="AN174" s="738"/>
      <c r="AO174" s="739"/>
      <c r="AP174" s="839" t="s">
        <v>734</v>
      </c>
      <c r="AQ174" s="741" t="s">
        <v>734</v>
      </c>
      <c r="AR174" s="742" t="s">
        <v>715</v>
      </c>
      <c r="AS174" s="741" t="s">
        <v>1803</v>
      </c>
      <c r="AT174" s="818" t="s">
        <v>1804</v>
      </c>
      <c r="AU174" s="743">
        <v>40909</v>
      </c>
      <c r="AV174" s="743">
        <v>43100</v>
      </c>
      <c r="AW174" s="744">
        <v>19</v>
      </c>
      <c r="AX174" s="745">
        <v>40728</v>
      </c>
      <c r="AY174" s="741" t="s">
        <v>1805</v>
      </c>
      <c r="AZ174" s="741"/>
      <c r="BA174" s="734" t="s">
        <v>1806</v>
      </c>
      <c r="BB174" s="734"/>
      <c r="BC174" s="735"/>
      <c r="BD174" s="735"/>
      <c r="BE174" s="774" t="s">
        <v>855</v>
      </c>
      <c r="BF174" s="730" t="s">
        <v>1013</v>
      </c>
      <c r="BG174" s="746" t="s">
        <v>737</v>
      </c>
      <c r="BH174" s="746"/>
      <c r="BI174" s="747"/>
    </row>
    <row r="175" spans="1:61" ht="40.15" customHeight="1">
      <c r="A175" s="725">
        <v>190000141</v>
      </c>
      <c r="B175" s="817">
        <v>19</v>
      </c>
      <c r="C175" s="751" t="s">
        <v>1787</v>
      </c>
      <c r="D175" s="774"/>
      <c r="E175" s="727" t="s">
        <v>1000</v>
      </c>
      <c r="F175" s="727"/>
      <c r="G175" s="729" t="s">
        <v>715</v>
      </c>
      <c r="H175" s="729" t="s">
        <v>715</v>
      </c>
      <c r="I175" s="730">
        <v>183</v>
      </c>
      <c r="J175" s="727" t="s">
        <v>741</v>
      </c>
      <c r="K175" s="731" t="s">
        <v>1807</v>
      </c>
      <c r="L175" s="732">
        <v>190001487</v>
      </c>
      <c r="M175" s="733" t="s">
        <v>1789</v>
      </c>
      <c r="N175" s="731" t="s">
        <v>1790</v>
      </c>
      <c r="O175" s="734"/>
      <c r="P175" s="734" t="s">
        <v>1808</v>
      </c>
      <c r="Q175" s="735"/>
      <c r="R175" s="736">
        <v>19490</v>
      </c>
      <c r="S175" s="734" t="s">
        <v>1809</v>
      </c>
      <c r="T175" s="728" t="s">
        <v>722</v>
      </c>
      <c r="U175" s="737" t="s">
        <v>1810</v>
      </c>
      <c r="V175" s="735" t="s">
        <v>813</v>
      </c>
      <c r="W175" s="735" t="s">
        <v>1794</v>
      </c>
      <c r="X175" s="735" t="s">
        <v>1795</v>
      </c>
      <c r="Y175" s="735" t="s">
        <v>1796</v>
      </c>
      <c r="Z175" s="734" t="s">
        <v>1811</v>
      </c>
      <c r="AA175" s="735" t="s">
        <v>1798</v>
      </c>
      <c r="AB175" s="734" t="s">
        <v>1799</v>
      </c>
      <c r="AC175" s="734" t="s">
        <v>1800</v>
      </c>
      <c r="AD175" s="734">
        <v>19001</v>
      </c>
      <c r="AE175" s="734" t="s">
        <v>1801</v>
      </c>
      <c r="AF175" s="734" t="s">
        <v>1802</v>
      </c>
      <c r="AG175" s="735"/>
      <c r="AH175" s="735"/>
      <c r="AI175" s="735"/>
      <c r="AJ175" s="735"/>
      <c r="AK175" s="735"/>
      <c r="AL175" s="735"/>
      <c r="AM175" s="738"/>
      <c r="AN175" s="738"/>
      <c r="AO175" s="739"/>
      <c r="AP175" s="839" t="s">
        <v>734</v>
      </c>
      <c r="AQ175" s="741" t="s">
        <v>734</v>
      </c>
      <c r="AR175" s="742" t="s">
        <v>715</v>
      </c>
      <c r="AS175" s="741" t="s">
        <v>1803</v>
      </c>
      <c r="AT175" s="818" t="s">
        <v>1804</v>
      </c>
      <c r="AU175" s="743">
        <v>40909</v>
      </c>
      <c r="AV175" s="743">
        <v>43100</v>
      </c>
      <c r="AW175" s="744">
        <v>19</v>
      </c>
      <c r="AX175" s="745">
        <v>40728</v>
      </c>
      <c r="AY175" s="741" t="s">
        <v>1805</v>
      </c>
      <c r="AZ175" s="741"/>
      <c r="BA175" s="734" t="s">
        <v>1806</v>
      </c>
      <c r="BB175" s="734"/>
      <c r="BC175" s="735"/>
      <c r="BD175" s="735"/>
      <c r="BE175" s="774" t="s">
        <v>855</v>
      </c>
      <c r="BF175" s="730" t="s">
        <v>1013</v>
      </c>
      <c r="BG175" s="746" t="s">
        <v>737</v>
      </c>
      <c r="BH175" s="746"/>
      <c r="BI175" s="747"/>
    </row>
    <row r="176" spans="1:61" ht="40.15" customHeight="1">
      <c r="A176" s="725">
        <v>190000182</v>
      </c>
      <c r="B176" s="817">
        <v>19</v>
      </c>
      <c r="C176" s="751" t="s">
        <v>1787</v>
      </c>
      <c r="D176" s="774"/>
      <c r="E176" s="727" t="s">
        <v>1000</v>
      </c>
      <c r="F176" s="727"/>
      <c r="G176" s="729" t="s">
        <v>715</v>
      </c>
      <c r="H176" s="729" t="s">
        <v>715</v>
      </c>
      <c r="I176" s="730">
        <v>183</v>
      </c>
      <c r="J176" s="727" t="s">
        <v>741</v>
      </c>
      <c r="K176" s="731" t="s">
        <v>1812</v>
      </c>
      <c r="L176" s="732">
        <v>190001487</v>
      </c>
      <c r="M176" s="733" t="s">
        <v>1789</v>
      </c>
      <c r="N176" s="731" t="s">
        <v>1790</v>
      </c>
      <c r="O176" s="734" t="s">
        <v>1813</v>
      </c>
      <c r="P176" s="734"/>
      <c r="Q176" s="735"/>
      <c r="R176" s="736">
        <v>19200</v>
      </c>
      <c r="S176" s="734" t="s">
        <v>1814</v>
      </c>
      <c r="T176" s="728" t="s">
        <v>722</v>
      </c>
      <c r="U176" s="737" t="s">
        <v>1815</v>
      </c>
      <c r="V176" s="735" t="s">
        <v>813</v>
      </c>
      <c r="W176" s="735" t="s">
        <v>1794</v>
      </c>
      <c r="X176" s="735" t="s">
        <v>1795</v>
      </c>
      <c r="Y176" s="735" t="s">
        <v>1796</v>
      </c>
      <c r="Z176" s="734" t="s">
        <v>1816</v>
      </c>
      <c r="AA176" s="735" t="s">
        <v>1798</v>
      </c>
      <c r="AB176" s="734" t="s">
        <v>1799</v>
      </c>
      <c r="AC176" s="734" t="s">
        <v>1800</v>
      </c>
      <c r="AD176" s="734">
        <v>19001</v>
      </c>
      <c r="AE176" s="734" t="s">
        <v>1801</v>
      </c>
      <c r="AF176" s="734" t="s">
        <v>1802</v>
      </c>
      <c r="AG176" s="735"/>
      <c r="AH176" s="735"/>
      <c r="AI176" s="735"/>
      <c r="AJ176" s="735"/>
      <c r="AK176" s="735"/>
      <c r="AL176" s="735"/>
      <c r="AM176" s="738"/>
      <c r="AN176" s="738"/>
      <c r="AO176" s="739"/>
      <c r="AP176" s="839" t="s">
        <v>734</v>
      </c>
      <c r="AQ176" s="741" t="s">
        <v>734</v>
      </c>
      <c r="AR176" s="742" t="s">
        <v>715</v>
      </c>
      <c r="AS176" s="741" t="s">
        <v>1803</v>
      </c>
      <c r="AT176" s="818" t="s">
        <v>1804</v>
      </c>
      <c r="AU176" s="743">
        <v>40909</v>
      </c>
      <c r="AV176" s="743">
        <v>43100</v>
      </c>
      <c r="AW176" s="744">
        <v>19</v>
      </c>
      <c r="AX176" s="745">
        <v>40728</v>
      </c>
      <c r="AY176" s="741" t="s">
        <v>1805</v>
      </c>
      <c r="AZ176" s="741"/>
      <c r="BA176" s="734" t="s">
        <v>1806</v>
      </c>
      <c r="BB176" s="734"/>
      <c r="BC176" s="735"/>
      <c r="BD176" s="735"/>
      <c r="BE176" s="774" t="s">
        <v>855</v>
      </c>
      <c r="BF176" s="730" t="s">
        <v>1013</v>
      </c>
      <c r="BG176" s="746" t="s">
        <v>737</v>
      </c>
      <c r="BH176" s="746"/>
      <c r="BI176" s="747"/>
    </row>
    <row r="177" spans="1:61" ht="40.15" customHeight="1">
      <c r="A177" s="725">
        <v>190002543</v>
      </c>
      <c r="B177" s="817">
        <v>19</v>
      </c>
      <c r="C177" s="751" t="s">
        <v>1787</v>
      </c>
      <c r="D177" s="774"/>
      <c r="E177" s="727" t="s">
        <v>1000</v>
      </c>
      <c r="F177" s="727"/>
      <c r="G177" s="729" t="s">
        <v>715</v>
      </c>
      <c r="H177" s="729" t="s">
        <v>715</v>
      </c>
      <c r="I177" s="730">
        <v>189</v>
      </c>
      <c r="J177" s="727" t="s">
        <v>1490</v>
      </c>
      <c r="K177" s="731" t="s">
        <v>1817</v>
      </c>
      <c r="L177" s="732">
        <v>190001487</v>
      </c>
      <c r="M177" s="733" t="s">
        <v>1789</v>
      </c>
      <c r="N177" s="731" t="s">
        <v>1790</v>
      </c>
      <c r="O177" s="734" t="s">
        <v>1818</v>
      </c>
      <c r="P177" s="734"/>
      <c r="Q177" s="735"/>
      <c r="R177" s="736">
        <v>19100</v>
      </c>
      <c r="S177" s="734" t="s">
        <v>1819</v>
      </c>
      <c r="T177" s="728" t="s">
        <v>722</v>
      </c>
      <c r="U177" s="737" t="s">
        <v>1820</v>
      </c>
      <c r="V177" s="735" t="s">
        <v>813</v>
      </c>
      <c r="W177" s="735" t="s">
        <v>1794</v>
      </c>
      <c r="X177" s="735" t="s">
        <v>1795</v>
      </c>
      <c r="Y177" s="735" t="s">
        <v>1796</v>
      </c>
      <c r="Z177" s="734" t="s">
        <v>1821</v>
      </c>
      <c r="AA177" s="735" t="s">
        <v>1798</v>
      </c>
      <c r="AB177" s="734" t="s">
        <v>1799</v>
      </c>
      <c r="AC177" s="734" t="s">
        <v>1800</v>
      </c>
      <c r="AD177" s="734">
        <v>19001</v>
      </c>
      <c r="AE177" s="734" t="s">
        <v>1801</v>
      </c>
      <c r="AF177" s="734" t="s">
        <v>1802</v>
      </c>
      <c r="AG177" s="735"/>
      <c r="AH177" s="735"/>
      <c r="AI177" s="735"/>
      <c r="AJ177" s="735"/>
      <c r="AK177" s="735"/>
      <c r="AL177" s="735"/>
      <c r="AM177" s="738"/>
      <c r="AN177" s="738"/>
      <c r="AO177" s="739"/>
      <c r="AP177" s="839" t="s">
        <v>734</v>
      </c>
      <c r="AQ177" s="741" t="s">
        <v>734</v>
      </c>
      <c r="AR177" s="742" t="s">
        <v>715</v>
      </c>
      <c r="AS177" s="741" t="s">
        <v>1803</v>
      </c>
      <c r="AT177" s="818" t="s">
        <v>1804</v>
      </c>
      <c r="AU177" s="743">
        <v>40909</v>
      </c>
      <c r="AV177" s="743">
        <v>43100</v>
      </c>
      <c r="AW177" s="744">
        <v>19</v>
      </c>
      <c r="AX177" s="745">
        <v>40728</v>
      </c>
      <c r="AY177" s="741" t="s">
        <v>1805</v>
      </c>
      <c r="AZ177" s="741"/>
      <c r="BA177" s="734" t="s">
        <v>1806</v>
      </c>
      <c r="BB177" s="734" t="s">
        <v>1822</v>
      </c>
      <c r="BC177" s="735"/>
      <c r="BD177" s="735"/>
      <c r="BE177" s="774" t="s">
        <v>855</v>
      </c>
      <c r="BF177" s="730" t="s">
        <v>1013</v>
      </c>
      <c r="BG177" s="746" t="s">
        <v>737</v>
      </c>
      <c r="BH177" s="746"/>
      <c r="BI177" s="747"/>
    </row>
    <row r="178" spans="1:61" ht="40.15" customHeight="1">
      <c r="A178" s="725">
        <v>190002550</v>
      </c>
      <c r="B178" s="817">
        <v>19</v>
      </c>
      <c r="C178" s="751" t="s">
        <v>1787</v>
      </c>
      <c r="D178" s="774"/>
      <c r="E178" s="727" t="s">
        <v>1000</v>
      </c>
      <c r="F178" s="727"/>
      <c r="G178" s="729" t="s">
        <v>715</v>
      </c>
      <c r="H178" s="729" t="s">
        <v>715</v>
      </c>
      <c r="I178" s="730">
        <v>246</v>
      </c>
      <c r="J178" s="727" t="s">
        <v>803</v>
      </c>
      <c r="K178" s="731" t="s">
        <v>1823</v>
      </c>
      <c r="L178" s="732">
        <v>190001487</v>
      </c>
      <c r="M178" s="733" t="s">
        <v>1789</v>
      </c>
      <c r="N178" s="731" t="s">
        <v>1790</v>
      </c>
      <c r="O178" s="734" t="s">
        <v>1824</v>
      </c>
      <c r="P178" s="734"/>
      <c r="Q178" s="735"/>
      <c r="R178" s="736">
        <v>19000</v>
      </c>
      <c r="S178" s="734" t="s">
        <v>1025</v>
      </c>
      <c r="T178" s="728" t="s">
        <v>722</v>
      </c>
      <c r="U178" s="737" t="s">
        <v>1825</v>
      </c>
      <c r="V178" s="735" t="s">
        <v>813</v>
      </c>
      <c r="W178" s="735" t="s">
        <v>1794</v>
      </c>
      <c r="X178" s="735" t="s">
        <v>1795</v>
      </c>
      <c r="Y178" s="735" t="s">
        <v>1796</v>
      </c>
      <c r="Z178" s="734" t="s">
        <v>1826</v>
      </c>
      <c r="AA178" s="735" t="s">
        <v>1798</v>
      </c>
      <c r="AB178" s="734" t="s">
        <v>1799</v>
      </c>
      <c r="AC178" s="734" t="s">
        <v>1800</v>
      </c>
      <c r="AD178" s="734">
        <v>19001</v>
      </c>
      <c r="AE178" s="734" t="s">
        <v>1801</v>
      </c>
      <c r="AF178" s="734" t="s">
        <v>1802</v>
      </c>
      <c r="AG178" s="735"/>
      <c r="AH178" s="735"/>
      <c r="AI178" s="735"/>
      <c r="AJ178" s="735"/>
      <c r="AK178" s="735"/>
      <c r="AL178" s="735"/>
      <c r="AM178" s="738"/>
      <c r="AN178" s="738"/>
      <c r="AO178" s="739"/>
      <c r="AP178" s="839" t="s">
        <v>734</v>
      </c>
      <c r="AQ178" s="741" t="s">
        <v>734</v>
      </c>
      <c r="AR178" s="742" t="s">
        <v>715</v>
      </c>
      <c r="AS178" s="741" t="s">
        <v>1827</v>
      </c>
      <c r="AT178" s="818" t="s">
        <v>1804</v>
      </c>
      <c r="AU178" s="743">
        <v>40909</v>
      </c>
      <c r="AV178" s="743">
        <v>42735</v>
      </c>
      <c r="AW178" s="744">
        <v>19</v>
      </c>
      <c r="AX178" s="745">
        <v>40728</v>
      </c>
      <c r="AY178" s="741" t="s">
        <v>1828</v>
      </c>
      <c r="AZ178" s="741"/>
      <c r="BA178" s="734" t="s">
        <v>1806</v>
      </c>
      <c r="BB178" s="734"/>
      <c r="BC178" s="735"/>
      <c r="BD178" s="735"/>
      <c r="BE178" s="774" t="s">
        <v>855</v>
      </c>
      <c r="BF178" s="730" t="s">
        <v>1013</v>
      </c>
      <c r="BG178" s="746" t="s">
        <v>737</v>
      </c>
      <c r="BH178" s="746"/>
      <c r="BI178" s="747"/>
    </row>
    <row r="179" spans="1:61" ht="57.6" customHeight="1">
      <c r="A179" s="725">
        <v>190006023</v>
      </c>
      <c r="B179" s="817">
        <v>19</v>
      </c>
      <c r="C179" s="751" t="s">
        <v>1787</v>
      </c>
      <c r="D179" s="774"/>
      <c r="E179" s="727" t="s">
        <v>1000</v>
      </c>
      <c r="F179" s="727"/>
      <c r="G179" s="729" t="s">
        <v>715</v>
      </c>
      <c r="H179" s="729" t="s">
        <v>715</v>
      </c>
      <c r="I179" s="730">
        <v>246</v>
      </c>
      <c r="J179" s="727" t="s">
        <v>803</v>
      </c>
      <c r="K179" s="731" t="s">
        <v>1829</v>
      </c>
      <c r="L179" s="732">
        <v>190001487</v>
      </c>
      <c r="M179" s="733" t="s">
        <v>1789</v>
      </c>
      <c r="N179" s="731" t="s">
        <v>1790</v>
      </c>
      <c r="O179" s="734" t="s">
        <v>1830</v>
      </c>
      <c r="P179" s="734"/>
      <c r="Q179" s="735"/>
      <c r="R179" s="736">
        <v>19130</v>
      </c>
      <c r="S179" s="734" t="s">
        <v>1831</v>
      </c>
      <c r="T179" s="728" t="s">
        <v>722</v>
      </c>
      <c r="U179" s="737" t="s">
        <v>1832</v>
      </c>
      <c r="V179" s="735" t="s">
        <v>813</v>
      </c>
      <c r="W179" s="735" t="s">
        <v>1794</v>
      </c>
      <c r="X179" s="735" t="s">
        <v>1795</v>
      </c>
      <c r="Y179" s="735" t="s">
        <v>1796</v>
      </c>
      <c r="Z179" s="734" t="s">
        <v>1833</v>
      </c>
      <c r="AA179" s="735" t="s">
        <v>1798</v>
      </c>
      <c r="AB179" s="734" t="s">
        <v>1799</v>
      </c>
      <c r="AC179" s="734" t="s">
        <v>1800</v>
      </c>
      <c r="AD179" s="734">
        <v>19001</v>
      </c>
      <c r="AE179" s="734" t="s">
        <v>1801</v>
      </c>
      <c r="AF179" s="734" t="s">
        <v>1802</v>
      </c>
      <c r="AG179" s="735"/>
      <c r="AH179" s="735"/>
      <c r="AI179" s="735"/>
      <c r="AJ179" s="735"/>
      <c r="AK179" s="735"/>
      <c r="AL179" s="735"/>
      <c r="AM179" s="738"/>
      <c r="AN179" s="738"/>
      <c r="AO179" s="739"/>
      <c r="AP179" s="839" t="s">
        <v>734</v>
      </c>
      <c r="AQ179" s="741" t="s">
        <v>734</v>
      </c>
      <c r="AR179" s="742" t="s">
        <v>715</v>
      </c>
      <c r="AS179" s="741" t="s">
        <v>1827</v>
      </c>
      <c r="AT179" s="818" t="s">
        <v>1804</v>
      </c>
      <c r="AU179" s="743">
        <v>40909</v>
      </c>
      <c r="AV179" s="743">
        <v>42735</v>
      </c>
      <c r="AW179" s="744">
        <v>19</v>
      </c>
      <c r="AX179" s="745">
        <v>40728</v>
      </c>
      <c r="AY179" s="741" t="s">
        <v>1828</v>
      </c>
      <c r="AZ179" s="741"/>
      <c r="BA179" s="734" t="s">
        <v>1806</v>
      </c>
      <c r="BB179" s="734"/>
      <c r="BC179" s="735"/>
      <c r="BD179" s="735"/>
      <c r="BE179" s="774" t="s">
        <v>855</v>
      </c>
      <c r="BF179" s="730" t="s">
        <v>1013</v>
      </c>
      <c r="BG179" s="746" t="s">
        <v>737</v>
      </c>
      <c r="BH179" s="746"/>
      <c r="BI179" s="747"/>
    </row>
    <row r="180" spans="1:61" ht="40.15" customHeight="1">
      <c r="A180" s="725">
        <v>190006130</v>
      </c>
      <c r="B180" s="817">
        <v>19</v>
      </c>
      <c r="C180" s="751" t="s">
        <v>1787</v>
      </c>
      <c r="D180" s="774"/>
      <c r="E180" s="727" t="s">
        <v>1000</v>
      </c>
      <c r="F180" s="727"/>
      <c r="G180" s="729" t="s">
        <v>715</v>
      </c>
      <c r="H180" s="729" t="s">
        <v>715</v>
      </c>
      <c r="I180" s="730">
        <v>255</v>
      </c>
      <c r="J180" s="727" t="s">
        <v>968</v>
      </c>
      <c r="K180" s="731" t="s">
        <v>1834</v>
      </c>
      <c r="L180" s="732">
        <v>190001487</v>
      </c>
      <c r="M180" s="733" t="s">
        <v>1789</v>
      </c>
      <c r="N180" s="731" t="s">
        <v>1790</v>
      </c>
      <c r="O180" s="734" t="s">
        <v>1835</v>
      </c>
      <c r="P180" s="734"/>
      <c r="Q180" s="735"/>
      <c r="R180" s="736">
        <v>19270</v>
      </c>
      <c r="S180" s="734" t="s">
        <v>1836</v>
      </c>
      <c r="T180" s="728" t="s">
        <v>722</v>
      </c>
      <c r="U180" s="737" t="s">
        <v>1837</v>
      </c>
      <c r="V180" s="735" t="s">
        <v>813</v>
      </c>
      <c r="W180" s="735" t="s">
        <v>1794</v>
      </c>
      <c r="X180" s="735" t="s">
        <v>1795</v>
      </c>
      <c r="Y180" s="735" t="s">
        <v>1796</v>
      </c>
      <c r="Z180" s="734" t="s">
        <v>1838</v>
      </c>
      <c r="AA180" s="735" t="s">
        <v>1798</v>
      </c>
      <c r="AB180" s="734" t="s">
        <v>1799</v>
      </c>
      <c r="AC180" s="734" t="s">
        <v>1800</v>
      </c>
      <c r="AD180" s="734">
        <v>19001</v>
      </c>
      <c r="AE180" s="734" t="s">
        <v>1801</v>
      </c>
      <c r="AF180" s="734" t="s">
        <v>1802</v>
      </c>
      <c r="AG180" s="735"/>
      <c r="AH180" s="735"/>
      <c r="AI180" s="735"/>
      <c r="AJ180" s="735"/>
      <c r="AK180" s="735"/>
      <c r="AL180" s="735"/>
      <c r="AM180" s="738"/>
      <c r="AN180" s="738"/>
      <c r="AO180" s="739"/>
      <c r="AP180" s="839" t="s">
        <v>734</v>
      </c>
      <c r="AQ180" s="741" t="s">
        <v>734</v>
      </c>
      <c r="AR180" s="742" t="s">
        <v>715</v>
      </c>
      <c r="AS180" s="741" t="s">
        <v>1803</v>
      </c>
      <c r="AT180" s="818" t="s">
        <v>1804</v>
      </c>
      <c r="AU180" s="743">
        <v>40909</v>
      </c>
      <c r="AV180" s="743">
        <v>43100</v>
      </c>
      <c r="AW180" s="744">
        <v>19</v>
      </c>
      <c r="AX180" s="745">
        <v>40728</v>
      </c>
      <c r="AY180" s="741" t="s">
        <v>1805</v>
      </c>
      <c r="AZ180" s="741"/>
      <c r="BA180" s="734" t="s">
        <v>1806</v>
      </c>
      <c r="BB180" s="734"/>
      <c r="BC180" s="735"/>
      <c r="BD180" s="735"/>
      <c r="BE180" s="774" t="s">
        <v>855</v>
      </c>
      <c r="BF180" s="730" t="s">
        <v>1013</v>
      </c>
      <c r="BG180" s="746" t="s">
        <v>737</v>
      </c>
      <c r="BH180" s="746"/>
      <c r="BI180" s="747"/>
    </row>
    <row r="181" spans="1:61" ht="40.15" customHeight="1">
      <c r="A181" s="725">
        <v>190006148</v>
      </c>
      <c r="B181" s="817">
        <v>19</v>
      </c>
      <c r="C181" s="751" t="s">
        <v>1787</v>
      </c>
      <c r="D181" s="774"/>
      <c r="E181" s="727" t="s">
        <v>1000</v>
      </c>
      <c r="F181" s="727"/>
      <c r="G181" s="729" t="s">
        <v>715</v>
      </c>
      <c r="H181" s="729" t="s">
        <v>715</v>
      </c>
      <c r="I181" s="730">
        <v>246</v>
      </c>
      <c r="J181" s="727" t="s">
        <v>803</v>
      </c>
      <c r="K181" s="782" t="s">
        <v>1839</v>
      </c>
      <c r="L181" s="732">
        <v>190001487</v>
      </c>
      <c r="M181" s="733" t="s">
        <v>1789</v>
      </c>
      <c r="N181" s="731" t="s">
        <v>1790</v>
      </c>
      <c r="O181" s="734" t="s">
        <v>1840</v>
      </c>
      <c r="P181" s="734"/>
      <c r="Q181" s="735"/>
      <c r="R181" s="736">
        <v>19400</v>
      </c>
      <c r="S181" s="734" t="s">
        <v>1841</v>
      </c>
      <c r="T181" s="728" t="s">
        <v>722</v>
      </c>
      <c r="U181" s="737" t="s">
        <v>1842</v>
      </c>
      <c r="V181" s="735" t="s">
        <v>813</v>
      </c>
      <c r="W181" s="735" t="s">
        <v>1794</v>
      </c>
      <c r="X181" s="735" t="s">
        <v>1795</v>
      </c>
      <c r="Y181" s="735" t="s">
        <v>1796</v>
      </c>
      <c r="Z181" s="734" t="s">
        <v>1843</v>
      </c>
      <c r="AA181" s="735" t="s">
        <v>1798</v>
      </c>
      <c r="AB181" s="734" t="s">
        <v>1799</v>
      </c>
      <c r="AC181" s="734" t="s">
        <v>1800</v>
      </c>
      <c r="AD181" s="734">
        <v>19001</v>
      </c>
      <c r="AE181" s="734" t="s">
        <v>1801</v>
      </c>
      <c r="AF181" s="734" t="s">
        <v>1802</v>
      </c>
      <c r="AG181" s="735"/>
      <c r="AH181" s="735"/>
      <c r="AI181" s="735"/>
      <c r="AJ181" s="735"/>
      <c r="AK181" s="735"/>
      <c r="AL181" s="735"/>
      <c r="AM181" s="738"/>
      <c r="AN181" s="738"/>
      <c r="AO181" s="739"/>
      <c r="AP181" s="839" t="s">
        <v>734</v>
      </c>
      <c r="AQ181" s="741" t="s">
        <v>734</v>
      </c>
      <c r="AR181" s="742" t="s">
        <v>715</v>
      </c>
      <c r="AS181" s="741" t="s">
        <v>1827</v>
      </c>
      <c r="AT181" s="818" t="s">
        <v>1804</v>
      </c>
      <c r="AU181" s="743">
        <v>40909</v>
      </c>
      <c r="AV181" s="743">
        <v>42735</v>
      </c>
      <c r="AW181" s="744">
        <v>19</v>
      </c>
      <c r="AX181" s="745">
        <v>40728</v>
      </c>
      <c r="AY181" s="741" t="s">
        <v>1828</v>
      </c>
      <c r="AZ181" s="741"/>
      <c r="BA181" s="734" t="s">
        <v>1806</v>
      </c>
      <c r="BB181" s="734"/>
      <c r="BC181" s="735"/>
      <c r="BD181" s="735"/>
      <c r="BE181" s="774" t="s">
        <v>855</v>
      </c>
      <c r="BF181" s="730" t="s">
        <v>1013</v>
      </c>
      <c r="BG181" s="746" t="s">
        <v>737</v>
      </c>
      <c r="BH181" s="746"/>
      <c r="BI181" s="747"/>
    </row>
    <row r="182" spans="1:61" ht="57.75" customHeight="1">
      <c r="A182" s="725">
        <v>190010033</v>
      </c>
      <c r="B182" s="817">
        <v>19</v>
      </c>
      <c r="C182" s="751" t="s">
        <v>1787</v>
      </c>
      <c r="D182" s="774"/>
      <c r="E182" s="727" t="s">
        <v>1000</v>
      </c>
      <c r="F182" s="727"/>
      <c r="G182" s="729" t="s">
        <v>715</v>
      </c>
      <c r="H182" s="729" t="s">
        <v>715</v>
      </c>
      <c r="I182" s="730">
        <v>182</v>
      </c>
      <c r="J182" s="727" t="s">
        <v>716</v>
      </c>
      <c r="K182" s="731" t="s">
        <v>1844</v>
      </c>
      <c r="L182" s="732">
        <v>190001487</v>
      </c>
      <c r="M182" s="733" t="s">
        <v>1789</v>
      </c>
      <c r="N182" s="731" t="s">
        <v>1790</v>
      </c>
      <c r="O182" s="734" t="s">
        <v>1845</v>
      </c>
      <c r="P182" s="734"/>
      <c r="Q182" s="735"/>
      <c r="R182" s="736">
        <v>19000</v>
      </c>
      <c r="S182" s="734" t="s">
        <v>1025</v>
      </c>
      <c r="T182" s="728" t="s">
        <v>722</v>
      </c>
      <c r="U182" s="737" t="s">
        <v>1846</v>
      </c>
      <c r="V182" s="735" t="s">
        <v>813</v>
      </c>
      <c r="W182" s="735" t="s">
        <v>1794</v>
      </c>
      <c r="X182" s="735" t="s">
        <v>1795</v>
      </c>
      <c r="Y182" s="735" t="s">
        <v>1796</v>
      </c>
      <c r="Z182" s="734" t="s">
        <v>1847</v>
      </c>
      <c r="AA182" s="735" t="s">
        <v>1798</v>
      </c>
      <c r="AB182" s="734" t="s">
        <v>1799</v>
      </c>
      <c r="AC182" s="734" t="s">
        <v>1800</v>
      </c>
      <c r="AD182" s="734">
        <v>19001</v>
      </c>
      <c r="AE182" s="734" t="s">
        <v>1801</v>
      </c>
      <c r="AF182" s="734" t="s">
        <v>1802</v>
      </c>
      <c r="AG182" s="735"/>
      <c r="AH182" s="735"/>
      <c r="AI182" s="735"/>
      <c r="AJ182" s="735"/>
      <c r="AK182" s="735"/>
      <c r="AL182" s="735"/>
      <c r="AM182" s="738"/>
      <c r="AN182" s="738"/>
      <c r="AO182" s="739"/>
      <c r="AP182" s="839" t="s">
        <v>734</v>
      </c>
      <c r="AQ182" s="741" t="s">
        <v>734</v>
      </c>
      <c r="AR182" s="742" t="s">
        <v>715</v>
      </c>
      <c r="AS182" s="741" t="s">
        <v>1803</v>
      </c>
      <c r="AT182" s="818" t="s">
        <v>1848</v>
      </c>
      <c r="AU182" s="743">
        <v>40909</v>
      </c>
      <c r="AV182" s="743">
        <v>43100</v>
      </c>
      <c r="AW182" s="744">
        <v>19</v>
      </c>
      <c r="AX182" s="745">
        <v>40728</v>
      </c>
      <c r="AY182" s="741" t="s">
        <v>1805</v>
      </c>
      <c r="AZ182" s="741"/>
      <c r="BA182" s="734" t="s">
        <v>1806</v>
      </c>
      <c r="BB182" s="734"/>
      <c r="BC182" s="735"/>
      <c r="BD182" s="735"/>
      <c r="BE182" s="774" t="s">
        <v>855</v>
      </c>
      <c r="BF182" s="730" t="s">
        <v>1013</v>
      </c>
      <c r="BG182" s="746" t="s">
        <v>737</v>
      </c>
      <c r="BH182" s="746"/>
      <c r="BI182" s="747"/>
    </row>
    <row r="183" spans="1:61" ht="57.75" customHeight="1">
      <c r="A183" s="725">
        <v>190010231</v>
      </c>
      <c r="B183" s="817">
        <v>19</v>
      </c>
      <c r="C183" s="751" t="s">
        <v>1787</v>
      </c>
      <c r="D183" s="774"/>
      <c r="E183" s="727" t="s">
        <v>1000</v>
      </c>
      <c r="F183" s="727"/>
      <c r="G183" s="729" t="s">
        <v>715</v>
      </c>
      <c r="H183" s="729" t="s">
        <v>715</v>
      </c>
      <c r="I183" s="730">
        <v>190</v>
      </c>
      <c r="J183" s="727" t="s">
        <v>739</v>
      </c>
      <c r="K183" s="731" t="s">
        <v>1849</v>
      </c>
      <c r="L183" s="732">
        <v>190001487</v>
      </c>
      <c r="M183" s="733" t="s">
        <v>1789</v>
      </c>
      <c r="N183" s="731" t="s">
        <v>1790</v>
      </c>
      <c r="O183" s="734" t="s">
        <v>1850</v>
      </c>
      <c r="P183" s="734"/>
      <c r="Q183" s="735"/>
      <c r="R183" s="736">
        <v>19000</v>
      </c>
      <c r="S183" s="734" t="s">
        <v>1025</v>
      </c>
      <c r="T183" s="728" t="s">
        <v>722</v>
      </c>
      <c r="U183" s="737" t="s">
        <v>1851</v>
      </c>
      <c r="V183" s="735" t="s">
        <v>813</v>
      </c>
      <c r="W183" s="735" t="s">
        <v>1794</v>
      </c>
      <c r="X183" s="735" t="s">
        <v>1795</v>
      </c>
      <c r="Y183" s="735" t="s">
        <v>1796</v>
      </c>
      <c r="Z183" s="734" t="s">
        <v>1852</v>
      </c>
      <c r="AA183" s="735" t="s">
        <v>1798</v>
      </c>
      <c r="AB183" s="734" t="s">
        <v>1799</v>
      </c>
      <c r="AC183" s="734" t="s">
        <v>1800</v>
      </c>
      <c r="AD183" s="734">
        <v>19001</v>
      </c>
      <c r="AE183" s="734" t="s">
        <v>1801</v>
      </c>
      <c r="AF183" s="734" t="s">
        <v>1802</v>
      </c>
      <c r="AG183" s="735"/>
      <c r="AH183" s="735"/>
      <c r="AI183" s="735"/>
      <c r="AJ183" s="735"/>
      <c r="AK183" s="735"/>
      <c r="AL183" s="735"/>
      <c r="AM183" s="738"/>
      <c r="AN183" s="738"/>
      <c r="AO183" s="739"/>
      <c r="AP183" s="839" t="s">
        <v>734</v>
      </c>
      <c r="AQ183" s="741" t="s">
        <v>734</v>
      </c>
      <c r="AR183" s="742" t="s">
        <v>715</v>
      </c>
      <c r="AS183" s="741" t="s">
        <v>1803</v>
      </c>
      <c r="AT183" s="818" t="s">
        <v>1804</v>
      </c>
      <c r="AU183" s="743">
        <v>40909</v>
      </c>
      <c r="AV183" s="743">
        <v>43100</v>
      </c>
      <c r="AW183" s="744">
        <v>19</v>
      </c>
      <c r="AX183" s="745">
        <v>40728</v>
      </c>
      <c r="AY183" s="741" t="s">
        <v>1805</v>
      </c>
      <c r="AZ183" s="741"/>
      <c r="BA183" s="734" t="s">
        <v>1806</v>
      </c>
      <c r="BB183" s="734"/>
      <c r="BC183" s="735"/>
      <c r="BD183" s="735"/>
      <c r="BE183" s="774" t="s">
        <v>855</v>
      </c>
      <c r="BF183" s="730" t="s">
        <v>1013</v>
      </c>
      <c r="BG183" s="746" t="s">
        <v>737</v>
      </c>
      <c r="BH183" s="746"/>
      <c r="BI183" s="747"/>
    </row>
    <row r="184" spans="1:61" ht="54.6" customHeight="1">
      <c r="A184" s="828">
        <v>230000010</v>
      </c>
      <c r="B184" s="820">
        <v>23</v>
      </c>
      <c r="C184" s="753" t="s">
        <v>765</v>
      </c>
      <c r="D184" s="728"/>
      <c r="E184" s="753" t="s">
        <v>1035</v>
      </c>
      <c r="F184" s="785"/>
      <c r="G184" s="736" t="s">
        <v>715</v>
      </c>
      <c r="H184" s="736" t="s">
        <v>715</v>
      </c>
      <c r="I184" s="773">
        <v>190</v>
      </c>
      <c r="J184" s="734" t="s">
        <v>739</v>
      </c>
      <c r="K184" s="769" t="s">
        <v>1853</v>
      </c>
      <c r="L184" s="786">
        <v>230000465</v>
      </c>
      <c r="M184" s="733" t="s">
        <v>1854</v>
      </c>
      <c r="N184" s="769" t="s">
        <v>1855</v>
      </c>
      <c r="O184" s="734" t="s">
        <v>1856</v>
      </c>
      <c r="P184" s="734"/>
      <c r="Q184" s="734"/>
      <c r="R184" s="736">
        <v>23000</v>
      </c>
      <c r="S184" s="734" t="s">
        <v>1857</v>
      </c>
      <c r="T184" s="728" t="s">
        <v>722</v>
      </c>
      <c r="U184" s="737" t="s">
        <v>1858</v>
      </c>
      <c r="V184" s="734"/>
      <c r="W184" s="734"/>
      <c r="X184" s="734"/>
      <c r="Y184" s="734"/>
      <c r="Z184" s="736" t="s">
        <v>1859</v>
      </c>
      <c r="AA184" s="734"/>
      <c r="AB184" s="734" t="s">
        <v>1860</v>
      </c>
      <c r="AC184" s="736" t="s">
        <v>1861</v>
      </c>
      <c r="AD184" s="736">
        <v>23000</v>
      </c>
      <c r="AE184" s="734" t="s">
        <v>1857</v>
      </c>
      <c r="AF184" s="736" t="s">
        <v>1862</v>
      </c>
      <c r="AG184" s="734"/>
      <c r="AH184" s="734"/>
      <c r="AI184" s="734"/>
      <c r="AJ184" s="734"/>
      <c r="AK184" s="734"/>
      <c r="AL184" s="734"/>
      <c r="AM184" s="763"/>
      <c r="AN184" s="738"/>
      <c r="AO184" s="765"/>
      <c r="AP184" s="752" t="s">
        <v>737</v>
      </c>
      <c r="AQ184" s="742" t="s">
        <v>734</v>
      </c>
      <c r="AR184" s="742" t="s">
        <v>1863</v>
      </c>
      <c r="AS184" s="742" t="s">
        <v>1864</v>
      </c>
      <c r="AT184" s="742" t="s">
        <v>1865</v>
      </c>
      <c r="AU184" s="743">
        <v>40909</v>
      </c>
      <c r="AV184" s="743">
        <v>43100</v>
      </c>
      <c r="AW184" s="744">
        <v>23</v>
      </c>
      <c r="AX184" s="745">
        <v>40728</v>
      </c>
      <c r="AY184" s="742" t="s">
        <v>1866</v>
      </c>
      <c r="AZ184" s="742"/>
      <c r="BA184" s="791" t="s">
        <v>1867</v>
      </c>
      <c r="BB184" s="793"/>
      <c r="BC184" s="793"/>
      <c r="BD184" s="793"/>
      <c r="BE184" s="773" t="s">
        <v>1049</v>
      </c>
      <c r="BF184" s="785" t="s">
        <v>1050</v>
      </c>
      <c r="BG184" s="746" t="s">
        <v>737</v>
      </c>
      <c r="BH184" s="746"/>
      <c r="BI184" s="747"/>
    </row>
    <row r="185" spans="1:61" ht="60.6" customHeight="1">
      <c r="A185" s="828">
        <v>230781726</v>
      </c>
      <c r="B185" s="820">
        <v>23</v>
      </c>
      <c r="C185" s="753" t="s">
        <v>765</v>
      </c>
      <c r="D185" s="728"/>
      <c r="E185" s="753" t="s">
        <v>1035</v>
      </c>
      <c r="F185" s="785"/>
      <c r="G185" s="736" t="s">
        <v>715</v>
      </c>
      <c r="H185" s="736" t="s">
        <v>715</v>
      </c>
      <c r="I185" s="773">
        <v>189</v>
      </c>
      <c r="J185" s="734" t="s">
        <v>1490</v>
      </c>
      <c r="K185" s="799" t="s">
        <v>1868</v>
      </c>
      <c r="L185" s="786">
        <v>230000465</v>
      </c>
      <c r="M185" s="733" t="s">
        <v>1854</v>
      </c>
      <c r="N185" s="769" t="s">
        <v>1855</v>
      </c>
      <c r="O185" s="734" t="s">
        <v>1860</v>
      </c>
      <c r="P185" s="734" t="s">
        <v>1869</v>
      </c>
      <c r="Q185" s="734"/>
      <c r="R185" s="736">
        <v>23000</v>
      </c>
      <c r="S185" s="734" t="s">
        <v>1857</v>
      </c>
      <c r="T185" s="728" t="s">
        <v>722</v>
      </c>
      <c r="U185" s="737" t="s">
        <v>1870</v>
      </c>
      <c r="V185" s="734"/>
      <c r="W185" s="734"/>
      <c r="X185" s="734"/>
      <c r="Y185" s="734"/>
      <c r="Z185" s="736" t="s">
        <v>1871</v>
      </c>
      <c r="AA185" s="734"/>
      <c r="AB185" s="734" t="s">
        <v>1860</v>
      </c>
      <c r="AC185" s="736" t="s">
        <v>1861</v>
      </c>
      <c r="AD185" s="736">
        <v>23000</v>
      </c>
      <c r="AE185" s="734" t="s">
        <v>1857</v>
      </c>
      <c r="AF185" s="736" t="s">
        <v>1862</v>
      </c>
      <c r="AG185" s="734"/>
      <c r="AH185" s="734"/>
      <c r="AI185" s="734"/>
      <c r="AJ185" s="734"/>
      <c r="AK185" s="734"/>
      <c r="AL185" s="734"/>
      <c r="AM185" s="763"/>
      <c r="AN185" s="738"/>
      <c r="AO185" s="765"/>
      <c r="AP185" s="752" t="s">
        <v>737</v>
      </c>
      <c r="AQ185" s="742" t="s">
        <v>734</v>
      </c>
      <c r="AR185" s="742" t="s">
        <v>1863</v>
      </c>
      <c r="AS185" s="742" t="s">
        <v>1864</v>
      </c>
      <c r="AT185" s="742" t="s">
        <v>1865</v>
      </c>
      <c r="AU185" s="743">
        <v>40909</v>
      </c>
      <c r="AV185" s="743">
        <v>43100</v>
      </c>
      <c r="AW185" s="744">
        <v>23</v>
      </c>
      <c r="AX185" s="745">
        <v>40728</v>
      </c>
      <c r="AY185" s="742" t="s">
        <v>1866</v>
      </c>
      <c r="AZ185" s="742"/>
      <c r="BA185" s="791" t="s">
        <v>1872</v>
      </c>
      <c r="BB185" s="793"/>
      <c r="BC185" s="793"/>
      <c r="BD185" s="793"/>
      <c r="BE185" s="773" t="s">
        <v>1049</v>
      </c>
      <c r="BF185" s="785" t="s">
        <v>1050</v>
      </c>
      <c r="BG185" s="746" t="s">
        <v>737</v>
      </c>
      <c r="BH185" s="746"/>
      <c r="BI185" s="747"/>
    </row>
    <row r="186" spans="1:61" ht="60" customHeight="1">
      <c r="A186" s="795">
        <v>870000155</v>
      </c>
      <c r="B186" s="796">
        <v>87</v>
      </c>
      <c r="C186" s="734" t="s">
        <v>857</v>
      </c>
      <c r="D186" s="727"/>
      <c r="E186" s="797" t="s">
        <v>858</v>
      </c>
      <c r="F186" s="797"/>
      <c r="G186" s="791" t="s">
        <v>715</v>
      </c>
      <c r="H186" s="791" t="s">
        <v>715</v>
      </c>
      <c r="I186" s="773">
        <v>189</v>
      </c>
      <c r="J186" s="734" t="s">
        <v>1490</v>
      </c>
      <c r="K186" s="769" t="s">
        <v>1873</v>
      </c>
      <c r="L186" s="800">
        <v>870004462</v>
      </c>
      <c r="M186" s="733" t="s">
        <v>1874</v>
      </c>
      <c r="N186" s="769" t="s">
        <v>1875</v>
      </c>
      <c r="O186" s="734" t="s">
        <v>1876</v>
      </c>
      <c r="P186" s="734"/>
      <c r="Q186" s="734"/>
      <c r="R186" s="736">
        <v>87000</v>
      </c>
      <c r="S186" s="734" t="s">
        <v>1877</v>
      </c>
      <c r="T186" s="728" t="s">
        <v>722</v>
      </c>
      <c r="U186" s="737" t="s">
        <v>1878</v>
      </c>
      <c r="V186" s="734"/>
      <c r="W186" s="734"/>
      <c r="X186" s="734"/>
      <c r="Y186" s="734"/>
      <c r="Z186" s="734" t="s">
        <v>1879</v>
      </c>
      <c r="AA186" s="801"/>
      <c r="AB186" s="734" t="s">
        <v>1880</v>
      </c>
      <c r="AC186" s="734"/>
      <c r="AD186" s="734">
        <v>87000</v>
      </c>
      <c r="AE186" s="734" t="s">
        <v>1877</v>
      </c>
      <c r="AF186" s="734" t="s">
        <v>1881</v>
      </c>
      <c r="AG186" s="734"/>
      <c r="AH186" s="734"/>
      <c r="AI186" s="734"/>
      <c r="AJ186" s="734"/>
      <c r="AK186" s="734"/>
      <c r="AL186" s="734"/>
      <c r="AM186" s="802"/>
      <c r="AN186" s="738"/>
      <c r="AO186" s="739"/>
      <c r="AP186" s="740" t="s">
        <v>1468</v>
      </c>
      <c r="AQ186" s="742" t="s">
        <v>734</v>
      </c>
      <c r="AR186" s="742" t="s">
        <v>715</v>
      </c>
      <c r="AS186" s="742" t="s">
        <v>1882</v>
      </c>
      <c r="AT186" s="742"/>
      <c r="AU186" s="743">
        <v>45292</v>
      </c>
      <c r="AV186" s="743">
        <v>47118</v>
      </c>
      <c r="AW186" s="744">
        <v>87</v>
      </c>
      <c r="AX186" s="745">
        <v>45470</v>
      </c>
      <c r="AY186" s="742" t="s">
        <v>1883</v>
      </c>
      <c r="AZ186" s="742" t="s">
        <v>734</v>
      </c>
      <c r="BA186" s="734"/>
      <c r="BB186" s="864" t="s">
        <v>1884</v>
      </c>
      <c r="BC186" s="734"/>
      <c r="BD186" s="734"/>
      <c r="BE186" s="734" t="s">
        <v>765</v>
      </c>
      <c r="BF186" s="804" t="s">
        <v>871</v>
      </c>
      <c r="BG186" s="746" t="s">
        <v>737</v>
      </c>
      <c r="BH186" s="746"/>
      <c r="BI186" s="747"/>
    </row>
    <row r="187" spans="1:61" ht="59.45" customHeight="1">
      <c r="A187" s="795">
        <v>870000205</v>
      </c>
      <c r="B187" s="796">
        <v>87</v>
      </c>
      <c r="C187" s="734" t="s">
        <v>857</v>
      </c>
      <c r="D187" s="727"/>
      <c r="E187" s="797" t="s">
        <v>858</v>
      </c>
      <c r="F187" s="797"/>
      <c r="G187" s="791" t="s">
        <v>715</v>
      </c>
      <c r="H187" s="791" t="s">
        <v>715</v>
      </c>
      <c r="I187" s="773">
        <v>183</v>
      </c>
      <c r="J187" s="734" t="s">
        <v>741</v>
      </c>
      <c r="K187" s="799" t="s">
        <v>1885</v>
      </c>
      <c r="L187" s="800">
        <v>870004462</v>
      </c>
      <c r="M187" s="733" t="s">
        <v>1874</v>
      </c>
      <c r="N187" s="769" t="s">
        <v>1875</v>
      </c>
      <c r="O187" s="734" t="s">
        <v>1886</v>
      </c>
      <c r="P187" s="734"/>
      <c r="Q187" s="734"/>
      <c r="R187" s="736">
        <v>87220</v>
      </c>
      <c r="S187" s="734" t="s">
        <v>1887</v>
      </c>
      <c r="T187" s="728" t="s">
        <v>722</v>
      </c>
      <c r="U187" s="737" t="s">
        <v>1888</v>
      </c>
      <c r="V187" s="734"/>
      <c r="W187" s="734"/>
      <c r="X187" s="734"/>
      <c r="Y187" s="734"/>
      <c r="Z187" s="734" t="s">
        <v>1889</v>
      </c>
      <c r="AA187" s="801"/>
      <c r="AB187" s="734" t="s">
        <v>1880</v>
      </c>
      <c r="AC187" s="734"/>
      <c r="AD187" s="734">
        <v>87000</v>
      </c>
      <c r="AE187" s="734" t="s">
        <v>1877</v>
      </c>
      <c r="AF187" s="734" t="s">
        <v>1881</v>
      </c>
      <c r="AG187" s="734"/>
      <c r="AH187" s="734"/>
      <c r="AI187" s="734"/>
      <c r="AJ187" s="734"/>
      <c r="AK187" s="734"/>
      <c r="AL187" s="734"/>
      <c r="AM187" s="802"/>
      <c r="AN187" s="738"/>
      <c r="AO187" s="739"/>
      <c r="AP187" s="740" t="s">
        <v>1468</v>
      </c>
      <c r="AQ187" s="742" t="s">
        <v>734</v>
      </c>
      <c r="AR187" s="742" t="s">
        <v>715</v>
      </c>
      <c r="AS187" s="742" t="s">
        <v>1882</v>
      </c>
      <c r="AT187" s="742"/>
      <c r="AU187" s="743">
        <v>45292</v>
      </c>
      <c r="AV187" s="743">
        <v>47118</v>
      </c>
      <c r="AW187" s="744">
        <v>87</v>
      </c>
      <c r="AX187" s="745">
        <v>45470</v>
      </c>
      <c r="AY187" s="742" t="s">
        <v>1883</v>
      </c>
      <c r="AZ187" s="742" t="s">
        <v>734</v>
      </c>
      <c r="BA187" s="734" t="s">
        <v>1890</v>
      </c>
      <c r="BB187" s="734"/>
      <c r="BC187" s="734"/>
      <c r="BD187" s="734"/>
      <c r="BE187" s="734" t="s">
        <v>765</v>
      </c>
      <c r="BF187" s="804" t="s">
        <v>871</v>
      </c>
      <c r="BG187" s="746" t="s">
        <v>737</v>
      </c>
      <c r="BH187" s="746"/>
      <c r="BI187" s="747"/>
    </row>
    <row r="188" spans="1:61" ht="59.45" customHeight="1">
      <c r="A188" s="795">
        <v>870002300</v>
      </c>
      <c r="B188" s="796">
        <v>87</v>
      </c>
      <c r="C188" s="734" t="s">
        <v>857</v>
      </c>
      <c r="D188" s="727"/>
      <c r="E188" s="797" t="s">
        <v>858</v>
      </c>
      <c r="F188" s="797"/>
      <c r="G188" s="791" t="s">
        <v>715</v>
      </c>
      <c r="H188" s="791" t="s">
        <v>715</v>
      </c>
      <c r="I188" s="773">
        <v>190</v>
      </c>
      <c r="J188" s="734" t="s">
        <v>739</v>
      </c>
      <c r="K188" s="769" t="s">
        <v>1891</v>
      </c>
      <c r="L188" s="800">
        <v>870004462</v>
      </c>
      <c r="M188" s="733" t="s">
        <v>1874</v>
      </c>
      <c r="N188" s="769" t="s">
        <v>1875</v>
      </c>
      <c r="O188" s="734" t="s">
        <v>1892</v>
      </c>
      <c r="P188" s="734"/>
      <c r="Q188" s="734"/>
      <c r="R188" s="736">
        <v>87280</v>
      </c>
      <c r="S188" s="734" t="s">
        <v>1893</v>
      </c>
      <c r="T188" s="728" t="s">
        <v>722</v>
      </c>
      <c r="U188" s="737" t="s">
        <v>1894</v>
      </c>
      <c r="V188" s="734"/>
      <c r="W188" s="734"/>
      <c r="X188" s="734"/>
      <c r="Y188" s="734"/>
      <c r="Z188" s="734" t="s">
        <v>1895</v>
      </c>
      <c r="AA188" s="801"/>
      <c r="AB188" s="734" t="s">
        <v>1880</v>
      </c>
      <c r="AC188" s="734"/>
      <c r="AD188" s="734">
        <v>87000</v>
      </c>
      <c r="AE188" s="734" t="s">
        <v>1877</v>
      </c>
      <c r="AF188" s="734" t="s">
        <v>1881</v>
      </c>
      <c r="AG188" s="734"/>
      <c r="AH188" s="734"/>
      <c r="AI188" s="734"/>
      <c r="AJ188" s="734"/>
      <c r="AK188" s="734"/>
      <c r="AL188" s="734"/>
      <c r="AM188" s="802"/>
      <c r="AN188" s="738"/>
      <c r="AO188" s="739"/>
      <c r="AP188" s="740" t="s">
        <v>1468</v>
      </c>
      <c r="AQ188" s="742" t="s">
        <v>734</v>
      </c>
      <c r="AR188" s="742" t="s">
        <v>715</v>
      </c>
      <c r="AS188" s="742" t="s">
        <v>1882</v>
      </c>
      <c r="AT188" s="742"/>
      <c r="AU188" s="743">
        <v>45292</v>
      </c>
      <c r="AV188" s="743">
        <v>47118</v>
      </c>
      <c r="AW188" s="744">
        <v>87</v>
      </c>
      <c r="AX188" s="745">
        <v>45470</v>
      </c>
      <c r="AY188" s="742" t="s">
        <v>1883</v>
      </c>
      <c r="AZ188" s="742" t="s">
        <v>734</v>
      </c>
      <c r="BA188" s="734" t="s">
        <v>1890</v>
      </c>
      <c r="BB188" s="734"/>
      <c r="BC188" s="734"/>
      <c r="BD188" s="734"/>
      <c r="BE188" s="734" t="s">
        <v>765</v>
      </c>
      <c r="BF188" s="804" t="s">
        <v>871</v>
      </c>
      <c r="BG188" s="746" t="s">
        <v>737</v>
      </c>
      <c r="BH188" s="746"/>
      <c r="BI188" s="747"/>
    </row>
    <row r="189" spans="1:61" ht="40.15" customHeight="1">
      <c r="A189" s="795">
        <v>870012648</v>
      </c>
      <c r="B189" s="796">
        <v>87</v>
      </c>
      <c r="C189" s="734" t="s">
        <v>857</v>
      </c>
      <c r="D189" s="727"/>
      <c r="E189" s="797" t="s">
        <v>858</v>
      </c>
      <c r="F189" s="797"/>
      <c r="G189" s="791" t="s">
        <v>715</v>
      </c>
      <c r="H189" s="791" t="s">
        <v>715</v>
      </c>
      <c r="I189" s="773">
        <v>182</v>
      </c>
      <c r="J189" s="734" t="s">
        <v>716</v>
      </c>
      <c r="K189" s="769" t="s">
        <v>1896</v>
      </c>
      <c r="L189" s="800">
        <v>870004462</v>
      </c>
      <c r="M189" s="733" t="s">
        <v>1874</v>
      </c>
      <c r="N189" s="769" t="s">
        <v>1875</v>
      </c>
      <c r="O189" s="734" t="s">
        <v>1897</v>
      </c>
      <c r="P189" s="734"/>
      <c r="Q189" s="734"/>
      <c r="R189" s="736">
        <v>87220</v>
      </c>
      <c r="S189" s="734" t="s">
        <v>1898</v>
      </c>
      <c r="T189" s="728" t="s">
        <v>722</v>
      </c>
      <c r="U189" s="737" t="s">
        <v>1899</v>
      </c>
      <c r="V189" s="734"/>
      <c r="W189" s="734"/>
      <c r="X189" s="734"/>
      <c r="Y189" s="734"/>
      <c r="Z189" s="734" t="s">
        <v>1900</v>
      </c>
      <c r="AA189" s="801"/>
      <c r="AB189" s="734" t="s">
        <v>1880</v>
      </c>
      <c r="AC189" s="734"/>
      <c r="AD189" s="734">
        <v>87000</v>
      </c>
      <c r="AE189" s="734" t="s">
        <v>1877</v>
      </c>
      <c r="AF189" s="734" t="s">
        <v>1881</v>
      </c>
      <c r="AG189" s="734"/>
      <c r="AH189" s="734"/>
      <c r="AI189" s="734"/>
      <c r="AJ189" s="734"/>
      <c r="AK189" s="734"/>
      <c r="AL189" s="734"/>
      <c r="AM189" s="802"/>
      <c r="AN189" s="738"/>
      <c r="AO189" s="739"/>
      <c r="AP189" s="740" t="s">
        <v>1468</v>
      </c>
      <c r="AQ189" s="742" t="s">
        <v>734</v>
      </c>
      <c r="AR189" s="742" t="s">
        <v>715</v>
      </c>
      <c r="AS189" s="742" t="s">
        <v>1882</v>
      </c>
      <c r="AT189" s="742"/>
      <c r="AU189" s="743">
        <v>45292</v>
      </c>
      <c r="AV189" s="743">
        <v>47118</v>
      </c>
      <c r="AW189" s="744">
        <v>87</v>
      </c>
      <c r="AX189" s="745">
        <v>45470</v>
      </c>
      <c r="AY189" s="742" t="s">
        <v>1883</v>
      </c>
      <c r="AZ189" s="742" t="s">
        <v>734</v>
      </c>
      <c r="BA189" s="734" t="s">
        <v>1890</v>
      </c>
      <c r="BB189" s="734"/>
      <c r="BC189" s="734"/>
      <c r="BD189" s="734"/>
      <c r="BE189" s="734" t="s">
        <v>765</v>
      </c>
      <c r="BF189" s="804" t="s">
        <v>871</v>
      </c>
      <c r="BG189" s="746" t="s">
        <v>737</v>
      </c>
      <c r="BH189" s="746"/>
      <c r="BI189" s="747"/>
    </row>
    <row r="190" spans="1:61" ht="60" customHeight="1">
      <c r="A190" s="725">
        <v>860780170</v>
      </c>
      <c r="B190" s="726">
        <v>86</v>
      </c>
      <c r="C190" s="727" t="s">
        <v>1358</v>
      </c>
      <c r="D190" s="727"/>
      <c r="E190" s="728" t="s">
        <v>714</v>
      </c>
      <c r="F190" s="728"/>
      <c r="G190" s="729" t="s">
        <v>715</v>
      </c>
      <c r="H190" s="729" t="s">
        <v>715</v>
      </c>
      <c r="I190" s="730">
        <v>186</v>
      </c>
      <c r="J190" s="727" t="s">
        <v>1225</v>
      </c>
      <c r="K190" s="731" t="s">
        <v>1901</v>
      </c>
      <c r="L190" s="732">
        <v>860785278</v>
      </c>
      <c r="M190" s="733" t="s">
        <v>1902</v>
      </c>
      <c r="N190" s="731" t="s">
        <v>1902</v>
      </c>
      <c r="O190" s="734" t="s">
        <v>1903</v>
      </c>
      <c r="P190" s="734"/>
      <c r="Q190" s="735"/>
      <c r="R190" s="736">
        <v>86530</v>
      </c>
      <c r="S190" s="734" t="s">
        <v>1904</v>
      </c>
      <c r="T190" s="728" t="s">
        <v>722</v>
      </c>
      <c r="U190" s="737" t="s">
        <v>1905</v>
      </c>
      <c r="V190" s="735"/>
      <c r="W190" s="735"/>
      <c r="X190" s="735"/>
      <c r="Y190" s="735"/>
      <c r="Z190" s="734" t="s">
        <v>1906</v>
      </c>
      <c r="AA190" s="735"/>
      <c r="AB190" s="734" t="s">
        <v>1907</v>
      </c>
      <c r="AC190" s="734"/>
      <c r="AD190" s="734">
        <v>86180</v>
      </c>
      <c r="AE190" s="734" t="s">
        <v>1908</v>
      </c>
      <c r="AF190" s="734" t="s">
        <v>1909</v>
      </c>
      <c r="AG190" s="735"/>
      <c r="AH190" s="735"/>
      <c r="AI190" s="735"/>
      <c r="AJ190" s="735"/>
      <c r="AK190" s="735"/>
      <c r="AL190" s="735"/>
      <c r="AM190" s="738"/>
      <c r="AN190" s="738"/>
      <c r="AO190" s="772"/>
      <c r="AP190" s="740" t="s">
        <v>737</v>
      </c>
      <c r="AQ190" s="862" t="s">
        <v>737</v>
      </c>
      <c r="AR190" s="691"/>
      <c r="AS190" s="862"/>
      <c r="AT190" s="862"/>
      <c r="AU190" s="765" t="s">
        <v>763</v>
      </c>
      <c r="AV190" s="765" t="s">
        <v>763</v>
      </c>
      <c r="AW190" s="766" t="s">
        <v>763</v>
      </c>
      <c r="AX190" s="863"/>
      <c r="AY190" s="865"/>
      <c r="AZ190" s="862"/>
      <c r="BA190" s="734"/>
      <c r="BB190" s="734" t="s">
        <v>1910</v>
      </c>
      <c r="BC190" s="735"/>
      <c r="BD190" s="734"/>
      <c r="BE190" s="735" t="s">
        <v>1358</v>
      </c>
      <c r="BF190" s="723" t="s">
        <v>738</v>
      </c>
      <c r="BG190" s="746" t="s">
        <v>737</v>
      </c>
      <c r="BH190" s="746"/>
      <c r="BI190" s="747"/>
    </row>
    <row r="191" spans="1:61" ht="51" customHeight="1">
      <c r="A191" s="725">
        <v>860780584</v>
      </c>
      <c r="B191" s="726">
        <v>86</v>
      </c>
      <c r="C191" s="727" t="s">
        <v>1358</v>
      </c>
      <c r="D191" s="727"/>
      <c r="E191" s="728" t="s">
        <v>714</v>
      </c>
      <c r="F191" s="728"/>
      <c r="G191" s="729" t="s">
        <v>715</v>
      </c>
      <c r="H191" s="729" t="s">
        <v>715</v>
      </c>
      <c r="I191" s="730">
        <v>379</v>
      </c>
      <c r="J191" s="816" t="s">
        <v>1911</v>
      </c>
      <c r="K191" s="731" t="s">
        <v>1912</v>
      </c>
      <c r="L191" s="732">
        <v>860785278</v>
      </c>
      <c r="M191" s="733" t="s">
        <v>1902</v>
      </c>
      <c r="N191" s="731" t="s">
        <v>1902</v>
      </c>
      <c r="O191" s="734" t="s">
        <v>1913</v>
      </c>
      <c r="P191" s="734"/>
      <c r="Q191" s="735"/>
      <c r="R191" s="736">
        <v>86130</v>
      </c>
      <c r="S191" s="734" t="s">
        <v>1914</v>
      </c>
      <c r="T191" s="728" t="s">
        <v>722</v>
      </c>
      <c r="U191" s="737" t="s">
        <v>1915</v>
      </c>
      <c r="V191" s="735"/>
      <c r="W191" s="735"/>
      <c r="X191" s="735"/>
      <c r="Y191" s="735"/>
      <c r="Z191" s="734" t="s">
        <v>1916</v>
      </c>
      <c r="AA191" s="735"/>
      <c r="AB191" s="734" t="s">
        <v>1907</v>
      </c>
      <c r="AC191" s="734"/>
      <c r="AD191" s="734">
        <v>86180</v>
      </c>
      <c r="AE191" s="734" t="s">
        <v>1908</v>
      </c>
      <c r="AF191" s="734" t="s">
        <v>1909</v>
      </c>
      <c r="AG191" s="735"/>
      <c r="AH191" s="735"/>
      <c r="AI191" s="735"/>
      <c r="AJ191" s="735"/>
      <c r="AK191" s="735"/>
      <c r="AL191" s="735"/>
      <c r="AM191" s="738"/>
      <c r="AN191" s="738"/>
      <c r="AO191" s="772"/>
      <c r="AP191" s="740" t="s">
        <v>737</v>
      </c>
      <c r="AQ191" s="862" t="s">
        <v>737</v>
      </c>
      <c r="AR191" s="691"/>
      <c r="AS191" s="862"/>
      <c r="AT191" s="862"/>
      <c r="AU191" s="765" t="s">
        <v>763</v>
      </c>
      <c r="AV191" s="765" t="s">
        <v>763</v>
      </c>
      <c r="AW191" s="766" t="s">
        <v>763</v>
      </c>
      <c r="AX191" s="863"/>
      <c r="AY191" s="865"/>
      <c r="AZ191" s="862"/>
      <c r="BA191" s="773" t="s">
        <v>1917</v>
      </c>
      <c r="BB191" s="734"/>
      <c r="BC191" s="735"/>
      <c r="BD191" s="734"/>
      <c r="BE191" s="735" t="s">
        <v>1358</v>
      </c>
      <c r="BF191" s="748" t="s">
        <v>738</v>
      </c>
      <c r="BG191" s="746" t="s">
        <v>737</v>
      </c>
      <c r="BH191" s="746"/>
      <c r="BI191" s="747"/>
    </row>
    <row r="192" spans="1:61" ht="51" customHeight="1">
      <c r="A192" s="725">
        <v>860780592</v>
      </c>
      <c r="B192" s="726">
        <v>86</v>
      </c>
      <c r="C192" s="727" t="s">
        <v>1358</v>
      </c>
      <c r="D192" s="727"/>
      <c r="E192" s="728" t="s">
        <v>714</v>
      </c>
      <c r="F192" s="728"/>
      <c r="G192" s="729" t="s">
        <v>715</v>
      </c>
      <c r="H192" s="729" t="s">
        <v>715</v>
      </c>
      <c r="I192" s="730">
        <v>379</v>
      </c>
      <c r="J192" s="816" t="s">
        <v>1911</v>
      </c>
      <c r="K192" s="731" t="s">
        <v>1918</v>
      </c>
      <c r="L192" s="732">
        <v>860785278</v>
      </c>
      <c r="M192" s="733" t="s">
        <v>1902</v>
      </c>
      <c r="N192" s="731" t="s">
        <v>1902</v>
      </c>
      <c r="O192" s="734" t="s">
        <v>1919</v>
      </c>
      <c r="P192" s="734"/>
      <c r="Q192" s="735"/>
      <c r="R192" s="736">
        <v>86130</v>
      </c>
      <c r="S192" s="734" t="s">
        <v>1914</v>
      </c>
      <c r="T192" s="728" t="s">
        <v>722</v>
      </c>
      <c r="U192" s="737" t="s">
        <v>1915</v>
      </c>
      <c r="V192" s="735"/>
      <c r="W192" s="735"/>
      <c r="X192" s="735"/>
      <c r="Y192" s="735"/>
      <c r="Z192" s="801">
        <v>549457202</v>
      </c>
      <c r="AA192" s="735"/>
      <c r="AB192" s="734" t="s">
        <v>1907</v>
      </c>
      <c r="AC192" s="734"/>
      <c r="AD192" s="734">
        <v>86180</v>
      </c>
      <c r="AE192" s="734" t="s">
        <v>1908</v>
      </c>
      <c r="AF192" s="734" t="s">
        <v>1909</v>
      </c>
      <c r="AG192" s="735"/>
      <c r="AH192" s="735"/>
      <c r="AI192" s="735"/>
      <c r="AJ192" s="735"/>
      <c r="AK192" s="735"/>
      <c r="AL192" s="735"/>
      <c r="AM192" s="738"/>
      <c r="AN192" s="738"/>
      <c r="AO192" s="772"/>
      <c r="AP192" s="740" t="s">
        <v>737</v>
      </c>
      <c r="AQ192" s="862" t="s">
        <v>737</v>
      </c>
      <c r="AR192" s="691"/>
      <c r="AS192" s="862"/>
      <c r="AT192" s="862"/>
      <c r="AU192" s="765" t="s">
        <v>763</v>
      </c>
      <c r="AV192" s="765" t="s">
        <v>763</v>
      </c>
      <c r="AW192" s="766" t="s">
        <v>763</v>
      </c>
      <c r="AX192" s="863"/>
      <c r="AY192" s="865"/>
      <c r="AZ192" s="862"/>
      <c r="BA192" s="773" t="s">
        <v>1917</v>
      </c>
      <c r="BB192" s="734"/>
      <c r="BC192" s="735"/>
      <c r="BD192" s="734"/>
      <c r="BE192" s="735" t="s">
        <v>1358</v>
      </c>
      <c r="BF192" s="723" t="s">
        <v>738</v>
      </c>
      <c r="BG192" s="746" t="s">
        <v>737</v>
      </c>
      <c r="BH192" s="746"/>
      <c r="BI192" s="747"/>
    </row>
    <row r="193" spans="1:61" ht="95.25" customHeight="1">
      <c r="A193" s="749">
        <v>330781949</v>
      </c>
      <c r="B193" s="825">
        <v>33</v>
      </c>
      <c r="C193" s="751" t="s">
        <v>825</v>
      </c>
      <c r="D193" s="752"/>
      <c r="E193" s="753" t="s">
        <v>1611</v>
      </c>
      <c r="F193" s="752"/>
      <c r="G193" s="736" t="s">
        <v>715</v>
      </c>
      <c r="H193" s="754" t="s">
        <v>715</v>
      </c>
      <c r="I193" s="755">
        <v>186</v>
      </c>
      <c r="J193" s="756" t="s">
        <v>1225</v>
      </c>
      <c r="K193" s="866" t="s">
        <v>1920</v>
      </c>
      <c r="L193" s="758">
        <v>330000761</v>
      </c>
      <c r="M193" s="733" t="s">
        <v>1921</v>
      </c>
      <c r="N193" s="769" t="s">
        <v>1922</v>
      </c>
      <c r="O193" s="734" t="s">
        <v>1923</v>
      </c>
      <c r="P193" s="734" t="s">
        <v>1924</v>
      </c>
      <c r="Q193" s="736"/>
      <c r="R193" s="736">
        <v>33800</v>
      </c>
      <c r="S193" s="761" t="s">
        <v>1559</v>
      </c>
      <c r="T193" s="728" t="s">
        <v>722</v>
      </c>
      <c r="U193" s="737" t="s">
        <v>1925</v>
      </c>
      <c r="V193" s="736"/>
      <c r="W193" s="736"/>
      <c r="X193" s="736"/>
      <c r="Y193" s="736"/>
      <c r="Z193" s="736" t="s">
        <v>1926</v>
      </c>
      <c r="AA193" s="736"/>
      <c r="AB193" s="734" t="s">
        <v>1923</v>
      </c>
      <c r="AC193" s="736" t="s">
        <v>1924</v>
      </c>
      <c r="AD193" s="736">
        <v>33800</v>
      </c>
      <c r="AE193" s="734" t="s">
        <v>1064</v>
      </c>
      <c r="AF193" s="736" t="s">
        <v>1926</v>
      </c>
      <c r="AG193" s="736"/>
      <c r="AH193" s="736"/>
      <c r="AI193" s="736"/>
      <c r="AJ193" s="736"/>
      <c r="AK193" s="736"/>
      <c r="AL193" s="736"/>
      <c r="AM193" s="763"/>
      <c r="AN193" s="738"/>
      <c r="AO193" s="764"/>
      <c r="AP193" s="789" t="s">
        <v>734</v>
      </c>
      <c r="AQ193" s="742" t="s">
        <v>734</v>
      </c>
      <c r="AR193" s="742" t="s">
        <v>715</v>
      </c>
      <c r="AS193" s="775" t="s">
        <v>1927</v>
      </c>
      <c r="AT193" s="867" t="s">
        <v>1928</v>
      </c>
      <c r="AU193" s="743">
        <v>44927</v>
      </c>
      <c r="AV193" s="743">
        <v>46752</v>
      </c>
      <c r="AW193" s="744" t="s">
        <v>1929</v>
      </c>
      <c r="AX193" s="743">
        <v>45205</v>
      </c>
      <c r="AY193" s="742" t="s">
        <v>869</v>
      </c>
      <c r="AZ193" s="775" t="s">
        <v>737</v>
      </c>
      <c r="BA193" s="734" t="s">
        <v>1930</v>
      </c>
      <c r="BB193" s="736"/>
      <c r="BC193" s="736"/>
      <c r="BD193" s="736"/>
      <c r="BE193" s="767" t="s">
        <v>1579</v>
      </c>
      <c r="BF193" s="794" t="s">
        <v>1931</v>
      </c>
      <c r="BG193" s="746" t="s">
        <v>737</v>
      </c>
      <c r="BH193" s="746"/>
      <c r="BI193" s="747"/>
    </row>
    <row r="194" spans="1:61" ht="40.15" customHeight="1">
      <c r="A194" s="749">
        <v>330021049</v>
      </c>
      <c r="B194" s="825">
        <v>33</v>
      </c>
      <c r="C194" s="751" t="s">
        <v>857</v>
      </c>
      <c r="D194" s="752"/>
      <c r="E194" s="753" t="s">
        <v>1411</v>
      </c>
      <c r="F194" s="752"/>
      <c r="G194" s="736" t="s">
        <v>747</v>
      </c>
      <c r="H194" s="754" t="s">
        <v>748</v>
      </c>
      <c r="I194" s="755">
        <v>500</v>
      </c>
      <c r="J194" s="756" t="s">
        <v>749</v>
      </c>
      <c r="K194" s="757" t="s">
        <v>1932</v>
      </c>
      <c r="L194" s="758">
        <v>330026238</v>
      </c>
      <c r="M194" s="733" t="s">
        <v>1933</v>
      </c>
      <c r="N194" s="769" t="s">
        <v>1934</v>
      </c>
      <c r="O194" s="734" t="s">
        <v>1935</v>
      </c>
      <c r="P194" s="760"/>
      <c r="Q194" s="736"/>
      <c r="R194" s="736">
        <v>33380</v>
      </c>
      <c r="S194" s="761" t="s">
        <v>1936</v>
      </c>
      <c r="T194" s="728" t="s">
        <v>722</v>
      </c>
      <c r="U194" s="737" t="s">
        <v>1937</v>
      </c>
      <c r="V194" s="736"/>
      <c r="W194" s="736"/>
      <c r="X194" s="736"/>
      <c r="Y194" s="736"/>
      <c r="Z194" s="736" t="s">
        <v>1938</v>
      </c>
      <c r="AA194" s="736"/>
      <c r="AB194" s="734" t="s">
        <v>1939</v>
      </c>
      <c r="AC194" s="736"/>
      <c r="AD194" s="736">
        <v>33200</v>
      </c>
      <c r="AE194" s="734" t="s">
        <v>1064</v>
      </c>
      <c r="AF194" s="736" t="s">
        <v>1940</v>
      </c>
      <c r="AG194" s="736"/>
      <c r="AH194" s="736"/>
      <c r="AI194" s="736"/>
      <c r="AJ194" s="736"/>
      <c r="AK194" s="736"/>
      <c r="AL194" s="736"/>
      <c r="AM194" s="763"/>
      <c r="AN194" s="738"/>
      <c r="AO194" s="764"/>
      <c r="AP194" s="691" t="s">
        <v>734</v>
      </c>
      <c r="AQ194" s="691" t="s">
        <v>737</v>
      </c>
      <c r="AR194" s="691"/>
      <c r="AS194" s="752"/>
      <c r="AT194" s="691"/>
      <c r="AU194" s="765" t="s">
        <v>763</v>
      </c>
      <c r="AV194" s="765" t="s">
        <v>763</v>
      </c>
      <c r="AW194" s="766" t="s">
        <v>763</v>
      </c>
      <c r="AX194" s="765"/>
      <c r="AY194" s="691"/>
      <c r="AZ194" s="752"/>
      <c r="BA194" s="734"/>
      <c r="BB194" s="736"/>
      <c r="BC194" s="736"/>
      <c r="BD194" s="736"/>
      <c r="BE194" s="767" t="s">
        <v>1941</v>
      </c>
      <c r="BF194" s="753" t="s">
        <v>1942</v>
      </c>
      <c r="BG194" s="746" t="s">
        <v>737</v>
      </c>
      <c r="BH194" s="746"/>
      <c r="BI194" s="747"/>
    </row>
    <row r="195" spans="1:61" ht="94.5" customHeight="1">
      <c r="A195" s="749">
        <v>330057613</v>
      </c>
      <c r="B195" s="825">
        <v>33</v>
      </c>
      <c r="C195" s="751" t="s">
        <v>857</v>
      </c>
      <c r="D195" s="752"/>
      <c r="E195" s="753" t="s">
        <v>1411</v>
      </c>
      <c r="F195" s="752"/>
      <c r="G195" s="736" t="s">
        <v>715</v>
      </c>
      <c r="H195" s="754" t="s">
        <v>715</v>
      </c>
      <c r="I195" s="755">
        <v>182</v>
      </c>
      <c r="J195" s="756" t="s">
        <v>716</v>
      </c>
      <c r="K195" s="757" t="s">
        <v>1943</v>
      </c>
      <c r="L195" s="758">
        <v>330026238</v>
      </c>
      <c r="M195" s="733" t="s">
        <v>1944</v>
      </c>
      <c r="N195" s="769" t="s">
        <v>1934</v>
      </c>
      <c r="O195" s="734" t="s">
        <v>1939</v>
      </c>
      <c r="P195" s="760"/>
      <c r="Q195" s="736"/>
      <c r="R195" s="736">
        <v>33200</v>
      </c>
      <c r="S195" s="761" t="s">
        <v>1559</v>
      </c>
      <c r="T195" s="728" t="s">
        <v>722</v>
      </c>
      <c r="U195" s="737" t="s">
        <v>1945</v>
      </c>
      <c r="V195" s="736"/>
      <c r="W195" s="736"/>
      <c r="X195" s="736"/>
      <c r="Y195" s="736"/>
      <c r="Z195" s="736" t="s">
        <v>1946</v>
      </c>
      <c r="AA195" s="736"/>
      <c r="AB195" s="734" t="s">
        <v>1939</v>
      </c>
      <c r="AC195" s="736"/>
      <c r="AD195" s="736">
        <v>33200</v>
      </c>
      <c r="AE195" s="734" t="s">
        <v>1064</v>
      </c>
      <c r="AF195" s="736" t="s">
        <v>1940</v>
      </c>
      <c r="AG195" s="736"/>
      <c r="AH195" s="736"/>
      <c r="AI195" s="736"/>
      <c r="AJ195" s="734"/>
      <c r="AK195" s="736"/>
      <c r="AL195" s="736"/>
      <c r="AM195" s="763"/>
      <c r="AN195" s="738"/>
      <c r="AO195" s="772"/>
      <c r="AP195" s="740" t="s">
        <v>734</v>
      </c>
      <c r="AQ195" s="742" t="s">
        <v>734</v>
      </c>
      <c r="AR195" s="742" t="s">
        <v>715</v>
      </c>
      <c r="AS195" s="775" t="s">
        <v>1947</v>
      </c>
      <c r="AT195" s="742"/>
      <c r="AU195" s="743">
        <v>43466</v>
      </c>
      <c r="AV195" s="743">
        <v>45291</v>
      </c>
      <c r="AW195" s="744">
        <v>33</v>
      </c>
      <c r="AX195" s="743">
        <v>43455</v>
      </c>
      <c r="AY195" s="742" t="s">
        <v>1948</v>
      </c>
      <c r="AZ195" s="775"/>
      <c r="BA195" s="734"/>
      <c r="BB195" s="736"/>
      <c r="BC195" s="736"/>
      <c r="BD195" s="736"/>
      <c r="BE195" s="767" t="s">
        <v>1949</v>
      </c>
      <c r="BF195" s="753" t="s">
        <v>1942</v>
      </c>
      <c r="BG195" s="746" t="s">
        <v>737</v>
      </c>
      <c r="BH195" s="746"/>
      <c r="BI195" s="747"/>
    </row>
    <row r="196" spans="1:61" ht="40.15" customHeight="1">
      <c r="A196" s="749">
        <v>330058561</v>
      </c>
      <c r="B196" s="825">
        <v>33</v>
      </c>
      <c r="C196" s="751" t="s">
        <v>857</v>
      </c>
      <c r="D196" s="752"/>
      <c r="E196" s="753" t="s">
        <v>1411</v>
      </c>
      <c r="F196" s="752"/>
      <c r="G196" s="736" t="s">
        <v>715</v>
      </c>
      <c r="H196" s="754" t="s">
        <v>715</v>
      </c>
      <c r="I196" s="755">
        <v>182</v>
      </c>
      <c r="J196" s="756" t="s">
        <v>716</v>
      </c>
      <c r="K196" s="757" t="s">
        <v>1950</v>
      </c>
      <c r="L196" s="758">
        <v>330026238</v>
      </c>
      <c r="M196" s="733" t="s">
        <v>1944</v>
      </c>
      <c r="N196" s="769" t="s">
        <v>1934</v>
      </c>
      <c r="O196" s="734" t="s">
        <v>1951</v>
      </c>
      <c r="P196" s="760"/>
      <c r="Q196" s="736"/>
      <c r="R196" s="736">
        <v>33110</v>
      </c>
      <c r="S196" s="761" t="s">
        <v>1952</v>
      </c>
      <c r="T196" s="728" t="s">
        <v>722</v>
      </c>
      <c r="U196" s="737" t="s">
        <v>1953</v>
      </c>
      <c r="V196" s="736"/>
      <c r="W196" s="736"/>
      <c r="X196" s="736"/>
      <c r="Y196" s="736"/>
      <c r="Z196" s="736"/>
      <c r="AA196" s="736"/>
      <c r="AB196" s="734" t="s">
        <v>1939</v>
      </c>
      <c r="AC196" s="736"/>
      <c r="AD196" s="736">
        <v>33200</v>
      </c>
      <c r="AE196" s="734" t="s">
        <v>1064</v>
      </c>
      <c r="AF196" s="736" t="s">
        <v>1940</v>
      </c>
      <c r="AG196" s="736"/>
      <c r="AH196" s="736"/>
      <c r="AI196" s="736"/>
      <c r="AJ196" s="734"/>
      <c r="AK196" s="736"/>
      <c r="AL196" s="736"/>
      <c r="AM196" s="763"/>
      <c r="AN196" s="738"/>
      <c r="AO196" s="772"/>
      <c r="AP196" s="740" t="s">
        <v>734</v>
      </c>
      <c r="AQ196" s="742" t="s">
        <v>734</v>
      </c>
      <c r="AR196" s="742" t="s">
        <v>715</v>
      </c>
      <c r="AS196" s="775" t="s">
        <v>1947</v>
      </c>
      <c r="AT196" s="742"/>
      <c r="AU196" s="743">
        <v>43466</v>
      </c>
      <c r="AV196" s="743">
        <v>45291</v>
      </c>
      <c r="AW196" s="744">
        <v>33</v>
      </c>
      <c r="AX196" s="743">
        <v>43455</v>
      </c>
      <c r="AY196" s="742" t="s">
        <v>1948</v>
      </c>
      <c r="AZ196" s="775"/>
      <c r="BA196" s="734"/>
      <c r="BB196" s="736"/>
      <c r="BC196" s="736"/>
      <c r="BD196" s="736"/>
      <c r="BE196" s="767" t="s">
        <v>1949</v>
      </c>
      <c r="BF196" s="753" t="s">
        <v>1942</v>
      </c>
      <c r="BG196" s="746" t="s">
        <v>737</v>
      </c>
      <c r="BH196" s="746"/>
      <c r="BI196" s="747"/>
    </row>
    <row r="197" spans="1:61" ht="40.15" customHeight="1">
      <c r="A197" s="868">
        <v>330061730</v>
      </c>
      <c r="B197" s="825">
        <v>33</v>
      </c>
      <c r="C197" s="751" t="s">
        <v>857</v>
      </c>
      <c r="D197" s="752"/>
      <c r="E197" s="753" t="s">
        <v>1411</v>
      </c>
      <c r="F197" s="752"/>
      <c r="G197" s="736" t="s">
        <v>907</v>
      </c>
      <c r="H197" s="754" t="s">
        <v>748</v>
      </c>
      <c r="I197" s="730">
        <v>207</v>
      </c>
      <c r="J197" s="727" t="s">
        <v>908</v>
      </c>
      <c r="K197" s="869" t="s">
        <v>1954</v>
      </c>
      <c r="L197" s="870">
        <v>330026238</v>
      </c>
      <c r="M197" s="733" t="s">
        <v>1933</v>
      </c>
      <c r="N197" s="769" t="s">
        <v>1934</v>
      </c>
      <c r="O197" s="734" t="s">
        <v>1955</v>
      </c>
      <c r="P197" s="756"/>
      <c r="Q197" s="736"/>
      <c r="R197" s="736">
        <v>33120</v>
      </c>
      <c r="S197" s="871" t="s">
        <v>1956</v>
      </c>
      <c r="T197" s="728" t="s">
        <v>722</v>
      </c>
      <c r="U197" s="872" t="s">
        <v>1957</v>
      </c>
      <c r="V197" s="736" t="s">
        <v>724</v>
      </c>
      <c r="W197" s="736" t="s">
        <v>1958</v>
      </c>
      <c r="X197" s="736" t="s">
        <v>1425</v>
      </c>
      <c r="Y197" s="736" t="s">
        <v>727</v>
      </c>
      <c r="Z197" s="736" t="s">
        <v>1959</v>
      </c>
      <c r="AA197" s="736"/>
      <c r="AB197" s="734" t="s">
        <v>1939</v>
      </c>
      <c r="AC197" s="736"/>
      <c r="AD197" s="736">
        <v>33200</v>
      </c>
      <c r="AE197" s="734" t="s">
        <v>1064</v>
      </c>
      <c r="AF197" s="736" t="s">
        <v>1940</v>
      </c>
      <c r="AG197" s="736"/>
      <c r="AH197" s="736"/>
      <c r="AI197" s="736"/>
      <c r="AJ197" s="736"/>
      <c r="AK197" s="736"/>
      <c r="AL197" s="736"/>
      <c r="AM197" s="763"/>
      <c r="AN197" s="738"/>
      <c r="AO197" s="764"/>
      <c r="AP197" s="691" t="s">
        <v>734</v>
      </c>
      <c r="AQ197" s="691" t="s">
        <v>737</v>
      </c>
      <c r="AR197" s="691"/>
      <c r="AS197" s="752"/>
      <c r="AT197" s="691"/>
      <c r="AU197" s="765"/>
      <c r="AV197" s="765"/>
      <c r="AW197" s="766"/>
      <c r="AX197" s="765"/>
      <c r="AY197" s="691"/>
      <c r="AZ197" s="752"/>
      <c r="BA197" s="734" t="s">
        <v>1960</v>
      </c>
      <c r="BB197" s="734" t="s">
        <v>1961</v>
      </c>
      <c r="BC197" s="736"/>
      <c r="BD197" s="736"/>
      <c r="BE197" s="751"/>
      <c r="BF197" s="753"/>
      <c r="BG197" s="746" t="s">
        <v>737</v>
      </c>
      <c r="BH197" s="722" t="s">
        <v>1962</v>
      </c>
      <c r="BI197" s="746">
        <v>330021049</v>
      </c>
    </row>
    <row r="198" spans="1:61" ht="40.15" customHeight="1">
      <c r="A198" s="749">
        <v>330780800</v>
      </c>
      <c r="B198" s="825">
        <v>33</v>
      </c>
      <c r="C198" s="751" t="s">
        <v>857</v>
      </c>
      <c r="D198" s="752"/>
      <c r="E198" s="753" t="s">
        <v>1411</v>
      </c>
      <c r="F198" s="752"/>
      <c r="G198" s="736" t="s">
        <v>715</v>
      </c>
      <c r="H198" s="754" t="s">
        <v>715</v>
      </c>
      <c r="I198" s="755">
        <v>186</v>
      </c>
      <c r="J198" s="756" t="s">
        <v>1225</v>
      </c>
      <c r="K198" s="757" t="s">
        <v>1963</v>
      </c>
      <c r="L198" s="758">
        <v>330026238</v>
      </c>
      <c r="M198" s="733" t="s">
        <v>1944</v>
      </c>
      <c r="N198" s="769" t="s">
        <v>1934</v>
      </c>
      <c r="O198" s="760"/>
      <c r="P198" s="734" t="s">
        <v>1964</v>
      </c>
      <c r="Q198" s="736"/>
      <c r="R198" s="736">
        <v>33291</v>
      </c>
      <c r="S198" s="761" t="s">
        <v>1965</v>
      </c>
      <c r="T198" s="728" t="s">
        <v>722</v>
      </c>
      <c r="U198" s="737" t="s">
        <v>1966</v>
      </c>
      <c r="V198" s="736"/>
      <c r="W198" s="736"/>
      <c r="X198" s="736"/>
      <c r="Y198" s="736"/>
      <c r="Z198" s="736" t="s">
        <v>1967</v>
      </c>
      <c r="AA198" s="736"/>
      <c r="AB198" s="734" t="s">
        <v>1939</v>
      </c>
      <c r="AC198" s="736" t="s">
        <v>1964</v>
      </c>
      <c r="AD198" s="736">
        <v>33200</v>
      </c>
      <c r="AE198" s="734" t="s">
        <v>1064</v>
      </c>
      <c r="AF198" s="736" t="s">
        <v>1940</v>
      </c>
      <c r="AG198" s="736"/>
      <c r="AH198" s="736"/>
      <c r="AI198" s="736"/>
      <c r="AJ198" s="734"/>
      <c r="AK198" s="736"/>
      <c r="AL198" s="736"/>
      <c r="AM198" s="763"/>
      <c r="AN198" s="738"/>
      <c r="AO198" s="772"/>
      <c r="AP198" s="740" t="s">
        <v>734</v>
      </c>
      <c r="AQ198" s="742" t="s">
        <v>734</v>
      </c>
      <c r="AR198" s="742" t="s">
        <v>715</v>
      </c>
      <c r="AS198" s="775" t="s">
        <v>1947</v>
      </c>
      <c r="AT198" s="742"/>
      <c r="AU198" s="743">
        <v>43466</v>
      </c>
      <c r="AV198" s="743">
        <v>45291</v>
      </c>
      <c r="AW198" s="744">
        <v>33</v>
      </c>
      <c r="AX198" s="743">
        <v>43455</v>
      </c>
      <c r="AY198" s="742" t="s">
        <v>1948</v>
      </c>
      <c r="AZ198" s="775"/>
      <c r="BA198" s="734"/>
      <c r="BB198" s="736"/>
      <c r="BC198" s="736"/>
      <c r="BD198" s="736"/>
      <c r="BE198" s="767" t="s">
        <v>1949</v>
      </c>
      <c r="BF198" s="753" t="s">
        <v>1942</v>
      </c>
      <c r="BG198" s="746" t="s">
        <v>737</v>
      </c>
      <c r="BH198" s="746"/>
      <c r="BI198" s="747"/>
    </row>
    <row r="199" spans="1:61" ht="40.15" customHeight="1">
      <c r="A199" s="749">
        <v>330780826</v>
      </c>
      <c r="B199" s="825">
        <v>33</v>
      </c>
      <c r="C199" s="751" t="s">
        <v>857</v>
      </c>
      <c r="D199" s="752"/>
      <c r="E199" s="753" t="s">
        <v>1411</v>
      </c>
      <c r="F199" s="752"/>
      <c r="G199" s="736" t="s">
        <v>715</v>
      </c>
      <c r="H199" s="754" t="s">
        <v>715</v>
      </c>
      <c r="I199" s="755">
        <v>186</v>
      </c>
      <c r="J199" s="756" t="s">
        <v>1225</v>
      </c>
      <c r="K199" s="778" t="s">
        <v>1968</v>
      </c>
      <c r="L199" s="758">
        <v>330026238</v>
      </c>
      <c r="M199" s="733" t="s">
        <v>1944</v>
      </c>
      <c r="N199" s="769" t="s">
        <v>1934</v>
      </c>
      <c r="O199" s="734" t="s">
        <v>1939</v>
      </c>
      <c r="P199" s="760"/>
      <c r="Q199" s="736"/>
      <c r="R199" s="736">
        <v>33200</v>
      </c>
      <c r="S199" s="761" t="s">
        <v>1559</v>
      </c>
      <c r="T199" s="728" t="s">
        <v>722</v>
      </c>
      <c r="U199" s="737" t="s">
        <v>1969</v>
      </c>
      <c r="V199" s="736"/>
      <c r="W199" s="736"/>
      <c r="X199" s="736"/>
      <c r="Y199" s="736"/>
      <c r="Z199" s="736" t="s">
        <v>1946</v>
      </c>
      <c r="AA199" s="736"/>
      <c r="AB199" s="734" t="s">
        <v>1939</v>
      </c>
      <c r="AC199" s="736"/>
      <c r="AD199" s="736">
        <v>33200</v>
      </c>
      <c r="AE199" s="734" t="s">
        <v>1064</v>
      </c>
      <c r="AF199" s="736" t="s">
        <v>1940</v>
      </c>
      <c r="AG199" s="736"/>
      <c r="AH199" s="736"/>
      <c r="AI199" s="736"/>
      <c r="AJ199" s="734"/>
      <c r="AK199" s="736"/>
      <c r="AL199" s="736"/>
      <c r="AM199" s="763"/>
      <c r="AN199" s="738"/>
      <c r="AO199" s="772"/>
      <c r="AP199" s="740" t="s">
        <v>734</v>
      </c>
      <c r="AQ199" s="742" t="s">
        <v>734</v>
      </c>
      <c r="AR199" s="742" t="s">
        <v>715</v>
      </c>
      <c r="AS199" s="775" t="s">
        <v>1947</v>
      </c>
      <c r="AT199" s="742"/>
      <c r="AU199" s="743">
        <v>43466</v>
      </c>
      <c r="AV199" s="743">
        <v>45291</v>
      </c>
      <c r="AW199" s="744">
        <v>33</v>
      </c>
      <c r="AX199" s="743">
        <v>43455</v>
      </c>
      <c r="AY199" s="742" t="s">
        <v>1948</v>
      </c>
      <c r="AZ199" s="775"/>
      <c r="BA199" s="734"/>
      <c r="BB199" s="736"/>
      <c r="BC199" s="736"/>
      <c r="BD199" s="736"/>
      <c r="BE199" s="767" t="s">
        <v>1949</v>
      </c>
      <c r="BF199" s="753" t="s">
        <v>1942</v>
      </c>
      <c r="BG199" s="746" t="s">
        <v>737</v>
      </c>
      <c r="BH199" s="746"/>
      <c r="BI199" s="747"/>
    </row>
    <row r="200" spans="1:61" ht="74.25" customHeight="1">
      <c r="A200" s="749">
        <v>330781717</v>
      </c>
      <c r="B200" s="825">
        <v>33</v>
      </c>
      <c r="C200" s="751" t="s">
        <v>857</v>
      </c>
      <c r="D200" s="752"/>
      <c r="E200" s="753" t="s">
        <v>1411</v>
      </c>
      <c r="F200" s="752"/>
      <c r="G200" s="736" t="s">
        <v>715</v>
      </c>
      <c r="H200" s="754" t="s">
        <v>715</v>
      </c>
      <c r="I200" s="755">
        <v>186</v>
      </c>
      <c r="J200" s="756" t="s">
        <v>1225</v>
      </c>
      <c r="K200" s="757" t="s">
        <v>1970</v>
      </c>
      <c r="L200" s="758">
        <v>330026238</v>
      </c>
      <c r="M200" s="733" t="s">
        <v>1944</v>
      </c>
      <c r="N200" s="769" t="s">
        <v>1934</v>
      </c>
      <c r="O200" s="734" t="s">
        <v>1971</v>
      </c>
      <c r="P200" s="760"/>
      <c r="Q200" s="736"/>
      <c r="R200" s="736">
        <v>33300</v>
      </c>
      <c r="S200" s="761" t="s">
        <v>1559</v>
      </c>
      <c r="T200" s="728" t="s">
        <v>722</v>
      </c>
      <c r="U200" s="737" t="s">
        <v>1972</v>
      </c>
      <c r="V200" s="736"/>
      <c r="W200" s="736"/>
      <c r="X200" s="736"/>
      <c r="Y200" s="736"/>
      <c r="Z200" s="736" t="s">
        <v>1973</v>
      </c>
      <c r="AA200" s="736"/>
      <c r="AB200" s="734" t="s">
        <v>1939</v>
      </c>
      <c r="AC200" s="736"/>
      <c r="AD200" s="736">
        <v>33200</v>
      </c>
      <c r="AE200" s="734" t="s">
        <v>1064</v>
      </c>
      <c r="AF200" s="736" t="s">
        <v>1940</v>
      </c>
      <c r="AG200" s="736"/>
      <c r="AH200" s="736"/>
      <c r="AI200" s="736"/>
      <c r="AJ200" s="734"/>
      <c r="AK200" s="736"/>
      <c r="AL200" s="736"/>
      <c r="AM200" s="763"/>
      <c r="AN200" s="738"/>
      <c r="AO200" s="772"/>
      <c r="AP200" s="740" t="s">
        <v>734</v>
      </c>
      <c r="AQ200" s="742" t="s">
        <v>734</v>
      </c>
      <c r="AR200" s="742" t="s">
        <v>715</v>
      </c>
      <c r="AS200" s="775" t="s">
        <v>1947</v>
      </c>
      <c r="AT200" s="742"/>
      <c r="AU200" s="743">
        <v>43466</v>
      </c>
      <c r="AV200" s="743">
        <v>45291</v>
      </c>
      <c r="AW200" s="744">
        <v>33</v>
      </c>
      <c r="AX200" s="743">
        <v>43455</v>
      </c>
      <c r="AY200" s="742" t="s">
        <v>1948</v>
      </c>
      <c r="AZ200" s="775"/>
      <c r="BA200" s="734"/>
      <c r="BB200" s="736"/>
      <c r="BC200" s="736"/>
      <c r="BD200" s="736"/>
      <c r="BE200" s="767" t="s">
        <v>1949</v>
      </c>
      <c r="BF200" s="753" t="s">
        <v>1942</v>
      </c>
      <c r="BG200" s="746" t="s">
        <v>737</v>
      </c>
      <c r="BH200" s="746"/>
      <c r="BI200" s="747"/>
    </row>
    <row r="201" spans="1:61" ht="40.15" customHeight="1">
      <c r="A201" s="749">
        <v>640013769</v>
      </c>
      <c r="B201" s="750">
        <v>64</v>
      </c>
      <c r="C201" s="753" t="s">
        <v>884</v>
      </c>
      <c r="D201" s="753"/>
      <c r="E201" s="728" t="s">
        <v>885</v>
      </c>
      <c r="F201" s="752"/>
      <c r="G201" s="736" t="s">
        <v>715</v>
      </c>
      <c r="H201" s="754" t="s">
        <v>715</v>
      </c>
      <c r="I201" s="755">
        <v>437</v>
      </c>
      <c r="J201" s="756" t="s">
        <v>990</v>
      </c>
      <c r="K201" s="757" t="s">
        <v>1974</v>
      </c>
      <c r="L201" s="758">
        <v>750022238</v>
      </c>
      <c r="M201" s="733" t="s">
        <v>1975</v>
      </c>
      <c r="N201" s="769" t="s">
        <v>1975</v>
      </c>
      <c r="O201" s="734" t="s">
        <v>1976</v>
      </c>
      <c r="P201" s="734" t="s">
        <v>1977</v>
      </c>
      <c r="Q201" s="736"/>
      <c r="R201" s="736">
        <v>64490</v>
      </c>
      <c r="S201" s="761" t="s">
        <v>1978</v>
      </c>
      <c r="T201" s="728" t="s">
        <v>722</v>
      </c>
      <c r="U201" s="737" t="s">
        <v>1979</v>
      </c>
      <c r="V201" s="736"/>
      <c r="W201" s="736"/>
      <c r="X201" s="736"/>
      <c r="Y201" s="736"/>
      <c r="Z201" s="736" t="s">
        <v>1980</v>
      </c>
      <c r="AA201" s="736"/>
      <c r="AB201" s="734" t="s">
        <v>1981</v>
      </c>
      <c r="AC201" s="736"/>
      <c r="AD201" s="736">
        <v>75013</v>
      </c>
      <c r="AE201" s="734" t="s">
        <v>1982</v>
      </c>
      <c r="AF201" s="736" t="s">
        <v>1983</v>
      </c>
      <c r="AG201" s="736"/>
      <c r="AH201" s="736"/>
      <c r="AI201" s="736"/>
      <c r="AJ201" s="736"/>
      <c r="AK201" s="736"/>
      <c r="AL201" s="736"/>
      <c r="AM201" s="763"/>
      <c r="AN201" s="738"/>
      <c r="AO201" s="764"/>
      <c r="AP201" s="740" t="s">
        <v>737</v>
      </c>
      <c r="AQ201" s="691" t="s">
        <v>737</v>
      </c>
      <c r="AR201" s="691"/>
      <c r="AS201" s="752"/>
      <c r="AT201" s="691"/>
      <c r="AU201" s="765" t="s">
        <v>763</v>
      </c>
      <c r="AV201" s="765" t="s">
        <v>763</v>
      </c>
      <c r="AW201" s="766" t="s">
        <v>853</v>
      </c>
      <c r="AX201" s="765"/>
      <c r="AY201" s="691"/>
      <c r="AZ201" s="752"/>
      <c r="BA201" s="734"/>
      <c r="BB201" s="736"/>
      <c r="BC201" s="736"/>
      <c r="BD201" s="736"/>
      <c r="BE201" s="833" t="s">
        <v>1761</v>
      </c>
      <c r="BF201" s="794" t="s">
        <v>1984</v>
      </c>
      <c r="BG201" s="746" t="s">
        <v>737</v>
      </c>
      <c r="BH201" s="746"/>
      <c r="BI201" s="747"/>
    </row>
    <row r="202" spans="1:61" ht="40.15" customHeight="1">
      <c r="A202" s="749">
        <v>640015277</v>
      </c>
      <c r="B202" s="750">
        <v>64</v>
      </c>
      <c r="C202" s="753" t="s">
        <v>884</v>
      </c>
      <c r="D202" s="753"/>
      <c r="E202" s="728" t="s">
        <v>885</v>
      </c>
      <c r="F202" s="752"/>
      <c r="G202" s="736" t="s">
        <v>715</v>
      </c>
      <c r="H202" s="754" t="s">
        <v>715</v>
      </c>
      <c r="I202" s="755">
        <v>437</v>
      </c>
      <c r="J202" s="756" t="s">
        <v>990</v>
      </c>
      <c r="K202" s="757" t="s">
        <v>1985</v>
      </c>
      <c r="L202" s="758">
        <v>750022238</v>
      </c>
      <c r="M202" s="733" t="s">
        <v>1975</v>
      </c>
      <c r="N202" s="769" t="s">
        <v>1975</v>
      </c>
      <c r="O202" s="734" t="s">
        <v>1986</v>
      </c>
      <c r="P202" s="760"/>
      <c r="Q202" s="736"/>
      <c r="R202" s="736">
        <v>64120</v>
      </c>
      <c r="S202" s="761" t="s">
        <v>1987</v>
      </c>
      <c r="T202" s="728" t="s">
        <v>722</v>
      </c>
      <c r="U202" s="737" t="s">
        <v>1988</v>
      </c>
      <c r="V202" s="736"/>
      <c r="W202" s="736"/>
      <c r="X202" s="736"/>
      <c r="Y202" s="736"/>
      <c r="Z202" s="736" t="s">
        <v>1989</v>
      </c>
      <c r="AA202" s="736"/>
      <c r="AB202" s="734" t="s">
        <v>1981</v>
      </c>
      <c r="AC202" s="873"/>
      <c r="AD202" s="736">
        <v>75013</v>
      </c>
      <c r="AE202" s="734" t="s">
        <v>1982</v>
      </c>
      <c r="AF202" s="736" t="s">
        <v>1983</v>
      </c>
      <c r="AG202" s="736"/>
      <c r="AH202" s="736"/>
      <c r="AI202" s="736"/>
      <c r="AJ202" s="736"/>
      <c r="AK202" s="736"/>
      <c r="AL202" s="736"/>
      <c r="AM202" s="763"/>
      <c r="AN202" s="738"/>
      <c r="AO202" s="764"/>
      <c r="AP202" s="740" t="s">
        <v>737</v>
      </c>
      <c r="AQ202" s="691" t="s">
        <v>737</v>
      </c>
      <c r="AR202" s="691"/>
      <c r="AS202" s="752"/>
      <c r="AT202" s="691"/>
      <c r="AU202" s="765" t="s">
        <v>763</v>
      </c>
      <c r="AV202" s="765" t="s">
        <v>763</v>
      </c>
      <c r="AW202" s="766" t="s">
        <v>764</v>
      </c>
      <c r="AX202" s="765"/>
      <c r="AY202" s="691"/>
      <c r="AZ202" s="752"/>
      <c r="BA202" s="734"/>
      <c r="BB202" s="736"/>
      <c r="BC202" s="736"/>
      <c r="BD202" s="736"/>
      <c r="BE202" s="833" t="s">
        <v>1761</v>
      </c>
      <c r="BF202" s="794" t="s">
        <v>1984</v>
      </c>
      <c r="BG202" s="746" t="s">
        <v>737</v>
      </c>
      <c r="BH202" s="746"/>
      <c r="BI202" s="747"/>
    </row>
    <row r="203" spans="1:61" ht="40.15" customHeight="1">
      <c r="A203" s="749">
        <v>640018834</v>
      </c>
      <c r="B203" s="750">
        <v>64</v>
      </c>
      <c r="C203" s="753" t="s">
        <v>884</v>
      </c>
      <c r="D203" s="753"/>
      <c r="E203" s="728" t="s">
        <v>885</v>
      </c>
      <c r="F203" s="752"/>
      <c r="G203" s="736" t="s">
        <v>715</v>
      </c>
      <c r="H203" s="754" t="s">
        <v>715</v>
      </c>
      <c r="I203" s="755">
        <v>445</v>
      </c>
      <c r="J203" s="756" t="s">
        <v>1023</v>
      </c>
      <c r="K203" s="757" t="s">
        <v>1990</v>
      </c>
      <c r="L203" s="758">
        <v>750022238</v>
      </c>
      <c r="M203" s="733" t="s">
        <v>1975</v>
      </c>
      <c r="N203" s="769" t="s">
        <v>1975</v>
      </c>
      <c r="O203" s="760" t="s">
        <v>1991</v>
      </c>
      <c r="P203" s="760" t="s">
        <v>1992</v>
      </c>
      <c r="Q203" s="736"/>
      <c r="R203" s="736">
        <v>64490</v>
      </c>
      <c r="S203" s="761" t="s">
        <v>1993</v>
      </c>
      <c r="T203" s="728" t="s">
        <v>722</v>
      </c>
      <c r="U203" s="737" t="s">
        <v>1988</v>
      </c>
      <c r="V203" s="736"/>
      <c r="W203" s="736"/>
      <c r="X203" s="736"/>
      <c r="Y203" s="736"/>
      <c r="Z203" s="736"/>
      <c r="AA203" s="736"/>
      <c r="AB203" s="734" t="s">
        <v>1994</v>
      </c>
      <c r="AC203" s="736"/>
      <c r="AD203" s="736">
        <v>75013</v>
      </c>
      <c r="AE203" s="734" t="s">
        <v>1982</v>
      </c>
      <c r="AF203" s="736" t="s">
        <v>1983</v>
      </c>
      <c r="AG203" s="736"/>
      <c r="AH203" s="736"/>
      <c r="AI203" s="736"/>
      <c r="AJ203" s="736"/>
      <c r="AK203" s="736"/>
      <c r="AL203" s="736"/>
      <c r="AM203" s="763"/>
      <c r="AN203" s="738"/>
      <c r="AO203" s="764"/>
      <c r="AP203" s="740" t="s">
        <v>737</v>
      </c>
      <c r="AQ203" s="691" t="s">
        <v>737</v>
      </c>
      <c r="AR203" s="691"/>
      <c r="AS203" s="752"/>
      <c r="AT203" s="691"/>
      <c r="AU203" s="765" t="s">
        <v>763</v>
      </c>
      <c r="AV203" s="765" t="s">
        <v>763</v>
      </c>
      <c r="AW203" s="766" t="s">
        <v>853</v>
      </c>
      <c r="AX203" s="765"/>
      <c r="AY203" s="691"/>
      <c r="AZ203" s="752"/>
      <c r="BA203" s="734"/>
      <c r="BB203" s="736"/>
      <c r="BC203" s="736"/>
      <c r="BD203" s="736"/>
      <c r="BE203" s="833" t="s">
        <v>1761</v>
      </c>
      <c r="BF203" s="794" t="s">
        <v>1984</v>
      </c>
      <c r="BG203" s="746" t="s">
        <v>737</v>
      </c>
      <c r="BH203" s="746"/>
      <c r="BI203" s="747"/>
    </row>
    <row r="204" spans="1:61" ht="40.15" customHeight="1">
      <c r="A204" s="725">
        <v>860010727</v>
      </c>
      <c r="B204" s="726">
        <v>86</v>
      </c>
      <c r="C204" s="751" t="s">
        <v>713</v>
      </c>
      <c r="D204" s="727"/>
      <c r="E204" s="728" t="s">
        <v>714</v>
      </c>
      <c r="F204" s="728"/>
      <c r="G204" s="729" t="s">
        <v>715</v>
      </c>
      <c r="H204" s="729" t="s">
        <v>715</v>
      </c>
      <c r="I204" s="730">
        <v>182</v>
      </c>
      <c r="J204" s="727" t="s">
        <v>716</v>
      </c>
      <c r="K204" s="782" t="s">
        <v>1995</v>
      </c>
      <c r="L204" s="732">
        <v>750022238</v>
      </c>
      <c r="M204" s="733" t="s">
        <v>1975</v>
      </c>
      <c r="N204" s="731" t="s">
        <v>1975</v>
      </c>
      <c r="O204" s="734" t="s">
        <v>1996</v>
      </c>
      <c r="P204" s="734"/>
      <c r="Q204" s="735"/>
      <c r="R204" s="736">
        <v>86000</v>
      </c>
      <c r="S204" s="734" t="s">
        <v>1397</v>
      </c>
      <c r="T204" s="728" t="s">
        <v>722</v>
      </c>
      <c r="U204" s="737" t="s">
        <v>1997</v>
      </c>
      <c r="V204" s="735" t="s">
        <v>724</v>
      </c>
      <c r="W204" s="735" t="s">
        <v>1998</v>
      </c>
      <c r="X204" s="735" t="s">
        <v>1999</v>
      </c>
      <c r="Y204" s="735" t="s">
        <v>727</v>
      </c>
      <c r="Z204" s="734" t="s">
        <v>2000</v>
      </c>
      <c r="AA204" s="735"/>
      <c r="AB204" s="734" t="s">
        <v>1981</v>
      </c>
      <c r="AC204" s="734"/>
      <c r="AD204" s="734">
        <v>75013</v>
      </c>
      <c r="AE204" s="734" t="s">
        <v>1982</v>
      </c>
      <c r="AF204" s="734" t="s">
        <v>1983</v>
      </c>
      <c r="AG204" s="735" t="s">
        <v>2001</v>
      </c>
      <c r="AH204" s="735" t="s">
        <v>2002</v>
      </c>
      <c r="AI204" s="735" t="s">
        <v>2003</v>
      </c>
      <c r="AJ204" s="735" t="s">
        <v>2004</v>
      </c>
      <c r="AK204" s="874" t="s">
        <v>2005</v>
      </c>
      <c r="AL204" s="735"/>
      <c r="AM204" s="738"/>
      <c r="AN204" s="738"/>
      <c r="AO204" s="739"/>
      <c r="AP204" s="740" t="s">
        <v>734</v>
      </c>
      <c r="AQ204" s="741" t="s">
        <v>734</v>
      </c>
      <c r="AR204" s="742" t="s">
        <v>715</v>
      </c>
      <c r="AS204" s="741" t="s">
        <v>2006</v>
      </c>
      <c r="AT204" s="741"/>
      <c r="AU204" s="743">
        <v>43831</v>
      </c>
      <c r="AV204" s="743">
        <v>45657</v>
      </c>
      <c r="AW204" s="744">
        <v>86</v>
      </c>
      <c r="AX204" s="745">
        <v>43888</v>
      </c>
      <c r="AY204" s="741" t="s">
        <v>2007</v>
      </c>
      <c r="AZ204" s="741" t="s">
        <v>734</v>
      </c>
      <c r="BA204" s="734"/>
      <c r="BB204" s="734"/>
      <c r="BC204" s="735"/>
      <c r="BD204" s="734"/>
      <c r="BE204" s="735" t="s">
        <v>713</v>
      </c>
      <c r="BF204" s="723" t="s">
        <v>738</v>
      </c>
      <c r="BG204" s="746" t="s">
        <v>737</v>
      </c>
      <c r="BH204" s="746"/>
      <c r="BI204" s="747"/>
    </row>
    <row r="205" spans="1:61" ht="40.15" customHeight="1">
      <c r="A205" s="725">
        <v>860014505</v>
      </c>
      <c r="B205" s="726">
        <v>86</v>
      </c>
      <c r="C205" s="727" t="s">
        <v>713</v>
      </c>
      <c r="D205" s="727"/>
      <c r="E205" s="728" t="s">
        <v>714</v>
      </c>
      <c r="F205" s="728"/>
      <c r="G205" s="729" t="s">
        <v>715</v>
      </c>
      <c r="H205" s="729" t="s">
        <v>715</v>
      </c>
      <c r="I205" s="730">
        <v>445</v>
      </c>
      <c r="J205" s="727" t="s">
        <v>1023</v>
      </c>
      <c r="K205" s="731" t="s">
        <v>2008</v>
      </c>
      <c r="L205" s="732">
        <v>750022238</v>
      </c>
      <c r="M205" s="733" t="s">
        <v>1975</v>
      </c>
      <c r="N205" s="731" t="s">
        <v>1975</v>
      </c>
      <c r="O205" s="734"/>
      <c r="P205" s="734"/>
      <c r="Q205" s="735"/>
      <c r="R205" s="736">
        <v>86000</v>
      </c>
      <c r="S205" s="734" t="s">
        <v>1397</v>
      </c>
      <c r="T205" s="728" t="s">
        <v>722</v>
      </c>
      <c r="U205" s="737" t="s">
        <v>2009</v>
      </c>
      <c r="V205" s="735" t="s">
        <v>724</v>
      </c>
      <c r="W205" s="735" t="s">
        <v>1998</v>
      </c>
      <c r="X205" s="735" t="s">
        <v>1999</v>
      </c>
      <c r="Y205" s="735" t="s">
        <v>727</v>
      </c>
      <c r="Z205" s="734"/>
      <c r="AA205" s="735"/>
      <c r="AB205" s="734" t="s">
        <v>1981</v>
      </c>
      <c r="AC205" s="734"/>
      <c r="AD205" s="734">
        <v>75013</v>
      </c>
      <c r="AE205" s="734" t="s">
        <v>1982</v>
      </c>
      <c r="AF205" s="734" t="s">
        <v>1983</v>
      </c>
      <c r="AG205" s="735" t="s">
        <v>2001</v>
      </c>
      <c r="AH205" s="735" t="s">
        <v>2002</v>
      </c>
      <c r="AI205" s="735" t="s">
        <v>2003</v>
      </c>
      <c r="AJ205" s="735" t="s">
        <v>2004</v>
      </c>
      <c r="AK205" s="874" t="s">
        <v>2005</v>
      </c>
      <c r="AL205" s="735"/>
      <c r="AM205" s="738"/>
      <c r="AN205" s="738"/>
      <c r="AO205" s="739"/>
      <c r="AP205" s="740" t="s">
        <v>734</v>
      </c>
      <c r="AQ205" s="741" t="s">
        <v>734</v>
      </c>
      <c r="AR205" s="742" t="s">
        <v>715</v>
      </c>
      <c r="AS205" s="741" t="s">
        <v>2006</v>
      </c>
      <c r="AT205" s="741"/>
      <c r="AU205" s="743">
        <v>43831</v>
      </c>
      <c r="AV205" s="743">
        <v>45657</v>
      </c>
      <c r="AW205" s="744">
        <v>86</v>
      </c>
      <c r="AX205" s="745">
        <v>43888</v>
      </c>
      <c r="AY205" s="741" t="s">
        <v>2007</v>
      </c>
      <c r="AZ205" s="741" t="s">
        <v>734</v>
      </c>
      <c r="BA205" s="734"/>
      <c r="BB205" s="734"/>
      <c r="BC205" s="735"/>
      <c r="BD205" s="734"/>
      <c r="BE205" s="735" t="s">
        <v>713</v>
      </c>
      <c r="BF205" s="723" t="s">
        <v>738</v>
      </c>
      <c r="BG205" s="746" t="s">
        <v>737</v>
      </c>
      <c r="BH205" s="746"/>
      <c r="BI205" s="747"/>
    </row>
    <row r="206" spans="1:61" ht="40.15" customHeight="1">
      <c r="A206" s="795">
        <v>160007027</v>
      </c>
      <c r="B206" s="742">
        <v>16</v>
      </c>
      <c r="C206" s="727" t="s">
        <v>713</v>
      </c>
      <c r="D206" s="727"/>
      <c r="E206" s="728" t="s">
        <v>714</v>
      </c>
      <c r="F206" s="728"/>
      <c r="G206" s="791" t="s">
        <v>747</v>
      </c>
      <c r="H206" s="791" t="s">
        <v>748</v>
      </c>
      <c r="I206" s="773">
        <v>500</v>
      </c>
      <c r="J206" s="734" t="s">
        <v>749</v>
      </c>
      <c r="K206" s="769" t="s">
        <v>2010</v>
      </c>
      <c r="L206" s="800">
        <v>130787005</v>
      </c>
      <c r="M206" s="733" t="s">
        <v>2011</v>
      </c>
      <c r="N206" s="769" t="s">
        <v>2012</v>
      </c>
      <c r="O206" s="734" t="s">
        <v>2013</v>
      </c>
      <c r="P206" s="734"/>
      <c r="Q206" s="734"/>
      <c r="R206" s="736">
        <v>16150</v>
      </c>
      <c r="S206" s="734" t="s">
        <v>2014</v>
      </c>
      <c r="T206" s="728" t="s">
        <v>722</v>
      </c>
      <c r="U206" s="737" t="s">
        <v>2015</v>
      </c>
      <c r="V206" s="734" t="s">
        <v>724</v>
      </c>
      <c r="W206" s="734" t="s">
        <v>2016</v>
      </c>
      <c r="X206" s="734"/>
      <c r="Y206" s="734" t="s">
        <v>727</v>
      </c>
      <c r="Z206" s="734" t="s">
        <v>2017</v>
      </c>
      <c r="AA206" s="801" t="s">
        <v>2018</v>
      </c>
      <c r="AB206" s="734" t="s">
        <v>2019</v>
      </c>
      <c r="AC206" s="734"/>
      <c r="AD206" s="734">
        <v>13006</v>
      </c>
      <c r="AE206" s="734" t="s">
        <v>2020</v>
      </c>
      <c r="AF206" s="734" t="s">
        <v>2021</v>
      </c>
      <c r="AG206" s="734"/>
      <c r="AH206" s="734"/>
      <c r="AI206" s="734"/>
      <c r="AJ206" s="734"/>
      <c r="AK206" s="734"/>
      <c r="AL206" s="734"/>
      <c r="AM206" s="802"/>
      <c r="AN206" s="738"/>
      <c r="AO206" s="739"/>
      <c r="AP206" s="691" t="s">
        <v>734</v>
      </c>
      <c r="AQ206" s="712" t="s">
        <v>734</v>
      </c>
      <c r="AR206" s="742" t="s">
        <v>748</v>
      </c>
      <c r="AS206" s="742" t="s">
        <v>2022</v>
      </c>
      <c r="AT206" s="712"/>
      <c r="AU206" s="743">
        <v>43831</v>
      </c>
      <c r="AV206" s="743">
        <v>45657</v>
      </c>
      <c r="AW206" s="744">
        <v>16</v>
      </c>
      <c r="AX206" s="803">
        <v>43830</v>
      </c>
      <c r="AY206" s="742" t="s">
        <v>2023</v>
      </c>
      <c r="AZ206" s="742" t="s">
        <v>734</v>
      </c>
      <c r="BA206" s="734"/>
      <c r="BB206" s="734"/>
      <c r="BC206" s="734"/>
      <c r="BD206" s="734"/>
      <c r="BE206" s="798" t="s">
        <v>765</v>
      </c>
      <c r="BF206" s="804" t="s">
        <v>947</v>
      </c>
      <c r="BG206" s="746" t="s">
        <v>734</v>
      </c>
      <c r="BH206" s="746"/>
      <c r="BI206" s="747"/>
    </row>
    <row r="207" spans="1:61" ht="55.5" customHeight="1">
      <c r="A207" s="795">
        <v>160007332</v>
      </c>
      <c r="B207" s="742">
        <v>16</v>
      </c>
      <c r="C207" s="727" t="s">
        <v>713</v>
      </c>
      <c r="D207" s="727"/>
      <c r="E207" s="728" t="s">
        <v>714</v>
      </c>
      <c r="F207" s="728"/>
      <c r="G207" s="791" t="s">
        <v>747</v>
      </c>
      <c r="H207" s="791" t="s">
        <v>748</v>
      </c>
      <c r="I207" s="773">
        <v>500</v>
      </c>
      <c r="J207" s="734" t="s">
        <v>749</v>
      </c>
      <c r="K207" s="769" t="s">
        <v>2024</v>
      </c>
      <c r="L207" s="800">
        <v>130787005</v>
      </c>
      <c r="M207" s="733" t="s">
        <v>2011</v>
      </c>
      <c r="N207" s="769" t="s">
        <v>2012</v>
      </c>
      <c r="O207" s="734" t="s">
        <v>2025</v>
      </c>
      <c r="P207" s="734"/>
      <c r="Q207" s="734"/>
      <c r="R207" s="736">
        <v>16250</v>
      </c>
      <c r="S207" s="734" t="s">
        <v>2026</v>
      </c>
      <c r="T207" s="728" t="s">
        <v>722</v>
      </c>
      <c r="U207" s="737" t="s">
        <v>2027</v>
      </c>
      <c r="V207" s="734"/>
      <c r="W207" s="734" t="s">
        <v>2028</v>
      </c>
      <c r="X207" s="734"/>
      <c r="Y207" s="734"/>
      <c r="Z207" s="734" t="s">
        <v>2029</v>
      </c>
      <c r="AA207" s="801" t="s">
        <v>2018</v>
      </c>
      <c r="AB207" s="734" t="s">
        <v>2019</v>
      </c>
      <c r="AC207" s="734"/>
      <c r="AD207" s="734">
        <v>13006</v>
      </c>
      <c r="AE207" s="734" t="s">
        <v>2020</v>
      </c>
      <c r="AF207" s="734" t="s">
        <v>2021</v>
      </c>
      <c r="AG207" s="734"/>
      <c r="AH207" s="734"/>
      <c r="AI207" s="734"/>
      <c r="AJ207" s="734"/>
      <c r="AK207" s="734"/>
      <c r="AL207" s="734"/>
      <c r="AM207" s="802"/>
      <c r="AN207" s="738"/>
      <c r="AO207" s="739"/>
      <c r="AP207" s="691" t="s">
        <v>734</v>
      </c>
      <c r="AQ207" s="712" t="s">
        <v>734</v>
      </c>
      <c r="AR207" s="742" t="s">
        <v>748</v>
      </c>
      <c r="AS207" s="742" t="s">
        <v>2022</v>
      </c>
      <c r="AT207" s="712"/>
      <c r="AU207" s="743">
        <v>43831</v>
      </c>
      <c r="AV207" s="743">
        <v>45657</v>
      </c>
      <c r="AW207" s="744">
        <v>16</v>
      </c>
      <c r="AX207" s="803">
        <v>43830</v>
      </c>
      <c r="AY207" s="742" t="s">
        <v>2023</v>
      </c>
      <c r="AZ207" s="742" t="s">
        <v>734</v>
      </c>
      <c r="BA207" s="734"/>
      <c r="BB207" s="734"/>
      <c r="BC207" s="734"/>
      <c r="BD207" s="734"/>
      <c r="BE207" s="798" t="s">
        <v>765</v>
      </c>
      <c r="BF207" s="804" t="s">
        <v>947</v>
      </c>
      <c r="BG207" s="746" t="s">
        <v>734</v>
      </c>
      <c r="BH207" s="746"/>
      <c r="BI207" s="747"/>
    </row>
    <row r="208" spans="1:61" ht="90.6" customHeight="1">
      <c r="A208" s="795">
        <v>160007480</v>
      </c>
      <c r="B208" s="742">
        <v>16</v>
      </c>
      <c r="C208" s="727" t="s">
        <v>713</v>
      </c>
      <c r="D208" s="727"/>
      <c r="E208" s="728" t="s">
        <v>714</v>
      </c>
      <c r="F208" s="728"/>
      <c r="G208" s="791" t="s">
        <v>747</v>
      </c>
      <c r="H208" s="791" t="s">
        <v>748</v>
      </c>
      <c r="I208" s="773">
        <v>500</v>
      </c>
      <c r="J208" s="734" t="s">
        <v>749</v>
      </c>
      <c r="K208" s="799" t="s">
        <v>2030</v>
      </c>
      <c r="L208" s="800">
        <v>130787005</v>
      </c>
      <c r="M208" s="733" t="s">
        <v>2011</v>
      </c>
      <c r="N208" s="769" t="s">
        <v>2012</v>
      </c>
      <c r="O208" s="734" t="s">
        <v>2031</v>
      </c>
      <c r="P208" s="734"/>
      <c r="Q208" s="734"/>
      <c r="R208" s="736">
        <v>16240</v>
      </c>
      <c r="S208" s="734" t="s">
        <v>2032</v>
      </c>
      <c r="T208" s="728" t="s">
        <v>722</v>
      </c>
      <c r="U208" s="737" t="s">
        <v>2033</v>
      </c>
      <c r="V208" s="734" t="s">
        <v>813</v>
      </c>
      <c r="W208" s="734" t="s">
        <v>2034</v>
      </c>
      <c r="X208" s="734"/>
      <c r="Y208" s="734" t="s">
        <v>954</v>
      </c>
      <c r="Z208" s="734" t="s">
        <v>2035</v>
      </c>
      <c r="AA208" s="801" t="s">
        <v>2018</v>
      </c>
      <c r="AB208" s="734" t="s">
        <v>2019</v>
      </c>
      <c r="AC208" s="734"/>
      <c r="AD208" s="734">
        <v>13006</v>
      </c>
      <c r="AE208" s="734" t="s">
        <v>2020</v>
      </c>
      <c r="AF208" s="734" t="s">
        <v>2021</v>
      </c>
      <c r="AG208" s="734"/>
      <c r="AH208" s="734"/>
      <c r="AI208" s="734"/>
      <c r="AJ208" s="734"/>
      <c r="AK208" s="734"/>
      <c r="AL208" s="734"/>
      <c r="AM208" s="802"/>
      <c r="AN208" s="738"/>
      <c r="AO208" s="739"/>
      <c r="AP208" s="691" t="s">
        <v>734</v>
      </c>
      <c r="AQ208" s="712" t="s">
        <v>734</v>
      </c>
      <c r="AR208" s="742" t="s">
        <v>748</v>
      </c>
      <c r="AS208" s="742" t="s">
        <v>2022</v>
      </c>
      <c r="AT208" s="712"/>
      <c r="AU208" s="743">
        <v>43831</v>
      </c>
      <c r="AV208" s="743">
        <v>45657</v>
      </c>
      <c r="AW208" s="744">
        <v>16</v>
      </c>
      <c r="AX208" s="803">
        <v>43830</v>
      </c>
      <c r="AY208" s="742" t="s">
        <v>2023</v>
      </c>
      <c r="AZ208" s="742" t="s">
        <v>734</v>
      </c>
      <c r="BA208" s="734"/>
      <c r="BB208" s="734"/>
      <c r="BC208" s="734"/>
      <c r="BD208" s="734"/>
      <c r="BE208" s="798" t="s">
        <v>765</v>
      </c>
      <c r="BF208" s="804" t="s">
        <v>947</v>
      </c>
      <c r="BG208" s="746" t="s">
        <v>734</v>
      </c>
      <c r="BH208" s="746"/>
      <c r="BI208" s="747"/>
    </row>
    <row r="209" spans="1:61" ht="82.15" customHeight="1">
      <c r="A209" s="795">
        <v>160008330</v>
      </c>
      <c r="B209" s="742">
        <v>16</v>
      </c>
      <c r="C209" s="727" t="s">
        <v>713</v>
      </c>
      <c r="D209" s="727"/>
      <c r="E209" s="728" t="s">
        <v>714</v>
      </c>
      <c r="F209" s="728"/>
      <c r="G209" s="791" t="s">
        <v>747</v>
      </c>
      <c r="H209" s="791" t="s">
        <v>748</v>
      </c>
      <c r="I209" s="773">
        <v>500</v>
      </c>
      <c r="J209" s="734" t="s">
        <v>749</v>
      </c>
      <c r="K209" s="769" t="s">
        <v>2036</v>
      </c>
      <c r="L209" s="800">
        <v>130787005</v>
      </c>
      <c r="M209" s="733" t="s">
        <v>2011</v>
      </c>
      <c r="N209" s="769" t="s">
        <v>2012</v>
      </c>
      <c r="O209" s="734" t="s">
        <v>2037</v>
      </c>
      <c r="P209" s="734"/>
      <c r="Q209" s="734"/>
      <c r="R209" s="736">
        <v>16330</v>
      </c>
      <c r="S209" s="734" t="s">
        <v>2038</v>
      </c>
      <c r="T209" s="728" t="s">
        <v>722</v>
      </c>
      <c r="U209" s="737" t="s">
        <v>2039</v>
      </c>
      <c r="V209" s="734"/>
      <c r="W209" s="734"/>
      <c r="X209" s="734"/>
      <c r="Y209" s="734"/>
      <c r="Z209" s="734" t="s">
        <v>2040</v>
      </c>
      <c r="AA209" s="801" t="s">
        <v>2018</v>
      </c>
      <c r="AB209" s="734" t="s">
        <v>2041</v>
      </c>
      <c r="AC209" s="734"/>
      <c r="AD209" s="734">
        <v>13006</v>
      </c>
      <c r="AE209" s="734" t="s">
        <v>2020</v>
      </c>
      <c r="AF209" s="734" t="s">
        <v>2021</v>
      </c>
      <c r="AG209" s="734"/>
      <c r="AH209" s="734"/>
      <c r="AI209" s="734"/>
      <c r="AJ209" s="734"/>
      <c r="AK209" s="734"/>
      <c r="AL209" s="734"/>
      <c r="AM209" s="802"/>
      <c r="AN209" s="738"/>
      <c r="AO209" s="739"/>
      <c r="AP209" s="691" t="s">
        <v>734</v>
      </c>
      <c r="AQ209" s="712" t="s">
        <v>734</v>
      </c>
      <c r="AR209" s="742" t="s">
        <v>748</v>
      </c>
      <c r="AS209" s="742" t="s">
        <v>2022</v>
      </c>
      <c r="AT209" s="712"/>
      <c r="AU209" s="743">
        <v>43831</v>
      </c>
      <c r="AV209" s="743">
        <v>45657</v>
      </c>
      <c r="AW209" s="744">
        <v>16</v>
      </c>
      <c r="AX209" s="803">
        <v>43830</v>
      </c>
      <c r="AY209" s="742" t="s">
        <v>2023</v>
      </c>
      <c r="AZ209" s="742" t="s">
        <v>734</v>
      </c>
      <c r="BA209" s="734"/>
      <c r="BB209" s="734"/>
      <c r="BC209" s="734"/>
      <c r="BD209" s="734"/>
      <c r="BE209" s="798" t="s">
        <v>765</v>
      </c>
      <c r="BF209" s="804" t="s">
        <v>947</v>
      </c>
      <c r="BG209" s="746" t="s">
        <v>734</v>
      </c>
      <c r="BH209" s="746"/>
      <c r="BI209" s="747"/>
    </row>
    <row r="210" spans="1:61" ht="83.25" customHeight="1">
      <c r="A210" s="875">
        <v>860010966</v>
      </c>
      <c r="B210" s="876">
        <v>86</v>
      </c>
      <c r="C210" s="727" t="s">
        <v>713</v>
      </c>
      <c r="D210" s="727"/>
      <c r="E210" s="728" t="s">
        <v>714</v>
      </c>
      <c r="F210" s="728"/>
      <c r="G210" s="798" t="s">
        <v>747</v>
      </c>
      <c r="H210" s="798" t="s">
        <v>748</v>
      </c>
      <c r="I210" s="730">
        <v>500</v>
      </c>
      <c r="J210" s="727" t="s">
        <v>749</v>
      </c>
      <c r="K210" s="807" t="s">
        <v>2042</v>
      </c>
      <c r="L210" s="877">
        <v>130787005</v>
      </c>
      <c r="M210" s="733" t="s">
        <v>2011</v>
      </c>
      <c r="N210" s="769" t="s">
        <v>2012</v>
      </c>
      <c r="O210" s="734" t="s">
        <v>2043</v>
      </c>
      <c r="P210" s="734"/>
      <c r="Q210" s="798"/>
      <c r="R210" s="736">
        <v>86330</v>
      </c>
      <c r="S210" s="734" t="s">
        <v>2044</v>
      </c>
      <c r="T210" s="728" t="s">
        <v>722</v>
      </c>
      <c r="U210" s="737" t="s">
        <v>2045</v>
      </c>
      <c r="V210" s="798"/>
      <c r="W210" s="798"/>
      <c r="X210" s="798"/>
      <c r="Y210" s="798" t="s">
        <v>727</v>
      </c>
      <c r="Z210" s="734" t="s">
        <v>2046</v>
      </c>
      <c r="AA210" s="801" t="s">
        <v>2018</v>
      </c>
      <c r="AB210" s="734" t="s">
        <v>2041</v>
      </c>
      <c r="AC210" s="734"/>
      <c r="AD210" s="734">
        <v>13006</v>
      </c>
      <c r="AE210" s="734" t="s">
        <v>2020</v>
      </c>
      <c r="AF210" s="734" t="s">
        <v>2021</v>
      </c>
      <c r="AG210" s="798"/>
      <c r="AH210" s="798"/>
      <c r="AI210" s="798"/>
      <c r="AJ210" s="798"/>
      <c r="AK210" s="798"/>
      <c r="AL210" s="798"/>
      <c r="AM210" s="738"/>
      <c r="AN210" s="738"/>
      <c r="AO210" s="739"/>
      <c r="AP210" s="691" t="s">
        <v>734</v>
      </c>
      <c r="AQ210" s="810" t="s">
        <v>734</v>
      </c>
      <c r="AR210" s="742" t="s">
        <v>748</v>
      </c>
      <c r="AS210" s="810" t="s">
        <v>2047</v>
      </c>
      <c r="AT210" s="810"/>
      <c r="AU210" s="743">
        <v>43098</v>
      </c>
      <c r="AV210" s="743">
        <v>44923</v>
      </c>
      <c r="AW210" s="744">
        <v>86</v>
      </c>
      <c r="AX210" s="811">
        <v>43098</v>
      </c>
      <c r="AY210" s="810" t="s">
        <v>2048</v>
      </c>
      <c r="AZ210" s="811" t="s">
        <v>737</v>
      </c>
      <c r="BA210" s="734"/>
      <c r="BB210" s="734"/>
      <c r="BC210" s="734"/>
      <c r="BD210" s="734"/>
      <c r="BE210" s="798" t="s">
        <v>713</v>
      </c>
      <c r="BF210" s="723" t="s">
        <v>738</v>
      </c>
      <c r="BG210" s="746" t="s">
        <v>734</v>
      </c>
      <c r="BH210" s="746"/>
      <c r="BI210" s="747"/>
    </row>
    <row r="211" spans="1:61" ht="51" customHeight="1">
      <c r="A211" s="875">
        <v>860011170</v>
      </c>
      <c r="B211" s="876">
        <v>86</v>
      </c>
      <c r="C211" s="727" t="s">
        <v>713</v>
      </c>
      <c r="D211" s="727"/>
      <c r="E211" s="728" t="s">
        <v>714</v>
      </c>
      <c r="F211" s="728"/>
      <c r="G211" s="798" t="s">
        <v>747</v>
      </c>
      <c r="H211" s="798" t="s">
        <v>748</v>
      </c>
      <c r="I211" s="730">
        <v>500</v>
      </c>
      <c r="J211" s="727" t="s">
        <v>749</v>
      </c>
      <c r="K211" s="807" t="s">
        <v>2049</v>
      </c>
      <c r="L211" s="877">
        <v>130787005</v>
      </c>
      <c r="M211" s="733" t="s">
        <v>2011</v>
      </c>
      <c r="N211" s="769" t="s">
        <v>2012</v>
      </c>
      <c r="O211" s="734" t="s">
        <v>2050</v>
      </c>
      <c r="P211" s="734"/>
      <c r="Q211" s="798"/>
      <c r="R211" s="736">
        <v>86340</v>
      </c>
      <c r="S211" s="734" t="s">
        <v>2051</v>
      </c>
      <c r="T211" s="728" t="s">
        <v>722</v>
      </c>
      <c r="U211" s="737" t="s">
        <v>2052</v>
      </c>
      <c r="V211" s="798" t="s">
        <v>813</v>
      </c>
      <c r="W211" s="798" t="s">
        <v>2053</v>
      </c>
      <c r="X211" s="798" t="s">
        <v>2054</v>
      </c>
      <c r="Y211" s="798" t="s">
        <v>813</v>
      </c>
      <c r="Z211" s="734" t="s">
        <v>2055</v>
      </c>
      <c r="AA211" s="801" t="s">
        <v>2018</v>
      </c>
      <c r="AB211" s="734" t="s">
        <v>2041</v>
      </c>
      <c r="AC211" s="734"/>
      <c r="AD211" s="734">
        <v>13006</v>
      </c>
      <c r="AE211" s="734" t="s">
        <v>2020</v>
      </c>
      <c r="AF211" s="734" t="s">
        <v>2021</v>
      </c>
      <c r="AG211" s="798"/>
      <c r="AH211" s="798"/>
      <c r="AI211" s="798"/>
      <c r="AJ211" s="798"/>
      <c r="AK211" s="798"/>
      <c r="AL211" s="798"/>
      <c r="AM211" s="738"/>
      <c r="AN211" s="738"/>
      <c r="AO211" s="739"/>
      <c r="AP211" s="691" t="s">
        <v>734</v>
      </c>
      <c r="AQ211" s="810" t="s">
        <v>734</v>
      </c>
      <c r="AR211" s="742" t="s">
        <v>748</v>
      </c>
      <c r="AS211" s="810" t="s">
        <v>2047</v>
      </c>
      <c r="AT211" s="810"/>
      <c r="AU211" s="743">
        <v>43098</v>
      </c>
      <c r="AV211" s="743">
        <v>44923</v>
      </c>
      <c r="AW211" s="744">
        <v>86</v>
      </c>
      <c r="AX211" s="811">
        <v>43098</v>
      </c>
      <c r="AY211" s="810" t="s">
        <v>2048</v>
      </c>
      <c r="AZ211" s="811" t="s">
        <v>737</v>
      </c>
      <c r="BA211" s="734"/>
      <c r="BB211" s="734"/>
      <c r="BC211" s="734"/>
      <c r="BD211" s="734"/>
      <c r="BE211" s="798" t="s">
        <v>713</v>
      </c>
      <c r="BF211" s="723" t="s">
        <v>738</v>
      </c>
      <c r="BG211" s="746" t="s">
        <v>734</v>
      </c>
      <c r="BH211" s="746"/>
      <c r="BI211" s="747"/>
    </row>
    <row r="212" spans="1:61" ht="40.15" customHeight="1">
      <c r="A212" s="875">
        <v>860011378</v>
      </c>
      <c r="B212" s="876">
        <v>86</v>
      </c>
      <c r="C212" s="727" t="s">
        <v>713</v>
      </c>
      <c r="D212" s="727"/>
      <c r="E212" s="728" t="s">
        <v>714</v>
      </c>
      <c r="F212" s="728"/>
      <c r="G212" s="798" t="s">
        <v>747</v>
      </c>
      <c r="H212" s="798" t="s">
        <v>748</v>
      </c>
      <c r="I212" s="730">
        <v>500</v>
      </c>
      <c r="J212" s="727" t="s">
        <v>749</v>
      </c>
      <c r="K212" s="878" t="s">
        <v>2056</v>
      </c>
      <c r="L212" s="877">
        <v>130787005</v>
      </c>
      <c r="M212" s="733" t="s">
        <v>2011</v>
      </c>
      <c r="N212" s="769" t="s">
        <v>2012</v>
      </c>
      <c r="O212" s="734" t="s">
        <v>2057</v>
      </c>
      <c r="P212" s="734"/>
      <c r="Q212" s="798"/>
      <c r="R212" s="736">
        <v>86320</v>
      </c>
      <c r="S212" s="734" t="s">
        <v>2058</v>
      </c>
      <c r="T212" s="728" t="s">
        <v>722</v>
      </c>
      <c r="U212" s="737" t="s">
        <v>2059</v>
      </c>
      <c r="V212" s="798"/>
      <c r="W212" s="798"/>
      <c r="X212" s="798"/>
      <c r="Y212" s="798"/>
      <c r="Z212" s="734" t="s">
        <v>2060</v>
      </c>
      <c r="AA212" s="801" t="s">
        <v>2018</v>
      </c>
      <c r="AB212" s="734" t="s">
        <v>2041</v>
      </c>
      <c r="AC212" s="734"/>
      <c r="AD212" s="734">
        <v>13006</v>
      </c>
      <c r="AE212" s="734" t="s">
        <v>2020</v>
      </c>
      <c r="AF212" s="734" t="s">
        <v>2021</v>
      </c>
      <c r="AG212" s="798"/>
      <c r="AH212" s="798"/>
      <c r="AI212" s="798"/>
      <c r="AJ212" s="798"/>
      <c r="AK212" s="798"/>
      <c r="AL212" s="798"/>
      <c r="AM212" s="738"/>
      <c r="AN212" s="738"/>
      <c r="AO212" s="739"/>
      <c r="AP212" s="691" t="s">
        <v>734</v>
      </c>
      <c r="AQ212" s="810" t="s">
        <v>734</v>
      </c>
      <c r="AR212" s="742" t="s">
        <v>748</v>
      </c>
      <c r="AS212" s="810" t="s">
        <v>2047</v>
      </c>
      <c r="AT212" s="810"/>
      <c r="AU212" s="743">
        <v>43098</v>
      </c>
      <c r="AV212" s="743">
        <v>44923</v>
      </c>
      <c r="AW212" s="744">
        <v>86</v>
      </c>
      <c r="AX212" s="811">
        <v>43098</v>
      </c>
      <c r="AY212" s="810" t="s">
        <v>2048</v>
      </c>
      <c r="AZ212" s="811" t="s">
        <v>737</v>
      </c>
      <c r="BA212" s="734"/>
      <c r="BB212" s="734"/>
      <c r="BC212" s="734"/>
      <c r="BD212" s="734"/>
      <c r="BE212" s="798" t="s">
        <v>713</v>
      </c>
      <c r="BF212" s="723" t="s">
        <v>738</v>
      </c>
      <c r="BG212" s="746" t="s">
        <v>734</v>
      </c>
      <c r="BH212" s="746"/>
      <c r="BI212" s="747"/>
    </row>
    <row r="213" spans="1:61" ht="40.15" customHeight="1">
      <c r="A213" s="879">
        <v>860780675</v>
      </c>
      <c r="B213" s="880">
        <v>86</v>
      </c>
      <c r="C213" s="727" t="s">
        <v>713</v>
      </c>
      <c r="D213" s="727"/>
      <c r="E213" s="728" t="s">
        <v>714</v>
      </c>
      <c r="F213" s="728"/>
      <c r="G213" s="727" t="s">
        <v>747</v>
      </c>
      <c r="H213" s="727" t="s">
        <v>748</v>
      </c>
      <c r="I213" s="730">
        <v>500</v>
      </c>
      <c r="J213" s="727" t="s">
        <v>749</v>
      </c>
      <c r="K213" s="881" t="s">
        <v>2061</v>
      </c>
      <c r="L213" s="877">
        <v>130787005</v>
      </c>
      <c r="M213" s="733" t="s">
        <v>2011</v>
      </c>
      <c r="N213" s="769" t="s">
        <v>2012</v>
      </c>
      <c r="O213" s="734" t="s">
        <v>2062</v>
      </c>
      <c r="P213" s="734"/>
      <c r="Q213" s="727"/>
      <c r="R213" s="736">
        <v>86170</v>
      </c>
      <c r="S213" s="734" t="s">
        <v>2063</v>
      </c>
      <c r="T213" s="728" t="s">
        <v>722</v>
      </c>
      <c r="U213" s="737" t="s">
        <v>2064</v>
      </c>
      <c r="V213" s="727" t="s">
        <v>724</v>
      </c>
      <c r="W213" s="727"/>
      <c r="X213" s="727"/>
      <c r="Y213" s="727" t="s">
        <v>727</v>
      </c>
      <c r="Z213" s="734" t="s">
        <v>2065</v>
      </c>
      <c r="AA213" s="801" t="s">
        <v>2018</v>
      </c>
      <c r="AB213" s="734" t="s">
        <v>2041</v>
      </c>
      <c r="AC213" s="734"/>
      <c r="AD213" s="734">
        <v>13006</v>
      </c>
      <c r="AE213" s="734" t="s">
        <v>2020</v>
      </c>
      <c r="AF213" s="734" t="s">
        <v>2021</v>
      </c>
      <c r="AG213" s="727"/>
      <c r="AH213" s="727"/>
      <c r="AI213" s="727"/>
      <c r="AJ213" s="727"/>
      <c r="AK213" s="727"/>
      <c r="AL213" s="727"/>
      <c r="AM213" s="738"/>
      <c r="AN213" s="738"/>
      <c r="AO213" s="739"/>
      <c r="AP213" s="691" t="s">
        <v>734</v>
      </c>
      <c r="AQ213" s="810" t="s">
        <v>734</v>
      </c>
      <c r="AR213" s="742" t="s">
        <v>748</v>
      </c>
      <c r="AS213" s="810" t="s">
        <v>2047</v>
      </c>
      <c r="AT213" s="810" t="s">
        <v>2066</v>
      </c>
      <c r="AU213" s="743">
        <v>43098</v>
      </c>
      <c r="AV213" s="743">
        <v>44923</v>
      </c>
      <c r="AW213" s="744">
        <v>86</v>
      </c>
      <c r="AX213" s="811">
        <v>43098</v>
      </c>
      <c r="AY213" s="810" t="s">
        <v>2048</v>
      </c>
      <c r="AZ213" s="811" t="s">
        <v>737</v>
      </c>
      <c r="BA213" s="727"/>
      <c r="BB213" s="727"/>
      <c r="BC213" s="734"/>
      <c r="BD213" s="734"/>
      <c r="BE213" s="735" t="s">
        <v>713</v>
      </c>
      <c r="BF213" s="723" t="s">
        <v>738</v>
      </c>
      <c r="BG213" s="746" t="s">
        <v>734</v>
      </c>
      <c r="BH213" s="746"/>
      <c r="BI213" s="747"/>
    </row>
    <row r="214" spans="1:61" ht="40.15" customHeight="1">
      <c r="A214" s="875">
        <v>860780709</v>
      </c>
      <c r="B214" s="876">
        <v>86</v>
      </c>
      <c r="C214" s="727" t="s">
        <v>713</v>
      </c>
      <c r="D214" s="727"/>
      <c r="E214" s="728" t="s">
        <v>714</v>
      </c>
      <c r="F214" s="728"/>
      <c r="G214" s="798" t="s">
        <v>747</v>
      </c>
      <c r="H214" s="798" t="s">
        <v>748</v>
      </c>
      <c r="I214" s="730">
        <v>500</v>
      </c>
      <c r="J214" s="727" t="s">
        <v>749</v>
      </c>
      <c r="K214" s="807" t="s">
        <v>2067</v>
      </c>
      <c r="L214" s="877">
        <v>130787005</v>
      </c>
      <c r="M214" s="733" t="s">
        <v>2011</v>
      </c>
      <c r="N214" s="769" t="s">
        <v>2012</v>
      </c>
      <c r="O214" s="734" t="s">
        <v>2068</v>
      </c>
      <c r="P214" s="734"/>
      <c r="Q214" s="798"/>
      <c r="R214" s="736">
        <v>86140</v>
      </c>
      <c r="S214" s="734" t="s">
        <v>2069</v>
      </c>
      <c r="T214" s="728" t="s">
        <v>722</v>
      </c>
      <c r="U214" s="737" t="s">
        <v>2070</v>
      </c>
      <c r="V214" s="798" t="s">
        <v>724</v>
      </c>
      <c r="W214" s="798"/>
      <c r="X214" s="798"/>
      <c r="Y214" s="798" t="s">
        <v>727</v>
      </c>
      <c r="Z214" s="734" t="s">
        <v>2071</v>
      </c>
      <c r="AA214" s="801" t="s">
        <v>2018</v>
      </c>
      <c r="AB214" s="734" t="s">
        <v>2041</v>
      </c>
      <c r="AC214" s="734"/>
      <c r="AD214" s="734">
        <v>13006</v>
      </c>
      <c r="AE214" s="734" t="s">
        <v>2020</v>
      </c>
      <c r="AF214" s="734" t="s">
        <v>2021</v>
      </c>
      <c r="AG214" s="798"/>
      <c r="AH214" s="798"/>
      <c r="AI214" s="798"/>
      <c r="AJ214" s="798"/>
      <c r="AK214" s="798"/>
      <c r="AL214" s="798"/>
      <c r="AM214" s="738"/>
      <c r="AN214" s="738"/>
      <c r="AO214" s="739"/>
      <c r="AP214" s="691" t="s">
        <v>734</v>
      </c>
      <c r="AQ214" s="810" t="s">
        <v>734</v>
      </c>
      <c r="AR214" s="742" t="s">
        <v>748</v>
      </c>
      <c r="AS214" s="810" t="s">
        <v>2047</v>
      </c>
      <c r="AT214" s="810"/>
      <c r="AU214" s="743">
        <v>43098</v>
      </c>
      <c r="AV214" s="743">
        <v>44923</v>
      </c>
      <c r="AW214" s="744">
        <v>86</v>
      </c>
      <c r="AX214" s="811">
        <v>43098</v>
      </c>
      <c r="AY214" s="810" t="s">
        <v>2048</v>
      </c>
      <c r="AZ214" s="811" t="s">
        <v>737</v>
      </c>
      <c r="BA214" s="734"/>
      <c r="BB214" s="734"/>
      <c r="BC214" s="734"/>
      <c r="BD214" s="734"/>
      <c r="BE214" s="798" t="s">
        <v>713</v>
      </c>
      <c r="BF214" s="723" t="s">
        <v>738</v>
      </c>
      <c r="BG214" s="746" t="s">
        <v>734</v>
      </c>
      <c r="BH214" s="746"/>
      <c r="BI214" s="747"/>
    </row>
    <row r="215" spans="1:61" ht="48.6" customHeight="1">
      <c r="A215" s="875">
        <v>860789650</v>
      </c>
      <c r="B215" s="876">
        <v>86</v>
      </c>
      <c r="C215" s="727" t="s">
        <v>713</v>
      </c>
      <c r="D215" s="727"/>
      <c r="E215" s="728" t="s">
        <v>714</v>
      </c>
      <c r="F215" s="728"/>
      <c r="G215" s="798" t="s">
        <v>747</v>
      </c>
      <c r="H215" s="798" t="s">
        <v>748</v>
      </c>
      <c r="I215" s="730">
        <v>500</v>
      </c>
      <c r="J215" s="727" t="s">
        <v>749</v>
      </c>
      <c r="K215" s="807" t="s">
        <v>2072</v>
      </c>
      <c r="L215" s="877">
        <v>130787005</v>
      </c>
      <c r="M215" s="733" t="s">
        <v>2011</v>
      </c>
      <c r="N215" s="769" t="s">
        <v>2012</v>
      </c>
      <c r="O215" s="734" t="s">
        <v>2073</v>
      </c>
      <c r="P215" s="734"/>
      <c r="Q215" s="798"/>
      <c r="R215" s="736">
        <v>86190</v>
      </c>
      <c r="S215" s="734" t="s">
        <v>2074</v>
      </c>
      <c r="T215" s="728" t="s">
        <v>722</v>
      </c>
      <c r="U215" s="737" t="s">
        <v>2075</v>
      </c>
      <c r="V215" s="798" t="s">
        <v>724</v>
      </c>
      <c r="W215" s="798" t="s">
        <v>2076</v>
      </c>
      <c r="X215" s="798" t="s">
        <v>2077</v>
      </c>
      <c r="Y215" s="798" t="s">
        <v>727</v>
      </c>
      <c r="Z215" s="734" t="s">
        <v>2078</v>
      </c>
      <c r="AA215" s="798" t="s">
        <v>2079</v>
      </c>
      <c r="AB215" s="734" t="s">
        <v>2041</v>
      </c>
      <c r="AC215" s="734"/>
      <c r="AD215" s="734">
        <v>13006</v>
      </c>
      <c r="AE215" s="734" t="s">
        <v>2020</v>
      </c>
      <c r="AF215" s="734" t="s">
        <v>2021</v>
      </c>
      <c r="AG215" s="798"/>
      <c r="AH215" s="798"/>
      <c r="AI215" s="798"/>
      <c r="AJ215" s="798"/>
      <c r="AK215" s="798"/>
      <c r="AL215" s="798"/>
      <c r="AM215" s="738"/>
      <c r="AN215" s="738"/>
      <c r="AO215" s="739"/>
      <c r="AP215" s="691" t="s">
        <v>734</v>
      </c>
      <c r="AQ215" s="810" t="s">
        <v>734</v>
      </c>
      <c r="AR215" s="742" t="s">
        <v>748</v>
      </c>
      <c r="AS215" s="810" t="s">
        <v>2047</v>
      </c>
      <c r="AT215" s="810"/>
      <c r="AU215" s="743">
        <v>43098</v>
      </c>
      <c r="AV215" s="743">
        <v>44923</v>
      </c>
      <c r="AW215" s="744">
        <v>86</v>
      </c>
      <c r="AX215" s="811">
        <v>43098</v>
      </c>
      <c r="AY215" s="810" t="s">
        <v>2048</v>
      </c>
      <c r="AZ215" s="811" t="s">
        <v>737</v>
      </c>
      <c r="BA215" s="734"/>
      <c r="BB215" s="734"/>
      <c r="BC215" s="734"/>
      <c r="BD215" s="734"/>
      <c r="BE215" s="798" t="s">
        <v>713</v>
      </c>
      <c r="BF215" s="723" t="s">
        <v>738</v>
      </c>
      <c r="BG215" s="746" t="s">
        <v>734</v>
      </c>
      <c r="BH215" s="746"/>
      <c r="BI215" s="747"/>
    </row>
    <row r="216" spans="1:61" ht="50.45" customHeight="1">
      <c r="A216" s="846">
        <v>170791347</v>
      </c>
      <c r="B216" s="834">
        <v>17</v>
      </c>
      <c r="C216" s="751" t="s">
        <v>1524</v>
      </c>
      <c r="D216" s="774"/>
      <c r="E216" s="785" t="s">
        <v>1035</v>
      </c>
      <c r="F216" s="785"/>
      <c r="G216" s="754" t="s">
        <v>747</v>
      </c>
      <c r="H216" s="754" t="s">
        <v>748</v>
      </c>
      <c r="I216" s="847">
        <v>500</v>
      </c>
      <c r="J216" s="843" t="s">
        <v>749</v>
      </c>
      <c r="K216" s="856" t="s">
        <v>2080</v>
      </c>
      <c r="L216" s="786">
        <v>170001044</v>
      </c>
      <c r="M216" s="733" t="s">
        <v>2081</v>
      </c>
      <c r="N216" s="769" t="s">
        <v>2012</v>
      </c>
      <c r="O216" s="734" t="s">
        <v>2082</v>
      </c>
      <c r="P216" s="734"/>
      <c r="Q216" s="760"/>
      <c r="R216" s="736">
        <v>17260</v>
      </c>
      <c r="S216" s="760" t="s">
        <v>2083</v>
      </c>
      <c r="T216" s="728" t="s">
        <v>2084</v>
      </c>
      <c r="U216" s="737" t="s">
        <v>2085</v>
      </c>
      <c r="V216" s="736" t="s">
        <v>724</v>
      </c>
      <c r="W216" s="734" t="s">
        <v>2086</v>
      </c>
      <c r="X216" s="736" t="s">
        <v>2087</v>
      </c>
      <c r="Y216" s="734" t="s">
        <v>2088</v>
      </c>
      <c r="Z216" s="736" t="s">
        <v>2089</v>
      </c>
      <c r="AA216" s="736"/>
      <c r="AB216" s="734" t="s">
        <v>2082</v>
      </c>
      <c r="AC216" s="736"/>
      <c r="AD216" s="736">
        <v>17260</v>
      </c>
      <c r="AE216" s="734" t="s">
        <v>2083</v>
      </c>
      <c r="AF216" s="736" t="s">
        <v>2089</v>
      </c>
      <c r="AG216" s="734"/>
      <c r="AH216" s="734"/>
      <c r="AI216" s="734"/>
      <c r="AJ216" s="734"/>
      <c r="AK216" s="734"/>
      <c r="AL216" s="734" t="s">
        <v>2090</v>
      </c>
      <c r="AM216" s="763"/>
      <c r="AN216" s="738"/>
      <c r="AO216" s="858"/>
      <c r="AP216" s="691" t="s">
        <v>734</v>
      </c>
      <c r="AQ216" s="775" t="s">
        <v>734</v>
      </c>
      <c r="AR216" s="742" t="s">
        <v>748</v>
      </c>
      <c r="AS216" s="882" t="s">
        <v>2091</v>
      </c>
      <c r="AT216" s="742" t="s">
        <v>2092</v>
      </c>
      <c r="AU216" s="743">
        <v>44197</v>
      </c>
      <c r="AV216" s="743">
        <v>46022</v>
      </c>
      <c r="AW216" s="744">
        <v>17</v>
      </c>
      <c r="AX216" s="743">
        <v>44631</v>
      </c>
      <c r="AY216" s="712" t="s">
        <v>2093</v>
      </c>
      <c r="AZ216" s="775" t="s">
        <v>737</v>
      </c>
      <c r="BA216" s="791"/>
      <c r="BB216" s="791" t="s">
        <v>2094</v>
      </c>
      <c r="BC216" s="793" t="s">
        <v>1713</v>
      </c>
      <c r="BD216" s="793"/>
      <c r="BE216" s="774" t="s">
        <v>855</v>
      </c>
      <c r="BF216" s="785" t="s">
        <v>2095</v>
      </c>
      <c r="BG216" s="746" t="s">
        <v>737</v>
      </c>
      <c r="BH216" s="746"/>
      <c r="BI216" s="747"/>
    </row>
    <row r="217" spans="1:61" ht="40.15" customHeight="1">
      <c r="A217" s="846">
        <v>170795355</v>
      </c>
      <c r="B217" s="834">
        <v>17</v>
      </c>
      <c r="C217" s="751" t="s">
        <v>1524</v>
      </c>
      <c r="D217" s="774"/>
      <c r="E217" s="785" t="s">
        <v>1035</v>
      </c>
      <c r="F217" s="785"/>
      <c r="G217" s="754" t="s">
        <v>747</v>
      </c>
      <c r="H217" s="754" t="s">
        <v>748</v>
      </c>
      <c r="I217" s="847">
        <v>500</v>
      </c>
      <c r="J217" s="843" t="s">
        <v>749</v>
      </c>
      <c r="K217" s="848" t="s">
        <v>2096</v>
      </c>
      <c r="L217" s="786">
        <v>170001440</v>
      </c>
      <c r="M217" s="733" t="s">
        <v>2097</v>
      </c>
      <c r="N217" s="769" t="s">
        <v>2012</v>
      </c>
      <c r="O217" s="734" t="s">
        <v>2098</v>
      </c>
      <c r="P217" s="734"/>
      <c r="Q217" s="760"/>
      <c r="R217" s="736">
        <v>17260</v>
      </c>
      <c r="S217" s="760" t="s">
        <v>2099</v>
      </c>
      <c r="T217" s="728" t="s">
        <v>2084</v>
      </c>
      <c r="U217" s="883" t="s">
        <v>2100</v>
      </c>
      <c r="V217" s="736"/>
      <c r="W217" s="734"/>
      <c r="X217" s="736"/>
      <c r="Y217" s="734"/>
      <c r="Z217" s="736" t="s">
        <v>2101</v>
      </c>
      <c r="AA217" s="736"/>
      <c r="AB217" s="734" t="s">
        <v>2102</v>
      </c>
      <c r="AC217" s="736"/>
      <c r="AD217" s="736">
        <v>17260</v>
      </c>
      <c r="AE217" s="734" t="s">
        <v>2099</v>
      </c>
      <c r="AF217" s="736" t="s">
        <v>2101</v>
      </c>
      <c r="AG217" s="734"/>
      <c r="AH217" s="734"/>
      <c r="AI217" s="734"/>
      <c r="AJ217" s="734"/>
      <c r="AK217" s="734"/>
      <c r="AL217" s="734" t="s">
        <v>2090</v>
      </c>
      <c r="AM217" s="763"/>
      <c r="AN217" s="738"/>
      <c r="AO217" s="858"/>
      <c r="AP217" s="691" t="s">
        <v>734</v>
      </c>
      <c r="AQ217" s="775" t="s">
        <v>734</v>
      </c>
      <c r="AR217" s="742" t="s">
        <v>748</v>
      </c>
      <c r="AS217" s="882" t="s">
        <v>2091</v>
      </c>
      <c r="AT217" s="742" t="s">
        <v>2092</v>
      </c>
      <c r="AU217" s="743">
        <v>44197</v>
      </c>
      <c r="AV217" s="743">
        <v>46022</v>
      </c>
      <c r="AW217" s="744">
        <v>17</v>
      </c>
      <c r="AX217" s="743">
        <v>44631</v>
      </c>
      <c r="AY217" s="712" t="s">
        <v>2093</v>
      </c>
      <c r="AZ217" s="775" t="s">
        <v>737</v>
      </c>
      <c r="BA217" s="791"/>
      <c r="BB217" s="791" t="s">
        <v>2094</v>
      </c>
      <c r="BC217" s="793" t="s">
        <v>1713</v>
      </c>
      <c r="BD217" s="793"/>
      <c r="BE217" s="774" t="s">
        <v>855</v>
      </c>
      <c r="BF217" s="785" t="s">
        <v>2095</v>
      </c>
      <c r="BG217" s="746" t="s">
        <v>737</v>
      </c>
      <c r="BH217" s="746"/>
      <c r="BI217" s="747"/>
    </row>
    <row r="218" spans="1:61" ht="48.6" customHeight="1">
      <c r="A218" s="884">
        <v>160016325</v>
      </c>
      <c r="B218" s="885">
        <v>16</v>
      </c>
      <c r="C218" s="727" t="s">
        <v>842</v>
      </c>
      <c r="D218" s="727"/>
      <c r="E218" s="797" t="s">
        <v>927</v>
      </c>
      <c r="F218" s="798"/>
      <c r="G218" s="886" t="s">
        <v>843</v>
      </c>
      <c r="H218" s="886" t="s">
        <v>843</v>
      </c>
      <c r="I218" s="887">
        <v>180</v>
      </c>
      <c r="J218" s="886" t="s">
        <v>2103</v>
      </c>
      <c r="K218" s="888" t="s">
        <v>2104</v>
      </c>
      <c r="L218" s="889">
        <v>160023108</v>
      </c>
      <c r="M218" s="890" t="s">
        <v>2105</v>
      </c>
      <c r="N218" s="769" t="s">
        <v>2105</v>
      </c>
      <c r="O218" s="886" t="s">
        <v>2106</v>
      </c>
      <c r="P218" s="886" t="s">
        <v>2107</v>
      </c>
      <c r="Q218" s="886"/>
      <c r="R218" s="886">
        <v>16001</v>
      </c>
      <c r="S218" s="886" t="s">
        <v>2108</v>
      </c>
      <c r="T218" s="728" t="s">
        <v>722</v>
      </c>
      <c r="U218" s="737" t="s">
        <v>2109</v>
      </c>
      <c r="V218" s="734" t="s">
        <v>813</v>
      </c>
      <c r="W218" s="734" t="s">
        <v>2110</v>
      </c>
      <c r="X218" s="734"/>
      <c r="Y218" s="734" t="s">
        <v>954</v>
      </c>
      <c r="Z218" s="734" t="s">
        <v>2111</v>
      </c>
      <c r="AA218" s="801"/>
      <c r="AB218" s="886" t="s">
        <v>2112</v>
      </c>
      <c r="AC218" s="886" t="s">
        <v>2107</v>
      </c>
      <c r="AD218" s="886">
        <v>16001</v>
      </c>
      <c r="AE218" s="886" t="s">
        <v>2108</v>
      </c>
      <c r="AF218" s="886"/>
      <c r="AG218" s="891"/>
      <c r="AH218" s="891"/>
      <c r="AI218" s="891"/>
      <c r="AJ218" s="891"/>
      <c r="AK218" s="734"/>
      <c r="AL218" s="734"/>
      <c r="AM218" s="738"/>
      <c r="AN218" s="738"/>
      <c r="AO218" s="739"/>
      <c r="AP218" s="740" t="s">
        <v>737</v>
      </c>
      <c r="AQ218" s="691" t="s">
        <v>737</v>
      </c>
      <c r="AR218" s="691"/>
      <c r="AS218" s="691"/>
      <c r="AT218" s="691"/>
      <c r="AU218" s="765" t="s">
        <v>763</v>
      </c>
      <c r="AV218" s="765" t="s">
        <v>763</v>
      </c>
      <c r="AW218" s="766" t="s">
        <v>763</v>
      </c>
      <c r="AX218" s="739"/>
      <c r="AY218" s="691"/>
      <c r="AZ218" s="691"/>
      <c r="BA218" s="734" t="s">
        <v>2113</v>
      </c>
      <c r="BB218" s="891"/>
      <c r="BC218" s="891"/>
      <c r="BD218" s="891"/>
      <c r="BE218" s="845" t="s">
        <v>1693</v>
      </c>
      <c r="BF218" s="804" t="s">
        <v>947</v>
      </c>
      <c r="BG218" s="746" t="s">
        <v>737</v>
      </c>
      <c r="BH218" s="746"/>
      <c r="BI218" s="747"/>
    </row>
    <row r="219" spans="1:61" ht="40.15" customHeight="1">
      <c r="A219" s="749">
        <v>400781100</v>
      </c>
      <c r="B219" s="827">
        <v>40</v>
      </c>
      <c r="C219" s="751" t="s">
        <v>1524</v>
      </c>
      <c r="D219" s="752"/>
      <c r="E219" s="753" t="s">
        <v>1149</v>
      </c>
      <c r="F219" s="752"/>
      <c r="G219" s="736" t="s">
        <v>747</v>
      </c>
      <c r="H219" s="754" t="s">
        <v>748</v>
      </c>
      <c r="I219" s="755">
        <v>500</v>
      </c>
      <c r="J219" s="756" t="s">
        <v>749</v>
      </c>
      <c r="K219" s="757" t="s">
        <v>2114</v>
      </c>
      <c r="L219" s="758">
        <v>400000600</v>
      </c>
      <c r="M219" s="733" t="s">
        <v>2115</v>
      </c>
      <c r="N219" s="769" t="s">
        <v>2115</v>
      </c>
      <c r="O219" s="734" t="s">
        <v>2116</v>
      </c>
      <c r="P219" s="760"/>
      <c r="Q219" s="736"/>
      <c r="R219" s="736">
        <v>40110</v>
      </c>
      <c r="S219" s="761" t="s">
        <v>2117</v>
      </c>
      <c r="T219" s="728" t="s">
        <v>722</v>
      </c>
      <c r="U219" s="737" t="s">
        <v>2118</v>
      </c>
      <c r="V219" s="736"/>
      <c r="W219" s="736"/>
      <c r="X219" s="736"/>
      <c r="Y219" s="736"/>
      <c r="Z219" s="736" t="s">
        <v>2119</v>
      </c>
      <c r="AA219" s="736"/>
      <c r="AB219" s="734" t="s">
        <v>2116</v>
      </c>
      <c r="AC219" s="736"/>
      <c r="AD219" s="736">
        <v>40110</v>
      </c>
      <c r="AE219" s="734" t="s">
        <v>2117</v>
      </c>
      <c r="AF219" s="736" t="s">
        <v>2119</v>
      </c>
      <c r="AG219" s="736"/>
      <c r="AH219" s="736"/>
      <c r="AI219" s="736"/>
      <c r="AJ219" s="736"/>
      <c r="AK219" s="736"/>
      <c r="AL219" s="736"/>
      <c r="AM219" s="763"/>
      <c r="AN219" s="738"/>
      <c r="AO219" s="764"/>
      <c r="AP219" s="691" t="s">
        <v>734</v>
      </c>
      <c r="AQ219" s="691" t="s">
        <v>737</v>
      </c>
      <c r="AR219" s="691"/>
      <c r="AS219" s="752"/>
      <c r="AT219" s="691"/>
      <c r="AU219" s="765" t="s">
        <v>763</v>
      </c>
      <c r="AV219" s="765" t="s">
        <v>763</v>
      </c>
      <c r="AW219" s="766" t="s">
        <v>763</v>
      </c>
      <c r="AX219" s="765"/>
      <c r="AY219" s="691"/>
      <c r="AZ219" s="752"/>
      <c r="BA219" s="734"/>
      <c r="BB219" s="736"/>
      <c r="BC219" s="736"/>
      <c r="BD219" s="736"/>
      <c r="BE219" s="767" t="s">
        <v>1579</v>
      </c>
      <c r="BF219" s="794" t="s">
        <v>902</v>
      </c>
      <c r="BG219" s="746" t="s">
        <v>737</v>
      </c>
      <c r="BH219" s="746"/>
      <c r="BI219" s="747"/>
    </row>
    <row r="220" spans="1:61" ht="71.25" customHeight="1">
      <c r="A220" s="725">
        <v>190005397</v>
      </c>
      <c r="B220" s="817">
        <v>19</v>
      </c>
      <c r="C220" s="751" t="s">
        <v>999</v>
      </c>
      <c r="D220" s="833"/>
      <c r="E220" s="727" t="s">
        <v>1000</v>
      </c>
      <c r="F220" s="727"/>
      <c r="G220" s="729" t="s">
        <v>715</v>
      </c>
      <c r="H220" s="729" t="s">
        <v>715</v>
      </c>
      <c r="I220" s="730">
        <v>255</v>
      </c>
      <c r="J220" s="727" t="s">
        <v>968</v>
      </c>
      <c r="K220" s="782" t="s">
        <v>2120</v>
      </c>
      <c r="L220" s="732">
        <v>190012021</v>
      </c>
      <c r="M220" s="733" t="s">
        <v>2121</v>
      </c>
      <c r="N220" s="731" t="s">
        <v>2122</v>
      </c>
      <c r="O220" s="734" t="s">
        <v>2123</v>
      </c>
      <c r="P220" s="734"/>
      <c r="Q220" s="735"/>
      <c r="R220" s="736">
        <v>19240</v>
      </c>
      <c r="S220" s="734" t="s">
        <v>2124</v>
      </c>
      <c r="T220" s="728" t="s">
        <v>722</v>
      </c>
      <c r="U220" s="737" t="s">
        <v>2125</v>
      </c>
      <c r="V220" s="735"/>
      <c r="W220" s="735"/>
      <c r="X220" s="735"/>
      <c r="Y220" s="735"/>
      <c r="Z220" s="734" t="s">
        <v>2126</v>
      </c>
      <c r="AA220" s="735"/>
      <c r="AB220" s="734" t="s">
        <v>2127</v>
      </c>
      <c r="AC220" s="734"/>
      <c r="AD220" s="734">
        <v>19240</v>
      </c>
      <c r="AE220" s="734" t="s">
        <v>2128</v>
      </c>
      <c r="AF220" s="734" t="s">
        <v>2129</v>
      </c>
      <c r="AG220" s="735"/>
      <c r="AH220" s="735"/>
      <c r="AI220" s="735"/>
      <c r="AJ220" s="735"/>
      <c r="AK220" s="735"/>
      <c r="AL220" s="735"/>
      <c r="AM220" s="738"/>
      <c r="AN220" s="738"/>
      <c r="AO220" s="739"/>
      <c r="AP220" s="740" t="s">
        <v>734</v>
      </c>
      <c r="AQ220" s="824" t="s">
        <v>734</v>
      </c>
      <c r="AR220" s="742" t="s">
        <v>715</v>
      </c>
      <c r="AS220" s="741" t="s">
        <v>2130</v>
      </c>
      <c r="AT220" s="742"/>
      <c r="AU220" s="743">
        <v>43248</v>
      </c>
      <c r="AV220" s="743">
        <v>44926</v>
      </c>
      <c r="AW220" s="744">
        <v>19</v>
      </c>
      <c r="AX220" s="745">
        <v>43248</v>
      </c>
      <c r="AY220" s="741" t="s">
        <v>2131</v>
      </c>
      <c r="AZ220" s="741"/>
      <c r="BA220" s="734" t="s">
        <v>2132</v>
      </c>
      <c r="BB220" s="734"/>
      <c r="BC220" s="735"/>
      <c r="BD220" s="735"/>
      <c r="BE220" s="776" t="s">
        <v>1012</v>
      </c>
      <c r="BF220" s="730" t="s">
        <v>1013</v>
      </c>
      <c r="BG220" s="746" t="s">
        <v>737</v>
      </c>
      <c r="BH220" s="746"/>
      <c r="BI220" s="747"/>
    </row>
    <row r="221" spans="1:61" ht="24">
      <c r="A221" s="846">
        <v>170782387</v>
      </c>
      <c r="B221" s="834">
        <v>17</v>
      </c>
      <c r="C221" s="734" t="s">
        <v>1277</v>
      </c>
      <c r="D221" s="728"/>
      <c r="E221" s="753" t="s">
        <v>1435</v>
      </c>
      <c r="F221" s="785"/>
      <c r="G221" s="754" t="s">
        <v>747</v>
      </c>
      <c r="H221" s="754" t="s">
        <v>748</v>
      </c>
      <c r="I221" s="847">
        <v>500</v>
      </c>
      <c r="J221" s="843" t="s">
        <v>749</v>
      </c>
      <c r="K221" s="848" t="s">
        <v>2133</v>
      </c>
      <c r="L221" s="786">
        <v>170000905</v>
      </c>
      <c r="M221" s="733" t="s">
        <v>2134</v>
      </c>
      <c r="N221" s="769" t="s">
        <v>2135</v>
      </c>
      <c r="O221" s="734" t="s">
        <v>2136</v>
      </c>
      <c r="P221" s="734"/>
      <c r="Q221" s="760"/>
      <c r="R221" s="736">
        <v>17230</v>
      </c>
      <c r="S221" s="760" t="s">
        <v>2137</v>
      </c>
      <c r="T221" s="728" t="s">
        <v>722</v>
      </c>
      <c r="U221" s="737" t="s">
        <v>2138</v>
      </c>
      <c r="V221" s="736" t="s">
        <v>813</v>
      </c>
      <c r="W221" s="734" t="s">
        <v>2139</v>
      </c>
      <c r="X221" s="736" t="s">
        <v>2140</v>
      </c>
      <c r="Y221" s="736" t="s">
        <v>815</v>
      </c>
      <c r="Z221" s="736" t="s">
        <v>2141</v>
      </c>
      <c r="AA221" s="736"/>
      <c r="AB221" s="734" t="s">
        <v>2142</v>
      </c>
      <c r="AC221" s="736" t="s">
        <v>2143</v>
      </c>
      <c r="AD221" s="736">
        <v>17180</v>
      </c>
      <c r="AE221" s="734" t="s">
        <v>1512</v>
      </c>
      <c r="AF221" s="736" t="s">
        <v>2144</v>
      </c>
      <c r="AG221" s="734"/>
      <c r="AH221" s="734"/>
      <c r="AI221" s="734"/>
      <c r="AJ221" s="734"/>
      <c r="AK221" s="734"/>
      <c r="AL221" s="734"/>
      <c r="AM221" s="763"/>
      <c r="AN221" s="738"/>
      <c r="AO221" s="858"/>
      <c r="AP221" s="691" t="s">
        <v>734</v>
      </c>
      <c r="AQ221" s="775" t="s">
        <v>734</v>
      </c>
      <c r="AR221" s="742" t="s">
        <v>748</v>
      </c>
      <c r="AS221" s="775" t="s">
        <v>2145</v>
      </c>
      <c r="AT221" s="742"/>
      <c r="AU221" s="743">
        <v>45292</v>
      </c>
      <c r="AV221" s="743">
        <v>47118</v>
      </c>
      <c r="AW221" s="744">
        <v>17</v>
      </c>
      <c r="AX221" s="743">
        <v>45358</v>
      </c>
      <c r="AY221" s="712" t="s">
        <v>869</v>
      </c>
      <c r="AZ221" s="775" t="s">
        <v>734</v>
      </c>
      <c r="BA221" s="791"/>
      <c r="BB221" s="793"/>
      <c r="BC221" s="793" t="s">
        <v>1713</v>
      </c>
      <c r="BD221" s="793"/>
      <c r="BE221" s="864" t="s">
        <v>2146</v>
      </c>
      <c r="BF221" s="785" t="s">
        <v>1452</v>
      </c>
      <c r="BG221" s="746" t="s">
        <v>737</v>
      </c>
      <c r="BH221" s="746"/>
      <c r="BI221" s="747"/>
    </row>
    <row r="222" spans="1:61" ht="40.15" customHeight="1">
      <c r="A222" s="805">
        <v>160004206</v>
      </c>
      <c r="B222" s="712">
        <v>16</v>
      </c>
      <c r="C222" s="727" t="s">
        <v>842</v>
      </c>
      <c r="D222" s="727"/>
      <c r="E222" s="797" t="s">
        <v>927</v>
      </c>
      <c r="F222" s="798"/>
      <c r="G222" s="791" t="s">
        <v>747</v>
      </c>
      <c r="H222" s="791" t="s">
        <v>748</v>
      </c>
      <c r="I222" s="730">
        <v>500</v>
      </c>
      <c r="J222" s="727" t="s">
        <v>749</v>
      </c>
      <c r="K222" s="856" t="s">
        <v>2147</v>
      </c>
      <c r="L222" s="800">
        <v>160006540</v>
      </c>
      <c r="M222" s="733" t="s">
        <v>2148</v>
      </c>
      <c r="N222" s="807" t="s">
        <v>2149</v>
      </c>
      <c r="O222" s="734" t="s">
        <v>2150</v>
      </c>
      <c r="P222" s="734"/>
      <c r="Q222" s="760"/>
      <c r="R222" s="736">
        <v>16130</v>
      </c>
      <c r="S222" s="734" t="s">
        <v>2151</v>
      </c>
      <c r="T222" s="728" t="s">
        <v>722</v>
      </c>
      <c r="U222" s="737" t="s">
        <v>2152</v>
      </c>
      <c r="V222" s="798"/>
      <c r="W222" s="798"/>
      <c r="X222" s="798"/>
      <c r="Y222" s="798"/>
      <c r="Z222" s="734" t="s">
        <v>2153</v>
      </c>
      <c r="AA222" s="808"/>
      <c r="AB222" s="734" t="s">
        <v>2154</v>
      </c>
      <c r="AC222" s="734"/>
      <c r="AD222" s="734">
        <v>16130</v>
      </c>
      <c r="AE222" s="734" t="s">
        <v>2151</v>
      </c>
      <c r="AF222" s="734" t="s">
        <v>2153</v>
      </c>
      <c r="AG222" s="798"/>
      <c r="AH222" s="798"/>
      <c r="AI222" s="798"/>
      <c r="AJ222" s="798"/>
      <c r="AK222" s="798"/>
      <c r="AL222" s="798"/>
      <c r="AM222" s="802"/>
      <c r="AN222" s="738"/>
      <c r="AO222" s="739"/>
      <c r="AP222" s="691" t="s">
        <v>734</v>
      </c>
      <c r="AQ222" s="718" t="s">
        <v>737</v>
      </c>
      <c r="AR222" s="691"/>
      <c r="AS222" s="740"/>
      <c r="AT222" s="718"/>
      <c r="AU222" s="765" t="s">
        <v>763</v>
      </c>
      <c r="AV222" s="765" t="s">
        <v>763</v>
      </c>
      <c r="AW222" s="766" t="s">
        <v>763</v>
      </c>
      <c r="AX222" s="772"/>
      <c r="AY222" s="740"/>
      <c r="AZ222" s="740"/>
      <c r="BA222" s="734"/>
      <c r="BB222" s="734"/>
      <c r="BC222" s="734"/>
      <c r="BD222" s="734"/>
      <c r="BE222" s="845" t="s">
        <v>1693</v>
      </c>
      <c r="BF222" s="892" t="s">
        <v>947</v>
      </c>
      <c r="BG222" s="746" t="s">
        <v>737</v>
      </c>
      <c r="BH222" s="746"/>
      <c r="BI222" s="747"/>
    </row>
    <row r="223" spans="1:61" ht="40.15" customHeight="1">
      <c r="A223" s="749">
        <v>640784245</v>
      </c>
      <c r="B223" s="750">
        <v>64</v>
      </c>
      <c r="C223" s="751" t="s">
        <v>745</v>
      </c>
      <c r="D223" s="752"/>
      <c r="E223" s="753" t="s">
        <v>746</v>
      </c>
      <c r="F223" s="752"/>
      <c r="G223" s="736" t="s">
        <v>747</v>
      </c>
      <c r="H223" s="754" t="s">
        <v>748</v>
      </c>
      <c r="I223" s="755">
        <v>500</v>
      </c>
      <c r="J223" s="756" t="s">
        <v>749</v>
      </c>
      <c r="K223" s="757" t="s">
        <v>2155</v>
      </c>
      <c r="L223" s="758">
        <v>640001038</v>
      </c>
      <c r="M223" s="733" t="s">
        <v>2156</v>
      </c>
      <c r="N223" s="757" t="s">
        <v>2156</v>
      </c>
      <c r="O223" s="734" t="s">
        <v>2157</v>
      </c>
      <c r="P223" s="760"/>
      <c r="Q223" s="736"/>
      <c r="R223" s="736">
        <v>64240</v>
      </c>
      <c r="S223" s="761" t="s">
        <v>775</v>
      </c>
      <c r="T223" s="728" t="s">
        <v>722</v>
      </c>
      <c r="U223" s="737" t="s">
        <v>2158</v>
      </c>
      <c r="V223" s="893"/>
      <c r="W223" s="736"/>
      <c r="X223" s="736"/>
      <c r="Y223" s="736"/>
      <c r="Z223" s="736" t="s">
        <v>2159</v>
      </c>
      <c r="AA223" s="736"/>
      <c r="AB223" s="734" t="s">
        <v>2160</v>
      </c>
      <c r="AC223" s="736"/>
      <c r="AD223" s="736">
        <v>64240</v>
      </c>
      <c r="AE223" s="734" t="s">
        <v>775</v>
      </c>
      <c r="AF223" s="736" t="s">
        <v>2159</v>
      </c>
      <c r="AG223" s="757"/>
      <c r="AH223" s="736"/>
      <c r="AI223" s="736"/>
      <c r="AJ223" s="736"/>
      <c r="AK223" s="736"/>
      <c r="AL223" s="736"/>
      <c r="AM223" s="763"/>
      <c r="AN223" s="738"/>
      <c r="AO223" s="764"/>
      <c r="AP223" s="691" t="s">
        <v>734</v>
      </c>
      <c r="AQ223" s="691" t="s">
        <v>737</v>
      </c>
      <c r="AR223" s="691"/>
      <c r="AS223" s="752"/>
      <c r="AT223" s="691"/>
      <c r="AU223" s="765" t="s">
        <v>763</v>
      </c>
      <c r="AV223" s="765" t="s">
        <v>763</v>
      </c>
      <c r="AW223" s="766" t="s">
        <v>764</v>
      </c>
      <c r="AX223" s="765"/>
      <c r="AY223" s="691"/>
      <c r="AZ223" s="752"/>
      <c r="BA223" s="734"/>
      <c r="BB223" s="736"/>
      <c r="BC223" s="736"/>
      <c r="BD223" s="736"/>
      <c r="BE223" s="767" t="s">
        <v>765</v>
      </c>
      <c r="BF223" s="794" t="s">
        <v>766</v>
      </c>
      <c r="BG223" s="746" t="s">
        <v>737</v>
      </c>
      <c r="BH223" s="746"/>
      <c r="BI223" s="747"/>
    </row>
    <row r="224" spans="1:61" ht="40.15" customHeight="1">
      <c r="A224" s="749">
        <v>640013322</v>
      </c>
      <c r="B224" s="750">
        <v>64</v>
      </c>
      <c r="C224" s="753" t="s">
        <v>884</v>
      </c>
      <c r="D224" s="753"/>
      <c r="E224" s="753" t="s">
        <v>885</v>
      </c>
      <c r="F224" s="752"/>
      <c r="G224" s="736" t="s">
        <v>769</v>
      </c>
      <c r="H224" s="754" t="s">
        <v>770</v>
      </c>
      <c r="I224" s="770">
        <v>354</v>
      </c>
      <c r="J224" s="771" t="s">
        <v>771</v>
      </c>
      <c r="K224" s="757" t="s">
        <v>2161</v>
      </c>
      <c r="L224" s="758">
        <v>640013314</v>
      </c>
      <c r="M224" s="733" t="s">
        <v>2162</v>
      </c>
      <c r="N224" s="769" t="s">
        <v>2163</v>
      </c>
      <c r="O224" s="760" t="s">
        <v>2164</v>
      </c>
      <c r="P224" s="760" t="s">
        <v>2165</v>
      </c>
      <c r="Q224" s="736"/>
      <c r="R224" s="736">
        <v>64170</v>
      </c>
      <c r="S224" s="761" t="s">
        <v>2166</v>
      </c>
      <c r="T224" s="728" t="s">
        <v>722</v>
      </c>
      <c r="U224" s="737" t="s">
        <v>2167</v>
      </c>
      <c r="V224" s="736"/>
      <c r="W224" s="736"/>
      <c r="X224" s="736"/>
      <c r="Y224" s="736"/>
      <c r="Z224" s="736" t="s">
        <v>2168</v>
      </c>
      <c r="AA224" s="736"/>
      <c r="AB224" s="734" t="s">
        <v>2169</v>
      </c>
      <c r="AC224" s="736"/>
      <c r="AD224" s="736">
        <v>64170</v>
      </c>
      <c r="AE224" s="734" t="s">
        <v>2166</v>
      </c>
      <c r="AF224" s="736" t="s">
        <v>2168</v>
      </c>
      <c r="AG224" s="736"/>
      <c r="AH224" s="736"/>
      <c r="AI224" s="736"/>
      <c r="AJ224" s="736"/>
      <c r="AK224" s="736"/>
      <c r="AL224" s="736"/>
      <c r="AM224" s="763"/>
      <c r="AN224" s="738"/>
      <c r="AO224" s="764"/>
      <c r="AP224" s="691" t="s">
        <v>737</v>
      </c>
      <c r="AQ224" s="691" t="s">
        <v>737</v>
      </c>
      <c r="AR224" s="691"/>
      <c r="AS224" s="752"/>
      <c r="AT224" s="691"/>
      <c r="AU224" s="765" t="s">
        <v>763</v>
      </c>
      <c r="AV224" s="765" t="s">
        <v>763</v>
      </c>
      <c r="AW224" s="766" t="s">
        <v>1209</v>
      </c>
      <c r="AX224" s="765"/>
      <c r="AY224" s="691"/>
      <c r="AZ224" s="752"/>
      <c r="BA224" s="734" t="s">
        <v>2170</v>
      </c>
      <c r="BB224" s="736"/>
      <c r="BC224" s="736"/>
      <c r="BD224" s="736"/>
      <c r="BE224" s="833" t="s">
        <v>1761</v>
      </c>
      <c r="BF224" s="794" t="s">
        <v>858</v>
      </c>
      <c r="BG224" s="746" t="s">
        <v>737</v>
      </c>
      <c r="BH224" s="746"/>
      <c r="BI224" s="747"/>
    </row>
    <row r="225" spans="1:61" ht="61.5" customHeight="1">
      <c r="A225" s="749">
        <v>330782061</v>
      </c>
      <c r="B225" s="844">
        <v>33</v>
      </c>
      <c r="C225" s="727" t="s">
        <v>926</v>
      </c>
      <c r="D225" s="727"/>
      <c r="E225" s="753" t="s">
        <v>1055</v>
      </c>
      <c r="F225" s="826"/>
      <c r="G225" s="736" t="s">
        <v>2171</v>
      </c>
      <c r="H225" s="754" t="s">
        <v>748</v>
      </c>
      <c r="I225" s="770">
        <v>354</v>
      </c>
      <c r="J225" s="771" t="s">
        <v>771</v>
      </c>
      <c r="K225" s="757" t="s">
        <v>2172</v>
      </c>
      <c r="L225" s="758">
        <v>330054586</v>
      </c>
      <c r="M225" s="733" t="s">
        <v>2173</v>
      </c>
      <c r="N225" s="769" t="s">
        <v>2173</v>
      </c>
      <c r="O225" s="760" t="s">
        <v>2174</v>
      </c>
      <c r="P225" s="760"/>
      <c r="Q225" s="736"/>
      <c r="R225" s="736">
        <v>33300</v>
      </c>
      <c r="S225" s="761" t="s">
        <v>1559</v>
      </c>
      <c r="T225" s="728" t="s">
        <v>722</v>
      </c>
      <c r="U225" s="737" t="s">
        <v>2175</v>
      </c>
      <c r="V225" s="736"/>
      <c r="W225" s="736"/>
      <c r="X225" s="736"/>
      <c r="Y225" s="736"/>
      <c r="Z225" s="736" t="s">
        <v>2176</v>
      </c>
      <c r="AA225" s="736"/>
      <c r="AB225" s="734" t="s">
        <v>2177</v>
      </c>
      <c r="AC225" s="736"/>
      <c r="AD225" s="736">
        <v>33000</v>
      </c>
      <c r="AE225" s="734" t="s">
        <v>1064</v>
      </c>
      <c r="AF225" s="736" t="s">
        <v>2178</v>
      </c>
      <c r="AG225" s="736"/>
      <c r="AH225" s="736"/>
      <c r="AI225" s="736"/>
      <c r="AJ225" s="736"/>
      <c r="AK225" s="736"/>
      <c r="AL225" s="736"/>
      <c r="AM225" s="763"/>
      <c r="AN225" s="738"/>
      <c r="AO225" s="764"/>
      <c r="AP225" s="691" t="s">
        <v>737</v>
      </c>
      <c r="AQ225" s="740" t="s">
        <v>737</v>
      </c>
      <c r="AR225" s="691"/>
      <c r="AS225" s="691"/>
      <c r="AT225" s="740"/>
      <c r="AU225" s="765" t="s">
        <v>763</v>
      </c>
      <c r="AV225" s="765" t="s">
        <v>763</v>
      </c>
      <c r="AW225" s="766" t="s">
        <v>763</v>
      </c>
      <c r="AX225" s="765"/>
      <c r="AY225" s="691"/>
      <c r="AZ225" s="752"/>
      <c r="BA225" s="734" t="s">
        <v>778</v>
      </c>
      <c r="BB225" s="736"/>
      <c r="BC225" s="736"/>
      <c r="BD225" s="736"/>
      <c r="BE225" s="767" t="s">
        <v>2179</v>
      </c>
      <c r="BF225" s="753" t="s">
        <v>1070</v>
      </c>
      <c r="BG225" s="746" t="s">
        <v>737</v>
      </c>
      <c r="BH225" s="746"/>
      <c r="BI225" s="747"/>
    </row>
    <row r="226" spans="1:61" ht="40.15" customHeight="1">
      <c r="A226" s="749">
        <v>870018686</v>
      </c>
      <c r="B226" s="796">
        <v>87</v>
      </c>
      <c r="C226" s="734" t="s">
        <v>745</v>
      </c>
      <c r="D226" s="727"/>
      <c r="E226" s="797" t="s">
        <v>858</v>
      </c>
      <c r="F226" s="797"/>
      <c r="G226" s="791" t="s">
        <v>715</v>
      </c>
      <c r="H226" s="791" t="s">
        <v>715</v>
      </c>
      <c r="I226" s="773">
        <v>182</v>
      </c>
      <c r="J226" s="734" t="s">
        <v>716</v>
      </c>
      <c r="K226" s="757" t="s">
        <v>2180</v>
      </c>
      <c r="L226" s="800">
        <v>870017431</v>
      </c>
      <c r="M226" s="733" t="s">
        <v>2181</v>
      </c>
      <c r="N226" s="769" t="s">
        <v>2182</v>
      </c>
      <c r="O226" s="760" t="s">
        <v>2183</v>
      </c>
      <c r="P226" s="760"/>
      <c r="Q226" s="736"/>
      <c r="R226" s="736">
        <v>87170</v>
      </c>
      <c r="S226" s="761" t="s">
        <v>2184</v>
      </c>
      <c r="T226" s="728" t="s">
        <v>722</v>
      </c>
      <c r="U226" s="737" t="s">
        <v>2185</v>
      </c>
      <c r="V226" s="736" t="s">
        <v>724</v>
      </c>
      <c r="W226" s="736" t="s">
        <v>2186</v>
      </c>
      <c r="X226" s="736" t="s">
        <v>2187</v>
      </c>
      <c r="Y226" s="736" t="s">
        <v>727</v>
      </c>
      <c r="Z226" s="736" t="s">
        <v>2188</v>
      </c>
      <c r="AA226" s="736" t="s">
        <v>2189</v>
      </c>
      <c r="AB226" s="734" t="s">
        <v>2190</v>
      </c>
      <c r="AC226" s="734"/>
      <c r="AD226" s="734">
        <v>87042</v>
      </c>
      <c r="AE226" s="734" t="s">
        <v>2191</v>
      </c>
      <c r="AF226" s="736"/>
      <c r="AG226" s="736"/>
      <c r="AH226" s="736"/>
      <c r="AI226" s="736"/>
      <c r="AJ226" s="736"/>
      <c r="AK226" s="736"/>
      <c r="AL226" s="736"/>
      <c r="AM226" s="763"/>
      <c r="AN226" s="738"/>
      <c r="AO226" s="764">
        <v>43647</v>
      </c>
      <c r="AP226" s="691" t="s">
        <v>737</v>
      </c>
      <c r="AQ226" s="740" t="s">
        <v>737</v>
      </c>
      <c r="AR226" s="691"/>
      <c r="AS226" s="691"/>
      <c r="AT226" s="740"/>
      <c r="AU226" s="765"/>
      <c r="AV226" s="765"/>
      <c r="AW226" s="766"/>
      <c r="AX226" s="765"/>
      <c r="AY226" s="691"/>
      <c r="AZ226" s="752"/>
      <c r="BA226" s="734" t="s">
        <v>2192</v>
      </c>
      <c r="BB226" s="734" t="s">
        <v>2193</v>
      </c>
      <c r="BC226" s="736"/>
      <c r="BD226" s="736"/>
      <c r="BE226" s="767" t="s">
        <v>765</v>
      </c>
      <c r="BF226" s="804" t="s">
        <v>871</v>
      </c>
      <c r="BG226" s="746" t="s">
        <v>737</v>
      </c>
      <c r="BH226" s="746"/>
      <c r="BI226" s="747"/>
    </row>
    <row r="227" spans="1:61" ht="40.15" customHeight="1">
      <c r="A227" s="749">
        <v>400015947</v>
      </c>
      <c r="B227" s="827">
        <v>40</v>
      </c>
      <c r="C227" s="727" t="s">
        <v>999</v>
      </c>
      <c r="D227" s="727"/>
      <c r="E227" s="753" t="s">
        <v>1714</v>
      </c>
      <c r="F227" s="753"/>
      <c r="G227" s="736" t="s">
        <v>715</v>
      </c>
      <c r="H227" s="754" t="s">
        <v>715</v>
      </c>
      <c r="I227" s="730">
        <v>445</v>
      </c>
      <c r="J227" s="756" t="s">
        <v>1023</v>
      </c>
      <c r="K227" s="869" t="s">
        <v>2194</v>
      </c>
      <c r="L227" s="758">
        <v>470009085</v>
      </c>
      <c r="M227" s="733" t="s">
        <v>2195</v>
      </c>
      <c r="N227" s="769" t="s">
        <v>2195</v>
      </c>
      <c r="O227" s="734" t="s">
        <v>2196</v>
      </c>
      <c r="P227" s="734"/>
      <c r="Q227" s="736"/>
      <c r="R227" s="736">
        <v>40000</v>
      </c>
      <c r="S227" s="761" t="s">
        <v>1153</v>
      </c>
      <c r="T227" s="728" t="s">
        <v>722</v>
      </c>
      <c r="U227" s="737" t="s">
        <v>2197</v>
      </c>
      <c r="V227" s="736"/>
      <c r="W227" s="736"/>
      <c r="X227" s="736"/>
      <c r="Y227" s="736"/>
      <c r="Z227" s="894">
        <v>672614339</v>
      </c>
      <c r="AA227" s="736"/>
      <c r="AB227" s="734" t="s">
        <v>2198</v>
      </c>
      <c r="AC227" s="736" t="s">
        <v>2199</v>
      </c>
      <c r="AD227" s="736">
        <v>47310</v>
      </c>
      <c r="AE227" s="734" t="s">
        <v>1739</v>
      </c>
      <c r="AF227" s="736" t="s">
        <v>2200</v>
      </c>
      <c r="AG227" s="736"/>
      <c r="AH227" s="736"/>
      <c r="AI227" s="736"/>
      <c r="AJ227" s="734"/>
      <c r="AK227" s="734" t="s">
        <v>2201</v>
      </c>
      <c r="AL227" s="736"/>
      <c r="AM227" s="763"/>
      <c r="AN227" s="738"/>
      <c r="AO227" s="764">
        <v>45173</v>
      </c>
      <c r="AP227" s="740" t="s">
        <v>737</v>
      </c>
      <c r="AQ227" s="790" t="s">
        <v>737</v>
      </c>
      <c r="AR227" s="790"/>
      <c r="AS227" s="837"/>
      <c r="AT227" s="790" t="s">
        <v>2202</v>
      </c>
      <c r="AU227" s="895"/>
      <c r="AV227" s="895"/>
      <c r="AW227" s="896"/>
      <c r="AX227" s="895"/>
      <c r="AY227" s="790"/>
      <c r="AZ227" s="765"/>
      <c r="BA227" s="734"/>
      <c r="BB227" s="736"/>
      <c r="BC227" s="736"/>
      <c r="BD227" s="736"/>
      <c r="BE227" s="751"/>
      <c r="BF227" s="794"/>
      <c r="BG227" s="746" t="s">
        <v>734</v>
      </c>
      <c r="BH227" s="746"/>
      <c r="BI227" s="747"/>
    </row>
    <row r="228" spans="1:61" ht="40.15" customHeight="1">
      <c r="A228" s="749">
        <v>400787685</v>
      </c>
      <c r="B228" s="827">
        <v>40</v>
      </c>
      <c r="C228" s="727" t="s">
        <v>999</v>
      </c>
      <c r="D228" s="727"/>
      <c r="E228" s="753" t="s">
        <v>1714</v>
      </c>
      <c r="F228" s="753"/>
      <c r="G228" s="736" t="s">
        <v>715</v>
      </c>
      <c r="H228" s="754" t="s">
        <v>715</v>
      </c>
      <c r="I228" s="755">
        <v>437</v>
      </c>
      <c r="J228" s="756" t="s">
        <v>990</v>
      </c>
      <c r="K228" s="757" t="s">
        <v>2203</v>
      </c>
      <c r="L228" s="758">
        <v>470009085</v>
      </c>
      <c r="M228" s="733" t="s">
        <v>2195</v>
      </c>
      <c r="N228" s="769" t="s">
        <v>2195</v>
      </c>
      <c r="O228" s="734" t="s">
        <v>2204</v>
      </c>
      <c r="P228" s="734" t="s">
        <v>2205</v>
      </c>
      <c r="Q228" s="736"/>
      <c r="R228" s="736">
        <v>40170</v>
      </c>
      <c r="S228" s="761" t="s">
        <v>2206</v>
      </c>
      <c r="T228" s="728" t="s">
        <v>722</v>
      </c>
      <c r="U228" s="737" t="s">
        <v>2207</v>
      </c>
      <c r="V228" s="736"/>
      <c r="W228" s="736"/>
      <c r="X228" s="736"/>
      <c r="Y228" s="736"/>
      <c r="Z228" s="736" t="s">
        <v>2208</v>
      </c>
      <c r="AA228" s="736"/>
      <c r="AB228" s="734" t="s">
        <v>2198</v>
      </c>
      <c r="AC228" s="736" t="s">
        <v>2199</v>
      </c>
      <c r="AD228" s="736">
        <v>47310</v>
      </c>
      <c r="AE228" s="734" t="s">
        <v>1739</v>
      </c>
      <c r="AF228" s="736" t="s">
        <v>2200</v>
      </c>
      <c r="AG228" s="736"/>
      <c r="AH228" s="736"/>
      <c r="AI228" s="736"/>
      <c r="AJ228" s="734"/>
      <c r="AK228" s="734" t="s">
        <v>2201</v>
      </c>
      <c r="AL228" s="736"/>
      <c r="AM228" s="763"/>
      <c r="AN228" s="738"/>
      <c r="AO228" s="764"/>
      <c r="AP228" s="740" t="s">
        <v>737</v>
      </c>
      <c r="AQ228" s="790" t="s">
        <v>737</v>
      </c>
      <c r="AR228" s="691"/>
      <c r="AS228" s="752"/>
      <c r="AT228" s="790" t="s">
        <v>2202</v>
      </c>
      <c r="AU228" s="765"/>
      <c r="AV228" s="765"/>
      <c r="AW228" s="766"/>
      <c r="AX228" s="765"/>
      <c r="AY228" s="691"/>
      <c r="AZ228" s="765"/>
      <c r="BA228" s="734"/>
      <c r="BB228" s="736"/>
      <c r="BC228" s="736"/>
      <c r="BD228" s="736"/>
      <c r="BE228" s="751" t="s">
        <v>2209</v>
      </c>
      <c r="BF228" s="794" t="s">
        <v>902</v>
      </c>
      <c r="BG228" s="746" t="s">
        <v>734</v>
      </c>
      <c r="BH228" s="746"/>
      <c r="BI228" s="747"/>
    </row>
    <row r="229" spans="1:61" ht="40.15" customHeight="1">
      <c r="A229" s="749">
        <v>400015939</v>
      </c>
      <c r="B229" s="827">
        <v>40</v>
      </c>
      <c r="C229" s="727" t="s">
        <v>999</v>
      </c>
      <c r="D229" s="727"/>
      <c r="E229" s="753" t="s">
        <v>1714</v>
      </c>
      <c r="F229" s="753"/>
      <c r="G229" s="736" t="s">
        <v>715</v>
      </c>
      <c r="H229" s="754" t="s">
        <v>715</v>
      </c>
      <c r="I229" s="730">
        <v>448</v>
      </c>
      <c r="J229" s="756" t="s">
        <v>1018</v>
      </c>
      <c r="K229" s="757" t="s">
        <v>2210</v>
      </c>
      <c r="L229" s="758">
        <v>470009085</v>
      </c>
      <c r="M229" s="733" t="s">
        <v>2195</v>
      </c>
      <c r="N229" s="769" t="s">
        <v>2195</v>
      </c>
      <c r="O229" s="734" t="s">
        <v>2211</v>
      </c>
      <c r="P229" s="734"/>
      <c r="Q229" s="736"/>
      <c r="R229" s="736">
        <v>40000</v>
      </c>
      <c r="S229" s="761" t="s">
        <v>1153</v>
      </c>
      <c r="T229" s="728" t="s">
        <v>722</v>
      </c>
      <c r="U229" s="737" t="s">
        <v>2212</v>
      </c>
      <c r="V229" s="736"/>
      <c r="W229" s="736"/>
      <c r="X229" s="736"/>
      <c r="Y229" s="736"/>
      <c r="Z229" s="894">
        <v>553771585</v>
      </c>
      <c r="AA229" s="736"/>
      <c r="AB229" s="734" t="s">
        <v>2198</v>
      </c>
      <c r="AC229" s="736" t="s">
        <v>2199</v>
      </c>
      <c r="AD229" s="736">
        <v>47310</v>
      </c>
      <c r="AE229" s="734" t="s">
        <v>1739</v>
      </c>
      <c r="AF229" s="736" t="s">
        <v>2200</v>
      </c>
      <c r="AG229" s="736"/>
      <c r="AH229" s="736"/>
      <c r="AI229" s="736"/>
      <c r="AJ229" s="734"/>
      <c r="AK229" s="734" t="s">
        <v>2201</v>
      </c>
      <c r="AL229" s="736"/>
      <c r="AM229" s="763"/>
      <c r="AN229" s="738"/>
      <c r="AO229" s="764">
        <v>45951</v>
      </c>
      <c r="AP229" s="740" t="s">
        <v>737</v>
      </c>
      <c r="AQ229" s="691" t="s">
        <v>737</v>
      </c>
      <c r="AR229" s="691"/>
      <c r="AS229" s="752"/>
      <c r="AT229" s="790"/>
      <c r="AU229" s="765"/>
      <c r="AV229" s="765"/>
      <c r="AW229" s="766"/>
      <c r="AX229" s="765"/>
      <c r="AY229" s="691"/>
      <c r="AZ229" s="765"/>
      <c r="BA229" s="734"/>
      <c r="BB229" s="736"/>
      <c r="BC229" s="736"/>
      <c r="BD229" s="736"/>
      <c r="BE229" s="751"/>
      <c r="BF229" s="794"/>
      <c r="BG229" s="746" t="s">
        <v>734</v>
      </c>
      <c r="BH229" s="746"/>
      <c r="BI229" s="747"/>
    </row>
    <row r="230" spans="1:61" ht="48">
      <c r="A230" s="749">
        <v>470000183</v>
      </c>
      <c r="B230" s="849">
        <v>47</v>
      </c>
      <c r="C230" s="727" t="s">
        <v>999</v>
      </c>
      <c r="D230" s="727"/>
      <c r="E230" s="753" t="s">
        <v>1714</v>
      </c>
      <c r="F230" s="753"/>
      <c r="G230" s="736" t="s">
        <v>715</v>
      </c>
      <c r="H230" s="754" t="s">
        <v>715</v>
      </c>
      <c r="I230" s="755">
        <v>183</v>
      </c>
      <c r="J230" s="756" t="s">
        <v>741</v>
      </c>
      <c r="K230" s="778" t="s">
        <v>2213</v>
      </c>
      <c r="L230" s="758">
        <v>470009085</v>
      </c>
      <c r="M230" s="733" t="s">
        <v>2195</v>
      </c>
      <c r="N230" s="769" t="s">
        <v>2195</v>
      </c>
      <c r="O230" s="734" t="s">
        <v>2214</v>
      </c>
      <c r="P230" s="734" t="s">
        <v>2205</v>
      </c>
      <c r="Q230" s="736"/>
      <c r="R230" s="736">
        <v>47440</v>
      </c>
      <c r="S230" s="761" t="s">
        <v>2215</v>
      </c>
      <c r="T230" s="728" t="s">
        <v>722</v>
      </c>
      <c r="U230" s="737" t="s">
        <v>2216</v>
      </c>
      <c r="V230" s="736"/>
      <c r="W230" s="736"/>
      <c r="X230" s="736"/>
      <c r="Y230" s="736"/>
      <c r="Z230" s="736" t="s">
        <v>2217</v>
      </c>
      <c r="AA230" s="736"/>
      <c r="AB230" s="734" t="s">
        <v>2198</v>
      </c>
      <c r="AC230" s="736" t="s">
        <v>2199</v>
      </c>
      <c r="AD230" s="736">
        <v>47310</v>
      </c>
      <c r="AE230" s="734" t="s">
        <v>1739</v>
      </c>
      <c r="AF230" s="736" t="s">
        <v>2200</v>
      </c>
      <c r="AG230" s="736"/>
      <c r="AH230" s="736"/>
      <c r="AI230" s="736"/>
      <c r="AJ230" s="734"/>
      <c r="AK230" s="734" t="s">
        <v>2218</v>
      </c>
      <c r="AL230" s="736"/>
      <c r="AM230" s="763"/>
      <c r="AN230" s="738"/>
      <c r="AO230" s="764"/>
      <c r="AP230" s="740" t="s">
        <v>734</v>
      </c>
      <c r="AQ230" s="742" t="s">
        <v>734</v>
      </c>
      <c r="AR230" s="742" t="s">
        <v>715</v>
      </c>
      <c r="AS230" s="775" t="s">
        <v>2219</v>
      </c>
      <c r="AT230" s="897" t="s">
        <v>2220</v>
      </c>
      <c r="AU230" s="743">
        <v>45292</v>
      </c>
      <c r="AV230" s="743">
        <v>47118</v>
      </c>
      <c r="AW230" s="744">
        <v>47</v>
      </c>
      <c r="AX230" s="743">
        <v>45476</v>
      </c>
      <c r="AY230" s="742" t="s">
        <v>2221</v>
      </c>
      <c r="AZ230" s="743"/>
      <c r="BA230" s="734"/>
      <c r="BB230" s="736"/>
      <c r="BC230" s="736"/>
      <c r="BD230" s="736"/>
      <c r="BE230" s="751" t="s">
        <v>2209</v>
      </c>
      <c r="BF230" s="794" t="s">
        <v>1723</v>
      </c>
      <c r="BG230" s="746" t="s">
        <v>734</v>
      </c>
      <c r="BH230" s="746"/>
      <c r="BI230" s="747"/>
    </row>
    <row r="231" spans="1:61" ht="45">
      <c r="A231" s="749">
        <v>470000191</v>
      </c>
      <c r="B231" s="849">
        <v>47</v>
      </c>
      <c r="C231" s="727" t="s">
        <v>999</v>
      </c>
      <c r="D231" s="727"/>
      <c r="E231" s="753" t="s">
        <v>1714</v>
      </c>
      <c r="F231" s="753"/>
      <c r="G231" s="736" t="s">
        <v>715</v>
      </c>
      <c r="H231" s="754" t="s">
        <v>715</v>
      </c>
      <c r="I231" s="755">
        <v>183</v>
      </c>
      <c r="J231" s="756" t="s">
        <v>741</v>
      </c>
      <c r="K231" s="757" t="s">
        <v>2222</v>
      </c>
      <c r="L231" s="758">
        <v>470009085</v>
      </c>
      <c r="M231" s="733" t="s">
        <v>2195</v>
      </c>
      <c r="N231" s="769" t="s">
        <v>2195</v>
      </c>
      <c r="O231" s="734" t="s">
        <v>2223</v>
      </c>
      <c r="P231" s="734" t="s">
        <v>2224</v>
      </c>
      <c r="Q231" s="736"/>
      <c r="R231" s="736">
        <v>47390</v>
      </c>
      <c r="S231" s="761" t="s">
        <v>2225</v>
      </c>
      <c r="T231" s="728" t="s">
        <v>722</v>
      </c>
      <c r="U231" s="737" t="s">
        <v>2226</v>
      </c>
      <c r="V231" s="736"/>
      <c r="W231" s="736"/>
      <c r="X231" s="736"/>
      <c r="Y231" s="736"/>
      <c r="Z231" s="736" t="s">
        <v>2227</v>
      </c>
      <c r="AA231" s="736"/>
      <c r="AB231" s="734" t="s">
        <v>2198</v>
      </c>
      <c r="AC231" s="736" t="s">
        <v>2199</v>
      </c>
      <c r="AD231" s="736">
        <v>47310</v>
      </c>
      <c r="AE231" s="734" t="s">
        <v>1739</v>
      </c>
      <c r="AF231" s="736" t="s">
        <v>2200</v>
      </c>
      <c r="AG231" s="736"/>
      <c r="AH231" s="736"/>
      <c r="AI231" s="736"/>
      <c r="AJ231" s="734"/>
      <c r="AK231" s="734" t="s">
        <v>2218</v>
      </c>
      <c r="AL231" s="736"/>
      <c r="AM231" s="763"/>
      <c r="AN231" s="738"/>
      <c r="AO231" s="764"/>
      <c r="AP231" s="740" t="s">
        <v>734</v>
      </c>
      <c r="AQ231" s="742" t="s">
        <v>734</v>
      </c>
      <c r="AR231" s="742" t="s">
        <v>715</v>
      </c>
      <c r="AS231" s="775" t="s">
        <v>2219</v>
      </c>
      <c r="AT231" s="897" t="s">
        <v>2220</v>
      </c>
      <c r="AU231" s="743">
        <v>45292</v>
      </c>
      <c r="AV231" s="743">
        <v>47118</v>
      </c>
      <c r="AW231" s="744">
        <v>47</v>
      </c>
      <c r="AX231" s="743">
        <v>45476</v>
      </c>
      <c r="AY231" s="742" t="s">
        <v>2221</v>
      </c>
      <c r="AZ231" s="743"/>
      <c r="BA231" s="734"/>
      <c r="BB231" s="736"/>
      <c r="BC231" s="736"/>
      <c r="BD231" s="736"/>
      <c r="BE231" s="751" t="s">
        <v>2209</v>
      </c>
      <c r="BF231" s="794" t="s">
        <v>1723</v>
      </c>
      <c r="BG231" s="746" t="s">
        <v>734</v>
      </c>
      <c r="BH231" s="746"/>
      <c r="BI231" s="747"/>
    </row>
    <row r="232" spans="1:61" ht="40.15" customHeight="1">
      <c r="A232" s="749">
        <v>470000209</v>
      </c>
      <c r="B232" s="849">
        <v>47</v>
      </c>
      <c r="C232" s="727" t="s">
        <v>999</v>
      </c>
      <c r="D232" s="727"/>
      <c r="E232" s="753" t="s">
        <v>1714</v>
      </c>
      <c r="F232" s="753"/>
      <c r="G232" s="736" t="s">
        <v>715</v>
      </c>
      <c r="H232" s="754" t="s">
        <v>715</v>
      </c>
      <c r="I232" s="755">
        <v>183</v>
      </c>
      <c r="J232" s="756" t="s">
        <v>741</v>
      </c>
      <c r="K232" s="757" t="s">
        <v>2228</v>
      </c>
      <c r="L232" s="758">
        <v>470009085</v>
      </c>
      <c r="M232" s="733" t="s">
        <v>2195</v>
      </c>
      <c r="N232" s="769" t="s">
        <v>2195</v>
      </c>
      <c r="O232" s="760" t="s">
        <v>2229</v>
      </c>
      <c r="P232" s="734"/>
      <c r="Q232" s="736"/>
      <c r="R232" s="736">
        <v>47190</v>
      </c>
      <c r="S232" s="761" t="s">
        <v>2230</v>
      </c>
      <c r="T232" s="728" t="s">
        <v>722</v>
      </c>
      <c r="U232" s="737" t="s">
        <v>2231</v>
      </c>
      <c r="V232" s="736"/>
      <c r="W232" s="736"/>
      <c r="X232" s="736"/>
      <c r="Y232" s="736"/>
      <c r="Z232" s="736" t="s">
        <v>2232</v>
      </c>
      <c r="AA232" s="736"/>
      <c r="AB232" s="734" t="s">
        <v>2198</v>
      </c>
      <c r="AC232" s="736" t="s">
        <v>2199</v>
      </c>
      <c r="AD232" s="736">
        <v>47310</v>
      </c>
      <c r="AE232" s="734" t="s">
        <v>1739</v>
      </c>
      <c r="AF232" s="736" t="s">
        <v>2200</v>
      </c>
      <c r="AG232" s="736"/>
      <c r="AH232" s="736"/>
      <c r="AI232" s="736"/>
      <c r="AJ232" s="734"/>
      <c r="AK232" s="734" t="s">
        <v>2218</v>
      </c>
      <c r="AL232" s="736"/>
      <c r="AM232" s="763"/>
      <c r="AN232" s="738"/>
      <c r="AO232" s="764"/>
      <c r="AP232" s="740" t="s">
        <v>734</v>
      </c>
      <c r="AQ232" s="742" t="s">
        <v>734</v>
      </c>
      <c r="AR232" s="742" t="s">
        <v>715</v>
      </c>
      <c r="AS232" s="775" t="s">
        <v>2219</v>
      </c>
      <c r="AT232" s="897" t="s">
        <v>2220</v>
      </c>
      <c r="AU232" s="743">
        <v>45292</v>
      </c>
      <c r="AV232" s="743">
        <v>47118</v>
      </c>
      <c r="AW232" s="744">
        <v>47</v>
      </c>
      <c r="AX232" s="743">
        <v>45476</v>
      </c>
      <c r="AY232" s="742" t="s">
        <v>2221</v>
      </c>
      <c r="AZ232" s="743"/>
      <c r="BA232" s="734"/>
      <c r="BB232" s="736"/>
      <c r="BC232" s="736"/>
      <c r="BD232" s="736"/>
      <c r="BE232" s="751" t="s">
        <v>2209</v>
      </c>
      <c r="BF232" s="794" t="s">
        <v>1723</v>
      </c>
      <c r="BG232" s="746" t="s">
        <v>734</v>
      </c>
      <c r="BH232" s="746"/>
      <c r="BI232" s="747"/>
    </row>
    <row r="233" spans="1:61" ht="52.9" customHeight="1">
      <c r="A233" s="749">
        <v>470000217</v>
      </c>
      <c r="B233" s="849">
        <v>47</v>
      </c>
      <c r="C233" s="727" t="s">
        <v>999</v>
      </c>
      <c r="D233" s="727"/>
      <c r="E233" s="753" t="s">
        <v>1714</v>
      </c>
      <c r="F233" s="753"/>
      <c r="G233" s="736" t="s">
        <v>715</v>
      </c>
      <c r="H233" s="754" t="s">
        <v>715</v>
      </c>
      <c r="I233" s="755">
        <v>186</v>
      </c>
      <c r="J233" s="756" t="s">
        <v>1225</v>
      </c>
      <c r="K233" s="757" t="s">
        <v>2233</v>
      </c>
      <c r="L233" s="758">
        <v>470009085</v>
      </c>
      <c r="M233" s="733" t="s">
        <v>2195</v>
      </c>
      <c r="N233" s="769" t="s">
        <v>2195</v>
      </c>
      <c r="O233" s="760"/>
      <c r="P233" s="734" t="s">
        <v>2234</v>
      </c>
      <c r="Q233" s="736"/>
      <c r="R233" s="736">
        <v>47480</v>
      </c>
      <c r="S233" s="761" t="s">
        <v>2235</v>
      </c>
      <c r="T233" s="728" t="s">
        <v>722</v>
      </c>
      <c r="U233" s="737" t="s">
        <v>2236</v>
      </c>
      <c r="V233" s="736"/>
      <c r="W233" s="736"/>
      <c r="X233" s="736"/>
      <c r="Y233" s="736"/>
      <c r="Z233" s="736" t="s">
        <v>2237</v>
      </c>
      <c r="AA233" s="736"/>
      <c r="AB233" s="734" t="s">
        <v>2198</v>
      </c>
      <c r="AC233" s="736" t="s">
        <v>2199</v>
      </c>
      <c r="AD233" s="736">
        <v>47310</v>
      </c>
      <c r="AE233" s="734" t="s">
        <v>1739</v>
      </c>
      <c r="AF233" s="736" t="s">
        <v>2200</v>
      </c>
      <c r="AG233" s="736"/>
      <c r="AH233" s="736"/>
      <c r="AI233" s="736"/>
      <c r="AJ233" s="734"/>
      <c r="AK233" s="734" t="s">
        <v>2218</v>
      </c>
      <c r="AL233" s="736"/>
      <c r="AM233" s="763"/>
      <c r="AN233" s="738"/>
      <c r="AO233" s="764"/>
      <c r="AP233" s="740" t="s">
        <v>734</v>
      </c>
      <c r="AQ233" s="742" t="s">
        <v>734</v>
      </c>
      <c r="AR233" s="742" t="s">
        <v>715</v>
      </c>
      <c r="AS233" s="775" t="s">
        <v>2219</v>
      </c>
      <c r="AT233" s="897" t="s">
        <v>2220</v>
      </c>
      <c r="AU233" s="743">
        <v>45292</v>
      </c>
      <c r="AV233" s="743">
        <v>47118</v>
      </c>
      <c r="AW233" s="744">
        <v>47</v>
      </c>
      <c r="AX233" s="743">
        <v>45476</v>
      </c>
      <c r="AY233" s="742" t="s">
        <v>2221</v>
      </c>
      <c r="AZ233" s="743"/>
      <c r="BA233" s="734"/>
      <c r="BB233" s="736"/>
      <c r="BC233" s="736"/>
      <c r="BD233" s="736"/>
      <c r="BE233" s="751" t="s">
        <v>2209</v>
      </c>
      <c r="BF233" s="794" t="s">
        <v>1723</v>
      </c>
      <c r="BG233" s="746" t="s">
        <v>734</v>
      </c>
      <c r="BH233" s="746"/>
      <c r="BI233" s="747"/>
    </row>
    <row r="234" spans="1:61" ht="40.15" customHeight="1">
      <c r="A234" s="749">
        <v>470000233</v>
      </c>
      <c r="B234" s="849">
        <v>47</v>
      </c>
      <c r="C234" s="727" t="s">
        <v>999</v>
      </c>
      <c r="D234" s="727"/>
      <c r="E234" s="753" t="s">
        <v>1714</v>
      </c>
      <c r="F234" s="753"/>
      <c r="G234" s="736" t="s">
        <v>715</v>
      </c>
      <c r="H234" s="754" t="s">
        <v>715</v>
      </c>
      <c r="I234" s="755">
        <v>183</v>
      </c>
      <c r="J234" s="756" t="s">
        <v>741</v>
      </c>
      <c r="K234" s="757" t="s">
        <v>2238</v>
      </c>
      <c r="L234" s="758">
        <v>470009085</v>
      </c>
      <c r="M234" s="733" t="s">
        <v>2195</v>
      </c>
      <c r="N234" s="769" t="s">
        <v>2195</v>
      </c>
      <c r="O234" s="734" t="s">
        <v>2239</v>
      </c>
      <c r="P234" s="760"/>
      <c r="Q234" s="736"/>
      <c r="R234" s="736">
        <v>47240</v>
      </c>
      <c r="S234" s="761" t="s">
        <v>2240</v>
      </c>
      <c r="T234" s="728" t="s">
        <v>722</v>
      </c>
      <c r="U234" s="737" t="s">
        <v>2241</v>
      </c>
      <c r="V234" s="736"/>
      <c r="W234" s="736"/>
      <c r="X234" s="736"/>
      <c r="Y234" s="736"/>
      <c r="Z234" s="736" t="s">
        <v>2242</v>
      </c>
      <c r="AA234" s="736"/>
      <c r="AB234" s="734" t="s">
        <v>2198</v>
      </c>
      <c r="AC234" s="736" t="s">
        <v>2199</v>
      </c>
      <c r="AD234" s="736">
        <v>47310</v>
      </c>
      <c r="AE234" s="734" t="s">
        <v>1739</v>
      </c>
      <c r="AF234" s="736" t="s">
        <v>2200</v>
      </c>
      <c r="AG234" s="736"/>
      <c r="AH234" s="736"/>
      <c r="AI234" s="736"/>
      <c r="AJ234" s="734"/>
      <c r="AK234" s="734" t="s">
        <v>2218</v>
      </c>
      <c r="AL234" s="736"/>
      <c r="AM234" s="763"/>
      <c r="AN234" s="738"/>
      <c r="AO234" s="764"/>
      <c r="AP234" s="740" t="s">
        <v>734</v>
      </c>
      <c r="AQ234" s="742" t="s">
        <v>734</v>
      </c>
      <c r="AR234" s="742" t="s">
        <v>715</v>
      </c>
      <c r="AS234" s="775" t="s">
        <v>2219</v>
      </c>
      <c r="AT234" s="897" t="s">
        <v>2220</v>
      </c>
      <c r="AU234" s="743">
        <v>45292</v>
      </c>
      <c r="AV234" s="743">
        <v>47118</v>
      </c>
      <c r="AW234" s="744">
        <v>47</v>
      </c>
      <c r="AX234" s="743">
        <v>45476</v>
      </c>
      <c r="AY234" s="742" t="s">
        <v>2221</v>
      </c>
      <c r="AZ234" s="743"/>
      <c r="BA234" s="734"/>
      <c r="BB234" s="736"/>
      <c r="BC234" s="736"/>
      <c r="BD234" s="736"/>
      <c r="BE234" s="751" t="s">
        <v>2209</v>
      </c>
      <c r="BF234" s="794" t="s">
        <v>1723</v>
      </c>
      <c r="BG234" s="746" t="s">
        <v>734</v>
      </c>
      <c r="BH234" s="746"/>
      <c r="BI234" s="747"/>
    </row>
    <row r="235" spans="1:61" ht="40.15" customHeight="1">
      <c r="A235" s="749">
        <v>470000274</v>
      </c>
      <c r="B235" s="849">
        <v>47</v>
      </c>
      <c r="C235" s="727" t="s">
        <v>999</v>
      </c>
      <c r="D235" s="727"/>
      <c r="E235" s="753" t="s">
        <v>1714</v>
      </c>
      <c r="F235" s="753"/>
      <c r="G235" s="736" t="s">
        <v>715</v>
      </c>
      <c r="H235" s="754" t="s">
        <v>715</v>
      </c>
      <c r="I235" s="755">
        <v>189</v>
      </c>
      <c r="J235" s="756" t="s">
        <v>1490</v>
      </c>
      <c r="K235" s="757" t="s">
        <v>2243</v>
      </c>
      <c r="L235" s="758">
        <v>470009085</v>
      </c>
      <c r="M235" s="733" t="s">
        <v>2195</v>
      </c>
      <c r="N235" s="769" t="s">
        <v>2195</v>
      </c>
      <c r="O235" s="734" t="s">
        <v>2244</v>
      </c>
      <c r="P235" s="760"/>
      <c r="Q235" s="736"/>
      <c r="R235" s="736">
        <v>47000</v>
      </c>
      <c r="S235" s="761" t="s">
        <v>2245</v>
      </c>
      <c r="T235" s="728" t="s">
        <v>722</v>
      </c>
      <c r="U235" s="737" t="s">
        <v>2246</v>
      </c>
      <c r="V235" s="736"/>
      <c r="W235" s="736"/>
      <c r="X235" s="736"/>
      <c r="Y235" s="736"/>
      <c r="Z235" s="736" t="s">
        <v>2247</v>
      </c>
      <c r="AA235" s="736"/>
      <c r="AB235" s="734" t="s">
        <v>2198</v>
      </c>
      <c r="AC235" s="736" t="s">
        <v>2199</v>
      </c>
      <c r="AD235" s="736">
        <v>47310</v>
      </c>
      <c r="AE235" s="734" t="s">
        <v>1739</v>
      </c>
      <c r="AF235" s="736" t="s">
        <v>2200</v>
      </c>
      <c r="AG235" s="736"/>
      <c r="AH235" s="736"/>
      <c r="AI235" s="736"/>
      <c r="AJ235" s="734"/>
      <c r="AK235" s="734" t="s">
        <v>2218</v>
      </c>
      <c r="AL235" s="736"/>
      <c r="AM235" s="763"/>
      <c r="AN235" s="738"/>
      <c r="AO235" s="764"/>
      <c r="AP235" s="740" t="s">
        <v>734</v>
      </c>
      <c r="AQ235" s="742" t="s">
        <v>734</v>
      </c>
      <c r="AR235" s="742" t="s">
        <v>715</v>
      </c>
      <c r="AS235" s="775" t="s">
        <v>2219</v>
      </c>
      <c r="AT235" s="897" t="s">
        <v>2220</v>
      </c>
      <c r="AU235" s="743">
        <v>45292</v>
      </c>
      <c r="AV235" s="743">
        <v>47118</v>
      </c>
      <c r="AW235" s="744">
        <v>47</v>
      </c>
      <c r="AX235" s="743">
        <v>45476</v>
      </c>
      <c r="AY235" s="742" t="s">
        <v>2221</v>
      </c>
      <c r="AZ235" s="743"/>
      <c r="BA235" s="734"/>
      <c r="BB235" s="736"/>
      <c r="BC235" s="736"/>
      <c r="BD235" s="736"/>
      <c r="BE235" s="751" t="s">
        <v>2209</v>
      </c>
      <c r="BF235" s="794" t="s">
        <v>1723</v>
      </c>
      <c r="BG235" s="746" t="s">
        <v>734</v>
      </c>
      <c r="BH235" s="746"/>
      <c r="BI235" s="747"/>
    </row>
    <row r="236" spans="1:61" ht="40.15" customHeight="1">
      <c r="A236" s="749">
        <v>470000282</v>
      </c>
      <c r="B236" s="849">
        <v>47</v>
      </c>
      <c r="C236" s="727" t="s">
        <v>999</v>
      </c>
      <c r="D236" s="727"/>
      <c r="E236" s="753" t="s">
        <v>1714</v>
      </c>
      <c r="F236" s="753"/>
      <c r="G236" s="736" t="s">
        <v>715</v>
      </c>
      <c r="H236" s="754" t="s">
        <v>715</v>
      </c>
      <c r="I236" s="755">
        <v>189</v>
      </c>
      <c r="J236" s="756" t="s">
        <v>1490</v>
      </c>
      <c r="K236" s="757" t="s">
        <v>2248</v>
      </c>
      <c r="L236" s="758">
        <v>470009085</v>
      </c>
      <c r="M236" s="733" t="s">
        <v>2195</v>
      </c>
      <c r="N236" s="769" t="s">
        <v>2195</v>
      </c>
      <c r="O236" s="734" t="s">
        <v>2249</v>
      </c>
      <c r="P236" s="760"/>
      <c r="Q236" s="736"/>
      <c r="R236" s="736">
        <v>47200</v>
      </c>
      <c r="S236" s="761" t="s">
        <v>2250</v>
      </c>
      <c r="T236" s="728" t="s">
        <v>722</v>
      </c>
      <c r="U236" s="737" t="s">
        <v>2251</v>
      </c>
      <c r="V236" s="736"/>
      <c r="W236" s="736"/>
      <c r="X236" s="736"/>
      <c r="Y236" s="736"/>
      <c r="Z236" s="736" t="s">
        <v>2252</v>
      </c>
      <c r="AA236" s="736"/>
      <c r="AB236" s="734" t="s">
        <v>2198</v>
      </c>
      <c r="AC236" s="736" t="s">
        <v>2199</v>
      </c>
      <c r="AD236" s="736">
        <v>47310</v>
      </c>
      <c r="AE236" s="734" t="s">
        <v>1739</v>
      </c>
      <c r="AF236" s="736" t="s">
        <v>2200</v>
      </c>
      <c r="AG236" s="736"/>
      <c r="AH236" s="736"/>
      <c r="AI236" s="736"/>
      <c r="AJ236" s="734"/>
      <c r="AK236" s="734" t="s">
        <v>2218</v>
      </c>
      <c r="AL236" s="736"/>
      <c r="AM236" s="763"/>
      <c r="AN236" s="738"/>
      <c r="AO236" s="764"/>
      <c r="AP236" s="740" t="s">
        <v>734</v>
      </c>
      <c r="AQ236" s="742" t="s">
        <v>734</v>
      </c>
      <c r="AR236" s="742" t="s">
        <v>715</v>
      </c>
      <c r="AS236" s="775" t="s">
        <v>2219</v>
      </c>
      <c r="AT236" s="897" t="s">
        <v>2220</v>
      </c>
      <c r="AU236" s="743">
        <v>45292</v>
      </c>
      <c r="AV236" s="743">
        <v>47118</v>
      </c>
      <c r="AW236" s="744">
        <v>47</v>
      </c>
      <c r="AX236" s="743">
        <v>45476</v>
      </c>
      <c r="AY236" s="742" t="s">
        <v>2221</v>
      </c>
      <c r="AZ236" s="743"/>
      <c r="BA236" s="734"/>
      <c r="BB236" s="736"/>
      <c r="BC236" s="736"/>
      <c r="BD236" s="736"/>
      <c r="BE236" s="751" t="s">
        <v>2209</v>
      </c>
      <c r="BF236" s="794" t="s">
        <v>1723</v>
      </c>
      <c r="BG236" s="746" t="s">
        <v>734</v>
      </c>
      <c r="BH236" s="746"/>
      <c r="BI236" s="747"/>
    </row>
    <row r="237" spans="1:61" ht="40.15" customHeight="1">
      <c r="A237" s="749">
        <v>470002023</v>
      </c>
      <c r="B237" s="849">
        <v>47</v>
      </c>
      <c r="C237" s="727" t="s">
        <v>999</v>
      </c>
      <c r="D237" s="727"/>
      <c r="E237" s="753" t="s">
        <v>1714</v>
      </c>
      <c r="F237" s="753"/>
      <c r="G237" s="736" t="s">
        <v>715</v>
      </c>
      <c r="H237" s="754" t="s">
        <v>715</v>
      </c>
      <c r="I237" s="755">
        <v>189</v>
      </c>
      <c r="J237" s="756" t="s">
        <v>1490</v>
      </c>
      <c r="K237" s="757" t="s">
        <v>2253</v>
      </c>
      <c r="L237" s="758">
        <v>470009085</v>
      </c>
      <c r="M237" s="733" t="s">
        <v>2195</v>
      </c>
      <c r="N237" s="769" t="s">
        <v>2195</v>
      </c>
      <c r="O237" s="734" t="s">
        <v>2254</v>
      </c>
      <c r="P237" s="760"/>
      <c r="Q237" s="736"/>
      <c r="R237" s="736">
        <v>47300</v>
      </c>
      <c r="S237" s="761" t="s">
        <v>2255</v>
      </c>
      <c r="T237" s="728" t="s">
        <v>722</v>
      </c>
      <c r="U237" s="737" t="s">
        <v>2256</v>
      </c>
      <c r="V237" s="736"/>
      <c r="W237" s="736"/>
      <c r="X237" s="736"/>
      <c r="Y237" s="736"/>
      <c r="Z237" s="736" t="s">
        <v>2257</v>
      </c>
      <c r="AA237" s="736"/>
      <c r="AB237" s="734" t="s">
        <v>2198</v>
      </c>
      <c r="AC237" s="736" t="s">
        <v>2199</v>
      </c>
      <c r="AD237" s="736">
        <v>47310</v>
      </c>
      <c r="AE237" s="734" t="s">
        <v>1739</v>
      </c>
      <c r="AF237" s="736" t="s">
        <v>2200</v>
      </c>
      <c r="AG237" s="736"/>
      <c r="AH237" s="736"/>
      <c r="AI237" s="736"/>
      <c r="AJ237" s="734"/>
      <c r="AK237" s="734" t="s">
        <v>2218</v>
      </c>
      <c r="AL237" s="736"/>
      <c r="AM237" s="763"/>
      <c r="AN237" s="738"/>
      <c r="AO237" s="764"/>
      <c r="AP237" s="740" t="s">
        <v>734</v>
      </c>
      <c r="AQ237" s="742" t="s">
        <v>734</v>
      </c>
      <c r="AR237" s="742" t="s">
        <v>715</v>
      </c>
      <c r="AS237" s="775" t="s">
        <v>2219</v>
      </c>
      <c r="AT237" s="897" t="s">
        <v>2220</v>
      </c>
      <c r="AU237" s="743">
        <v>45292</v>
      </c>
      <c r="AV237" s="743">
        <v>47118</v>
      </c>
      <c r="AW237" s="744">
        <v>47</v>
      </c>
      <c r="AX237" s="743">
        <v>45476</v>
      </c>
      <c r="AY237" s="742" t="s">
        <v>2221</v>
      </c>
      <c r="AZ237" s="743"/>
      <c r="BA237" s="734"/>
      <c r="BB237" s="736"/>
      <c r="BC237" s="736"/>
      <c r="BD237" s="736"/>
      <c r="BE237" s="751" t="s">
        <v>2209</v>
      </c>
      <c r="BF237" s="794" t="s">
        <v>1723</v>
      </c>
      <c r="BG237" s="746" t="s">
        <v>734</v>
      </c>
      <c r="BH237" s="746"/>
      <c r="BI237" s="747"/>
    </row>
    <row r="238" spans="1:61" ht="40.15" customHeight="1">
      <c r="A238" s="749">
        <v>470005505</v>
      </c>
      <c r="B238" s="849">
        <v>47</v>
      </c>
      <c r="C238" s="727" t="s">
        <v>999</v>
      </c>
      <c r="D238" s="727"/>
      <c r="E238" s="753" t="s">
        <v>1714</v>
      </c>
      <c r="F238" s="753"/>
      <c r="G238" s="736" t="s">
        <v>715</v>
      </c>
      <c r="H238" s="754" t="s">
        <v>715</v>
      </c>
      <c r="I238" s="755">
        <v>246</v>
      </c>
      <c r="J238" s="756" t="s">
        <v>803</v>
      </c>
      <c r="K238" s="757" t="s">
        <v>2258</v>
      </c>
      <c r="L238" s="758">
        <v>470009085</v>
      </c>
      <c r="M238" s="733" t="s">
        <v>2195</v>
      </c>
      <c r="N238" s="769" t="s">
        <v>2195</v>
      </c>
      <c r="O238" s="760"/>
      <c r="P238" s="734" t="s">
        <v>2259</v>
      </c>
      <c r="Q238" s="736"/>
      <c r="R238" s="736">
        <v>47320</v>
      </c>
      <c r="S238" s="761" t="s">
        <v>2260</v>
      </c>
      <c r="T238" s="728" t="s">
        <v>722</v>
      </c>
      <c r="U238" s="737" t="s">
        <v>2261</v>
      </c>
      <c r="V238" s="736"/>
      <c r="W238" s="736"/>
      <c r="X238" s="736"/>
      <c r="Y238" s="736"/>
      <c r="Z238" s="736" t="s">
        <v>2262</v>
      </c>
      <c r="AA238" s="736"/>
      <c r="AB238" s="734" t="s">
        <v>2198</v>
      </c>
      <c r="AC238" s="736" t="s">
        <v>2199</v>
      </c>
      <c r="AD238" s="736">
        <v>47310</v>
      </c>
      <c r="AE238" s="734" t="s">
        <v>1739</v>
      </c>
      <c r="AF238" s="736" t="s">
        <v>2200</v>
      </c>
      <c r="AG238" s="736"/>
      <c r="AH238" s="736"/>
      <c r="AI238" s="736"/>
      <c r="AJ238" s="734"/>
      <c r="AK238" s="734" t="s">
        <v>2218</v>
      </c>
      <c r="AL238" s="736"/>
      <c r="AM238" s="763"/>
      <c r="AN238" s="738"/>
      <c r="AO238" s="764"/>
      <c r="AP238" s="740" t="s">
        <v>734</v>
      </c>
      <c r="AQ238" s="742" t="s">
        <v>734</v>
      </c>
      <c r="AR238" s="742" t="s">
        <v>715</v>
      </c>
      <c r="AS238" s="775" t="s">
        <v>2219</v>
      </c>
      <c r="AT238" s="897" t="s">
        <v>2220</v>
      </c>
      <c r="AU238" s="743">
        <v>45292</v>
      </c>
      <c r="AV238" s="743">
        <v>47118</v>
      </c>
      <c r="AW238" s="744">
        <v>47</v>
      </c>
      <c r="AX238" s="743">
        <v>45476</v>
      </c>
      <c r="AY238" s="742" t="s">
        <v>2221</v>
      </c>
      <c r="AZ238" s="743"/>
      <c r="BA238" s="734"/>
      <c r="BB238" s="736"/>
      <c r="BC238" s="736"/>
      <c r="BD238" s="736"/>
      <c r="BE238" s="751" t="s">
        <v>2209</v>
      </c>
      <c r="BF238" s="794" t="s">
        <v>1723</v>
      </c>
      <c r="BG238" s="746" t="s">
        <v>734</v>
      </c>
      <c r="BH238" s="746"/>
      <c r="BI238" s="747"/>
    </row>
    <row r="239" spans="1:61" ht="60" customHeight="1">
      <c r="A239" s="749">
        <v>470008020</v>
      </c>
      <c r="B239" s="849">
        <v>47</v>
      </c>
      <c r="C239" s="727" t="s">
        <v>999</v>
      </c>
      <c r="D239" s="727"/>
      <c r="E239" s="753" t="s">
        <v>1714</v>
      </c>
      <c r="F239" s="753"/>
      <c r="G239" s="736" t="s">
        <v>715</v>
      </c>
      <c r="H239" s="754" t="s">
        <v>715</v>
      </c>
      <c r="I239" s="755">
        <v>246</v>
      </c>
      <c r="J239" s="756" t="s">
        <v>803</v>
      </c>
      <c r="K239" s="757" t="s">
        <v>2263</v>
      </c>
      <c r="L239" s="758">
        <v>470009085</v>
      </c>
      <c r="M239" s="733" t="s">
        <v>2195</v>
      </c>
      <c r="N239" s="769" t="s">
        <v>2195</v>
      </c>
      <c r="O239" s="734" t="s">
        <v>2264</v>
      </c>
      <c r="P239" s="760"/>
      <c r="Q239" s="736"/>
      <c r="R239" s="736">
        <v>47510</v>
      </c>
      <c r="S239" s="761" t="s">
        <v>2265</v>
      </c>
      <c r="T239" s="728" t="s">
        <v>722</v>
      </c>
      <c r="U239" s="737" t="s">
        <v>2266</v>
      </c>
      <c r="V239" s="736"/>
      <c r="W239" s="736"/>
      <c r="X239" s="736"/>
      <c r="Y239" s="736"/>
      <c r="Z239" s="736" t="s">
        <v>2267</v>
      </c>
      <c r="AA239" s="736"/>
      <c r="AB239" s="734" t="s">
        <v>2198</v>
      </c>
      <c r="AC239" s="736" t="s">
        <v>2199</v>
      </c>
      <c r="AD239" s="736">
        <v>47310</v>
      </c>
      <c r="AE239" s="734" t="s">
        <v>1739</v>
      </c>
      <c r="AF239" s="736" t="s">
        <v>2200</v>
      </c>
      <c r="AG239" s="736"/>
      <c r="AH239" s="736"/>
      <c r="AI239" s="736"/>
      <c r="AJ239" s="734"/>
      <c r="AK239" s="734" t="s">
        <v>2218</v>
      </c>
      <c r="AL239" s="736"/>
      <c r="AM239" s="763"/>
      <c r="AN239" s="738"/>
      <c r="AO239" s="764"/>
      <c r="AP239" s="740" t="s">
        <v>734</v>
      </c>
      <c r="AQ239" s="742" t="s">
        <v>734</v>
      </c>
      <c r="AR239" s="742" t="s">
        <v>715</v>
      </c>
      <c r="AS239" s="775" t="s">
        <v>2219</v>
      </c>
      <c r="AT239" s="897" t="s">
        <v>2220</v>
      </c>
      <c r="AU239" s="743">
        <v>45292</v>
      </c>
      <c r="AV239" s="743">
        <v>47118</v>
      </c>
      <c r="AW239" s="744">
        <v>47</v>
      </c>
      <c r="AX239" s="743">
        <v>45476</v>
      </c>
      <c r="AY239" s="742" t="s">
        <v>2221</v>
      </c>
      <c r="AZ239" s="743"/>
      <c r="BA239" s="734"/>
      <c r="BB239" s="736"/>
      <c r="BC239" s="736"/>
      <c r="BD239" s="736"/>
      <c r="BE239" s="751" t="s">
        <v>2209</v>
      </c>
      <c r="BF239" s="794" t="s">
        <v>1723</v>
      </c>
      <c r="BG239" s="746" t="s">
        <v>734</v>
      </c>
      <c r="BH239" s="746"/>
      <c r="BI239" s="747"/>
    </row>
    <row r="240" spans="1:61" ht="40.15" customHeight="1">
      <c r="A240" s="749">
        <v>470008863</v>
      </c>
      <c r="B240" s="849">
        <v>47</v>
      </c>
      <c r="C240" s="727" t="s">
        <v>999</v>
      </c>
      <c r="D240" s="727"/>
      <c r="E240" s="753" t="s">
        <v>1714</v>
      </c>
      <c r="F240" s="753"/>
      <c r="G240" s="736" t="s">
        <v>715</v>
      </c>
      <c r="H240" s="754" t="s">
        <v>715</v>
      </c>
      <c r="I240" s="755">
        <v>190</v>
      </c>
      <c r="J240" s="756" t="s">
        <v>739</v>
      </c>
      <c r="K240" s="757" t="s">
        <v>2268</v>
      </c>
      <c r="L240" s="758">
        <v>470009085</v>
      </c>
      <c r="M240" s="733" t="s">
        <v>2195</v>
      </c>
      <c r="N240" s="769" t="s">
        <v>2195</v>
      </c>
      <c r="O240" s="734" t="s">
        <v>2244</v>
      </c>
      <c r="P240" s="760"/>
      <c r="Q240" s="736"/>
      <c r="R240" s="736">
        <v>47000</v>
      </c>
      <c r="S240" s="761" t="s">
        <v>2245</v>
      </c>
      <c r="T240" s="728" t="s">
        <v>722</v>
      </c>
      <c r="U240" s="737" t="s">
        <v>2269</v>
      </c>
      <c r="V240" s="736"/>
      <c r="W240" s="736"/>
      <c r="X240" s="736"/>
      <c r="Y240" s="736"/>
      <c r="Z240" s="736" t="s">
        <v>2270</v>
      </c>
      <c r="AA240" s="736"/>
      <c r="AB240" s="734" t="s">
        <v>2198</v>
      </c>
      <c r="AC240" s="736" t="s">
        <v>2199</v>
      </c>
      <c r="AD240" s="736">
        <v>47310</v>
      </c>
      <c r="AE240" s="734" t="s">
        <v>1739</v>
      </c>
      <c r="AF240" s="736" t="s">
        <v>2200</v>
      </c>
      <c r="AG240" s="736"/>
      <c r="AH240" s="736"/>
      <c r="AI240" s="736"/>
      <c r="AJ240" s="734"/>
      <c r="AK240" s="734" t="s">
        <v>2218</v>
      </c>
      <c r="AL240" s="736"/>
      <c r="AM240" s="763"/>
      <c r="AN240" s="738"/>
      <c r="AO240" s="764"/>
      <c r="AP240" s="740" t="s">
        <v>734</v>
      </c>
      <c r="AQ240" s="742" t="s">
        <v>734</v>
      </c>
      <c r="AR240" s="742" t="s">
        <v>715</v>
      </c>
      <c r="AS240" s="775" t="s">
        <v>2219</v>
      </c>
      <c r="AT240" s="897" t="s">
        <v>2220</v>
      </c>
      <c r="AU240" s="743">
        <v>45292</v>
      </c>
      <c r="AV240" s="743">
        <v>47118</v>
      </c>
      <c r="AW240" s="744">
        <v>47</v>
      </c>
      <c r="AX240" s="743">
        <v>45476</v>
      </c>
      <c r="AY240" s="742" t="s">
        <v>2221</v>
      </c>
      <c r="AZ240" s="743"/>
      <c r="BA240" s="734"/>
      <c r="BB240" s="736"/>
      <c r="BC240" s="736"/>
      <c r="BD240" s="736"/>
      <c r="BE240" s="751" t="s">
        <v>2209</v>
      </c>
      <c r="BF240" s="794" t="s">
        <v>1723</v>
      </c>
      <c r="BG240" s="746" t="s">
        <v>734</v>
      </c>
      <c r="BH240" s="746"/>
      <c r="BI240" s="747"/>
    </row>
    <row r="241" spans="1:61" ht="76.5" customHeight="1">
      <c r="A241" s="749">
        <v>470011123</v>
      </c>
      <c r="B241" s="849">
        <v>47</v>
      </c>
      <c r="C241" s="727" t="s">
        <v>999</v>
      </c>
      <c r="D241" s="727"/>
      <c r="E241" s="753" t="s">
        <v>1714</v>
      </c>
      <c r="F241" s="753"/>
      <c r="G241" s="736" t="s">
        <v>715</v>
      </c>
      <c r="H241" s="754" t="s">
        <v>715</v>
      </c>
      <c r="I241" s="755">
        <v>182</v>
      </c>
      <c r="J241" s="756" t="s">
        <v>716</v>
      </c>
      <c r="K241" s="757" t="s">
        <v>2271</v>
      </c>
      <c r="L241" s="758">
        <v>470009085</v>
      </c>
      <c r="M241" s="733" t="s">
        <v>2195</v>
      </c>
      <c r="N241" s="769" t="s">
        <v>2195</v>
      </c>
      <c r="O241" s="734" t="s">
        <v>2272</v>
      </c>
      <c r="P241" s="760"/>
      <c r="Q241" s="736"/>
      <c r="R241" s="736">
        <v>47510</v>
      </c>
      <c r="S241" s="761" t="s">
        <v>2265</v>
      </c>
      <c r="T241" s="728" t="s">
        <v>722</v>
      </c>
      <c r="U241" s="737" t="s">
        <v>2273</v>
      </c>
      <c r="V241" s="736"/>
      <c r="W241" s="736"/>
      <c r="X241" s="736"/>
      <c r="Y241" s="736"/>
      <c r="Z241" s="736" t="s">
        <v>2274</v>
      </c>
      <c r="AA241" s="736"/>
      <c r="AB241" s="734" t="s">
        <v>2198</v>
      </c>
      <c r="AC241" s="736" t="s">
        <v>2199</v>
      </c>
      <c r="AD241" s="736">
        <v>47310</v>
      </c>
      <c r="AE241" s="734" t="s">
        <v>1739</v>
      </c>
      <c r="AF241" s="736" t="s">
        <v>2200</v>
      </c>
      <c r="AG241" s="736"/>
      <c r="AH241" s="736"/>
      <c r="AI241" s="736"/>
      <c r="AJ241" s="734"/>
      <c r="AK241" s="734" t="s">
        <v>2218</v>
      </c>
      <c r="AL241" s="736"/>
      <c r="AM241" s="763"/>
      <c r="AN241" s="738"/>
      <c r="AO241" s="764"/>
      <c r="AP241" s="740" t="s">
        <v>734</v>
      </c>
      <c r="AQ241" s="742" t="s">
        <v>734</v>
      </c>
      <c r="AR241" s="742" t="s">
        <v>715</v>
      </c>
      <c r="AS241" s="775" t="s">
        <v>2219</v>
      </c>
      <c r="AT241" s="897" t="s">
        <v>2220</v>
      </c>
      <c r="AU241" s="743">
        <v>45292</v>
      </c>
      <c r="AV241" s="743">
        <v>47118</v>
      </c>
      <c r="AW241" s="744">
        <v>47</v>
      </c>
      <c r="AX241" s="743">
        <v>45476</v>
      </c>
      <c r="AY241" s="742" t="s">
        <v>2221</v>
      </c>
      <c r="AZ241" s="743"/>
      <c r="BA241" s="734"/>
      <c r="BB241" s="736"/>
      <c r="BC241" s="736"/>
      <c r="BD241" s="736"/>
      <c r="BE241" s="751" t="s">
        <v>2209</v>
      </c>
      <c r="BF241" s="794" t="s">
        <v>1723</v>
      </c>
      <c r="BG241" s="746" t="s">
        <v>734</v>
      </c>
      <c r="BH241" s="746"/>
      <c r="BI241" s="747"/>
    </row>
    <row r="242" spans="1:61" ht="52.15" customHeight="1">
      <c r="A242" s="749">
        <v>470013210</v>
      </c>
      <c r="B242" s="849">
        <v>47</v>
      </c>
      <c r="C242" s="727" t="s">
        <v>999</v>
      </c>
      <c r="D242" s="727"/>
      <c r="E242" s="753" t="s">
        <v>1714</v>
      </c>
      <c r="F242" s="753"/>
      <c r="G242" s="736" t="s">
        <v>715</v>
      </c>
      <c r="H242" s="754" t="s">
        <v>715</v>
      </c>
      <c r="I242" s="755">
        <v>190</v>
      </c>
      <c r="J242" s="756" t="s">
        <v>739</v>
      </c>
      <c r="K242" s="757" t="s">
        <v>2275</v>
      </c>
      <c r="L242" s="758">
        <v>470009085</v>
      </c>
      <c r="M242" s="733" t="s">
        <v>2195</v>
      </c>
      <c r="N242" s="769" t="s">
        <v>2195</v>
      </c>
      <c r="O242" s="734" t="s">
        <v>2276</v>
      </c>
      <c r="P242" s="760"/>
      <c r="Q242" s="736"/>
      <c r="R242" s="736">
        <v>47300</v>
      </c>
      <c r="S242" s="761" t="s">
        <v>2255</v>
      </c>
      <c r="T242" s="728" t="s">
        <v>722</v>
      </c>
      <c r="U242" s="737" t="s">
        <v>2277</v>
      </c>
      <c r="V242" s="736"/>
      <c r="W242" s="736"/>
      <c r="X242" s="736"/>
      <c r="Y242" s="736"/>
      <c r="Z242" s="736" t="s">
        <v>2257</v>
      </c>
      <c r="AA242" s="736"/>
      <c r="AB242" s="734" t="s">
        <v>2198</v>
      </c>
      <c r="AC242" s="736" t="s">
        <v>2199</v>
      </c>
      <c r="AD242" s="736">
        <v>47310</v>
      </c>
      <c r="AE242" s="734" t="s">
        <v>1739</v>
      </c>
      <c r="AF242" s="736" t="s">
        <v>2200</v>
      </c>
      <c r="AG242" s="736"/>
      <c r="AH242" s="736"/>
      <c r="AI242" s="736"/>
      <c r="AJ242" s="734"/>
      <c r="AK242" s="734" t="s">
        <v>2218</v>
      </c>
      <c r="AL242" s="736"/>
      <c r="AM242" s="763"/>
      <c r="AN242" s="738"/>
      <c r="AO242" s="764"/>
      <c r="AP242" s="740" t="s">
        <v>734</v>
      </c>
      <c r="AQ242" s="742" t="s">
        <v>734</v>
      </c>
      <c r="AR242" s="742" t="s">
        <v>715</v>
      </c>
      <c r="AS242" s="775" t="s">
        <v>2219</v>
      </c>
      <c r="AT242" s="897" t="s">
        <v>2220</v>
      </c>
      <c r="AU242" s="743">
        <v>45292</v>
      </c>
      <c r="AV242" s="743">
        <v>47118</v>
      </c>
      <c r="AW242" s="744">
        <v>47</v>
      </c>
      <c r="AX242" s="743">
        <v>45476</v>
      </c>
      <c r="AY242" s="742" t="s">
        <v>2221</v>
      </c>
      <c r="AZ242" s="743"/>
      <c r="BA242" s="734"/>
      <c r="BB242" s="736"/>
      <c r="BC242" s="736"/>
      <c r="BD242" s="736"/>
      <c r="BE242" s="751" t="s">
        <v>2209</v>
      </c>
      <c r="BF242" s="794" t="s">
        <v>1723</v>
      </c>
      <c r="BG242" s="746" t="s">
        <v>734</v>
      </c>
      <c r="BH242" s="746"/>
      <c r="BI242" s="747"/>
    </row>
    <row r="243" spans="1:61" ht="66" customHeight="1">
      <c r="A243" s="749">
        <v>470013533</v>
      </c>
      <c r="B243" s="849">
        <v>47</v>
      </c>
      <c r="C243" s="727" t="s">
        <v>999</v>
      </c>
      <c r="D243" s="727"/>
      <c r="E243" s="753" t="s">
        <v>1714</v>
      </c>
      <c r="F243" s="753"/>
      <c r="G243" s="736" t="s">
        <v>715</v>
      </c>
      <c r="H243" s="754" t="s">
        <v>715</v>
      </c>
      <c r="I243" s="755">
        <v>437</v>
      </c>
      <c r="J243" s="756" t="s">
        <v>990</v>
      </c>
      <c r="K243" s="757" t="s">
        <v>2278</v>
      </c>
      <c r="L243" s="758">
        <v>470009085</v>
      </c>
      <c r="M243" s="733" t="s">
        <v>2195</v>
      </c>
      <c r="N243" s="769" t="s">
        <v>2195</v>
      </c>
      <c r="O243" s="760"/>
      <c r="P243" s="734" t="s">
        <v>2259</v>
      </c>
      <c r="Q243" s="736"/>
      <c r="R243" s="736">
        <v>47330</v>
      </c>
      <c r="S243" s="761" t="s">
        <v>2279</v>
      </c>
      <c r="T243" s="728" t="s">
        <v>722</v>
      </c>
      <c r="U243" s="737" t="s">
        <v>2280</v>
      </c>
      <c r="V243" s="736"/>
      <c r="W243" s="736"/>
      <c r="X243" s="736"/>
      <c r="Y243" s="736"/>
      <c r="Z243" s="736" t="s">
        <v>2281</v>
      </c>
      <c r="AA243" s="736"/>
      <c r="AB243" s="734" t="s">
        <v>2198</v>
      </c>
      <c r="AC243" s="736" t="s">
        <v>2199</v>
      </c>
      <c r="AD243" s="736">
        <v>47310</v>
      </c>
      <c r="AE243" s="734" t="s">
        <v>1739</v>
      </c>
      <c r="AF243" s="736" t="s">
        <v>2200</v>
      </c>
      <c r="AG243" s="736"/>
      <c r="AH243" s="736"/>
      <c r="AI243" s="736"/>
      <c r="AJ243" s="734"/>
      <c r="AK243" s="734" t="s">
        <v>2218</v>
      </c>
      <c r="AL243" s="736"/>
      <c r="AM243" s="763"/>
      <c r="AN243" s="738"/>
      <c r="AO243" s="764"/>
      <c r="AP243" s="740" t="s">
        <v>734</v>
      </c>
      <c r="AQ243" s="742" t="s">
        <v>734</v>
      </c>
      <c r="AR243" s="742" t="s">
        <v>715</v>
      </c>
      <c r="AS243" s="775" t="s">
        <v>2219</v>
      </c>
      <c r="AT243" s="897" t="s">
        <v>2220</v>
      </c>
      <c r="AU243" s="743">
        <v>45292</v>
      </c>
      <c r="AV243" s="743">
        <v>47118</v>
      </c>
      <c r="AW243" s="744">
        <v>47</v>
      </c>
      <c r="AX243" s="743">
        <v>45476</v>
      </c>
      <c r="AY243" s="742" t="s">
        <v>2221</v>
      </c>
      <c r="AZ243" s="743"/>
      <c r="BA243" s="734"/>
      <c r="BB243" s="736"/>
      <c r="BC243" s="736"/>
      <c r="BD243" s="736"/>
      <c r="BE243" s="751" t="s">
        <v>2209</v>
      </c>
      <c r="BF243" s="794" t="s">
        <v>1723</v>
      </c>
      <c r="BG243" s="746" t="s">
        <v>734</v>
      </c>
      <c r="BH243" s="746"/>
      <c r="BI243" s="747"/>
    </row>
    <row r="244" spans="1:61" ht="109.5" customHeight="1">
      <c r="A244" s="749">
        <v>470013624</v>
      </c>
      <c r="B244" s="849">
        <v>47</v>
      </c>
      <c r="C244" s="727" t="s">
        <v>999</v>
      </c>
      <c r="D244" s="727"/>
      <c r="E244" s="753" t="s">
        <v>1714</v>
      </c>
      <c r="F244" s="753"/>
      <c r="G244" s="736" t="s">
        <v>715</v>
      </c>
      <c r="H244" s="754" t="s">
        <v>715</v>
      </c>
      <c r="I244" s="755">
        <v>182</v>
      </c>
      <c r="J244" s="756" t="s">
        <v>716</v>
      </c>
      <c r="K244" s="757" t="s">
        <v>2282</v>
      </c>
      <c r="L244" s="758">
        <v>470009085</v>
      </c>
      <c r="M244" s="733" t="s">
        <v>2195</v>
      </c>
      <c r="N244" s="769" t="s">
        <v>2195</v>
      </c>
      <c r="O244" s="734" t="s">
        <v>2283</v>
      </c>
      <c r="P244" s="760"/>
      <c r="Q244" s="736"/>
      <c r="R244" s="736">
        <v>47190</v>
      </c>
      <c r="S244" s="761" t="s">
        <v>2230</v>
      </c>
      <c r="T244" s="728" t="s">
        <v>722</v>
      </c>
      <c r="U244" s="737" t="s">
        <v>2284</v>
      </c>
      <c r="V244" s="736"/>
      <c r="W244" s="736"/>
      <c r="X244" s="736"/>
      <c r="Y244" s="736"/>
      <c r="Z244" s="736" t="s">
        <v>2285</v>
      </c>
      <c r="AA244" s="736"/>
      <c r="AB244" s="734" t="s">
        <v>2198</v>
      </c>
      <c r="AC244" s="736" t="s">
        <v>2199</v>
      </c>
      <c r="AD244" s="736">
        <v>47310</v>
      </c>
      <c r="AE244" s="734" t="s">
        <v>1739</v>
      </c>
      <c r="AF244" s="736" t="s">
        <v>2200</v>
      </c>
      <c r="AG244" s="736"/>
      <c r="AH244" s="736"/>
      <c r="AI244" s="736"/>
      <c r="AJ244" s="734"/>
      <c r="AK244" s="734" t="s">
        <v>2218</v>
      </c>
      <c r="AL244" s="736"/>
      <c r="AM244" s="763"/>
      <c r="AN244" s="738"/>
      <c r="AO244" s="764"/>
      <c r="AP244" s="740" t="s">
        <v>734</v>
      </c>
      <c r="AQ244" s="742" t="s">
        <v>734</v>
      </c>
      <c r="AR244" s="742" t="s">
        <v>715</v>
      </c>
      <c r="AS244" s="775" t="s">
        <v>2219</v>
      </c>
      <c r="AT244" s="897" t="s">
        <v>2220</v>
      </c>
      <c r="AU244" s="743">
        <v>45292</v>
      </c>
      <c r="AV244" s="743">
        <v>47118</v>
      </c>
      <c r="AW244" s="744">
        <v>47</v>
      </c>
      <c r="AX244" s="743">
        <v>45476</v>
      </c>
      <c r="AY244" s="742" t="s">
        <v>2221</v>
      </c>
      <c r="AZ244" s="743"/>
      <c r="BA244" s="734"/>
      <c r="BB244" s="736"/>
      <c r="BC244" s="736"/>
      <c r="BD244" s="736"/>
      <c r="BE244" s="751" t="s">
        <v>2209</v>
      </c>
      <c r="BF244" s="794" t="s">
        <v>1723</v>
      </c>
      <c r="BG244" s="746" t="s">
        <v>734</v>
      </c>
      <c r="BH244" s="746"/>
      <c r="BI244" s="747"/>
    </row>
    <row r="245" spans="1:61" ht="93.75" customHeight="1">
      <c r="A245" s="749">
        <v>470013905</v>
      </c>
      <c r="B245" s="849">
        <v>47</v>
      </c>
      <c r="C245" s="727" t="s">
        <v>999</v>
      </c>
      <c r="D245" s="727"/>
      <c r="E245" s="753" t="s">
        <v>1714</v>
      </c>
      <c r="F245" s="753"/>
      <c r="G245" s="736" t="s">
        <v>715</v>
      </c>
      <c r="H245" s="754" t="s">
        <v>715</v>
      </c>
      <c r="I245" s="755">
        <v>182</v>
      </c>
      <c r="J245" s="756" t="s">
        <v>716</v>
      </c>
      <c r="K245" s="757" t="s">
        <v>2286</v>
      </c>
      <c r="L245" s="758">
        <v>470009085</v>
      </c>
      <c r="M245" s="733" t="s">
        <v>2195</v>
      </c>
      <c r="N245" s="769" t="s">
        <v>2195</v>
      </c>
      <c r="O245" s="734" t="s">
        <v>2244</v>
      </c>
      <c r="P245" s="760"/>
      <c r="Q245" s="736"/>
      <c r="R245" s="736">
        <v>47000</v>
      </c>
      <c r="S245" s="761" t="s">
        <v>2245</v>
      </c>
      <c r="T245" s="728" t="s">
        <v>722</v>
      </c>
      <c r="U245" s="737" t="s">
        <v>2287</v>
      </c>
      <c r="V245" s="736"/>
      <c r="W245" s="736"/>
      <c r="X245" s="736"/>
      <c r="Y245" s="736"/>
      <c r="Z245" s="736" t="s">
        <v>2288</v>
      </c>
      <c r="AA245" s="736"/>
      <c r="AB245" s="734" t="s">
        <v>2198</v>
      </c>
      <c r="AC245" s="736" t="s">
        <v>2199</v>
      </c>
      <c r="AD245" s="736">
        <v>47310</v>
      </c>
      <c r="AE245" s="734" t="s">
        <v>1739</v>
      </c>
      <c r="AF245" s="736" t="s">
        <v>2200</v>
      </c>
      <c r="AG245" s="736"/>
      <c r="AH245" s="736"/>
      <c r="AI245" s="736"/>
      <c r="AJ245" s="734"/>
      <c r="AK245" s="734" t="s">
        <v>2218</v>
      </c>
      <c r="AL245" s="736"/>
      <c r="AM245" s="763"/>
      <c r="AN245" s="738"/>
      <c r="AO245" s="764"/>
      <c r="AP245" s="740" t="s">
        <v>734</v>
      </c>
      <c r="AQ245" s="742" t="s">
        <v>734</v>
      </c>
      <c r="AR245" s="742" t="s">
        <v>715</v>
      </c>
      <c r="AS245" s="775" t="s">
        <v>2219</v>
      </c>
      <c r="AT245" s="897" t="s">
        <v>2220</v>
      </c>
      <c r="AU245" s="743">
        <v>45292</v>
      </c>
      <c r="AV245" s="743">
        <v>47118</v>
      </c>
      <c r="AW245" s="744">
        <v>47</v>
      </c>
      <c r="AX245" s="743">
        <v>45476</v>
      </c>
      <c r="AY245" s="742" t="s">
        <v>2221</v>
      </c>
      <c r="AZ245" s="743"/>
      <c r="BA245" s="734"/>
      <c r="BB245" s="736"/>
      <c r="BC245" s="736"/>
      <c r="BD245" s="736"/>
      <c r="BE245" s="751" t="s">
        <v>2209</v>
      </c>
      <c r="BF245" s="794" t="s">
        <v>1723</v>
      </c>
      <c r="BG245" s="746" t="s">
        <v>734</v>
      </c>
      <c r="BH245" s="746"/>
      <c r="BI245" s="747"/>
    </row>
    <row r="246" spans="1:61" ht="88.5" customHeight="1">
      <c r="A246" s="749">
        <v>470015074</v>
      </c>
      <c r="B246" s="849">
        <v>47</v>
      </c>
      <c r="C246" s="727" t="s">
        <v>999</v>
      </c>
      <c r="D246" s="727"/>
      <c r="E246" s="753" t="s">
        <v>1714</v>
      </c>
      <c r="F246" s="753"/>
      <c r="G246" s="736" t="s">
        <v>715</v>
      </c>
      <c r="H246" s="754" t="s">
        <v>715</v>
      </c>
      <c r="I246" s="755">
        <v>190</v>
      </c>
      <c r="J246" s="756" t="s">
        <v>739</v>
      </c>
      <c r="K246" s="757" t="s">
        <v>2289</v>
      </c>
      <c r="L246" s="758">
        <v>470009085</v>
      </c>
      <c r="M246" s="733" t="s">
        <v>2195</v>
      </c>
      <c r="N246" s="769" t="s">
        <v>2195</v>
      </c>
      <c r="O246" s="734" t="s">
        <v>2249</v>
      </c>
      <c r="P246" s="760"/>
      <c r="Q246" s="736"/>
      <c r="R246" s="736">
        <v>47200</v>
      </c>
      <c r="S246" s="761" t="s">
        <v>2250</v>
      </c>
      <c r="T246" s="728" t="s">
        <v>722</v>
      </c>
      <c r="U246" s="737" t="s">
        <v>2290</v>
      </c>
      <c r="V246" s="736"/>
      <c r="W246" s="736"/>
      <c r="X246" s="736"/>
      <c r="Y246" s="736"/>
      <c r="Z246" s="736" t="s">
        <v>2291</v>
      </c>
      <c r="AA246" s="736"/>
      <c r="AB246" s="734" t="s">
        <v>2198</v>
      </c>
      <c r="AC246" s="736" t="s">
        <v>2199</v>
      </c>
      <c r="AD246" s="736">
        <v>47310</v>
      </c>
      <c r="AE246" s="734" t="s">
        <v>1739</v>
      </c>
      <c r="AF246" s="736" t="s">
        <v>2200</v>
      </c>
      <c r="AG246" s="736"/>
      <c r="AH246" s="736"/>
      <c r="AI246" s="736"/>
      <c r="AJ246" s="734"/>
      <c r="AK246" s="734" t="s">
        <v>2218</v>
      </c>
      <c r="AL246" s="736"/>
      <c r="AM246" s="763"/>
      <c r="AN246" s="738"/>
      <c r="AO246" s="764"/>
      <c r="AP246" s="740" t="s">
        <v>734</v>
      </c>
      <c r="AQ246" s="742" t="s">
        <v>734</v>
      </c>
      <c r="AR246" s="742" t="s">
        <v>715</v>
      </c>
      <c r="AS246" s="775" t="s">
        <v>2219</v>
      </c>
      <c r="AT246" s="897" t="s">
        <v>2220</v>
      </c>
      <c r="AU246" s="743">
        <v>45292</v>
      </c>
      <c r="AV246" s="743">
        <v>47118</v>
      </c>
      <c r="AW246" s="744">
        <v>47</v>
      </c>
      <c r="AX246" s="743">
        <v>45476</v>
      </c>
      <c r="AY246" s="742" t="s">
        <v>2221</v>
      </c>
      <c r="AZ246" s="743"/>
      <c r="BA246" s="734"/>
      <c r="BB246" s="736"/>
      <c r="BC246" s="736"/>
      <c r="BD246" s="736"/>
      <c r="BE246" s="751" t="s">
        <v>2209</v>
      </c>
      <c r="BF246" s="794" t="s">
        <v>1723</v>
      </c>
      <c r="BG246" s="746" t="s">
        <v>734</v>
      </c>
      <c r="BH246" s="746"/>
      <c r="BI246" s="747"/>
    </row>
    <row r="247" spans="1:61" ht="92.25" customHeight="1">
      <c r="A247" s="749">
        <v>330791054</v>
      </c>
      <c r="B247" s="825">
        <v>33</v>
      </c>
      <c r="C247" s="727" t="s">
        <v>926</v>
      </c>
      <c r="D247" s="727"/>
      <c r="E247" s="753" t="s">
        <v>1055</v>
      </c>
      <c r="F247" s="826"/>
      <c r="G247" s="736" t="s">
        <v>747</v>
      </c>
      <c r="H247" s="754" t="s">
        <v>748</v>
      </c>
      <c r="I247" s="755">
        <v>500</v>
      </c>
      <c r="J247" s="756" t="s">
        <v>749</v>
      </c>
      <c r="K247" s="778" t="s">
        <v>2292</v>
      </c>
      <c r="L247" s="758">
        <v>330005075</v>
      </c>
      <c r="M247" s="733" t="s">
        <v>2293</v>
      </c>
      <c r="N247" s="769" t="s">
        <v>2294</v>
      </c>
      <c r="O247" s="734" t="s">
        <v>2295</v>
      </c>
      <c r="P247" s="760"/>
      <c r="Q247" s="736"/>
      <c r="R247" s="736">
        <v>33490</v>
      </c>
      <c r="S247" s="761" t="s">
        <v>2296</v>
      </c>
      <c r="T247" s="728" t="s">
        <v>2084</v>
      </c>
      <c r="U247" s="737" t="s">
        <v>2297</v>
      </c>
      <c r="V247" s="736"/>
      <c r="W247" s="736"/>
      <c r="X247" s="736"/>
      <c r="Y247" s="736"/>
      <c r="Z247" s="734" t="s">
        <v>2298</v>
      </c>
      <c r="AA247" s="736"/>
      <c r="AB247" s="734" t="s">
        <v>2295</v>
      </c>
      <c r="AC247" s="736"/>
      <c r="AD247" s="736">
        <v>33490</v>
      </c>
      <c r="AE247" s="734" t="s">
        <v>2296</v>
      </c>
      <c r="AF247" s="736" t="s">
        <v>2299</v>
      </c>
      <c r="AG247" s="736"/>
      <c r="AH247" s="736"/>
      <c r="AI247" s="736"/>
      <c r="AJ247" s="734"/>
      <c r="AK247" s="736"/>
      <c r="AL247" s="736"/>
      <c r="AM247" s="763"/>
      <c r="AN247" s="738"/>
      <c r="AO247" s="739"/>
      <c r="AP247" s="691" t="s">
        <v>734</v>
      </c>
      <c r="AQ247" s="742" t="s">
        <v>734</v>
      </c>
      <c r="AR247" s="742" t="s">
        <v>748</v>
      </c>
      <c r="AS247" s="742" t="s">
        <v>2300</v>
      </c>
      <c r="AT247" s="742" t="s">
        <v>2301</v>
      </c>
      <c r="AU247" s="743">
        <v>43349</v>
      </c>
      <c r="AV247" s="743">
        <v>45176</v>
      </c>
      <c r="AW247" s="744">
        <v>33</v>
      </c>
      <c r="AX247" s="743">
        <v>43349</v>
      </c>
      <c r="AY247" s="742" t="s">
        <v>2302</v>
      </c>
      <c r="AZ247" s="743"/>
      <c r="BA247" s="734"/>
      <c r="BB247" s="736"/>
      <c r="BC247" s="736"/>
      <c r="BD247" s="736"/>
      <c r="BE247" s="767" t="s">
        <v>2179</v>
      </c>
      <c r="BF247" s="753" t="s">
        <v>1070</v>
      </c>
      <c r="BG247" s="746" t="s">
        <v>737</v>
      </c>
      <c r="BH247" s="746"/>
      <c r="BI247" s="747"/>
    </row>
    <row r="248" spans="1:61" ht="86.25" customHeight="1">
      <c r="A248" s="749">
        <v>330800087</v>
      </c>
      <c r="B248" s="825">
        <v>33</v>
      </c>
      <c r="C248" s="727" t="s">
        <v>926</v>
      </c>
      <c r="D248" s="727"/>
      <c r="E248" s="753" t="s">
        <v>1055</v>
      </c>
      <c r="F248" s="826"/>
      <c r="G248" s="736" t="s">
        <v>747</v>
      </c>
      <c r="H248" s="754" t="s">
        <v>748</v>
      </c>
      <c r="I248" s="755">
        <v>500</v>
      </c>
      <c r="J248" s="756" t="s">
        <v>749</v>
      </c>
      <c r="K248" s="757" t="s">
        <v>2303</v>
      </c>
      <c r="L248" s="758">
        <v>330006222</v>
      </c>
      <c r="M248" s="733" t="s">
        <v>2304</v>
      </c>
      <c r="N248" s="769" t="s">
        <v>2294</v>
      </c>
      <c r="O248" s="734" t="s">
        <v>2305</v>
      </c>
      <c r="P248" s="760"/>
      <c r="Q248" s="736"/>
      <c r="R248" s="736">
        <v>33500</v>
      </c>
      <c r="S248" s="761" t="s">
        <v>2306</v>
      </c>
      <c r="T248" s="728" t="s">
        <v>2084</v>
      </c>
      <c r="U248" s="737" t="s">
        <v>2307</v>
      </c>
      <c r="V248" s="736"/>
      <c r="W248" s="736"/>
      <c r="X248" s="736"/>
      <c r="Y248" s="736"/>
      <c r="Z248" s="734" t="s">
        <v>2308</v>
      </c>
      <c r="AA248" s="736"/>
      <c r="AB248" s="734" t="s">
        <v>2305</v>
      </c>
      <c r="AC248" s="736"/>
      <c r="AD248" s="736">
        <v>33500</v>
      </c>
      <c r="AE248" s="734" t="s">
        <v>2306</v>
      </c>
      <c r="AF248" s="736" t="s">
        <v>2309</v>
      </c>
      <c r="AG248" s="736"/>
      <c r="AH248" s="736"/>
      <c r="AI248" s="736"/>
      <c r="AJ248" s="734"/>
      <c r="AK248" s="736"/>
      <c r="AL248" s="736"/>
      <c r="AM248" s="763"/>
      <c r="AN248" s="738"/>
      <c r="AO248" s="739"/>
      <c r="AP248" s="691" t="s">
        <v>734</v>
      </c>
      <c r="AQ248" s="742" t="s">
        <v>734</v>
      </c>
      <c r="AR248" s="742" t="s">
        <v>748</v>
      </c>
      <c r="AS248" s="742" t="s">
        <v>2300</v>
      </c>
      <c r="AT248" s="742" t="s">
        <v>2301</v>
      </c>
      <c r="AU248" s="743">
        <v>43349</v>
      </c>
      <c r="AV248" s="743">
        <v>45176</v>
      </c>
      <c r="AW248" s="744">
        <v>33</v>
      </c>
      <c r="AX248" s="743">
        <v>43349</v>
      </c>
      <c r="AY248" s="742" t="s">
        <v>2302</v>
      </c>
      <c r="AZ248" s="743"/>
      <c r="BA248" s="734"/>
      <c r="BB248" s="736"/>
      <c r="BC248" s="736"/>
      <c r="BD248" s="736"/>
      <c r="BE248" s="767" t="s">
        <v>2179</v>
      </c>
      <c r="BF248" s="753" t="s">
        <v>1070</v>
      </c>
      <c r="BG248" s="746" t="s">
        <v>737</v>
      </c>
      <c r="BH248" s="746"/>
      <c r="BI248" s="747"/>
    </row>
    <row r="249" spans="1:61" ht="82.5" customHeight="1">
      <c r="A249" s="846">
        <v>170016307</v>
      </c>
      <c r="B249" s="834">
        <v>17</v>
      </c>
      <c r="C249" s="751" t="s">
        <v>1358</v>
      </c>
      <c r="D249" s="753"/>
      <c r="E249" s="727" t="s">
        <v>1411</v>
      </c>
      <c r="F249" s="727"/>
      <c r="G249" s="754" t="s">
        <v>747</v>
      </c>
      <c r="H249" s="754" t="s">
        <v>748</v>
      </c>
      <c r="I249" s="847">
        <v>500</v>
      </c>
      <c r="J249" s="843" t="s">
        <v>749</v>
      </c>
      <c r="K249" s="848" t="s">
        <v>2310</v>
      </c>
      <c r="L249" s="786">
        <v>330781691</v>
      </c>
      <c r="M249" s="733" t="s">
        <v>2311</v>
      </c>
      <c r="N249" s="769" t="s">
        <v>2312</v>
      </c>
      <c r="O249" s="734" t="s">
        <v>2313</v>
      </c>
      <c r="P249" s="734"/>
      <c r="Q249" s="760"/>
      <c r="R249" s="736">
        <v>17370</v>
      </c>
      <c r="S249" s="760" t="s">
        <v>2314</v>
      </c>
      <c r="T249" s="728" t="s">
        <v>722</v>
      </c>
      <c r="U249" s="737" t="s">
        <v>2315</v>
      </c>
      <c r="V249" s="898"/>
      <c r="W249" s="734"/>
      <c r="X249" s="736"/>
      <c r="Y249" s="736"/>
      <c r="Z249" s="736" t="s">
        <v>2316</v>
      </c>
      <c r="AA249" s="736" t="s">
        <v>2317</v>
      </c>
      <c r="AB249" s="734" t="s">
        <v>2318</v>
      </c>
      <c r="AC249" s="736"/>
      <c r="AD249" s="736">
        <v>33402</v>
      </c>
      <c r="AE249" s="734" t="s">
        <v>2319</v>
      </c>
      <c r="AF249" s="736" t="s">
        <v>2320</v>
      </c>
      <c r="AG249" s="734"/>
      <c r="AH249" s="734" t="s">
        <v>2321</v>
      </c>
      <c r="AI249" s="734" t="s">
        <v>2322</v>
      </c>
      <c r="AJ249" s="734" t="s">
        <v>815</v>
      </c>
      <c r="AK249" s="734"/>
      <c r="AL249" s="734"/>
      <c r="AM249" s="763"/>
      <c r="AN249" s="738"/>
      <c r="AO249" s="739"/>
      <c r="AP249" s="691" t="s">
        <v>734</v>
      </c>
      <c r="AQ249" s="775" t="s">
        <v>734</v>
      </c>
      <c r="AR249" s="742" t="s">
        <v>748</v>
      </c>
      <c r="AS249" s="742" t="s">
        <v>2323</v>
      </c>
      <c r="AT249" s="742"/>
      <c r="AU249" s="743">
        <v>43101</v>
      </c>
      <c r="AV249" s="743">
        <v>44926</v>
      </c>
      <c r="AW249" s="744">
        <v>17</v>
      </c>
      <c r="AX249" s="743">
        <v>43189</v>
      </c>
      <c r="AY249" s="712" t="s">
        <v>2324</v>
      </c>
      <c r="AZ249" s="743" t="s">
        <v>734</v>
      </c>
      <c r="BA249" s="791"/>
      <c r="BB249" s="793"/>
      <c r="BC249" s="793" t="s">
        <v>1713</v>
      </c>
      <c r="BD249" s="793"/>
      <c r="BE249" s="767" t="s">
        <v>1451</v>
      </c>
      <c r="BF249" s="730" t="s">
        <v>2325</v>
      </c>
      <c r="BG249" s="746" t="s">
        <v>734</v>
      </c>
      <c r="BH249" s="746"/>
      <c r="BI249" s="747"/>
    </row>
    <row r="250" spans="1:61" ht="64.5" customHeight="1">
      <c r="A250" s="846">
        <v>170021968</v>
      </c>
      <c r="B250" s="834">
        <v>17</v>
      </c>
      <c r="C250" s="751" t="s">
        <v>1358</v>
      </c>
      <c r="D250" s="753"/>
      <c r="E250" s="727" t="s">
        <v>1411</v>
      </c>
      <c r="F250" s="727"/>
      <c r="G250" s="754" t="s">
        <v>747</v>
      </c>
      <c r="H250" s="754" t="s">
        <v>748</v>
      </c>
      <c r="I250" s="847">
        <v>500</v>
      </c>
      <c r="J250" s="843" t="s">
        <v>749</v>
      </c>
      <c r="K250" s="856" t="s">
        <v>2326</v>
      </c>
      <c r="L250" s="786">
        <v>330781691</v>
      </c>
      <c r="M250" s="733" t="s">
        <v>2311</v>
      </c>
      <c r="N250" s="769" t="s">
        <v>2312</v>
      </c>
      <c r="O250" s="734" t="s">
        <v>2327</v>
      </c>
      <c r="P250" s="734"/>
      <c r="Q250" s="760"/>
      <c r="R250" s="736">
        <v>17250</v>
      </c>
      <c r="S250" s="760" t="s">
        <v>2328</v>
      </c>
      <c r="T250" s="728" t="s">
        <v>722</v>
      </c>
      <c r="U250" s="737" t="s">
        <v>2329</v>
      </c>
      <c r="V250" s="736"/>
      <c r="W250" s="734"/>
      <c r="X250" s="736"/>
      <c r="Y250" s="736"/>
      <c r="Z250" s="736" t="s">
        <v>2330</v>
      </c>
      <c r="AA250" s="736" t="s">
        <v>2317</v>
      </c>
      <c r="AB250" s="734" t="s">
        <v>2318</v>
      </c>
      <c r="AC250" s="736"/>
      <c r="AD250" s="736">
        <v>33402</v>
      </c>
      <c r="AE250" s="734" t="s">
        <v>2319</v>
      </c>
      <c r="AF250" s="736" t="s">
        <v>2320</v>
      </c>
      <c r="AG250" s="734"/>
      <c r="AH250" s="734" t="s">
        <v>2321</v>
      </c>
      <c r="AI250" s="734" t="s">
        <v>2322</v>
      </c>
      <c r="AJ250" s="734" t="s">
        <v>815</v>
      </c>
      <c r="AK250" s="734"/>
      <c r="AL250" s="734"/>
      <c r="AM250" s="763"/>
      <c r="AN250" s="738"/>
      <c r="AO250" s="739"/>
      <c r="AP250" s="691" t="s">
        <v>734</v>
      </c>
      <c r="AQ250" s="775" t="s">
        <v>734</v>
      </c>
      <c r="AR250" s="742" t="s">
        <v>748</v>
      </c>
      <c r="AS250" s="742" t="s">
        <v>2323</v>
      </c>
      <c r="AT250" s="742"/>
      <c r="AU250" s="743">
        <v>43101</v>
      </c>
      <c r="AV250" s="743">
        <v>44926</v>
      </c>
      <c r="AW250" s="744">
        <v>17</v>
      </c>
      <c r="AX250" s="743">
        <v>43189</v>
      </c>
      <c r="AY250" s="712" t="s">
        <v>2324</v>
      </c>
      <c r="AZ250" s="743" t="s">
        <v>734</v>
      </c>
      <c r="BA250" s="791"/>
      <c r="BB250" s="793"/>
      <c r="BC250" s="793" t="s">
        <v>1713</v>
      </c>
      <c r="BD250" s="793"/>
      <c r="BE250" s="767" t="s">
        <v>1451</v>
      </c>
      <c r="BF250" s="730" t="s">
        <v>2325</v>
      </c>
      <c r="BG250" s="746" t="s">
        <v>734</v>
      </c>
      <c r="BH250" s="746"/>
      <c r="BI250" s="747"/>
    </row>
    <row r="251" spans="1:61" ht="40.15" customHeight="1">
      <c r="A251" s="846">
        <v>170804298</v>
      </c>
      <c r="B251" s="834">
        <v>17</v>
      </c>
      <c r="C251" s="751" t="s">
        <v>1358</v>
      </c>
      <c r="D251" s="753"/>
      <c r="E251" s="727" t="s">
        <v>1411</v>
      </c>
      <c r="F251" s="727"/>
      <c r="G251" s="754" t="s">
        <v>747</v>
      </c>
      <c r="H251" s="754" t="s">
        <v>748</v>
      </c>
      <c r="I251" s="847">
        <v>500</v>
      </c>
      <c r="J251" s="843" t="s">
        <v>749</v>
      </c>
      <c r="K251" s="856" t="s">
        <v>2331</v>
      </c>
      <c r="L251" s="786">
        <v>330781691</v>
      </c>
      <c r="M251" s="733" t="s">
        <v>2311</v>
      </c>
      <c r="N251" s="769" t="s">
        <v>2312</v>
      </c>
      <c r="O251" s="734" t="s">
        <v>2332</v>
      </c>
      <c r="P251" s="734"/>
      <c r="Q251" s="760"/>
      <c r="R251" s="736">
        <v>17150</v>
      </c>
      <c r="S251" s="760" t="s">
        <v>2333</v>
      </c>
      <c r="T251" s="728" t="s">
        <v>722</v>
      </c>
      <c r="U251" s="737" t="s">
        <v>2334</v>
      </c>
      <c r="V251" s="736"/>
      <c r="W251" s="734"/>
      <c r="X251" s="736"/>
      <c r="Y251" s="736"/>
      <c r="Z251" s="736" t="s">
        <v>2335</v>
      </c>
      <c r="AA251" s="736" t="s">
        <v>2317</v>
      </c>
      <c r="AB251" s="734" t="s">
        <v>2318</v>
      </c>
      <c r="AC251" s="736"/>
      <c r="AD251" s="736">
        <v>33402</v>
      </c>
      <c r="AE251" s="734" t="s">
        <v>2319</v>
      </c>
      <c r="AF251" s="736" t="s">
        <v>2320</v>
      </c>
      <c r="AG251" s="734"/>
      <c r="AH251" s="734" t="s">
        <v>2321</v>
      </c>
      <c r="AI251" s="734" t="s">
        <v>2322</v>
      </c>
      <c r="AJ251" s="734" t="s">
        <v>815</v>
      </c>
      <c r="AK251" s="734"/>
      <c r="AL251" s="734"/>
      <c r="AM251" s="763"/>
      <c r="AN251" s="738"/>
      <c r="AO251" s="739"/>
      <c r="AP251" s="691" t="s">
        <v>734</v>
      </c>
      <c r="AQ251" s="775" t="s">
        <v>734</v>
      </c>
      <c r="AR251" s="742" t="s">
        <v>748</v>
      </c>
      <c r="AS251" s="742" t="s">
        <v>2323</v>
      </c>
      <c r="AT251" s="742"/>
      <c r="AU251" s="743">
        <v>43101</v>
      </c>
      <c r="AV251" s="743">
        <v>44926</v>
      </c>
      <c r="AW251" s="744">
        <v>17</v>
      </c>
      <c r="AX251" s="743">
        <v>43189</v>
      </c>
      <c r="AY251" s="712" t="s">
        <v>2324</v>
      </c>
      <c r="AZ251" s="743" t="s">
        <v>734</v>
      </c>
      <c r="BA251" s="791"/>
      <c r="BB251" s="793"/>
      <c r="BC251" s="793" t="s">
        <v>1713</v>
      </c>
      <c r="BD251" s="793"/>
      <c r="BE251" s="767" t="s">
        <v>1451</v>
      </c>
      <c r="BF251" s="730" t="s">
        <v>2325</v>
      </c>
      <c r="BG251" s="746" t="s">
        <v>734</v>
      </c>
      <c r="BH251" s="746"/>
      <c r="BI251" s="747"/>
    </row>
    <row r="252" spans="1:61" ht="45" customHeight="1">
      <c r="A252" s="749">
        <v>330058595</v>
      </c>
      <c r="B252" s="825">
        <v>33</v>
      </c>
      <c r="C252" s="751" t="s">
        <v>1358</v>
      </c>
      <c r="D252" s="752"/>
      <c r="E252" s="727" t="s">
        <v>1411</v>
      </c>
      <c r="F252" s="899"/>
      <c r="G252" s="736" t="s">
        <v>715</v>
      </c>
      <c r="H252" s="754" t="s">
        <v>715</v>
      </c>
      <c r="I252" s="755">
        <v>437</v>
      </c>
      <c r="J252" s="756" t="s">
        <v>990</v>
      </c>
      <c r="K252" s="757" t="s">
        <v>2336</v>
      </c>
      <c r="L252" s="758">
        <v>330781691</v>
      </c>
      <c r="M252" s="733" t="s">
        <v>2311</v>
      </c>
      <c r="N252" s="769" t="s">
        <v>2312</v>
      </c>
      <c r="O252" s="734" t="s">
        <v>2337</v>
      </c>
      <c r="P252" s="760"/>
      <c r="Q252" s="736"/>
      <c r="R252" s="736">
        <v>33600</v>
      </c>
      <c r="S252" s="761" t="s">
        <v>1104</v>
      </c>
      <c r="T252" s="728" t="s">
        <v>722</v>
      </c>
      <c r="U252" s="737" t="s">
        <v>2338</v>
      </c>
      <c r="V252" s="736"/>
      <c r="W252" s="736"/>
      <c r="X252" s="736"/>
      <c r="Y252" s="734"/>
      <c r="Z252" s="736"/>
      <c r="AA252" s="736" t="s">
        <v>2317</v>
      </c>
      <c r="AB252" s="734" t="s">
        <v>2318</v>
      </c>
      <c r="AC252" s="736"/>
      <c r="AD252" s="736">
        <v>33402</v>
      </c>
      <c r="AE252" s="734" t="s">
        <v>2319</v>
      </c>
      <c r="AF252" s="736" t="s">
        <v>2320</v>
      </c>
      <c r="AG252" s="736"/>
      <c r="AH252" s="736"/>
      <c r="AI252" s="736"/>
      <c r="AJ252" s="736"/>
      <c r="AK252" s="736"/>
      <c r="AL252" s="736"/>
      <c r="AM252" s="763"/>
      <c r="AN252" s="738"/>
      <c r="AO252" s="772"/>
      <c r="AP252" s="740" t="s">
        <v>737</v>
      </c>
      <c r="AQ252" s="691" t="s">
        <v>737</v>
      </c>
      <c r="AR252" s="691"/>
      <c r="AS252" s="752"/>
      <c r="AT252" s="691"/>
      <c r="AU252" s="765" t="s">
        <v>763</v>
      </c>
      <c r="AV252" s="765" t="s">
        <v>763</v>
      </c>
      <c r="AW252" s="766" t="s">
        <v>763</v>
      </c>
      <c r="AX252" s="765"/>
      <c r="AY252" s="691"/>
      <c r="AZ252" s="752"/>
      <c r="BA252" s="734"/>
      <c r="BB252" s="736"/>
      <c r="BC252" s="736"/>
      <c r="BD252" s="736"/>
      <c r="BE252" s="767" t="s">
        <v>1941</v>
      </c>
      <c r="BF252" s="753" t="s">
        <v>1942</v>
      </c>
      <c r="BG252" s="746" t="s">
        <v>734</v>
      </c>
      <c r="BH252" s="746"/>
      <c r="BI252" s="747"/>
    </row>
    <row r="253" spans="1:61" ht="40.15" customHeight="1">
      <c r="A253" s="749">
        <v>330065574</v>
      </c>
      <c r="B253" s="844">
        <v>33</v>
      </c>
      <c r="C253" s="751" t="s">
        <v>1358</v>
      </c>
      <c r="D253" s="752"/>
      <c r="E253" s="727" t="s">
        <v>1411</v>
      </c>
      <c r="F253" s="899"/>
      <c r="G253" s="736" t="s">
        <v>715</v>
      </c>
      <c r="H253" s="754" t="s">
        <v>715</v>
      </c>
      <c r="I253" s="730">
        <v>182</v>
      </c>
      <c r="J253" s="756" t="s">
        <v>716</v>
      </c>
      <c r="K253" s="757" t="s">
        <v>2339</v>
      </c>
      <c r="L253" s="758">
        <v>330781691</v>
      </c>
      <c r="M253" s="733" t="s">
        <v>2311</v>
      </c>
      <c r="N253" s="769" t="s">
        <v>2312</v>
      </c>
      <c r="O253" s="734" t="s">
        <v>2340</v>
      </c>
      <c r="P253" s="760"/>
      <c r="Q253" s="736"/>
      <c r="R253" s="736">
        <v>33290</v>
      </c>
      <c r="S253" s="761" t="s">
        <v>2341</v>
      </c>
      <c r="T253" s="728" t="s">
        <v>722</v>
      </c>
      <c r="U253" s="737" t="s">
        <v>2342</v>
      </c>
      <c r="V253" s="736" t="s">
        <v>813</v>
      </c>
      <c r="W253" s="736" t="s">
        <v>2343</v>
      </c>
      <c r="X253" s="736" t="s">
        <v>2344</v>
      </c>
      <c r="Y253" s="736" t="s">
        <v>954</v>
      </c>
      <c r="Z253" s="736" t="s">
        <v>2345</v>
      </c>
      <c r="AA253" s="736"/>
      <c r="AB253" s="734" t="s">
        <v>2346</v>
      </c>
      <c r="AC253" s="736"/>
      <c r="AD253" s="736">
        <v>33402</v>
      </c>
      <c r="AE253" s="734" t="s">
        <v>2319</v>
      </c>
      <c r="AF253" s="736" t="s">
        <v>2320</v>
      </c>
      <c r="AG253" s="736"/>
      <c r="AH253" s="736"/>
      <c r="AI253" s="736"/>
      <c r="AJ253" s="736"/>
      <c r="AK253" s="734"/>
      <c r="AL253" s="736"/>
      <c r="AM253" s="900"/>
      <c r="AN253" s="738"/>
      <c r="AO253" s="764">
        <v>45292</v>
      </c>
      <c r="AP253" s="789" t="s">
        <v>734</v>
      </c>
      <c r="AQ253" s="742" t="s">
        <v>734</v>
      </c>
      <c r="AR253" s="742" t="s">
        <v>715</v>
      </c>
      <c r="AS253" s="775" t="s">
        <v>2347</v>
      </c>
      <c r="AT253" s="742"/>
      <c r="AU253" s="743">
        <v>44562</v>
      </c>
      <c r="AV253" s="743">
        <v>46387</v>
      </c>
      <c r="AW253" s="744" t="s">
        <v>2348</v>
      </c>
      <c r="AX253" s="743">
        <v>44895</v>
      </c>
      <c r="AY253" s="742" t="s">
        <v>2349</v>
      </c>
      <c r="AZ253" s="775" t="s">
        <v>737</v>
      </c>
      <c r="BA253" s="734"/>
      <c r="BB253" s="736"/>
      <c r="BC253" s="736"/>
      <c r="BD253" s="736"/>
      <c r="BE253" s="767"/>
      <c r="BF253" s="753"/>
      <c r="BG253" s="746" t="s">
        <v>734</v>
      </c>
      <c r="BH253" s="746"/>
      <c r="BI253" s="747"/>
    </row>
    <row r="254" spans="1:61" ht="40.15" customHeight="1">
      <c r="A254" s="749">
        <v>330065640</v>
      </c>
      <c r="B254" s="844">
        <v>33</v>
      </c>
      <c r="C254" s="751" t="s">
        <v>1358</v>
      </c>
      <c r="D254" s="752"/>
      <c r="E254" s="727" t="s">
        <v>1411</v>
      </c>
      <c r="F254" s="899"/>
      <c r="G254" s="736" t="s">
        <v>715</v>
      </c>
      <c r="H254" s="754" t="s">
        <v>715</v>
      </c>
      <c r="I254" s="730">
        <v>182</v>
      </c>
      <c r="J254" s="756" t="s">
        <v>716</v>
      </c>
      <c r="K254" s="757" t="s">
        <v>2350</v>
      </c>
      <c r="L254" s="758">
        <v>330781691</v>
      </c>
      <c r="M254" s="733" t="s">
        <v>2311</v>
      </c>
      <c r="N254" s="769" t="s">
        <v>2312</v>
      </c>
      <c r="O254" s="734" t="s">
        <v>2351</v>
      </c>
      <c r="P254" s="760"/>
      <c r="Q254" s="736"/>
      <c r="R254" s="736">
        <v>33310</v>
      </c>
      <c r="S254" s="761" t="s">
        <v>2352</v>
      </c>
      <c r="T254" s="728" t="s">
        <v>722</v>
      </c>
      <c r="U254" s="737" t="s">
        <v>2353</v>
      </c>
      <c r="V254" s="736" t="s">
        <v>724</v>
      </c>
      <c r="W254" s="736" t="s">
        <v>2354</v>
      </c>
      <c r="X254" s="736" t="s">
        <v>2355</v>
      </c>
      <c r="Y254" s="736" t="s">
        <v>727</v>
      </c>
      <c r="Z254" s="736" t="s">
        <v>2356</v>
      </c>
      <c r="AA254" s="736"/>
      <c r="AB254" s="734" t="s">
        <v>2346</v>
      </c>
      <c r="AC254" s="736"/>
      <c r="AD254" s="736">
        <v>33402</v>
      </c>
      <c r="AE254" s="734" t="s">
        <v>2319</v>
      </c>
      <c r="AF254" s="736" t="s">
        <v>2320</v>
      </c>
      <c r="AG254" s="736"/>
      <c r="AH254" s="736"/>
      <c r="AI254" s="736"/>
      <c r="AJ254" s="736"/>
      <c r="AK254" s="734"/>
      <c r="AL254" s="736"/>
      <c r="AM254" s="900"/>
      <c r="AN254" s="738"/>
      <c r="AO254" s="764">
        <v>45292</v>
      </c>
      <c r="AP254" s="789" t="s">
        <v>734</v>
      </c>
      <c r="AQ254" s="742" t="s">
        <v>734</v>
      </c>
      <c r="AR254" s="742" t="s">
        <v>715</v>
      </c>
      <c r="AS254" s="775" t="s">
        <v>2347</v>
      </c>
      <c r="AT254" s="742"/>
      <c r="AU254" s="743">
        <v>44562</v>
      </c>
      <c r="AV254" s="743">
        <v>46387</v>
      </c>
      <c r="AW254" s="744" t="s">
        <v>2348</v>
      </c>
      <c r="AX254" s="743">
        <v>44895</v>
      </c>
      <c r="AY254" s="742" t="s">
        <v>2349</v>
      </c>
      <c r="AZ254" s="775" t="s">
        <v>737</v>
      </c>
      <c r="BA254" s="734"/>
      <c r="BB254" s="736"/>
      <c r="BC254" s="736"/>
      <c r="BD254" s="736"/>
      <c r="BE254" s="767"/>
      <c r="BF254" s="753"/>
      <c r="BG254" s="746" t="s">
        <v>734</v>
      </c>
      <c r="BH254" s="746"/>
      <c r="BI254" s="747"/>
    </row>
    <row r="255" spans="1:61" ht="40.15" customHeight="1">
      <c r="A255" s="749">
        <v>330781923</v>
      </c>
      <c r="B255" s="825">
        <v>33</v>
      </c>
      <c r="C255" s="751" t="s">
        <v>1358</v>
      </c>
      <c r="D255" s="752"/>
      <c r="E255" s="727" t="s">
        <v>1411</v>
      </c>
      <c r="F255" s="899"/>
      <c r="G255" s="736" t="s">
        <v>715</v>
      </c>
      <c r="H255" s="754" t="s">
        <v>715</v>
      </c>
      <c r="I255" s="755">
        <v>183</v>
      </c>
      <c r="J255" s="756" t="s">
        <v>741</v>
      </c>
      <c r="K255" s="757" t="s">
        <v>2357</v>
      </c>
      <c r="L255" s="758">
        <v>330781691</v>
      </c>
      <c r="M255" s="733" t="s">
        <v>2311</v>
      </c>
      <c r="N255" s="769" t="s">
        <v>2312</v>
      </c>
      <c r="O255" s="734" t="s">
        <v>2358</v>
      </c>
      <c r="P255" s="760"/>
      <c r="Q255" s="736"/>
      <c r="R255" s="736">
        <v>33290</v>
      </c>
      <c r="S255" s="761" t="s">
        <v>2341</v>
      </c>
      <c r="T255" s="728" t="s">
        <v>722</v>
      </c>
      <c r="U255" s="737" t="s">
        <v>2342</v>
      </c>
      <c r="V255" s="736" t="s">
        <v>813</v>
      </c>
      <c r="W255" s="736" t="s">
        <v>2343</v>
      </c>
      <c r="X255" s="736" t="s">
        <v>2344</v>
      </c>
      <c r="Y255" s="736" t="s">
        <v>954</v>
      </c>
      <c r="Z255" s="736" t="s">
        <v>2359</v>
      </c>
      <c r="AA255" s="736" t="s">
        <v>2317</v>
      </c>
      <c r="AB255" s="734" t="s">
        <v>2346</v>
      </c>
      <c r="AC255" s="736"/>
      <c r="AD255" s="736">
        <v>33402</v>
      </c>
      <c r="AE255" s="734" t="s">
        <v>2319</v>
      </c>
      <c r="AF255" s="736" t="s">
        <v>2320</v>
      </c>
      <c r="AG255" s="736"/>
      <c r="AH255" s="736"/>
      <c r="AI255" s="736"/>
      <c r="AJ255" s="736"/>
      <c r="AK255" s="734" t="s">
        <v>2360</v>
      </c>
      <c r="AL255" s="736"/>
      <c r="AM255" s="900"/>
      <c r="AN255" s="738"/>
      <c r="AO255" s="764"/>
      <c r="AP255" s="789" t="s">
        <v>734</v>
      </c>
      <c r="AQ255" s="742" t="s">
        <v>734</v>
      </c>
      <c r="AR255" s="742" t="s">
        <v>715</v>
      </c>
      <c r="AS255" s="775" t="s">
        <v>2347</v>
      </c>
      <c r="AT255" s="742"/>
      <c r="AU255" s="743">
        <v>44562</v>
      </c>
      <c r="AV255" s="743">
        <v>46387</v>
      </c>
      <c r="AW255" s="744" t="s">
        <v>2348</v>
      </c>
      <c r="AX255" s="743">
        <v>44895</v>
      </c>
      <c r="AY255" s="742" t="s">
        <v>2349</v>
      </c>
      <c r="AZ255" s="775" t="s">
        <v>737</v>
      </c>
      <c r="BA255" s="734"/>
      <c r="BB255" s="736"/>
      <c r="BC255" s="736"/>
      <c r="BD255" s="736"/>
      <c r="BE255" s="767" t="s">
        <v>1941</v>
      </c>
      <c r="BF255" s="753" t="s">
        <v>1942</v>
      </c>
      <c r="BG255" s="746" t="s">
        <v>734</v>
      </c>
      <c r="BH255" s="746"/>
      <c r="BI255" s="747"/>
    </row>
    <row r="256" spans="1:61" ht="63.75" customHeight="1">
      <c r="A256" s="749">
        <v>330782426</v>
      </c>
      <c r="B256" s="825">
        <v>33</v>
      </c>
      <c r="C256" s="751" t="s">
        <v>1358</v>
      </c>
      <c r="D256" s="752"/>
      <c r="E256" s="727" t="s">
        <v>1411</v>
      </c>
      <c r="F256" s="899"/>
      <c r="G256" s="736" t="s">
        <v>715</v>
      </c>
      <c r="H256" s="754" t="s">
        <v>715</v>
      </c>
      <c r="I256" s="755">
        <v>183</v>
      </c>
      <c r="J256" s="756" t="s">
        <v>741</v>
      </c>
      <c r="K256" s="757" t="s">
        <v>2361</v>
      </c>
      <c r="L256" s="758">
        <v>330781691</v>
      </c>
      <c r="M256" s="733" t="s">
        <v>2311</v>
      </c>
      <c r="N256" s="769" t="s">
        <v>2312</v>
      </c>
      <c r="O256" s="734" t="s">
        <v>2362</v>
      </c>
      <c r="P256" s="760"/>
      <c r="Q256" s="736"/>
      <c r="R256" s="736">
        <v>33310</v>
      </c>
      <c r="S256" s="761" t="s">
        <v>2352</v>
      </c>
      <c r="T256" s="728" t="s">
        <v>722</v>
      </c>
      <c r="U256" s="737" t="s">
        <v>2353</v>
      </c>
      <c r="V256" s="736" t="s">
        <v>724</v>
      </c>
      <c r="W256" s="736" t="s">
        <v>2354</v>
      </c>
      <c r="X256" s="736" t="s">
        <v>2355</v>
      </c>
      <c r="Y256" s="736" t="s">
        <v>727</v>
      </c>
      <c r="Z256" s="736" t="s">
        <v>2363</v>
      </c>
      <c r="AA256" s="736" t="s">
        <v>2317</v>
      </c>
      <c r="AB256" s="734" t="s">
        <v>2346</v>
      </c>
      <c r="AC256" s="736"/>
      <c r="AD256" s="736">
        <v>33402</v>
      </c>
      <c r="AE256" s="734" t="s">
        <v>2319</v>
      </c>
      <c r="AF256" s="736" t="s">
        <v>2320</v>
      </c>
      <c r="AG256" s="736"/>
      <c r="AH256" s="736"/>
      <c r="AI256" s="736"/>
      <c r="AJ256" s="736"/>
      <c r="AK256" s="734"/>
      <c r="AL256" s="736"/>
      <c r="AM256" s="900"/>
      <c r="AN256" s="738"/>
      <c r="AO256" s="764"/>
      <c r="AP256" s="789" t="s">
        <v>734</v>
      </c>
      <c r="AQ256" s="742" t="s">
        <v>734</v>
      </c>
      <c r="AR256" s="742" t="s">
        <v>715</v>
      </c>
      <c r="AS256" s="775" t="s">
        <v>2347</v>
      </c>
      <c r="AT256" s="742"/>
      <c r="AU256" s="743">
        <v>44562</v>
      </c>
      <c r="AV256" s="743">
        <v>46387</v>
      </c>
      <c r="AW256" s="744" t="s">
        <v>2348</v>
      </c>
      <c r="AX256" s="743">
        <v>44895</v>
      </c>
      <c r="AY256" s="742" t="s">
        <v>2349</v>
      </c>
      <c r="AZ256" s="775" t="s">
        <v>737</v>
      </c>
      <c r="BA256" s="734"/>
      <c r="BB256" s="736"/>
      <c r="BC256" s="736"/>
      <c r="BD256" s="736"/>
      <c r="BE256" s="767" t="s">
        <v>1941</v>
      </c>
      <c r="BF256" s="753" t="s">
        <v>1942</v>
      </c>
      <c r="BG256" s="746" t="s">
        <v>734</v>
      </c>
      <c r="BH256" s="746"/>
      <c r="BI256" s="747"/>
    </row>
    <row r="257" spans="1:61" ht="43.15" customHeight="1">
      <c r="A257" s="749">
        <v>330782442</v>
      </c>
      <c r="B257" s="825">
        <v>33</v>
      </c>
      <c r="C257" s="751" t="s">
        <v>1358</v>
      </c>
      <c r="D257" s="752"/>
      <c r="E257" s="727" t="s">
        <v>1411</v>
      </c>
      <c r="F257" s="899"/>
      <c r="G257" s="736" t="s">
        <v>715</v>
      </c>
      <c r="H257" s="754" t="s">
        <v>715</v>
      </c>
      <c r="I257" s="755">
        <v>186</v>
      </c>
      <c r="J257" s="756" t="s">
        <v>1225</v>
      </c>
      <c r="K257" s="778" t="s">
        <v>2364</v>
      </c>
      <c r="L257" s="758">
        <v>330781691</v>
      </c>
      <c r="M257" s="733" t="s">
        <v>2311</v>
      </c>
      <c r="N257" s="769" t="s">
        <v>2312</v>
      </c>
      <c r="O257" s="734" t="s">
        <v>2365</v>
      </c>
      <c r="P257" s="760"/>
      <c r="Q257" s="736"/>
      <c r="R257" s="736">
        <v>33140</v>
      </c>
      <c r="S257" s="761" t="s">
        <v>2366</v>
      </c>
      <c r="T257" s="728" t="s">
        <v>722</v>
      </c>
      <c r="U257" s="737" t="s">
        <v>2367</v>
      </c>
      <c r="V257" s="736" t="s">
        <v>724</v>
      </c>
      <c r="W257" s="736" t="s">
        <v>2368</v>
      </c>
      <c r="X257" s="736" t="s">
        <v>1032</v>
      </c>
      <c r="Y257" s="736" t="s">
        <v>727</v>
      </c>
      <c r="Z257" s="736" t="s">
        <v>2369</v>
      </c>
      <c r="AA257" s="736" t="s">
        <v>2317</v>
      </c>
      <c r="AB257" s="734" t="s">
        <v>2346</v>
      </c>
      <c r="AC257" s="736"/>
      <c r="AD257" s="736">
        <v>33402</v>
      </c>
      <c r="AE257" s="734" t="s">
        <v>2319</v>
      </c>
      <c r="AF257" s="736" t="s">
        <v>2320</v>
      </c>
      <c r="AG257" s="736"/>
      <c r="AH257" s="736"/>
      <c r="AI257" s="736"/>
      <c r="AJ257" s="736"/>
      <c r="AK257" s="734"/>
      <c r="AL257" s="736"/>
      <c r="AM257" s="900"/>
      <c r="AN257" s="738"/>
      <c r="AO257" s="764"/>
      <c r="AP257" s="789" t="s">
        <v>734</v>
      </c>
      <c r="AQ257" s="742" t="s">
        <v>734</v>
      </c>
      <c r="AR257" s="742" t="s">
        <v>715</v>
      </c>
      <c r="AS257" s="775" t="s">
        <v>2347</v>
      </c>
      <c r="AT257" s="742"/>
      <c r="AU257" s="743">
        <v>44562</v>
      </c>
      <c r="AV257" s="743">
        <v>46387</v>
      </c>
      <c r="AW257" s="744" t="s">
        <v>2348</v>
      </c>
      <c r="AX257" s="743">
        <v>44895</v>
      </c>
      <c r="AY257" s="897" t="s">
        <v>2349</v>
      </c>
      <c r="AZ257" s="775" t="s">
        <v>737</v>
      </c>
      <c r="BA257" s="734" t="s">
        <v>2370</v>
      </c>
      <c r="BB257" s="736"/>
      <c r="BC257" s="736"/>
      <c r="BD257" s="736"/>
      <c r="BE257" s="767" t="s">
        <v>1941</v>
      </c>
      <c r="BF257" s="753" t="s">
        <v>1942</v>
      </c>
      <c r="BG257" s="746" t="s">
        <v>734</v>
      </c>
      <c r="BH257" s="746"/>
      <c r="BI257" s="747"/>
    </row>
    <row r="258" spans="1:61" ht="40.15" customHeight="1">
      <c r="A258" s="749">
        <v>400011490</v>
      </c>
      <c r="B258" s="827">
        <v>40</v>
      </c>
      <c r="C258" s="751" t="s">
        <v>1358</v>
      </c>
      <c r="D258" s="752"/>
      <c r="E258" s="727" t="s">
        <v>1411</v>
      </c>
      <c r="F258" s="727"/>
      <c r="G258" s="736" t="s">
        <v>843</v>
      </c>
      <c r="H258" s="754" t="s">
        <v>843</v>
      </c>
      <c r="I258" s="755">
        <v>180</v>
      </c>
      <c r="J258" s="756" t="s">
        <v>2103</v>
      </c>
      <c r="K258" s="757" t="s">
        <v>2371</v>
      </c>
      <c r="L258" s="758">
        <v>330781691</v>
      </c>
      <c r="M258" s="733" t="s">
        <v>2311</v>
      </c>
      <c r="N258" s="769" t="s">
        <v>2312</v>
      </c>
      <c r="O258" s="760" t="s">
        <v>2372</v>
      </c>
      <c r="P258" s="760"/>
      <c r="Q258" s="736"/>
      <c r="R258" s="736">
        <v>40280</v>
      </c>
      <c r="S258" s="761" t="s">
        <v>1171</v>
      </c>
      <c r="T258" s="728" t="s">
        <v>722</v>
      </c>
      <c r="U258" s="737" t="s">
        <v>2373</v>
      </c>
      <c r="V258" s="736"/>
      <c r="W258" s="736"/>
      <c r="X258" s="736"/>
      <c r="Y258" s="736"/>
      <c r="Z258" s="736" t="s">
        <v>2374</v>
      </c>
      <c r="AA258" s="736" t="s">
        <v>2317</v>
      </c>
      <c r="AB258" s="734" t="s">
        <v>2346</v>
      </c>
      <c r="AC258" s="736"/>
      <c r="AD258" s="736">
        <v>33402</v>
      </c>
      <c r="AE258" s="734" t="s">
        <v>2319</v>
      </c>
      <c r="AF258" s="736" t="s">
        <v>2320</v>
      </c>
      <c r="AG258" s="736"/>
      <c r="AH258" s="736"/>
      <c r="AI258" s="736"/>
      <c r="AJ258" s="736"/>
      <c r="AK258" s="736"/>
      <c r="AL258" s="736"/>
      <c r="AM258" s="763"/>
      <c r="AN258" s="738"/>
      <c r="AO258" s="764"/>
      <c r="AP258" s="740" t="s">
        <v>737</v>
      </c>
      <c r="AQ258" s="691" t="s">
        <v>737</v>
      </c>
      <c r="AR258" s="691"/>
      <c r="AS258" s="752"/>
      <c r="AT258" s="691"/>
      <c r="AU258" s="765" t="s">
        <v>763</v>
      </c>
      <c r="AV258" s="765" t="s">
        <v>763</v>
      </c>
      <c r="AW258" s="766" t="s">
        <v>763</v>
      </c>
      <c r="AX258" s="765"/>
      <c r="AY258" s="691"/>
      <c r="AZ258" s="752"/>
      <c r="BA258" s="734"/>
      <c r="BB258" s="736"/>
      <c r="BC258" s="736"/>
      <c r="BD258" s="736"/>
      <c r="BE258" s="767" t="s">
        <v>1160</v>
      </c>
      <c r="BF258" s="730" t="s">
        <v>2325</v>
      </c>
      <c r="BG258" s="746" t="s">
        <v>734</v>
      </c>
      <c r="BH258" s="746"/>
      <c r="BI258" s="747"/>
    </row>
    <row r="259" spans="1:61" ht="40.15" customHeight="1">
      <c r="A259" s="805">
        <v>870000726</v>
      </c>
      <c r="B259" s="901">
        <v>87</v>
      </c>
      <c r="C259" s="727" t="s">
        <v>745</v>
      </c>
      <c r="D259" s="727"/>
      <c r="E259" s="797" t="s">
        <v>858</v>
      </c>
      <c r="F259" s="797"/>
      <c r="G259" s="791" t="s">
        <v>715</v>
      </c>
      <c r="H259" s="791" t="s">
        <v>715</v>
      </c>
      <c r="I259" s="730">
        <v>190</v>
      </c>
      <c r="J259" s="727" t="s">
        <v>739</v>
      </c>
      <c r="K259" s="806" t="s">
        <v>2375</v>
      </c>
      <c r="L259" s="800">
        <v>870000718</v>
      </c>
      <c r="M259" s="733" t="s">
        <v>2376</v>
      </c>
      <c r="N259" s="807" t="s">
        <v>2377</v>
      </c>
      <c r="O259" s="734" t="s">
        <v>2190</v>
      </c>
      <c r="P259" s="734"/>
      <c r="Q259" s="791"/>
      <c r="R259" s="736">
        <v>87042</v>
      </c>
      <c r="S259" s="734" t="s">
        <v>2191</v>
      </c>
      <c r="T259" s="728" t="s">
        <v>722</v>
      </c>
      <c r="U259" s="737" t="s">
        <v>2378</v>
      </c>
      <c r="V259" s="798"/>
      <c r="W259" s="798"/>
      <c r="X259" s="798"/>
      <c r="Y259" s="798"/>
      <c r="Z259" s="734" t="s">
        <v>2379</v>
      </c>
      <c r="AA259" s="808"/>
      <c r="AB259" s="734" t="s">
        <v>2380</v>
      </c>
      <c r="AC259" s="734"/>
      <c r="AD259" s="734">
        <v>87000</v>
      </c>
      <c r="AE259" s="734" t="s">
        <v>1877</v>
      </c>
      <c r="AF259" s="734" t="s">
        <v>2381</v>
      </c>
      <c r="AG259" s="798"/>
      <c r="AH259" s="798"/>
      <c r="AI259" s="798"/>
      <c r="AJ259" s="798"/>
      <c r="AK259" s="798"/>
      <c r="AL259" s="798"/>
      <c r="AM259" s="802"/>
      <c r="AN259" s="802"/>
      <c r="AO259" s="772"/>
      <c r="AP259" s="789" t="s">
        <v>734</v>
      </c>
      <c r="AQ259" s="712" t="s">
        <v>734</v>
      </c>
      <c r="AR259" s="742" t="s">
        <v>715</v>
      </c>
      <c r="AS259" s="810" t="s">
        <v>2382</v>
      </c>
      <c r="AT259" s="712"/>
      <c r="AU259" s="743">
        <v>44197</v>
      </c>
      <c r="AV259" s="743">
        <v>46022</v>
      </c>
      <c r="AW259" s="744">
        <v>87</v>
      </c>
      <c r="AX259" s="811" t="s">
        <v>2383</v>
      </c>
      <c r="AY259" s="810" t="s">
        <v>869</v>
      </c>
      <c r="AZ259" s="810" t="s">
        <v>734</v>
      </c>
      <c r="BA259" s="734"/>
      <c r="BB259" s="734"/>
      <c r="BC259" s="734"/>
      <c r="BD259" s="734"/>
      <c r="BE259" s="767" t="s">
        <v>765</v>
      </c>
      <c r="BF259" s="804" t="s">
        <v>871</v>
      </c>
      <c r="BG259" s="746" t="s">
        <v>737</v>
      </c>
      <c r="BH259" s="746"/>
      <c r="BI259" s="747"/>
    </row>
    <row r="260" spans="1:61" ht="40.15" customHeight="1">
      <c r="A260" s="749">
        <v>470005844</v>
      </c>
      <c r="B260" s="849">
        <v>47</v>
      </c>
      <c r="C260" s="751" t="s">
        <v>1787</v>
      </c>
      <c r="D260" s="833"/>
      <c r="E260" s="753" t="s">
        <v>1714</v>
      </c>
      <c r="F260" s="753"/>
      <c r="G260" s="736" t="s">
        <v>715</v>
      </c>
      <c r="H260" s="754" t="s">
        <v>715</v>
      </c>
      <c r="I260" s="755">
        <v>246</v>
      </c>
      <c r="J260" s="756" t="s">
        <v>803</v>
      </c>
      <c r="K260" s="757" t="s">
        <v>2384</v>
      </c>
      <c r="L260" s="758">
        <v>470009184</v>
      </c>
      <c r="M260" s="733" t="s">
        <v>2385</v>
      </c>
      <c r="N260" s="769" t="s">
        <v>2386</v>
      </c>
      <c r="O260" s="760"/>
      <c r="P260" s="734" t="s">
        <v>2387</v>
      </c>
      <c r="Q260" s="736"/>
      <c r="R260" s="736">
        <v>47160</v>
      </c>
      <c r="S260" s="761" t="s">
        <v>2388</v>
      </c>
      <c r="T260" s="728" t="s">
        <v>722</v>
      </c>
      <c r="U260" s="737" t="s">
        <v>2389</v>
      </c>
      <c r="V260" s="736"/>
      <c r="W260" s="736"/>
      <c r="X260" s="736"/>
      <c r="Y260" s="736"/>
      <c r="Z260" s="736" t="s">
        <v>2390</v>
      </c>
      <c r="AA260" s="736"/>
      <c r="AB260" s="734"/>
      <c r="AC260" s="736" t="s">
        <v>2387</v>
      </c>
      <c r="AD260" s="736">
        <v>47160</v>
      </c>
      <c r="AE260" s="734" t="s">
        <v>2391</v>
      </c>
      <c r="AF260" s="736" t="s">
        <v>2390</v>
      </c>
      <c r="AG260" s="736"/>
      <c r="AH260" s="736"/>
      <c r="AI260" s="736"/>
      <c r="AJ260" s="736"/>
      <c r="AK260" s="736"/>
      <c r="AL260" s="736"/>
      <c r="AM260" s="763"/>
      <c r="AN260" s="738"/>
      <c r="AO260" s="772"/>
      <c r="AP260" s="740" t="s">
        <v>737</v>
      </c>
      <c r="AQ260" s="691" t="s">
        <v>737</v>
      </c>
      <c r="AR260" s="691"/>
      <c r="AS260" s="752"/>
      <c r="AT260" s="691"/>
      <c r="AU260" s="765" t="s">
        <v>763</v>
      </c>
      <c r="AV260" s="765" t="s">
        <v>763</v>
      </c>
      <c r="AW260" s="766" t="s">
        <v>763</v>
      </c>
      <c r="AX260" s="765"/>
      <c r="AY260" s="691"/>
      <c r="AZ260" s="752"/>
      <c r="BA260" s="734"/>
      <c r="BB260" s="736"/>
      <c r="BC260" s="736"/>
      <c r="BD260" s="736"/>
      <c r="BE260" s="767" t="s">
        <v>1535</v>
      </c>
      <c r="BF260" s="794" t="s">
        <v>1723</v>
      </c>
      <c r="BG260" s="746" t="s">
        <v>737</v>
      </c>
      <c r="BH260" s="746"/>
      <c r="BI260" s="747"/>
    </row>
    <row r="261" spans="1:61" ht="40.15" customHeight="1">
      <c r="A261" s="749">
        <v>470008319</v>
      </c>
      <c r="B261" s="849">
        <v>47</v>
      </c>
      <c r="C261" s="751" t="s">
        <v>1787</v>
      </c>
      <c r="D261" s="833"/>
      <c r="E261" s="753" t="s">
        <v>1714</v>
      </c>
      <c r="F261" s="753"/>
      <c r="G261" s="736" t="s">
        <v>715</v>
      </c>
      <c r="H261" s="754" t="s">
        <v>715</v>
      </c>
      <c r="I261" s="755">
        <v>246</v>
      </c>
      <c r="J261" s="756" t="s">
        <v>803</v>
      </c>
      <c r="K261" s="757" t="s">
        <v>2392</v>
      </c>
      <c r="L261" s="758">
        <v>470009184</v>
      </c>
      <c r="M261" s="733" t="s">
        <v>2385</v>
      </c>
      <c r="N261" s="769" t="s">
        <v>2386</v>
      </c>
      <c r="O261" s="734" t="s">
        <v>2393</v>
      </c>
      <c r="P261" s="760"/>
      <c r="Q261" s="736"/>
      <c r="R261" s="736">
        <v>47800</v>
      </c>
      <c r="S261" s="761" t="s">
        <v>2394</v>
      </c>
      <c r="T261" s="728" t="s">
        <v>722</v>
      </c>
      <c r="U261" s="737" t="s">
        <v>2395</v>
      </c>
      <c r="V261" s="736"/>
      <c r="W261" s="736"/>
      <c r="X261" s="736"/>
      <c r="Y261" s="736"/>
      <c r="Z261" s="736" t="s">
        <v>2396</v>
      </c>
      <c r="AA261" s="736"/>
      <c r="AB261" s="734"/>
      <c r="AC261" s="736"/>
      <c r="AD261" s="736">
        <v>47160</v>
      </c>
      <c r="AE261" s="734" t="s">
        <v>2391</v>
      </c>
      <c r="AF261" s="736" t="s">
        <v>2390</v>
      </c>
      <c r="AG261" s="736"/>
      <c r="AH261" s="736"/>
      <c r="AI261" s="736"/>
      <c r="AJ261" s="736"/>
      <c r="AK261" s="736"/>
      <c r="AL261" s="736"/>
      <c r="AM261" s="763"/>
      <c r="AN261" s="738"/>
      <c r="AO261" s="772"/>
      <c r="AP261" s="740" t="s">
        <v>737</v>
      </c>
      <c r="AQ261" s="691" t="s">
        <v>737</v>
      </c>
      <c r="AR261" s="691"/>
      <c r="AS261" s="752"/>
      <c r="AT261" s="691"/>
      <c r="AU261" s="765" t="s">
        <v>763</v>
      </c>
      <c r="AV261" s="765" t="s">
        <v>763</v>
      </c>
      <c r="AW261" s="766" t="s">
        <v>763</v>
      </c>
      <c r="AX261" s="765"/>
      <c r="AY261" s="691"/>
      <c r="AZ261" s="752"/>
      <c r="BA261" s="734"/>
      <c r="BB261" s="736"/>
      <c r="BC261" s="736"/>
      <c r="BD261" s="736"/>
      <c r="BE261" s="767" t="s">
        <v>1535</v>
      </c>
      <c r="BF261" s="794" t="s">
        <v>1723</v>
      </c>
      <c r="BG261" s="746" t="s">
        <v>737</v>
      </c>
      <c r="BH261" s="746"/>
      <c r="BI261" s="747"/>
    </row>
    <row r="262" spans="1:61" ht="40.15" customHeight="1">
      <c r="A262" s="805">
        <v>160014460</v>
      </c>
      <c r="B262" s="810">
        <v>16</v>
      </c>
      <c r="C262" s="727" t="s">
        <v>842</v>
      </c>
      <c r="D262" s="727"/>
      <c r="E262" s="797" t="s">
        <v>927</v>
      </c>
      <c r="F262" s="798"/>
      <c r="G262" s="798" t="s">
        <v>827</v>
      </c>
      <c r="H262" s="798" t="s">
        <v>748</v>
      </c>
      <c r="I262" s="730">
        <v>209</v>
      </c>
      <c r="J262" s="727" t="s">
        <v>828</v>
      </c>
      <c r="K262" s="807" t="s">
        <v>2397</v>
      </c>
      <c r="L262" s="800">
        <v>840020457</v>
      </c>
      <c r="M262" s="733" t="s">
        <v>2398</v>
      </c>
      <c r="N262" s="769" t="s">
        <v>2398</v>
      </c>
      <c r="O262" s="734" t="s">
        <v>2399</v>
      </c>
      <c r="P262" s="734"/>
      <c r="Q262" s="798"/>
      <c r="R262" s="734">
        <v>16800</v>
      </c>
      <c r="S262" s="798" t="s">
        <v>932</v>
      </c>
      <c r="T262" s="728" t="s">
        <v>722</v>
      </c>
      <c r="U262" s="737" t="s">
        <v>2400</v>
      </c>
      <c r="V262" s="798"/>
      <c r="W262" s="798"/>
      <c r="X262" s="798"/>
      <c r="Y262" s="798"/>
      <c r="Z262" s="808" t="s">
        <v>2401</v>
      </c>
      <c r="AA262" s="808"/>
      <c r="AB262" s="734" t="s">
        <v>2402</v>
      </c>
      <c r="AC262" s="734" t="s">
        <v>2403</v>
      </c>
      <c r="AD262" s="734">
        <v>84000</v>
      </c>
      <c r="AE262" s="734" t="s">
        <v>2404</v>
      </c>
      <c r="AF262" s="734"/>
      <c r="AG262" s="798"/>
      <c r="AH262" s="798"/>
      <c r="AI262" s="798"/>
      <c r="AJ262" s="798"/>
      <c r="AK262" s="798"/>
      <c r="AL262" s="798"/>
      <c r="AM262" s="802"/>
      <c r="AN262" s="802"/>
      <c r="AO262" s="772"/>
      <c r="AP262" s="691" t="s">
        <v>737</v>
      </c>
      <c r="AQ262" s="740" t="s">
        <v>737</v>
      </c>
      <c r="AR262" s="691"/>
      <c r="AS262" s="691"/>
      <c r="AT262" s="740"/>
      <c r="AU262" s="765" t="s">
        <v>763</v>
      </c>
      <c r="AV262" s="765" t="s">
        <v>763</v>
      </c>
      <c r="AW262" s="766" t="s">
        <v>763</v>
      </c>
      <c r="AX262" s="772"/>
      <c r="AY262" s="740"/>
      <c r="AZ262" s="740"/>
      <c r="BA262" s="734" t="s">
        <v>778</v>
      </c>
      <c r="BB262" s="773" t="s">
        <v>2405</v>
      </c>
      <c r="BC262" s="734"/>
      <c r="BD262" s="734"/>
      <c r="BE262" s="845" t="s">
        <v>1693</v>
      </c>
      <c r="BF262" s="797" t="s">
        <v>885</v>
      </c>
      <c r="BG262" s="746" t="s">
        <v>737</v>
      </c>
      <c r="BH262" s="746"/>
      <c r="BI262" s="747"/>
    </row>
    <row r="263" spans="1:61" ht="40.15" customHeight="1">
      <c r="A263" s="749">
        <v>330007527</v>
      </c>
      <c r="B263" s="825">
        <v>33</v>
      </c>
      <c r="C263" s="751" t="s">
        <v>1277</v>
      </c>
      <c r="D263" s="752"/>
      <c r="E263" s="753" t="s">
        <v>1055</v>
      </c>
      <c r="F263" s="826"/>
      <c r="G263" s="736" t="s">
        <v>2406</v>
      </c>
      <c r="H263" s="754" t="s">
        <v>770</v>
      </c>
      <c r="I263" s="770">
        <v>354</v>
      </c>
      <c r="J263" s="771" t="s">
        <v>771</v>
      </c>
      <c r="K263" s="757" t="s">
        <v>2407</v>
      </c>
      <c r="L263" s="758">
        <v>330054651</v>
      </c>
      <c r="M263" s="733" t="s">
        <v>2408</v>
      </c>
      <c r="N263" s="769" t="s">
        <v>2409</v>
      </c>
      <c r="O263" s="734" t="s">
        <v>2410</v>
      </c>
      <c r="P263" s="760" t="s">
        <v>2411</v>
      </c>
      <c r="Q263" s="734" t="s">
        <v>2412</v>
      </c>
      <c r="R263" s="736">
        <v>33920</v>
      </c>
      <c r="S263" s="761" t="s">
        <v>2413</v>
      </c>
      <c r="T263" s="728" t="s">
        <v>722</v>
      </c>
      <c r="U263" s="737" t="s">
        <v>2414</v>
      </c>
      <c r="V263" s="736"/>
      <c r="W263" s="736"/>
      <c r="X263" s="736"/>
      <c r="Y263" s="736"/>
      <c r="Z263" s="736" t="s">
        <v>2415</v>
      </c>
      <c r="AA263" s="736"/>
      <c r="AB263" s="734" t="s">
        <v>2410</v>
      </c>
      <c r="AC263" s="736"/>
      <c r="AD263" s="736">
        <v>33920</v>
      </c>
      <c r="AE263" s="734" t="s">
        <v>2416</v>
      </c>
      <c r="AF263" s="736" t="s">
        <v>2417</v>
      </c>
      <c r="AG263" s="736"/>
      <c r="AH263" s="736"/>
      <c r="AI263" s="736"/>
      <c r="AJ263" s="736"/>
      <c r="AK263" s="736"/>
      <c r="AL263" s="736"/>
      <c r="AM263" s="763"/>
      <c r="AN263" s="738"/>
      <c r="AO263" s="772"/>
      <c r="AP263" s="691" t="s">
        <v>737</v>
      </c>
      <c r="AQ263" s="740" t="s">
        <v>737</v>
      </c>
      <c r="AR263" s="691"/>
      <c r="AS263" s="691"/>
      <c r="AT263" s="740"/>
      <c r="AU263" s="765" t="s">
        <v>763</v>
      </c>
      <c r="AV263" s="765" t="s">
        <v>763</v>
      </c>
      <c r="AW263" s="766" t="s">
        <v>763</v>
      </c>
      <c r="AX263" s="765"/>
      <c r="AY263" s="691"/>
      <c r="AZ263" s="752"/>
      <c r="BA263" s="734" t="s">
        <v>778</v>
      </c>
      <c r="BB263" s="734" t="s">
        <v>2418</v>
      </c>
      <c r="BC263" s="736"/>
      <c r="BD263" s="736"/>
      <c r="BE263" s="767" t="s">
        <v>1949</v>
      </c>
      <c r="BF263" s="753" t="s">
        <v>1070</v>
      </c>
      <c r="BG263" s="746" t="s">
        <v>737</v>
      </c>
      <c r="BH263" s="746"/>
      <c r="BI263" s="747"/>
    </row>
    <row r="264" spans="1:61" ht="40.15" customHeight="1">
      <c r="A264" s="749">
        <v>330023318</v>
      </c>
      <c r="B264" s="825">
        <v>33</v>
      </c>
      <c r="C264" s="751" t="s">
        <v>1277</v>
      </c>
      <c r="D264" s="752"/>
      <c r="E264" s="753" t="s">
        <v>1055</v>
      </c>
      <c r="F264" s="826"/>
      <c r="G264" s="736" t="s">
        <v>715</v>
      </c>
      <c r="H264" s="754" t="s">
        <v>715</v>
      </c>
      <c r="I264" s="755">
        <v>445</v>
      </c>
      <c r="J264" s="756" t="s">
        <v>1023</v>
      </c>
      <c r="K264" s="757" t="s">
        <v>2419</v>
      </c>
      <c r="L264" s="758">
        <v>330054651</v>
      </c>
      <c r="M264" s="733" t="s">
        <v>2408</v>
      </c>
      <c r="N264" s="769" t="s">
        <v>2409</v>
      </c>
      <c r="O264" s="734" t="s">
        <v>2410</v>
      </c>
      <c r="P264" s="734" t="s">
        <v>2411</v>
      </c>
      <c r="Q264" s="734" t="s">
        <v>2420</v>
      </c>
      <c r="R264" s="736">
        <v>33920</v>
      </c>
      <c r="S264" s="761" t="s">
        <v>2413</v>
      </c>
      <c r="T264" s="728" t="s">
        <v>722</v>
      </c>
      <c r="U264" s="737" t="s">
        <v>2421</v>
      </c>
      <c r="V264" s="736"/>
      <c r="W264" s="736"/>
      <c r="X264" s="736"/>
      <c r="Y264" s="736"/>
      <c r="Z264" s="736" t="s">
        <v>2417</v>
      </c>
      <c r="AA264" s="736"/>
      <c r="AB264" s="734" t="s">
        <v>2410</v>
      </c>
      <c r="AC264" s="736"/>
      <c r="AD264" s="736">
        <v>33920</v>
      </c>
      <c r="AE264" s="734" t="s">
        <v>2416</v>
      </c>
      <c r="AF264" s="736" t="s">
        <v>2417</v>
      </c>
      <c r="AG264" s="736"/>
      <c r="AH264" s="736"/>
      <c r="AI264" s="736"/>
      <c r="AJ264" s="736"/>
      <c r="AK264" s="736"/>
      <c r="AL264" s="736"/>
      <c r="AM264" s="763"/>
      <c r="AN264" s="738"/>
      <c r="AO264" s="764"/>
      <c r="AP264" s="740" t="s">
        <v>737</v>
      </c>
      <c r="AQ264" s="691" t="s">
        <v>737</v>
      </c>
      <c r="AR264" s="691"/>
      <c r="AS264" s="752"/>
      <c r="AT264" s="691"/>
      <c r="AU264" s="765" t="s">
        <v>763</v>
      </c>
      <c r="AV264" s="765" t="s">
        <v>763</v>
      </c>
      <c r="AW264" s="766" t="s">
        <v>763</v>
      </c>
      <c r="AX264" s="765"/>
      <c r="AY264" s="691"/>
      <c r="AZ264" s="752"/>
      <c r="BA264" s="734"/>
      <c r="BB264" s="734" t="s">
        <v>2418</v>
      </c>
      <c r="BC264" s="736"/>
      <c r="BD264" s="736"/>
      <c r="BE264" s="767" t="s">
        <v>1949</v>
      </c>
      <c r="BF264" s="753" t="s">
        <v>1070</v>
      </c>
      <c r="BG264" s="746" t="s">
        <v>737</v>
      </c>
      <c r="BH264" s="746"/>
      <c r="BI264" s="747"/>
    </row>
    <row r="265" spans="1:61" ht="40.15" customHeight="1">
      <c r="A265" s="749">
        <v>330066952</v>
      </c>
      <c r="B265" s="825">
        <v>33</v>
      </c>
      <c r="C265" s="727" t="s">
        <v>1277</v>
      </c>
      <c r="D265" s="727"/>
      <c r="E265" s="753" t="s">
        <v>1055</v>
      </c>
      <c r="F265" s="826"/>
      <c r="G265" s="736" t="s">
        <v>748</v>
      </c>
      <c r="H265" s="754" t="s">
        <v>748</v>
      </c>
      <c r="I265" s="730">
        <v>207</v>
      </c>
      <c r="J265" s="756" t="s">
        <v>908</v>
      </c>
      <c r="K265" s="757" t="s">
        <v>2422</v>
      </c>
      <c r="L265" s="758">
        <v>330054651</v>
      </c>
      <c r="M265" s="733" t="s">
        <v>2408</v>
      </c>
      <c r="N265" s="769" t="s">
        <v>2409</v>
      </c>
      <c r="O265" s="760" t="s">
        <v>2423</v>
      </c>
      <c r="P265" s="760"/>
      <c r="Q265" s="736"/>
      <c r="R265" s="736">
        <v>33820</v>
      </c>
      <c r="S265" s="761" t="s">
        <v>2424</v>
      </c>
      <c r="T265" s="728" t="s">
        <v>722</v>
      </c>
      <c r="U265" s="737" t="s">
        <v>2425</v>
      </c>
      <c r="V265" s="736" t="s">
        <v>724</v>
      </c>
      <c r="W265" s="736" t="s">
        <v>2426</v>
      </c>
      <c r="X265" s="736" t="s">
        <v>2427</v>
      </c>
      <c r="Y265" s="734" t="s">
        <v>2428</v>
      </c>
      <c r="Z265" s="736" t="s">
        <v>2417</v>
      </c>
      <c r="AA265" s="734" t="s">
        <v>2429</v>
      </c>
      <c r="AB265" s="886" t="s">
        <v>2410</v>
      </c>
      <c r="AC265" s="736"/>
      <c r="AD265" s="736">
        <v>33920</v>
      </c>
      <c r="AE265" s="734" t="s">
        <v>2416</v>
      </c>
      <c r="AF265" s="736" t="s">
        <v>2417</v>
      </c>
      <c r="AG265" s="736"/>
      <c r="AH265" s="736"/>
      <c r="AI265" s="736"/>
      <c r="AJ265" s="736"/>
      <c r="AK265" s="902"/>
      <c r="AL265" s="736"/>
      <c r="AM265" s="763"/>
      <c r="AN265" s="738"/>
      <c r="AO265" s="765">
        <v>45352</v>
      </c>
      <c r="AP265" s="789" t="s">
        <v>737</v>
      </c>
      <c r="AQ265" s="752" t="s">
        <v>737</v>
      </c>
      <c r="AR265" s="691"/>
      <c r="AS265" s="752"/>
      <c r="AT265" s="691"/>
      <c r="AU265" s="765"/>
      <c r="AV265" s="765"/>
      <c r="AW265" s="903"/>
      <c r="AX265" s="765"/>
      <c r="AY265" s="691"/>
      <c r="AZ265" s="752"/>
      <c r="BA265" s="734"/>
      <c r="BB265" s="736"/>
      <c r="BC265" s="736"/>
      <c r="BD265" s="736"/>
      <c r="BE265" s="767"/>
      <c r="BF265" s="753"/>
      <c r="BG265" s="746" t="s">
        <v>737</v>
      </c>
      <c r="BH265" s="746"/>
      <c r="BI265" s="747"/>
    </row>
    <row r="266" spans="1:61" ht="36">
      <c r="A266" s="749">
        <v>470000225</v>
      </c>
      <c r="B266" s="849">
        <v>47</v>
      </c>
      <c r="C266" s="751" t="s">
        <v>1787</v>
      </c>
      <c r="D266" s="833"/>
      <c r="E266" s="753" t="s">
        <v>1714</v>
      </c>
      <c r="F266" s="753"/>
      <c r="G266" s="736" t="s">
        <v>715</v>
      </c>
      <c r="H266" s="754" t="s">
        <v>715</v>
      </c>
      <c r="I266" s="755">
        <v>183</v>
      </c>
      <c r="J266" s="756" t="s">
        <v>741</v>
      </c>
      <c r="K266" s="757" t="s">
        <v>2430</v>
      </c>
      <c r="L266" s="758">
        <v>470009101</v>
      </c>
      <c r="M266" s="733" t="s">
        <v>2431</v>
      </c>
      <c r="N266" s="769" t="s">
        <v>2432</v>
      </c>
      <c r="O266" s="734" t="s">
        <v>2433</v>
      </c>
      <c r="P266" s="760"/>
      <c r="Q266" s="736"/>
      <c r="R266" s="736">
        <v>47360</v>
      </c>
      <c r="S266" s="761" t="s">
        <v>2434</v>
      </c>
      <c r="T266" s="728" t="s">
        <v>722</v>
      </c>
      <c r="U266" s="737" t="s">
        <v>2435</v>
      </c>
      <c r="V266" s="736"/>
      <c r="W266" s="736"/>
      <c r="X266" s="736"/>
      <c r="Y266" s="736"/>
      <c r="Z266" s="736" t="s">
        <v>2436</v>
      </c>
      <c r="AA266" s="736"/>
      <c r="AB266" s="734"/>
      <c r="AC266" s="736" t="s">
        <v>2437</v>
      </c>
      <c r="AD266" s="736">
        <v>47360</v>
      </c>
      <c r="AE266" s="734" t="s">
        <v>2434</v>
      </c>
      <c r="AF266" s="736" t="s">
        <v>2436</v>
      </c>
      <c r="AG266" s="736"/>
      <c r="AH266" s="736"/>
      <c r="AI266" s="736"/>
      <c r="AJ266" s="736"/>
      <c r="AK266" s="736"/>
      <c r="AL266" s="736"/>
      <c r="AM266" s="763"/>
      <c r="AN266" s="738"/>
      <c r="AO266" s="764"/>
      <c r="AP266" s="740" t="s">
        <v>737</v>
      </c>
      <c r="AQ266" s="691" t="s">
        <v>737</v>
      </c>
      <c r="AR266" s="691"/>
      <c r="AS266" s="752"/>
      <c r="AT266" s="691"/>
      <c r="AU266" s="765" t="s">
        <v>763</v>
      </c>
      <c r="AV266" s="765" t="s">
        <v>763</v>
      </c>
      <c r="AW266" s="766" t="s">
        <v>763</v>
      </c>
      <c r="AX266" s="765"/>
      <c r="AY266" s="691"/>
      <c r="AZ266" s="752"/>
      <c r="BA266" s="734"/>
      <c r="BB266" s="736"/>
      <c r="BC266" s="736"/>
      <c r="BD266" s="736"/>
      <c r="BE266" s="767" t="s">
        <v>1535</v>
      </c>
      <c r="BF266" s="794" t="s">
        <v>1723</v>
      </c>
      <c r="BG266" s="746" t="s">
        <v>737</v>
      </c>
      <c r="BH266" s="746"/>
      <c r="BI266" s="747"/>
    </row>
    <row r="267" spans="1:61" ht="40.15" customHeight="1">
      <c r="A267" s="749">
        <v>470008061</v>
      </c>
      <c r="B267" s="849">
        <v>47</v>
      </c>
      <c r="C267" s="751" t="s">
        <v>1787</v>
      </c>
      <c r="D267" s="833"/>
      <c r="E267" s="753" t="s">
        <v>1714</v>
      </c>
      <c r="F267" s="753"/>
      <c r="G267" s="736" t="s">
        <v>715</v>
      </c>
      <c r="H267" s="754" t="s">
        <v>715</v>
      </c>
      <c r="I267" s="755">
        <v>246</v>
      </c>
      <c r="J267" s="756" t="s">
        <v>803</v>
      </c>
      <c r="K267" s="757" t="s">
        <v>2438</v>
      </c>
      <c r="L267" s="758">
        <v>470009101</v>
      </c>
      <c r="M267" s="733" t="s">
        <v>2431</v>
      </c>
      <c r="N267" s="769" t="s">
        <v>2432</v>
      </c>
      <c r="O267" s="734" t="s">
        <v>2439</v>
      </c>
      <c r="P267" s="760"/>
      <c r="Q267" s="736"/>
      <c r="R267" s="736">
        <v>47110</v>
      </c>
      <c r="S267" s="761" t="s">
        <v>2440</v>
      </c>
      <c r="T267" s="728" t="s">
        <v>722</v>
      </c>
      <c r="U267" s="737" t="s">
        <v>2441</v>
      </c>
      <c r="V267" s="736"/>
      <c r="W267" s="736"/>
      <c r="X267" s="736"/>
      <c r="Y267" s="736"/>
      <c r="Z267" s="736" t="s">
        <v>2442</v>
      </c>
      <c r="AA267" s="736"/>
      <c r="AB267" s="734"/>
      <c r="AC267" s="736" t="s">
        <v>2437</v>
      </c>
      <c r="AD267" s="736">
        <v>47360</v>
      </c>
      <c r="AE267" s="734" t="s">
        <v>2434</v>
      </c>
      <c r="AF267" s="736" t="s">
        <v>2436</v>
      </c>
      <c r="AG267" s="736"/>
      <c r="AH267" s="736"/>
      <c r="AI267" s="736"/>
      <c r="AJ267" s="736"/>
      <c r="AK267" s="736"/>
      <c r="AL267" s="736"/>
      <c r="AM267" s="763"/>
      <c r="AN267" s="738"/>
      <c r="AO267" s="772"/>
      <c r="AP267" s="740" t="s">
        <v>737</v>
      </c>
      <c r="AQ267" s="691" t="s">
        <v>737</v>
      </c>
      <c r="AR267" s="691"/>
      <c r="AS267" s="752"/>
      <c r="AT267" s="691"/>
      <c r="AU267" s="765" t="s">
        <v>763</v>
      </c>
      <c r="AV267" s="765" t="s">
        <v>763</v>
      </c>
      <c r="AW267" s="766" t="s">
        <v>763</v>
      </c>
      <c r="AX267" s="765"/>
      <c r="AY267" s="691"/>
      <c r="AZ267" s="752"/>
      <c r="BA267" s="734"/>
      <c r="BB267" s="736"/>
      <c r="BC267" s="736"/>
      <c r="BD267" s="736"/>
      <c r="BE267" s="767" t="s">
        <v>1535</v>
      </c>
      <c r="BF267" s="794" t="s">
        <v>1723</v>
      </c>
      <c r="BG267" s="746" t="s">
        <v>737</v>
      </c>
      <c r="BH267" s="746"/>
      <c r="BI267" s="747"/>
    </row>
    <row r="268" spans="1:61" ht="56.25">
      <c r="A268" s="749">
        <v>470008640</v>
      </c>
      <c r="B268" s="849">
        <v>47</v>
      </c>
      <c r="C268" s="751" t="s">
        <v>1787</v>
      </c>
      <c r="D268" s="833"/>
      <c r="E268" s="753" t="s">
        <v>1714</v>
      </c>
      <c r="F268" s="753"/>
      <c r="G268" s="736" t="s">
        <v>715</v>
      </c>
      <c r="H268" s="754" t="s">
        <v>715</v>
      </c>
      <c r="I268" s="755">
        <v>255</v>
      </c>
      <c r="J268" s="756" t="s">
        <v>968</v>
      </c>
      <c r="K268" s="757" t="s">
        <v>2443</v>
      </c>
      <c r="L268" s="758">
        <v>470009101</v>
      </c>
      <c r="M268" s="733" t="s">
        <v>2431</v>
      </c>
      <c r="N268" s="769" t="s">
        <v>2432</v>
      </c>
      <c r="O268" s="734" t="s">
        <v>2444</v>
      </c>
      <c r="P268" s="760"/>
      <c r="Q268" s="736"/>
      <c r="R268" s="736">
        <v>47400</v>
      </c>
      <c r="S268" s="761" t="s">
        <v>2445</v>
      </c>
      <c r="T268" s="728" t="s">
        <v>722</v>
      </c>
      <c r="U268" s="737" t="s">
        <v>2446</v>
      </c>
      <c r="V268" s="736"/>
      <c r="W268" s="736"/>
      <c r="X268" s="736"/>
      <c r="Y268" s="736"/>
      <c r="Z268" s="736" t="s">
        <v>2447</v>
      </c>
      <c r="AA268" s="736"/>
      <c r="AB268" s="734" t="s">
        <v>2448</v>
      </c>
      <c r="AC268" s="736" t="s">
        <v>2437</v>
      </c>
      <c r="AD268" s="736">
        <v>47360</v>
      </c>
      <c r="AE268" s="734" t="s">
        <v>2434</v>
      </c>
      <c r="AF268" s="736" t="s">
        <v>2436</v>
      </c>
      <c r="AG268" s="736"/>
      <c r="AH268" s="736"/>
      <c r="AI268" s="736"/>
      <c r="AJ268" s="736"/>
      <c r="AK268" s="736"/>
      <c r="AL268" s="736"/>
      <c r="AM268" s="763"/>
      <c r="AN268" s="738"/>
      <c r="AO268" s="772"/>
      <c r="AP268" s="740" t="s">
        <v>737</v>
      </c>
      <c r="AQ268" s="691" t="s">
        <v>737</v>
      </c>
      <c r="AR268" s="691"/>
      <c r="AS268" s="752"/>
      <c r="AT268" s="691"/>
      <c r="AU268" s="765" t="s">
        <v>763</v>
      </c>
      <c r="AV268" s="765" t="s">
        <v>763</v>
      </c>
      <c r="AW268" s="766" t="s">
        <v>763</v>
      </c>
      <c r="AX268" s="765"/>
      <c r="AY268" s="691"/>
      <c r="AZ268" s="752"/>
      <c r="BA268" s="734"/>
      <c r="BB268" s="773" t="s">
        <v>2449</v>
      </c>
      <c r="BC268" s="736"/>
      <c r="BD268" s="736"/>
      <c r="BE268" s="767" t="s">
        <v>1535</v>
      </c>
      <c r="BF268" s="794" t="s">
        <v>1723</v>
      </c>
      <c r="BG268" s="746" t="s">
        <v>737</v>
      </c>
      <c r="BH268" s="746"/>
      <c r="BI268" s="747"/>
    </row>
    <row r="269" spans="1:61" ht="45">
      <c r="A269" s="749">
        <v>470013525</v>
      </c>
      <c r="B269" s="849">
        <v>47</v>
      </c>
      <c r="C269" s="751" t="s">
        <v>1787</v>
      </c>
      <c r="D269" s="833"/>
      <c r="E269" s="753" t="s">
        <v>1714</v>
      </c>
      <c r="F269" s="753"/>
      <c r="G269" s="736" t="s">
        <v>715</v>
      </c>
      <c r="H269" s="754" t="s">
        <v>715</v>
      </c>
      <c r="I269" s="755">
        <v>437</v>
      </c>
      <c r="J269" s="756" t="s">
        <v>990</v>
      </c>
      <c r="K269" s="757" t="s">
        <v>2450</v>
      </c>
      <c r="L269" s="758">
        <v>470009101</v>
      </c>
      <c r="M269" s="733" t="s">
        <v>2431</v>
      </c>
      <c r="N269" s="769" t="s">
        <v>2432</v>
      </c>
      <c r="O269" s="734" t="s">
        <v>2451</v>
      </c>
      <c r="P269" s="734" t="s">
        <v>2452</v>
      </c>
      <c r="Q269" s="736"/>
      <c r="R269" s="736">
        <v>47300</v>
      </c>
      <c r="S269" s="761" t="s">
        <v>2255</v>
      </c>
      <c r="T269" s="728" t="s">
        <v>722</v>
      </c>
      <c r="U269" s="737" t="s">
        <v>2453</v>
      </c>
      <c r="V269" s="736"/>
      <c r="W269" s="736"/>
      <c r="X269" s="736"/>
      <c r="Y269" s="736"/>
      <c r="Z269" s="736" t="s">
        <v>2454</v>
      </c>
      <c r="AA269" s="736"/>
      <c r="AB269" s="734" t="s">
        <v>2448</v>
      </c>
      <c r="AC269" s="736" t="s">
        <v>2437</v>
      </c>
      <c r="AD269" s="736">
        <v>47360</v>
      </c>
      <c r="AE269" s="734" t="s">
        <v>2434</v>
      </c>
      <c r="AF269" s="736" t="s">
        <v>2436</v>
      </c>
      <c r="AG269" s="736"/>
      <c r="AH269" s="736"/>
      <c r="AI269" s="736"/>
      <c r="AJ269" s="736"/>
      <c r="AK269" s="736"/>
      <c r="AL269" s="736"/>
      <c r="AM269" s="763"/>
      <c r="AN269" s="738"/>
      <c r="AO269" s="764"/>
      <c r="AP269" s="740" t="s">
        <v>737</v>
      </c>
      <c r="AQ269" s="691" t="s">
        <v>737</v>
      </c>
      <c r="AR269" s="691"/>
      <c r="AS269" s="752"/>
      <c r="AT269" s="691"/>
      <c r="AU269" s="765" t="s">
        <v>763</v>
      </c>
      <c r="AV269" s="765" t="s">
        <v>763</v>
      </c>
      <c r="AW269" s="766" t="s">
        <v>763</v>
      </c>
      <c r="AX269" s="765"/>
      <c r="AY269" s="691"/>
      <c r="AZ269" s="752"/>
      <c r="BA269" s="734"/>
      <c r="BB269" s="773" t="s">
        <v>2455</v>
      </c>
      <c r="BC269" s="736"/>
      <c r="BD269" s="736"/>
      <c r="BE269" s="767" t="s">
        <v>1535</v>
      </c>
      <c r="BF269" s="794" t="s">
        <v>1723</v>
      </c>
      <c r="BG269" s="746" t="s">
        <v>737</v>
      </c>
      <c r="BH269" s="746"/>
      <c r="BI269" s="747"/>
    </row>
    <row r="270" spans="1:61" ht="49.9" customHeight="1">
      <c r="A270" s="749">
        <v>470013913</v>
      </c>
      <c r="B270" s="849">
        <v>47</v>
      </c>
      <c r="C270" s="751" t="s">
        <v>1787</v>
      </c>
      <c r="D270" s="833"/>
      <c r="E270" s="753" t="s">
        <v>1714</v>
      </c>
      <c r="F270" s="753"/>
      <c r="G270" s="736" t="s">
        <v>715</v>
      </c>
      <c r="H270" s="754" t="s">
        <v>715</v>
      </c>
      <c r="I270" s="755">
        <v>182</v>
      </c>
      <c r="J270" s="756" t="s">
        <v>716</v>
      </c>
      <c r="K270" s="757" t="s">
        <v>2456</v>
      </c>
      <c r="L270" s="758">
        <v>470009101</v>
      </c>
      <c r="M270" s="733" t="s">
        <v>2431</v>
      </c>
      <c r="N270" s="769" t="s">
        <v>2432</v>
      </c>
      <c r="O270" s="734" t="s">
        <v>2457</v>
      </c>
      <c r="P270" s="760"/>
      <c r="Q270" s="736"/>
      <c r="R270" s="736">
        <v>47260</v>
      </c>
      <c r="S270" s="761" t="s">
        <v>2458</v>
      </c>
      <c r="T270" s="728" t="s">
        <v>722</v>
      </c>
      <c r="U270" s="737" t="s">
        <v>2459</v>
      </c>
      <c r="V270" s="736"/>
      <c r="W270" s="736"/>
      <c r="X270" s="736"/>
      <c r="Y270" s="736"/>
      <c r="Z270" s="736" t="s">
        <v>2436</v>
      </c>
      <c r="AA270" s="736"/>
      <c r="AB270" s="734"/>
      <c r="AC270" s="736" t="s">
        <v>2437</v>
      </c>
      <c r="AD270" s="736">
        <v>47360</v>
      </c>
      <c r="AE270" s="734" t="s">
        <v>2434</v>
      </c>
      <c r="AF270" s="736" t="s">
        <v>2436</v>
      </c>
      <c r="AG270" s="736"/>
      <c r="AH270" s="736"/>
      <c r="AI270" s="736"/>
      <c r="AJ270" s="736"/>
      <c r="AK270" s="736"/>
      <c r="AL270" s="736"/>
      <c r="AM270" s="763"/>
      <c r="AN270" s="738"/>
      <c r="AO270" s="764"/>
      <c r="AP270" s="740" t="s">
        <v>737</v>
      </c>
      <c r="AQ270" s="691" t="s">
        <v>737</v>
      </c>
      <c r="AR270" s="691"/>
      <c r="AS270" s="752"/>
      <c r="AT270" s="691"/>
      <c r="AU270" s="765" t="s">
        <v>763</v>
      </c>
      <c r="AV270" s="765" t="s">
        <v>763</v>
      </c>
      <c r="AW270" s="766" t="s">
        <v>763</v>
      </c>
      <c r="AX270" s="765"/>
      <c r="AY270" s="691"/>
      <c r="AZ270" s="752"/>
      <c r="BA270" s="734"/>
      <c r="BB270" s="736"/>
      <c r="BC270" s="736"/>
      <c r="BD270" s="736"/>
      <c r="BE270" s="767" t="s">
        <v>1535</v>
      </c>
      <c r="BF270" s="794" t="s">
        <v>1723</v>
      </c>
      <c r="BG270" s="746" t="s">
        <v>737</v>
      </c>
      <c r="BH270" s="746"/>
      <c r="BI270" s="747"/>
    </row>
    <row r="271" spans="1:61" ht="40.15" customHeight="1">
      <c r="A271" s="749">
        <v>470014853</v>
      </c>
      <c r="B271" s="849">
        <v>47</v>
      </c>
      <c r="C271" s="751" t="s">
        <v>1787</v>
      </c>
      <c r="D271" s="833"/>
      <c r="E271" s="753" t="s">
        <v>1714</v>
      </c>
      <c r="F271" s="753"/>
      <c r="G271" s="736" t="s">
        <v>715</v>
      </c>
      <c r="H271" s="754" t="s">
        <v>715</v>
      </c>
      <c r="I271" s="755">
        <v>437</v>
      </c>
      <c r="J271" s="756" t="s">
        <v>990</v>
      </c>
      <c r="K271" s="757" t="s">
        <v>2460</v>
      </c>
      <c r="L271" s="758">
        <v>470009101</v>
      </c>
      <c r="M271" s="733" t="s">
        <v>2431</v>
      </c>
      <c r="N271" s="769" t="s">
        <v>2432</v>
      </c>
      <c r="O271" s="760"/>
      <c r="P271" s="734" t="s">
        <v>1401</v>
      </c>
      <c r="Q271" s="736"/>
      <c r="R271" s="736">
        <v>47370</v>
      </c>
      <c r="S271" s="761" t="s">
        <v>2461</v>
      </c>
      <c r="T271" s="728" t="s">
        <v>722</v>
      </c>
      <c r="U271" s="737" t="s">
        <v>2462</v>
      </c>
      <c r="V271" s="736"/>
      <c r="W271" s="736"/>
      <c r="X271" s="736"/>
      <c r="Y271" s="736"/>
      <c r="Z271" s="736" t="s">
        <v>2463</v>
      </c>
      <c r="AA271" s="736"/>
      <c r="AB271" s="734"/>
      <c r="AC271" s="736" t="s">
        <v>2437</v>
      </c>
      <c r="AD271" s="736">
        <v>47360</v>
      </c>
      <c r="AE271" s="734" t="s">
        <v>2434</v>
      </c>
      <c r="AF271" s="736" t="s">
        <v>2436</v>
      </c>
      <c r="AG271" s="736"/>
      <c r="AH271" s="736"/>
      <c r="AI271" s="736"/>
      <c r="AJ271" s="736"/>
      <c r="AK271" s="736"/>
      <c r="AL271" s="736"/>
      <c r="AM271" s="763"/>
      <c r="AN271" s="738"/>
      <c r="AO271" s="764"/>
      <c r="AP271" s="740" t="s">
        <v>737</v>
      </c>
      <c r="AQ271" s="691" t="s">
        <v>737</v>
      </c>
      <c r="AR271" s="691"/>
      <c r="AS271" s="752"/>
      <c r="AT271" s="691"/>
      <c r="AU271" s="765" t="s">
        <v>763</v>
      </c>
      <c r="AV271" s="765" t="s">
        <v>763</v>
      </c>
      <c r="AW271" s="766" t="s">
        <v>763</v>
      </c>
      <c r="AX271" s="765"/>
      <c r="AY271" s="691"/>
      <c r="AZ271" s="752"/>
      <c r="BA271" s="734"/>
      <c r="BB271" s="736"/>
      <c r="BC271" s="736"/>
      <c r="BD271" s="736"/>
      <c r="BE271" s="767" t="s">
        <v>1535</v>
      </c>
      <c r="BF271" s="794" t="s">
        <v>1723</v>
      </c>
      <c r="BG271" s="746" t="s">
        <v>737</v>
      </c>
      <c r="BH271" s="746"/>
      <c r="BI271" s="747"/>
    </row>
    <row r="272" spans="1:61" ht="61.5" customHeight="1">
      <c r="A272" s="749">
        <v>330014499</v>
      </c>
      <c r="B272" s="825">
        <v>33</v>
      </c>
      <c r="C272" s="751" t="s">
        <v>1277</v>
      </c>
      <c r="D272" s="752"/>
      <c r="E272" s="753" t="s">
        <v>1055</v>
      </c>
      <c r="F272" s="826"/>
      <c r="G272" s="736" t="s">
        <v>769</v>
      </c>
      <c r="H272" s="754" t="s">
        <v>748</v>
      </c>
      <c r="I272" s="770">
        <v>354</v>
      </c>
      <c r="J272" s="771" t="s">
        <v>771</v>
      </c>
      <c r="K272" s="757" t="s">
        <v>2464</v>
      </c>
      <c r="L272" s="758">
        <v>330014408</v>
      </c>
      <c r="M272" s="733" t="s">
        <v>2465</v>
      </c>
      <c r="N272" s="769" t="s">
        <v>2466</v>
      </c>
      <c r="O272" s="760" t="s">
        <v>2467</v>
      </c>
      <c r="P272" s="760"/>
      <c r="Q272" s="736"/>
      <c r="R272" s="736">
        <v>33133</v>
      </c>
      <c r="S272" s="761" t="s">
        <v>2468</v>
      </c>
      <c r="T272" s="728" t="s">
        <v>722</v>
      </c>
      <c r="U272" s="737" t="s">
        <v>2469</v>
      </c>
      <c r="V272" s="736"/>
      <c r="W272" s="736"/>
      <c r="X272" s="736"/>
      <c r="Y272" s="736"/>
      <c r="Z272" s="736" t="s">
        <v>2470</v>
      </c>
      <c r="AA272" s="736"/>
      <c r="AB272" s="734" t="s">
        <v>2471</v>
      </c>
      <c r="AC272" s="736"/>
      <c r="AD272" s="736">
        <v>33133</v>
      </c>
      <c r="AE272" s="734" t="s">
        <v>2468</v>
      </c>
      <c r="AF272" s="736" t="s">
        <v>2472</v>
      </c>
      <c r="AG272" s="736"/>
      <c r="AH272" s="736"/>
      <c r="AI272" s="736"/>
      <c r="AJ272" s="736"/>
      <c r="AK272" s="736"/>
      <c r="AL272" s="736"/>
      <c r="AM272" s="763"/>
      <c r="AN272" s="738"/>
      <c r="AO272" s="764"/>
      <c r="AP272" s="691" t="s">
        <v>737</v>
      </c>
      <c r="AQ272" s="691" t="s">
        <v>737</v>
      </c>
      <c r="AR272" s="691"/>
      <c r="AS272" s="752"/>
      <c r="AT272" s="691"/>
      <c r="AU272" s="765" t="s">
        <v>763</v>
      </c>
      <c r="AV272" s="765" t="s">
        <v>763</v>
      </c>
      <c r="AW272" s="766" t="s">
        <v>763</v>
      </c>
      <c r="AX272" s="765"/>
      <c r="AY272" s="691"/>
      <c r="AZ272" s="752"/>
      <c r="BA272" s="734"/>
      <c r="BB272" s="736"/>
      <c r="BC272" s="736"/>
      <c r="BD272" s="736"/>
      <c r="BE272" s="767" t="s">
        <v>1949</v>
      </c>
      <c r="BF272" s="753" t="s">
        <v>1070</v>
      </c>
      <c r="BG272" s="746" t="s">
        <v>737</v>
      </c>
      <c r="BH272" s="746"/>
      <c r="BI272" s="747"/>
    </row>
    <row r="273" spans="1:61" ht="108.75" customHeight="1">
      <c r="A273" s="846">
        <v>170784870</v>
      </c>
      <c r="B273" s="834">
        <v>17</v>
      </c>
      <c r="C273" s="751" t="s">
        <v>1434</v>
      </c>
      <c r="D273" s="753"/>
      <c r="E273" s="753" t="s">
        <v>1435</v>
      </c>
      <c r="F273" s="785"/>
      <c r="G273" s="760" t="s">
        <v>1744</v>
      </c>
      <c r="H273" s="754" t="s">
        <v>748</v>
      </c>
      <c r="I273" s="730">
        <v>500</v>
      </c>
      <c r="J273" s="756" t="s">
        <v>1745</v>
      </c>
      <c r="K273" s="848" t="s">
        <v>2473</v>
      </c>
      <c r="L273" s="857">
        <v>170788822</v>
      </c>
      <c r="M273" s="733" t="s">
        <v>2474</v>
      </c>
      <c r="N273" s="769" t="s">
        <v>2474</v>
      </c>
      <c r="O273" s="734" t="s">
        <v>2475</v>
      </c>
      <c r="P273" s="734" t="s">
        <v>2476</v>
      </c>
      <c r="Q273" s="760"/>
      <c r="R273" s="736">
        <v>17150</v>
      </c>
      <c r="S273" s="760" t="s">
        <v>2477</v>
      </c>
      <c r="T273" s="728" t="s">
        <v>722</v>
      </c>
      <c r="U273" s="737" t="s">
        <v>2478</v>
      </c>
      <c r="V273" s="736"/>
      <c r="W273" s="734"/>
      <c r="X273" s="736"/>
      <c r="Y273" s="736"/>
      <c r="Z273" s="736" t="s">
        <v>2479</v>
      </c>
      <c r="AA273" s="736"/>
      <c r="AB273" s="734" t="s">
        <v>2480</v>
      </c>
      <c r="AC273" s="736"/>
      <c r="AD273" s="736">
        <v>17150</v>
      </c>
      <c r="AE273" s="734" t="s">
        <v>2481</v>
      </c>
      <c r="AF273" s="736" t="s">
        <v>2482</v>
      </c>
      <c r="AG273" s="853"/>
      <c r="AH273" s="853"/>
      <c r="AI273" s="853"/>
      <c r="AJ273" s="853"/>
      <c r="AK273" s="853"/>
      <c r="AL273" s="853"/>
      <c r="AM273" s="763"/>
      <c r="AN273" s="738"/>
      <c r="AO273" s="858"/>
      <c r="AP273" s="904" t="s">
        <v>734</v>
      </c>
      <c r="AQ273" s="775" t="s">
        <v>734</v>
      </c>
      <c r="AR273" s="742" t="s">
        <v>748</v>
      </c>
      <c r="AS273" s="775" t="s">
        <v>2483</v>
      </c>
      <c r="AT273" s="742"/>
      <c r="AU273" s="743">
        <v>45658</v>
      </c>
      <c r="AV273" s="743">
        <v>47483</v>
      </c>
      <c r="AW273" s="744" t="s">
        <v>2484</v>
      </c>
      <c r="AX273" s="743">
        <v>45707</v>
      </c>
      <c r="AY273" s="712" t="s">
        <v>869</v>
      </c>
      <c r="AZ273" s="775"/>
      <c r="BA273" s="791"/>
      <c r="BB273" s="793"/>
      <c r="BC273" s="793" t="s">
        <v>1713</v>
      </c>
      <c r="BD273" s="793"/>
      <c r="BE273" s="767" t="s">
        <v>2485</v>
      </c>
      <c r="BF273" s="785" t="s">
        <v>1452</v>
      </c>
      <c r="BG273" s="746" t="s">
        <v>737</v>
      </c>
      <c r="BH273" s="746"/>
      <c r="BI273" s="747"/>
    </row>
    <row r="274" spans="1:61" ht="106.5" customHeight="1">
      <c r="A274" s="828">
        <v>160007431</v>
      </c>
      <c r="B274" s="775">
        <v>16</v>
      </c>
      <c r="C274" s="727" t="s">
        <v>999</v>
      </c>
      <c r="D274" s="727"/>
      <c r="E274" s="753" t="s">
        <v>1611</v>
      </c>
      <c r="F274" s="826"/>
      <c r="G274" s="793" t="s">
        <v>843</v>
      </c>
      <c r="H274" s="793" t="s">
        <v>843</v>
      </c>
      <c r="I274" s="773">
        <v>197</v>
      </c>
      <c r="J274" s="734" t="s">
        <v>2486</v>
      </c>
      <c r="K274" s="769" t="s">
        <v>2487</v>
      </c>
      <c r="L274" s="786">
        <v>750713406</v>
      </c>
      <c r="M274" s="733" t="s">
        <v>2488</v>
      </c>
      <c r="N274" s="769" t="s">
        <v>2489</v>
      </c>
      <c r="O274" s="734" t="s">
        <v>2490</v>
      </c>
      <c r="P274" s="734"/>
      <c r="Q274" s="736"/>
      <c r="R274" s="736">
        <v>16340</v>
      </c>
      <c r="S274" s="736" t="s">
        <v>2491</v>
      </c>
      <c r="T274" s="728" t="s">
        <v>722</v>
      </c>
      <c r="U274" s="737" t="s">
        <v>2492</v>
      </c>
      <c r="V274" s="736"/>
      <c r="W274" s="734"/>
      <c r="X274" s="736"/>
      <c r="Y274" s="736"/>
      <c r="Z274" s="894" t="s">
        <v>2493</v>
      </c>
      <c r="AA274" s="894"/>
      <c r="AB274" s="734" t="s">
        <v>2494</v>
      </c>
      <c r="AC274" s="736"/>
      <c r="AD274" s="736">
        <v>75002</v>
      </c>
      <c r="AE274" s="734" t="s">
        <v>1982</v>
      </c>
      <c r="AF274" s="736" t="s">
        <v>2495</v>
      </c>
      <c r="AG274" s="736"/>
      <c r="AH274" s="736"/>
      <c r="AI274" s="736"/>
      <c r="AJ274" s="736"/>
      <c r="AK274" s="902" t="s">
        <v>2496</v>
      </c>
      <c r="AL274" s="736"/>
      <c r="AM274" s="763"/>
      <c r="AN274" s="738"/>
      <c r="AO274" s="765"/>
      <c r="AP274" s="789" t="s">
        <v>734</v>
      </c>
      <c r="AQ274" s="775" t="s">
        <v>734</v>
      </c>
      <c r="AR274" s="742" t="s">
        <v>2497</v>
      </c>
      <c r="AS274" s="775" t="s">
        <v>2498</v>
      </c>
      <c r="AT274" s="742"/>
      <c r="AU274" s="743">
        <v>44197</v>
      </c>
      <c r="AV274" s="743">
        <v>46022</v>
      </c>
      <c r="AW274" s="905" t="s">
        <v>2499</v>
      </c>
      <c r="AX274" s="743">
        <v>44197</v>
      </c>
      <c r="AY274" s="742" t="s">
        <v>2500</v>
      </c>
      <c r="AZ274" s="775" t="s">
        <v>734</v>
      </c>
      <c r="BA274" s="734"/>
      <c r="BB274" s="736"/>
      <c r="BC274" s="736"/>
      <c r="BD274" s="736"/>
      <c r="BE274" s="767" t="s">
        <v>2501</v>
      </c>
      <c r="BF274" s="753" t="s">
        <v>2502</v>
      </c>
      <c r="BG274" s="746" t="s">
        <v>734</v>
      </c>
      <c r="BH274" s="746"/>
      <c r="BI274" s="747"/>
    </row>
    <row r="275" spans="1:61" ht="76.5" customHeight="1">
      <c r="A275" s="906">
        <v>190001412</v>
      </c>
      <c r="B275" s="907">
        <v>19</v>
      </c>
      <c r="C275" s="727" t="s">
        <v>999</v>
      </c>
      <c r="D275" s="727"/>
      <c r="E275" s="753" t="s">
        <v>1611</v>
      </c>
      <c r="F275" s="826"/>
      <c r="G275" s="736" t="s">
        <v>843</v>
      </c>
      <c r="H275" s="736" t="s">
        <v>843</v>
      </c>
      <c r="I275" s="908">
        <v>197</v>
      </c>
      <c r="J275" s="909" t="s">
        <v>2486</v>
      </c>
      <c r="K275" s="910" t="s">
        <v>2503</v>
      </c>
      <c r="L275" s="911">
        <v>750713406</v>
      </c>
      <c r="M275" s="733" t="s">
        <v>2488</v>
      </c>
      <c r="N275" s="769" t="s">
        <v>2489</v>
      </c>
      <c r="O275" s="912" t="s">
        <v>2504</v>
      </c>
      <c r="P275" s="912"/>
      <c r="Q275" s="913"/>
      <c r="R275" s="913">
        <v>19100</v>
      </c>
      <c r="S275" s="913" t="s">
        <v>1819</v>
      </c>
      <c r="T275" s="728" t="s">
        <v>722</v>
      </c>
      <c r="U275" s="737" t="s">
        <v>2505</v>
      </c>
      <c r="V275" s="913"/>
      <c r="W275" s="913"/>
      <c r="X275" s="913"/>
      <c r="Y275" s="913"/>
      <c r="Z275" s="913" t="s">
        <v>2506</v>
      </c>
      <c r="AA275" s="913"/>
      <c r="AB275" s="886" t="s">
        <v>2494</v>
      </c>
      <c r="AC275" s="886"/>
      <c r="AD275" s="886">
        <v>75002</v>
      </c>
      <c r="AE275" s="886" t="s">
        <v>1982</v>
      </c>
      <c r="AF275" s="886" t="s">
        <v>2495</v>
      </c>
      <c r="AG275" s="736"/>
      <c r="AH275" s="736"/>
      <c r="AI275" s="736"/>
      <c r="AJ275" s="736"/>
      <c r="AK275" s="902" t="s">
        <v>2496</v>
      </c>
      <c r="AL275" s="736"/>
      <c r="AM275" s="763"/>
      <c r="AN275" s="738"/>
      <c r="AO275" s="765"/>
      <c r="AP275" s="789" t="s">
        <v>734</v>
      </c>
      <c r="AQ275" s="775" t="s">
        <v>734</v>
      </c>
      <c r="AR275" s="742" t="s">
        <v>2497</v>
      </c>
      <c r="AS275" s="775" t="s">
        <v>2498</v>
      </c>
      <c r="AT275" s="742"/>
      <c r="AU275" s="743">
        <v>44197</v>
      </c>
      <c r="AV275" s="743">
        <v>46022</v>
      </c>
      <c r="AW275" s="905" t="s">
        <v>2499</v>
      </c>
      <c r="AX275" s="743">
        <v>44197</v>
      </c>
      <c r="AY275" s="742" t="s">
        <v>2500</v>
      </c>
      <c r="AZ275" s="775" t="s">
        <v>734</v>
      </c>
      <c r="BA275" s="734"/>
      <c r="BB275" s="736"/>
      <c r="BC275" s="736"/>
      <c r="BD275" s="736"/>
      <c r="BE275" s="767" t="s">
        <v>2501</v>
      </c>
      <c r="BF275" s="753" t="s">
        <v>2502</v>
      </c>
      <c r="BG275" s="746" t="s">
        <v>734</v>
      </c>
      <c r="BH275" s="746"/>
      <c r="BI275" s="747"/>
    </row>
    <row r="276" spans="1:61" ht="40.15" customHeight="1">
      <c r="A276" s="749">
        <v>240008813</v>
      </c>
      <c r="B276" s="840">
        <v>24</v>
      </c>
      <c r="C276" s="727" t="s">
        <v>999</v>
      </c>
      <c r="D276" s="727"/>
      <c r="E276" s="753" t="s">
        <v>1611</v>
      </c>
      <c r="F276" s="826"/>
      <c r="G276" s="736" t="s">
        <v>843</v>
      </c>
      <c r="H276" s="754" t="s">
        <v>843</v>
      </c>
      <c r="I276" s="755">
        <v>197</v>
      </c>
      <c r="J276" s="756" t="s">
        <v>2486</v>
      </c>
      <c r="K276" s="757" t="s">
        <v>2507</v>
      </c>
      <c r="L276" s="758">
        <v>750713406</v>
      </c>
      <c r="M276" s="733" t="s">
        <v>2488</v>
      </c>
      <c r="N276" s="769" t="s">
        <v>2489</v>
      </c>
      <c r="O276" s="760" t="s">
        <v>2508</v>
      </c>
      <c r="P276" s="760"/>
      <c r="Q276" s="736"/>
      <c r="R276" s="736">
        <v>24000</v>
      </c>
      <c r="S276" s="761" t="s">
        <v>2509</v>
      </c>
      <c r="T276" s="728" t="s">
        <v>722</v>
      </c>
      <c r="U276" s="737" t="s">
        <v>2510</v>
      </c>
      <c r="V276" s="736"/>
      <c r="W276" s="736"/>
      <c r="X276" s="736"/>
      <c r="Y276" s="736"/>
      <c r="Z276" s="736" t="s">
        <v>2511</v>
      </c>
      <c r="AA276" s="736"/>
      <c r="AB276" s="886" t="s">
        <v>2494</v>
      </c>
      <c r="AC276" s="736"/>
      <c r="AD276" s="736">
        <v>75002</v>
      </c>
      <c r="AE276" s="734" t="s">
        <v>1982</v>
      </c>
      <c r="AF276" s="736" t="s">
        <v>2495</v>
      </c>
      <c r="AG276" s="736"/>
      <c r="AH276" s="736"/>
      <c r="AI276" s="736"/>
      <c r="AJ276" s="736"/>
      <c r="AK276" s="902" t="s">
        <v>2496</v>
      </c>
      <c r="AL276" s="736"/>
      <c r="AM276" s="763"/>
      <c r="AN276" s="738"/>
      <c r="AO276" s="765"/>
      <c r="AP276" s="789" t="s">
        <v>734</v>
      </c>
      <c r="AQ276" s="775" t="s">
        <v>734</v>
      </c>
      <c r="AR276" s="742" t="s">
        <v>2497</v>
      </c>
      <c r="AS276" s="775" t="s">
        <v>2498</v>
      </c>
      <c r="AT276" s="742"/>
      <c r="AU276" s="743">
        <v>44197</v>
      </c>
      <c r="AV276" s="743">
        <v>46022</v>
      </c>
      <c r="AW276" s="905" t="s">
        <v>2499</v>
      </c>
      <c r="AX276" s="743">
        <v>44197</v>
      </c>
      <c r="AY276" s="742" t="s">
        <v>2500</v>
      </c>
      <c r="AZ276" s="775" t="s">
        <v>734</v>
      </c>
      <c r="BA276" s="734"/>
      <c r="BB276" s="736"/>
      <c r="BC276" s="736"/>
      <c r="BD276" s="736"/>
      <c r="BE276" s="767" t="s">
        <v>2501</v>
      </c>
      <c r="BF276" s="753" t="s">
        <v>2502</v>
      </c>
      <c r="BG276" s="746" t="s">
        <v>734</v>
      </c>
      <c r="BH276" s="746"/>
      <c r="BI276" s="747"/>
    </row>
    <row r="277" spans="1:61" ht="40.15" customHeight="1">
      <c r="A277" s="749">
        <v>330056763</v>
      </c>
      <c r="B277" s="825">
        <v>33</v>
      </c>
      <c r="C277" s="727" t="s">
        <v>999</v>
      </c>
      <c r="D277" s="727"/>
      <c r="E277" s="753" t="s">
        <v>1611</v>
      </c>
      <c r="F277" s="826"/>
      <c r="G277" s="736" t="s">
        <v>843</v>
      </c>
      <c r="H277" s="754" t="s">
        <v>843</v>
      </c>
      <c r="I277" s="755">
        <v>197</v>
      </c>
      <c r="J277" s="756" t="s">
        <v>2486</v>
      </c>
      <c r="K277" s="778" t="s">
        <v>2507</v>
      </c>
      <c r="L277" s="758">
        <v>750713406</v>
      </c>
      <c r="M277" s="733" t="s">
        <v>2488</v>
      </c>
      <c r="N277" s="769" t="s">
        <v>2489</v>
      </c>
      <c r="O277" s="760" t="s">
        <v>2512</v>
      </c>
      <c r="P277" s="760"/>
      <c r="Q277" s="736"/>
      <c r="R277" s="736">
        <v>33000</v>
      </c>
      <c r="S277" s="761" t="s">
        <v>1064</v>
      </c>
      <c r="T277" s="728" t="s">
        <v>722</v>
      </c>
      <c r="U277" s="737" t="s">
        <v>2513</v>
      </c>
      <c r="V277" s="736" t="s">
        <v>724</v>
      </c>
      <c r="W277" s="736" t="s">
        <v>2514</v>
      </c>
      <c r="X277" s="736" t="s">
        <v>2515</v>
      </c>
      <c r="Y277" s="736" t="s">
        <v>727</v>
      </c>
      <c r="Z277" s="736" t="s">
        <v>2516</v>
      </c>
      <c r="AA277" s="736"/>
      <c r="AB277" s="886" t="s">
        <v>2494</v>
      </c>
      <c r="AC277" s="736"/>
      <c r="AD277" s="736">
        <v>75002</v>
      </c>
      <c r="AE277" s="734" t="s">
        <v>1982</v>
      </c>
      <c r="AF277" s="736" t="s">
        <v>2495</v>
      </c>
      <c r="AG277" s="736"/>
      <c r="AH277" s="736"/>
      <c r="AI277" s="736"/>
      <c r="AJ277" s="736"/>
      <c r="AK277" s="902" t="s">
        <v>2496</v>
      </c>
      <c r="AL277" s="736"/>
      <c r="AM277" s="763"/>
      <c r="AN277" s="738"/>
      <c r="AO277" s="765"/>
      <c r="AP277" s="789" t="s">
        <v>734</v>
      </c>
      <c r="AQ277" s="775" t="s">
        <v>734</v>
      </c>
      <c r="AR277" s="742" t="s">
        <v>2497</v>
      </c>
      <c r="AS277" s="775" t="s">
        <v>2498</v>
      </c>
      <c r="AT277" s="742"/>
      <c r="AU277" s="743">
        <v>44197</v>
      </c>
      <c r="AV277" s="743">
        <v>46022</v>
      </c>
      <c r="AW277" s="905" t="s">
        <v>2499</v>
      </c>
      <c r="AX277" s="743">
        <v>44197</v>
      </c>
      <c r="AY277" s="742" t="s">
        <v>2500</v>
      </c>
      <c r="AZ277" s="775" t="s">
        <v>734</v>
      </c>
      <c r="BA277" s="734"/>
      <c r="BB277" s="736"/>
      <c r="BC277" s="736"/>
      <c r="BD277" s="736"/>
      <c r="BE277" s="767" t="s">
        <v>2501</v>
      </c>
      <c r="BF277" s="753" t="s">
        <v>2502</v>
      </c>
      <c r="BG277" s="746" t="s">
        <v>734</v>
      </c>
      <c r="BH277" s="746"/>
      <c r="BI277" s="747"/>
    </row>
    <row r="278" spans="1:61" ht="63.75" customHeight="1">
      <c r="A278" s="749">
        <v>400011292</v>
      </c>
      <c r="B278" s="827">
        <v>40</v>
      </c>
      <c r="C278" s="727" t="s">
        <v>999</v>
      </c>
      <c r="D278" s="727"/>
      <c r="E278" s="753" t="s">
        <v>1611</v>
      </c>
      <c r="F278" s="826"/>
      <c r="G278" s="736" t="s">
        <v>843</v>
      </c>
      <c r="H278" s="754" t="s">
        <v>843</v>
      </c>
      <c r="I278" s="755">
        <v>197</v>
      </c>
      <c r="J278" s="756" t="s">
        <v>2486</v>
      </c>
      <c r="K278" s="757" t="s">
        <v>2517</v>
      </c>
      <c r="L278" s="758">
        <v>750713406</v>
      </c>
      <c r="M278" s="733" t="s">
        <v>2488</v>
      </c>
      <c r="N278" s="769" t="s">
        <v>2489</v>
      </c>
      <c r="O278" s="760" t="s">
        <v>2518</v>
      </c>
      <c r="P278" s="760"/>
      <c r="Q278" s="736"/>
      <c r="R278" s="736">
        <v>40000</v>
      </c>
      <c r="S278" s="761" t="s">
        <v>1153</v>
      </c>
      <c r="T278" s="728" t="s">
        <v>722</v>
      </c>
      <c r="U278" s="737" t="s">
        <v>2519</v>
      </c>
      <c r="V278" s="736"/>
      <c r="W278" s="736"/>
      <c r="X278" s="736"/>
      <c r="Y278" s="736"/>
      <c r="Z278" s="736" t="s">
        <v>2520</v>
      </c>
      <c r="AA278" s="736"/>
      <c r="AB278" s="886" t="s">
        <v>2494</v>
      </c>
      <c r="AC278" s="736"/>
      <c r="AD278" s="736">
        <v>75002</v>
      </c>
      <c r="AE278" s="734" t="s">
        <v>1982</v>
      </c>
      <c r="AF278" s="736" t="s">
        <v>2495</v>
      </c>
      <c r="AG278" s="736"/>
      <c r="AH278" s="736"/>
      <c r="AI278" s="736"/>
      <c r="AJ278" s="736"/>
      <c r="AK278" s="902" t="s">
        <v>2496</v>
      </c>
      <c r="AL278" s="736"/>
      <c r="AM278" s="763"/>
      <c r="AN278" s="738"/>
      <c r="AO278" s="765"/>
      <c r="AP278" s="789" t="s">
        <v>734</v>
      </c>
      <c r="AQ278" s="775" t="s">
        <v>734</v>
      </c>
      <c r="AR278" s="742" t="s">
        <v>2497</v>
      </c>
      <c r="AS278" s="775" t="s">
        <v>2498</v>
      </c>
      <c r="AT278" s="742"/>
      <c r="AU278" s="743">
        <v>44197</v>
      </c>
      <c r="AV278" s="743">
        <v>46022</v>
      </c>
      <c r="AW278" s="905" t="s">
        <v>2499</v>
      </c>
      <c r="AX278" s="743">
        <v>44197</v>
      </c>
      <c r="AY278" s="742" t="s">
        <v>2500</v>
      </c>
      <c r="AZ278" s="775" t="s">
        <v>734</v>
      </c>
      <c r="BA278" s="734"/>
      <c r="BB278" s="736"/>
      <c r="BC278" s="736"/>
      <c r="BD278" s="736"/>
      <c r="BE278" s="767" t="s">
        <v>2501</v>
      </c>
      <c r="BF278" s="753" t="s">
        <v>2502</v>
      </c>
      <c r="BG278" s="746" t="s">
        <v>734</v>
      </c>
      <c r="BH278" s="746"/>
      <c r="BI278" s="747"/>
    </row>
    <row r="279" spans="1:61" ht="50.25" customHeight="1">
      <c r="A279" s="749">
        <v>470013426</v>
      </c>
      <c r="B279" s="849">
        <v>47</v>
      </c>
      <c r="C279" s="727" t="s">
        <v>999</v>
      </c>
      <c r="D279" s="727"/>
      <c r="E279" s="753" t="s">
        <v>1611</v>
      </c>
      <c r="F279" s="826"/>
      <c r="G279" s="736" t="s">
        <v>843</v>
      </c>
      <c r="H279" s="754" t="s">
        <v>843</v>
      </c>
      <c r="I279" s="755">
        <v>197</v>
      </c>
      <c r="J279" s="756" t="s">
        <v>2486</v>
      </c>
      <c r="K279" s="757" t="s">
        <v>2521</v>
      </c>
      <c r="L279" s="758">
        <v>750713406</v>
      </c>
      <c r="M279" s="733" t="s">
        <v>2488</v>
      </c>
      <c r="N279" s="769" t="s">
        <v>2489</v>
      </c>
      <c r="O279" s="760" t="s">
        <v>2522</v>
      </c>
      <c r="P279" s="760"/>
      <c r="Q279" s="736"/>
      <c r="R279" s="736">
        <v>47000</v>
      </c>
      <c r="S279" s="761" t="s">
        <v>2245</v>
      </c>
      <c r="T279" s="728" t="s">
        <v>722</v>
      </c>
      <c r="U279" s="737" t="s">
        <v>2523</v>
      </c>
      <c r="V279" s="736" t="s">
        <v>813</v>
      </c>
      <c r="W279" s="736" t="s">
        <v>2524</v>
      </c>
      <c r="X279" s="736" t="s">
        <v>2525</v>
      </c>
      <c r="Y279" s="736" t="s">
        <v>954</v>
      </c>
      <c r="Z279" s="734" t="s">
        <v>2526</v>
      </c>
      <c r="AA279" s="734" t="s">
        <v>2527</v>
      </c>
      <c r="AB279" s="886" t="s">
        <v>2494</v>
      </c>
      <c r="AC279" s="736"/>
      <c r="AD279" s="736">
        <v>75002</v>
      </c>
      <c r="AE279" s="734" t="s">
        <v>1982</v>
      </c>
      <c r="AF279" s="736" t="s">
        <v>2495</v>
      </c>
      <c r="AG279" s="736"/>
      <c r="AH279" s="736"/>
      <c r="AI279" s="736"/>
      <c r="AJ279" s="736"/>
      <c r="AK279" s="902" t="s">
        <v>2496</v>
      </c>
      <c r="AL279" s="736"/>
      <c r="AM279" s="763"/>
      <c r="AN279" s="738"/>
      <c r="AO279" s="765"/>
      <c r="AP279" s="789" t="s">
        <v>734</v>
      </c>
      <c r="AQ279" s="775" t="s">
        <v>734</v>
      </c>
      <c r="AR279" s="742" t="s">
        <v>2497</v>
      </c>
      <c r="AS279" s="775" t="s">
        <v>2498</v>
      </c>
      <c r="AT279" s="742"/>
      <c r="AU279" s="743">
        <v>44197</v>
      </c>
      <c r="AV279" s="743">
        <v>46022</v>
      </c>
      <c r="AW279" s="905" t="s">
        <v>2499</v>
      </c>
      <c r="AX279" s="743">
        <v>44197</v>
      </c>
      <c r="AY279" s="742" t="s">
        <v>2500</v>
      </c>
      <c r="AZ279" s="775" t="s">
        <v>734</v>
      </c>
      <c r="BA279" s="734"/>
      <c r="BB279" s="736"/>
      <c r="BC279" s="736"/>
      <c r="BD279" s="736"/>
      <c r="BE279" s="767" t="s">
        <v>2501</v>
      </c>
      <c r="BF279" s="753" t="s">
        <v>2502</v>
      </c>
      <c r="BG279" s="746" t="s">
        <v>734</v>
      </c>
      <c r="BH279" s="746"/>
      <c r="BI279" s="747"/>
    </row>
    <row r="280" spans="1:61" ht="48" customHeight="1">
      <c r="A280" s="749">
        <v>640006698</v>
      </c>
      <c r="B280" s="750">
        <v>64</v>
      </c>
      <c r="C280" s="727" t="s">
        <v>999</v>
      </c>
      <c r="D280" s="727"/>
      <c r="E280" s="753" t="s">
        <v>1611</v>
      </c>
      <c r="F280" s="826"/>
      <c r="G280" s="736" t="s">
        <v>843</v>
      </c>
      <c r="H280" s="754" t="s">
        <v>843</v>
      </c>
      <c r="I280" s="755">
        <v>197</v>
      </c>
      <c r="J280" s="756" t="s">
        <v>2486</v>
      </c>
      <c r="K280" s="757" t="s">
        <v>2528</v>
      </c>
      <c r="L280" s="758">
        <v>750713406</v>
      </c>
      <c r="M280" s="733" t="s">
        <v>2488</v>
      </c>
      <c r="N280" s="769" t="s">
        <v>2489</v>
      </c>
      <c r="O280" s="760" t="s">
        <v>2529</v>
      </c>
      <c r="P280" s="760" t="s">
        <v>2530</v>
      </c>
      <c r="Q280" s="736"/>
      <c r="R280" s="736">
        <v>64000</v>
      </c>
      <c r="S280" s="761" t="s">
        <v>849</v>
      </c>
      <c r="T280" s="728" t="s">
        <v>722</v>
      </c>
      <c r="U280" s="737" t="s">
        <v>2531</v>
      </c>
      <c r="V280" s="736"/>
      <c r="W280" s="736"/>
      <c r="X280" s="736"/>
      <c r="Y280" s="736"/>
      <c r="Z280" s="736"/>
      <c r="AA280" s="736"/>
      <c r="AB280" s="886" t="s">
        <v>2494</v>
      </c>
      <c r="AC280" s="736"/>
      <c r="AD280" s="736">
        <v>75002</v>
      </c>
      <c r="AE280" s="734" t="s">
        <v>1982</v>
      </c>
      <c r="AF280" s="736" t="s">
        <v>2495</v>
      </c>
      <c r="AG280" s="736"/>
      <c r="AH280" s="736"/>
      <c r="AI280" s="736"/>
      <c r="AJ280" s="914"/>
      <c r="AK280" s="902" t="s">
        <v>2496</v>
      </c>
      <c r="AL280" s="736"/>
      <c r="AM280" s="763"/>
      <c r="AN280" s="738"/>
      <c r="AO280" s="765"/>
      <c r="AP280" s="789" t="s">
        <v>734</v>
      </c>
      <c r="AQ280" s="775" t="s">
        <v>734</v>
      </c>
      <c r="AR280" s="742" t="s">
        <v>2497</v>
      </c>
      <c r="AS280" s="775" t="s">
        <v>2498</v>
      </c>
      <c r="AT280" s="742"/>
      <c r="AU280" s="743">
        <v>44197</v>
      </c>
      <c r="AV280" s="743">
        <v>46022</v>
      </c>
      <c r="AW280" s="905" t="s">
        <v>2499</v>
      </c>
      <c r="AX280" s="743">
        <v>44197</v>
      </c>
      <c r="AY280" s="742" t="s">
        <v>2500</v>
      </c>
      <c r="AZ280" s="775" t="s">
        <v>734</v>
      </c>
      <c r="BA280" s="734"/>
      <c r="BB280" s="736"/>
      <c r="BC280" s="736"/>
      <c r="BD280" s="736"/>
      <c r="BE280" s="767" t="s">
        <v>2501</v>
      </c>
      <c r="BF280" s="753" t="s">
        <v>2502</v>
      </c>
      <c r="BG280" s="746" t="s">
        <v>734</v>
      </c>
      <c r="BH280" s="746"/>
      <c r="BI280" s="747"/>
    </row>
    <row r="281" spans="1:61" ht="66" customHeight="1">
      <c r="A281" s="749">
        <v>640009759</v>
      </c>
      <c r="B281" s="750">
        <v>64</v>
      </c>
      <c r="C281" s="727" t="s">
        <v>999</v>
      </c>
      <c r="D281" s="727"/>
      <c r="E281" s="753" t="s">
        <v>1611</v>
      </c>
      <c r="F281" s="826"/>
      <c r="G281" s="736" t="s">
        <v>843</v>
      </c>
      <c r="H281" s="754" t="s">
        <v>843</v>
      </c>
      <c r="I281" s="755">
        <v>178</v>
      </c>
      <c r="J281" s="756" t="s">
        <v>2532</v>
      </c>
      <c r="K281" s="757" t="s">
        <v>2533</v>
      </c>
      <c r="L281" s="758">
        <v>750713406</v>
      </c>
      <c r="M281" s="733" t="s">
        <v>2488</v>
      </c>
      <c r="N281" s="769" t="s">
        <v>2489</v>
      </c>
      <c r="O281" s="760" t="s">
        <v>2534</v>
      </c>
      <c r="P281" s="760"/>
      <c r="Q281" s="736"/>
      <c r="R281" s="736">
        <v>64200</v>
      </c>
      <c r="S281" s="761" t="s">
        <v>2535</v>
      </c>
      <c r="T281" s="728" t="s">
        <v>722</v>
      </c>
      <c r="U281" s="737" t="s">
        <v>2536</v>
      </c>
      <c r="V281" s="736"/>
      <c r="W281" s="736"/>
      <c r="X281" s="736"/>
      <c r="Y281" s="736"/>
      <c r="Z281" s="736" t="s">
        <v>2537</v>
      </c>
      <c r="AA281" s="736"/>
      <c r="AB281" s="886" t="s">
        <v>2494</v>
      </c>
      <c r="AC281" s="736"/>
      <c r="AD281" s="736">
        <v>75002</v>
      </c>
      <c r="AE281" s="734" t="s">
        <v>1982</v>
      </c>
      <c r="AF281" s="736" t="s">
        <v>2495</v>
      </c>
      <c r="AG281" s="915"/>
      <c r="AH281" s="736"/>
      <c r="AI281" s="736"/>
      <c r="AJ281" s="914"/>
      <c r="AK281" s="902" t="s">
        <v>2496</v>
      </c>
      <c r="AL281" s="736"/>
      <c r="AM281" s="763"/>
      <c r="AN281" s="738"/>
      <c r="AO281" s="765"/>
      <c r="AP281" s="789" t="s">
        <v>734</v>
      </c>
      <c r="AQ281" s="775" t="s">
        <v>734</v>
      </c>
      <c r="AR281" s="742" t="s">
        <v>2497</v>
      </c>
      <c r="AS281" s="775" t="s">
        <v>2498</v>
      </c>
      <c r="AT281" s="742"/>
      <c r="AU281" s="743">
        <v>44197</v>
      </c>
      <c r="AV281" s="743">
        <v>46022</v>
      </c>
      <c r="AW281" s="905" t="s">
        <v>2499</v>
      </c>
      <c r="AX281" s="743">
        <v>44197</v>
      </c>
      <c r="AY281" s="742" t="s">
        <v>2500</v>
      </c>
      <c r="AZ281" s="775" t="s">
        <v>734</v>
      </c>
      <c r="BA281" s="734"/>
      <c r="BB281" s="734" t="s">
        <v>2538</v>
      </c>
      <c r="BC281" s="736"/>
      <c r="BD281" s="736"/>
      <c r="BE281" s="767" t="s">
        <v>2501</v>
      </c>
      <c r="BF281" s="753" t="s">
        <v>2502</v>
      </c>
      <c r="BG281" s="746" t="s">
        <v>734</v>
      </c>
      <c r="BH281" s="746"/>
      <c r="BI281" s="747"/>
    </row>
    <row r="282" spans="1:61" ht="48" customHeight="1">
      <c r="A282" s="749">
        <v>640015202</v>
      </c>
      <c r="B282" s="750">
        <v>64</v>
      </c>
      <c r="C282" s="727" t="s">
        <v>999</v>
      </c>
      <c r="D282" s="727"/>
      <c r="E282" s="753" t="s">
        <v>1611</v>
      </c>
      <c r="F282" s="826"/>
      <c r="G282" s="736" t="s">
        <v>843</v>
      </c>
      <c r="H282" s="754" t="s">
        <v>843</v>
      </c>
      <c r="I282" s="755">
        <v>197</v>
      </c>
      <c r="J282" s="756" t="s">
        <v>2486</v>
      </c>
      <c r="K282" s="757" t="s">
        <v>2539</v>
      </c>
      <c r="L282" s="758">
        <v>750713406</v>
      </c>
      <c r="M282" s="733" t="s">
        <v>2488</v>
      </c>
      <c r="N282" s="769" t="s">
        <v>2489</v>
      </c>
      <c r="O282" s="760" t="s">
        <v>2540</v>
      </c>
      <c r="P282" s="760" t="s">
        <v>2541</v>
      </c>
      <c r="Q282" s="736"/>
      <c r="R282" s="736">
        <v>64600</v>
      </c>
      <c r="S282" s="761" t="s">
        <v>911</v>
      </c>
      <c r="T282" s="728" t="s">
        <v>722</v>
      </c>
      <c r="U282" s="737" t="s">
        <v>2542</v>
      </c>
      <c r="V282" s="736"/>
      <c r="W282" s="736"/>
      <c r="X282" s="736"/>
      <c r="Y282" s="736"/>
      <c r="Z282" s="736" t="s">
        <v>2543</v>
      </c>
      <c r="AA282" s="736"/>
      <c r="AB282" s="886" t="s">
        <v>2494</v>
      </c>
      <c r="AC282" s="736"/>
      <c r="AD282" s="736">
        <v>75002</v>
      </c>
      <c r="AE282" s="734" t="s">
        <v>1982</v>
      </c>
      <c r="AF282" s="736" t="s">
        <v>2495</v>
      </c>
      <c r="AG282" s="915"/>
      <c r="AH282" s="736"/>
      <c r="AI282" s="736"/>
      <c r="AJ282" s="914"/>
      <c r="AK282" s="902" t="s">
        <v>2496</v>
      </c>
      <c r="AL282" s="736"/>
      <c r="AM282" s="763"/>
      <c r="AN282" s="738"/>
      <c r="AO282" s="765"/>
      <c r="AP282" s="789" t="s">
        <v>734</v>
      </c>
      <c r="AQ282" s="775" t="s">
        <v>734</v>
      </c>
      <c r="AR282" s="742" t="s">
        <v>2497</v>
      </c>
      <c r="AS282" s="775" t="s">
        <v>2498</v>
      </c>
      <c r="AT282" s="742"/>
      <c r="AU282" s="743">
        <v>44197</v>
      </c>
      <c r="AV282" s="743">
        <v>46022</v>
      </c>
      <c r="AW282" s="905" t="s">
        <v>2499</v>
      </c>
      <c r="AX282" s="743">
        <v>44197</v>
      </c>
      <c r="AY282" s="742" t="s">
        <v>2500</v>
      </c>
      <c r="AZ282" s="775" t="s">
        <v>734</v>
      </c>
      <c r="BA282" s="734"/>
      <c r="BB282" s="736"/>
      <c r="BC282" s="736"/>
      <c r="BD282" s="736"/>
      <c r="BE282" s="767" t="s">
        <v>2501</v>
      </c>
      <c r="BF282" s="753" t="s">
        <v>2502</v>
      </c>
      <c r="BG282" s="746" t="s">
        <v>734</v>
      </c>
      <c r="BH282" s="746"/>
      <c r="BI282" s="747"/>
    </row>
    <row r="283" spans="1:61" ht="100.5" customHeight="1" thickBot="1">
      <c r="A283" s="828">
        <v>870010014</v>
      </c>
      <c r="B283" s="916">
        <v>87</v>
      </c>
      <c r="C283" s="727" t="s">
        <v>999</v>
      </c>
      <c r="D283" s="727"/>
      <c r="E283" s="753" t="s">
        <v>1611</v>
      </c>
      <c r="F283" s="826"/>
      <c r="G283" s="736" t="s">
        <v>843</v>
      </c>
      <c r="H283" s="736" t="s">
        <v>843</v>
      </c>
      <c r="I283" s="773">
        <v>197</v>
      </c>
      <c r="J283" s="734" t="s">
        <v>2486</v>
      </c>
      <c r="K283" s="769" t="s">
        <v>2544</v>
      </c>
      <c r="L283" s="786">
        <v>750713406</v>
      </c>
      <c r="M283" s="733" t="s">
        <v>2488</v>
      </c>
      <c r="N283" s="769" t="s">
        <v>2489</v>
      </c>
      <c r="O283" s="734" t="s">
        <v>2545</v>
      </c>
      <c r="P283" s="734"/>
      <c r="Q283" s="736"/>
      <c r="R283" s="736">
        <v>87000</v>
      </c>
      <c r="S283" s="736" t="s">
        <v>1877</v>
      </c>
      <c r="T283" s="728" t="s">
        <v>722</v>
      </c>
      <c r="U283" s="737" t="s">
        <v>2546</v>
      </c>
      <c r="V283" s="736"/>
      <c r="W283" s="734"/>
      <c r="X283" s="736"/>
      <c r="Y283" s="736"/>
      <c r="Z283" s="894" t="s">
        <v>2547</v>
      </c>
      <c r="AA283" s="894"/>
      <c r="AB283" s="734" t="s">
        <v>2494</v>
      </c>
      <c r="AC283" s="736"/>
      <c r="AD283" s="736">
        <v>75002</v>
      </c>
      <c r="AE283" s="734" t="s">
        <v>1982</v>
      </c>
      <c r="AF283" s="736" t="s">
        <v>2495</v>
      </c>
      <c r="AG283" s="917"/>
      <c r="AH283" s="736"/>
      <c r="AI283" s="736"/>
      <c r="AJ283" s="736"/>
      <c r="AK283" s="902" t="s">
        <v>2496</v>
      </c>
      <c r="AL283" s="736"/>
      <c r="AM283" s="763"/>
      <c r="AN283" s="738"/>
      <c r="AO283" s="765"/>
      <c r="AP283" s="789" t="s">
        <v>734</v>
      </c>
      <c r="AQ283" s="775" t="s">
        <v>734</v>
      </c>
      <c r="AR283" s="742" t="s">
        <v>2497</v>
      </c>
      <c r="AS283" s="775" t="s">
        <v>2498</v>
      </c>
      <c r="AT283" s="742"/>
      <c r="AU283" s="743">
        <v>44197</v>
      </c>
      <c r="AV283" s="743">
        <v>46022</v>
      </c>
      <c r="AW283" s="905" t="s">
        <v>2499</v>
      </c>
      <c r="AX283" s="743">
        <v>44197</v>
      </c>
      <c r="AY283" s="742" t="s">
        <v>2500</v>
      </c>
      <c r="AZ283" s="775" t="s">
        <v>734</v>
      </c>
      <c r="BA283" s="734"/>
      <c r="BB283" s="736"/>
      <c r="BC283" s="736"/>
      <c r="BD283" s="736"/>
      <c r="BE283" s="767" t="s">
        <v>2501</v>
      </c>
      <c r="BF283" s="753" t="s">
        <v>2502</v>
      </c>
      <c r="BG283" s="746" t="s">
        <v>734</v>
      </c>
      <c r="BH283" s="746"/>
      <c r="BI283" s="747"/>
    </row>
    <row r="284" spans="1:61" ht="60" customHeight="1">
      <c r="A284" s="749">
        <v>330012279</v>
      </c>
      <c r="B284" s="825">
        <v>33</v>
      </c>
      <c r="C284" s="727" t="s">
        <v>825</v>
      </c>
      <c r="D284" s="727"/>
      <c r="E284" s="753" t="s">
        <v>1611</v>
      </c>
      <c r="F284" s="826"/>
      <c r="G284" s="736" t="s">
        <v>715</v>
      </c>
      <c r="H284" s="754" t="s">
        <v>715</v>
      </c>
      <c r="I284" s="755">
        <v>182</v>
      </c>
      <c r="J284" s="756" t="s">
        <v>716</v>
      </c>
      <c r="K284" s="757" t="s">
        <v>2548</v>
      </c>
      <c r="L284" s="758">
        <v>330790833</v>
      </c>
      <c r="M284" s="733" t="s">
        <v>2549</v>
      </c>
      <c r="N284" s="769" t="s">
        <v>2549</v>
      </c>
      <c r="O284" s="734" t="s">
        <v>2550</v>
      </c>
      <c r="P284" s="760"/>
      <c r="Q284" s="736"/>
      <c r="R284" s="736">
        <v>33700</v>
      </c>
      <c r="S284" s="761" t="s">
        <v>1657</v>
      </c>
      <c r="T284" s="728" t="s">
        <v>722</v>
      </c>
      <c r="U284" s="737" t="s">
        <v>2551</v>
      </c>
      <c r="V284" s="736"/>
      <c r="W284" s="736"/>
      <c r="X284" s="736"/>
      <c r="Y284" s="736"/>
      <c r="Z284" s="736" t="s">
        <v>2552</v>
      </c>
      <c r="AA284" s="736"/>
      <c r="AB284" s="734" t="s">
        <v>2553</v>
      </c>
      <c r="AC284" s="736"/>
      <c r="AD284" s="736">
        <v>33305</v>
      </c>
      <c r="AE284" s="734" t="s">
        <v>2554</v>
      </c>
      <c r="AF284" s="736" t="s">
        <v>2555</v>
      </c>
      <c r="AG284" s="736" t="s">
        <v>724</v>
      </c>
      <c r="AH284" s="918" t="s">
        <v>2556</v>
      </c>
      <c r="AI284" s="918" t="s">
        <v>2557</v>
      </c>
      <c r="AJ284" s="919" t="s">
        <v>2558</v>
      </c>
      <c r="AK284" s="919" t="s">
        <v>2559</v>
      </c>
      <c r="AL284" s="736"/>
      <c r="AM284" s="763"/>
      <c r="AN284" s="738"/>
      <c r="AO284" s="764"/>
      <c r="AP284" s="740" t="s">
        <v>734</v>
      </c>
      <c r="AQ284" s="742" t="s">
        <v>734</v>
      </c>
      <c r="AR284" s="742" t="s">
        <v>715</v>
      </c>
      <c r="AS284" s="775" t="s">
        <v>2560</v>
      </c>
      <c r="AT284" s="742" t="s">
        <v>2561</v>
      </c>
      <c r="AU284" s="743">
        <v>43466</v>
      </c>
      <c r="AV284" s="743">
        <v>45291</v>
      </c>
      <c r="AW284" s="744">
        <v>33</v>
      </c>
      <c r="AX284" s="743">
        <v>43544</v>
      </c>
      <c r="AY284" s="742" t="s">
        <v>2562</v>
      </c>
      <c r="AZ284" s="775"/>
      <c r="BA284" s="734"/>
      <c r="BB284" s="736"/>
      <c r="BC284" s="736"/>
      <c r="BD284" s="736"/>
      <c r="BE284" s="767" t="s">
        <v>2501</v>
      </c>
      <c r="BF284" s="753" t="s">
        <v>2502</v>
      </c>
      <c r="BG284" s="746" t="s">
        <v>737</v>
      </c>
      <c r="BH284" s="746"/>
      <c r="BI284" s="747"/>
    </row>
    <row r="285" spans="1:61" ht="51.75" customHeight="1">
      <c r="A285" s="749">
        <v>330780990</v>
      </c>
      <c r="B285" s="825">
        <v>33</v>
      </c>
      <c r="C285" s="727" t="s">
        <v>825</v>
      </c>
      <c r="D285" s="727"/>
      <c r="E285" s="753" t="s">
        <v>1611</v>
      </c>
      <c r="F285" s="826"/>
      <c r="G285" s="736" t="s">
        <v>715</v>
      </c>
      <c r="H285" s="754" t="s">
        <v>715</v>
      </c>
      <c r="I285" s="730">
        <v>195</v>
      </c>
      <c r="J285" s="756" t="s">
        <v>2563</v>
      </c>
      <c r="K285" s="778" t="s">
        <v>2564</v>
      </c>
      <c r="L285" s="758">
        <v>330790833</v>
      </c>
      <c r="M285" s="733" t="s">
        <v>2549</v>
      </c>
      <c r="N285" s="769" t="s">
        <v>2549</v>
      </c>
      <c r="O285" s="734" t="s">
        <v>2550</v>
      </c>
      <c r="P285" s="760"/>
      <c r="Q285" s="736"/>
      <c r="R285" s="736">
        <v>33700</v>
      </c>
      <c r="S285" s="761" t="s">
        <v>1657</v>
      </c>
      <c r="T285" s="728" t="s">
        <v>722</v>
      </c>
      <c r="U285" s="737" t="s">
        <v>2565</v>
      </c>
      <c r="V285" s="736"/>
      <c r="W285" s="736"/>
      <c r="X285" s="736"/>
      <c r="Y285" s="736"/>
      <c r="Z285" s="736" t="s">
        <v>2552</v>
      </c>
      <c r="AA285" s="736"/>
      <c r="AB285" s="734" t="s">
        <v>2553</v>
      </c>
      <c r="AC285" s="736"/>
      <c r="AD285" s="736">
        <v>33305</v>
      </c>
      <c r="AE285" s="734" t="s">
        <v>2554</v>
      </c>
      <c r="AF285" s="736" t="s">
        <v>2555</v>
      </c>
      <c r="AG285" s="736" t="s">
        <v>724</v>
      </c>
      <c r="AH285" s="736" t="s">
        <v>2556</v>
      </c>
      <c r="AI285" s="736" t="s">
        <v>2557</v>
      </c>
      <c r="AJ285" s="734" t="s">
        <v>2558</v>
      </c>
      <c r="AK285" s="734"/>
      <c r="AL285" s="736"/>
      <c r="AM285" s="763"/>
      <c r="AN285" s="738"/>
      <c r="AO285" s="764"/>
      <c r="AP285" s="740" t="s">
        <v>734</v>
      </c>
      <c r="AQ285" s="742" t="s">
        <v>734</v>
      </c>
      <c r="AR285" s="742" t="s">
        <v>715</v>
      </c>
      <c r="AS285" s="775" t="s">
        <v>2560</v>
      </c>
      <c r="AT285" s="742" t="s">
        <v>2561</v>
      </c>
      <c r="AU285" s="743">
        <v>43466</v>
      </c>
      <c r="AV285" s="743">
        <v>45291</v>
      </c>
      <c r="AW285" s="744">
        <v>33</v>
      </c>
      <c r="AX285" s="743">
        <v>43544</v>
      </c>
      <c r="AY285" s="742" t="s">
        <v>2562</v>
      </c>
      <c r="AZ285" s="775"/>
      <c r="BA285" s="734"/>
      <c r="BB285" s="736"/>
      <c r="BC285" s="736"/>
      <c r="BD285" s="736"/>
      <c r="BE285" s="767" t="s">
        <v>2501</v>
      </c>
      <c r="BF285" s="753" t="s">
        <v>2502</v>
      </c>
      <c r="BG285" s="746" t="s">
        <v>737</v>
      </c>
      <c r="BH285" s="746"/>
      <c r="BI285" s="747"/>
    </row>
    <row r="286" spans="1:61" ht="40.15" customHeight="1">
      <c r="A286" s="749">
        <v>240000349</v>
      </c>
      <c r="B286" s="840">
        <v>24</v>
      </c>
      <c r="C286" s="751" t="s">
        <v>1434</v>
      </c>
      <c r="D286" s="920"/>
      <c r="E286" s="753" t="s">
        <v>1593</v>
      </c>
      <c r="F286" s="753" t="s">
        <v>1594</v>
      </c>
      <c r="G286" s="736" t="s">
        <v>715</v>
      </c>
      <c r="H286" s="754" t="s">
        <v>715</v>
      </c>
      <c r="I286" s="755">
        <v>183</v>
      </c>
      <c r="J286" s="756" t="s">
        <v>741</v>
      </c>
      <c r="K286" s="778" t="s">
        <v>2566</v>
      </c>
      <c r="L286" s="758">
        <v>240006833</v>
      </c>
      <c r="M286" s="733" t="s">
        <v>2567</v>
      </c>
      <c r="N286" s="769" t="s">
        <v>2568</v>
      </c>
      <c r="O286" s="734" t="s">
        <v>2569</v>
      </c>
      <c r="P286" s="760" t="s">
        <v>2570</v>
      </c>
      <c r="Q286" s="736"/>
      <c r="R286" s="736">
        <v>24750</v>
      </c>
      <c r="S286" s="761" t="s">
        <v>2571</v>
      </c>
      <c r="T286" s="728" t="s">
        <v>722</v>
      </c>
      <c r="U286" s="737" t="s">
        <v>2572</v>
      </c>
      <c r="V286" s="736" t="s">
        <v>813</v>
      </c>
      <c r="W286" s="736" t="s">
        <v>2573</v>
      </c>
      <c r="X286" s="736" t="s">
        <v>2574</v>
      </c>
      <c r="Y286" s="736" t="s">
        <v>954</v>
      </c>
      <c r="Z286" s="736" t="s">
        <v>2575</v>
      </c>
      <c r="AA286" s="734" t="s">
        <v>2576</v>
      </c>
      <c r="AB286" s="734" t="s">
        <v>2577</v>
      </c>
      <c r="AC286" s="736"/>
      <c r="AD286" s="736">
        <v>24000</v>
      </c>
      <c r="AE286" s="734" t="s">
        <v>2509</v>
      </c>
      <c r="AF286" s="736" t="s">
        <v>2578</v>
      </c>
      <c r="AG286" s="736"/>
      <c r="AH286" s="736"/>
      <c r="AI286" s="736"/>
      <c r="AJ286" s="734"/>
      <c r="AK286" s="921" t="s">
        <v>2579</v>
      </c>
      <c r="AL286" s="736"/>
      <c r="AM286" s="763"/>
      <c r="AN286" s="738"/>
      <c r="AO286" s="764"/>
      <c r="AP286" s="740" t="s">
        <v>734</v>
      </c>
      <c r="AQ286" s="824" t="s">
        <v>734</v>
      </c>
      <c r="AR286" s="742" t="s">
        <v>715</v>
      </c>
      <c r="AS286" s="775" t="s">
        <v>2580</v>
      </c>
      <c r="AT286" s="835" t="s">
        <v>2581</v>
      </c>
      <c r="AU286" s="743">
        <v>44927</v>
      </c>
      <c r="AV286" s="743">
        <v>46752</v>
      </c>
      <c r="AW286" s="744">
        <v>24</v>
      </c>
      <c r="AX286" s="743">
        <v>44917</v>
      </c>
      <c r="AY286" s="742" t="s">
        <v>2582</v>
      </c>
      <c r="AZ286" s="743"/>
      <c r="BA286" s="734"/>
      <c r="BB286" s="736"/>
      <c r="BC286" s="736"/>
      <c r="BD286" s="736"/>
      <c r="BE286" s="864" t="s">
        <v>800</v>
      </c>
      <c r="BF286" s="794" t="s">
        <v>1610</v>
      </c>
      <c r="BG286" s="746" t="s">
        <v>737</v>
      </c>
      <c r="BH286" s="746"/>
      <c r="BI286" s="747"/>
    </row>
    <row r="287" spans="1:61" ht="40.15" customHeight="1">
      <c r="A287" s="749">
        <v>240003335</v>
      </c>
      <c r="B287" s="840">
        <v>24</v>
      </c>
      <c r="C287" s="751" t="s">
        <v>1434</v>
      </c>
      <c r="D287" s="920"/>
      <c r="E287" s="753" t="s">
        <v>1593</v>
      </c>
      <c r="F287" s="753" t="s">
        <v>1594</v>
      </c>
      <c r="G287" s="736" t="s">
        <v>715</v>
      </c>
      <c r="H287" s="754" t="s">
        <v>715</v>
      </c>
      <c r="I287" s="755">
        <v>182</v>
      </c>
      <c r="J287" s="756" t="s">
        <v>716</v>
      </c>
      <c r="K287" s="757" t="s">
        <v>2583</v>
      </c>
      <c r="L287" s="758">
        <v>240006833</v>
      </c>
      <c r="M287" s="733" t="s">
        <v>2567</v>
      </c>
      <c r="N287" s="769" t="s">
        <v>2568</v>
      </c>
      <c r="O287" s="734" t="s">
        <v>2584</v>
      </c>
      <c r="P287" s="760"/>
      <c r="Q287" s="736"/>
      <c r="R287" s="736">
        <v>24000</v>
      </c>
      <c r="S287" s="761" t="s">
        <v>2509</v>
      </c>
      <c r="T287" s="728" t="s">
        <v>722</v>
      </c>
      <c r="U287" s="737" t="s">
        <v>2585</v>
      </c>
      <c r="V287" s="736" t="s">
        <v>813</v>
      </c>
      <c r="W287" s="736" t="s">
        <v>2573</v>
      </c>
      <c r="X287" s="736" t="s">
        <v>2574</v>
      </c>
      <c r="Y287" s="736" t="s">
        <v>954</v>
      </c>
      <c r="Z287" s="736" t="s">
        <v>2586</v>
      </c>
      <c r="AA287" s="734" t="s">
        <v>2576</v>
      </c>
      <c r="AB287" s="734" t="s">
        <v>2577</v>
      </c>
      <c r="AC287" s="736"/>
      <c r="AD287" s="736">
        <v>24000</v>
      </c>
      <c r="AE287" s="734" t="s">
        <v>2509</v>
      </c>
      <c r="AF287" s="736" t="s">
        <v>2578</v>
      </c>
      <c r="AG287" s="736"/>
      <c r="AH287" s="736"/>
      <c r="AI287" s="736"/>
      <c r="AJ287" s="734"/>
      <c r="AK287" s="921" t="s">
        <v>2579</v>
      </c>
      <c r="AL287" s="736"/>
      <c r="AM287" s="763"/>
      <c r="AN287" s="738"/>
      <c r="AO287" s="764"/>
      <c r="AP287" s="740" t="s">
        <v>734</v>
      </c>
      <c r="AQ287" s="824" t="s">
        <v>734</v>
      </c>
      <c r="AR287" s="742" t="s">
        <v>715</v>
      </c>
      <c r="AS287" s="775" t="s">
        <v>2580</v>
      </c>
      <c r="AT287" s="835" t="s">
        <v>2581</v>
      </c>
      <c r="AU287" s="743">
        <v>44927</v>
      </c>
      <c r="AV287" s="743">
        <v>46752</v>
      </c>
      <c r="AW287" s="744">
        <v>24</v>
      </c>
      <c r="AX287" s="743">
        <v>44917</v>
      </c>
      <c r="AY287" s="742" t="s">
        <v>2582</v>
      </c>
      <c r="AZ287" s="743"/>
      <c r="BA287" s="734"/>
      <c r="BB287" s="736"/>
      <c r="BC287" s="736"/>
      <c r="BD287" s="736"/>
      <c r="BE287" s="864" t="s">
        <v>800</v>
      </c>
      <c r="BF287" s="794" t="s">
        <v>1610</v>
      </c>
      <c r="BG287" s="746" t="s">
        <v>737</v>
      </c>
      <c r="BH287" s="746"/>
      <c r="BI287" s="747"/>
    </row>
    <row r="288" spans="1:61" ht="57" customHeight="1">
      <c r="A288" s="749">
        <v>240011049</v>
      </c>
      <c r="B288" s="840">
        <v>24</v>
      </c>
      <c r="C288" s="751" t="s">
        <v>1434</v>
      </c>
      <c r="D288" s="920"/>
      <c r="E288" s="753" t="s">
        <v>1593</v>
      </c>
      <c r="F288" s="753" t="s">
        <v>1594</v>
      </c>
      <c r="G288" s="736" t="s">
        <v>715</v>
      </c>
      <c r="H288" s="754" t="s">
        <v>715</v>
      </c>
      <c r="I288" s="755">
        <v>182</v>
      </c>
      <c r="J288" s="756" t="s">
        <v>716</v>
      </c>
      <c r="K288" s="757" t="s">
        <v>2587</v>
      </c>
      <c r="L288" s="758">
        <v>240006833</v>
      </c>
      <c r="M288" s="733" t="s">
        <v>2567</v>
      </c>
      <c r="N288" s="769" t="s">
        <v>2568</v>
      </c>
      <c r="O288" s="734" t="s">
        <v>2588</v>
      </c>
      <c r="P288" s="760"/>
      <c r="Q288" s="736"/>
      <c r="R288" s="736">
        <v>24000</v>
      </c>
      <c r="S288" s="761" t="s">
        <v>2509</v>
      </c>
      <c r="T288" s="728" t="s">
        <v>722</v>
      </c>
      <c r="U288" s="737" t="s">
        <v>2589</v>
      </c>
      <c r="V288" s="736" t="s">
        <v>813</v>
      </c>
      <c r="W288" s="736" t="s">
        <v>2573</v>
      </c>
      <c r="X288" s="736" t="s">
        <v>2574</v>
      </c>
      <c r="Y288" s="736" t="s">
        <v>954</v>
      </c>
      <c r="Z288" s="736" t="s">
        <v>2590</v>
      </c>
      <c r="AA288" s="734" t="s">
        <v>2576</v>
      </c>
      <c r="AB288" s="734" t="s">
        <v>2577</v>
      </c>
      <c r="AC288" s="736"/>
      <c r="AD288" s="736">
        <v>24000</v>
      </c>
      <c r="AE288" s="734" t="s">
        <v>2509</v>
      </c>
      <c r="AF288" s="736" t="s">
        <v>2578</v>
      </c>
      <c r="AG288" s="736"/>
      <c r="AH288" s="736"/>
      <c r="AI288" s="736"/>
      <c r="AJ288" s="734"/>
      <c r="AK288" s="921" t="s">
        <v>2579</v>
      </c>
      <c r="AL288" s="736"/>
      <c r="AM288" s="763"/>
      <c r="AN288" s="738"/>
      <c r="AO288" s="764"/>
      <c r="AP288" s="740" t="s">
        <v>734</v>
      </c>
      <c r="AQ288" s="824" t="s">
        <v>734</v>
      </c>
      <c r="AR288" s="742" t="s">
        <v>715</v>
      </c>
      <c r="AS288" s="775" t="s">
        <v>2580</v>
      </c>
      <c r="AT288" s="835" t="s">
        <v>2581</v>
      </c>
      <c r="AU288" s="743">
        <v>44927</v>
      </c>
      <c r="AV288" s="743">
        <v>46752</v>
      </c>
      <c r="AW288" s="744">
        <v>24</v>
      </c>
      <c r="AX288" s="743">
        <v>44917</v>
      </c>
      <c r="AY288" s="742" t="s">
        <v>2582</v>
      </c>
      <c r="AZ288" s="743"/>
      <c r="BA288" s="734"/>
      <c r="BB288" s="736"/>
      <c r="BC288" s="736"/>
      <c r="BD288" s="736"/>
      <c r="BE288" s="864" t="s">
        <v>800</v>
      </c>
      <c r="BF288" s="794" t="s">
        <v>1610</v>
      </c>
      <c r="BG288" s="746" t="s">
        <v>737</v>
      </c>
      <c r="BH288" s="746"/>
      <c r="BI288" s="747"/>
    </row>
    <row r="289" spans="1:61" ht="40.15" customHeight="1">
      <c r="A289" s="828">
        <v>170009351</v>
      </c>
      <c r="B289" s="834">
        <v>17</v>
      </c>
      <c r="C289" s="734" t="s">
        <v>1277</v>
      </c>
      <c r="D289" s="728"/>
      <c r="E289" s="753" t="s">
        <v>1435</v>
      </c>
      <c r="F289" s="785"/>
      <c r="G289" s="793" t="s">
        <v>715</v>
      </c>
      <c r="H289" s="793" t="s">
        <v>715</v>
      </c>
      <c r="I289" s="821">
        <v>246</v>
      </c>
      <c r="J289" s="736" t="s">
        <v>803</v>
      </c>
      <c r="K289" s="812" t="s">
        <v>2591</v>
      </c>
      <c r="L289" s="786">
        <v>170791206</v>
      </c>
      <c r="M289" s="733" t="s">
        <v>2592</v>
      </c>
      <c r="N289" s="769" t="s">
        <v>2592</v>
      </c>
      <c r="O289" s="734" t="s">
        <v>2593</v>
      </c>
      <c r="P289" s="734"/>
      <c r="Q289" s="791"/>
      <c r="R289" s="736">
        <v>17550</v>
      </c>
      <c r="S289" s="791" t="s">
        <v>2594</v>
      </c>
      <c r="T289" s="728" t="s">
        <v>722</v>
      </c>
      <c r="U289" s="737" t="s">
        <v>2595</v>
      </c>
      <c r="V289" s="836" t="s">
        <v>724</v>
      </c>
      <c r="W289" s="836" t="s">
        <v>2596</v>
      </c>
      <c r="X289" s="836" t="s">
        <v>2597</v>
      </c>
      <c r="Y289" s="836" t="s">
        <v>727</v>
      </c>
      <c r="Z289" s="734" t="s">
        <v>2598</v>
      </c>
      <c r="AA289" s="836" t="s">
        <v>2599</v>
      </c>
      <c r="AB289" s="734" t="s">
        <v>2600</v>
      </c>
      <c r="AC289" s="736"/>
      <c r="AD289" s="736">
        <v>17250</v>
      </c>
      <c r="AE289" s="734" t="s">
        <v>2601</v>
      </c>
      <c r="AF289" s="736" t="s">
        <v>2602</v>
      </c>
      <c r="AG289" s="836" t="s">
        <v>813</v>
      </c>
      <c r="AH289" s="836" t="s">
        <v>2603</v>
      </c>
      <c r="AI289" s="836" t="s">
        <v>2604</v>
      </c>
      <c r="AJ289" s="836" t="s">
        <v>984</v>
      </c>
      <c r="AK289" s="922"/>
      <c r="AL289" s="922"/>
      <c r="AM289" s="763"/>
      <c r="AN289" s="738"/>
      <c r="AO289" s="765"/>
      <c r="AP289" s="752" t="s">
        <v>734</v>
      </c>
      <c r="AQ289" s="824" t="s">
        <v>734</v>
      </c>
      <c r="AR289" s="742" t="s">
        <v>715</v>
      </c>
      <c r="AS289" s="824" t="s">
        <v>2605</v>
      </c>
      <c r="AT289" s="824" t="s">
        <v>2606</v>
      </c>
      <c r="AU289" s="743">
        <v>42370</v>
      </c>
      <c r="AV289" s="743">
        <v>46022</v>
      </c>
      <c r="AW289" s="744">
        <v>17</v>
      </c>
      <c r="AX289" s="923">
        <v>45786</v>
      </c>
      <c r="AY289" s="824" t="s">
        <v>2607</v>
      </c>
      <c r="AZ289" s="923"/>
      <c r="BA289" s="791" t="s">
        <v>2608</v>
      </c>
      <c r="BB289" s="791" t="s">
        <v>2609</v>
      </c>
      <c r="BC289" s="793" t="s">
        <v>1450</v>
      </c>
      <c r="BD289" s="793"/>
      <c r="BE289" s="734" t="s">
        <v>2610</v>
      </c>
      <c r="BF289" s="785" t="s">
        <v>1452</v>
      </c>
      <c r="BG289" s="746" t="s">
        <v>737</v>
      </c>
      <c r="BH289" s="746"/>
      <c r="BI289" s="747"/>
    </row>
    <row r="290" spans="1:61" ht="40.15" customHeight="1">
      <c r="A290" s="828">
        <v>170021620</v>
      </c>
      <c r="B290" s="834">
        <v>17</v>
      </c>
      <c r="C290" s="734" t="s">
        <v>1277</v>
      </c>
      <c r="D290" s="728"/>
      <c r="E290" s="753" t="s">
        <v>1435</v>
      </c>
      <c r="F290" s="785"/>
      <c r="G290" s="736" t="s">
        <v>715</v>
      </c>
      <c r="H290" s="736" t="s">
        <v>715</v>
      </c>
      <c r="I290" s="773">
        <v>437</v>
      </c>
      <c r="J290" s="734" t="s">
        <v>990</v>
      </c>
      <c r="K290" s="799" t="s">
        <v>2611</v>
      </c>
      <c r="L290" s="786">
        <v>170791206</v>
      </c>
      <c r="M290" s="733" t="s">
        <v>2592</v>
      </c>
      <c r="N290" s="769" t="s">
        <v>2592</v>
      </c>
      <c r="O290" s="734" t="s">
        <v>2612</v>
      </c>
      <c r="P290" s="734"/>
      <c r="Q290" s="734"/>
      <c r="R290" s="736">
        <v>17600</v>
      </c>
      <c r="S290" s="734" t="s">
        <v>2613</v>
      </c>
      <c r="T290" s="728" t="s">
        <v>722</v>
      </c>
      <c r="U290" s="737" t="s">
        <v>2595</v>
      </c>
      <c r="V290" s="836" t="s">
        <v>724</v>
      </c>
      <c r="W290" s="836" t="s">
        <v>2596</v>
      </c>
      <c r="X290" s="836" t="s">
        <v>2597</v>
      </c>
      <c r="Y290" s="836" t="s">
        <v>727</v>
      </c>
      <c r="Z290" s="734" t="s">
        <v>2614</v>
      </c>
      <c r="AA290" s="836" t="s">
        <v>2599</v>
      </c>
      <c r="AB290" s="734" t="s">
        <v>2600</v>
      </c>
      <c r="AC290" s="736"/>
      <c r="AD290" s="736">
        <v>17250</v>
      </c>
      <c r="AE290" s="734" t="s">
        <v>2601</v>
      </c>
      <c r="AF290" s="736" t="s">
        <v>2602</v>
      </c>
      <c r="AG290" s="836" t="s">
        <v>813</v>
      </c>
      <c r="AH290" s="836" t="s">
        <v>2603</v>
      </c>
      <c r="AI290" s="836" t="s">
        <v>2604</v>
      </c>
      <c r="AJ290" s="836" t="s">
        <v>984</v>
      </c>
      <c r="AK290" s="922"/>
      <c r="AL290" s="922"/>
      <c r="AM290" s="763"/>
      <c r="AN290" s="738"/>
      <c r="AO290" s="765"/>
      <c r="AP290" s="752" t="s">
        <v>734</v>
      </c>
      <c r="AQ290" s="824" t="s">
        <v>734</v>
      </c>
      <c r="AR290" s="742" t="s">
        <v>715</v>
      </c>
      <c r="AS290" s="824" t="s">
        <v>2615</v>
      </c>
      <c r="AT290" s="824" t="s">
        <v>2616</v>
      </c>
      <c r="AU290" s="743">
        <v>43831</v>
      </c>
      <c r="AV290" s="743">
        <v>45657</v>
      </c>
      <c r="AW290" s="744">
        <v>17</v>
      </c>
      <c r="AX290" s="923">
        <v>43838</v>
      </c>
      <c r="AY290" s="824" t="s">
        <v>869</v>
      </c>
      <c r="AZ290" s="923" t="s">
        <v>737</v>
      </c>
      <c r="BA290" s="791" t="s">
        <v>2617</v>
      </c>
      <c r="BB290" s="791"/>
      <c r="BC290" s="793" t="s">
        <v>1450</v>
      </c>
      <c r="BD290" s="793"/>
      <c r="BE290" s="734" t="s">
        <v>2610</v>
      </c>
      <c r="BF290" s="785" t="s">
        <v>1452</v>
      </c>
      <c r="BG290" s="746" t="s">
        <v>737</v>
      </c>
      <c r="BH290" s="746"/>
      <c r="BI290" s="747"/>
    </row>
    <row r="291" spans="1:61" ht="40.15" customHeight="1">
      <c r="A291" s="819">
        <v>170781256</v>
      </c>
      <c r="B291" s="834">
        <v>17</v>
      </c>
      <c r="C291" s="734" t="s">
        <v>1277</v>
      </c>
      <c r="D291" s="728"/>
      <c r="E291" s="753" t="s">
        <v>1435</v>
      </c>
      <c r="F291" s="785"/>
      <c r="G291" s="793" t="s">
        <v>715</v>
      </c>
      <c r="H291" s="793" t="s">
        <v>715</v>
      </c>
      <c r="I291" s="821">
        <v>246</v>
      </c>
      <c r="J291" s="736" t="s">
        <v>803</v>
      </c>
      <c r="K291" s="806" t="s">
        <v>2618</v>
      </c>
      <c r="L291" s="786">
        <v>170791206</v>
      </c>
      <c r="M291" s="733" t="s">
        <v>2592</v>
      </c>
      <c r="N291" s="769" t="s">
        <v>2592</v>
      </c>
      <c r="O291" s="734" t="s">
        <v>2600</v>
      </c>
      <c r="P291" s="734"/>
      <c r="Q291" s="791"/>
      <c r="R291" s="736">
        <v>17250</v>
      </c>
      <c r="S291" s="791" t="s">
        <v>2619</v>
      </c>
      <c r="T291" s="728" t="s">
        <v>722</v>
      </c>
      <c r="U291" s="737" t="s">
        <v>2595</v>
      </c>
      <c r="V291" s="836" t="s">
        <v>724</v>
      </c>
      <c r="W291" s="836" t="s">
        <v>2596</v>
      </c>
      <c r="X291" s="836" t="s">
        <v>2597</v>
      </c>
      <c r="Y291" s="836" t="s">
        <v>727</v>
      </c>
      <c r="Z291" s="734" t="s">
        <v>2598</v>
      </c>
      <c r="AA291" s="836" t="s">
        <v>2599</v>
      </c>
      <c r="AB291" s="734" t="s">
        <v>2600</v>
      </c>
      <c r="AC291" s="736"/>
      <c r="AD291" s="736">
        <v>17250</v>
      </c>
      <c r="AE291" s="734" t="s">
        <v>2601</v>
      </c>
      <c r="AF291" s="736" t="s">
        <v>2602</v>
      </c>
      <c r="AG291" s="836" t="s">
        <v>813</v>
      </c>
      <c r="AH291" s="836" t="s">
        <v>2603</v>
      </c>
      <c r="AI291" s="836" t="s">
        <v>2604</v>
      </c>
      <c r="AJ291" s="836" t="s">
        <v>984</v>
      </c>
      <c r="AK291" s="922"/>
      <c r="AL291" s="922"/>
      <c r="AM291" s="763"/>
      <c r="AN291" s="738"/>
      <c r="AO291" s="765"/>
      <c r="AP291" s="752" t="s">
        <v>734</v>
      </c>
      <c r="AQ291" s="824" t="s">
        <v>734</v>
      </c>
      <c r="AR291" s="742" t="s">
        <v>715</v>
      </c>
      <c r="AS291" s="824" t="s">
        <v>2605</v>
      </c>
      <c r="AT291" s="824" t="s">
        <v>2606</v>
      </c>
      <c r="AU291" s="743">
        <v>42370</v>
      </c>
      <c r="AV291" s="743">
        <v>46022</v>
      </c>
      <c r="AW291" s="744">
        <v>17</v>
      </c>
      <c r="AX291" s="923">
        <v>45786</v>
      </c>
      <c r="AY291" s="824" t="s">
        <v>2607</v>
      </c>
      <c r="AZ291" s="923"/>
      <c r="BA291" s="791" t="s">
        <v>2608</v>
      </c>
      <c r="BB291" s="791"/>
      <c r="BC291" s="793" t="s">
        <v>1450</v>
      </c>
      <c r="BD291" s="793"/>
      <c r="BE291" s="734" t="s">
        <v>2610</v>
      </c>
      <c r="BF291" s="785" t="s">
        <v>1452</v>
      </c>
      <c r="BG291" s="746" t="s">
        <v>737</v>
      </c>
      <c r="BH291" s="746"/>
      <c r="BI291" s="747"/>
    </row>
    <row r="292" spans="1:61" ht="40.15" customHeight="1">
      <c r="A292" s="819">
        <v>170805626</v>
      </c>
      <c r="B292" s="834">
        <v>17</v>
      </c>
      <c r="C292" s="734" t="s">
        <v>1277</v>
      </c>
      <c r="D292" s="728"/>
      <c r="E292" s="753" t="s">
        <v>1435</v>
      </c>
      <c r="F292" s="785"/>
      <c r="G292" s="793" t="s">
        <v>715</v>
      </c>
      <c r="H292" s="793" t="s">
        <v>715</v>
      </c>
      <c r="I292" s="821">
        <v>246</v>
      </c>
      <c r="J292" s="736" t="s">
        <v>803</v>
      </c>
      <c r="K292" s="812" t="s">
        <v>2620</v>
      </c>
      <c r="L292" s="786">
        <v>170791206</v>
      </c>
      <c r="M292" s="733" t="s">
        <v>2592</v>
      </c>
      <c r="N292" s="769" t="s">
        <v>2592</v>
      </c>
      <c r="O292" s="734" t="s">
        <v>2621</v>
      </c>
      <c r="P292" s="734"/>
      <c r="Q292" s="791"/>
      <c r="R292" s="736">
        <v>17300</v>
      </c>
      <c r="S292" s="791" t="s">
        <v>2622</v>
      </c>
      <c r="T292" s="728" t="s">
        <v>722</v>
      </c>
      <c r="U292" s="737" t="s">
        <v>2595</v>
      </c>
      <c r="V292" s="836" t="s">
        <v>724</v>
      </c>
      <c r="W292" s="836" t="s">
        <v>2596</v>
      </c>
      <c r="X292" s="836" t="s">
        <v>2597</v>
      </c>
      <c r="Y292" s="836" t="s">
        <v>727</v>
      </c>
      <c r="Z292" s="734" t="s">
        <v>2598</v>
      </c>
      <c r="AA292" s="836" t="s">
        <v>2599</v>
      </c>
      <c r="AB292" s="734" t="s">
        <v>2600</v>
      </c>
      <c r="AC292" s="736"/>
      <c r="AD292" s="736">
        <v>17250</v>
      </c>
      <c r="AE292" s="734" t="s">
        <v>2601</v>
      </c>
      <c r="AF292" s="736" t="s">
        <v>2602</v>
      </c>
      <c r="AG292" s="836" t="s">
        <v>813</v>
      </c>
      <c r="AH292" s="836" t="s">
        <v>2603</v>
      </c>
      <c r="AI292" s="836" t="s">
        <v>2604</v>
      </c>
      <c r="AJ292" s="836" t="s">
        <v>984</v>
      </c>
      <c r="AK292" s="922"/>
      <c r="AL292" s="922"/>
      <c r="AM292" s="763"/>
      <c r="AN292" s="738"/>
      <c r="AO292" s="765"/>
      <c r="AP292" s="752" t="s">
        <v>734</v>
      </c>
      <c r="AQ292" s="824" t="s">
        <v>734</v>
      </c>
      <c r="AR292" s="742" t="s">
        <v>715</v>
      </c>
      <c r="AS292" s="824" t="s">
        <v>2605</v>
      </c>
      <c r="AT292" s="824" t="s">
        <v>2606</v>
      </c>
      <c r="AU292" s="743">
        <v>42370</v>
      </c>
      <c r="AV292" s="743">
        <v>46022</v>
      </c>
      <c r="AW292" s="744">
        <v>17</v>
      </c>
      <c r="AX292" s="923">
        <v>45786</v>
      </c>
      <c r="AY292" s="824" t="s">
        <v>2607</v>
      </c>
      <c r="AZ292" s="923"/>
      <c r="BA292" s="791" t="s">
        <v>2608</v>
      </c>
      <c r="BB292" s="791"/>
      <c r="BC292" s="793" t="s">
        <v>1450</v>
      </c>
      <c r="BD292" s="793"/>
      <c r="BE292" s="734" t="s">
        <v>2610</v>
      </c>
      <c r="BF292" s="785" t="s">
        <v>1452</v>
      </c>
      <c r="BG292" s="746" t="s">
        <v>737</v>
      </c>
      <c r="BH292" s="746"/>
      <c r="BI292" s="747"/>
    </row>
    <row r="293" spans="1:61" ht="40.15" customHeight="1">
      <c r="A293" s="828">
        <v>170018196</v>
      </c>
      <c r="B293" s="834">
        <v>17</v>
      </c>
      <c r="C293" s="734" t="s">
        <v>1277</v>
      </c>
      <c r="D293" s="728"/>
      <c r="E293" s="753" t="s">
        <v>1435</v>
      </c>
      <c r="F293" s="785"/>
      <c r="G293" s="736" t="s">
        <v>715</v>
      </c>
      <c r="H293" s="736" t="s">
        <v>715</v>
      </c>
      <c r="I293" s="773">
        <v>255</v>
      </c>
      <c r="J293" s="734" t="s">
        <v>968</v>
      </c>
      <c r="K293" s="769" t="s">
        <v>2623</v>
      </c>
      <c r="L293" s="786">
        <v>170804439</v>
      </c>
      <c r="M293" s="733" t="s">
        <v>2624</v>
      </c>
      <c r="N293" s="769" t="s">
        <v>2625</v>
      </c>
      <c r="O293" s="734" t="s">
        <v>2626</v>
      </c>
      <c r="P293" s="734" t="s">
        <v>2627</v>
      </c>
      <c r="Q293" s="734"/>
      <c r="R293" s="736">
        <v>17000</v>
      </c>
      <c r="S293" s="734" t="s">
        <v>1493</v>
      </c>
      <c r="T293" s="728" t="s">
        <v>722</v>
      </c>
      <c r="U293" s="737" t="s">
        <v>2628</v>
      </c>
      <c r="V293" s="734"/>
      <c r="W293" s="734"/>
      <c r="X293" s="734"/>
      <c r="Y293" s="734"/>
      <c r="Z293" s="736" t="s">
        <v>2629</v>
      </c>
      <c r="AA293" s="734"/>
      <c r="AB293" s="734" t="s">
        <v>2626</v>
      </c>
      <c r="AC293" s="736"/>
      <c r="AD293" s="736">
        <v>17000</v>
      </c>
      <c r="AE293" s="734" t="s">
        <v>1493</v>
      </c>
      <c r="AF293" s="736" t="s">
        <v>2630</v>
      </c>
      <c r="AG293" s="734"/>
      <c r="AH293" s="734" t="s">
        <v>2631</v>
      </c>
      <c r="AI293" s="734" t="s">
        <v>2632</v>
      </c>
      <c r="AJ293" s="734" t="s">
        <v>1796</v>
      </c>
      <c r="AK293" s="788"/>
      <c r="AL293" s="734"/>
      <c r="AM293" s="763"/>
      <c r="AN293" s="738"/>
      <c r="AO293" s="765"/>
      <c r="AP293" s="740" t="s">
        <v>734</v>
      </c>
      <c r="AQ293" s="742" t="s">
        <v>734</v>
      </c>
      <c r="AR293" s="742" t="s">
        <v>715</v>
      </c>
      <c r="AS293" s="742" t="s">
        <v>2633</v>
      </c>
      <c r="AT293" s="742"/>
      <c r="AU293" s="743">
        <v>43466</v>
      </c>
      <c r="AV293" s="743">
        <v>45291</v>
      </c>
      <c r="AW293" s="744">
        <v>17</v>
      </c>
      <c r="AX293" s="803">
        <v>43648</v>
      </c>
      <c r="AY293" s="742" t="s">
        <v>2634</v>
      </c>
      <c r="AZ293" s="803" t="s">
        <v>737</v>
      </c>
      <c r="BA293" s="791"/>
      <c r="BB293" s="793"/>
      <c r="BC293" s="793" t="s">
        <v>1450</v>
      </c>
      <c r="BD293" s="793"/>
      <c r="BE293" s="791" t="s">
        <v>825</v>
      </c>
      <c r="BF293" s="785" t="s">
        <v>1452</v>
      </c>
      <c r="BG293" s="746" t="s">
        <v>737</v>
      </c>
      <c r="BH293" s="746"/>
      <c r="BI293" s="747"/>
    </row>
    <row r="294" spans="1:61" ht="40.15" customHeight="1">
      <c r="A294" s="828">
        <v>170028401</v>
      </c>
      <c r="B294" s="834">
        <v>17</v>
      </c>
      <c r="C294" s="734" t="s">
        <v>1277</v>
      </c>
      <c r="D294" s="728"/>
      <c r="E294" s="753" t="s">
        <v>1435</v>
      </c>
      <c r="F294" s="785"/>
      <c r="G294" s="736" t="s">
        <v>843</v>
      </c>
      <c r="H294" s="736" t="s">
        <v>843</v>
      </c>
      <c r="I294" s="773">
        <v>165</v>
      </c>
      <c r="J294" s="734" t="s">
        <v>844</v>
      </c>
      <c r="K294" s="769" t="s">
        <v>2635</v>
      </c>
      <c r="L294" s="786">
        <v>170028393</v>
      </c>
      <c r="M294" s="733" t="s">
        <v>2636</v>
      </c>
      <c r="N294" s="769" t="s">
        <v>2636</v>
      </c>
      <c r="O294" s="734" t="s">
        <v>2637</v>
      </c>
      <c r="P294" s="734"/>
      <c r="Q294" s="734"/>
      <c r="R294" s="736">
        <v>17300</v>
      </c>
      <c r="S294" s="734" t="s">
        <v>2622</v>
      </c>
      <c r="T294" s="728" t="s">
        <v>722</v>
      </c>
      <c r="U294" s="737" t="s">
        <v>2638</v>
      </c>
      <c r="V294" s="734" t="s">
        <v>724</v>
      </c>
      <c r="W294" s="734" t="s">
        <v>2639</v>
      </c>
      <c r="X294" s="734" t="s">
        <v>2640</v>
      </c>
      <c r="Y294" s="734" t="s">
        <v>727</v>
      </c>
      <c r="Z294" s="736" t="s">
        <v>2641</v>
      </c>
      <c r="AA294" s="734"/>
      <c r="AB294" s="734" t="s">
        <v>2637</v>
      </c>
      <c r="AC294" s="736"/>
      <c r="AD294" s="736">
        <v>17300</v>
      </c>
      <c r="AE294" s="734" t="s">
        <v>2622</v>
      </c>
      <c r="AF294" s="736" t="s">
        <v>2641</v>
      </c>
      <c r="AG294" s="734"/>
      <c r="AH294" s="734"/>
      <c r="AI294" s="734"/>
      <c r="AJ294" s="734"/>
      <c r="AK294" s="788"/>
      <c r="AL294" s="734"/>
      <c r="AM294" s="763"/>
      <c r="AN294" s="738"/>
      <c r="AO294" s="765">
        <v>45658</v>
      </c>
      <c r="AP294" s="740" t="s">
        <v>737</v>
      </c>
      <c r="AQ294" s="691" t="s">
        <v>737</v>
      </c>
      <c r="AR294" s="691"/>
      <c r="AS294" s="691"/>
      <c r="AT294" s="691"/>
      <c r="AU294" s="765"/>
      <c r="AV294" s="765"/>
      <c r="AW294" s="766"/>
      <c r="AX294" s="739"/>
      <c r="AY294" s="691"/>
      <c r="AZ294" s="739"/>
      <c r="BA294" s="791"/>
      <c r="BB294" s="793"/>
      <c r="BC294" s="793"/>
      <c r="BD294" s="793"/>
      <c r="BE294" s="791"/>
      <c r="BF294" s="785"/>
      <c r="BG294" s="746" t="s">
        <v>737</v>
      </c>
      <c r="BH294" s="746"/>
      <c r="BI294" s="747"/>
    </row>
    <row r="295" spans="1:61" ht="40.15" customHeight="1">
      <c r="A295" s="828">
        <v>170021612</v>
      </c>
      <c r="B295" s="834">
        <v>17</v>
      </c>
      <c r="C295" s="734" t="s">
        <v>1277</v>
      </c>
      <c r="D295" s="728"/>
      <c r="E295" s="753" t="s">
        <v>1435</v>
      </c>
      <c r="F295" s="785"/>
      <c r="G295" s="736" t="s">
        <v>715</v>
      </c>
      <c r="H295" s="736" t="s">
        <v>715</v>
      </c>
      <c r="I295" s="773">
        <v>445</v>
      </c>
      <c r="J295" s="734" t="s">
        <v>1023</v>
      </c>
      <c r="K295" s="769" t="s">
        <v>2642</v>
      </c>
      <c r="L295" s="786">
        <v>170804439</v>
      </c>
      <c r="M295" s="733" t="s">
        <v>2624</v>
      </c>
      <c r="N295" s="769" t="s">
        <v>2625</v>
      </c>
      <c r="O295" s="734" t="s">
        <v>2643</v>
      </c>
      <c r="P295" s="734"/>
      <c r="Q295" s="734"/>
      <c r="R295" s="736">
        <v>17000</v>
      </c>
      <c r="S295" s="734" t="s">
        <v>1493</v>
      </c>
      <c r="T295" s="728" t="s">
        <v>722</v>
      </c>
      <c r="U295" s="737" t="s">
        <v>2644</v>
      </c>
      <c r="V295" s="734"/>
      <c r="W295" s="734"/>
      <c r="X295" s="734"/>
      <c r="Y295" s="734"/>
      <c r="Z295" s="736" t="s">
        <v>2630</v>
      </c>
      <c r="AA295" s="734"/>
      <c r="AB295" s="734" t="s">
        <v>2626</v>
      </c>
      <c r="AC295" s="736"/>
      <c r="AD295" s="736">
        <v>17000</v>
      </c>
      <c r="AE295" s="734" t="s">
        <v>1493</v>
      </c>
      <c r="AF295" s="736" t="s">
        <v>2630</v>
      </c>
      <c r="AG295" s="734"/>
      <c r="AH295" s="734" t="s">
        <v>2631</v>
      </c>
      <c r="AI295" s="734" t="s">
        <v>2632</v>
      </c>
      <c r="AJ295" s="734" t="s">
        <v>1796</v>
      </c>
      <c r="AK295" s="788"/>
      <c r="AL295" s="734"/>
      <c r="AM295" s="763"/>
      <c r="AN295" s="738"/>
      <c r="AO295" s="772"/>
      <c r="AP295" s="789" t="s">
        <v>734</v>
      </c>
      <c r="AQ295" s="742" t="s">
        <v>734</v>
      </c>
      <c r="AR295" s="742" t="s">
        <v>715</v>
      </c>
      <c r="AS295" s="742" t="s">
        <v>2645</v>
      </c>
      <c r="AT295" s="742"/>
      <c r="AU295" s="743">
        <v>44197</v>
      </c>
      <c r="AV295" s="743">
        <v>46022</v>
      </c>
      <c r="AW295" s="744">
        <v>17</v>
      </c>
      <c r="AX295" s="803">
        <v>44365</v>
      </c>
      <c r="AY295" s="742" t="s">
        <v>869</v>
      </c>
      <c r="AZ295" s="742" t="s">
        <v>737</v>
      </c>
      <c r="BA295" s="791"/>
      <c r="BB295" s="793"/>
      <c r="BC295" s="793" t="s">
        <v>1450</v>
      </c>
      <c r="BD295" s="793"/>
      <c r="BE295" s="791" t="s">
        <v>825</v>
      </c>
      <c r="BF295" s="785" t="s">
        <v>1452</v>
      </c>
      <c r="BG295" s="746" t="s">
        <v>737</v>
      </c>
      <c r="BH295" s="746"/>
      <c r="BI295" s="747"/>
    </row>
    <row r="296" spans="1:61" ht="40.15" customHeight="1">
      <c r="A296" s="828">
        <v>170022073</v>
      </c>
      <c r="B296" s="834">
        <v>17</v>
      </c>
      <c r="C296" s="734" t="s">
        <v>1277</v>
      </c>
      <c r="D296" s="728"/>
      <c r="E296" s="753" t="s">
        <v>1435</v>
      </c>
      <c r="F296" s="785"/>
      <c r="G296" s="736" t="s">
        <v>715</v>
      </c>
      <c r="H296" s="736" t="s">
        <v>715</v>
      </c>
      <c r="I296" s="773">
        <v>255</v>
      </c>
      <c r="J296" s="734" t="s">
        <v>968</v>
      </c>
      <c r="K296" s="769" t="s">
        <v>2646</v>
      </c>
      <c r="L296" s="786">
        <v>170804439</v>
      </c>
      <c r="M296" s="733" t="s">
        <v>2624</v>
      </c>
      <c r="N296" s="769" t="s">
        <v>2625</v>
      </c>
      <c r="O296" s="734" t="s">
        <v>2626</v>
      </c>
      <c r="P296" s="734" t="s">
        <v>2627</v>
      </c>
      <c r="Q296" s="734"/>
      <c r="R296" s="736">
        <v>17000</v>
      </c>
      <c r="S296" s="734" t="s">
        <v>1493</v>
      </c>
      <c r="T296" s="728" t="s">
        <v>722</v>
      </c>
      <c r="U296" s="737" t="s">
        <v>2628</v>
      </c>
      <c r="V296" s="734"/>
      <c r="W296" s="734"/>
      <c r="X296" s="734"/>
      <c r="Y296" s="734"/>
      <c r="Z296" s="736" t="s">
        <v>2629</v>
      </c>
      <c r="AA296" s="734"/>
      <c r="AB296" s="734" t="s">
        <v>2626</v>
      </c>
      <c r="AC296" s="736"/>
      <c r="AD296" s="736">
        <v>17000</v>
      </c>
      <c r="AE296" s="734" t="s">
        <v>1493</v>
      </c>
      <c r="AF296" s="736" t="s">
        <v>2630</v>
      </c>
      <c r="AG296" s="734"/>
      <c r="AH296" s="734" t="s">
        <v>2631</v>
      </c>
      <c r="AI296" s="734" t="s">
        <v>2632</v>
      </c>
      <c r="AJ296" s="734" t="s">
        <v>1796</v>
      </c>
      <c r="AK296" s="788"/>
      <c r="AL296" s="734"/>
      <c r="AM296" s="763"/>
      <c r="AN296" s="738"/>
      <c r="AO296" s="765"/>
      <c r="AP296" s="740" t="s">
        <v>734</v>
      </c>
      <c r="AQ296" s="742" t="s">
        <v>734</v>
      </c>
      <c r="AR296" s="742" t="s">
        <v>715</v>
      </c>
      <c r="AS296" s="742" t="s">
        <v>2633</v>
      </c>
      <c r="AT296" s="742"/>
      <c r="AU296" s="743">
        <v>43466</v>
      </c>
      <c r="AV296" s="743">
        <v>45291</v>
      </c>
      <c r="AW296" s="744">
        <v>17</v>
      </c>
      <c r="AX296" s="803">
        <v>43648</v>
      </c>
      <c r="AY296" s="742" t="s">
        <v>2634</v>
      </c>
      <c r="AZ296" s="803" t="s">
        <v>737</v>
      </c>
      <c r="BA296" s="791"/>
      <c r="BB296" s="793"/>
      <c r="BC296" s="793" t="s">
        <v>1450</v>
      </c>
      <c r="BD296" s="793"/>
      <c r="BE296" s="791" t="s">
        <v>825</v>
      </c>
      <c r="BF296" s="785" t="s">
        <v>1452</v>
      </c>
      <c r="BG296" s="746" t="s">
        <v>737</v>
      </c>
      <c r="BH296" s="746"/>
      <c r="BI296" s="747"/>
    </row>
    <row r="297" spans="1:61" ht="40.15" customHeight="1">
      <c r="A297" s="828">
        <v>170025969</v>
      </c>
      <c r="B297" s="834">
        <v>17</v>
      </c>
      <c r="C297" s="734" t="s">
        <v>1277</v>
      </c>
      <c r="D297" s="728"/>
      <c r="E297" s="753" t="s">
        <v>1435</v>
      </c>
      <c r="F297" s="785"/>
      <c r="G297" s="736" t="s">
        <v>715</v>
      </c>
      <c r="H297" s="736" t="s">
        <v>715</v>
      </c>
      <c r="I297" s="773">
        <v>182</v>
      </c>
      <c r="J297" s="734" t="s">
        <v>716</v>
      </c>
      <c r="K297" s="769" t="s">
        <v>2647</v>
      </c>
      <c r="L297" s="786">
        <v>170804439</v>
      </c>
      <c r="M297" s="733" t="s">
        <v>2624</v>
      </c>
      <c r="N297" s="769" t="s">
        <v>2625</v>
      </c>
      <c r="O297" s="734" t="s">
        <v>2643</v>
      </c>
      <c r="P297" s="734"/>
      <c r="Q297" s="734"/>
      <c r="R297" s="736">
        <v>17000</v>
      </c>
      <c r="S297" s="734" t="s">
        <v>1493</v>
      </c>
      <c r="T297" s="728" t="s">
        <v>722</v>
      </c>
      <c r="U297" s="872" t="s">
        <v>2648</v>
      </c>
      <c r="V297" s="734"/>
      <c r="W297" s="734"/>
      <c r="X297" s="734"/>
      <c r="Y297" s="734"/>
      <c r="Z297" s="736" t="s">
        <v>2649</v>
      </c>
      <c r="AA297" s="734"/>
      <c r="AB297" s="734" t="s">
        <v>2626</v>
      </c>
      <c r="AC297" s="736"/>
      <c r="AD297" s="736">
        <v>17000</v>
      </c>
      <c r="AE297" s="734" t="s">
        <v>1493</v>
      </c>
      <c r="AF297" s="736" t="s">
        <v>2630</v>
      </c>
      <c r="AG297" s="734"/>
      <c r="AH297" s="734" t="s">
        <v>2631</v>
      </c>
      <c r="AI297" s="734" t="s">
        <v>2632</v>
      </c>
      <c r="AJ297" s="734" t="s">
        <v>1796</v>
      </c>
      <c r="AK297" s="788"/>
      <c r="AL297" s="734"/>
      <c r="AM297" s="763"/>
      <c r="AN297" s="738"/>
      <c r="AO297" s="772"/>
      <c r="AP297" s="740" t="s">
        <v>734</v>
      </c>
      <c r="AQ297" s="742" t="s">
        <v>734</v>
      </c>
      <c r="AR297" s="742" t="s">
        <v>715</v>
      </c>
      <c r="AS297" s="742" t="s">
        <v>2633</v>
      </c>
      <c r="AT297" s="742" t="s">
        <v>2650</v>
      </c>
      <c r="AU297" s="743">
        <v>43466</v>
      </c>
      <c r="AV297" s="743">
        <v>45291</v>
      </c>
      <c r="AW297" s="744">
        <v>17</v>
      </c>
      <c r="AX297" s="803">
        <v>43648</v>
      </c>
      <c r="AY297" s="742" t="s">
        <v>2634</v>
      </c>
      <c r="AZ297" s="803" t="s">
        <v>737</v>
      </c>
      <c r="BA297" s="791"/>
      <c r="BB297" s="793"/>
      <c r="BC297" s="793"/>
      <c r="BD297" s="793"/>
      <c r="BE297" s="791"/>
      <c r="BF297" s="785"/>
      <c r="BG297" s="746" t="s">
        <v>737</v>
      </c>
      <c r="BH297" s="746"/>
      <c r="BI297" s="747"/>
    </row>
    <row r="298" spans="1:61" ht="40.15" customHeight="1">
      <c r="A298" s="828">
        <v>170805675</v>
      </c>
      <c r="B298" s="834">
        <v>17</v>
      </c>
      <c r="C298" s="734" t="s">
        <v>1277</v>
      </c>
      <c r="D298" s="728"/>
      <c r="E298" s="753" t="s">
        <v>1435</v>
      </c>
      <c r="F298" s="785"/>
      <c r="G298" s="736" t="s">
        <v>715</v>
      </c>
      <c r="H298" s="736" t="s">
        <v>715</v>
      </c>
      <c r="I298" s="730">
        <v>188</v>
      </c>
      <c r="J298" s="816" t="s">
        <v>985</v>
      </c>
      <c r="K298" s="799" t="s">
        <v>2651</v>
      </c>
      <c r="L298" s="786">
        <v>170804439</v>
      </c>
      <c r="M298" s="733" t="s">
        <v>2624</v>
      </c>
      <c r="N298" s="769" t="s">
        <v>2625</v>
      </c>
      <c r="O298" s="734" t="s">
        <v>2626</v>
      </c>
      <c r="P298" s="734" t="s">
        <v>2627</v>
      </c>
      <c r="Q298" s="734"/>
      <c r="R298" s="736">
        <v>17000</v>
      </c>
      <c r="S298" s="734" t="s">
        <v>1493</v>
      </c>
      <c r="T298" s="728" t="s">
        <v>722</v>
      </c>
      <c r="U298" s="737" t="s">
        <v>2652</v>
      </c>
      <c r="V298" s="734"/>
      <c r="W298" s="734"/>
      <c r="X298" s="734"/>
      <c r="Y298" s="734"/>
      <c r="Z298" s="736" t="s">
        <v>2629</v>
      </c>
      <c r="AA298" s="734"/>
      <c r="AB298" s="734" t="s">
        <v>2626</v>
      </c>
      <c r="AC298" s="736"/>
      <c r="AD298" s="736">
        <v>17000</v>
      </c>
      <c r="AE298" s="734" t="s">
        <v>1493</v>
      </c>
      <c r="AF298" s="736" t="s">
        <v>2630</v>
      </c>
      <c r="AG298" s="734" t="s">
        <v>813</v>
      </c>
      <c r="AH298" s="734" t="s">
        <v>2631</v>
      </c>
      <c r="AI298" s="734" t="s">
        <v>2632</v>
      </c>
      <c r="AJ298" s="734" t="s">
        <v>1796</v>
      </c>
      <c r="AK298" s="788"/>
      <c r="AL298" s="734"/>
      <c r="AM298" s="763"/>
      <c r="AN298" s="738"/>
      <c r="AO298" s="765"/>
      <c r="AP298" s="740" t="s">
        <v>734</v>
      </c>
      <c r="AQ298" s="742" t="s">
        <v>734</v>
      </c>
      <c r="AR298" s="742" t="s">
        <v>715</v>
      </c>
      <c r="AS298" s="742" t="s">
        <v>2633</v>
      </c>
      <c r="AT298" s="742"/>
      <c r="AU298" s="743">
        <v>43466</v>
      </c>
      <c r="AV298" s="743">
        <v>45291</v>
      </c>
      <c r="AW298" s="744">
        <v>17</v>
      </c>
      <c r="AX298" s="803">
        <v>43648</v>
      </c>
      <c r="AY298" s="742" t="s">
        <v>2634</v>
      </c>
      <c r="AZ298" s="803" t="s">
        <v>737</v>
      </c>
      <c r="BA298" s="791"/>
      <c r="BB298" s="793"/>
      <c r="BC298" s="793" t="s">
        <v>1450</v>
      </c>
      <c r="BD298" s="793"/>
      <c r="BE298" s="791" t="s">
        <v>825</v>
      </c>
      <c r="BF298" s="785" t="s">
        <v>1452</v>
      </c>
      <c r="BG298" s="746" t="s">
        <v>737</v>
      </c>
      <c r="BH298" s="746"/>
      <c r="BI298" s="747"/>
    </row>
    <row r="299" spans="1:61" ht="40.15" customHeight="1">
      <c r="A299" s="725">
        <v>190001669</v>
      </c>
      <c r="B299" s="817">
        <v>19</v>
      </c>
      <c r="C299" s="751" t="s">
        <v>999</v>
      </c>
      <c r="D299" s="833"/>
      <c r="E299" s="727" t="s">
        <v>1000</v>
      </c>
      <c r="F299" s="727"/>
      <c r="G299" s="729" t="s">
        <v>715</v>
      </c>
      <c r="H299" s="729" t="s">
        <v>715</v>
      </c>
      <c r="I299" s="730">
        <v>182</v>
      </c>
      <c r="J299" s="727" t="s">
        <v>716</v>
      </c>
      <c r="K299" s="731" t="s">
        <v>2653</v>
      </c>
      <c r="L299" s="732">
        <v>190001974</v>
      </c>
      <c r="M299" s="733" t="s">
        <v>2654</v>
      </c>
      <c r="N299" s="731" t="s">
        <v>2655</v>
      </c>
      <c r="O299" s="734" t="s">
        <v>2656</v>
      </c>
      <c r="P299" s="734"/>
      <c r="Q299" s="735"/>
      <c r="R299" s="736">
        <v>19100</v>
      </c>
      <c r="S299" s="734" t="s">
        <v>1819</v>
      </c>
      <c r="T299" s="728" t="s">
        <v>722</v>
      </c>
      <c r="U299" s="737" t="s">
        <v>2657</v>
      </c>
      <c r="V299" s="735"/>
      <c r="W299" s="735"/>
      <c r="X299" s="735"/>
      <c r="Y299" s="735"/>
      <c r="Z299" s="734" t="s">
        <v>2658</v>
      </c>
      <c r="AA299" s="735" t="s">
        <v>2659</v>
      </c>
      <c r="AB299" s="734" t="s">
        <v>2660</v>
      </c>
      <c r="AC299" s="734"/>
      <c r="AD299" s="734">
        <v>19100</v>
      </c>
      <c r="AE299" s="734" t="s">
        <v>1819</v>
      </c>
      <c r="AF299" s="734" t="s">
        <v>2658</v>
      </c>
      <c r="AG299" s="728" t="s">
        <v>2661</v>
      </c>
      <c r="AH299" s="728" t="s">
        <v>2662</v>
      </c>
      <c r="AI299" s="728" t="s">
        <v>2663</v>
      </c>
      <c r="AJ299" s="728" t="s">
        <v>2664</v>
      </c>
      <c r="AK299" s="874" t="s">
        <v>2665</v>
      </c>
      <c r="AL299" s="735"/>
      <c r="AM299" s="738"/>
      <c r="AN299" s="738"/>
      <c r="AO299" s="739"/>
      <c r="AP299" s="740" t="s">
        <v>737</v>
      </c>
      <c r="AQ299" s="862" t="s">
        <v>737</v>
      </c>
      <c r="AR299" s="691"/>
      <c r="AS299" s="862"/>
      <c r="AT299" s="862"/>
      <c r="AU299" s="765" t="s">
        <v>763</v>
      </c>
      <c r="AV299" s="765" t="s">
        <v>763</v>
      </c>
      <c r="AW299" s="766" t="s">
        <v>763</v>
      </c>
      <c r="AX299" s="863"/>
      <c r="AY299" s="865"/>
      <c r="AZ299" s="862"/>
      <c r="BA299" s="734"/>
      <c r="BB299" s="734"/>
      <c r="BC299" s="735"/>
      <c r="BD299" s="735"/>
      <c r="BE299" s="776" t="s">
        <v>1012</v>
      </c>
      <c r="BF299" s="730" t="s">
        <v>1013</v>
      </c>
      <c r="BG299" s="746" t="s">
        <v>737</v>
      </c>
      <c r="BH299" s="746"/>
      <c r="BI299" s="747"/>
    </row>
    <row r="300" spans="1:61" ht="43.5" customHeight="1">
      <c r="A300" s="725">
        <v>190005892</v>
      </c>
      <c r="B300" s="817">
        <v>19</v>
      </c>
      <c r="C300" s="751" t="s">
        <v>999</v>
      </c>
      <c r="D300" s="833"/>
      <c r="E300" s="727" t="s">
        <v>1000</v>
      </c>
      <c r="F300" s="727"/>
      <c r="G300" s="729" t="s">
        <v>715</v>
      </c>
      <c r="H300" s="729" t="s">
        <v>715</v>
      </c>
      <c r="I300" s="730">
        <v>246</v>
      </c>
      <c r="J300" s="727" t="s">
        <v>803</v>
      </c>
      <c r="K300" s="731" t="s">
        <v>2666</v>
      </c>
      <c r="L300" s="732">
        <v>190001974</v>
      </c>
      <c r="M300" s="733" t="s">
        <v>2654</v>
      </c>
      <c r="N300" s="731" t="s">
        <v>2655</v>
      </c>
      <c r="O300" s="734"/>
      <c r="P300" s="734" t="s">
        <v>2667</v>
      </c>
      <c r="Q300" s="735"/>
      <c r="R300" s="736">
        <v>19450</v>
      </c>
      <c r="S300" s="734" t="s">
        <v>2668</v>
      </c>
      <c r="T300" s="728" t="s">
        <v>722</v>
      </c>
      <c r="U300" s="737" t="s">
        <v>2669</v>
      </c>
      <c r="V300" s="735"/>
      <c r="W300" s="735"/>
      <c r="X300" s="735"/>
      <c r="Y300" s="735"/>
      <c r="Z300" s="734" t="s">
        <v>2670</v>
      </c>
      <c r="AA300" s="735" t="s">
        <v>2659</v>
      </c>
      <c r="AB300" s="734" t="s">
        <v>2660</v>
      </c>
      <c r="AC300" s="734"/>
      <c r="AD300" s="734">
        <v>19100</v>
      </c>
      <c r="AE300" s="734" t="s">
        <v>1819</v>
      </c>
      <c r="AF300" s="734" t="s">
        <v>2658</v>
      </c>
      <c r="AG300" s="728" t="s">
        <v>2661</v>
      </c>
      <c r="AH300" s="728" t="s">
        <v>2662</v>
      </c>
      <c r="AI300" s="728" t="s">
        <v>2663</v>
      </c>
      <c r="AJ300" s="728" t="s">
        <v>2664</v>
      </c>
      <c r="AK300" s="874" t="s">
        <v>2665</v>
      </c>
      <c r="AL300" s="735"/>
      <c r="AM300" s="738"/>
      <c r="AN300" s="738"/>
      <c r="AO300" s="772"/>
      <c r="AP300" s="740" t="s">
        <v>737</v>
      </c>
      <c r="AQ300" s="862" t="s">
        <v>737</v>
      </c>
      <c r="AR300" s="691"/>
      <c r="AS300" s="862"/>
      <c r="AT300" s="862"/>
      <c r="AU300" s="765" t="s">
        <v>763</v>
      </c>
      <c r="AV300" s="765" t="s">
        <v>763</v>
      </c>
      <c r="AW300" s="766" t="s">
        <v>763</v>
      </c>
      <c r="AX300" s="863"/>
      <c r="AY300" s="865"/>
      <c r="AZ300" s="862"/>
      <c r="BA300" s="734"/>
      <c r="BB300" s="734" t="s">
        <v>2671</v>
      </c>
      <c r="BC300" s="735"/>
      <c r="BD300" s="735"/>
      <c r="BE300" s="776" t="s">
        <v>1012</v>
      </c>
      <c r="BF300" s="730" t="s">
        <v>1013</v>
      </c>
      <c r="BG300" s="746" t="s">
        <v>737</v>
      </c>
      <c r="BH300" s="746"/>
      <c r="BI300" s="747"/>
    </row>
    <row r="301" spans="1:61" ht="40.15" customHeight="1">
      <c r="A301" s="819">
        <v>230000051</v>
      </c>
      <c r="B301" s="820">
        <v>23</v>
      </c>
      <c r="C301" s="753" t="s">
        <v>765</v>
      </c>
      <c r="D301" s="728"/>
      <c r="E301" s="753" t="s">
        <v>1035</v>
      </c>
      <c r="F301" s="785"/>
      <c r="G301" s="793" t="s">
        <v>715</v>
      </c>
      <c r="H301" s="793" t="s">
        <v>715</v>
      </c>
      <c r="I301" s="821">
        <v>246</v>
      </c>
      <c r="J301" s="736" t="s">
        <v>803</v>
      </c>
      <c r="K301" s="812" t="s">
        <v>2672</v>
      </c>
      <c r="L301" s="786">
        <v>230000481</v>
      </c>
      <c r="M301" s="733" t="s">
        <v>2673</v>
      </c>
      <c r="N301" s="769" t="s">
        <v>2674</v>
      </c>
      <c r="O301" s="734" t="s">
        <v>2675</v>
      </c>
      <c r="P301" s="734"/>
      <c r="Q301" s="791"/>
      <c r="R301" s="736">
        <v>23000</v>
      </c>
      <c r="S301" s="791" t="s">
        <v>1040</v>
      </c>
      <c r="T301" s="728" t="s">
        <v>722</v>
      </c>
      <c r="U301" s="737" t="s">
        <v>2676</v>
      </c>
      <c r="V301" s="736"/>
      <c r="W301" s="734"/>
      <c r="X301" s="736"/>
      <c r="Y301" s="736"/>
      <c r="Z301" s="736" t="s">
        <v>2677</v>
      </c>
      <c r="AA301" s="736"/>
      <c r="AB301" s="734" t="s">
        <v>2678</v>
      </c>
      <c r="AC301" s="736"/>
      <c r="AD301" s="736">
        <v>23000</v>
      </c>
      <c r="AE301" s="734" t="s">
        <v>1857</v>
      </c>
      <c r="AF301" s="736" t="s">
        <v>2679</v>
      </c>
      <c r="AG301" s="734"/>
      <c r="AH301" s="734"/>
      <c r="AI301" s="734"/>
      <c r="AJ301" s="734"/>
      <c r="AK301" s="922" t="s">
        <v>2680</v>
      </c>
      <c r="AL301" s="922"/>
      <c r="AM301" s="763"/>
      <c r="AN301" s="738"/>
      <c r="AO301" s="765"/>
      <c r="AP301" s="789" t="s">
        <v>734</v>
      </c>
      <c r="AQ301" s="822" t="s">
        <v>734</v>
      </c>
      <c r="AR301" s="742" t="s">
        <v>715</v>
      </c>
      <c r="AS301" s="775" t="s">
        <v>2681</v>
      </c>
      <c r="AT301" s="822"/>
      <c r="AU301" s="743">
        <v>44562</v>
      </c>
      <c r="AV301" s="743">
        <v>46387</v>
      </c>
      <c r="AW301" s="744">
        <v>23</v>
      </c>
      <c r="AX301" s="743">
        <v>44552</v>
      </c>
      <c r="AY301" s="824" t="s">
        <v>2682</v>
      </c>
      <c r="AZ301" s="775" t="s">
        <v>734</v>
      </c>
      <c r="BA301" s="791"/>
      <c r="BB301" s="793"/>
      <c r="BC301" s="793"/>
      <c r="BD301" s="793"/>
      <c r="BE301" s="773" t="s">
        <v>1049</v>
      </c>
      <c r="BF301" s="785" t="s">
        <v>1050</v>
      </c>
      <c r="BG301" s="746" t="s">
        <v>737</v>
      </c>
      <c r="BH301" s="746"/>
      <c r="BI301" s="747"/>
    </row>
    <row r="302" spans="1:61" ht="40.15" customHeight="1">
      <c r="A302" s="828">
        <v>230003311</v>
      </c>
      <c r="B302" s="820">
        <v>23</v>
      </c>
      <c r="C302" s="753" t="s">
        <v>765</v>
      </c>
      <c r="D302" s="728"/>
      <c r="E302" s="753" t="s">
        <v>1035</v>
      </c>
      <c r="F302" s="785"/>
      <c r="G302" s="736" t="s">
        <v>715</v>
      </c>
      <c r="H302" s="736" t="s">
        <v>715</v>
      </c>
      <c r="I302" s="773">
        <v>182</v>
      </c>
      <c r="J302" s="734" t="s">
        <v>716</v>
      </c>
      <c r="K302" s="769" t="s">
        <v>2683</v>
      </c>
      <c r="L302" s="786">
        <v>230000481</v>
      </c>
      <c r="M302" s="733" t="s">
        <v>2673</v>
      </c>
      <c r="N302" s="769" t="s">
        <v>2674</v>
      </c>
      <c r="O302" s="734" t="s">
        <v>2684</v>
      </c>
      <c r="P302" s="734"/>
      <c r="Q302" s="734"/>
      <c r="R302" s="736">
        <v>23000</v>
      </c>
      <c r="S302" s="734" t="s">
        <v>1857</v>
      </c>
      <c r="T302" s="728" t="s">
        <v>722</v>
      </c>
      <c r="U302" s="737" t="s">
        <v>2685</v>
      </c>
      <c r="V302" s="736"/>
      <c r="W302" s="734"/>
      <c r="X302" s="736"/>
      <c r="Y302" s="736"/>
      <c r="Z302" s="736" t="s">
        <v>2686</v>
      </c>
      <c r="AA302" s="736"/>
      <c r="AB302" s="734" t="s">
        <v>2678</v>
      </c>
      <c r="AC302" s="736"/>
      <c r="AD302" s="736">
        <v>23000</v>
      </c>
      <c r="AE302" s="734" t="s">
        <v>1857</v>
      </c>
      <c r="AF302" s="736" t="s">
        <v>2679</v>
      </c>
      <c r="AG302" s="734"/>
      <c r="AH302" s="734"/>
      <c r="AI302" s="734"/>
      <c r="AJ302" s="734"/>
      <c r="AK302" s="922" t="s">
        <v>2680</v>
      </c>
      <c r="AL302" s="922"/>
      <c r="AM302" s="763"/>
      <c r="AN302" s="738"/>
      <c r="AO302" s="765"/>
      <c r="AP302" s="789" t="s">
        <v>734</v>
      </c>
      <c r="AQ302" s="822" t="s">
        <v>734</v>
      </c>
      <c r="AR302" s="742" t="s">
        <v>715</v>
      </c>
      <c r="AS302" s="775" t="s">
        <v>2681</v>
      </c>
      <c r="AT302" s="822"/>
      <c r="AU302" s="743">
        <v>44562</v>
      </c>
      <c r="AV302" s="743">
        <v>46387</v>
      </c>
      <c r="AW302" s="744">
        <v>23</v>
      </c>
      <c r="AX302" s="743">
        <v>44552</v>
      </c>
      <c r="AY302" s="824" t="s">
        <v>2682</v>
      </c>
      <c r="AZ302" s="775" t="s">
        <v>734</v>
      </c>
      <c r="BA302" s="791"/>
      <c r="BB302" s="773" t="s">
        <v>2687</v>
      </c>
      <c r="BC302" s="793"/>
      <c r="BD302" s="793"/>
      <c r="BE302" s="773" t="s">
        <v>1049</v>
      </c>
      <c r="BF302" s="785" t="s">
        <v>1050</v>
      </c>
      <c r="BG302" s="746" t="s">
        <v>737</v>
      </c>
      <c r="BH302" s="746"/>
      <c r="BI302" s="747"/>
    </row>
    <row r="303" spans="1:61" ht="40.15" customHeight="1">
      <c r="A303" s="828">
        <v>230004012</v>
      </c>
      <c r="B303" s="820">
        <v>23</v>
      </c>
      <c r="C303" s="753" t="s">
        <v>765</v>
      </c>
      <c r="D303" s="728"/>
      <c r="E303" s="753" t="s">
        <v>1035</v>
      </c>
      <c r="F303" s="785"/>
      <c r="G303" s="736" t="s">
        <v>715</v>
      </c>
      <c r="H303" s="736" t="s">
        <v>715</v>
      </c>
      <c r="I303" s="773">
        <v>255</v>
      </c>
      <c r="J303" s="734" t="s">
        <v>968</v>
      </c>
      <c r="K303" s="769" t="s">
        <v>2688</v>
      </c>
      <c r="L303" s="786">
        <v>230000481</v>
      </c>
      <c r="M303" s="733" t="s">
        <v>2673</v>
      </c>
      <c r="N303" s="769" t="s">
        <v>2674</v>
      </c>
      <c r="O303" s="734" t="s">
        <v>2689</v>
      </c>
      <c r="P303" s="734" t="s">
        <v>2690</v>
      </c>
      <c r="Q303" s="734"/>
      <c r="R303" s="736">
        <v>23270</v>
      </c>
      <c r="S303" s="734" t="s">
        <v>2691</v>
      </c>
      <c r="T303" s="728" t="s">
        <v>722</v>
      </c>
      <c r="U303" s="737" t="s">
        <v>2692</v>
      </c>
      <c r="V303" s="736"/>
      <c r="W303" s="734"/>
      <c r="X303" s="736"/>
      <c r="Y303" s="736"/>
      <c r="Z303" s="736" t="s">
        <v>2693</v>
      </c>
      <c r="AA303" s="736"/>
      <c r="AB303" s="734" t="s">
        <v>2678</v>
      </c>
      <c r="AC303" s="736"/>
      <c r="AD303" s="736">
        <v>23000</v>
      </c>
      <c r="AE303" s="734" t="s">
        <v>1857</v>
      </c>
      <c r="AF303" s="736" t="s">
        <v>2679</v>
      </c>
      <c r="AG303" s="734"/>
      <c r="AH303" s="734"/>
      <c r="AI303" s="734"/>
      <c r="AJ303" s="734"/>
      <c r="AK303" s="922" t="s">
        <v>2680</v>
      </c>
      <c r="AL303" s="922"/>
      <c r="AM303" s="763"/>
      <c r="AN303" s="738"/>
      <c r="AO303" s="765"/>
      <c r="AP303" s="789" t="s">
        <v>734</v>
      </c>
      <c r="AQ303" s="822" t="s">
        <v>734</v>
      </c>
      <c r="AR303" s="742" t="s">
        <v>715</v>
      </c>
      <c r="AS303" s="775" t="s">
        <v>2681</v>
      </c>
      <c r="AT303" s="822"/>
      <c r="AU303" s="743">
        <v>44562</v>
      </c>
      <c r="AV303" s="743">
        <v>46387</v>
      </c>
      <c r="AW303" s="744">
        <v>23</v>
      </c>
      <c r="AX303" s="743">
        <v>44552</v>
      </c>
      <c r="AY303" s="824" t="s">
        <v>2682</v>
      </c>
      <c r="AZ303" s="775" t="s">
        <v>734</v>
      </c>
      <c r="BA303" s="791"/>
      <c r="BB303" s="793"/>
      <c r="BC303" s="793"/>
      <c r="BD303" s="793"/>
      <c r="BE303" s="773" t="s">
        <v>1049</v>
      </c>
      <c r="BF303" s="785" t="s">
        <v>1050</v>
      </c>
      <c r="BG303" s="746" t="s">
        <v>737</v>
      </c>
      <c r="BH303" s="746"/>
      <c r="BI303" s="747"/>
    </row>
    <row r="304" spans="1:61" ht="58.15" customHeight="1">
      <c r="A304" s="828">
        <v>230005126</v>
      </c>
      <c r="B304" s="820">
        <v>23</v>
      </c>
      <c r="C304" s="753" t="s">
        <v>765</v>
      </c>
      <c r="D304" s="728"/>
      <c r="E304" s="753" t="s">
        <v>1035</v>
      </c>
      <c r="F304" s="785"/>
      <c r="G304" s="736" t="s">
        <v>715</v>
      </c>
      <c r="H304" s="736" t="s">
        <v>715</v>
      </c>
      <c r="I304" s="773">
        <v>445</v>
      </c>
      <c r="J304" s="734" t="s">
        <v>1023</v>
      </c>
      <c r="K304" s="769" t="s">
        <v>2694</v>
      </c>
      <c r="L304" s="786">
        <v>230000481</v>
      </c>
      <c r="M304" s="733" t="s">
        <v>2673</v>
      </c>
      <c r="N304" s="769" t="s">
        <v>2674</v>
      </c>
      <c r="O304" s="734" t="s">
        <v>2695</v>
      </c>
      <c r="P304" s="734"/>
      <c r="Q304" s="734"/>
      <c r="R304" s="736">
        <v>23000</v>
      </c>
      <c r="S304" s="734" t="s">
        <v>1857</v>
      </c>
      <c r="T304" s="728" t="s">
        <v>722</v>
      </c>
      <c r="U304" s="737" t="s">
        <v>2696</v>
      </c>
      <c r="V304" s="736"/>
      <c r="W304" s="734"/>
      <c r="X304" s="736"/>
      <c r="Y304" s="736"/>
      <c r="Z304" s="736"/>
      <c r="AA304" s="736"/>
      <c r="AB304" s="734" t="s">
        <v>2678</v>
      </c>
      <c r="AC304" s="736"/>
      <c r="AD304" s="736">
        <v>23000</v>
      </c>
      <c r="AE304" s="734" t="s">
        <v>1857</v>
      </c>
      <c r="AF304" s="736" t="s">
        <v>2679</v>
      </c>
      <c r="AG304" s="734"/>
      <c r="AH304" s="734"/>
      <c r="AI304" s="734"/>
      <c r="AJ304" s="734"/>
      <c r="AK304" s="922" t="s">
        <v>2680</v>
      </c>
      <c r="AL304" s="922"/>
      <c r="AM304" s="763"/>
      <c r="AN304" s="738"/>
      <c r="AO304" s="765">
        <v>44835</v>
      </c>
      <c r="AP304" s="789" t="s">
        <v>734</v>
      </c>
      <c r="AQ304" s="822" t="s">
        <v>734</v>
      </c>
      <c r="AR304" s="742" t="s">
        <v>715</v>
      </c>
      <c r="AS304" s="775" t="s">
        <v>2681</v>
      </c>
      <c r="AT304" s="823" t="s">
        <v>2697</v>
      </c>
      <c r="AU304" s="743">
        <v>44927</v>
      </c>
      <c r="AV304" s="743">
        <v>46387</v>
      </c>
      <c r="AW304" s="744">
        <v>23</v>
      </c>
      <c r="AX304" s="743">
        <v>44835</v>
      </c>
      <c r="AY304" s="824" t="s">
        <v>2682</v>
      </c>
      <c r="AZ304" s="775" t="s">
        <v>734</v>
      </c>
      <c r="BA304" s="791"/>
      <c r="BB304" s="821" t="s">
        <v>2698</v>
      </c>
      <c r="BC304" s="793"/>
      <c r="BD304" s="793"/>
      <c r="BE304" s="773"/>
      <c r="BF304" s="785"/>
      <c r="BG304" s="746" t="s">
        <v>737</v>
      </c>
      <c r="BH304" s="746"/>
      <c r="BI304" s="747"/>
    </row>
    <row r="305" spans="1:61" ht="40.15" customHeight="1">
      <c r="A305" s="828">
        <v>230780025</v>
      </c>
      <c r="B305" s="820">
        <v>23</v>
      </c>
      <c r="C305" s="753" t="s">
        <v>765</v>
      </c>
      <c r="D305" s="728"/>
      <c r="E305" s="753" t="s">
        <v>1035</v>
      </c>
      <c r="F305" s="785"/>
      <c r="G305" s="736" t="s">
        <v>715</v>
      </c>
      <c r="H305" s="736" t="s">
        <v>715</v>
      </c>
      <c r="I305" s="773">
        <v>183</v>
      </c>
      <c r="J305" s="734" t="s">
        <v>741</v>
      </c>
      <c r="K305" s="769" t="s">
        <v>2699</v>
      </c>
      <c r="L305" s="786">
        <v>230000481</v>
      </c>
      <c r="M305" s="733" t="s">
        <v>2673</v>
      </c>
      <c r="N305" s="769" t="s">
        <v>2674</v>
      </c>
      <c r="O305" s="734"/>
      <c r="P305" s="734" t="s">
        <v>2700</v>
      </c>
      <c r="Q305" s="734"/>
      <c r="R305" s="736">
        <v>23240</v>
      </c>
      <c r="S305" s="734" t="s">
        <v>2701</v>
      </c>
      <c r="T305" s="728" t="s">
        <v>722</v>
      </c>
      <c r="U305" s="737" t="s">
        <v>2702</v>
      </c>
      <c r="V305" s="736"/>
      <c r="W305" s="734"/>
      <c r="X305" s="736"/>
      <c r="Y305" s="736"/>
      <c r="Z305" s="736" t="s">
        <v>2703</v>
      </c>
      <c r="AA305" s="736"/>
      <c r="AB305" s="734" t="s">
        <v>2678</v>
      </c>
      <c r="AC305" s="736"/>
      <c r="AD305" s="736">
        <v>23000</v>
      </c>
      <c r="AE305" s="734" t="s">
        <v>1857</v>
      </c>
      <c r="AF305" s="736" t="s">
        <v>2679</v>
      </c>
      <c r="AG305" s="734"/>
      <c r="AH305" s="734"/>
      <c r="AI305" s="734"/>
      <c r="AJ305" s="734"/>
      <c r="AK305" s="922" t="s">
        <v>2680</v>
      </c>
      <c r="AL305" s="922"/>
      <c r="AM305" s="763"/>
      <c r="AN305" s="738"/>
      <c r="AO305" s="765"/>
      <c r="AP305" s="789" t="s">
        <v>734</v>
      </c>
      <c r="AQ305" s="822" t="s">
        <v>734</v>
      </c>
      <c r="AR305" s="742" t="s">
        <v>715</v>
      </c>
      <c r="AS305" s="775" t="s">
        <v>2681</v>
      </c>
      <c r="AT305" s="822"/>
      <c r="AU305" s="743">
        <v>44562</v>
      </c>
      <c r="AV305" s="743">
        <v>46387</v>
      </c>
      <c r="AW305" s="744">
        <v>23</v>
      </c>
      <c r="AX305" s="743">
        <v>44552</v>
      </c>
      <c r="AY305" s="824" t="s">
        <v>2682</v>
      </c>
      <c r="AZ305" s="775" t="s">
        <v>734</v>
      </c>
      <c r="BA305" s="791"/>
      <c r="BB305" s="793"/>
      <c r="BC305" s="793"/>
      <c r="BD305" s="793"/>
      <c r="BE305" s="773" t="s">
        <v>1049</v>
      </c>
      <c r="BF305" s="785" t="s">
        <v>1050</v>
      </c>
      <c r="BG305" s="746" t="s">
        <v>737</v>
      </c>
      <c r="BH305" s="746"/>
      <c r="BI305" s="747"/>
    </row>
    <row r="306" spans="1:61" ht="40.15" customHeight="1">
      <c r="A306" s="828">
        <v>230780124</v>
      </c>
      <c r="B306" s="820">
        <v>23</v>
      </c>
      <c r="C306" s="753" t="s">
        <v>765</v>
      </c>
      <c r="D306" s="728"/>
      <c r="E306" s="753" t="s">
        <v>1035</v>
      </c>
      <c r="F306" s="785"/>
      <c r="G306" s="736" t="s">
        <v>715</v>
      </c>
      <c r="H306" s="736" t="s">
        <v>715</v>
      </c>
      <c r="I306" s="773">
        <v>183</v>
      </c>
      <c r="J306" s="734" t="s">
        <v>741</v>
      </c>
      <c r="K306" s="769" t="s">
        <v>2704</v>
      </c>
      <c r="L306" s="786">
        <v>230000481</v>
      </c>
      <c r="M306" s="733" t="s">
        <v>2673</v>
      </c>
      <c r="N306" s="769" t="s">
        <v>2674</v>
      </c>
      <c r="O306" s="734" t="s">
        <v>2705</v>
      </c>
      <c r="P306" s="734"/>
      <c r="Q306" s="734"/>
      <c r="R306" s="736">
        <v>23000</v>
      </c>
      <c r="S306" s="734" t="s">
        <v>1857</v>
      </c>
      <c r="T306" s="728" t="s">
        <v>722</v>
      </c>
      <c r="U306" s="737" t="s">
        <v>2706</v>
      </c>
      <c r="V306" s="736"/>
      <c r="W306" s="734"/>
      <c r="X306" s="736"/>
      <c r="Y306" s="736"/>
      <c r="Z306" s="736" t="s">
        <v>2707</v>
      </c>
      <c r="AA306" s="736"/>
      <c r="AB306" s="734" t="s">
        <v>2678</v>
      </c>
      <c r="AC306" s="736"/>
      <c r="AD306" s="736">
        <v>23000</v>
      </c>
      <c r="AE306" s="734" t="s">
        <v>1857</v>
      </c>
      <c r="AF306" s="736" t="s">
        <v>2679</v>
      </c>
      <c r="AG306" s="734"/>
      <c r="AH306" s="734"/>
      <c r="AI306" s="734"/>
      <c r="AJ306" s="734"/>
      <c r="AK306" s="922" t="s">
        <v>2680</v>
      </c>
      <c r="AL306" s="922"/>
      <c r="AM306" s="763"/>
      <c r="AN306" s="738"/>
      <c r="AO306" s="765"/>
      <c r="AP306" s="789" t="s">
        <v>734</v>
      </c>
      <c r="AQ306" s="822" t="s">
        <v>734</v>
      </c>
      <c r="AR306" s="742" t="s">
        <v>715</v>
      </c>
      <c r="AS306" s="775" t="s">
        <v>2681</v>
      </c>
      <c r="AT306" s="822"/>
      <c r="AU306" s="743">
        <v>44562</v>
      </c>
      <c r="AV306" s="743">
        <v>46387</v>
      </c>
      <c r="AW306" s="744">
        <v>23</v>
      </c>
      <c r="AX306" s="743">
        <v>44552</v>
      </c>
      <c r="AY306" s="824" t="s">
        <v>2682</v>
      </c>
      <c r="AZ306" s="775" t="s">
        <v>734</v>
      </c>
      <c r="BA306" s="791"/>
      <c r="BB306" s="793"/>
      <c r="BC306" s="793"/>
      <c r="BD306" s="793"/>
      <c r="BE306" s="773" t="s">
        <v>1049</v>
      </c>
      <c r="BF306" s="785" t="s">
        <v>1050</v>
      </c>
      <c r="BG306" s="746" t="s">
        <v>737</v>
      </c>
      <c r="BH306" s="746"/>
      <c r="BI306" s="747"/>
    </row>
    <row r="307" spans="1:61" ht="40.15" customHeight="1">
      <c r="A307" s="828">
        <v>230781593</v>
      </c>
      <c r="B307" s="820">
        <v>23</v>
      </c>
      <c r="C307" s="753" t="s">
        <v>765</v>
      </c>
      <c r="D307" s="728"/>
      <c r="E307" s="753" t="s">
        <v>1035</v>
      </c>
      <c r="F307" s="785"/>
      <c r="G307" s="736" t="s">
        <v>715</v>
      </c>
      <c r="H307" s="736" t="s">
        <v>715</v>
      </c>
      <c r="I307" s="773">
        <v>255</v>
      </c>
      <c r="J307" s="734" t="s">
        <v>968</v>
      </c>
      <c r="K307" s="799" t="s">
        <v>2708</v>
      </c>
      <c r="L307" s="786">
        <v>230000481</v>
      </c>
      <c r="M307" s="733" t="s">
        <v>2673</v>
      </c>
      <c r="N307" s="769" t="s">
        <v>2674</v>
      </c>
      <c r="O307" s="734"/>
      <c r="P307" s="734" t="s">
        <v>2709</v>
      </c>
      <c r="Q307" s="734"/>
      <c r="R307" s="736">
        <v>23170</v>
      </c>
      <c r="S307" s="734" t="s">
        <v>2710</v>
      </c>
      <c r="T307" s="728" t="s">
        <v>722</v>
      </c>
      <c r="U307" s="737" t="s">
        <v>2711</v>
      </c>
      <c r="V307" s="736"/>
      <c r="W307" s="734"/>
      <c r="X307" s="736"/>
      <c r="Y307" s="736"/>
      <c r="Z307" s="736" t="s">
        <v>2712</v>
      </c>
      <c r="AA307" s="736"/>
      <c r="AB307" s="734" t="s">
        <v>2678</v>
      </c>
      <c r="AC307" s="736"/>
      <c r="AD307" s="736">
        <v>23000</v>
      </c>
      <c r="AE307" s="734" t="s">
        <v>1857</v>
      </c>
      <c r="AF307" s="736" t="s">
        <v>2679</v>
      </c>
      <c r="AG307" s="734"/>
      <c r="AH307" s="734"/>
      <c r="AI307" s="734"/>
      <c r="AJ307" s="734"/>
      <c r="AK307" s="922" t="s">
        <v>2680</v>
      </c>
      <c r="AL307" s="922"/>
      <c r="AM307" s="763"/>
      <c r="AN307" s="738"/>
      <c r="AO307" s="765"/>
      <c r="AP307" s="789" t="s">
        <v>734</v>
      </c>
      <c r="AQ307" s="822" t="s">
        <v>734</v>
      </c>
      <c r="AR307" s="742" t="s">
        <v>715</v>
      </c>
      <c r="AS307" s="775" t="s">
        <v>2681</v>
      </c>
      <c r="AT307" s="822"/>
      <c r="AU307" s="743">
        <v>44562</v>
      </c>
      <c r="AV307" s="743">
        <v>46387</v>
      </c>
      <c r="AW307" s="744">
        <v>23</v>
      </c>
      <c r="AX307" s="743">
        <v>44552</v>
      </c>
      <c r="AY307" s="824" t="s">
        <v>2682</v>
      </c>
      <c r="AZ307" s="775" t="s">
        <v>734</v>
      </c>
      <c r="BA307" s="791"/>
      <c r="BB307" s="793"/>
      <c r="BC307" s="793"/>
      <c r="BD307" s="793"/>
      <c r="BE307" s="773" t="s">
        <v>1049</v>
      </c>
      <c r="BF307" s="785" t="s">
        <v>1050</v>
      </c>
      <c r="BG307" s="746" t="s">
        <v>737</v>
      </c>
      <c r="BH307" s="746"/>
      <c r="BI307" s="747"/>
    </row>
    <row r="308" spans="1:61" ht="40.15" customHeight="1">
      <c r="A308" s="828">
        <v>230782492</v>
      </c>
      <c r="B308" s="820">
        <v>23</v>
      </c>
      <c r="C308" s="753" t="s">
        <v>765</v>
      </c>
      <c r="D308" s="728"/>
      <c r="E308" s="753" t="s">
        <v>1035</v>
      </c>
      <c r="F308" s="785"/>
      <c r="G308" s="793" t="s">
        <v>715</v>
      </c>
      <c r="H308" s="793" t="s">
        <v>715</v>
      </c>
      <c r="I308" s="821">
        <v>437</v>
      </c>
      <c r="J308" s="736" t="s">
        <v>990</v>
      </c>
      <c r="K308" s="924" t="s">
        <v>2713</v>
      </c>
      <c r="L308" s="786">
        <v>230000481</v>
      </c>
      <c r="M308" s="733" t="s">
        <v>2673</v>
      </c>
      <c r="N308" s="769" t="s">
        <v>2674</v>
      </c>
      <c r="O308" s="734"/>
      <c r="P308" s="734" t="s">
        <v>1401</v>
      </c>
      <c r="Q308" s="736"/>
      <c r="R308" s="736">
        <v>23340</v>
      </c>
      <c r="S308" s="736" t="s">
        <v>2714</v>
      </c>
      <c r="T308" s="728" t="s">
        <v>722</v>
      </c>
      <c r="U308" s="737" t="s">
        <v>2715</v>
      </c>
      <c r="V308" s="736" t="s">
        <v>813</v>
      </c>
      <c r="W308" s="734" t="s">
        <v>2716</v>
      </c>
      <c r="X308" s="736" t="s">
        <v>2717</v>
      </c>
      <c r="Y308" s="736" t="s">
        <v>2718</v>
      </c>
      <c r="Z308" s="736" t="s">
        <v>2719</v>
      </c>
      <c r="AA308" s="736"/>
      <c r="AB308" s="734" t="s">
        <v>2678</v>
      </c>
      <c r="AC308" s="736"/>
      <c r="AD308" s="736">
        <v>23000</v>
      </c>
      <c r="AE308" s="734" t="s">
        <v>1857</v>
      </c>
      <c r="AF308" s="736" t="s">
        <v>2679</v>
      </c>
      <c r="AG308" s="734"/>
      <c r="AH308" s="734"/>
      <c r="AI308" s="734"/>
      <c r="AJ308" s="734"/>
      <c r="AK308" s="922" t="s">
        <v>2680</v>
      </c>
      <c r="AL308" s="922"/>
      <c r="AM308" s="763"/>
      <c r="AN308" s="738"/>
      <c r="AO308" s="765"/>
      <c r="AP308" s="789" t="s">
        <v>734</v>
      </c>
      <c r="AQ308" s="822" t="s">
        <v>734</v>
      </c>
      <c r="AR308" s="742" t="s">
        <v>715</v>
      </c>
      <c r="AS308" s="775" t="s">
        <v>2681</v>
      </c>
      <c r="AT308" s="822"/>
      <c r="AU308" s="743">
        <v>44562</v>
      </c>
      <c r="AV308" s="743">
        <v>46387</v>
      </c>
      <c r="AW308" s="744">
        <v>23</v>
      </c>
      <c r="AX308" s="743">
        <v>44552</v>
      </c>
      <c r="AY308" s="824" t="s">
        <v>2682</v>
      </c>
      <c r="AZ308" s="775" t="s">
        <v>734</v>
      </c>
      <c r="BA308" s="791"/>
      <c r="BB308" s="793"/>
      <c r="BC308" s="793"/>
      <c r="BD308" s="793"/>
      <c r="BE308" s="773" t="s">
        <v>1049</v>
      </c>
      <c r="BF308" s="785" t="s">
        <v>1050</v>
      </c>
      <c r="BG308" s="746" t="s">
        <v>737</v>
      </c>
      <c r="BH308" s="746"/>
      <c r="BI308" s="747"/>
    </row>
    <row r="309" spans="1:61" ht="40.15" customHeight="1">
      <c r="A309" s="725">
        <v>860008309</v>
      </c>
      <c r="B309" s="726">
        <v>86</v>
      </c>
      <c r="C309" s="727" t="s">
        <v>1358</v>
      </c>
      <c r="D309" s="727"/>
      <c r="E309" s="728" t="s">
        <v>714</v>
      </c>
      <c r="F309" s="728"/>
      <c r="G309" s="729" t="s">
        <v>715</v>
      </c>
      <c r="H309" s="729" t="s">
        <v>715</v>
      </c>
      <c r="I309" s="730">
        <v>379</v>
      </c>
      <c r="J309" s="925" t="s">
        <v>1911</v>
      </c>
      <c r="K309" s="731" t="s">
        <v>2720</v>
      </c>
      <c r="L309" s="732">
        <v>860010792</v>
      </c>
      <c r="M309" s="733" t="s">
        <v>2721</v>
      </c>
      <c r="N309" s="731" t="s">
        <v>2722</v>
      </c>
      <c r="O309" s="734" t="s">
        <v>2723</v>
      </c>
      <c r="P309" s="734" t="s">
        <v>2724</v>
      </c>
      <c r="Q309" s="735"/>
      <c r="R309" s="736">
        <v>86240</v>
      </c>
      <c r="S309" s="734" t="s">
        <v>2725</v>
      </c>
      <c r="T309" s="728" t="s">
        <v>722</v>
      </c>
      <c r="U309" s="737" t="s">
        <v>2726</v>
      </c>
      <c r="V309" s="735"/>
      <c r="W309" s="735"/>
      <c r="X309" s="735"/>
      <c r="Y309" s="735"/>
      <c r="Z309" s="734" t="s">
        <v>2727</v>
      </c>
      <c r="AA309" s="735"/>
      <c r="AB309" s="734" t="s">
        <v>2728</v>
      </c>
      <c r="AC309" s="734"/>
      <c r="AD309" s="734">
        <v>86440</v>
      </c>
      <c r="AE309" s="734" t="s">
        <v>2729</v>
      </c>
      <c r="AF309" s="734" t="s">
        <v>2730</v>
      </c>
      <c r="AG309" s="735"/>
      <c r="AH309" s="735"/>
      <c r="AI309" s="735"/>
      <c r="AJ309" s="735"/>
      <c r="AK309" s="735"/>
      <c r="AL309" s="735"/>
      <c r="AM309" s="738"/>
      <c r="AN309" s="738"/>
      <c r="AO309" s="739"/>
      <c r="AP309" s="752" t="s">
        <v>734</v>
      </c>
      <c r="AQ309" s="824" t="s">
        <v>734</v>
      </c>
      <c r="AR309" s="742" t="s">
        <v>715</v>
      </c>
      <c r="AS309" s="741" t="s">
        <v>2731</v>
      </c>
      <c r="AT309" s="741"/>
      <c r="AU309" s="743">
        <v>43101</v>
      </c>
      <c r="AV309" s="743">
        <v>44926</v>
      </c>
      <c r="AW309" s="744">
        <v>86</v>
      </c>
      <c r="AX309" s="745">
        <v>43098</v>
      </c>
      <c r="AY309" s="741" t="s">
        <v>2732</v>
      </c>
      <c r="AZ309" s="745"/>
      <c r="BA309" s="734"/>
      <c r="BB309" s="734"/>
      <c r="BC309" s="735"/>
      <c r="BD309" s="734"/>
      <c r="BE309" s="735" t="s">
        <v>855</v>
      </c>
      <c r="BF309" s="723" t="s">
        <v>738</v>
      </c>
      <c r="BG309" s="746" t="s">
        <v>737</v>
      </c>
      <c r="BH309" s="746"/>
      <c r="BI309" s="747"/>
    </row>
    <row r="310" spans="1:61" ht="40.15" customHeight="1">
      <c r="A310" s="725">
        <v>860008762</v>
      </c>
      <c r="B310" s="726">
        <v>86</v>
      </c>
      <c r="C310" s="727" t="s">
        <v>1358</v>
      </c>
      <c r="D310" s="727"/>
      <c r="E310" s="728" t="s">
        <v>714</v>
      </c>
      <c r="F310" s="728"/>
      <c r="G310" s="729" t="s">
        <v>715</v>
      </c>
      <c r="H310" s="729" t="s">
        <v>715</v>
      </c>
      <c r="I310" s="730">
        <v>182</v>
      </c>
      <c r="J310" s="727" t="s">
        <v>716</v>
      </c>
      <c r="K310" s="731" t="s">
        <v>2733</v>
      </c>
      <c r="L310" s="732">
        <v>860010792</v>
      </c>
      <c r="M310" s="733" t="s">
        <v>2721</v>
      </c>
      <c r="N310" s="731" t="s">
        <v>2722</v>
      </c>
      <c r="O310" s="734" t="s">
        <v>2734</v>
      </c>
      <c r="P310" s="734"/>
      <c r="Q310" s="735"/>
      <c r="R310" s="736">
        <v>86100</v>
      </c>
      <c r="S310" s="734" t="s">
        <v>2735</v>
      </c>
      <c r="T310" s="728" t="s">
        <v>722</v>
      </c>
      <c r="U310" s="737" t="s">
        <v>2736</v>
      </c>
      <c r="V310" s="735"/>
      <c r="W310" s="735"/>
      <c r="X310" s="735"/>
      <c r="Y310" s="735"/>
      <c r="Z310" s="734" t="s">
        <v>2737</v>
      </c>
      <c r="AA310" s="735"/>
      <c r="AB310" s="734" t="s">
        <v>2728</v>
      </c>
      <c r="AC310" s="734"/>
      <c r="AD310" s="734">
        <v>86440</v>
      </c>
      <c r="AE310" s="734" t="s">
        <v>2729</v>
      </c>
      <c r="AF310" s="734" t="s">
        <v>2730</v>
      </c>
      <c r="AG310" s="735"/>
      <c r="AH310" s="735"/>
      <c r="AI310" s="735"/>
      <c r="AJ310" s="735"/>
      <c r="AK310" s="735"/>
      <c r="AL310" s="735"/>
      <c r="AM310" s="738"/>
      <c r="AN310" s="738"/>
      <c r="AO310" s="739"/>
      <c r="AP310" s="752" t="s">
        <v>734</v>
      </c>
      <c r="AQ310" s="824" t="s">
        <v>734</v>
      </c>
      <c r="AR310" s="742" t="s">
        <v>715</v>
      </c>
      <c r="AS310" s="741" t="s">
        <v>2731</v>
      </c>
      <c r="AT310" s="741"/>
      <c r="AU310" s="743">
        <v>43101</v>
      </c>
      <c r="AV310" s="743">
        <v>44926</v>
      </c>
      <c r="AW310" s="744">
        <v>86</v>
      </c>
      <c r="AX310" s="745">
        <v>43098</v>
      </c>
      <c r="AY310" s="741" t="s">
        <v>2732</v>
      </c>
      <c r="AZ310" s="745"/>
      <c r="BA310" s="734"/>
      <c r="BB310" s="734"/>
      <c r="BC310" s="735"/>
      <c r="BD310" s="734"/>
      <c r="BE310" s="735" t="s">
        <v>855</v>
      </c>
      <c r="BF310" s="723" t="s">
        <v>738</v>
      </c>
      <c r="BG310" s="746" t="s">
        <v>737</v>
      </c>
      <c r="BH310" s="746"/>
      <c r="BI310" s="747"/>
    </row>
    <row r="311" spans="1:61" ht="40.15" customHeight="1">
      <c r="A311" s="725">
        <v>860780154</v>
      </c>
      <c r="B311" s="726">
        <v>86</v>
      </c>
      <c r="C311" s="727" t="s">
        <v>1358</v>
      </c>
      <c r="D311" s="727"/>
      <c r="E311" s="728" t="s">
        <v>714</v>
      </c>
      <c r="F311" s="728"/>
      <c r="G311" s="729" t="s">
        <v>715</v>
      </c>
      <c r="H311" s="729" t="s">
        <v>715</v>
      </c>
      <c r="I311" s="730">
        <v>183</v>
      </c>
      <c r="J311" s="727" t="s">
        <v>741</v>
      </c>
      <c r="K311" s="731" t="s">
        <v>2738</v>
      </c>
      <c r="L311" s="732">
        <v>860010792</v>
      </c>
      <c r="M311" s="733" t="s">
        <v>2721</v>
      </c>
      <c r="N311" s="731" t="s">
        <v>2722</v>
      </c>
      <c r="O311" s="734" t="s">
        <v>2734</v>
      </c>
      <c r="P311" s="734"/>
      <c r="Q311" s="735"/>
      <c r="R311" s="736">
        <v>86100</v>
      </c>
      <c r="S311" s="734" t="s">
        <v>2735</v>
      </c>
      <c r="T311" s="728" t="s">
        <v>722</v>
      </c>
      <c r="U311" s="737" t="s">
        <v>2739</v>
      </c>
      <c r="V311" s="735"/>
      <c r="W311" s="735"/>
      <c r="X311" s="735"/>
      <c r="Y311" s="735"/>
      <c r="Z311" s="734" t="s">
        <v>2740</v>
      </c>
      <c r="AA311" s="735"/>
      <c r="AB311" s="734" t="s">
        <v>2728</v>
      </c>
      <c r="AC311" s="734"/>
      <c r="AD311" s="734">
        <v>86440</v>
      </c>
      <c r="AE311" s="734" t="s">
        <v>2729</v>
      </c>
      <c r="AF311" s="734" t="s">
        <v>2730</v>
      </c>
      <c r="AG311" s="735"/>
      <c r="AH311" s="735"/>
      <c r="AI311" s="735"/>
      <c r="AJ311" s="735"/>
      <c r="AK311" s="735"/>
      <c r="AL311" s="735"/>
      <c r="AM311" s="738"/>
      <c r="AN311" s="738"/>
      <c r="AO311" s="739"/>
      <c r="AP311" s="752" t="s">
        <v>734</v>
      </c>
      <c r="AQ311" s="824" t="s">
        <v>734</v>
      </c>
      <c r="AR311" s="742" t="s">
        <v>715</v>
      </c>
      <c r="AS311" s="741" t="s">
        <v>2731</v>
      </c>
      <c r="AT311" s="741"/>
      <c r="AU311" s="743">
        <v>43101</v>
      </c>
      <c r="AV311" s="743">
        <v>44926</v>
      </c>
      <c r="AW311" s="744">
        <v>86</v>
      </c>
      <c r="AX311" s="745">
        <v>43098</v>
      </c>
      <c r="AY311" s="741" t="s">
        <v>2732</v>
      </c>
      <c r="AZ311" s="745"/>
      <c r="BA311" s="734"/>
      <c r="BB311" s="734"/>
      <c r="BC311" s="735"/>
      <c r="BD311" s="734"/>
      <c r="BE311" s="735" t="s">
        <v>855</v>
      </c>
      <c r="BF311" s="723" t="s">
        <v>738</v>
      </c>
      <c r="BG311" s="746" t="s">
        <v>737</v>
      </c>
      <c r="BH311" s="746"/>
      <c r="BI311" s="747"/>
    </row>
    <row r="312" spans="1:61" ht="40.15" customHeight="1">
      <c r="A312" s="725">
        <v>860780196</v>
      </c>
      <c r="B312" s="726">
        <v>86</v>
      </c>
      <c r="C312" s="727" t="s">
        <v>1358</v>
      </c>
      <c r="D312" s="727"/>
      <c r="E312" s="728" t="s">
        <v>714</v>
      </c>
      <c r="F312" s="728"/>
      <c r="G312" s="729" t="s">
        <v>715</v>
      </c>
      <c r="H312" s="729" t="s">
        <v>715</v>
      </c>
      <c r="I312" s="730">
        <v>183</v>
      </c>
      <c r="J312" s="727" t="s">
        <v>741</v>
      </c>
      <c r="K312" s="731" t="s">
        <v>2741</v>
      </c>
      <c r="L312" s="732">
        <v>860010792</v>
      </c>
      <c r="M312" s="733" t="s">
        <v>2721</v>
      </c>
      <c r="N312" s="731" t="s">
        <v>2722</v>
      </c>
      <c r="O312" s="734" t="s">
        <v>2742</v>
      </c>
      <c r="P312" s="734"/>
      <c r="Q312" s="735"/>
      <c r="R312" s="736">
        <v>86370</v>
      </c>
      <c r="S312" s="734" t="s">
        <v>2743</v>
      </c>
      <c r="T312" s="728" t="s">
        <v>722</v>
      </c>
      <c r="U312" s="737" t="s">
        <v>2744</v>
      </c>
      <c r="V312" s="735"/>
      <c r="W312" s="735"/>
      <c r="X312" s="735"/>
      <c r="Y312" s="735"/>
      <c r="Z312" s="734" t="s">
        <v>2745</v>
      </c>
      <c r="AA312" s="735"/>
      <c r="AB312" s="734" t="s">
        <v>2728</v>
      </c>
      <c r="AC312" s="734"/>
      <c r="AD312" s="734">
        <v>86440</v>
      </c>
      <c r="AE312" s="734" t="s">
        <v>2729</v>
      </c>
      <c r="AF312" s="734" t="s">
        <v>2730</v>
      </c>
      <c r="AG312" s="735"/>
      <c r="AH312" s="735"/>
      <c r="AI312" s="735"/>
      <c r="AJ312" s="735"/>
      <c r="AK312" s="735"/>
      <c r="AL312" s="735"/>
      <c r="AM312" s="738"/>
      <c r="AN312" s="738"/>
      <c r="AO312" s="739"/>
      <c r="AP312" s="752" t="s">
        <v>734</v>
      </c>
      <c r="AQ312" s="824" t="s">
        <v>734</v>
      </c>
      <c r="AR312" s="742" t="s">
        <v>715</v>
      </c>
      <c r="AS312" s="741" t="s">
        <v>2731</v>
      </c>
      <c r="AT312" s="741"/>
      <c r="AU312" s="743">
        <v>43101</v>
      </c>
      <c r="AV312" s="743">
        <v>44926</v>
      </c>
      <c r="AW312" s="744">
        <v>86</v>
      </c>
      <c r="AX312" s="745">
        <v>43098</v>
      </c>
      <c r="AY312" s="741" t="s">
        <v>2732</v>
      </c>
      <c r="AZ312" s="745"/>
      <c r="BA312" s="734"/>
      <c r="BB312" s="734"/>
      <c r="BC312" s="735"/>
      <c r="BD312" s="734"/>
      <c r="BE312" s="735" t="s">
        <v>855</v>
      </c>
      <c r="BF312" s="723" t="s">
        <v>738</v>
      </c>
      <c r="BG312" s="746" t="s">
        <v>737</v>
      </c>
      <c r="BH312" s="746"/>
      <c r="BI312" s="747"/>
    </row>
    <row r="313" spans="1:61" ht="40.15" customHeight="1">
      <c r="A313" s="725">
        <v>860780626</v>
      </c>
      <c r="B313" s="726">
        <v>86</v>
      </c>
      <c r="C313" s="727" t="s">
        <v>1358</v>
      </c>
      <c r="D313" s="727"/>
      <c r="E313" s="728" t="s">
        <v>714</v>
      </c>
      <c r="F313" s="728"/>
      <c r="G313" s="729" t="s">
        <v>715</v>
      </c>
      <c r="H313" s="729" t="s">
        <v>715</v>
      </c>
      <c r="I313" s="730">
        <v>246</v>
      </c>
      <c r="J313" s="727" t="s">
        <v>803</v>
      </c>
      <c r="K313" s="731" t="s">
        <v>2746</v>
      </c>
      <c r="L313" s="732">
        <v>860010792</v>
      </c>
      <c r="M313" s="733" t="s">
        <v>2721</v>
      </c>
      <c r="N313" s="731" t="s">
        <v>2722</v>
      </c>
      <c r="O313" s="734" t="s">
        <v>2747</v>
      </c>
      <c r="P313" s="734"/>
      <c r="Q313" s="735"/>
      <c r="R313" s="736">
        <v>86100</v>
      </c>
      <c r="S313" s="734" t="s">
        <v>2735</v>
      </c>
      <c r="T313" s="728" t="s">
        <v>722</v>
      </c>
      <c r="U313" s="737" t="s">
        <v>2748</v>
      </c>
      <c r="V313" s="735"/>
      <c r="W313" s="735"/>
      <c r="X313" s="735"/>
      <c r="Y313" s="735"/>
      <c r="Z313" s="734" t="s">
        <v>2749</v>
      </c>
      <c r="AA313" s="735"/>
      <c r="AB313" s="734" t="s">
        <v>2728</v>
      </c>
      <c r="AC313" s="734"/>
      <c r="AD313" s="734">
        <v>86440</v>
      </c>
      <c r="AE313" s="734" t="s">
        <v>2729</v>
      </c>
      <c r="AF313" s="734" t="s">
        <v>2730</v>
      </c>
      <c r="AG313" s="735"/>
      <c r="AH313" s="735"/>
      <c r="AI313" s="735"/>
      <c r="AJ313" s="735"/>
      <c r="AK313" s="735"/>
      <c r="AL313" s="735"/>
      <c r="AM313" s="738"/>
      <c r="AN313" s="738"/>
      <c r="AO313" s="739"/>
      <c r="AP313" s="752" t="s">
        <v>734</v>
      </c>
      <c r="AQ313" s="824" t="s">
        <v>734</v>
      </c>
      <c r="AR313" s="742" t="s">
        <v>715</v>
      </c>
      <c r="AS313" s="741" t="s">
        <v>2731</v>
      </c>
      <c r="AT313" s="741"/>
      <c r="AU313" s="743">
        <v>43101</v>
      </c>
      <c r="AV313" s="743">
        <v>44926</v>
      </c>
      <c r="AW313" s="744">
        <v>86</v>
      </c>
      <c r="AX313" s="745">
        <v>43098</v>
      </c>
      <c r="AY313" s="741" t="s">
        <v>2732</v>
      </c>
      <c r="AZ313" s="745"/>
      <c r="BA313" s="734" t="s">
        <v>2750</v>
      </c>
      <c r="BB313" s="734"/>
      <c r="BC313" s="735"/>
      <c r="BD313" s="734"/>
      <c r="BE313" s="735" t="s">
        <v>855</v>
      </c>
      <c r="BF313" s="723" t="s">
        <v>738</v>
      </c>
      <c r="BG313" s="746" t="s">
        <v>737</v>
      </c>
      <c r="BH313" s="746"/>
      <c r="BI313" s="747"/>
    </row>
    <row r="314" spans="1:61" ht="40.15" customHeight="1">
      <c r="A314" s="725">
        <v>860784438</v>
      </c>
      <c r="B314" s="726">
        <v>86</v>
      </c>
      <c r="C314" s="727" t="s">
        <v>1358</v>
      </c>
      <c r="D314" s="727"/>
      <c r="E314" s="728" t="s">
        <v>714</v>
      </c>
      <c r="F314" s="728"/>
      <c r="G314" s="729" t="s">
        <v>715</v>
      </c>
      <c r="H314" s="729" t="s">
        <v>715</v>
      </c>
      <c r="I314" s="730">
        <v>255</v>
      </c>
      <c r="J314" s="727" t="s">
        <v>968</v>
      </c>
      <c r="K314" s="731" t="s">
        <v>2751</v>
      </c>
      <c r="L314" s="732">
        <v>860010792</v>
      </c>
      <c r="M314" s="733" t="s">
        <v>2721</v>
      </c>
      <c r="N314" s="731" t="s">
        <v>2722</v>
      </c>
      <c r="O314" s="734" t="s">
        <v>2752</v>
      </c>
      <c r="P314" s="734" t="s">
        <v>2753</v>
      </c>
      <c r="Q314" s="735"/>
      <c r="R314" s="736">
        <v>86100</v>
      </c>
      <c r="S314" s="734" t="s">
        <v>2735</v>
      </c>
      <c r="T314" s="728" t="s">
        <v>722</v>
      </c>
      <c r="U314" s="737" t="s">
        <v>2754</v>
      </c>
      <c r="V314" s="735"/>
      <c r="W314" s="735"/>
      <c r="X314" s="735"/>
      <c r="Y314" s="735"/>
      <c r="Z314" s="734" t="s">
        <v>2755</v>
      </c>
      <c r="AA314" s="735"/>
      <c r="AB314" s="734" t="s">
        <v>2728</v>
      </c>
      <c r="AC314" s="734"/>
      <c r="AD314" s="734">
        <v>86440</v>
      </c>
      <c r="AE314" s="734" t="s">
        <v>2729</v>
      </c>
      <c r="AF314" s="734" t="s">
        <v>2730</v>
      </c>
      <c r="AG314" s="735"/>
      <c r="AH314" s="735"/>
      <c r="AI314" s="735"/>
      <c r="AJ314" s="735"/>
      <c r="AK314" s="735"/>
      <c r="AL314" s="735"/>
      <c r="AM314" s="738"/>
      <c r="AN314" s="738"/>
      <c r="AO314" s="739"/>
      <c r="AP314" s="752" t="s">
        <v>734</v>
      </c>
      <c r="AQ314" s="824" t="s">
        <v>734</v>
      </c>
      <c r="AR314" s="742" t="s">
        <v>715</v>
      </c>
      <c r="AS314" s="741" t="s">
        <v>2731</v>
      </c>
      <c r="AT314" s="741"/>
      <c r="AU314" s="743">
        <v>43101</v>
      </c>
      <c r="AV314" s="743">
        <v>44926</v>
      </c>
      <c r="AW314" s="744">
        <v>86</v>
      </c>
      <c r="AX314" s="745">
        <v>43098</v>
      </c>
      <c r="AY314" s="741" t="s">
        <v>2732</v>
      </c>
      <c r="AZ314" s="745"/>
      <c r="BA314" s="734"/>
      <c r="BB314" s="734"/>
      <c r="BC314" s="735"/>
      <c r="BD314" s="734"/>
      <c r="BE314" s="735" t="s">
        <v>855</v>
      </c>
      <c r="BF314" s="723" t="s">
        <v>738</v>
      </c>
      <c r="BG314" s="746" t="s">
        <v>737</v>
      </c>
      <c r="BH314" s="746"/>
      <c r="BI314" s="747"/>
    </row>
    <row r="315" spans="1:61" ht="40.15" customHeight="1">
      <c r="A315" s="725">
        <v>860791474</v>
      </c>
      <c r="B315" s="726">
        <v>86</v>
      </c>
      <c r="C315" s="727" t="s">
        <v>1358</v>
      </c>
      <c r="D315" s="727"/>
      <c r="E315" s="728" t="s">
        <v>714</v>
      </c>
      <c r="F315" s="728"/>
      <c r="G315" s="729" t="s">
        <v>715</v>
      </c>
      <c r="H315" s="729" t="s">
        <v>715</v>
      </c>
      <c r="I315" s="730">
        <v>255</v>
      </c>
      <c r="J315" s="727" t="s">
        <v>968</v>
      </c>
      <c r="K315" s="782" t="s">
        <v>2756</v>
      </c>
      <c r="L315" s="732">
        <v>860010792</v>
      </c>
      <c r="M315" s="733" t="s">
        <v>2721</v>
      </c>
      <c r="N315" s="731" t="s">
        <v>2722</v>
      </c>
      <c r="O315" s="734" t="s">
        <v>2723</v>
      </c>
      <c r="P315" s="734"/>
      <c r="Q315" s="735"/>
      <c r="R315" s="736">
        <v>86240</v>
      </c>
      <c r="S315" s="734" t="s">
        <v>2725</v>
      </c>
      <c r="T315" s="728" t="s">
        <v>722</v>
      </c>
      <c r="U315" s="737" t="s">
        <v>2726</v>
      </c>
      <c r="V315" s="735"/>
      <c r="W315" s="735"/>
      <c r="X315" s="735"/>
      <c r="Y315" s="735"/>
      <c r="Z315" s="734" t="s">
        <v>2727</v>
      </c>
      <c r="AA315" s="735"/>
      <c r="AB315" s="734" t="s">
        <v>2728</v>
      </c>
      <c r="AC315" s="734"/>
      <c r="AD315" s="734">
        <v>86440</v>
      </c>
      <c r="AE315" s="734" t="s">
        <v>2729</v>
      </c>
      <c r="AF315" s="734" t="s">
        <v>2730</v>
      </c>
      <c r="AG315" s="735"/>
      <c r="AH315" s="735"/>
      <c r="AI315" s="735"/>
      <c r="AJ315" s="735"/>
      <c r="AK315" s="735"/>
      <c r="AL315" s="735"/>
      <c r="AM315" s="738"/>
      <c r="AN315" s="738"/>
      <c r="AO315" s="739"/>
      <c r="AP315" s="752" t="s">
        <v>734</v>
      </c>
      <c r="AQ315" s="824" t="s">
        <v>734</v>
      </c>
      <c r="AR315" s="742" t="s">
        <v>715</v>
      </c>
      <c r="AS315" s="741" t="s">
        <v>2731</v>
      </c>
      <c r="AT315" s="741"/>
      <c r="AU315" s="743">
        <v>43101</v>
      </c>
      <c r="AV315" s="743">
        <v>44926</v>
      </c>
      <c r="AW315" s="744">
        <v>86</v>
      </c>
      <c r="AX315" s="745">
        <v>43098</v>
      </c>
      <c r="AY315" s="741" t="s">
        <v>2732</v>
      </c>
      <c r="AZ315" s="745"/>
      <c r="BA315" s="734"/>
      <c r="BB315" s="734"/>
      <c r="BC315" s="735"/>
      <c r="BD315" s="734"/>
      <c r="BE315" s="735" t="s">
        <v>855</v>
      </c>
      <c r="BF315" s="723" t="s">
        <v>738</v>
      </c>
      <c r="BG315" s="746" t="s">
        <v>737</v>
      </c>
      <c r="BH315" s="746"/>
      <c r="BI315" s="747"/>
    </row>
    <row r="316" spans="1:61" ht="40.15" customHeight="1">
      <c r="A316" s="795">
        <v>870003597</v>
      </c>
      <c r="B316" s="796">
        <v>87</v>
      </c>
      <c r="C316" s="734" t="s">
        <v>745</v>
      </c>
      <c r="D316" s="727"/>
      <c r="E316" s="797" t="s">
        <v>858</v>
      </c>
      <c r="F316" s="797"/>
      <c r="G316" s="791" t="s">
        <v>715</v>
      </c>
      <c r="H316" s="791" t="s">
        <v>715</v>
      </c>
      <c r="I316" s="773">
        <v>183</v>
      </c>
      <c r="J316" s="734" t="s">
        <v>741</v>
      </c>
      <c r="K316" s="799" t="s">
        <v>2757</v>
      </c>
      <c r="L316" s="800">
        <v>870004512</v>
      </c>
      <c r="M316" s="733" t="s">
        <v>2758</v>
      </c>
      <c r="N316" s="769" t="s">
        <v>2759</v>
      </c>
      <c r="O316" s="734"/>
      <c r="P316" s="734" t="s">
        <v>2760</v>
      </c>
      <c r="Q316" s="734"/>
      <c r="R316" s="736">
        <v>87240</v>
      </c>
      <c r="S316" s="734" t="s">
        <v>2761</v>
      </c>
      <c r="T316" s="728" t="s">
        <v>722</v>
      </c>
      <c r="U316" s="737" t="s">
        <v>2762</v>
      </c>
      <c r="V316" s="734" t="s">
        <v>724</v>
      </c>
      <c r="W316" s="734" t="s">
        <v>2763</v>
      </c>
      <c r="X316" s="734" t="s">
        <v>2764</v>
      </c>
      <c r="Y316" s="734"/>
      <c r="Z316" s="734" t="s">
        <v>2765</v>
      </c>
      <c r="AA316" s="801"/>
      <c r="AB316" s="734" t="s">
        <v>2766</v>
      </c>
      <c r="AC316" s="734"/>
      <c r="AD316" s="734">
        <v>87280</v>
      </c>
      <c r="AE316" s="734" t="s">
        <v>1877</v>
      </c>
      <c r="AF316" s="734" t="s">
        <v>2767</v>
      </c>
      <c r="AG316" s="734"/>
      <c r="AH316" s="734"/>
      <c r="AI316" s="734"/>
      <c r="AJ316" s="734"/>
      <c r="AK316" s="734"/>
      <c r="AL316" s="734"/>
      <c r="AM316" s="802"/>
      <c r="AN316" s="738"/>
      <c r="AO316" s="739"/>
      <c r="AP316" s="740" t="s">
        <v>737</v>
      </c>
      <c r="AQ316" s="742" t="s">
        <v>734</v>
      </c>
      <c r="AR316" s="742" t="s">
        <v>715</v>
      </c>
      <c r="AS316" s="742" t="s">
        <v>2768</v>
      </c>
      <c r="AT316" s="742"/>
      <c r="AU316" s="743">
        <v>42552</v>
      </c>
      <c r="AV316" s="743">
        <v>44378</v>
      </c>
      <c r="AW316" s="744">
        <v>87</v>
      </c>
      <c r="AX316" s="743">
        <v>42552</v>
      </c>
      <c r="AY316" s="742" t="s">
        <v>2769</v>
      </c>
      <c r="AZ316" s="742"/>
      <c r="BA316" s="734"/>
      <c r="BB316" s="734"/>
      <c r="BC316" s="734"/>
      <c r="BD316" s="734"/>
      <c r="BE316" s="767" t="s">
        <v>765</v>
      </c>
      <c r="BF316" s="804" t="s">
        <v>871</v>
      </c>
      <c r="BG316" s="746" t="s">
        <v>737</v>
      </c>
      <c r="BH316" s="746"/>
      <c r="BI316" s="747"/>
    </row>
    <row r="317" spans="1:61" ht="40.15" customHeight="1">
      <c r="A317" s="795">
        <v>870007911</v>
      </c>
      <c r="B317" s="796">
        <v>87</v>
      </c>
      <c r="C317" s="734" t="s">
        <v>745</v>
      </c>
      <c r="D317" s="727"/>
      <c r="E317" s="797" t="s">
        <v>858</v>
      </c>
      <c r="F317" s="797"/>
      <c r="G317" s="791" t="s">
        <v>715</v>
      </c>
      <c r="H317" s="791" t="s">
        <v>715</v>
      </c>
      <c r="I317" s="773">
        <v>255</v>
      </c>
      <c r="J317" s="734" t="s">
        <v>968</v>
      </c>
      <c r="K317" s="769" t="s">
        <v>2770</v>
      </c>
      <c r="L317" s="800">
        <v>870004512</v>
      </c>
      <c r="M317" s="733" t="s">
        <v>2758</v>
      </c>
      <c r="N317" s="769" t="s">
        <v>2759</v>
      </c>
      <c r="O317" s="734" t="s">
        <v>2771</v>
      </c>
      <c r="P317" s="734"/>
      <c r="Q317" s="734"/>
      <c r="R317" s="736">
        <v>87700</v>
      </c>
      <c r="S317" s="734" t="s">
        <v>2772</v>
      </c>
      <c r="T317" s="728" t="s">
        <v>722</v>
      </c>
      <c r="U317" s="737" t="s">
        <v>2773</v>
      </c>
      <c r="V317" s="734" t="s">
        <v>724</v>
      </c>
      <c r="W317" s="734" t="s">
        <v>2763</v>
      </c>
      <c r="X317" s="734" t="s">
        <v>2764</v>
      </c>
      <c r="Y317" s="734"/>
      <c r="Z317" s="734" t="s">
        <v>2774</v>
      </c>
      <c r="AA317" s="801"/>
      <c r="AB317" s="734" t="s">
        <v>2766</v>
      </c>
      <c r="AC317" s="734"/>
      <c r="AD317" s="734">
        <v>87280</v>
      </c>
      <c r="AE317" s="734" t="s">
        <v>1877</v>
      </c>
      <c r="AF317" s="734" t="s">
        <v>2767</v>
      </c>
      <c r="AG317" s="734"/>
      <c r="AH317" s="734"/>
      <c r="AI317" s="734"/>
      <c r="AJ317" s="734"/>
      <c r="AK317" s="734"/>
      <c r="AL317" s="734"/>
      <c r="AM317" s="802"/>
      <c r="AN317" s="738"/>
      <c r="AO317" s="739"/>
      <c r="AP317" s="740" t="s">
        <v>737</v>
      </c>
      <c r="AQ317" s="742" t="s">
        <v>734</v>
      </c>
      <c r="AR317" s="742" t="s">
        <v>715</v>
      </c>
      <c r="AS317" s="742" t="s">
        <v>2768</v>
      </c>
      <c r="AT317" s="742"/>
      <c r="AU317" s="743">
        <v>42552</v>
      </c>
      <c r="AV317" s="743">
        <v>44378</v>
      </c>
      <c r="AW317" s="744">
        <v>87</v>
      </c>
      <c r="AX317" s="743">
        <v>42552</v>
      </c>
      <c r="AY317" s="742" t="s">
        <v>2769</v>
      </c>
      <c r="AZ317" s="742"/>
      <c r="BA317" s="734"/>
      <c r="BB317" s="734"/>
      <c r="BC317" s="734"/>
      <c r="BD317" s="734"/>
      <c r="BE317" s="767" t="s">
        <v>765</v>
      </c>
      <c r="BF317" s="804" t="s">
        <v>871</v>
      </c>
      <c r="BG317" s="746" t="s">
        <v>737</v>
      </c>
      <c r="BH317" s="746"/>
      <c r="BI317" s="747"/>
    </row>
    <row r="318" spans="1:61" ht="40.15" customHeight="1">
      <c r="A318" s="795">
        <v>870016094</v>
      </c>
      <c r="B318" s="796">
        <v>87</v>
      </c>
      <c r="C318" s="734" t="s">
        <v>745</v>
      </c>
      <c r="D318" s="727"/>
      <c r="E318" s="797" t="s">
        <v>858</v>
      </c>
      <c r="F318" s="797"/>
      <c r="G318" s="791" t="s">
        <v>715</v>
      </c>
      <c r="H318" s="791" t="s">
        <v>715</v>
      </c>
      <c r="I318" s="773">
        <v>182</v>
      </c>
      <c r="J318" s="734" t="s">
        <v>716</v>
      </c>
      <c r="K318" s="769" t="s">
        <v>2775</v>
      </c>
      <c r="L318" s="800">
        <v>870004512</v>
      </c>
      <c r="M318" s="733" t="s">
        <v>2758</v>
      </c>
      <c r="N318" s="769" t="s">
        <v>2759</v>
      </c>
      <c r="O318" s="734" t="s">
        <v>2776</v>
      </c>
      <c r="P318" s="734"/>
      <c r="Q318" s="734"/>
      <c r="R318" s="736">
        <v>87000</v>
      </c>
      <c r="S318" s="734" t="s">
        <v>1877</v>
      </c>
      <c r="T318" s="728" t="s">
        <v>722</v>
      </c>
      <c r="U318" s="737" t="s">
        <v>2773</v>
      </c>
      <c r="V318" s="734" t="s">
        <v>724</v>
      </c>
      <c r="W318" s="734" t="s">
        <v>2763</v>
      </c>
      <c r="X318" s="734" t="s">
        <v>2764</v>
      </c>
      <c r="Y318" s="734"/>
      <c r="Z318" s="734" t="s">
        <v>2777</v>
      </c>
      <c r="AA318" s="801"/>
      <c r="AB318" s="734" t="s">
        <v>2766</v>
      </c>
      <c r="AC318" s="734"/>
      <c r="AD318" s="734">
        <v>87280</v>
      </c>
      <c r="AE318" s="734" t="s">
        <v>1877</v>
      </c>
      <c r="AF318" s="734" t="s">
        <v>2767</v>
      </c>
      <c r="AG318" s="734"/>
      <c r="AH318" s="734"/>
      <c r="AI318" s="734"/>
      <c r="AJ318" s="734"/>
      <c r="AK318" s="734"/>
      <c r="AL318" s="734"/>
      <c r="AM318" s="802"/>
      <c r="AN318" s="738"/>
      <c r="AO318" s="739"/>
      <c r="AP318" s="740" t="s">
        <v>737</v>
      </c>
      <c r="AQ318" s="742" t="s">
        <v>734</v>
      </c>
      <c r="AR318" s="742" t="s">
        <v>715</v>
      </c>
      <c r="AS318" s="742" t="s">
        <v>2768</v>
      </c>
      <c r="AT318" s="742"/>
      <c r="AU318" s="743">
        <v>42552</v>
      </c>
      <c r="AV318" s="743">
        <v>44378</v>
      </c>
      <c r="AW318" s="744">
        <v>87</v>
      </c>
      <c r="AX318" s="743">
        <v>42552</v>
      </c>
      <c r="AY318" s="742" t="s">
        <v>2769</v>
      </c>
      <c r="AZ318" s="742"/>
      <c r="BA318" s="734"/>
      <c r="BB318" s="734" t="s">
        <v>2778</v>
      </c>
      <c r="BC318" s="734"/>
      <c r="BD318" s="734"/>
      <c r="BE318" s="767" t="s">
        <v>765</v>
      </c>
      <c r="BF318" s="804" t="s">
        <v>871</v>
      </c>
      <c r="BG318" s="746" t="s">
        <v>737</v>
      </c>
      <c r="BH318" s="746"/>
      <c r="BI318" s="747"/>
    </row>
    <row r="319" spans="1:61" ht="40.15" customHeight="1">
      <c r="A319" s="749">
        <v>330007477</v>
      </c>
      <c r="B319" s="825">
        <v>33</v>
      </c>
      <c r="C319" s="727" t="s">
        <v>926</v>
      </c>
      <c r="D319" s="727"/>
      <c r="E319" s="753" t="s">
        <v>1055</v>
      </c>
      <c r="F319" s="826"/>
      <c r="G319" s="736" t="s">
        <v>715</v>
      </c>
      <c r="H319" s="754" t="s">
        <v>715</v>
      </c>
      <c r="I319" s="755">
        <v>182</v>
      </c>
      <c r="J319" s="756" t="s">
        <v>716</v>
      </c>
      <c r="K319" s="757" t="s">
        <v>2779</v>
      </c>
      <c r="L319" s="758">
        <v>330791625</v>
      </c>
      <c r="M319" s="733" t="s">
        <v>2780</v>
      </c>
      <c r="N319" s="769" t="s">
        <v>2780</v>
      </c>
      <c r="O319" s="734" t="s">
        <v>2781</v>
      </c>
      <c r="P319" s="760"/>
      <c r="Q319" s="736"/>
      <c r="R319" s="736">
        <v>33150</v>
      </c>
      <c r="S319" s="761" t="s">
        <v>2782</v>
      </c>
      <c r="T319" s="728" t="s">
        <v>722</v>
      </c>
      <c r="U319" s="737" t="s">
        <v>2783</v>
      </c>
      <c r="V319" s="736"/>
      <c r="W319" s="736"/>
      <c r="X319" s="736"/>
      <c r="Y319" s="736"/>
      <c r="Z319" s="736" t="s">
        <v>2784</v>
      </c>
      <c r="AA319" s="736"/>
      <c r="AB319" s="734" t="s">
        <v>2785</v>
      </c>
      <c r="AC319" s="736"/>
      <c r="AD319" s="736">
        <v>33000</v>
      </c>
      <c r="AE319" s="734" t="s">
        <v>1064</v>
      </c>
      <c r="AF319" s="736" t="s">
        <v>2786</v>
      </c>
      <c r="AG319" s="736"/>
      <c r="AH319" s="736"/>
      <c r="AI319" s="736"/>
      <c r="AJ319" s="736"/>
      <c r="AK319" s="736"/>
      <c r="AL319" s="736"/>
      <c r="AM319" s="763"/>
      <c r="AN319" s="738"/>
      <c r="AO319" s="739"/>
      <c r="AP319" s="740" t="s">
        <v>734</v>
      </c>
      <c r="AQ319" s="742" t="s">
        <v>734</v>
      </c>
      <c r="AR319" s="742" t="s">
        <v>715</v>
      </c>
      <c r="AS319" s="775" t="s">
        <v>2787</v>
      </c>
      <c r="AT319" s="742" t="s">
        <v>2788</v>
      </c>
      <c r="AU319" s="743">
        <v>44927</v>
      </c>
      <c r="AV319" s="743">
        <v>46752</v>
      </c>
      <c r="AW319" s="744">
        <v>33</v>
      </c>
      <c r="AX319" s="743" t="s">
        <v>2789</v>
      </c>
      <c r="AY319" s="742" t="s">
        <v>2790</v>
      </c>
      <c r="AZ319" s="743" t="s">
        <v>737</v>
      </c>
      <c r="BA319" s="734" t="s">
        <v>2791</v>
      </c>
      <c r="BB319" s="773" t="s">
        <v>2792</v>
      </c>
      <c r="BC319" s="736"/>
      <c r="BD319" s="736"/>
      <c r="BE319" s="767" t="s">
        <v>2179</v>
      </c>
      <c r="BF319" s="753" t="s">
        <v>2793</v>
      </c>
      <c r="BG319" s="746" t="s">
        <v>737</v>
      </c>
      <c r="BH319" s="746"/>
      <c r="BI319" s="747"/>
    </row>
    <row r="320" spans="1:61" ht="40.15" customHeight="1">
      <c r="A320" s="749">
        <v>330036419</v>
      </c>
      <c r="B320" s="825">
        <v>33</v>
      </c>
      <c r="C320" s="727" t="s">
        <v>926</v>
      </c>
      <c r="D320" s="727"/>
      <c r="E320" s="753" t="s">
        <v>1055</v>
      </c>
      <c r="F320" s="826"/>
      <c r="G320" s="736" t="s">
        <v>715</v>
      </c>
      <c r="H320" s="754" t="s">
        <v>715</v>
      </c>
      <c r="I320" s="755">
        <v>189</v>
      </c>
      <c r="J320" s="756" t="s">
        <v>1490</v>
      </c>
      <c r="K320" s="757" t="s">
        <v>2794</v>
      </c>
      <c r="L320" s="758">
        <v>330791625</v>
      </c>
      <c r="M320" s="733" t="s">
        <v>2780</v>
      </c>
      <c r="N320" s="769" t="s">
        <v>2780</v>
      </c>
      <c r="O320" s="734" t="s">
        <v>2795</v>
      </c>
      <c r="P320" s="760"/>
      <c r="Q320" s="736"/>
      <c r="R320" s="736">
        <v>33470</v>
      </c>
      <c r="S320" s="761" t="s">
        <v>2796</v>
      </c>
      <c r="T320" s="728" t="s">
        <v>722</v>
      </c>
      <c r="U320" s="737" t="s">
        <v>2797</v>
      </c>
      <c r="V320" s="736"/>
      <c r="W320" s="736"/>
      <c r="X320" s="736"/>
      <c r="Y320" s="736"/>
      <c r="Z320" s="736" t="s">
        <v>2798</v>
      </c>
      <c r="AA320" s="736"/>
      <c r="AB320" s="734" t="s">
        <v>2785</v>
      </c>
      <c r="AC320" s="736"/>
      <c r="AD320" s="736">
        <v>33000</v>
      </c>
      <c r="AE320" s="734" t="s">
        <v>1064</v>
      </c>
      <c r="AF320" s="736" t="s">
        <v>2786</v>
      </c>
      <c r="AG320" s="736"/>
      <c r="AH320" s="736"/>
      <c r="AI320" s="736"/>
      <c r="AJ320" s="734"/>
      <c r="AK320" s="736"/>
      <c r="AL320" s="736"/>
      <c r="AM320" s="763"/>
      <c r="AN320" s="738"/>
      <c r="AO320" s="764"/>
      <c r="AP320" s="740" t="s">
        <v>734</v>
      </c>
      <c r="AQ320" s="742" t="s">
        <v>734</v>
      </c>
      <c r="AR320" s="742" t="s">
        <v>715</v>
      </c>
      <c r="AS320" s="775" t="s">
        <v>2787</v>
      </c>
      <c r="AT320" s="742" t="s">
        <v>2799</v>
      </c>
      <c r="AU320" s="743">
        <v>44927</v>
      </c>
      <c r="AV320" s="743">
        <v>46752</v>
      </c>
      <c r="AW320" s="744">
        <v>33</v>
      </c>
      <c r="AX320" s="743" t="s">
        <v>2789</v>
      </c>
      <c r="AY320" s="742" t="s">
        <v>2790</v>
      </c>
      <c r="AZ320" s="743" t="s">
        <v>737</v>
      </c>
      <c r="BA320" s="734"/>
      <c r="BB320" s="736"/>
      <c r="BC320" s="736"/>
      <c r="BD320" s="736"/>
      <c r="BE320" s="767" t="s">
        <v>2179</v>
      </c>
      <c r="BF320" s="753" t="s">
        <v>2793</v>
      </c>
      <c r="BG320" s="746" t="s">
        <v>737</v>
      </c>
      <c r="BH320" s="746"/>
      <c r="BI320" s="747"/>
    </row>
    <row r="321" spans="1:61" ht="66" customHeight="1">
      <c r="A321" s="749">
        <v>330053471</v>
      </c>
      <c r="B321" s="825">
        <v>33</v>
      </c>
      <c r="C321" s="727" t="s">
        <v>926</v>
      </c>
      <c r="D321" s="727"/>
      <c r="E321" s="753" t="s">
        <v>1055</v>
      </c>
      <c r="F321" s="826"/>
      <c r="G321" s="736" t="s">
        <v>715</v>
      </c>
      <c r="H321" s="754" t="s">
        <v>715</v>
      </c>
      <c r="I321" s="755">
        <v>182</v>
      </c>
      <c r="J321" s="756" t="s">
        <v>716</v>
      </c>
      <c r="K321" s="757" t="s">
        <v>2800</v>
      </c>
      <c r="L321" s="758">
        <v>330791625</v>
      </c>
      <c r="M321" s="733" t="s">
        <v>2780</v>
      </c>
      <c r="N321" s="769" t="s">
        <v>2780</v>
      </c>
      <c r="O321" s="734" t="s">
        <v>2801</v>
      </c>
      <c r="P321" s="760"/>
      <c r="Q321" s="736"/>
      <c r="R321" s="736">
        <v>33800</v>
      </c>
      <c r="S321" s="761" t="s">
        <v>1559</v>
      </c>
      <c r="T321" s="728" t="s">
        <v>722</v>
      </c>
      <c r="U321" s="737" t="s">
        <v>2802</v>
      </c>
      <c r="V321" s="736"/>
      <c r="W321" s="736"/>
      <c r="X321" s="736"/>
      <c r="Y321" s="736"/>
      <c r="Z321" s="736" t="s">
        <v>2803</v>
      </c>
      <c r="AA321" s="736"/>
      <c r="AB321" s="734" t="s">
        <v>2785</v>
      </c>
      <c r="AC321" s="736"/>
      <c r="AD321" s="736">
        <v>33000</v>
      </c>
      <c r="AE321" s="734" t="s">
        <v>1064</v>
      </c>
      <c r="AF321" s="736" t="s">
        <v>2786</v>
      </c>
      <c r="AG321" s="736"/>
      <c r="AH321" s="736"/>
      <c r="AI321" s="736"/>
      <c r="AJ321" s="734"/>
      <c r="AK321" s="736"/>
      <c r="AL321" s="736"/>
      <c r="AM321" s="763"/>
      <c r="AN321" s="738"/>
      <c r="AO321" s="764"/>
      <c r="AP321" s="740" t="s">
        <v>734</v>
      </c>
      <c r="AQ321" s="742" t="s">
        <v>734</v>
      </c>
      <c r="AR321" s="742" t="s">
        <v>715</v>
      </c>
      <c r="AS321" s="775" t="s">
        <v>2787</v>
      </c>
      <c r="AT321" s="742" t="s">
        <v>2799</v>
      </c>
      <c r="AU321" s="743">
        <v>44927</v>
      </c>
      <c r="AV321" s="743">
        <v>46752</v>
      </c>
      <c r="AW321" s="744">
        <v>33</v>
      </c>
      <c r="AX321" s="743" t="s">
        <v>2789</v>
      </c>
      <c r="AY321" s="742" t="s">
        <v>2790</v>
      </c>
      <c r="AZ321" s="743" t="s">
        <v>737</v>
      </c>
      <c r="BA321" s="734"/>
      <c r="BB321" s="792" t="s">
        <v>2804</v>
      </c>
      <c r="BC321" s="736"/>
      <c r="BD321" s="736"/>
      <c r="BE321" s="767" t="s">
        <v>2179</v>
      </c>
      <c r="BF321" s="753" t="s">
        <v>2793</v>
      </c>
      <c r="BG321" s="746" t="s">
        <v>737</v>
      </c>
      <c r="BH321" s="746"/>
      <c r="BI321" s="747"/>
    </row>
    <row r="322" spans="1:61" ht="40.15" customHeight="1">
      <c r="A322" s="749">
        <v>330058231</v>
      </c>
      <c r="B322" s="825">
        <v>33</v>
      </c>
      <c r="C322" s="727" t="s">
        <v>926</v>
      </c>
      <c r="D322" s="727"/>
      <c r="E322" s="753" t="s">
        <v>1055</v>
      </c>
      <c r="F322" s="826"/>
      <c r="G322" s="736" t="s">
        <v>715</v>
      </c>
      <c r="H322" s="754" t="s">
        <v>715</v>
      </c>
      <c r="I322" s="730">
        <v>189</v>
      </c>
      <c r="J322" s="756" t="s">
        <v>1490</v>
      </c>
      <c r="K322" s="757" t="s">
        <v>2805</v>
      </c>
      <c r="L322" s="758">
        <v>330791625</v>
      </c>
      <c r="M322" s="733" t="s">
        <v>2780</v>
      </c>
      <c r="N322" s="769" t="s">
        <v>2780</v>
      </c>
      <c r="O322" s="734" t="s">
        <v>2806</v>
      </c>
      <c r="P322" s="760"/>
      <c r="Q322" s="736"/>
      <c r="R322" s="736">
        <v>33500</v>
      </c>
      <c r="S322" s="761" t="s">
        <v>2306</v>
      </c>
      <c r="T322" s="728" t="s">
        <v>722</v>
      </c>
      <c r="U322" s="737" t="s">
        <v>2807</v>
      </c>
      <c r="V322" s="736"/>
      <c r="W322" s="736"/>
      <c r="X322" s="736"/>
      <c r="Y322" s="736"/>
      <c r="Z322" s="736" t="s">
        <v>2808</v>
      </c>
      <c r="AA322" s="736"/>
      <c r="AB322" s="734" t="s">
        <v>2785</v>
      </c>
      <c r="AC322" s="736"/>
      <c r="AD322" s="736">
        <v>33000</v>
      </c>
      <c r="AE322" s="734" t="s">
        <v>1064</v>
      </c>
      <c r="AF322" s="736" t="s">
        <v>2786</v>
      </c>
      <c r="AG322" s="736"/>
      <c r="AH322" s="736"/>
      <c r="AI322" s="736"/>
      <c r="AJ322" s="734"/>
      <c r="AK322" s="736"/>
      <c r="AL322" s="736"/>
      <c r="AM322" s="763"/>
      <c r="AN322" s="738"/>
      <c r="AO322" s="926">
        <v>44562</v>
      </c>
      <c r="AP322" s="789" t="s">
        <v>734</v>
      </c>
      <c r="AQ322" s="742" t="s">
        <v>734</v>
      </c>
      <c r="AR322" s="742" t="s">
        <v>715</v>
      </c>
      <c r="AS322" s="775" t="s">
        <v>2787</v>
      </c>
      <c r="AT322" s="897" t="s">
        <v>2809</v>
      </c>
      <c r="AU322" s="743">
        <v>44927</v>
      </c>
      <c r="AV322" s="743">
        <v>46752</v>
      </c>
      <c r="AW322" s="744">
        <v>33</v>
      </c>
      <c r="AX322" s="743" t="s">
        <v>2789</v>
      </c>
      <c r="AY322" s="742" t="s">
        <v>2790</v>
      </c>
      <c r="AZ322" s="895" t="s">
        <v>737</v>
      </c>
      <c r="BA322" s="734"/>
      <c r="BB322" s="773" t="s">
        <v>2810</v>
      </c>
      <c r="BC322" s="736"/>
      <c r="BD322" s="736"/>
      <c r="BE322" s="767" t="s">
        <v>2179</v>
      </c>
      <c r="BF322" s="753" t="s">
        <v>2793</v>
      </c>
      <c r="BG322" s="746" t="s">
        <v>737</v>
      </c>
      <c r="BH322" s="746"/>
      <c r="BI322" s="747"/>
    </row>
    <row r="323" spans="1:61" ht="40.15" customHeight="1">
      <c r="A323" s="749">
        <v>330059494</v>
      </c>
      <c r="B323" s="825">
        <v>33</v>
      </c>
      <c r="C323" s="727" t="s">
        <v>926</v>
      </c>
      <c r="D323" s="727"/>
      <c r="E323" s="753" t="s">
        <v>1055</v>
      </c>
      <c r="F323" s="826"/>
      <c r="G323" s="736" t="s">
        <v>715</v>
      </c>
      <c r="H323" s="754" t="s">
        <v>715</v>
      </c>
      <c r="I323" s="755">
        <v>182</v>
      </c>
      <c r="J323" s="756" t="s">
        <v>716</v>
      </c>
      <c r="K323" s="757" t="s">
        <v>2811</v>
      </c>
      <c r="L323" s="758">
        <v>330791625</v>
      </c>
      <c r="M323" s="733" t="s">
        <v>2780</v>
      </c>
      <c r="N323" s="769" t="s">
        <v>2780</v>
      </c>
      <c r="O323" s="760" t="s">
        <v>2812</v>
      </c>
      <c r="P323" s="760"/>
      <c r="Q323" s="736"/>
      <c r="R323" s="736">
        <v>33500</v>
      </c>
      <c r="S323" s="761" t="s">
        <v>2306</v>
      </c>
      <c r="T323" s="728" t="s">
        <v>722</v>
      </c>
      <c r="U323" s="737" t="s">
        <v>2813</v>
      </c>
      <c r="V323" s="736"/>
      <c r="W323" s="736"/>
      <c r="X323" s="736"/>
      <c r="Y323" s="736"/>
      <c r="Z323" s="736"/>
      <c r="AA323" s="736"/>
      <c r="AB323" s="734" t="s">
        <v>2785</v>
      </c>
      <c r="AC323" s="736"/>
      <c r="AD323" s="736">
        <v>33000</v>
      </c>
      <c r="AE323" s="734" t="s">
        <v>1064</v>
      </c>
      <c r="AF323" s="736" t="s">
        <v>2786</v>
      </c>
      <c r="AG323" s="736"/>
      <c r="AH323" s="736"/>
      <c r="AI323" s="736"/>
      <c r="AJ323" s="734"/>
      <c r="AK323" s="736"/>
      <c r="AL323" s="736"/>
      <c r="AM323" s="763"/>
      <c r="AN323" s="738"/>
      <c r="AO323" s="772"/>
      <c r="AP323" s="740" t="s">
        <v>734</v>
      </c>
      <c r="AQ323" s="742" t="s">
        <v>734</v>
      </c>
      <c r="AR323" s="742" t="s">
        <v>715</v>
      </c>
      <c r="AS323" s="775" t="s">
        <v>2787</v>
      </c>
      <c r="AT323" s="742" t="s">
        <v>2799</v>
      </c>
      <c r="AU323" s="743">
        <v>44927</v>
      </c>
      <c r="AV323" s="743">
        <v>46752</v>
      </c>
      <c r="AW323" s="744">
        <v>33</v>
      </c>
      <c r="AX323" s="743" t="s">
        <v>2789</v>
      </c>
      <c r="AY323" s="742" t="s">
        <v>2790</v>
      </c>
      <c r="AZ323" s="743" t="s">
        <v>737</v>
      </c>
      <c r="BA323" s="734"/>
      <c r="BB323" s="736"/>
      <c r="BC323" s="736"/>
      <c r="BD323" s="736"/>
      <c r="BE323" s="767" t="s">
        <v>2179</v>
      </c>
      <c r="BF323" s="753" t="s">
        <v>2793</v>
      </c>
      <c r="BG323" s="746" t="s">
        <v>737</v>
      </c>
      <c r="BH323" s="746"/>
      <c r="BI323" s="747"/>
    </row>
    <row r="324" spans="1:61" ht="79.150000000000006" customHeight="1">
      <c r="A324" s="749">
        <v>330060138</v>
      </c>
      <c r="B324" s="825">
        <v>33</v>
      </c>
      <c r="C324" s="727" t="s">
        <v>926</v>
      </c>
      <c r="D324" s="727"/>
      <c r="E324" s="753" t="s">
        <v>1055</v>
      </c>
      <c r="F324" s="826"/>
      <c r="G324" s="736" t="s">
        <v>715</v>
      </c>
      <c r="H324" s="754" t="s">
        <v>715</v>
      </c>
      <c r="I324" s="755">
        <v>182</v>
      </c>
      <c r="J324" s="756" t="s">
        <v>716</v>
      </c>
      <c r="K324" s="757" t="s">
        <v>2814</v>
      </c>
      <c r="L324" s="758">
        <v>330791625</v>
      </c>
      <c r="M324" s="733" t="s">
        <v>2780</v>
      </c>
      <c r="N324" s="769" t="s">
        <v>2780</v>
      </c>
      <c r="O324" s="734" t="s">
        <v>2815</v>
      </c>
      <c r="P324" s="760"/>
      <c r="Q324" s="736"/>
      <c r="R324" s="736">
        <v>33000</v>
      </c>
      <c r="S324" s="761" t="s">
        <v>1064</v>
      </c>
      <c r="T324" s="728" t="s">
        <v>722</v>
      </c>
      <c r="U324" s="737" t="s">
        <v>2816</v>
      </c>
      <c r="V324" s="736"/>
      <c r="W324" s="736"/>
      <c r="X324" s="736"/>
      <c r="Y324" s="736"/>
      <c r="Z324" s="736"/>
      <c r="AA324" s="736"/>
      <c r="AB324" s="734" t="s">
        <v>2785</v>
      </c>
      <c r="AC324" s="736"/>
      <c r="AD324" s="736">
        <v>33000</v>
      </c>
      <c r="AE324" s="734" t="s">
        <v>1064</v>
      </c>
      <c r="AF324" s="736" t="s">
        <v>2786</v>
      </c>
      <c r="AG324" s="736"/>
      <c r="AH324" s="736"/>
      <c r="AI324" s="736"/>
      <c r="AJ324" s="734"/>
      <c r="AK324" s="736"/>
      <c r="AL324" s="736"/>
      <c r="AM324" s="763"/>
      <c r="AN324" s="738"/>
      <c r="AO324" s="772"/>
      <c r="AP324" s="740" t="s">
        <v>734</v>
      </c>
      <c r="AQ324" s="742" t="s">
        <v>734</v>
      </c>
      <c r="AR324" s="742" t="s">
        <v>715</v>
      </c>
      <c r="AS324" s="775" t="s">
        <v>2787</v>
      </c>
      <c r="AT324" s="742" t="s">
        <v>2799</v>
      </c>
      <c r="AU324" s="743">
        <v>44927</v>
      </c>
      <c r="AV324" s="743">
        <v>46752</v>
      </c>
      <c r="AW324" s="744">
        <v>33</v>
      </c>
      <c r="AX324" s="743" t="s">
        <v>2789</v>
      </c>
      <c r="AY324" s="742" t="s">
        <v>2790</v>
      </c>
      <c r="AZ324" s="743" t="s">
        <v>737</v>
      </c>
      <c r="BA324" s="734"/>
      <c r="BB324" s="736"/>
      <c r="BC324" s="736"/>
      <c r="BD324" s="736"/>
      <c r="BE324" s="767" t="s">
        <v>2179</v>
      </c>
      <c r="BF324" s="753" t="s">
        <v>2793</v>
      </c>
      <c r="BG324" s="746" t="s">
        <v>737</v>
      </c>
      <c r="BH324" s="746"/>
      <c r="BI324" s="747"/>
    </row>
    <row r="325" spans="1:61" ht="40.15" customHeight="1">
      <c r="A325" s="749">
        <v>330064254</v>
      </c>
      <c r="B325" s="825">
        <v>33</v>
      </c>
      <c r="C325" s="727" t="s">
        <v>926</v>
      </c>
      <c r="D325" s="727"/>
      <c r="E325" s="753" t="s">
        <v>1055</v>
      </c>
      <c r="F325" s="826"/>
      <c r="G325" s="736" t="s">
        <v>715</v>
      </c>
      <c r="H325" s="754" t="s">
        <v>715</v>
      </c>
      <c r="I325" s="730">
        <v>445</v>
      </c>
      <c r="J325" s="756" t="s">
        <v>1023</v>
      </c>
      <c r="K325" s="757" t="s">
        <v>2642</v>
      </c>
      <c r="L325" s="758">
        <v>330791625</v>
      </c>
      <c r="M325" s="733" t="s">
        <v>2780</v>
      </c>
      <c r="N325" s="769" t="s">
        <v>2780</v>
      </c>
      <c r="O325" s="734" t="s">
        <v>2817</v>
      </c>
      <c r="P325" s="760"/>
      <c r="Q325" s="736"/>
      <c r="R325" s="736">
        <v>33700</v>
      </c>
      <c r="S325" s="761" t="s">
        <v>1657</v>
      </c>
      <c r="T325" s="728" t="s">
        <v>722</v>
      </c>
      <c r="U325" s="737" t="s">
        <v>2818</v>
      </c>
      <c r="V325" s="736" t="s">
        <v>813</v>
      </c>
      <c r="W325" s="736" t="s">
        <v>2819</v>
      </c>
      <c r="X325" s="736" t="s">
        <v>2820</v>
      </c>
      <c r="Y325" s="736" t="s">
        <v>954</v>
      </c>
      <c r="Z325" s="894">
        <v>556074235</v>
      </c>
      <c r="AA325" s="736"/>
      <c r="AB325" s="734" t="s">
        <v>2785</v>
      </c>
      <c r="AC325" s="736"/>
      <c r="AD325" s="736">
        <v>33000</v>
      </c>
      <c r="AE325" s="734" t="s">
        <v>1064</v>
      </c>
      <c r="AF325" s="736" t="s">
        <v>2786</v>
      </c>
      <c r="AG325" s="736"/>
      <c r="AH325" s="736"/>
      <c r="AI325" s="736"/>
      <c r="AJ325" s="734"/>
      <c r="AK325" s="736"/>
      <c r="AL325" s="736"/>
      <c r="AM325" s="763"/>
      <c r="AN325" s="738"/>
      <c r="AO325" s="772">
        <v>44928</v>
      </c>
      <c r="AP325" s="789" t="s">
        <v>734</v>
      </c>
      <c r="AQ325" s="742" t="s">
        <v>734</v>
      </c>
      <c r="AR325" s="742" t="s">
        <v>715</v>
      </c>
      <c r="AS325" s="775" t="s">
        <v>2787</v>
      </c>
      <c r="AT325" s="927" t="s">
        <v>2821</v>
      </c>
      <c r="AU325" s="743">
        <v>44927</v>
      </c>
      <c r="AV325" s="743">
        <v>46752</v>
      </c>
      <c r="AW325" s="744">
        <v>33</v>
      </c>
      <c r="AX325" s="743" t="s">
        <v>2789</v>
      </c>
      <c r="AY325" s="742" t="s">
        <v>2790</v>
      </c>
      <c r="AZ325" s="743" t="s">
        <v>737</v>
      </c>
      <c r="BA325" s="734"/>
      <c r="BB325" s="736"/>
      <c r="BC325" s="736"/>
      <c r="BD325" s="736"/>
      <c r="BE325" s="767"/>
      <c r="BF325" s="753" t="s">
        <v>2793</v>
      </c>
      <c r="BG325" s="746" t="s">
        <v>737</v>
      </c>
      <c r="BH325" s="746"/>
      <c r="BI325" s="747"/>
    </row>
    <row r="326" spans="1:61" ht="40.15" customHeight="1">
      <c r="A326" s="749">
        <v>330780594</v>
      </c>
      <c r="B326" s="825">
        <v>33</v>
      </c>
      <c r="C326" s="727" t="s">
        <v>926</v>
      </c>
      <c r="D326" s="727"/>
      <c r="E326" s="753" t="s">
        <v>1055</v>
      </c>
      <c r="F326" s="826"/>
      <c r="G326" s="736" t="s">
        <v>715</v>
      </c>
      <c r="H326" s="754" t="s">
        <v>715</v>
      </c>
      <c r="I326" s="730">
        <v>188</v>
      </c>
      <c r="J326" s="816" t="s">
        <v>985</v>
      </c>
      <c r="K326" s="757" t="s">
        <v>2822</v>
      </c>
      <c r="L326" s="758">
        <v>330791625</v>
      </c>
      <c r="M326" s="733" t="s">
        <v>2780</v>
      </c>
      <c r="N326" s="769" t="s">
        <v>2780</v>
      </c>
      <c r="O326" s="734" t="s">
        <v>2823</v>
      </c>
      <c r="P326" s="760"/>
      <c r="Q326" s="736"/>
      <c r="R326" s="736">
        <v>33290</v>
      </c>
      <c r="S326" s="761" t="s">
        <v>2341</v>
      </c>
      <c r="T326" s="728" t="s">
        <v>722</v>
      </c>
      <c r="U326" s="737" t="s">
        <v>2824</v>
      </c>
      <c r="V326" s="736"/>
      <c r="W326" s="736"/>
      <c r="X326" s="736"/>
      <c r="Y326" s="736"/>
      <c r="Z326" s="736" t="s">
        <v>2825</v>
      </c>
      <c r="AA326" s="736"/>
      <c r="AB326" s="734" t="s">
        <v>2785</v>
      </c>
      <c r="AC326" s="736"/>
      <c r="AD326" s="736">
        <v>33000</v>
      </c>
      <c r="AE326" s="734" t="s">
        <v>1064</v>
      </c>
      <c r="AF326" s="736" t="s">
        <v>2786</v>
      </c>
      <c r="AG326" s="736"/>
      <c r="AH326" s="736"/>
      <c r="AI326" s="736"/>
      <c r="AJ326" s="734"/>
      <c r="AK326" s="928"/>
      <c r="AL326" s="736"/>
      <c r="AM326" s="763"/>
      <c r="AN326" s="738"/>
      <c r="AO326" s="764"/>
      <c r="AP326" s="740" t="s">
        <v>734</v>
      </c>
      <c r="AQ326" s="742" t="s">
        <v>734</v>
      </c>
      <c r="AR326" s="742" t="s">
        <v>715</v>
      </c>
      <c r="AS326" s="775" t="s">
        <v>2787</v>
      </c>
      <c r="AT326" s="742" t="s">
        <v>2799</v>
      </c>
      <c r="AU326" s="743">
        <v>44927</v>
      </c>
      <c r="AV326" s="743">
        <v>46752</v>
      </c>
      <c r="AW326" s="744">
        <v>33</v>
      </c>
      <c r="AX326" s="743" t="s">
        <v>2789</v>
      </c>
      <c r="AY326" s="742" t="s">
        <v>2790</v>
      </c>
      <c r="AZ326" s="743" t="s">
        <v>737</v>
      </c>
      <c r="BA326" s="734"/>
      <c r="BB326" s="736"/>
      <c r="BC326" s="736"/>
      <c r="BD326" s="736"/>
      <c r="BE326" s="767" t="s">
        <v>2179</v>
      </c>
      <c r="BF326" s="753" t="s">
        <v>2793</v>
      </c>
      <c r="BG326" s="746" t="s">
        <v>737</v>
      </c>
      <c r="BH326" s="746"/>
      <c r="BI326" s="747"/>
    </row>
    <row r="327" spans="1:61" ht="40.15" customHeight="1">
      <c r="A327" s="749">
        <v>330780610</v>
      </c>
      <c r="B327" s="825">
        <v>33</v>
      </c>
      <c r="C327" s="727" t="s">
        <v>926</v>
      </c>
      <c r="D327" s="727"/>
      <c r="E327" s="753" t="s">
        <v>1055</v>
      </c>
      <c r="F327" s="826"/>
      <c r="G327" s="736" t="s">
        <v>715</v>
      </c>
      <c r="H327" s="754" t="s">
        <v>715</v>
      </c>
      <c r="I327" s="755">
        <v>189</v>
      </c>
      <c r="J327" s="756" t="s">
        <v>1490</v>
      </c>
      <c r="K327" s="757" t="s">
        <v>2826</v>
      </c>
      <c r="L327" s="758">
        <v>330791625</v>
      </c>
      <c r="M327" s="733" t="s">
        <v>2780</v>
      </c>
      <c r="N327" s="769" t="s">
        <v>2780</v>
      </c>
      <c r="O327" s="734" t="s">
        <v>2827</v>
      </c>
      <c r="P327" s="760"/>
      <c r="Q327" s="736"/>
      <c r="R327" s="736">
        <v>33150</v>
      </c>
      <c r="S327" s="761" t="s">
        <v>2782</v>
      </c>
      <c r="T327" s="728" t="s">
        <v>722</v>
      </c>
      <c r="U327" s="737" t="s">
        <v>2828</v>
      </c>
      <c r="V327" s="736"/>
      <c r="W327" s="736"/>
      <c r="X327" s="736"/>
      <c r="Y327" s="736"/>
      <c r="Z327" s="736" t="s">
        <v>2829</v>
      </c>
      <c r="AA327" s="736"/>
      <c r="AB327" s="734" t="s">
        <v>2785</v>
      </c>
      <c r="AC327" s="736"/>
      <c r="AD327" s="736">
        <v>33000</v>
      </c>
      <c r="AE327" s="734" t="s">
        <v>1064</v>
      </c>
      <c r="AF327" s="736" t="s">
        <v>2786</v>
      </c>
      <c r="AG327" s="736"/>
      <c r="AH327" s="736"/>
      <c r="AI327" s="736"/>
      <c r="AJ327" s="734"/>
      <c r="AK327" s="736"/>
      <c r="AL327" s="736"/>
      <c r="AM327" s="763"/>
      <c r="AN327" s="738"/>
      <c r="AO327" s="764"/>
      <c r="AP327" s="740" t="s">
        <v>734</v>
      </c>
      <c r="AQ327" s="742" t="s">
        <v>734</v>
      </c>
      <c r="AR327" s="742" t="s">
        <v>715</v>
      </c>
      <c r="AS327" s="775" t="s">
        <v>2787</v>
      </c>
      <c r="AT327" s="742" t="s">
        <v>2799</v>
      </c>
      <c r="AU327" s="743">
        <v>44927</v>
      </c>
      <c r="AV327" s="743">
        <v>46752</v>
      </c>
      <c r="AW327" s="744">
        <v>33</v>
      </c>
      <c r="AX327" s="743" t="s">
        <v>2789</v>
      </c>
      <c r="AY327" s="742" t="s">
        <v>2790</v>
      </c>
      <c r="AZ327" s="743" t="s">
        <v>737</v>
      </c>
      <c r="BA327" s="734"/>
      <c r="BB327" s="736"/>
      <c r="BC327" s="736"/>
      <c r="BD327" s="736"/>
      <c r="BE327" s="767" t="s">
        <v>2179</v>
      </c>
      <c r="BF327" s="753" t="s">
        <v>2793</v>
      </c>
      <c r="BG327" s="746" t="s">
        <v>737</v>
      </c>
      <c r="BH327" s="746"/>
      <c r="BI327" s="747"/>
    </row>
    <row r="328" spans="1:61" ht="40.15" customHeight="1">
      <c r="A328" s="749">
        <v>330780628</v>
      </c>
      <c r="B328" s="825">
        <v>33</v>
      </c>
      <c r="C328" s="727" t="s">
        <v>926</v>
      </c>
      <c r="D328" s="727"/>
      <c r="E328" s="753" t="s">
        <v>1055</v>
      </c>
      <c r="F328" s="826"/>
      <c r="G328" s="736" t="s">
        <v>715</v>
      </c>
      <c r="H328" s="754" t="s">
        <v>715</v>
      </c>
      <c r="I328" s="755">
        <v>189</v>
      </c>
      <c r="J328" s="756" t="s">
        <v>1490</v>
      </c>
      <c r="K328" s="757" t="s">
        <v>2830</v>
      </c>
      <c r="L328" s="758">
        <v>330791625</v>
      </c>
      <c r="M328" s="733" t="s">
        <v>2780</v>
      </c>
      <c r="N328" s="769" t="s">
        <v>2780</v>
      </c>
      <c r="O328" s="734" t="s">
        <v>2831</v>
      </c>
      <c r="P328" s="760"/>
      <c r="Q328" s="736"/>
      <c r="R328" s="736">
        <v>33000</v>
      </c>
      <c r="S328" s="761" t="s">
        <v>1064</v>
      </c>
      <c r="T328" s="728" t="s">
        <v>722</v>
      </c>
      <c r="U328" s="737" t="s">
        <v>2832</v>
      </c>
      <c r="V328" s="736"/>
      <c r="W328" s="736"/>
      <c r="X328" s="736"/>
      <c r="Y328" s="736"/>
      <c r="Z328" s="736" t="s">
        <v>2833</v>
      </c>
      <c r="AA328" s="736"/>
      <c r="AB328" s="734" t="s">
        <v>2785</v>
      </c>
      <c r="AC328" s="736"/>
      <c r="AD328" s="736">
        <v>33000</v>
      </c>
      <c r="AE328" s="734" t="s">
        <v>1064</v>
      </c>
      <c r="AF328" s="736" t="s">
        <v>2786</v>
      </c>
      <c r="AG328" s="736"/>
      <c r="AH328" s="736"/>
      <c r="AI328" s="736"/>
      <c r="AJ328" s="734"/>
      <c r="AK328" s="736"/>
      <c r="AL328" s="736"/>
      <c r="AM328" s="763"/>
      <c r="AN328" s="738"/>
      <c r="AO328" s="764"/>
      <c r="AP328" s="740" t="s">
        <v>734</v>
      </c>
      <c r="AQ328" s="742" t="s">
        <v>734</v>
      </c>
      <c r="AR328" s="742" t="s">
        <v>715</v>
      </c>
      <c r="AS328" s="775" t="s">
        <v>2787</v>
      </c>
      <c r="AT328" s="742" t="s">
        <v>2799</v>
      </c>
      <c r="AU328" s="743">
        <v>44927</v>
      </c>
      <c r="AV328" s="743">
        <v>46752</v>
      </c>
      <c r="AW328" s="744">
        <v>33</v>
      </c>
      <c r="AX328" s="743" t="s">
        <v>2789</v>
      </c>
      <c r="AY328" s="742" t="s">
        <v>2790</v>
      </c>
      <c r="AZ328" s="743" t="s">
        <v>737</v>
      </c>
      <c r="BA328" s="734"/>
      <c r="BB328" s="736"/>
      <c r="BC328" s="736"/>
      <c r="BD328" s="736"/>
      <c r="BE328" s="767" t="s">
        <v>2179</v>
      </c>
      <c r="BF328" s="753" t="s">
        <v>2793</v>
      </c>
      <c r="BG328" s="746" t="s">
        <v>737</v>
      </c>
      <c r="BH328" s="746"/>
      <c r="BI328" s="747"/>
    </row>
    <row r="329" spans="1:61" ht="40.15" customHeight="1">
      <c r="A329" s="749">
        <v>330781014</v>
      </c>
      <c r="B329" s="825">
        <v>33</v>
      </c>
      <c r="C329" s="727" t="s">
        <v>926</v>
      </c>
      <c r="D329" s="727"/>
      <c r="E329" s="753" t="s">
        <v>1055</v>
      </c>
      <c r="F329" s="826"/>
      <c r="G329" s="736" t="s">
        <v>715</v>
      </c>
      <c r="H329" s="754" t="s">
        <v>715</v>
      </c>
      <c r="I329" s="755">
        <v>183</v>
      </c>
      <c r="J329" s="756" t="s">
        <v>741</v>
      </c>
      <c r="K329" s="757" t="s">
        <v>2834</v>
      </c>
      <c r="L329" s="758">
        <v>330791625</v>
      </c>
      <c r="M329" s="733" t="s">
        <v>2780</v>
      </c>
      <c r="N329" s="769" t="s">
        <v>2780</v>
      </c>
      <c r="O329" s="734" t="s">
        <v>2835</v>
      </c>
      <c r="P329" s="760"/>
      <c r="Q329" s="736"/>
      <c r="R329" s="736">
        <v>33320</v>
      </c>
      <c r="S329" s="761" t="s">
        <v>1545</v>
      </c>
      <c r="T329" s="728" t="s">
        <v>722</v>
      </c>
      <c r="U329" s="737" t="s">
        <v>2836</v>
      </c>
      <c r="V329" s="736"/>
      <c r="W329" s="736"/>
      <c r="X329" s="736"/>
      <c r="Y329" s="736"/>
      <c r="Z329" s="736" t="s">
        <v>2837</v>
      </c>
      <c r="AA329" s="736"/>
      <c r="AB329" s="734" t="s">
        <v>2785</v>
      </c>
      <c r="AC329" s="736"/>
      <c r="AD329" s="736">
        <v>33000</v>
      </c>
      <c r="AE329" s="734" t="s">
        <v>1064</v>
      </c>
      <c r="AF329" s="736" t="s">
        <v>2786</v>
      </c>
      <c r="AG329" s="736"/>
      <c r="AH329" s="736"/>
      <c r="AI329" s="736"/>
      <c r="AJ329" s="734"/>
      <c r="AK329" s="736"/>
      <c r="AL329" s="736"/>
      <c r="AM329" s="763"/>
      <c r="AN329" s="738"/>
      <c r="AO329" s="764"/>
      <c r="AP329" s="740" t="s">
        <v>734</v>
      </c>
      <c r="AQ329" s="742" t="s">
        <v>734</v>
      </c>
      <c r="AR329" s="742" t="s">
        <v>715</v>
      </c>
      <c r="AS329" s="775" t="s">
        <v>2787</v>
      </c>
      <c r="AT329" s="742" t="s">
        <v>2799</v>
      </c>
      <c r="AU329" s="743">
        <v>44927</v>
      </c>
      <c r="AV329" s="743">
        <v>46752</v>
      </c>
      <c r="AW329" s="744">
        <v>33</v>
      </c>
      <c r="AX329" s="743" t="s">
        <v>2789</v>
      </c>
      <c r="AY329" s="742" t="s">
        <v>2790</v>
      </c>
      <c r="AZ329" s="743" t="s">
        <v>737</v>
      </c>
      <c r="BA329" s="734"/>
      <c r="BB329" s="736"/>
      <c r="BC329" s="736"/>
      <c r="BD329" s="736"/>
      <c r="BE329" s="767" t="s">
        <v>2179</v>
      </c>
      <c r="BF329" s="753" t="s">
        <v>2793</v>
      </c>
      <c r="BG329" s="746" t="s">
        <v>737</v>
      </c>
      <c r="BH329" s="746"/>
      <c r="BI329" s="747"/>
    </row>
    <row r="330" spans="1:61" ht="40.15" customHeight="1">
      <c r="A330" s="749">
        <v>330781147</v>
      </c>
      <c r="B330" s="825">
        <v>33</v>
      </c>
      <c r="C330" s="727" t="s">
        <v>926</v>
      </c>
      <c r="D330" s="727"/>
      <c r="E330" s="753" t="s">
        <v>1055</v>
      </c>
      <c r="F330" s="826"/>
      <c r="G330" s="736" t="s">
        <v>715</v>
      </c>
      <c r="H330" s="754" t="s">
        <v>715</v>
      </c>
      <c r="I330" s="755">
        <v>192</v>
      </c>
      <c r="J330" s="756" t="s">
        <v>1694</v>
      </c>
      <c r="K330" s="778" t="s">
        <v>2838</v>
      </c>
      <c r="L330" s="758">
        <v>330791625</v>
      </c>
      <c r="M330" s="733" t="s">
        <v>2780</v>
      </c>
      <c r="N330" s="769" t="s">
        <v>2780</v>
      </c>
      <c r="O330" s="734" t="s">
        <v>2839</v>
      </c>
      <c r="P330" s="760"/>
      <c r="Q330" s="736"/>
      <c r="R330" s="736">
        <v>33320</v>
      </c>
      <c r="S330" s="761" t="s">
        <v>1545</v>
      </c>
      <c r="T330" s="728" t="s">
        <v>722</v>
      </c>
      <c r="U330" s="737" t="s">
        <v>2840</v>
      </c>
      <c r="V330" s="736"/>
      <c r="W330" s="736"/>
      <c r="X330" s="736"/>
      <c r="Y330" s="736"/>
      <c r="Z330" s="736" t="s">
        <v>2841</v>
      </c>
      <c r="AA330" s="736"/>
      <c r="AB330" s="734" t="s">
        <v>2785</v>
      </c>
      <c r="AC330" s="736"/>
      <c r="AD330" s="736">
        <v>33000</v>
      </c>
      <c r="AE330" s="734" t="s">
        <v>1064</v>
      </c>
      <c r="AF330" s="736" t="s">
        <v>2786</v>
      </c>
      <c r="AG330" s="736"/>
      <c r="AH330" s="736"/>
      <c r="AI330" s="736"/>
      <c r="AJ330" s="734"/>
      <c r="AK330" s="736"/>
      <c r="AL330" s="736"/>
      <c r="AM330" s="763"/>
      <c r="AN330" s="738"/>
      <c r="AO330" s="764"/>
      <c r="AP330" s="740" t="s">
        <v>734</v>
      </c>
      <c r="AQ330" s="742" t="s">
        <v>734</v>
      </c>
      <c r="AR330" s="742" t="s">
        <v>715</v>
      </c>
      <c r="AS330" s="775" t="s">
        <v>2787</v>
      </c>
      <c r="AT330" s="742" t="s">
        <v>2799</v>
      </c>
      <c r="AU330" s="743">
        <v>44927</v>
      </c>
      <c r="AV330" s="743">
        <v>46752</v>
      </c>
      <c r="AW330" s="744">
        <v>33</v>
      </c>
      <c r="AX330" s="743" t="s">
        <v>2789</v>
      </c>
      <c r="AY330" s="742" t="s">
        <v>2790</v>
      </c>
      <c r="AZ330" s="743" t="s">
        <v>737</v>
      </c>
      <c r="BA330" s="734"/>
      <c r="BB330" s="736"/>
      <c r="BC330" s="736"/>
      <c r="BD330" s="736"/>
      <c r="BE330" s="767" t="s">
        <v>2179</v>
      </c>
      <c r="BF330" s="753" t="s">
        <v>2793</v>
      </c>
      <c r="BG330" s="746" t="s">
        <v>737</v>
      </c>
      <c r="BH330" s="746"/>
      <c r="BI330" s="747"/>
    </row>
    <row r="331" spans="1:61" ht="40.15" customHeight="1">
      <c r="A331" s="749">
        <v>330781584</v>
      </c>
      <c r="B331" s="825">
        <v>33</v>
      </c>
      <c r="C331" s="727" t="s">
        <v>926</v>
      </c>
      <c r="D331" s="727"/>
      <c r="E331" s="753" t="s">
        <v>1055</v>
      </c>
      <c r="F331" s="826"/>
      <c r="G331" s="736" t="s">
        <v>715</v>
      </c>
      <c r="H331" s="754" t="s">
        <v>715</v>
      </c>
      <c r="I331" s="755">
        <v>183</v>
      </c>
      <c r="J331" s="756" t="s">
        <v>741</v>
      </c>
      <c r="K331" s="757" t="s">
        <v>2842</v>
      </c>
      <c r="L331" s="758">
        <v>330791625</v>
      </c>
      <c r="M331" s="733" t="s">
        <v>2780</v>
      </c>
      <c r="N331" s="769" t="s">
        <v>2780</v>
      </c>
      <c r="O331" s="760"/>
      <c r="P331" s="760"/>
      <c r="Q331" s="736"/>
      <c r="R331" s="736">
        <v>33570</v>
      </c>
      <c r="S331" s="761" t="s">
        <v>2843</v>
      </c>
      <c r="T331" s="728" t="s">
        <v>722</v>
      </c>
      <c r="U331" s="737" t="s">
        <v>2844</v>
      </c>
      <c r="V331" s="736"/>
      <c r="W331" s="736"/>
      <c r="X331" s="736"/>
      <c r="Y331" s="736"/>
      <c r="Z331" s="736" t="s">
        <v>2845</v>
      </c>
      <c r="AA331" s="736"/>
      <c r="AB331" s="734" t="s">
        <v>2785</v>
      </c>
      <c r="AC331" s="736"/>
      <c r="AD331" s="736">
        <v>33000</v>
      </c>
      <c r="AE331" s="734" t="s">
        <v>1064</v>
      </c>
      <c r="AF331" s="736" t="s">
        <v>2786</v>
      </c>
      <c r="AG331" s="736"/>
      <c r="AH331" s="736"/>
      <c r="AI331" s="736"/>
      <c r="AJ331" s="734"/>
      <c r="AK331" s="736"/>
      <c r="AL331" s="736"/>
      <c r="AM331" s="763"/>
      <c r="AN331" s="738"/>
      <c r="AO331" s="764"/>
      <c r="AP331" s="740" t="s">
        <v>734</v>
      </c>
      <c r="AQ331" s="742" t="s">
        <v>734</v>
      </c>
      <c r="AR331" s="742" t="s">
        <v>715</v>
      </c>
      <c r="AS331" s="775" t="s">
        <v>2787</v>
      </c>
      <c r="AT331" s="742" t="s">
        <v>2799</v>
      </c>
      <c r="AU331" s="743">
        <v>44927</v>
      </c>
      <c r="AV331" s="743">
        <v>46752</v>
      </c>
      <c r="AW331" s="744">
        <v>33</v>
      </c>
      <c r="AX331" s="743" t="s">
        <v>2789</v>
      </c>
      <c r="AY331" s="742" t="s">
        <v>2790</v>
      </c>
      <c r="AZ331" s="743" t="s">
        <v>737</v>
      </c>
      <c r="BA331" s="734"/>
      <c r="BB331" s="736"/>
      <c r="BC331" s="736"/>
      <c r="BD331" s="736"/>
      <c r="BE331" s="767" t="s">
        <v>2179</v>
      </c>
      <c r="BF331" s="753" t="s">
        <v>2793</v>
      </c>
      <c r="BG331" s="746" t="s">
        <v>737</v>
      </c>
      <c r="BH331" s="746"/>
      <c r="BI331" s="747"/>
    </row>
    <row r="332" spans="1:61" ht="40.15" customHeight="1">
      <c r="A332" s="749">
        <v>330781899</v>
      </c>
      <c r="B332" s="825">
        <v>33</v>
      </c>
      <c r="C332" s="727" t="s">
        <v>926</v>
      </c>
      <c r="D332" s="727"/>
      <c r="E332" s="753" t="s">
        <v>1055</v>
      </c>
      <c r="F332" s="826"/>
      <c r="G332" s="736" t="s">
        <v>715</v>
      </c>
      <c r="H332" s="754" t="s">
        <v>715</v>
      </c>
      <c r="I332" s="755">
        <v>186</v>
      </c>
      <c r="J332" s="756" t="s">
        <v>1225</v>
      </c>
      <c r="K332" s="757" t="s">
        <v>2846</v>
      </c>
      <c r="L332" s="758">
        <v>330791625</v>
      </c>
      <c r="M332" s="733" t="s">
        <v>2780</v>
      </c>
      <c r="N332" s="769" t="s">
        <v>2780</v>
      </c>
      <c r="O332" s="734" t="s">
        <v>2847</v>
      </c>
      <c r="P332" s="760"/>
      <c r="Q332" s="736"/>
      <c r="R332" s="736">
        <v>33370</v>
      </c>
      <c r="S332" s="761" t="s">
        <v>2848</v>
      </c>
      <c r="T332" s="728" t="s">
        <v>722</v>
      </c>
      <c r="U332" s="737" t="s">
        <v>2849</v>
      </c>
      <c r="V332" s="736"/>
      <c r="W332" s="736"/>
      <c r="X332" s="736"/>
      <c r="Y332" s="736"/>
      <c r="Z332" s="736" t="s">
        <v>2850</v>
      </c>
      <c r="AA332" s="736"/>
      <c r="AB332" s="734" t="s">
        <v>2785</v>
      </c>
      <c r="AC332" s="736"/>
      <c r="AD332" s="736">
        <v>33000</v>
      </c>
      <c r="AE332" s="734" t="s">
        <v>1064</v>
      </c>
      <c r="AF332" s="736" t="s">
        <v>2786</v>
      </c>
      <c r="AG332" s="736"/>
      <c r="AH332" s="736"/>
      <c r="AI332" s="736"/>
      <c r="AJ332" s="734"/>
      <c r="AK332" s="736"/>
      <c r="AL332" s="736"/>
      <c r="AM332" s="763"/>
      <c r="AN332" s="738"/>
      <c r="AO332" s="764"/>
      <c r="AP332" s="740" t="s">
        <v>734</v>
      </c>
      <c r="AQ332" s="742" t="s">
        <v>734</v>
      </c>
      <c r="AR332" s="742" t="s">
        <v>715</v>
      </c>
      <c r="AS332" s="775" t="s">
        <v>2787</v>
      </c>
      <c r="AT332" s="742" t="s">
        <v>2799</v>
      </c>
      <c r="AU332" s="743">
        <v>44927</v>
      </c>
      <c r="AV332" s="743">
        <v>46752</v>
      </c>
      <c r="AW332" s="744">
        <v>33</v>
      </c>
      <c r="AX332" s="743" t="s">
        <v>2789</v>
      </c>
      <c r="AY332" s="742" t="s">
        <v>2790</v>
      </c>
      <c r="AZ332" s="743" t="s">
        <v>737</v>
      </c>
      <c r="BA332" s="734"/>
      <c r="BB332" s="736"/>
      <c r="BC332" s="736"/>
      <c r="BD332" s="736"/>
      <c r="BE332" s="767" t="s">
        <v>2179</v>
      </c>
      <c r="BF332" s="753" t="s">
        <v>2793</v>
      </c>
      <c r="BG332" s="746" t="s">
        <v>737</v>
      </c>
      <c r="BH332" s="746"/>
      <c r="BI332" s="747"/>
    </row>
    <row r="333" spans="1:61" ht="95.25" customHeight="1">
      <c r="A333" s="749">
        <v>330791427</v>
      </c>
      <c r="B333" s="825">
        <v>33</v>
      </c>
      <c r="C333" s="727" t="s">
        <v>926</v>
      </c>
      <c r="D333" s="727"/>
      <c r="E333" s="753" t="s">
        <v>1055</v>
      </c>
      <c r="F333" s="826"/>
      <c r="G333" s="736" t="s">
        <v>827</v>
      </c>
      <c r="H333" s="754" t="s">
        <v>748</v>
      </c>
      <c r="I333" s="770">
        <v>354</v>
      </c>
      <c r="J333" s="771" t="s">
        <v>771</v>
      </c>
      <c r="K333" s="757" t="s">
        <v>2851</v>
      </c>
      <c r="L333" s="758">
        <v>330791625</v>
      </c>
      <c r="M333" s="733" t="s">
        <v>2780</v>
      </c>
      <c r="N333" s="769" t="s">
        <v>2780</v>
      </c>
      <c r="O333" s="760" t="s">
        <v>2852</v>
      </c>
      <c r="P333" s="760"/>
      <c r="Q333" s="736"/>
      <c r="R333" s="736">
        <v>33600</v>
      </c>
      <c r="S333" s="761" t="s">
        <v>1104</v>
      </c>
      <c r="T333" s="728" t="s">
        <v>722</v>
      </c>
      <c r="U333" s="737" t="s">
        <v>2853</v>
      </c>
      <c r="V333" s="736"/>
      <c r="W333" s="736"/>
      <c r="X333" s="736"/>
      <c r="Y333" s="736"/>
      <c r="Z333" s="736" t="s">
        <v>2854</v>
      </c>
      <c r="AA333" s="736"/>
      <c r="AB333" s="734" t="s">
        <v>2785</v>
      </c>
      <c r="AC333" s="736"/>
      <c r="AD333" s="736">
        <v>33000</v>
      </c>
      <c r="AE333" s="734" t="s">
        <v>1064</v>
      </c>
      <c r="AF333" s="736" t="s">
        <v>2786</v>
      </c>
      <c r="AG333" s="736"/>
      <c r="AH333" s="736"/>
      <c r="AI333" s="736"/>
      <c r="AJ333" s="736"/>
      <c r="AK333" s="736"/>
      <c r="AL333" s="736"/>
      <c r="AM333" s="763"/>
      <c r="AN333" s="738"/>
      <c r="AO333" s="764"/>
      <c r="AP333" s="740" t="s">
        <v>737</v>
      </c>
      <c r="AQ333" s="740" t="s">
        <v>737</v>
      </c>
      <c r="AR333" s="691"/>
      <c r="AS333" s="691"/>
      <c r="AT333" s="740"/>
      <c r="AU333" s="765" t="s">
        <v>763</v>
      </c>
      <c r="AV333" s="765" t="s">
        <v>763</v>
      </c>
      <c r="AW333" s="766" t="s">
        <v>763</v>
      </c>
      <c r="AX333" s="765"/>
      <c r="AY333" s="691"/>
      <c r="AZ333" s="752"/>
      <c r="BA333" s="734" t="s">
        <v>778</v>
      </c>
      <c r="BB333" s="736"/>
      <c r="BC333" s="736"/>
      <c r="BD333" s="736"/>
      <c r="BE333" s="767" t="s">
        <v>2179</v>
      </c>
      <c r="BF333" s="753" t="s">
        <v>1070</v>
      </c>
      <c r="BG333" s="746" t="s">
        <v>737</v>
      </c>
      <c r="BH333" s="746"/>
      <c r="BI333" s="747"/>
    </row>
    <row r="334" spans="1:61" ht="90.75" customHeight="1">
      <c r="A334" s="749">
        <v>330793779</v>
      </c>
      <c r="B334" s="825">
        <v>33</v>
      </c>
      <c r="C334" s="727" t="s">
        <v>926</v>
      </c>
      <c r="D334" s="727"/>
      <c r="E334" s="753" t="s">
        <v>1055</v>
      </c>
      <c r="F334" s="826"/>
      <c r="G334" s="736" t="s">
        <v>715</v>
      </c>
      <c r="H334" s="754" t="s">
        <v>715</v>
      </c>
      <c r="I334" s="755">
        <v>255</v>
      </c>
      <c r="J334" s="756" t="s">
        <v>968</v>
      </c>
      <c r="K334" s="757" t="s">
        <v>2855</v>
      </c>
      <c r="L334" s="758">
        <v>330791625</v>
      </c>
      <c r="M334" s="733" t="s">
        <v>2780</v>
      </c>
      <c r="N334" s="769" t="s">
        <v>2780</v>
      </c>
      <c r="O334" s="734" t="s">
        <v>2856</v>
      </c>
      <c r="P334" s="760"/>
      <c r="Q334" s="736"/>
      <c r="R334" s="736">
        <v>33700</v>
      </c>
      <c r="S334" s="761" t="s">
        <v>1657</v>
      </c>
      <c r="T334" s="728" t="s">
        <v>722</v>
      </c>
      <c r="U334" s="737" t="s">
        <v>2857</v>
      </c>
      <c r="V334" s="736"/>
      <c r="W334" s="736"/>
      <c r="X334" s="736"/>
      <c r="Y334" s="736"/>
      <c r="Z334" s="736" t="s">
        <v>2858</v>
      </c>
      <c r="AA334" s="736"/>
      <c r="AB334" s="734" t="s">
        <v>2785</v>
      </c>
      <c r="AC334" s="736"/>
      <c r="AD334" s="736">
        <v>33000</v>
      </c>
      <c r="AE334" s="734" t="s">
        <v>1064</v>
      </c>
      <c r="AF334" s="736" t="s">
        <v>2786</v>
      </c>
      <c r="AG334" s="736"/>
      <c r="AH334" s="736"/>
      <c r="AI334" s="736"/>
      <c r="AJ334" s="734"/>
      <c r="AK334" s="736"/>
      <c r="AL334" s="736"/>
      <c r="AM334" s="763"/>
      <c r="AN334" s="738"/>
      <c r="AO334" s="764"/>
      <c r="AP334" s="740" t="s">
        <v>734</v>
      </c>
      <c r="AQ334" s="742" t="s">
        <v>734</v>
      </c>
      <c r="AR334" s="742" t="s">
        <v>715</v>
      </c>
      <c r="AS334" s="775" t="s">
        <v>2787</v>
      </c>
      <c r="AT334" s="742" t="s">
        <v>2799</v>
      </c>
      <c r="AU334" s="743">
        <v>44927</v>
      </c>
      <c r="AV334" s="743">
        <v>46752</v>
      </c>
      <c r="AW334" s="744">
        <v>33</v>
      </c>
      <c r="AX334" s="743" t="s">
        <v>2789</v>
      </c>
      <c r="AY334" s="742" t="s">
        <v>2790</v>
      </c>
      <c r="AZ334" s="743" t="s">
        <v>737</v>
      </c>
      <c r="BA334" s="734"/>
      <c r="BB334" s="736"/>
      <c r="BC334" s="736"/>
      <c r="BD334" s="736"/>
      <c r="BE334" s="767" t="s">
        <v>2179</v>
      </c>
      <c r="BF334" s="753" t="s">
        <v>2793</v>
      </c>
      <c r="BG334" s="746" t="s">
        <v>737</v>
      </c>
      <c r="BH334" s="746"/>
      <c r="BI334" s="747"/>
    </row>
    <row r="335" spans="1:61" ht="102" customHeight="1">
      <c r="A335" s="749">
        <v>330798752</v>
      </c>
      <c r="B335" s="825">
        <v>33</v>
      </c>
      <c r="C335" s="727" t="s">
        <v>926</v>
      </c>
      <c r="D335" s="727"/>
      <c r="E335" s="753" t="s">
        <v>1055</v>
      </c>
      <c r="F335" s="826"/>
      <c r="G335" s="736" t="s">
        <v>715</v>
      </c>
      <c r="H335" s="754" t="s">
        <v>715</v>
      </c>
      <c r="I335" s="755">
        <v>246</v>
      </c>
      <c r="J335" s="756" t="s">
        <v>803</v>
      </c>
      <c r="K335" s="757" t="s">
        <v>2859</v>
      </c>
      <c r="L335" s="758">
        <v>330791625</v>
      </c>
      <c r="M335" s="733" t="s">
        <v>2780</v>
      </c>
      <c r="N335" s="769" t="s">
        <v>2780</v>
      </c>
      <c r="O335" s="734" t="s">
        <v>2860</v>
      </c>
      <c r="P335" s="760"/>
      <c r="Q335" s="736"/>
      <c r="R335" s="736">
        <v>33660</v>
      </c>
      <c r="S335" s="761" t="s">
        <v>2861</v>
      </c>
      <c r="T335" s="728" t="s">
        <v>722</v>
      </c>
      <c r="U335" s="737" t="s">
        <v>2862</v>
      </c>
      <c r="V335" s="736"/>
      <c r="W335" s="736"/>
      <c r="X335" s="736"/>
      <c r="Y335" s="736"/>
      <c r="Z335" s="736" t="s">
        <v>2863</v>
      </c>
      <c r="AA335" s="736"/>
      <c r="AB335" s="734" t="s">
        <v>2785</v>
      </c>
      <c r="AC335" s="736"/>
      <c r="AD335" s="736">
        <v>33000</v>
      </c>
      <c r="AE335" s="734" t="s">
        <v>1064</v>
      </c>
      <c r="AF335" s="736" t="s">
        <v>2786</v>
      </c>
      <c r="AG335" s="736"/>
      <c r="AH335" s="736"/>
      <c r="AI335" s="736"/>
      <c r="AJ335" s="734"/>
      <c r="AK335" s="736"/>
      <c r="AL335" s="736"/>
      <c r="AM335" s="763"/>
      <c r="AN335" s="738"/>
      <c r="AO335" s="764"/>
      <c r="AP335" s="740" t="s">
        <v>734</v>
      </c>
      <c r="AQ335" s="742" t="s">
        <v>734</v>
      </c>
      <c r="AR335" s="742" t="s">
        <v>715</v>
      </c>
      <c r="AS335" s="775" t="s">
        <v>2787</v>
      </c>
      <c r="AT335" s="742" t="s">
        <v>2799</v>
      </c>
      <c r="AU335" s="743">
        <v>44927</v>
      </c>
      <c r="AV335" s="743">
        <v>46752</v>
      </c>
      <c r="AW335" s="744">
        <v>33</v>
      </c>
      <c r="AX335" s="743" t="s">
        <v>2789</v>
      </c>
      <c r="AY335" s="742" t="s">
        <v>2790</v>
      </c>
      <c r="AZ335" s="743" t="s">
        <v>737</v>
      </c>
      <c r="BA335" s="734"/>
      <c r="BB335" s="736"/>
      <c r="BC335" s="736"/>
      <c r="BD335" s="736"/>
      <c r="BE335" s="767" t="s">
        <v>2179</v>
      </c>
      <c r="BF335" s="753" t="s">
        <v>2793</v>
      </c>
      <c r="BG335" s="746" t="s">
        <v>737</v>
      </c>
      <c r="BH335" s="746"/>
      <c r="BI335" s="747"/>
    </row>
    <row r="336" spans="1:61" ht="63.75" customHeight="1">
      <c r="A336" s="749">
        <v>330798943</v>
      </c>
      <c r="B336" s="825">
        <v>33</v>
      </c>
      <c r="C336" s="727" t="s">
        <v>926</v>
      </c>
      <c r="D336" s="727"/>
      <c r="E336" s="753" t="s">
        <v>1055</v>
      </c>
      <c r="F336" s="826"/>
      <c r="G336" s="791" t="s">
        <v>907</v>
      </c>
      <c r="H336" s="754" t="s">
        <v>748</v>
      </c>
      <c r="I336" s="755">
        <v>207</v>
      </c>
      <c r="J336" s="756" t="s">
        <v>908</v>
      </c>
      <c r="K336" s="757" t="s">
        <v>2864</v>
      </c>
      <c r="L336" s="758">
        <v>330791625</v>
      </c>
      <c r="M336" s="733" t="s">
        <v>2780</v>
      </c>
      <c r="N336" s="769" t="s">
        <v>2780</v>
      </c>
      <c r="O336" s="734" t="s">
        <v>2865</v>
      </c>
      <c r="P336" s="760"/>
      <c r="Q336" s="736"/>
      <c r="R336" s="736">
        <v>33600</v>
      </c>
      <c r="S336" s="761" t="s">
        <v>1104</v>
      </c>
      <c r="T336" s="728" t="s">
        <v>722</v>
      </c>
      <c r="U336" s="737" t="s">
        <v>2866</v>
      </c>
      <c r="V336" s="736"/>
      <c r="W336" s="736"/>
      <c r="X336" s="736"/>
      <c r="Y336" s="736"/>
      <c r="Z336" s="736" t="s">
        <v>2854</v>
      </c>
      <c r="AA336" s="736"/>
      <c r="AB336" s="734" t="s">
        <v>2785</v>
      </c>
      <c r="AC336" s="736"/>
      <c r="AD336" s="736">
        <v>33000</v>
      </c>
      <c r="AE336" s="734" t="s">
        <v>1064</v>
      </c>
      <c r="AF336" s="736" t="s">
        <v>2786</v>
      </c>
      <c r="AG336" s="736"/>
      <c r="AH336" s="736"/>
      <c r="AI336" s="736"/>
      <c r="AJ336" s="736"/>
      <c r="AK336" s="736"/>
      <c r="AL336" s="736"/>
      <c r="AM336" s="763"/>
      <c r="AN336" s="738"/>
      <c r="AO336" s="764"/>
      <c r="AP336" s="740" t="s">
        <v>737</v>
      </c>
      <c r="AQ336" s="691" t="s">
        <v>737</v>
      </c>
      <c r="AR336" s="691"/>
      <c r="AS336" s="752"/>
      <c r="AT336" s="691"/>
      <c r="AU336" s="765" t="s">
        <v>763</v>
      </c>
      <c r="AV336" s="765" t="s">
        <v>763</v>
      </c>
      <c r="AW336" s="766" t="s">
        <v>763</v>
      </c>
      <c r="AX336" s="765"/>
      <c r="AY336" s="691"/>
      <c r="AZ336" s="752"/>
      <c r="BA336" s="734"/>
      <c r="BB336" s="736"/>
      <c r="BC336" s="736"/>
      <c r="BD336" s="736"/>
      <c r="BE336" s="767" t="s">
        <v>2179</v>
      </c>
      <c r="BF336" s="753" t="s">
        <v>1070</v>
      </c>
      <c r="BG336" s="746" t="s">
        <v>737</v>
      </c>
      <c r="BH336" s="746"/>
      <c r="BI336" s="747"/>
    </row>
    <row r="337" spans="1:61" ht="63" customHeight="1">
      <c r="A337" s="749">
        <v>330802398</v>
      </c>
      <c r="B337" s="825">
        <v>33</v>
      </c>
      <c r="C337" s="727" t="s">
        <v>926</v>
      </c>
      <c r="D337" s="727"/>
      <c r="E337" s="753" t="s">
        <v>1055</v>
      </c>
      <c r="F337" s="826"/>
      <c r="G337" s="736" t="s">
        <v>715</v>
      </c>
      <c r="H337" s="754" t="s">
        <v>715</v>
      </c>
      <c r="I337" s="755">
        <v>246</v>
      </c>
      <c r="J337" s="756" t="s">
        <v>803</v>
      </c>
      <c r="K337" s="757" t="s">
        <v>2867</v>
      </c>
      <c r="L337" s="758">
        <v>330791625</v>
      </c>
      <c r="M337" s="733" t="s">
        <v>2780</v>
      </c>
      <c r="N337" s="769" t="s">
        <v>2780</v>
      </c>
      <c r="O337" s="734" t="s">
        <v>2868</v>
      </c>
      <c r="P337" s="760"/>
      <c r="Q337" s="736"/>
      <c r="R337" s="736">
        <v>33140</v>
      </c>
      <c r="S337" s="761" t="s">
        <v>2366</v>
      </c>
      <c r="T337" s="728" t="s">
        <v>722</v>
      </c>
      <c r="U337" s="737" t="s">
        <v>2869</v>
      </c>
      <c r="V337" s="736"/>
      <c r="W337" s="736"/>
      <c r="X337" s="736"/>
      <c r="Y337" s="736"/>
      <c r="Z337" s="736" t="s">
        <v>2870</v>
      </c>
      <c r="AA337" s="736"/>
      <c r="AB337" s="734" t="s">
        <v>2785</v>
      </c>
      <c r="AC337" s="736"/>
      <c r="AD337" s="736">
        <v>33000</v>
      </c>
      <c r="AE337" s="734" t="s">
        <v>1064</v>
      </c>
      <c r="AF337" s="736" t="s">
        <v>2786</v>
      </c>
      <c r="AG337" s="736"/>
      <c r="AH337" s="736"/>
      <c r="AI337" s="736"/>
      <c r="AJ337" s="734"/>
      <c r="AK337" s="736"/>
      <c r="AL337" s="736"/>
      <c r="AM337" s="763"/>
      <c r="AN337" s="738"/>
      <c r="AO337" s="764"/>
      <c r="AP337" s="740" t="s">
        <v>734</v>
      </c>
      <c r="AQ337" s="742" t="s">
        <v>734</v>
      </c>
      <c r="AR337" s="742" t="s">
        <v>715</v>
      </c>
      <c r="AS337" s="775" t="s">
        <v>2787</v>
      </c>
      <c r="AT337" s="742" t="s">
        <v>2799</v>
      </c>
      <c r="AU337" s="743">
        <v>44927</v>
      </c>
      <c r="AV337" s="743">
        <v>46752</v>
      </c>
      <c r="AW337" s="744">
        <v>33</v>
      </c>
      <c r="AX337" s="743" t="s">
        <v>2789</v>
      </c>
      <c r="AY337" s="742" t="s">
        <v>2790</v>
      </c>
      <c r="AZ337" s="743" t="s">
        <v>737</v>
      </c>
      <c r="BA337" s="734"/>
      <c r="BB337" s="736"/>
      <c r="BC337" s="736"/>
      <c r="BD337" s="736"/>
      <c r="BE337" s="767" t="s">
        <v>2179</v>
      </c>
      <c r="BF337" s="753" t="s">
        <v>2793</v>
      </c>
      <c r="BG337" s="746" t="s">
        <v>737</v>
      </c>
      <c r="BH337" s="746"/>
      <c r="BI337" s="747"/>
    </row>
    <row r="338" spans="1:61" ht="63" customHeight="1">
      <c r="A338" s="749">
        <v>330802869</v>
      </c>
      <c r="B338" s="825">
        <v>33</v>
      </c>
      <c r="C338" s="727" t="s">
        <v>926</v>
      </c>
      <c r="D338" s="727"/>
      <c r="E338" s="753" t="s">
        <v>1055</v>
      </c>
      <c r="F338" s="826"/>
      <c r="G338" s="736" t="s">
        <v>715</v>
      </c>
      <c r="H338" s="754" t="s">
        <v>715</v>
      </c>
      <c r="I338" s="730">
        <v>448</v>
      </c>
      <c r="J338" s="756" t="s">
        <v>1018</v>
      </c>
      <c r="K338" s="757" t="s">
        <v>2871</v>
      </c>
      <c r="L338" s="758">
        <v>330791625</v>
      </c>
      <c r="M338" s="733" t="s">
        <v>2780</v>
      </c>
      <c r="N338" s="769" t="s">
        <v>2780</v>
      </c>
      <c r="O338" s="734" t="s">
        <v>2872</v>
      </c>
      <c r="P338" s="760"/>
      <c r="Q338" s="736"/>
      <c r="R338" s="736">
        <v>33160</v>
      </c>
      <c r="S338" s="761" t="s">
        <v>2873</v>
      </c>
      <c r="T338" s="728" t="s">
        <v>722</v>
      </c>
      <c r="U338" s="737"/>
      <c r="V338" s="736" t="s">
        <v>724</v>
      </c>
      <c r="W338" s="736" t="s">
        <v>2874</v>
      </c>
      <c r="X338" s="736" t="s">
        <v>2875</v>
      </c>
      <c r="Y338" s="736" t="s">
        <v>727</v>
      </c>
      <c r="Z338" s="894">
        <v>556959070</v>
      </c>
      <c r="AA338" s="736"/>
      <c r="AB338" s="734" t="s">
        <v>2785</v>
      </c>
      <c r="AC338" s="736"/>
      <c r="AD338" s="736">
        <v>33000</v>
      </c>
      <c r="AE338" s="734" t="s">
        <v>1064</v>
      </c>
      <c r="AF338" s="736" t="s">
        <v>2786</v>
      </c>
      <c r="AG338" s="736"/>
      <c r="AH338" s="736"/>
      <c r="AI338" s="736"/>
      <c r="AJ338" s="734"/>
      <c r="AK338" s="736"/>
      <c r="AL338" s="736"/>
      <c r="AM338" s="763"/>
      <c r="AN338" s="738"/>
      <c r="AO338" s="764">
        <v>45818</v>
      </c>
      <c r="AP338" s="740" t="s">
        <v>734</v>
      </c>
      <c r="AQ338" s="742" t="s">
        <v>734</v>
      </c>
      <c r="AR338" s="742" t="s">
        <v>715</v>
      </c>
      <c r="AS338" s="775" t="s">
        <v>2787</v>
      </c>
      <c r="AT338" s="742"/>
      <c r="AU338" s="743">
        <v>45818</v>
      </c>
      <c r="AV338" s="743">
        <v>46752</v>
      </c>
      <c r="AW338" s="744">
        <v>33</v>
      </c>
      <c r="AX338" s="743" t="s">
        <v>2789</v>
      </c>
      <c r="AY338" s="742" t="s">
        <v>2790</v>
      </c>
      <c r="AZ338" s="743" t="s">
        <v>737</v>
      </c>
      <c r="BA338" s="734"/>
      <c r="BB338" s="734" t="s">
        <v>2876</v>
      </c>
      <c r="BC338" s="736"/>
      <c r="BD338" s="736"/>
      <c r="BE338" s="767"/>
      <c r="BF338" s="753"/>
      <c r="BG338" s="746" t="s">
        <v>737</v>
      </c>
      <c r="BH338" s="746"/>
      <c r="BI338" s="747"/>
    </row>
    <row r="339" spans="1:61" ht="45" customHeight="1">
      <c r="A339" s="749">
        <v>330802703</v>
      </c>
      <c r="B339" s="825">
        <v>33</v>
      </c>
      <c r="C339" s="727" t="s">
        <v>926</v>
      </c>
      <c r="D339" s="727"/>
      <c r="E339" s="753" t="s">
        <v>1055</v>
      </c>
      <c r="F339" s="826"/>
      <c r="G339" s="736" t="s">
        <v>715</v>
      </c>
      <c r="H339" s="754" t="s">
        <v>715</v>
      </c>
      <c r="I339" s="755">
        <v>255</v>
      </c>
      <c r="J339" s="756" t="s">
        <v>968</v>
      </c>
      <c r="K339" s="757" t="s">
        <v>2877</v>
      </c>
      <c r="L339" s="758">
        <v>330791625</v>
      </c>
      <c r="M339" s="733" t="s">
        <v>2780</v>
      </c>
      <c r="N339" s="769" t="s">
        <v>2780</v>
      </c>
      <c r="O339" s="734" t="s">
        <v>2878</v>
      </c>
      <c r="P339" s="760"/>
      <c r="Q339" s="736"/>
      <c r="R339" s="736">
        <v>33140</v>
      </c>
      <c r="S339" s="761" t="s">
        <v>2366</v>
      </c>
      <c r="T339" s="728" t="s">
        <v>722</v>
      </c>
      <c r="U339" s="737" t="s">
        <v>2879</v>
      </c>
      <c r="V339" s="736"/>
      <c r="W339" s="736"/>
      <c r="X339" s="736"/>
      <c r="Y339" s="736"/>
      <c r="Z339" s="736" t="s">
        <v>2880</v>
      </c>
      <c r="AA339" s="736"/>
      <c r="AB339" s="734" t="s">
        <v>2785</v>
      </c>
      <c r="AC339" s="736"/>
      <c r="AD339" s="736">
        <v>33000</v>
      </c>
      <c r="AE339" s="734" t="s">
        <v>1064</v>
      </c>
      <c r="AF339" s="736" t="s">
        <v>2786</v>
      </c>
      <c r="AG339" s="736"/>
      <c r="AH339" s="736"/>
      <c r="AI339" s="736"/>
      <c r="AJ339" s="734"/>
      <c r="AK339" s="736"/>
      <c r="AL339" s="736"/>
      <c r="AM339" s="763"/>
      <c r="AN339" s="738"/>
      <c r="AO339" s="764"/>
      <c r="AP339" s="740" t="s">
        <v>734</v>
      </c>
      <c r="AQ339" s="742" t="s">
        <v>734</v>
      </c>
      <c r="AR339" s="742" t="s">
        <v>715</v>
      </c>
      <c r="AS339" s="775" t="s">
        <v>2787</v>
      </c>
      <c r="AT339" s="742" t="s">
        <v>2799</v>
      </c>
      <c r="AU339" s="743">
        <v>44927</v>
      </c>
      <c r="AV339" s="743">
        <v>46752</v>
      </c>
      <c r="AW339" s="744">
        <v>33</v>
      </c>
      <c r="AX339" s="743" t="s">
        <v>2789</v>
      </c>
      <c r="AY339" s="742" t="s">
        <v>2790</v>
      </c>
      <c r="AZ339" s="743" t="s">
        <v>737</v>
      </c>
      <c r="BA339" s="734"/>
      <c r="BB339" s="736"/>
      <c r="BC339" s="736"/>
      <c r="BD339" s="736"/>
      <c r="BE339" s="767" t="s">
        <v>2179</v>
      </c>
      <c r="BF339" s="753" t="s">
        <v>2793</v>
      </c>
      <c r="BG339" s="746" t="s">
        <v>737</v>
      </c>
      <c r="BH339" s="746"/>
      <c r="BI339" s="747"/>
    </row>
    <row r="340" spans="1:61" ht="45" customHeight="1">
      <c r="A340" s="749">
        <v>400781175</v>
      </c>
      <c r="B340" s="827">
        <v>40</v>
      </c>
      <c r="C340" s="751" t="s">
        <v>745</v>
      </c>
      <c r="D340" s="774"/>
      <c r="E340" s="753" t="s">
        <v>746</v>
      </c>
      <c r="F340" s="752"/>
      <c r="G340" s="736" t="s">
        <v>715</v>
      </c>
      <c r="H340" s="754" t="s">
        <v>715</v>
      </c>
      <c r="I340" s="755">
        <v>246</v>
      </c>
      <c r="J340" s="756" t="s">
        <v>803</v>
      </c>
      <c r="K340" s="757" t="s">
        <v>2881</v>
      </c>
      <c r="L340" s="758">
        <v>640792255</v>
      </c>
      <c r="M340" s="733" t="s">
        <v>2882</v>
      </c>
      <c r="N340" s="769" t="s">
        <v>2882</v>
      </c>
      <c r="O340" s="734" t="s">
        <v>1572</v>
      </c>
      <c r="P340" s="760"/>
      <c r="Q340" s="736"/>
      <c r="R340" s="736">
        <v>40390</v>
      </c>
      <c r="S340" s="761" t="s">
        <v>2883</v>
      </c>
      <c r="T340" s="728" t="s">
        <v>722</v>
      </c>
      <c r="U340" s="737" t="s">
        <v>2884</v>
      </c>
      <c r="V340" s="736"/>
      <c r="W340" s="736"/>
      <c r="X340" s="736"/>
      <c r="Y340" s="736"/>
      <c r="Z340" s="736" t="s">
        <v>2885</v>
      </c>
      <c r="AA340" s="734" t="s">
        <v>2886</v>
      </c>
      <c r="AB340" s="734" t="s">
        <v>2887</v>
      </c>
      <c r="AC340" s="736"/>
      <c r="AD340" s="736">
        <v>64210</v>
      </c>
      <c r="AE340" s="734" t="s">
        <v>2888</v>
      </c>
      <c r="AF340" s="736" t="s">
        <v>2889</v>
      </c>
      <c r="AG340" s="736" t="s">
        <v>813</v>
      </c>
      <c r="AH340" s="736" t="s">
        <v>2890</v>
      </c>
      <c r="AI340" s="736" t="s">
        <v>2891</v>
      </c>
      <c r="AJ340" s="734" t="s">
        <v>1796</v>
      </c>
      <c r="AK340" s="929" t="s">
        <v>2892</v>
      </c>
      <c r="AL340" s="930" t="s">
        <v>2893</v>
      </c>
      <c r="AM340" s="763"/>
      <c r="AN340" s="738"/>
      <c r="AO340" s="764"/>
      <c r="AP340" s="740" t="s">
        <v>734</v>
      </c>
      <c r="AQ340" s="742" t="s">
        <v>734</v>
      </c>
      <c r="AR340" s="742" t="s">
        <v>1863</v>
      </c>
      <c r="AS340" s="775" t="s">
        <v>2894</v>
      </c>
      <c r="AT340" s="742"/>
      <c r="AU340" s="743">
        <v>43466</v>
      </c>
      <c r="AV340" s="743">
        <v>45291</v>
      </c>
      <c r="AW340" s="744">
        <v>64</v>
      </c>
      <c r="AX340" s="743">
        <v>43557</v>
      </c>
      <c r="AY340" s="742" t="s">
        <v>2895</v>
      </c>
      <c r="AZ340" s="775" t="s">
        <v>734</v>
      </c>
      <c r="BA340" s="734"/>
      <c r="BB340" s="736"/>
      <c r="BC340" s="736"/>
      <c r="BD340" s="736"/>
      <c r="BE340" s="776" t="s">
        <v>800</v>
      </c>
      <c r="BF340" s="779" t="s">
        <v>801</v>
      </c>
      <c r="BG340" s="746" t="s">
        <v>734</v>
      </c>
      <c r="BH340" s="746"/>
      <c r="BI340" s="747"/>
    </row>
    <row r="341" spans="1:61" ht="40.15" customHeight="1">
      <c r="A341" s="749">
        <v>640786075</v>
      </c>
      <c r="B341" s="750">
        <v>64</v>
      </c>
      <c r="C341" s="751" t="s">
        <v>745</v>
      </c>
      <c r="D341" s="774"/>
      <c r="E341" s="753" t="s">
        <v>746</v>
      </c>
      <c r="F341" s="752"/>
      <c r="G341" s="736" t="s">
        <v>715</v>
      </c>
      <c r="H341" s="754" t="s">
        <v>715</v>
      </c>
      <c r="I341" s="755">
        <v>246</v>
      </c>
      <c r="J341" s="756" t="s">
        <v>803</v>
      </c>
      <c r="K341" s="778" t="s">
        <v>2896</v>
      </c>
      <c r="L341" s="758">
        <v>640792255</v>
      </c>
      <c r="M341" s="733" t="s">
        <v>2882</v>
      </c>
      <c r="N341" s="769" t="s">
        <v>2882</v>
      </c>
      <c r="O341" s="734" t="s">
        <v>2897</v>
      </c>
      <c r="P341" s="760"/>
      <c r="Q341" s="736"/>
      <c r="R341" s="736">
        <v>64210</v>
      </c>
      <c r="S341" s="761" t="s">
        <v>2888</v>
      </c>
      <c r="T341" s="728" t="s">
        <v>722</v>
      </c>
      <c r="U341" s="737" t="s">
        <v>2898</v>
      </c>
      <c r="V341" s="736"/>
      <c r="W341" s="736"/>
      <c r="X341" s="736"/>
      <c r="Y341" s="736"/>
      <c r="Z341" s="736" t="s">
        <v>2899</v>
      </c>
      <c r="AA341" s="736"/>
      <c r="AB341" s="734" t="s">
        <v>2887</v>
      </c>
      <c r="AC341" s="736"/>
      <c r="AD341" s="736">
        <v>64210</v>
      </c>
      <c r="AE341" s="734" t="s">
        <v>2888</v>
      </c>
      <c r="AF341" s="736" t="s">
        <v>2889</v>
      </c>
      <c r="AG341" s="736" t="s">
        <v>813</v>
      </c>
      <c r="AH341" s="736" t="s">
        <v>2890</v>
      </c>
      <c r="AI341" s="736" t="s">
        <v>2891</v>
      </c>
      <c r="AJ341" s="734" t="s">
        <v>1796</v>
      </c>
      <c r="AK341" s="762" t="s">
        <v>2892</v>
      </c>
      <c r="AL341" s="734" t="s">
        <v>2893</v>
      </c>
      <c r="AM341" s="763"/>
      <c r="AN341" s="738"/>
      <c r="AO341" s="764"/>
      <c r="AP341" s="740" t="s">
        <v>734</v>
      </c>
      <c r="AQ341" s="742" t="s">
        <v>734</v>
      </c>
      <c r="AR341" s="742" t="s">
        <v>1863</v>
      </c>
      <c r="AS341" s="775" t="s">
        <v>2894</v>
      </c>
      <c r="AT341" s="742"/>
      <c r="AU341" s="743">
        <v>43466</v>
      </c>
      <c r="AV341" s="743">
        <v>45291</v>
      </c>
      <c r="AW341" s="744" t="s">
        <v>764</v>
      </c>
      <c r="AX341" s="743">
        <v>43557</v>
      </c>
      <c r="AY341" s="742" t="s">
        <v>2895</v>
      </c>
      <c r="AZ341" s="775" t="s">
        <v>734</v>
      </c>
      <c r="BA341" s="734"/>
      <c r="BB341" s="736"/>
      <c r="BC341" s="736"/>
      <c r="BD341" s="736"/>
      <c r="BE341" s="776" t="s">
        <v>800</v>
      </c>
      <c r="BF341" s="779" t="s">
        <v>801</v>
      </c>
      <c r="BG341" s="746" t="s">
        <v>734</v>
      </c>
      <c r="BH341" s="746"/>
      <c r="BI341" s="747"/>
    </row>
    <row r="342" spans="1:61" ht="40.15" customHeight="1">
      <c r="A342" s="749">
        <v>640794962</v>
      </c>
      <c r="B342" s="750">
        <v>64</v>
      </c>
      <c r="C342" s="751" t="s">
        <v>745</v>
      </c>
      <c r="D342" s="774"/>
      <c r="E342" s="753" t="s">
        <v>746</v>
      </c>
      <c r="F342" s="752"/>
      <c r="G342" s="736" t="s">
        <v>715</v>
      </c>
      <c r="H342" s="754" t="s">
        <v>715</v>
      </c>
      <c r="I342" s="755">
        <v>437</v>
      </c>
      <c r="J342" s="756" t="s">
        <v>990</v>
      </c>
      <c r="K342" s="757" t="s">
        <v>2900</v>
      </c>
      <c r="L342" s="758">
        <v>640792255</v>
      </c>
      <c r="M342" s="733" t="s">
        <v>2882</v>
      </c>
      <c r="N342" s="769" t="s">
        <v>2882</v>
      </c>
      <c r="O342" s="734" t="s">
        <v>2901</v>
      </c>
      <c r="P342" s="760"/>
      <c r="Q342" s="736"/>
      <c r="R342" s="736">
        <v>64210</v>
      </c>
      <c r="S342" s="761" t="s">
        <v>2902</v>
      </c>
      <c r="T342" s="728" t="s">
        <v>722</v>
      </c>
      <c r="U342" s="737" t="s">
        <v>2903</v>
      </c>
      <c r="V342" s="736"/>
      <c r="W342" s="736"/>
      <c r="X342" s="736"/>
      <c r="Y342" s="736"/>
      <c r="Z342" s="736" t="s">
        <v>2904</v>
      </c>
      <c r="AA342" s="736"/>
      <c r="AB342" s="734" t="s">
        <v>2887</v>
      </c>
      <c r="AC342" s="736"/>
      <c r="AD342" s="736">
        <v>64210</v>
      </c>
      <c r="AE342" s="734" t="s">
        <v>2888</v>
      </c>
      <c r="AF342" s="736" t="s">
        <v>2889</v>
      </c>
      <c r="AG342" s="736" t="s">
        <v>813</v>
      </c>
      <c r="AH342" s="736" t="s">
        <v>2890</v>
      </c>
      <c r="AI342" s="736" t="s">
        <v>2891</v>
      </c>
      <c r="AJ342" s="734" t="s">
        <v>1796</v>
      </c>
      <c r="AK342" s="762" t="s">
        <v>2892</v>
      </c>
      <c r="AL342" s="734" t="s">
        <v>2893</v>
      </c>
      <c r="AM342" s="763"/>
      <c r="AN342" s="738"/>
      <c r="AO342" s="764"/>
      <c r="AP342" s="740" t="s">
        <v>734</v>
      </c>
      <c r="AQ342" s="742" t="s">
        <v>734</v>
      </c>
      <c r="AR342" s="742" t="s">
        <v>1863</v>
      </c>
      <c r="AS342" s="775" t="s">
        <v>2894</v>
      </c>
      <c r="AT342" s="742"/>
      <c r="AU342" s="743">
        <v>43466</v>
      </c>
      <c r="AV342" s="743">
        <v>45291</v>
      </c>
      <c r="AW342" s="744" t="s">
        <v>764</v>
      </c>
      <c r="AX342" s="743">
        <v>43557</v>
      </c>
      <c r="AY342" s="742" t="s">
        <v>2895</v>
      </c>
      <c r="AZ342" s="775" t="s">
        <v>734</v>
      </c>
      <c r="BA342" s="734" t="s">
        <v>2905</v>
      </c>
      <c r="BB342" s="736"/>
      <c r="BC342" s="736"/>
      <c r="BD342" s="736"/>
      <c r="BE342" s="776" t="s">
        <v>800</v>
      </c>
      <c r="BF342" s="779" t="s">
        <v>801</v>
      </c>
      <c r="BG342" s="746" t="s">
        <v>734</v>
      </c>
      <c r="BH342" s="746"/>
      <c r="BI342" s="747"/>
    </row>
    <row r="343" spans="1:61" ht="51.75" customHeight="1">
      <c r="A343" s="749">
        <v>240000430</v>
      </c>
      <c r="B343" s="840">
        <v>24</v>
      </c>
      <c r="C343" s="751" t="s">
        <v>1434</v>
      </c>
      <c r="D343" s="920"/>
      <c r="E343" s="753" t="s">
        <v>1593</v>
      </c>
      <c r="F343" s="753" t="s">
        <v>1594</v>
      </c>
      <c r="G343" s="736" t="s">
        <v>715</v>
      </c>
      <c r="H343" s="754" t="s">
        <v>715</v>
      </c>
      <c r="I343" s="755">
        <v>189</v>
      </c>
      <c r="J343" s="756" t="s">
        <v>1490</v>
      </c>
      <c r="K343" s="778" t="s">
        <v>2906</v>
      </c>
      <c r="L343" s="758">
        <v>240006445</v>
      </c>
      <c r="M343" s="733" t="s">
        <v>2907</v>
      </c>
      <c r="N343" s="769" t="s">
        <v>2907</v>
      </c>
      <c r="O343" s="734" t="s">
        <v>2908</v>
      </c>
      <c r="P343" s="760"/>
      <c r="Q343" s="736"/>
      <c r="R343" s="736">
        <v>24000</v>
      </c>
      <c r="S343" s="761" t="s">
        <v>2509</v>
      </c>
      <c r="T343" s="728" t="s">
        <v>722</v>
      </c>
      <c r="U343" s="737" t="s">
        <v>2909</v>
      </c>
      <c r="V343" s="736"/>
      <c r="W343" s="736"/>
      <c r="X343" s="736"/>
      <c r="Y343" s="736"/>
      <c r="Z343" s="736" t="s">
        <v>2910</v>
      </c>
      <c r="AA343" s="736"/>
      <c r="AB343" s="734" t="s">
        <v>2908</v>
      </c>
      <c r="AC343" s="736"/>
      <c r="AD343" s="736">
        <v>24000</v>
      </c>
      <c r="AE343" s="734" t="s">
        <v>2509</v>
      </c>
      <c r="AF343" s="736" t="s">
        <v>2910</v>
      </c>
      <c r="AG343" s="736"/>
      <c r="AH343" s="736"/>
      <c r="AI343" s="736"/>
      <c r="AJ343" s="734"/>
      <c r="AK343" s="736"/>
      <c r="AL343" s="736"/>
      <c r="AM343" s="763"/>
      <c r="AN343" s="738"/>
      <c r="AO343" s="764"/>
      <c r="AP343" s="752" t="s">
        <v>734</v>
      </c>
      <c r="AQ343" s="824" t="s">
        <v>734</v>
      </c>
      <c r="AR343" s="742" t="s">
        <v>715</v>
      </c>
      <c r="AS343" s="775" t="s">
        <v>2911</v>
      </c>
      <c r="AT343" s="897" t="s">
        <v>2912</v>
      </c>
      <c r="AU343" s="743">
        <v>44927</v>
      </c>
      <c r="AV343" s="743">
        <v>46752</v>
      </c>
      <c r="AW343" s="744">
        <v>24</v>
      </c>
      <c r="AX343" s="743">
        <v>44911</v>
      </c>
      <c r="AY343" s="742" t="s">
        <v>869</v>
      </c>
      <c r="AZ343" s="743"/>
      <c r="BA343" s="734"/>
      <c r="BB343" s="773" t="s">
        <v>2913</v>
      </c>
      <c r="BC343" s="736"/>
      <c r="BD343" s="736"/>
      <c r="BE343" s="864" t="s">
        <v>800</v>
      </c>
      <c r="BF343" s="794" t="s">
        <v>1610</v>
      </c>
      <c r="BG343" s="746" t="s">
        <v>737</v>
      </c>
      <c r="BH343" s="746"/>
      <c r="BI343" s="747"/>
    </row>
    <row r="344" spans="1:61" ht="40.15" customHeight="1">
      <c r="A344" s="749">
        <v>330054503</v>
      </c>
      <c r="B344" s="825">
        <v>33</v>
      </c>
      <c r="C344" s="751" t="s">
        <v>1277</v>
      </c>
      <c r="D344" s="752"/>
      <c r="E344" s="753" t="s">
        <v>1055</v>
      </c>
      <c r="F344" s="826"/>
      <c r="G344" s="736" t="s">
        <v>747</v>
      </c>
      <c r="H344" s="754" t="s">
        <v>748</v>
      </c>
      <c r="I344" s="755">
        <v>500</v>
      </c>
      <c r="J344" s="756" t="s">
        <v>749</v>
      </c>
      <c r="K344" s="757" t="s">
        <v>2914</v>
      </c>
      <c r="L344" s="758">
        <v>330804212</v>
      </c>
      <c r="M344" s="733" t="s">
        <v>2915</v>
      </c>
      <c r="N344" s="769" t="s">
        <v>2915</v>
      </c>
      <c r="O344" s="734" t="s">
        <v>2916</v>
      </c>
      <c r="P344" s="760"/>
      <c r="Q344" s="736"/>
      <c r="R344" s="736">
        <v>33470</v>
      </c>
      <c r="S344" s="761" t="s">
        <v>2796</v>
      </c>
      <c r="T344" s="728" t="s">
        <v>722</v>
      </c>
      <c r="U344" s="737" t="s">
        <v>2917</v>
      </c>
      <c r="V344" s="736" t="s">
        <v>813</v>
      </c>
      <c r="W344" s="736" t="s">
        <v>2918</v>
      </c>
      <c r="X344" s="736" t="s">
        <v>2632</v>
      </c>
      <c r="Y344" s="736" t="s">
        <v>954</v>
      </c>
      <c r="Z344" s="736" t="s">
        <v>2919</v>
      </c>
      <c r="AA344" s="736"/>
      <c r="AB344" s="734" t="s">
        <v>2920</v>
      </c>
      <c r="AC344" s="736"/>
      <c r="AD344" s="736">
        <v>33470</v>
      </c>
      <c r="AE344" s="734" t="s">
        <v>2796</v>
      </c>
      <c r="AF344" s="736" t="s">
        <v>2921</v>
      </c>
      <c r="AG344" s="736"/>
      <c r="AH344" s="736"/>
      <c r="AI344" s="736"/>
      <c r="AJ344" s="736"/>
      <c r="AK344" s="736"/>
      <c r="AL344" s="736"/>
      <c r="AM344" s="763"/>
      <c r="AN344" s="738"/>
      <c r="AO344" s="764"/>
      <c r="AP344" s="691" t="s">
        <v>734</v>
      </c>
      <c r="AQ344" s="691" t="s">
        <v>737</v>
      </c>
      <c r="AR344" s="691"/>
      <c r="AS344" s="752"/>
      <c r="AT344" s="691"/>
      <c r="AU344" s="765" t="s">
        <v>763</v>
      </c>
      <c r="AV344" s="765" t="s">
        <v>763</v>
      </c>
      <c r="AW344" s="766" t="s">
        <v>763</v>
      </c>
      <c r="AX344" s="765"/>
      <c r="AY344" s="691"/>
      <c r="AZ344" s="752"/>
      <c r="BA344" s="734"/>
      <c r="BB344" s="734" t="s">
        <v>2922</v>
      </c>
      <c r="BC344" s="736"/>
      <c r="BD344" s="736"/>
      <c r="BE344" s="767" t="s">
        <v>1941</v>
      </c>
      <c r="BF344" s="753" t="s">
        <v>1070</v>
      </c>
      <c r="BG344" s="746" t="s">
        <v>737</v>
      </c>
      <c r="BH344" s="746"/>
      <c r="BI344" s="747"/>
    </row>
    <row r="345" spans="1:61" ht="40.15" customHeight="1">
      <c r="A345" s="795">
        <v>160000410</v>
      </c>
      <c r="B345" s="742">
        <v>16</v>
      </c>
      <c r="C345" s="727" t="s">
        <v>926</v>
      </c>
      <c r="D345" s="727"/>
      <c r="E345" s="797" t="s">
        <v>927</v>
      </c>
      <c r="F345" s="798"/>
      <c r="G345" s="791" t="s">
        <v>715</v>
      </c>
      <c r="H345" s="791" t="s">
        <v>715</v>
      </c>
      <c r="I345" s="773">
        <v>183</v>
      </c>
      <c r="J345" s="734" t="s">
        <v>741</v>
      </c>
      <c r="K345" s="769" t="s">
        <v>2923</v>
      </c>
      <c r="L345" s="800">
        <v>160005989</v>
      </c>
      <c r="M345" s="733" t="s">
        <v>2924</v>
      </c>
      <c r="N345" s="769" t="s">
        <v>2925</v>
      </c>
      <c r="O345" s="734" t="s">
        <v>2926</v>
      </c>
      <c r="P345" s="734"/>
      <c r="Q345" s="734"/>
      <c r="R345" s="736">
        <v>16190</v>
      </c>
      <c r="S345" s="734" t="s">
        <v>2927</v>
      </c>
      <c r="T345" s="728" t="s">
        <v>722</v>
      </c>
      <c r="U345" s="737" t="s">
        <v>2928</v>
      </c>
      <c r="V345" s="734" t="s">
        <v>813</v>
      </c>
      <c r="W345" s="734" t="s">
        <v>2929</v>
      </c>
      <c r="X345" s="734"/>
      <c r="Y345" s="734" t="s">
        <v>954</v>
      </c>
      <c r="Z345" s="734" t="s">
        <v>2930</v>
      </c>
      <c r="AA345" s="801" t="s">
        <v>2931</v>
      </c>
      <c r="AB345" s="734" t="s">
        <v>2932</v>
      </c>
      <c r="AC345" s="734"/>
      <c r="AD345" s="734">
        <v>16190</v>
      </c>
      <c r="AE345" s="734" t="s">
        <v>2927</v>
      </c>
      <c r="AF345" s="734" t="s">
        <v>2933</v>
      </c>
      <c r="AG345" s="734"/>
      <c r="AH345" s="734"/>
      <c r="AI345" s="734"/>
      <c r="AJ345" s="734"/>
      <c r="AK345" s="734"/>
      <c r="AL345" s="734"/>
      <c r="AM345" s="738"/>
      <c r="AN345" s="738"/>
      <c r="AO345" s="772"/>
      <c r="AP345" s="740" t="s">
        <v>737</v>
      </c>
      <c r="AQ345" s="718" t="s">
        <v>737</v>
      </c>
      <c r="AR345" s="691"/>
      <c r="AS345" s="718"/>
      <c r="AT345" s="718"/>
      <c r="AU345" s="765" t="s">
        <v>763</v>
      </c>
      <c r="AV345" s="765" t="s">
        <v>763</v>
      </c>
      <c r="AW345" s="766" t="s">
        <v>763</v>
      </c>
      <c r="AX345" s="809"/>
      <c r="AY345" s="718"/>
      <c r="AZ345" s="718"/>
      <c r="BA345" s="734"/>
      <c r="BB345" s="734"/>
      <c r="BC345" s="734"/>
      <c r="BD345" s="734"/>
      <c r="BE345" s="767" t="s">
        <v>2179</v>
      </c>
      <c r="BF345" s="804" t="s">
        <v>947</v>
      </c>
      <c r="BG345" s="746" t="s">
        <v>737</v>
      </c>
      <c r="BH345" s="746"/>
      <c r="BI345" s="747"/>
    </row>
    <row r="346" spans="1:61" ht="40.15" customHeight="1">
      <c r="A346" s="795">
        <v>160007019</v>
      </c>
      <c r="B346" s="742">
        <v>16</v>
      </c>
      <c r="C346" s="727" t="s">
        <v>926</v>
      </c>
      <c r="D346" s="727"/>
      <c r="E346" s="797" t="s">
        <v>927</v>
      </c>
      <c r="F346" s="798"/>
      <c r="G346" s="791" t="s">
        <v>715</v>
      </c>
      <c r="H346" s="791" t="s">
        <v>715</v>
      </c>
      <c r="I346" s="773">
        <v>182</v>
      </c>
      <c r="J346" s="734" t="s">
        <v>716</v>
      </c>
      <c r="K346" s="769" t="s">
        <v>2934</v>
      </c>
      <c r="L346" s="800">
        <v>160005989</v>
      </c>
      <c r="M346" s="733" t="s">
        <v>2924</v>
      </c>
      <c r="N346" s="769" t="s">
        <v>2925</v>
      </c>
      <c r="O346" s="734" t="s">
        <v>2935</v>
      </c>
      <c r="P346" s="734"/>
      <c r="Q346" s="734"/>
      <c r="R346" s="736">
        <v>16250</v>
      </c>
      <c r="S346" s="734" t="s">
        <v>2026</v>
      </c>
      <c r="T346" s="728" t="s">
        <v>722</v>
      </c>
      <c r="U346" s="737" t="s">
        <v>2936</v>
      </c>
      <c r="V346" s="734" t="s">
        <v>813</v>
      </c>
      <c r="W346" s="734" t="s">
        <v>2937</v>
      </c>
      <c r="X346" s="734"/>
      <c r="Y346" s="734" t="s">
        <v>954</v>
      </c>
      <c r="Z346" s="734" t="s">
        <v>2938</v>
      </c>
      <c r="AA346" s="801" t="s">
        <v>2939</v>
      </c>
      <c r="AB346" s="734" t="s">
        <v>2932</v>
      </c>
      <c r="AC346" s="734"/>
      <c r="AD346" s="734">
        <v>16190</v>
      </c>
      <c r="AE346" s="734" t="s">
        <v>2927</v>
      </c>
      <c r="AF346" s="734" t="s">
        <v>2933</v>
      </c>
      <c r="AG346" s="734" t="s">
        <v>813</v>
      </c>
      <c r="AH346" s="734" t="s">
        <v>2940</v>
      </c>
      <c r="AI346" s="734" t="s">
        <v>2574</v>
      </c>
      <c r="AJ346" s="734" t="s">
        <v>984</v>
      </c>
      <c r="AK346" s="734"/>
      <c r="AL346" s="734"/>
      <c r="AM346" s="802"/>
      <c r="AN346" s="738"/>
      <c r="AO346" s="809"/>
      <c r="AP346" s="740" t="s">
        <v>737</v>
      </c>
      <c r="AQ346" s="718" t="s">
        <v>737</v>
      </c>
      <c r="AR346" s="691"/>
      <c r="AS346" s="718"/>
      <c r="AT346" s="718"/>
      <c r="AU346" s="765" t="s">
        <v>763</v>
      </c>
      <c r="AV346" s="765" t="s">
        <v>763</v>
      </c>
      <c r="AW346" s="766" t="s">
        <v>763</v>
      </c>
      <c r="AX346" s="809"/>
      <c r="AY346" s="718"/>
      <c r="AZ346" s="718"/>
      <c r="BA346" s="734"/>
      <c r="BB346" s="734"/>
      <c r="BC346" s="734"/>
      <c r="BD346" s="734"/>
      <c r="BE346" s="767" t="s">
        <v>2179</v>
      </c>
      <c r="BF346" s="804" t="s">
        <v>947</v>
      </c>
      <c r="BG346" s="746" t="s">
        <v>737</v>
      </c>
      <c r="BH346" s="746"/>
      <c r="BI346" s="747"/>
    </row>
    <row r="347" spans="1:61" ht="40.15" customHeight="1">
      <c r="A347" s="795">
        <v>160013785</v>
      </c>
      <c r="B347" s="742">
        <v>16</v>
      </c>
      <c r="C347" s="727" t="s">
        <v>926</v>
      </c>
      <c r="D347" s="727"/>
      <c r="E347" s="797" t="s">
        <v>927</v>
      </c>
      <c r="F347" s="798"/>
      <c r="G347" s="791" t="s">
        <v>715</v>
      </c>
      <c r="H347" s="791" t="s">
        <v>715</v>
      </c>
      <c r="I347" s="773">
        <v>437</v>
      </c>
      <c r="J347" s="734" t="s">
        <v>990</v>
      </c>
      <c r="K347" s="769" t="s">
        <v>2941</v>
      </c>
      <c r="L347" s="800">
        <v>160005989</v>
      </c>
      <c r="M347" s="733" t="s">
        <v>2924</v>
      </c>
      <c r="N347" s="769" t="s">
        <v>2925</v>
      </c>
      <c r="O347" s="734"/>
      <c r="P347" s="734" t="s">
        <v>2942</v>
      </c>
      <c r="Q347" s="734"/>
      <c r="R347" s="736">
        <v>16190</v>
      </c>
      <c r="S347" s="734" t="s">
        <v>2943</v>
      </c>
      <c r="T347" s="728" t="s">
        <v>722</v>
      </c>
      <c r="U347" s="737" t="s">
        <v>2944</v>
      </c>
      <c r="V347" s="734" t="s">
        <v>724</v>
      </c>
      <c r="W347" s="734" t="s">
        <v>2945</v>
      </c>
      <c r="X347" s="734" t="s">
        <v>935</v>
      </c>
      <c r="Y347" s="734" t="s">
        <v>727</v>
      </c>
      <c r="Z347" s="734" t="s">
        <v>2946</v>
      </c>
      <c r="AA347" s="801" t="s">
        <v>2947</v>
      </c>
      <c r="AB347" s="734" t="s">
        <v>2932</v>
      </c>
      <c r="AC347" s="734"/>
      <c r="AD347" s="734">
        <v>16190</v>
      </c>
      <c r="AE347" s="734" t="s">
        <v>2927</v>
      </c>
      <c r="AF347" s="734" t="s">
        <v>2933</v>
      </c>
      <c r="AG347" s="734" t="s">
        <v>813</v>
      </c>
      <c r="AH347" s="734" t="s">
        <v>2940</v>
      </c>
      <c r="AI347" s="734" t="s">
        <v>2574</v>
      </c>
      <c r="AJ347" s="734" t="s">
        <v>1796</v>
      </c>
      <c r="AK347" s="734"/>
      <c r="AL347" s="734"/>
      <c r="AM347" s="802"/>
      <c r="AN347" s="738"/>
      <c r="AO347" s="809"/>
      <c r="AP347" s="740" t="s">
        <v>737</v>
      </c>
      <c r="AQ347" s="718" t="s">
        <v>737</v>
      </c>
      <c r="AR347" s="691"/>
      <c r="AS347" s="718"/>
      <c r="AT347" s="718"/>
      <c r="AU347" s="765" t="s">
        <v>763</v>
      </c>
      <c r="AV347" s="765" t="s">
        <v>763</v>
      </c>
      <c r="AW347" s="766" t="s">
        <v>763</v>
      </c>
      <c r="AX347" s="809"/>
      <c r="AY347" s="718"/>
      <c r="AZ347" s="718"/>
      <c r="BA347" s="734"/>
      <c r="BB347" s="734"/>
      <c r="BC347" s="734"/>
      <c r="BD347" s="734"/>
      <c r="BE347" s="767" t="s">
        <v>2179</v>
      </c>
      <c r="BF347" s="804" t="s">
        <v>947</v>
      </c>
      <c r="BG347" s="746" t="s">
        <v>737</v>
      </c>
      <c r="BH347" s="746"/>
      <c r="BI347" s="747"/>
    </row>
    <row r="348" spans="1:61" ht="40.15" customHeight="1">
      <c r="A348" s="795">
        <v>160014429</v>
      </c>
      <c r="B348" s="742">
        <v>16</v>
      </c>
      <c r="C348" s="727" t="s">
        <v>926</v>
      </c>
      <c r="D348" s="727"/>
      <c r="E348" s="797" t="s">
        <v>927</v>
      </c>
      <c r="F348" s="798"/>
      <c r="G348" s="791" t="s">
        <v>715</v>
      </c>
      <c r="H348" s="791" t="s">
        <v>715</v>
      </c>
      <c r="I348" s="773">
        <v>183</v>
      </c>
      <c r="J348" s="734" t="s">
        <v>741</v>
      </c>
      <c r="K348" s="769" t="s">
        <v>2948</v>
      </c>
      <c r="L348" s="800">
        <v>160005989</v>
      </c>
      <c r="M348" s="733" t="s">
        <v>2924</v>
      </c>
      <c r="N348" s="769" t="s">
        <v>2925</v>
      </c>
      <c r="O348" s="734" t="s">
        <v>2926</v>
      </c>
      <c r="P348" s="734"/>
      <c r="Q348" s="734"/>
      <c r="R348" s="736">
        <v>16190</v>
      </c>
      <c r="S348" s="734" t="s">
        <v>2927</v>
      </c>
      <c r="T348" s="728" t="s">
        <v>722</v>
      </c>
      <c r="U348" s="737" t="s">
        <v>2949</v>
      </c>
      <c r="V348" s="734" t="s">
        <v>724</v>
      </c>
      <c r="W348" s="734" t="s">
        <v>2945</v>
      </c>
      <c r="X348" s="734" t="s">
        <v>935</v>
      </c>
      <c r="Y348" s="734" t="s">
        <v>727</v>
      </c>
      <c r="Z348" s="734" t="s">
        <v>2930</v>
      </c>
      <c r="AA348" s="801" t="s">
        <v>2931</v>
      </c>
      <c r="AB348" s="734" t="s">
        <v>2932</v>
      </c>
      <c r="AC348" s="734"/>
      <c r="AD348" s="734">
        <v>16190</v>
      </c>
      <c r="AE348" s="734" t="s">
        <v>2927</v>
      </c>
      <c r="AF348" s="734" t="s">
        <v>2933</v>
      </c>
      <c r="AG348" s="734" t="s">
        <v>813</v>
      </c>
      <c r="AH348" s="734" t="s">
        <v>2940</v>
      </c>
      <c r="AI348" s="734" t="s">
        <v>2574</v>
      </c>
      <c r="AJ348" s="734" t="s">
        <v>984</v>
      </c>
      <c r="AK348" s="734"/>
      <c r="AL348" s="734"/>
      <c r="AM348" s="802"/>
      <c r="AN348" s="738"/>
      <c r="AO348" s="772"/>
      <c r="AP348" s="740" t="s">
        <v>737</v>
      </c>
      <c r="AQ348" s="718" t="s">
        <v>737</v>
      </c>
      <c r="AR348" s="691"/>
      <c r="AS348" s="718"/>
      <c r="AT348" s="718"/>
      <c r="AU348" s="765" t="s">
        <v>763</v>
      </c>
      <c r="AV348" s="765" t="s">
        <v>763</v>
      </c>
      <c r="AW348" s="766" t="s">
        <v>763</v>
      </c>
      <c r="AX348" s="809"/>
      <c r="AY348" s="718"/>
      <c r="AZ348" s="718"/>
      <c r="BA348" s="734"/>
      <c r="BB348" s="734"/>
      <c r="BC348" s="734"/>
      <c r="BD348" s="734"/>
      <c r="BE348" s="767" t="s">
        <v>2179</v>
      </c>
      <c r="BF348" s="804" t="s">
        <v>947</v>
      </c>
      <c r="BG348" s="746" t="s">
        <v>737</v>
      </c>
      <c r="BH348" s="746"/>
      <c r="BI348" s="747"/>
    </row>
    <row r="349" spans="1:61" ht="40.15" customHeight="1">
      <c r="A349" s="795">
        <v>160014726</v>
      </c>
      <c r="B349" s="742">
        <v>16</v>
      </c>
      <c r="C349" s="727" t="s">
        <v>926</v>
      </c>
      <c r="D349" s="727"/>
      <c r="E349" s="797" t="s">
        <v>927</v>
      </c>
      <c r="F349" s="798"/>
      <c r="G349" s="791" t="s">
        <v>715</v>
      </c>
      <c r="H349" s="791" t="s">
        <v>715</v>
      </c>
      <c r="I349" s="773">
        <v>255</v>
      </c>
      <c r="J349" s="734" t="s">
        <v>968</v>
      </c>
      <c r="K349" s="769" t="s">
        <v>2950</v>
      </c>
      <c r="L349" s="800">
        <v>160005989</v>
      </c>
      <c r="M349" s="733" t="s">
        <v>2924</v>
      </c>
      <c r="N349" s="769" t="s">
        <v>2925</v>
      </c>
      <c r="O349" s="734" t="s">
        <v>2951</v>
      </c>
      <c r="P349" s="734"/>
      <c r="Q349" s="734"/>
      <c r="R349" s="736">
        <v>16190</v>
      </c>
      <c r="S349" s="734" t="s">
        <v>2943</v>
      </c>
      <c r="T349" s="728" t="s">
        <v>722</v>
      </c>
      <c r="U349" s="737" t="s">
        <v>2952</v>
      </c>
      <c r="V349" s="734" t="s">
        <v>724</v>
      </c>
      <c r="W349" s="734" t="s">
        <v>2945</v>
      </c>
      <c r="X349" s="734" t="s">
        <v>935</v>
      </c>
      <c r="Y349" s="734" t="s">
        <v>727</v>
      </c>
      <c r="Z349" s="734" t="s">
        <v>2946</v>
      </c>
      <c r="AA349" s="801" t="s">
        <v>2953</v>
      </c>
      <c r="AB349" s="734" t="s">
        <v>2932</v>
      </c>
      <c r="AC349" s="734"/>
      <c r="AD349" s="734">
        <v>16190</v>
      </c>
      <c r="AE349" s="734" t="s">
        <v>2927</v>
      </c>
      <c r="AF349" s="734" t="s">
        <v>2933</v>
      </c>
      <c r="AG349" s="734" t="s">
        <v>813</v>
      </c>
      <c r="AH349" s="734" t="s">
        <v>2940</v>
      </c>
      <c r="AI349" s="734" t="s">
        <v>2574</v>
      </c>
      <c r="AJ349" s="734" t="s">
        <v>984</v>
      </c>
      <c r="AK349" s="734"/>
      <c r="AL349" s="734"/>
      <c r="AM349" s="802"/>
      <c r="AN349" s="738"/>
      <c r="AO349" s="772"/>
      <c r="AP349" s="740" t="s">
        <v>737</v>
      </c>
      <c r="AQ349" s="718" t="s">
        <v>737</v>
      </c>
      <c r="AR349" s="691"/>
      <c r="AS349" s="718"/>
      <c r="AT349" s="718"/>
      <c r="AU349" s="765" t="s">
        <v>763</v>
      </c>
      <c r="AV349" s="765" t="s">
        <v>763</v>
      </c>
      <c r="AW349" s="766" t="s">
        <v>763</v>
      </c>
      <c r="AX349" s="809"/>
      <c r="AY349" s="718"/>
      <c r="AZ349" s="718"/>
      <c r="BA349" s="734"/>
      <c r="BB349" s="734"/>
      <c r="BC349" s="734"/>
      <c r="BD349" s="734"/>
      <c r="BE349" s="767" t="s">
        <v>2179</v>
      </c>
      <c r="BF349" s="804" t="s">
        <v>947</v>
      </c>
      <c r="BG349" s="746" t="s">
        <v>737</v>
      </c>
      <c r="BH349" s="746"/>
      <c r="BI349" s="747"/>
    </row>
    <row r="350" spans="1:61" ht="48" customHeight="1">
      <c r="A350" s="749">
        <v>240000562</v>
      </c>
      <c r="B350" s="840">
        <v>24</v>
      </c>
      <c r="C350" s="734" t="s">
        <v>1434</v>
      </c>
      <c r="D350" s="752"/>
      <c r="E350" s="753" t="s">
        <v>1593</v>
      </c>
      <c r="F350" s="753" t="s">
        <v>1594</v>
      </c>
      <c r="G350" s="736" t="s">
        <v>715</v>
      </c>
      <c r="H350" s="754" t="s">
        <v>715</v>
      </c>
      <c r="I350" s="773">
        <v>448</v>
      </c>
      <c r="J350" s="734" t="s">
        <v>1018</v>
      </c>
      <c r="K350" s="757" t="s">
        <v>2954</v>
      </c>
      <c r="L350" s="758">
        <v>240006841</v>
      </c>
      <c r="M350" s="733" t="s">
        <v>2955</v>
      </c>
      <c r="N350" s="769" t="s">
        <v>2956</v>
      </c>
      <c r="O350" s="760"/>
      <c r="P350" s="734" t="s">
        <v>2957</v>
      </c>
      <c r="Q350" s="736"/>
      <c r="R350" s="736">
        <v>24170</v>
      </c>
      <c r="S350" s="761" t="s">
        <v>2958</v>
      </c>
      <c r="T350" s="728" t="s">
        <v>722</v>
      </c>
      <c r="U350" s="737" t="s">
        <v>2959</v>
      </c>
      <c r="V350" s="736"/>
      <c r="W350" s="736"/>
      <c r="X350" s="736"/>
      <c r="Y350" s="736"/>
      <c r="Z350" s="736" t="s">
        <v>2960</v>
      </c>
      <c r="AA350" s="736"/>
      <c r="AB350" s="734" t="s">
        <v>2961</v>
      </c>
      <c r="AC350" s="736"/>
      <c r="AD350" s="736">
        <v>24000</v>
      </c>
      <c r="AE350" s="734" t="s">
        <v>2509</v>
      </c>
      <c r="AF350" s="736" t="s">
        <v>2962</v>
      </c>
      <c r="AG350" s="736"/>
      <c r="AH350" s="736"/>
      <c r="AI350" s="736"/>
      <c r="AJ350" s="734"/>
      <c r="AK350" s="931" t="s">
        <v>2963</v>
      </c>
      <c r="AL350" s="736"/>
      <c r="AM350" s="763"/>
      <c r="AN350" s="738"/>
      <c r="AO350" s="739"/>
      <c r="AP350" s="752" t="s">
        <v>734</v>
      </c>
      <c r="AQ350" s="742" t="s">
        <v>734</v>
      </c>
      <c r="AR350" s="742" t="s">
        <v>715</v>
      </c>
      <c r="AS350" s="775" t="s">
        <v>2964</v>
      </c>
      <c r="AT350" s="742"/>
      <c r="AU350" s="743">
        <v>44197</v>
      </c>
      <c r="AV350" s="743">
        <v>46022</v>
      </c>
      <c r="AW350" s="744">
        <v>24</v>
      </c>
      <c r="AX350" s="743">
        <v>44196</v>
      </c>
      <c r="AY350" s="742" t="s">
        <v>2965</v>
      </c>
      <c r="AZ350" s="775" t="s">
        <v>734</v>
      </c>
      <c r="BA350" s="734"/>
      <c r="BB350" s="734" t="s">
        <v>2966</v>
      </c>
      <c r="BC350" s="736"/>
      <c r="BD350" s="736"/>
      <c r="BE350" s="734" t="s">
        <v>855</v>
      </c>
      <c r="BF350" s="794" t="s">
        <v>1610</v>
      </c>
      <c r="BG350" s="746" t="s">
        <v>737</v>
      </c>
      <c r="BH350" s="746"/>
      <c r="BI350" s="747"/>
    </row>
    <row r="351" spans="1:61" ht="57" customHeight="1">
      <c r="A351" s="749">
        <v>240004101</v>
      </c>
      <c r="B351" s="840">
        <v>24</v>
      </c>
      <c r="C351" s="734" t="s">
        <v>1434</v>
      </c>
      <c r="D351" s="752"/>
      <c r="E351" s="753" t="s">
        <v>1593</v>
      </c>
      <c r="F351" s="753" t="s">
        <v>1594</v>
      </c>
      <c r="G351" s="736" t="s">
        <v>715</v>
      </c>
      <c r="H351" s="754" t="s">
        <v>715</v>
      </c>
      <c r="I351" s="755">
        <v>246</v>
      </c>
      <c r="J351" s="756" t="s">
        <v>803</v>
      </c>
      <c r="K351" s="757" t="s">
        <v>2967</v>
      </c>
      <c r="L351" s="758">
        <v>240006841</v>
      </c>
      <c r="M351" s="733" t="s">
        <v>2955</v>
      </c>
      <c r="N351" s="769" t="s">
        <v>2956</v>
      </c>
      <c r="O351" s="734" t="s">
        <v>2968</v>
      </c>
      <c r="P351" s="760"/>
      <c r="Q351" s="736"/>
      <c r="R351" s="736">
        <v>24750</v>
      </c>
      <c r="S351" s="761" t="s">
        <v>2969</v>
      </c>
      <c r="T351" s="728" t="s">
        <v>722</v>
      </c>
      <c r="U351" s="737" t="s">
        <v>2970</v>
      </c>
      <c r="V351" s="736"/>
      <c r="W351" s="736"/>
      <c r="X351" s="736"/>
      <c r="Y351" s="736"/>
      <c r="Z351" s="736" t="s">
        <v>2971</v>
      </c>
      <c r="AA351" s="932"/>
      <c r="AB351" s="734" t="s">
        <v>2961</v>
      </c>
      <c r="AC351" s="736"/>
      <c r="AD351" s="736">
        <v>24000</v>
      </c>
      <c r="AE351" s="734" t="s">
        <v>2509</v>
      </c>
      <c r="AF351" s="736" t="s">
        <v>2962</v>
      </c>
      <c r="AG351" s="736"/>
      <c r="AH351" s="736"/>
      <c r="AI351" s="736"/>
      <c r="AJ351" s="734"/>
      <c r="AK351" s="931" t="s">
        <v>2963</v>
      </c>
      <c r="AL351" s="736"/>
      <c r="AM351" s="763"/>
      <c r="AN351" s="738"/>
      <c r="AO351" s="764"/>
      <c r="AP351" s="752" t="s">
        <v>734</v>
      </c>
      <c r="AQ351" s="742" t="s">
        <v>734</v>
      </c>
      <c r="AR351" s="742" t="s">
        <v>715</v>
      </c>
      <c r="AS351" s="775" t="s">
        <v>2964</v>
      </c>
      <c r="AT351" s="742" t="s">
        <v>2972</v>
      </c>
      <c r="AU351" s="743">
        <v>44197</v>
      </c>
      <c r="AV351" s="743">
        <v>46022</v>
      </c>
      <c r="AW351" s="744">
        <v>24</v>
      </c>
      <c r="AX351" s="743">
        <v>44196</v>
      </c>
      <c r="AY351" s="742" t="s">
        <v>2965</v>
      </c>
      <c r="AZ351" s="775" t="s">
        <v>734</v>
      </c>
      <c r="BA351" s="734"/>
      <c r="BB351" s="736"/>
      <c r="BC351" s="736"/>
      <c r="BD351" s="736"/>
      <c r="BE351" s="734" t="s">
        <v>825</v>
      </c>
      <c r="BF351" s="794" t="s">
        <v>1610</v>
      </c>
      <c r="BG351" s="746" t="s">
        <v>737</v>
      </c>
      <c r="BH351" s="746"/>
      <c r="BI351" s="747"/>
    </row>
    <row r="352" spans="1:61" ht="40.15" customHeight="1">
      <c r="A352" s="749">
        <v>240008482</v>
      </c>
      <c r="B352" s="840">
        <v>24</v>
      </c>
      <c r="C352" s="734" t="s">
        <v>1434</v>
      </c>
      <c r="D352" s="752"/>
      <c r="E352" s="753" t="s">
        <v>1593</v>
      </c>
      <c r="F352" s="753" t="s">
        <v>1594</v>
      </c>
      <c r="G352" s="736" t="s">
        <v>715</v>
      </c>
      <c r="H352" s="754" t="s">
        <v>715</v>
      </c>
      <c r="I352" s="755">
        <v>255</v>
      </c>
      <c r="J352" s="756" t="s">
        <v>968</v>
      </c>
      <c r="K352" s="778" t="s">
        <v>2973</v>
      </c>
      <c r="L352" s="758">
        <v>240006841</v>
      </c>
      <c r="M352" s="733" t="s">
        <v>2955</v>
      </c>
      <c r="N352" s="769" t="s">
        <v>2956</v>
      </c>
      <c r="O352" s="734" t="s">
        <v>2974</v>
      </c>
      <c r="P352" s="760"/>
      <c r="Q352" s="736"/>
      <c r="R352" s="736">
        <v>24750</v>
      </c>
      <c r="S352" s="761" t="s">
        <v>2570</v>
      </c>
      <c r="T352" s="728" t="s">
        <v>722</v>
      </c>
      <c r="U352" s="737" t="s">
        <v>2975</v>
      </c>
      <c r="V352" s="736"/>
      <c r="W352" s="736"/>
      <c r="X352" s="736"/>
      <c r="Y352" s="736"/>
      <c r="Z352" s="736" t="s">
        <v>2976</v>
      </c>
      <c r="AA352" s="932"/>
      <c r="AB352" s="734" t="s">
        <v>2961</v>
      </c>
      <c r="AC352" s="736"/>
      <c r="AD352" s="736">
        <v>24000</v>
      </c>
      <c r="AE352" s="734" t="s">
        <v>2509</v>
      </c>
      <c r="AF352" s="736" t="s">
        <v>2962</v>
      </c>
      <c r="AG352" s="736"/>
      <c r="AH352" s="736"/>
      <c r="AI352" s="736"/>
      <c r="AJ352" s="734"/>
      <c r="AK352" s="931" t="s">
        <v>2963</v>
      </c>
      <c r="AL352" s="736"/>
      <c r="AM352" s="763"/>
      <c r="AN352" s="738"/>
      <c r="AO352" s="764"/>
      <c r="AP352" s="752" t="s">
        <v>734</v>
      </c>
      <c r="AQ352" s="742" t="s">
        <v>734</v>
      </c>
      <c r="AR352" s="742" t="s">
        <v>715</v>
      </c>
      <c r="AS352" s="775" t="s">
        <v>2964</v>
      </c>
      <c r="AT352" s="742" t="s">
        <v>2972</v>
      </c>
      <c r="AU352" s="743">
        <v>44197</v>
      </c>
      <c r="AV352" s="743">
        <v>46022</v>
      </c>
      <c r="AW352" s="744">
        <v>24</v>
      </c>
      <c r="AX352" s="743">
        <v>44196</v>
      </c>
      <c r="AY352" s="742" t="s">
        <v>2965</v>
      </c>
      <c r="AZ352" s="775" t="s">
        <v>734</v>
      </c>
      <c r="BA352" s="734"/>
      <c r="BB352" s="736"/>
      <c r="BC352" s="736"/>
      <c r="BD352" s="736"/>
      <c r="BE352" s="734" t="s">
        <v>825</v>
      </c>
      <c r="BF352" s="794" t="s">
        <v>1610</v>
      </c>
      <c r="BG352" s="746" t="s">
        <v>737</v>
      </c>
      <c r="BH352" s="746"/>
      <c r="BI352" s="747"/>
    </row>
    <row r="353" spans="1:61" ht="79.5" customHeight="1">
      <c r="A353" s="749">
        <v>240013359</v>
      </c>
      <c r="B353" s="840">
        <v>24</v>
      </c>
      <c r="C353" s="734" t="s">
        <v>1434</v>
      </c>
      <c r="D353" s="752"/>
      <c r="E353" s="753" t="s">
        <v>1593</v>
      </c>
      <c r="F353" s="753" t="s">
        <v>1594</v>
      </c>
      <c r="G353" s="736" t="s">
        <v>715</v>
      </c>
      <c r="H353" s="754" t="s">
        <v>715</v>
      </c>
      <c r="I353" s="730">
        <v>188</v>
      </c>
      <c r="J353" s="816" t="s">
        <v>985</v>
      </c>
      <c r="K353" s="757" t="s">
        <v>2977</v>
      </c>
      <c r="L353" s="758">
        <v>240006841</v>
      </c>
      <c r="M353" s="733" t="s">
        <v>2955</v>
      </c>
      <c r="N353" s="769" t="s">
        <v>2956</v>
      </c>
      <c r="O353" s="734" t="s">
        <v>2974</v>
      </c>
      <c r="P353" s="760"/>
      <c r="Q353" s="736"/>
      <c r="R353" s="736">
        <v>24750</v>
      </c>
      <c r="S353" s="761" t="s">
        <v>2570</v>
      </c>
      <c r="T353" s="728" t="s">
        <v>722</v>
      </c>
      <c r="U353" s="737" t="s">
        <v>2978</v>
      </c>
      <c r="V353" s="736"/>
      <c r="W353" s="736"/>
      <c r="X353" s="736"/>
      <c r="Y353" s="736"/>
      <c r="Z353" s="736" t="s">
        <v>2979</v>
      </c>
      <c r="AA353" s="932"/>
      <c r="AB353" s="734" t="s">
        <v>2961</v>
      </c>
      <c r="AC353" s="736"/>
      <c r="AD353" s="736">
        <v>24000</v>
      </c>
      <c r="AE353" s="734" t="s">
        <v>2509</v>
      </c>
      <c r="AF353" s="736" t="s">
        <v>2962</v>
      </c>
      <c r="AG353" s="736"/>
      <c r="AH353" s="736"/>
      <c r="AI353" s="736"/>
      <c r="AJ353" s="734"/>
      <c r="AK353" s="931" t="s">
        <v>2963</v>
      </c>
      <c r="AL353" s="736"/>
      <c r="AM353" s="763"/>
      <c r="AN353" s="738"/>
      <c r="AO353" s="764"/>
      <c r="AP353" s="752" t="s">
        <v>734</v>
      </c>
      <c r="AQ353" s="742" t="s">
        <v>734</v>
      </c>
      <c r="AR353" s="742" t="s">
        <v>715</v>
      </c>
      <c r="AS353" s="775" t="s">
        <v>2964</v>
      </c>
      <c r="AT353" s="742" t="s">
        <v>2972</v>
      </c>
      <c r="AU353" s="743">
        <v>44197</v>
      </c>
      <c r="AV353" s="743">
        <v>46022</v>
      </c>
      <c r="AW353" s="744">
        <v>24</v>
      </c>
      <c r="AX353" s="743">
        <v>44196</v>
      </c>
      <c r="AY353" s="742" t="s">
        <v>2965</v>
      </c>
      <c r="AZ353" s="775" t="s">
        <v>734</v>
      </c>
      <c r="BA353" s="734"/>
      <c r="BB353" s="736"/>
      <c r="BC353" s="736"/>
      <c r="BD353" s="736"/>
      <c r="BE353" s="734" t="s">
        <v>825</v>
      </c>
      <c r="BF353" s="794" t="s">
        <v>1610</v>
      </c>
      <c r="BG353" s="746" t="s">
        <v>737</v>
      </c>
      <c r="BH353" s="746"/>
      <c r="BI353" s="747"/>
    </row>
    <row r="354" spans="1:61" ht="65.25" customHeight="1">
      <c r="A354" s="749">
        <v>240013615</v>
      </c>
      <c r="B354" s="840">
        <v>24</v>
      </c>
      <c r="C354" s="734" t="s">
        <v>1434</v>
      </c>
      <c r="D354" s="752"/>
      <c r="E354" s="753" t="s">
        <v>1593</v>
      </c>
      <c r="F354" s="753" t="s">
        <v>1594</v>
      </c>
      <c r="G354" s="736" t="s">
        <v>715</v>
      </c>
      <c r="H354" s="754" t="s">
        <v>715</v>
      </c>
      <c r="I354" s="773">
        <v>448</v>
      </c>
      <c r="J354" s="734" t="s">
        <v>1018</v>
      </c>
      <c r="K354" s="757" t="s">
        <v>2980</v>
      </c>
      <c r="L354" s="758">
        <v>240006841</v>
      </c>
      <c r="M354" s="733" t="s">
        <v>2955</v>
      </c>
      <c r="N354" s="769" t="s">
        <v>2956</v>
      </c>
      <c r="O354" s="760"/>
      <c r="P354" s="734" t="s">
        <v>2957</v>
      </c>
      <c r="Q354" s="736"/>
      <c r="R354" s="736">
        <v>24170</v>
      </c>
      <c r="S354" s="761" t="s">
        <v>2958</v>
      </c>
      <c r="T354" s="728" t="s">
        <v>722</v>
      </c>
      <c r="U354" s="737" t="s">
        <v>2981</v>
      </c>
      <c r="V354" s="736"/>
      <c r="W354" s="736"/>
      <c r="X354" s="736"/>
      <c r="Y354" s="736"/>
      <c r="Z354" s="736" t="s">
        <v>2982</v>
      </c>
      <c r="AA354" s="736"/>
      <c r="AB354" s="734"/>
      <c r="AC354" s="736" t="s">
        <v>2983</v>
      </c>
      <c r="AD354" s="736">
        <v>24600</v>
      </c>
      <c r="AE354" s="734" t="s">
        <v>2984</v>
      </c>
      <c r="AF354" s="736" t="s">
        <v>2982</v>
      </c>
      <c r="AG354" s="736"/>
      <c r="AH354" s="736"/>
      <c r="AI354" s="736"/>
      <c r="AJ354" s="736"/>
      <c r="AK354" s="931" t="s">
        <v>2963</v>
      </c>
      <c r="AL354" s="736"/>
      <c r="AM354" s="763"/>
      <c r="AN354" s="738"/>
      <c r="AO354" s="739"/>
      <c r="AP354" s="752" t="s">
        <v>734</v>
      </c>
      <c r="AQ354" s="742" t="s">
        <v>734</v>
      </c>
      <c r="AR354" s="742" t="s">
        <v>715</v>
      </c>
      <c r="AS354" s="775" t="s">
        <v>2964</v>
      </c>
      <c r="AT354" s="742"/>
      <c r="AU354" s="743">
        <v>44197</v>
      </c>
      <c r="AV354" s="743">
        <v>46022</v>
      </c>
      <c r="AW354" s="744">
        <v>24</v>
      </c>
      <c r="AX354" s="743">
        <v>44196</v>
      </c>
      <c r="AY354" s="742" t="s">
        <v>2965</v>
      </c>
      <c r="AZ354" s="775" t="s">
        <v>734</v>
      </c>
      <c r="BA354" s="734"/>
      <c r="BB354" s="773" t="s">
        <v>2985</v>
      </c>
      <c r="BC354" s="736"/>
      <c r="BD354" s="736"/>
      <c r="BE354" s="734" t="s">
        <v>825</v>
      </c>
      <c r="BF354" s="794" t="s">
        <v>1610</v>
      </c>
      <c r="BG354" s="746" t="s">
        <v>737</v>
      </c>
      <c r="BH354" s="746"/>
      <c r="BI354" s="747"/>
    </row>
    <row r="355" spans="1:61" ht="75.75" customHeight="1">
      <c r="A355" s="749">
        <v>330057704</v>
      </c>
      <c r="B355" s="825">
        <v>33</v>
      </c>
      <c r="C355" s="751" t="s">
        <v>1277</v>
      </c>
      <c r="D355" s="752"/>
      <c r="E355" s="753" t="s">
        <v>1055</v>
      </c>
      <c r="F355" s="826"/>
      <c r="G355" s="736" t="s">
        <v>715</v>
      </c>
      <c r="H355" s="754" t="s">
        <v>715</v>
      </c>
      <c r="I355" s="755">
        <v>182</v>
      </c>
      <c r="J355" s="756" t="s">
        <v>716</v>
      </c>
      <c r="K355" s="757" t="s">
        <v>2986</v>
      </c>
      <c r="L355" s="758">
        <v>330796335</v>
      </c>
      <c r="M355" s="733" t="s">
        <v>2987</v>
      </c>
      <c r="N355" s="769" t="s">
        <v>2987</v>
      </c>
      <c r="O355" s="734" t="s">
        <v>2988</v>
      </c>
      <c r="P355" s="760"/>
      <c r="Q355" s="736"/>
      <c r="R355" s="736">
        <v>33300</v>
      </c>
      <c r="S355" s="761" t="s">
        <v>2989</v>
      </c>
      <c r="T355" s="728" t="s">
        <v>722</v>
      </c>
      <c r="U355" s="737" t="s">
        <v>2990</v>
      </c>
      <c r="V355" s="736" t="s">
        <v>813</v>
      </c>
      <c r="W355" s="736" t="s">
        <v>2991</v>
      </c>
      <c r="X355" s="736"/>
      <c r="Y355" s="736"/>
      <c r="Z355" s="736" t="s">
        <v>2992</v>
      </c>
      <c r="AA355" s="736"/>
      <c r="AB355" s="734" t="s">
        <v>2993</v>
      </c>
      <c r="AC355" s="736"/>
      <c r="AD355" s="736">
        <v>33500</v>
      </c>
      <c r="AE355" s="734" t="s">
        <v>2306</v>
      </c>
      <c r="AF355" s="736" t="s">
        <v>2994</v>
      </c>
      <c r="AG355" s="736"/>
      <c r="AH355" s="736"/>
      <c r="AI355" s="736"/>
      <c r="AJ355" s="734"/>
      <c r="AK355" s="734" t="s">
        <v>2995</v>
      </c>
      <c r="AL355" s="736"/>
      <c r="AM355" s="763"/>
      <c r="AN355" s="738"/>
      <c r="AO355" s="764"/>
      <c r="AP355" s="752" t="s">
        <v>734</v>
      </c>
      <c r="AQ355" s="824" t="s">
        <v>734</v>
      </c>
      <c r="AR355" s="742" t="s">
        <v>715</v>
      </c>
      <c r="AS355" s="775" t="s">
        <v>2996</v>
      </c>
      <c r="AT355" s="742" t="s">
        <v>2997</v>
      </c>
      <c r="AU355" s="743">
        <v>44927</v>
      </c>
      <c r="AV355" s="743">
        <v>45657</v>
      </c>
      <c r="AW355" s="744">
        <v>33</v>
      </c>
      <c r="AX355" s="743">
        <v>45394</v>
      </c>
      <c r="AY355" s="742" t="s">
        <v>2998</v>
      </c>
      <c r="AZ355" s="743"/>
      <c r="BA355" s="734"/>
      <c r="BB355" s="773" t="s">
        <v>2999</v>
      </c>
      <c r="BC355" s="736"/>
      <c r="BD355" s="736"/>
      <c r="BE355" s="767" t="s">
        <v>1941</v>
      </c>
      <c r="BF355" s="753" t="s">
        <v>1070</v>
      </c>
      <c r="BG355" s="746" t="s">
        <v>737</v>
      </c>
      <c r="BH355" s="746"/>
      <c r="BI355" s="747"/>
    </row>
    <row r="356" spans="1:61" ht="40.15" customHeight="1">
      <c r="A356" s="749">
        <v>330782178</v>
      </c>
      <c r="B356" s="825">
        <v>33</v>
      </c>
      <c r="C356" s="751" t="s">
        <v>1277</v>
      </c>
      <c r="D356" s="752"/>
      <c r="E356" s="753" t="s">
        <v>1055</v>
      </c>
      <c r="F356" s="826"/>
      <c r="G356" s="736" t="s">
        <v>715</v>
      </c>
      <c r="H356" s="754" t="s">
        <v>715</v>
      </c>
      <c r="I356" s="755">
        <v>246</v>
      </c>
      <c r="J356" s="756" t="s">
        <v>803</v>
      </c>
      <c r="K356" s="757" t="s">
        <v>3000</v>
      </c>
      <c r="L356" s="758">
        <v>330796335</v>
      </c>
      <c r="M356" s="733" t="s">
        <v>2987</v>
      </c>
      <c r="N356" s="769" t="s">
        <v>2987</v>
      </c>
      <c r="O356" s="734" t="s">
        <v>3001</v>
      </c>
      <c r="P356" s="760"/>
      <c r="Q356" s="736"/>
      <c r="R356" s="736">
        <v>33500</v>
      </c>
      <c r="S356" s="761" t="s">
        <v>2306</v>
      </c>
      <c r="T356" s="728" t="s">
        <v>722</v>
      </c>
      <c r="U356" s="737" t="s">
        <v>3002</v>
      </c>
      <c r="V356" s="736" t="s">
        <v>813</v>
      </c>
      <c r="W356" s="736" t="s">
        <v>2991</v>
      </c>
      <c r="X356" s="736"/>
      <c r="Y356" s="736"/>
      <c r="Z356" s="736" t="s">
        <v>3003</v>
      </c>
      <c r="AA356" s="736"/>
      <c r="AB356" s="734" t="s">
        <v>2993</v>
      </c>
      <c r="AC356" s="736"/>
      <c r="AD356" s="736">
        <v>33500</v>
      </c>
      <c r="AE356" s="734" t="s">
        <v>2306</v>
      </c>
      <c r="AF356" s="736" t="s">
        <v>2994</v>
      </c>
      <c r="AG356" s="736"/>
      <c r="AH356" s="736"/>
      <c r="AI356" s="736"/>
      <c r="AJ356" s="734"/>
      <c r="AK356" s="734" t="s">
        <v>2995</v>
      </c>
      <c r="AL356" s="736"/>
      <c r="AM356" s="763"/>
      <c r="AN356" s="738"/>
      <c r="AO356" s="764"/>
      <c r="AP356" s="752" t="s">
        <v>734</v>
      </c>
      <c r="AQ356" s="824" t="s">
        <v>734</v>
      </c>
      <c r="AR356" s="742" t="s">
        <v>715</v>
      </c>
      <c r="AS356" s="775" t="s">
        <v>2996</v>
      </c>
      <c r="AT356" s="742" t="s">
        <v>2997</v>
      </c>
      <c r="AU356" s="743">
        <v>44927</v>
      </c>
      <c r="AV356" s="743">
        <v>45657</v>
      </c>
      <c r="AW356" s="744">
        <v>33</v>
      </c>
      <c r="AX356" s="743">
        <v>45394</v>
      </c>
      <c r="AY356" s="742" t="s">
        <v>2998</v>
      </c>
      <c r="AZ356" s="743"/>
      <c r="BA356" s="734"/>
      <c r="BB356" s="736"/>
      <c r="BC356" s="736"/>
      <c r="BD356" s="736"/>
      <c r="BE356" s="767" t="s">
        <v>1941</v>
      </c>
      <c r="BF356" s="753" t="s">
        <v>1070</v>
      </c>
      <c r="BG356" s="746" t="s">
        <v>737</v>
      </c>
      <c r="BH356" s="746"/>
      <c r="BI356" s="747"/>
    </row>
    <row r="357" spans="1:61" ht="40.15" customHeight="1">
      <c r="A357" s="749">
        <v>330783093</v>
      </c>
      <c r="B357" s="825">
        <v>33</v>
      </c>
      <c r="C357" s="751" t="s">
        <v>1277</v>
      </c>
      <c r="D357" s="752"/>
      <c r="E357" s="753" t="s">
        <v>1055</v>
      </c>
      <c r="F357" s="826"/>
      <c r="G357" s="736" t="s">
        <v>715</v>
      </c>
      <c r="H357" s="754" t="s">
        <v>715</v>
      </c>
      <c r="I357" s="755">
        <v>183</v>
      </c>
      <c r="J357" s="756" t="s">
        <v>741</v>
      </c>
      <c r="K357" s="778" t="s">
        <v>3004</v>
      </c>
      <c r="L357" s="758">
        <v>330796335</v>
      </c>
      <c r="M357" s="733" t="s">
        <v>2987</v>
      </c>
      <c r="N357" s="769" t="s">
        <v>2987</v>
      </c>
      <c r="O357" s="734" t="s">
        <v>3005</v>
      </c>
      <c r="P357" s="760"/>
      <c r="Q357" s="736"/>
      <c r="R357" s="736">
        <v>33330</v>
      </c>
      <c r="S357" s="761" t="s">
        <v>2989</v>
      </c>
      <c r="T357" s="728" t="s">
        <v>722</v>
      </c>
      <c r="U357" s="737" t="s">
        <v>3006</v>
      </c>
      <c r="V357" s="736" t="s">
        <v>813</v>
      </c>
      <c r="W357" s="736" t="s">
        <v>2991</v>
      </c>
      <c r="X357" s="736"/>
      <c r="Y357" s="736"/>
      <c r="Z357" s="736" t="s">
        <v>3007</v>
      </c>
      <c r="AA357" s="736"/>
      <c r="AB357" s="734" t="s">
        <v>3005</v>
      </c>
      <c r="AC357" s="736"/>
      <c r="AD357" s="736">
        <v>33330</v>
      </c>
      <c r="AE357" s="734" t="s">
        <v>2989</v>
      </c>
      <c r="AF357" s="736" t="s">
        <v>2994</v>
      </c>
      <c r="AG357" s="736"/>
      <c r="AH357" s="736"/>
      <c r="AI357" s="736"/>
      <c r="AJ357" s="734"/>
      <c r="AK357" s="734" t="s">
        <v>2995</v>
      </c>
      <c r="AL357" s="736"/>
      <c r="AM357" s="763"/>
      <c r="AN357" s="738"/>
      <c r="AO357" s="764"/>
      <c r="AP357" s="752" t="s">
        <v>734</v>
      </c>
      <c r="AQ357" s="824" t="s">
        <v>734</v>
      </c>
      <c r="AR357" s="742" t="s">
        <v>715</v>
      </c>
      <c r="AS357" s="775" t="s">
        <v>2996</v>
      </c>
      <c r="AT357" s="742" t="s">
        <v>2997</v>
      </c>
      <c r="AU357" s="743">
        <v>44927</v>
      </c>
      <c r="AV357" s="743">
        <v>45657</v>
      </c>
      <c r="AW357" s="744">
        <v>33</v>
      </c>
      <c r="AX357" s="743">
        <v>45394</v>
      </c>
      <c r="AY357" s="742" t="s">
        <v>2998</v>
      </c>
      <c r="AZ357" s="743"/>
      <c r="BA357" s="734"/>
      <c r="BB357" s="736"/>
      <c r="BC357" s="736"/>
      <c r="BD357" s="736"/>
      <c r="BE357" s="767" t="s">
        <v>1941</v>
      </c>
      <c r="BF357" s="753" t="s">
        <v>1070</v>
      </c>
      <c r="BG357" s="746" t="s">
        <v>737</v>
      </c>
      <c r="BH357" s="746"/>
      <c r="BI357" s="747"/>
    </row>
    <row r="358" spans="1:61" ht="40.15" customHeight="1">
      <c r="A358" s="828">
        <v>170016778</v>
      </c>
      <c r="B358" s="834">
        <v>17</v>
      </c>
      <c r="C358" s="727" t="s">
        <v>857</v>
      </c>
      <c r="D358" s="728"/>
      <c r="E358" s="797" t="s">
        <v>858</v>
      </c>
      <c r="F358" s="797"/>
      <c r="G358" s="736" t="s">
        <v>715</v>
      </c>
      <c r="H358" s="736" t="s">
        <v>715</v>
      </c>
      <c r="I358" s="773">
        <v>448</v>
      </c>
      <c r="J358" s="734" t="s">
        <v>1018</v>
      </c>
      <c r="K358" s="799" t="s">
        <v>3008</v>
      </c>
      <c r="L358" s="786">
        <v>750719239</v>
      </c>
      <c r="M358" s="733" t="s">
        <v>3009</v>
      </c>
      <c r="N358" s="769" t="s">
        <v>3009</v>
      </c>
      <c r="O358" s="734" t="s">
        <v>3010</v>
      </c>
      <c r="P358" s="734"/>
      <c r="Q358" s="734"/>
      <c r="R358" s="736">
        <v>17440</v>
      </c>
      <c r="S358" s="734" t="s">
        <v>1505</v>
      </c>
      <c r="T358" s="728" t="s">
        <v>722</v>
      </c>
      <c r="U358" s="737" t="s">
        <v>3011</v>
      </c>
      <c r="V358" s="736"/>
      <c r="W358" s="734"/>
      <c r="X358" s="736"/>
      <c r="Y358" s="736"/>
      <c r="Z358" s="736" t="s">
        <v>3012</v>
      </c>
      <c r="AA358" s="736"/>
      <c r="AB358" s="734" t="s">
        <v>3013</v>
      </c>
      <c r="AC358" s="736"/>
      <c r="AD358" s="736">
        <v>75013</v>
      </c>
      <c r="AE358" s="734" t="s">
        <v>1982</v>
      </c>
      <c r="AF358" s="736" t="s">
        <v>3014</v>
      </c>
      <c r="AG358" s="734"/>
      <c r="AH358" s="734"/>
      <c r="AI358" s="734"/>
      <c r="AJ358" s="734"/>
      <c r="AK358" s="734"/>
      <c r="AL358" s="734"/>
      <c r="AM358" s="763"/>
      <c r="AN358" s="738"/>
      <c r="AO358" s="765"/>
      <c r="AP358" s="789" t="s">
        <v>734</v>
      </c>
      <c r="AQ358" s="775" t="s">
        <v>734</v>
      </c>
      <c r="AR358" s="742" t="s">
        <v>715</v>
      </c>
      <c r="AS358" s="775" t="s">
        <v>3015</v>
      </c>
      <c r="AT358" s="742"/>
      <c r="AU358" s="743">
        <v>44197</v>
      </c>
      <c r="AV358" s="743">
        <v>46022</v>
      </c>
      <c r="AW358" s="744" t="s">
        <v>2484</v>
      </c>
      <c r="AX358" s="743">
        <v>44526</v>
      </c>
      <c r="AY358" s="742" t="s">
        <v>3016</v>
      </c>
      <c r="AZ358" s="775" t="s">
        <v>734</v>
      </c>
      <c r="BA358" s="791"/>
      <c r="BB358" s="793"/>
      <c r="BC358" s="793" t="s">
        <v>1450</v>
      </c>
      <c r="BD358" s="793"/>
      <c r="BE358" s="791" t="s">
        <v>2485</v>
      </c>
      <c r="BF358" s="804" t="s">
        <v>871</v>
      </c>
      <c r="BG358" s="746" t="s">
        <v>734</v>
      </c>
      <c r="BH358" s="746"/>
      <c r="BI358" s="747"/>
    </row>
    <row r="359" spans="1:61" ht="40.15" customHeight="1">
      <c r="A359" s="828">
        <v>170022453</v>
      </c>
      <c r="B359" s="834">
        <v>17</v>
      </c>
      <c r="C359" s="727" t="s">
        <v>857</v>
      </c>
      <c r="D359" s="728"/>
      <c r="E359" s="797" t="s">
        <v>858</v>
      </c>
      <c r="F359" s="797"/>
      <c r="G359" s="736" t="s">
        <v>715</v>
      </c>
      <c r="H359" s="736" t="s">
        <v>715</v>
      </c>
      <c r="I359" s="773">
        <v>445</v>
      </c>
      <c r="J359" s="734" t="s">
        <v>1023</v>
      </c>
      <c r="K359" s="769" t="s">
        <v>3017</v>
      </c>
      <c r="L359" s="786">
        <v>750719239</v>
      </c>
      <c r="M359" s="733" t="s">
        <v>3009</v>
      </c>
      <c r="N359" s="769" t="s">
        <v>3009</v>
      </c>
      <c r="O359" s="734" t="s">
        <v>3018</v>
      </c>
      <c r="P359" s="734"/>
      <c r="Q359" s="734"/>
      <c r="R359" s="736">
        <v>17000</v>
      </c>
      <c r="S359" s="734" t="s">
        <v>1493</v>
      </c>
      <c r="T359" s="728" t="s">
        <v>722</v>
      </c>
      <c r="U359" s="737" t="s">
        <v>3019</v>
      </c>
      <c r="V359" s="736"/>
      <c r="W359" s="734"/>
      <c r="X359" s="736"/>
      <c r="Y359" s="736"/>
      <c r="Z359" s="736" t="s">
        <v>3020</v>
      </c>
      <c r="AA359" s="736"/>
      <c r="AB359" s="734" t="s">
        <v>3013</v>
      </c>
      <c r="AC359" s="736"/>
      <c r="AD359" s="736">
        <v>75013</v>
      </c>
      <c r="AE359" s="734" t="s">
        <v>1982</v>
      </c>
      <c r="AF359" s="736" t="s">
        <v>3014</v>
      </c>
      <c r="AG359" s="734"/>
      <c r="AH359" s="734"/>
      <c r="AI359" s="734"/>
      <c r="AJ359" s="734"/>
      <c r="AK359" s="734"/>
      <c r="AL359" s="734"/>
      <c r="AM359" s="763"/>
      <c r="AN359" s="738"/>
      <c r="AO359" s="765"/>
      <c r="AP359" s="789" t="s">
        <v>734</v>
      </c>
      <c r="AQ359" s="775" t="s">
        <v>734</v>
      </c>
      <c r="AR359" s="742" t="s">
        <v>715</v>
      </c>
      <c r="AS359" s="775" t="s">
        <v>3015</v>
      </c>
      <c r="AT359" s="742"/>
      <c r="AU359" s="743">
        <v>44197</v>
      </c>
      <c r="AV359" s="743">
        <v>46022</v>
      </c>
      <c r="AW359" s="744" t="s">
        <v>2484</v>
      </c>
      <c r="AX359" s="743">
        <v>44526</v>
      </c>
      <c r="AY359" s="742" t="s">
        <v>3016</v>
      </c>
      <c r="AZ359" s="775" t="s">
        <v>734</v>
      </c>
      <c r="BA359" s="791"/>
      <c r="BB359" s="793"/>
      <c r="BC359" s="793" t="s">
        <v>1450</v>
      </c>
      <c r="BD359" s="793"/>
      <c r="BE359" s="791" t="s">
        <v>2485</v>
      </c>
      <c r="BF359" s="804" t="s">
        <v>871</v>
      </c>
      <c r="BG359" s="746" t="s">
        <v>734</v>
      </c>
      <c r="BH359" s="746"/>
      <c r="BI359" s="747"/>
    </row>
    <row r="360" spans="1:61" ht="40.15" customHeight="1">
      <c r="A360" s="828">
        <v>170803860</v>
      </c>
      <c r="B360" s="834">
        <v>17</v>
      </c>
      <c r="C360" s="727" t="s">
        <v>857</v>
      </c>
      <c r="D360" s="728"/>
      <c r="E360" s="797" t="s">
        <v>858</v>
      </c>
      <c r="F360" s="797"/>
      <c r="G360" s="736" t="s">
        <v>715</v>
      </c>
      <c r="H360" s="736" t="s">
        <v>715</v>
      </c>
      <c r="I360" s="773">
        <v>182</v>
      </c>
      <c r="J360" s="734" t="s">
        <v>716</v>
      </c>
      <c r="K360" s="769" t="s">
        <v>3021</v>
      </c>
      <c r="L360" s="786">
        <v>750719239</v>
      </c>
      <c r="M360" s="733" t="s">
        <v>3009</v>
      </c>
      <c r="N360" s="769" t="s">
        <v>3009</v>
      </c>
      <c r="O360" s="734" t="s">
        <v>3022</v>
      </c>
      <c r="P360" s="734" t="s">
        <v>3023</v>
      </c>
      <c r="Q360" s="734"/>
      <c r="R360" s="736">
        <v>17440</v>
      </c>
      <c r="S360" s="734" t="s">
        <v>1505</v>
      </c>
      <c r="T360" s="728" t="s">
        <v>722</v>
      </c>
      <c r="U360" s="737" t="s">
        <v>3024</v>
      </c>
      <c r="V360" s="736"/>
      <c r="W360" s="734"/>
      <c r="X360" s="736"/>
      <c r="Y360" s="736"/>
      <c r="Z360" s="736" t="s">
        <v>3025</v>
      </c>
      <c r="AA360" s="736"/>
      <c r="AB360" s="734" t="s">
        <v>3013</v>
      </c>
      <c r="AC360" s="736"/>
      <c r="AD360" s="736">
        <v>75013</v>
      </c>
      <c r="AE360" s="734" t="s">
        <v>1982</v>
      </c>
      <c r="AF360" s="736" t="s">
        <v>3014</v>
      </c>
      <c r="AG360" s="734"/>
      <c r="AH360" s="734"/>
      <c r="AI360" s="734"/>
      <c r="AJ360" s="734"/>
      <c r="AK360" s="734"/>
      <c r="AL360" s="734"/>
      <c r="AM360" s="763"/>
      <c r="AN360" s="738"/>
      <c r="AO360" s="765"/>
      <c r="AP360" s="789" t="s">
        <v>734</v>
      </c>
      <c r="AQ360" s="775" t="s">
        <v>734</v>
      </c>
      <c r="AR360" s="742" t="s">
        <v>715</v>
      </c>
      <c r="AS360" s="775" t="s">
        <v>3015</v>
      </c>
      <c r="AT360" s="742"/>
      <c r="AU360" s="743">
        <v>44197</v>
      </c>
      <c r="AV360" s="743">
        <v>46022</v>
      </c>
      <c r="AW360" s="744" t="s">
        <v>2484</v>
      </c>
      <c r="AX360" s="743">
        <v>44526</v>
      </c>
      <c r="AY360" s="742" t="s">
        <v>3016</v>
      </c>
      <c r="AZ360" s="775" t="s">
        <v>734</v>
      </c>
      <c r="BA360" s="791"/>
      <c r="BB360" s="793"/>
      <c r="BC360" s="793" t="s">
        <v>1450</v>
      </c>
      <c r="BD360" s="793"/>
      <c r="BE360" s="791" t="s">
        <v>2485</v>
      </c>
      <c r="BF360" s="804" t="s">
        <v>871</v>
      </c>
      <c r="BG360" s="746" t="s">
        <v>734</v>
      </c>
      <c r="BH360" s="746"/>
      <c r="BI360" s="747"/>
    </row>
    <row r="361" spans="1:61" ht="59.25" customHeight="1">
      <c r="A361" s="749">
        <v>240008342</v>
      </c>
      <c r="B361" s="840">
        <v>24</v>
      </c>
      <c r="C361" s="727" t="s">
        <v>857</v>
      </c>
      <c r="D361" s="752"/>
      <c r="E361" s="797" t="s">
        <v>858</v>
      </c>
      <c r="F361" s="797"/>
      <c r="G361" s="736" t="s">
        <v>715</v>
      </c>
      <c r="H361" s="754" t="s">
        <v>715</v>
      </c>
      <c r="I361" s="755">
        <v>182</v>
      </c>
      <c r="J361" s="756" t="s">
        <v>716</v>
      </c>
      <c r="K361" s="778" t="s">
        <v>3021</v>
      </c>
      <c r="L361" s="758">
        <v>750719239</v>
      </c>
      <c r="M361" s="733" t="s">
        <v>3009</v>
      </c>
      <c r="N361" s="769" t="s">
        <v>3009</v>
      </c>
      <c r="O361" s="734" t="s">
        <v>3026</v>
      </c>
      <c r="P361" s="760"/>
      <c r="Q361" s="736"/>
      <c r="R361" s="736">
        <v>24750</v>
      </c>
      <c r="S361" s="761" t="s">
        <v>2969</v>
      </c>
      <c r="T361" s="728" t="s">
        <v>722</v>
      </c>
      <c r="U361" s="737" t="s">
        <v>3027</v>
      </c>
      <c r="V361" s="736" t="s">
        <v>724</v>
      </c>
      <c r="W361" s="736" t="s">
        <v>3028</v>
      </c>
      <c r="X361" s="736" t="s">
        <v>3029</v>
      </c>
      <c r="Y361" s="734" t="s">
        <v>3030</v>
      </c>
      <c r="Z361" s="736" t="s">
        <v>3031</v>
      </c>
      <c r="AA361" s="736"/>
      <c r="AB361" s="734" t="s">
        <v>3013</v>
      </c>
      <c r="AC361" s="736" t="s">
        <v>3032</v>
      </c>
      <c r="AD361" s="736">
        <v>75013</v>
      </c>
      <c r="AE361" s="734" t="s">
        <v>1982</v>
      </c>
      <c r="AF361" s="736" t="s">
        <v>3014</v>
      </c>
      <c r="AG361" s="736"/>
      <c r="AH361" s="736"/>
      <c r="AI361" s="736"/>
      <c r="AJ361" s="734"/>
      <c r="AK361" s="736"/>
      <c r="AL361" s="736"/>
      <c r="AM361" s="763"/>
      <c r="AN361" s="738"/>
      <c r="AO361" s="764"/>
      <c r="AP361" s="740" t="s">
        <v>734</v>
      </c>
      <c r="AQ361" s="742" t="s">
        <v>734</v>
      </c>
      <c r="AR361" s="742" t="s">
        <v>715</v>
      </c>
      <c r="AS361" s="775" t="s">
        <v>3033</v>
      </c>
      <c r="AT361" s="742" t="s">
        <v>3034</v>
      </c>
      <c r="AU361" s="743">
        <v>44562</v>
      </c>
      <c r="AV361" s="743">
        <v>46387</v>
      </c>
      <c r="AW361" s="744">
        <v>24</v>
      </c>
      <c r="AX361" s="743">
        <v>44561</v>
      </c>
      <c r="AY361" s="742" t="s">
        <v>3035</v>
      </c>
      <c r="AZ361" s="743"/>
      <c r="BA361" s="734"/>
      <c r="BB361" s="736"/>
      <c r="BC361" s="736"/>
      <c r="BD361" s="736"/>
      <c r="BE361" s="734" t="s">
        <v>825</v>
      </c>
      <c r="BF361" s="804" t="s">
        <v>871</v>
      </c>
      <c r="BG361" s="746" t="s">
        <v>734</v>
      </c>
      <c r="BH361" s="746"/>
      <c r="BI361" s="747"/>
    </row>
    <row r="362" spans="1:61" ht="40.15" customHeight="1">
      <c r="A362" s="749">
        <v>240012948</v>
      </c>
      <c r="B362" s="840">
        <v>24</v>
      </c>
      <c r="C362" s="727" t="s">
        <v>857</v>
      </c>
      <c r="D362" s="752"/>
      <c r="E362" s="797" t="s">
        <v>858</v>
      </c>
      <c r="F362" s="797"/>
      <c r="G362" s="736" t="s">
        <v>715</v>
      </c>
      <c r="H362" s="754" t="s">
        <v>715</v>
      </c>
      <c r="I362" s="755">
        <v>445</v>
      </c>
      <c r="J362" s="756" t="s">
        <v>1023</v>
      </c>
      <c r="K362" s="757" t="s">
        <v>3017</v>
      </c>
      <c r="L362" s="758">
        <v>750719239</v>
      </c>
      <c r="M362" s="733" t="s">
        <v>3009</v>
      </c>
      <c r="N362" s="769" t="s">
        <v>3009</v>
      </c>
      <c r="O362" s="734" t="s">
        <v>3026</v>
      </c>
      <c r="P362" s="760"/>
      <c r="Q362" s="736"/>
      <c r="R362" s="736">
        <v>24750</v>
      </c>
      <c r="S362" s="761" t="s">
        <v>2969</v>
      </c>
      <c r="T362" s="728" t="s">
        <v>722</v>
      </c>
      <c r="U362" s="737" t="s">
        <v>3036</v>
      </c>
      <c r="V362" s="736" t="s">
        <v>724</v>
      </c>
      <c r="W362" s="736" t="s">
        <v>3028</v>
      </c>
      <c r="X362" s="736" t="s">
        <v>3029</v>
      </c>
      <c r="Y362" s="734" t="s">
        <v>3030</v>
      </c>
      <c r="Z362" s="736" t="s">
        <v>3037</v>
      </c>
      <c r="AA362" s="736"/>
      <c r="AB362" s="734" t="s">
        <v>3013</v>
      </c>
      <c r="AC362" s="736" t="s">
        <v>3032</v>
      </c>
      <c r="AD362" s="736">
        <v>75013</v>
      </c>
      <c r="AE362" s="734" t="s">
        <v>1982</v>
      </c>
      <c r="AF362" s="736" t="s">
        <v>3014</v>
      </c>
      <c r="AG362" s="736"/>
      <c r="AH362" s="736"/>
      <c r="AI362" s="736"/>
      <c r="AJ362" s="734"/>
      <c r="AK362" s="736"/>
      <c r="AL362" s="736"/>
      <c r="AM362" s="763"/>
      <c r="AN362" s="738"/>
      <c r="AO362" s="764"/>
      <c r="AP362" s="740" t="s">
        <v>734</v>
      </c>
      <c r="AQ362" s="742" t="s">
        <v>734</v>
      </c>
      <c r="AR362" s="742" t="s">
        <v>715</v>
      </c>
      <c r="AS362" s="775" t="s">
        <v>3033</v>
      </c>
      <c r="AT362" s="742" t="s">
        <v>3034</v>
      </c>
      <c r="AU362" s="743">
        <v>44562</v>
      </c>
      <c r="AV362" s="743">
        <v>46387</v>
      </c>
      <c r="AW362" s="744">
        <v>24</v>
      </c>
      <c r="AX362" s="743">
        <v>44561</v>
      </c>
      <c r="AY362" s="742" t="s">
        <v>3035</v>
      </c>
      <c r="AZ362" s="743"/>
      <c r="BA362" s="734"/>
      <c r="BB362" s="736"/>
      <c r="BC362" s="736"/>
      <c r="BD362" s="736"/>
      <c r="BE362" s="734" t="s">
        <v>825</v>
      </c>
      <c r="BF362" s="804" t="s">
        <v>871</v>
      </c>
      <c r="BG362" s="746" t="s">
        <v>734</v>
      </c>
      <c r="BH362" s="746"/>
      <c r="BI362" s="747"/>
    </row>
    <row r="363" spans="1:61" ht="40.15" customHeight="1">
      <c r="A363" s="749">
        <v>240016048</v>
      </c>
      <c r="B363" s="840">
        <v>24</v>
      </c>
      <c r="C363" s="727" t="s">
        <v>857</v>
      </c>
      <c r="D363" s="752"/>
      <c r="E363" s="797" t="s">
        <v>858</v>
      </c>
      <c r="F363" s="797"/>
      <c r="G363" s="736" t="s">
        <v>715</v>
      </c>
      <c r="H363" s="754" t="s">
        <v>715</v>
      </c>
      <c r="I363" s="755">
        <v>192</v>
      </c>
      <c r="J363" s="756" t="s">
        <v>1694</v>
      </c>
      <c r="K363" s="757" t="s">
        <v>3038</v>
      </c>
      <c r="L363" s="758">
        <v>750719239</v>
      </c>
      <c r="M363" s="733" t="s">
        <v>3009</v>
      </c>
      <c r="N363" s="769" t="s">
        <v>3009</v>
      </c>
      <c r="O363" s="734" t="s">
        <v>3039</v>
      </c>
      <c r="P363" s="734" t="s">
        <v>3032</v>
      </c>
      <c r="Q363" s="736"/>
      <c r="R363" s="736">
        <v>24100</v>
      </c>
      <c r="S363" s="761" t="s">
        <v>3040</v>
      </c>
      <c r="T363" s="728" t="s">
        <v>722</v>
      </c>
      <c r="U363" s="737" t="s">
        <v>3041</v>
      </c>
      <c r="V363" s="736" t="s">
        <v>724</v>
      </c>
      <c r="W363" s="736" t="s">
        <v>3028</v>
      </c>
      <c r="X363" s="736" t="s">
        <v>3029</v>
      </c>
      <c r="Y363" s="734" t="s">
        <v>3030</v>
      </c>
      <c r="Z363" s="736" t="s">
        <v>3042</v>
      </c>
      <c r="AA363" s="736"/>
      <c r="AB363" s="734" t="s">
        <v>3013</v>
      </c>
      <c r="AC363" s="736" t="s">
        <v>3032</v>
      </c>
      <c r="AD363" s="736">
        <v>75013</v>
      </c>
      <c r="AE363" s="734" t="s">
        <v>1982</v>
      </c>
      <c r="AF363" s="736" t="s">
        <v>3014</v>
      </c>
      <c r="AG363" s="736"/>
      <c r="AH363" s="736"/>
      <c r="AI363" s="736"/>
      <c r="AJ363" s="734"/>
      <c r="AK363" s="736"/>
      <c r="AL363" s="736"/>
      <c r="AM363" s="763"/>
      <c r="AN363" s="738"/>
      <c r="AO363" s="764"/>
      <c r="AP363" s="740" t="s">
        <v>734</v>
      </c>
      <c r="AQ363" s="742" t="s">
        <v>734</v>
      </c>
      <c r="AR363" s="742" t="s">
        <v>715</v>
      </c>
      <c r="AS363" s="775" t="s">
        <v>3033</v>
      </c>
      <c r="AT363" s="742" t="s">
        <v>3034</v>
      </c>
      <c r="AU363" s="743">
        <v>44562</v>
      </c>
      <c r="AV363" s="743">
        <v>46387</v>
      </c>
      <c r="AW363" s="744">
        <v>24</v>
      </c>
      <c r="AX363" s="743">
        <v>44561</v>
      </c>
      <c r="AY363" s="742" t="s">
        <v>3035</v>
      </c>
      <c r="AZ363" s="743"/>
      <c r="BA363" s="734"/>
      <c r="BB363" s="734" t="s">
        <v>3043</v>
      </c>
      <c r="BC363" s="736"/>
      <c r="BD363" s="736"/>
      <c r="BE363" s="734" t="s">
        <v>825</v>
      </c>
      <c r="BF363" s="804" t="s">
        <v>871</v>
      </c>
      <c r="BG363" s="746" t="s">
        <v>734</v>
      </c>
      <c r="BH363" s="746"/>
      <c r="BI363" s="747"/>
    </row>
    <row r="364" spans="1:61" ht="40.15" customHeight="1">
      <c r="A364" s="749">
        <v>330021718</v>
      </c>
      <c r="B364" s="825">
        <v>33</v>
      </c>
      <c r="C364" s="751" t="s">
        <v>857</v>
      </c>
      <c r="D364" s="752"/>
      <c r="E364" s="797" t="s">
        <v>858</v>
      </c>
      <c r="F364" s="797"/>
      <c r="G364" s="736" t="s">
        <v>715</v>
      </c>
      <c r="H364" s="754" t="s">
        <v>715</v>
      </c>
      <c r="I364" s="755">
        <v>255</v>
      </c>
      <c r="J364" s="756" t="s">
        <v>968</v>
      </c>
      <c r="K364" s="757" t="s">
        <v>3044</v>
      </c>
      <c r="L364" s="758">
        <v>750719239</v>
      </c>
      <c r="M364" s="733" t="s">
        <v>3009</v>
      </c>
      <c r="N364" s="769" t="s">
        <v>3009</v>
      </c>
      <c r="O364" s="734" t="s">
        <v>3045</v>
      </c>
      <c r="P364" s="760"/>
      <c r="Q364" s="736"/>
      <c r="R364" s="736">
        <v>33200</v>
      </c>
      <c r="S364" s="761" t="s">
        <v>1559</v>
      </c>
      <c r="T364" s="728" t="s">
        <v>722</v>
      </c>
      <c r="U364" s="737" t="s">
        <v>3046</v>
      </c>
      <c r="V364" s="736"/>
      <c r="W364" s="736"/>
      <c r="X364" s="736"/>
      <c r="Y364" s="736"/>
      <c r="Z364" s="736" t="s">
        <v>3047</v>
      </c>
      <c r="AA364" s="736"/>
      <c r="AB364" s="734" t="s">
        <v>3013</v>
      </c>
      <c r="AC364" s="736"/>
      <c r="AD364" s="736">
        <v>75013</v>
      </c>
      <c r="AE364" s="734" t="s">
        <v>1982</v>
      </c>
      <c r="AF364" s="736" t="s">
        <v>3014</v>
      </c>
      <c r="AG364" s="736"/>
      <c r="AH364" s="736"/>
      <c r="AI364" s="736"/>
      <c r="AJ364" s="736"/>
      <c r="AK364" s="736"/>
      <c r="AL364" s="736"/>
      <c r="AM364" s="763"/>
      <c r="AN364" s="738"/>
      <c r="AO364" s="772"/>
      <c r="AP364" s="740" t="s">
        <v>737</v>
      </c>
      <c r="AQ364" s="691" t="s">
        <v>737</v>
      </c>
      <c r="AR364" s="691"/>
      <c r="AS364" s="752"/>
      <c r="AT364" s="691"/>
      <c r="AU364" s="765" t="s">
        <v>763</v>
      </c>
      <c r="AV364" s="765" t="s">
        <v>763</v>
      </c>
      <c r="AW364" s="766" t="s">
        <v>763</v>
      </c>
      <c r="AX364" s="765"/>
      <c r="AY364" s="691"/>
      <c r="AZ364" s="752"/>
      <c r="BA364" s="734"/>
      <c r="BB364" s="736"/>
      <c r="BC364" s="736"/>
      <c r="BD364" s="736"/>
      <c r="BE364" s="767" t="s">
        <v>1941</v>
      </c>
      <c r="BF364" s="804" t="s">
        <v>871</v>
      </c>
      <c r="BG364" s="746" t="s">
        <v>734</v>
      </c>
      <c r="BH364" s="746"/>
      <c r="BI364" s="747"/>
    </row>
    <row r="365" spans="1:61" ht="40.15" customHeight="1">
      <c r="A365" s="749">
        <v>330022328</v>
      </c>
      <c r="B365" s="825">
        <v>33</v>
      </c>
      <c r="C365" s="751" t="s">
        <v>857</v>
      </c>
      <c r="D365" s="752"/>
      <c r="E365" s="797" t="s">
        <v>858</v>
      </c>
      <c r="F365" s="797"/>
      <c r="G365" s="736" t="s">
        <v>715</v>
      </c>
      <c r="H365" s="754" t="s">
        <v>715</v>
      </c>
      <c r="I365" s="755">
        <v>437</v>
      </c>
      <c r="J365" s="756" t="s">
        <v>990</v>
      </c>
      <c r="K365" s="757" t="s">
        <v>3048</v>
      </c>
      <c r="L365" s="758">
        <v>750719239</v>
      </c>
      <c r="M365" s="733" t="s">
        <v>3009</v>
      </c>
      <c r="N365" s="769" t="s">
        <v>3009</v>
      </c>
      <c r="O365" s="734" t="s">
        <v>3045</v>
      </c>
      <c r="P365" s="760"/>
      <c r="Q365" s="736"/>
      <c r="R365" s="736">
        <v>33200</v>
      </c>
      <c r="S365" s="761" t="s">
        <v>1559</v>
      </c>
      <c r="T365" s="728" t="s">
        <v>722</v>
      </c>
      <c r="U365" s="737" t="s">
        <v>3049</v>
      </c>
      <c r="V365" s="736"/>
      <c r="W365" s="736"/>
      <c r="X365" s="736"/>
      <c r="Y365" s="736"/>
      <c r="Z365" s="736" t="s">
        <v>3047</v>
      </c>
      <c r="AA365" s="736"/>
      <c r="AB365" s="734" t="s">
        <v>3013</v>
      </c>
      <c r="AC365" s="736"/>
      <c r="AD365" s="736">
        <v>75013</v>
      </c>
      <c r="AE365" s="734" t="s">
        <v>1982</v>
      </c>
      <c r="AF365" s="736" t="s">
        <v>3014</v>
      </c>
      <c r="AG365" s="736"/>
      <c r="AH365" s="736"/>
      <c r="AI365" s="736"/>
      <c r="AJ365" s="736"/>
      <c r="AK365" s="736"/>
      <c r="AL365" s="736"/>
      <c r="AM365" s="763"/>
      <c r="AN365" s="738"/>
      <c r="AO365" s="764"/>
      <c r="AP365" s="740" t="s">
        <v>737</v>
      </c>
      <c r="AQ365" s="691" t="s">
        <v>737</v>
      </c>
      <c r="AR365" s="691"/>
      <c r="AS365" s="752"/>
      <c r="AT365" s="691"/>
      <c r="AU365" s="765" t="s">
        <v>763</v>
      </c>
      <c r="AV365" s="765" t="s">
        <v>763</v>
      </c>
      <c r="AW365" s="766" t="s">
        <v>763</v>
      </c>
      <c r="AX365" s="765"/>
      <c r="AY365" s="691"/>
      <c r="AZ365" s="752"/>
      <c r="BA365" s="734"/>
      <c r="BB365" s="736"/>
      <c r="BC365" s="736"/>
      <c r="BD365" s="736"/>
      <c r="BE365" s="767" t="s">
        <v>1941</v>
      </c>
      <c r="BF365" s="804" t="s">
        <v>871</v>
      </c>
      <c r="BG365" s="746" t="s">
        <v>734</v>
      </c>
      <c r="BH365" s="746"/>
      <c r="BI365" s="747"/>
    </row>
    <row r="366" spans="1:61" ht="46.5" customHeight="1">
      <c r="A366" s="749">
        <v>330781071</v>
      </c>
      <c r="B366" s="825">
        <v>33</v>
      </c>
      <c r="C366" s="751" t="s">
        <v>857</v>
      </c>
      <c r="D366" s="752"/>
      <c r="E366" s="797" t="s">
        <v>858</v>
      </c>
      <c r="F366" s="797"/>
      <c r="G366" s="736" t="s">
        <v>715</v>
      </c>
      <c r="H366" s="754" t="s">
        <v>715</v>
      </c>
      <c r="I366" s="755">
        <v>192</v>
      </c>
      <c r="J366" s="756" t="s">
        <v>1694</v>
      </c>
      <c r="K366" s="757" t="s">
        <v>3050</v>
      </c>
      <c r="L366" s="758">
        <v>750719239</v>
      </c>
      <c r="M366" s="733" t="s">
        <v>3009</v>
      </c>
      <c r="N366" s="769" t="s">
        <v>3009</v>
      </c>
      <c r="O366" s="734" t="s">
        <v>3051</v>
      </c>
      <c r="P366" s="760"/>
      <c r="Q366" s="736"/>
      <c r="R366" s="736">
        <v>33400</v>
      </c>
      <c r="S366" s="761" t="s">
        <v>3052</v>
      </c>
      <c r="T366" s="728" t="s">
        <v>722</v>
      </c>
      <c r="U366" s="737" t="s">
        <v>3053</v>
      </c>
      <c r="V366" s="736"/>
      <c r="W366" s="736"/>
      <c r="X366" s="736"/>
      <c r="Y366" s="736"/>
      <c r="Z366" s="736" t="s">
        <v>3054</v>
      </c>
      <c r="AA366" s="736"/>
      <c r="AB366" s="734" t="s">
        <v>3013</v>
      </c>
      <c r="AC366" s="736"/>
      <c r="AD366" s="736">
        <v>75013</v>
      </c>
      <c r="AE366" s="734" t="s">
        <v>1982</v>
      </c>
      <c r="AF366" s="736" t="s">
        <v>3014</v>
      </c>
      <c r="AG366" s="736"/>
      <c r="AH366" s="736"/>
      <c r="AI366" s="736"/>
      <c r="AJ366" s="736"/>
      <c r="AK366" s="736"/>
      <c r="AL366" s="736"/>
      <c r="AM366" s="763"/>
      <c r="AN366" s="738"/>
      <c r="AO366" s="772"/>
      <c r="AP366" s="740" t="s">
        <v>737</v>
      </c>
      <c r="AQ366" s="691" t="s">
        <v>737</v>
      </c>
      <c r="AR366" s="691"/>
      <c r="AS366" s="752"/>
      <c r="AT366" s="691"/>
      <c r="AU366" s="765" t="s">
        <v>763</v>
      </c>
      <c r="AV366" s="765" t="s">
        <v>763</v>
      </c>
      <c r="AW366" s="766" t="s">
        <v>763</v>
      </c>
      <c r="AX366" s="765"/>
      <c r="AY366" s="691"/>
      <c r="AZ366" s="752"/>
      <c r="BA366" s="734"/>
      <c r="BB366" s="736"/>
      <c r="BC366" s="736"/>
      <c r="BD366" s="736"/>
      <c r="BE366" s="767" t="s">
        <v>1941</v>
      </c>
      <c r="BF366" s="804" t="s">
        <v>871</v>
      </c>
      <c r="BG366" s="746" t="s">
        <v>734</v>
      </c>
      <c r="BH366" s="746"/>
      <c r="BI366" s="747"/>
    </row>
    <row r="367" spans="1:61" ht="51" customHeight="1">
      <c r="A367" s="749">
        <v>330783085</v>
      </c>
      <c r="B367" s="825">
        <v>33</v>
      </c>
      <c r="C367" s="751" t="s">
        <v>857</v>
      </c>
      <c r="D367" s="752"/>
      <c r="E367" s="797" t="s">
        <v>858</v>
      </c>
      <c r="F367" s="797"/>
      <c r="G367" s="736" t="s">
        <v>715</v>
      </c>
      <c r="H367" s="754" t="s">
        <v>715</v>
      </c>
      <c r="I367" s="755">
        <v>246</v>
      </c>
      <c r="J367" s="756" t="s">
        <v>803</v>
      </c>
      <c r="K367" s="757" t="s">
        <v>3055</v>
      </c>
      <c r="L367" s="758">
        <v>750719239</v>
      </c>
      <c r="M367" s="733" t="s">
        <v>3009</v>
      </c>
      <c r="N367" s="769" t="s">
        <v>3009</v>
      </c>
      <c r="O367" s="734" t="s">
        <v>3056</v>
      </c>
      <c r="P367" s="760"/>
      <c r="Q367" s="736"/>
      <c r="R367" s="736">
        <v>33320</v>
      </c>
      <c r="S367" s="761" t="s">
        <v>1545</v>
      </c>
      <c r="T367" s="728" t="s">
        <v>722</v>
      </c>
      <c r="U367" s="737" t="s">
        <v>3057</v>
      </c>
      <c r="V367" s="736"/>
      <c r="W367" s="736"/>
      <c r="X367" s="736"/>
      <c r="Y367" s="736"/>
      <c r="Z367" s="736" t="s">
        <v>3058</v>
      </c>
      <c r="AA367" s="736"/>
      <c r="AB367" s="734" t="s">
        <v>3013</v>
      </c>
      <c r="AC367" s="736"/>
      <c r="AD367" s="736">
        <v>75013</v>
      </c>
      <c r="AE367" s="734" t="s">
        <v>1982</v>
      </c>
      <c r="AF367" s="736" t="s">
        <v>3014</v>
      </c>
      <c r="AG367" s="736"/>
      <c r="AH367" s="736"/>
      <c r="AI367" s="736"/>
      <c r="AJ367" s="736"/>
      <c r="AK367" s="736"/>
      <c r="AL367" s="736"/>
      <c r="AM367" s="763"/>
      <c r="AN367" s="738"/>
      <c r="AO367" s="772"/>
      <c r="AP367" s="740" t="s">
        <v>737</v>
      </c>
      <c r="AQ367" s="691" t="s">
        <v>737</v>
      </c>
      <c r="AR367" s="691"/>
      <c r="AS367" s="752"/>
      <c r="AT367" s="691"/>
      <c r="AU367" s="765" t="s">
        <v>763</v>
      </c>
      <c r="AV367" s="765" t="s">
        <v>763</v>
      </c>
      <c r="AW367" s="766" t="s">
        <v>763</v>
      </c>
      <c r="AX367" s="765"/>
      <c r="AY367" s="691"/>
      <c r="AZ367" s="752"/>
      <c r="BA367" s="734"/>
      <c r="BB367" s="734" t="s">
        <v>3059</v>
      </c>
      <c r="BC367" s="736"/>
      <c r="BD367" s="736"/>
      <c r="BE367" s="767" t="s">
        <v>1949</v>
      </c>
      <c r="BF367" s="804" t="s">
        <v>871</v>
      </c>
      <c r="BG367" s="746" t="s">
        <v>734</v>
      </c>
      <c r="BH367" s="746"/>
      <c r="BI367" s="747"/>
    </row>
    <row r="368" spans="1:61" ht="40.15" customHeight="1">
      <c r="A368" s="749">
        <v>330802158</v>
      </c>
      <c r="B368" s="825">
        <v>33</v>
      </c>
      <c r="C368" s="727" t="s">
        <v>857</v>
      </c>
      <c r="D368" s="752"/>
      <c r="E368" s="797" t="s">
        <v>858</v>
      </c>
      <c r="F368" s="797"/>
      <c r="G368" s="736" t="s">
        <v>715</v>
      </c>
      <c r="H368" s="754" t="s">
        <v>715</v>
      </c>
      <c r="I368" s="755">
        <v>182</v>
      </c>
      <c r="J368" s="756" t="s">
        <v>716</v>
      </c>
      <c r="K368" s="757" t="s">
        <v>3060</v>
      </c>
      <c r="L368" s="758">
        <v>750719239</v>
      </c>
      <c r="M368" s="733" t="s">
        <v>3009</v>
      </c>
      <c r="N368" s="769" t="s">
        <v>3009</v>
      </c>
      <c r="O368" s="734" t="s">
        <v>3051</v>
      </c>
      <c r="P368" s="760"/>
      <c r="Q368" s="736"/>
      <c r="R368" s="736">
        <v>33400</v>
      </c>
      <c r="S368" s="761" t="s">
        <v>3052</v>
      </c>
      <c r="T368" s="728" t="s">
        <v>722</v>
      </c>
      <c r="U368" s="737" t="s">
        <v>3061</v>
      </c>
      <c r="V368" s="736"/>
      <c r="W368" s="736"/>
      <c r="X368" s="736"/>
      <c r="Y368" s="736"/>
      <c r="Z368" s="736" t="s">
        <v>3054</v>
      </c>
      <c r="AA368" s="736"/>
      <c r="AB368" s="734" t="s">
        <v>3013</v>
      </c>
      <c r="AC368" s="736"/>
      <c r="AD368" s="736">
        <v>75013</v>
      </c>
      <c r="AE368" s="734" t="s">
        <v>1982</v>
      </c>
      <c r="AF368" s="736" t="s">
        <v>3014</v>
      </c>
      <c r="AG368" s="736"/>
      <c r="AH368" s="736"/>
      <c r="AI368" s="736"/>
      <c r="AJ368" s="736"/>
      <c r="AK368" s="736"/>
      <c r="AL368" s="736"/>
      <c r="AM368" s="763"/>
      <c r="AN368" s="738"/>
      <c r="AO368" s="764"/>
      <c r="AP368" s="740" t="s">
        <v>737</v>
      </c>
      <c r="AQ368" s="691" t="s">
        <v>737</v>
      </c>
      <c r="AR368" s="691"/>
      <c r="AS368" s="752"/>
      <c r="AT368" s="691"/>
      <c r="AU368" s="765" t="s">
        <v>763</v>
      </c>
      <c r="AV368" s="765" t="s">
        <v>763</v>
      </c>
      <c r="AW368" s="766" t="s">
        <v>763</v>
      </c>
      <c r="AX368" s="765"/>
      <c r="AY368" s="691"/>
      <c r="AZ368" s="752"/>
      <c r="BA368" s="773" t="s">
        <v>3062</v>
      </c>
      <c r="BB368" s="736"/>
      <c r="BC368" s="736"/>
      <c r="BD368" s="736"/>
      <c r="BE368" s="767" t="s">
        <v>1941</v>
      </c>
      <c r="BF368" s="804" t="s">
        <v>871</v>
      </c>
      <c r="BG368" s="746" t="s">
        <v>734</v>
      </c>
      <c r="BH368" s="746"/>
      <c r="BI368" s="747"/>
    </row>
    <row r="369" spans="1:61" ht="40.15" customHeight="1">
      <c r="A369" s="749">
        <v>330804444</v>
      </c>
      <c r="B369" s="825">
        <v>33</v>
      </c>
      <c r="C369" s="727" t="s">
        <v>857</v>
      </c>
      <c r="D369" s="752"/>
      <c r="E369" s="797" t="s">
        <v>858</v>
      </c>
      <c r="F369" s="797"/>
      <c r="G369" s="736" t="s">
        <v>715</v>
      </c>
      <c r="H369" s="754" t="s">
        <v>715</v>
      </c>
      <c r="I369" s="730">
        <v>188</v>
      </c>
      <c r="J369" s="816" t="s">
        <v>985</v>
      </c>
      <c r="K369" s="757" t="s">
        <v>3063</v>
      </c>
      <c r="L369" s="758">
        <v>750719239</v>
      </c>
      <c r="M369" s="733" t="s">
        <v>3009</v>
      </c>
      <c r="N369" s="769" t="s">
        <v>3009</v>
      </c>
      <c r="O369" s="734" t="s">
        <v>3064</v>
      </c>
      <c r="P369" s="760"/>
      <c r="Q369" s="736"/>
      <c r="R369" s="736">
        <v>33600</v>
      </c>
      <c r="S369" s="761" t="s">
        <v>1104</v>
      </c>
      <c r="T369" s="728" t="s">
        <v>722</v>
      </c>
      <c r="U369" s="737" t="s">
        <v>3065</v>
      </c>
      <c r="V369" s="736"/>
      <c r="W369" s="736"/>
      <c r="X369" s="736"/>
      <c r="Y369" s="736"/>
      <c r="Z369" s="736" t="s">
        <v>3066</v>
      </c>
      <c r="AA369" s="736"/>
      <c r="AB369" s="734" t="s">
        <v>3013</v>
      </c>
      <c r="AC369" s="736"/>
      <c r="AD369" s="736">
        <v>75013</v>
      </c>
      <c r="AE369" s="734" t="s">
        <v>1982</v>
      </c>
      <c r="AF369" s="736" t="s">
        <v>3014</v>
      </c>
      <c r="AG369" s="736"/>
      <c r="AH369" s="736"/>
      <c r="AI369" s="736"/>
      <c r="AJ369" s="736"/>
      <c r="AK369" s="736"/>
      <c r="AL369" s="736"/>
      <c r="AM369" s="763"/>
      <c r="AN369" s="738"/>
      <c r="AO369" s="772"/>
      <c r="AP369" s="740" t="s">
        <v>737</v>
      </c>
      <c r="AQ369" s="691" t="s">
        <v>737</v>
      </c>
      <c r="AR369" s="691"/>
      <c r="AS369" s="752"/>
      <c r="AT369" s="691"/>
      <c r="AU369" s="765" t="s">
        <v>763</v>
      </c>
      <c r="AV369" s="765" t="s">
        <v>763</v>
      </c>
      <c r="AW369" s="766" t="s">
        <v>763</v>
      </c>
      <c r="AX369" s="765"/>
      <c r="AY369" s="691"/>
      <c r="AZ369" s="752"/>
      <c r="BA369" s="734"/>
      <c r="BB369" s="734" t="s">
        <v>3067</v>
      </c>
      <c r="BC369" s="736"/>
      <c r="BD369" s="736"/>
      <c r="BE369" s="767" t="s">
        <v>1941</v>
      </c>
      <c r="BF369" s="804" t="s">
        <v>871</v>
      </c>
      <c r="BG369" s="746" t="s">
        <v>734</v>
      </c>
      <c r="BH369" s="746"/>
      <c r="BI369" s="747"/>
    </row>
    <row r="370" spans="1:61" ht="40.15" customHeight="1">
      <c r="A370" s="749">
        <v>400010179</v>
      </c>
      <c r="B370" s="827">
        <v>40</v>
      </c>
      <c r="C370" s="727" t="s">
        <v>857</v>
      </c>
      <c r="D370" s="752"/>
      <c r="E370" s="797" t="s">
        <v>858</v>
      </c>
      <c r="F370" s="797"/>
      <c r="G370" s="736" t="s">
        <v>715</v>
      </c>
      <c r="H370" s="754" t="s">
        <v>715</v>
      </c>
      <c r="I370" s="755">
        <v>445</v>
      </c>
      <c r="J370" s="756" t="s">
        <v>1023</v>
      </c>
      <c r="K370" s="757" t="s">
        <v>3068</v>
      </c>
      <c r="L370" s="758">
        <v>750719239</v>
      </c>
      <c r="M370" s="733" t="s">
        <v>3009</v>
      </c>
      <c r="N370" s="769" t="s">
        <v>3009</v>
      </c>
      <c r="O370" s="734" t="s">
        <v>3069</v>
      </c>
      <c r="P370" s="760"/>
      <c r="Q370" s="736"/>
      <c r="R370" s="736">
        <v>40180</v>
      </c>
      <c r="S370" s="761" t="s">
        <v>3070</v>
      </c>
      <c r="T370" s="728" t="s">
        <v>722</v>
      </c>
      <c r="U370" s="737" t="s">
        <v>3071</v>
      </c>
      <c r="V370" s="736"/>
      <c r="W370" s="736"/>
      <c r="X370" s="736"/>
      <c r="Y370" s="736"/>
      <c r="Z370" s="736" t="s">
        <v>3072</v>
      </c>
      <c r="AA370" s="736"/>
      <c r="AB370" s="734" t="s">
        <v>3013</v>
      </c>
      <c r="AC370" s="736"/>
      <c r="AD370" s="736">
        <v>75013</v>
      </c>
      <c r="AE370" s="734" t="s">
        <v>1982</v>
      </c>
      <c r="AF370" s="736" t="s">
        <v>3014</v>
      </c>
      <c r="AG370" s="736"/>
      <c r="AH370" s="736"/>
      <c r="AI370" s="736"/>
      <c r="AJ370" s="736"/>
      <c r="AK370" s="736"/>
      <c r="AL370" s="736"/>
      <c r="AM370" s="763"/>
      <c r="AN370" s="738"/>
      <c r="AO370" s="764"/>
      <c r="AP370" s="740" t="s">
        <v>734</v>
      </c>
      <c r="AQ370" s="742" t="s">
        <v>734</v>
      </c>
      <c r="AR370" s="742" t="s">
        <v>715</v>
      </c>
      <c r="AS370" s="775" t="s">
        <v>3073</v>
      </c>
      <c r="AT370" s="897" t="s">
        <v>3074</v>
      </c>
      <c r="AU370" s="743">
        <v>44197</v>
      </c>
      <c r="AV370" s="743">
        <v>46022</v>
      </c>
      <c r="AW370" s="744">
        <v>40</v>
      </c>
      <c r="AX370" s="743">
        <v>44280</v>
      </c>
      <c r="AY370" s="742" t="s">
        <v>3075</v>
      </c>
      <c r="AZ370" s="775" t="s">
        <v>734</v>
      </c>
      <c r="BA370" s="734" t="s">
        <v>3076</v>
      </c>
      <c r="BB370" s="736"/>
      <c r="BC370" s="736"/>
      <c r="BD370" s="736"/>
      <c r="BE370" s="767" t="s">
        <v>1160</v>
      </c>
      <c r="BF370" s="804" t="s">
        <v>871</v>
      </c>
      <c r="BG370" s="746" t="s">
        <v>734</v>
      </c>
      <c r="BH370" s="746"/>
      <c r="BI370" s="747"/>
    </row>
    <row r="371" spans="1:61" ht="60" customHeight="1">
      <c r="A371" s="749">
        <v>400011276</v>
      </c>
      <c r="B371" s="827">
        <v>40</v>
      </c>
      <c r="C371" s="727" t="s">
        <v>857</v>
      </c>
      <c r="D371" s="752"/>
      <c r="E371" s="797" t="s">
        <v>858</v>
      </c>
      <c r="F371" s="797"/>
      <c r="G371" s="736" t="s">
        <v>715</v>
      </c>
      <c r="H371" s="754" t="s">
        <v>715</v>
      </c>
      <c r="I371" s="755">
        <v>182</v>
      </c>
      <c r="J371" s="756" t="s">
        <v>716</v>
      </c>
      <c r="K371" s="778" t="s">
        <v>3077</v>
      </c>
      <c r="L371" s="758">
        <v>750719239</v>
      </c>
      <c r="M371" s="733" t="s">
        <v>3009</v>
      </c>
      <c r="N371" s="769" t="s">
        <v>3009</v>
      </c>
      <c r="O371" s="734" t="s">
        <v>3078</v>
      </c>
      <c r="P371" s="760"/>
      <c r="Q371" s="736"/>
      <c r="R371" s="736">
        <v>40280</v>
      </c>
      <c r="S371" s="761" t="s">
        <v>1171</v>
      </c>
      <c r="T371" s="728" t="s">
        <v>722</v>
      </c>
      <c r="U371" s="737" t="s">
        <v>3079</v>
      </c>
      <c r="V371" s="736"/>
      <c r="W371" s="736"/>
      <c r="X371" s="736"/>
      <c r="Y371" s="736"/>
      <c r="Z371" s="736" t="s">
        <v>3080</v>
      </c>
      <c r="AA371" s="736"/>
      <c r="AB371" s="734" t="s">
        <v>3013</v>
      </c>
      <c r="AC371" s="736"/>
      <c r="AD371" s="736">
        <v>75013</v>
      </c>
      <c r="AE371" s="734" t="s">
        <v>1982</v>
      </c>
      <c r="AF371" s="736" t="s">
        <v>3014</v>
      </c>
      <c r="AG371" s="736"/>
      <c r="AH371" s="736"/>
      <c r="AI371" s="736"/>
      <c r="AJ371" s="736"/>
      <c r="AK371" s="736"/>
      <c r="AL371" s="736"/>
      <c r="AM371" s="763"/>
      <c r="AN371" s="738"/>
      <c r="AO371" s="764"/>
      <c r="AP371" s="740" t="s">
        <v>734</v>
      </c>
      <c r="AQ371" s="742" t="s">
        <v>734</v>
      </c>
      <c r="AR371" s="742" t="s">
        <v>715</v>
      </c>
      <c r="AS371" s="775" t="s">
        <v>3073</v>
      </c>
      <c r="AT371" s="897" t="s">
        <v>3074</v>
      </c>
      <c r="AU371" s="743">
        <v>44197</v>
      </c>
      <c r="AV371" s="743">
        <v>46022</v>
      </c>
      <c r="AW371" s="744">
        <v>40</v>
      </c>
      <c r="AX371" s="743">
        <v>44280</v>
      </c>
      <c r="AY371" s="742" t="s">
        <v>3075</v>
      </c>
      <c r="AZ371" s="775" t="s">
        <v>734</v>
      </c>
      <c r="BA371" s="734"/>
      <c r="BB371" s="736"/>
      <c r="BC371" s="736"/>
      <c r="BD371" s="736"/>
      <c r="BE371" s="767" t="s">
        <v>1160</v>
      </c>
      <c r="BF371" s="804" t="s">
        <v>871</v>
      </c>
      <c r="BG371" s="746" t="s">
        <v>734</v>
      </c>
      <c r="BH371" s="746"/>
      <c r="BI371" s="747"/>
    </row>
    <row r="372" spans="1:61" ht="40.15" customHeight="1">
      <c r="A372" s="749">
        <v>470000498</v>
      </c>
      <c r="B372" s="849">
        <v>47</v>
      </c>
      <c r="C372" s="727" t="s">
        <v>857</v>
      </c>
      <c r="D372" s="752"/>
      <c r="E372" s="797" t="s">
        <v>858</v>
      </c>
      <c r="F372" s="797"/>
      <c r="G372" s="736" t="s">
        <v>715</v>
      </c>
      <c r="H372" s="754" t="s">
        <v>715</v>
      </c>
      <c r="I372" s="755">
        <v>437</v>
      </c>
      <c r="J372" s="756" t="s">
        <v>990</v>
      </c>
      <c r="K372" s="757" t="s">
        <v>3081</v>
      </c>
      <c r="L372" s="758">
        <v>750719239</v>
      </c>
      <c r="M372" s="733" t="s">
        <v>3009</v>
      </c>
      <c r="N372" s="769" t="s">
        <v>3009</v>
      </c>
      <c r="O372" s="734" t="s">
        <v>3082</v>
      </c>
      <c r="P372" s="760"/>
      <c r="Q372" s="736"/>
      <c r="R372" s="736">
        <v>47400</v>
      </c>
      <c r="S372" s="761" t="s">
        <v>2445</v>
      </c>
      <c r="T372" s="728" t="s">
        <v>722</v>
      </c>
      <c r="U372" s="737" t="s">
        <v>3083</v>
      </c>
      <c r="V372" s="736"/>
      <c r="W372" s="736"/>
      <c r="X372" s="736"/>
      <c r="Y372" s="736"/>
      <c r="Z372" s="736" t="s">
        <v>3084</v>
      </c>
      <c r="AA372" s="736"/>
      <c r="AB372" s="734" t="s">
        <v>3013</v>
      </c>
      <c r="AC372" s="736"/>
      <c r="AD372" s="736">
        <v>75013</v>
      </c>
      <c r="AE372" s="734" t="s">
        <v>1982</v>
      </c>
      <c r="AF372" s="736" t="s">
        <v>3014</v>
      </c>
      <c r="AG372" s="736"/>
      <c r="AH372" s="736"/>
      <c r="AI372" s="736"/>
      <c r="AJ372" s="736"/>
      <c r="AK372" s="736"/>
      <c r="AL372" s="736"/>
      <c r="AM372" s="763"/>
      <c r="AN372" s="738"/>
      <c r="AO372" s="764"/>
      <c r="AP372" s="740" t="s">
        <v>737</v>
      </c>
      <c r="AQ372" s="691" t="s">
        <v>737</v>
      </c>
      <c r="AR372" s="691"/>
      <c r="AS372" s="752"/>
      <c r="AT372" s="691"/>
      <c r="AU372" s="765" t="s">
        <v>763</v>
      </c>
      <c r="AV372" s="765" t="s">
        <v>763</v>
      </c>
      <c r="AW372" s="766" t="s">
        <v>763</v>
      </c>
      <c r="AX372" s="765"/>
      <c r="AY372" s="691"/>
      <c r="AZ372" s="752"/>
      <c r="BA372" s="734"/>
      <c r="BB372" s="736"/>
      <c r="BC372" s="736"/>
      <c r="BD372" s="736"/>
      <c r="BE372" s="767" t="s">
        <v>1535</v>
      </c>
      <c r="BF372" s="804" t="s">
        <v>871</v>
      </c>
      <c r="BG372" s="746" t="s">
        <v>734</v>
      </c>
      <c r="BH372" s="746"/>
      <c r="BI372" s="747"/>
    </row>
    <row r="373" spans="1:61" ht="78.75" customHeight="1">
      <c r="A373" s="828">
        <v>790007637</v>
      </c>
      <c r="B373" s="784">
        <v>79</v>
      </c>
      <c r="C373" s="727" t="s">
        <v>857</v>
      </c>
      <c r="D373" s="728"/>
      <c r="E373" s="797" t="s">
        <v>858</v>
      </c>
      <c r="F373" s="797"/>
      <c r="G373" s="736" t="s">
        <v>715</v>
      </c>
      <c r="H373" s="736" t="s">
        <v>715</v>
      </c>
      <c r="I373" s="773">
        <v>182</v>
      </c>
      <c r="J373" s="734" t="s">
        <v>716</v>
      </c>
      <c r="K373" s="799" t="s">
        <v>3085</v>
      </c>
      <c r="L373" s="786">
        <v>750719239</v>
      </c>
      <c r="M373" s="733" t="s">
        <v>3009</v>
      </c>
      <c r="N373" s="769" t="s">
        <v>3009</v>
      </c>
      <c r="O373" s="734" t="s">
        <v>3086</v>
      </c>
      <c r="P373" s="734"/>
      <c r="Q373" s="734"/>
      <c r="R373" s="736">
        <v>79000</v>
      </c>
      <c r="S373" s="734" t="s">
        <v>1295</v>
      </c>
      <c r="T373" s="728" t="s">
        <v>722</v>
      </c>
      <c r="U373" s="737" t="s">
        <v>3087</v>
      </c>
      <c r="V373" s="736"/>
      <c r="W373" s="734"/>
      <c r="X373" s="736"/>
      <c r="Y373" s="736"/>
      <c r="Z373" s="736" t="s">
        <v>3088</v>
      </c>
      <c r="AA373" s="736"/>
      <c r="AB373" s="734" t="s">
        <v>3013</v>
      </c>
      <c r="AC373" s="736"/>
      <c r="AD373" s="736">
        <v>75013</v>
      </c>
      <c r="AE373" s="734" t="s">
        <v>1982</v>
      </c>
      <c r="AF373" s="736" t="s">
        <v>3014</v>
      </c>
      <c r="AG373" s="734"/>
      <c r="AH373" s="734"/>
      <c r="AI373" s="734"/>
      <c r="AJ373" s="734"/>
      <c r="AK373" s="734"/>
      <c r="AL373" s="734"/>
      <c r="AM373" s="763"/>
      <c r="AN373" s="738"/>
      <c r="AO373" s="739"/>
      <c r="AP373" s="752" t="s">
        <v>734</v>
      </c>
      <c r="AQ373" s="775" t="s">
        <v>734</v>
      </c>
      <c r="AR373" s="742" t="s">
        <v>715</v>
      </c>
      <c r="AS373" s="775" t="s">
        <v>3089</v>
      </c>
      <c r="AT373" s="742"/>
      <c r="AU373" s="743">
        <v>43831</v>
      </c>
      <c r="AV373" s="743">
        <v>45657</v>
      </c>
      <c r="AW373" s="744">
        <v>79</v>
      </c>
      <c r="AX373" s="743">
        <v>43803</v>
      </c>
      <c r="AY373" s="742" t="s">
        <v>3090</v>
      </c>
      <c r="AZ373" s="775" t="s">
        <v>734</v>
      </c>
      <c r="BA373" s="791"/>
      <c r="BB373" s="793"/>
      <c r="BC373" s="793"/>
      <c r="BD373" s="793"/>
      <c r="BE373" s="791" t="s">
        <v>2485</v>
      </c>
      <c r="BF373" s="804" t="s">
        <v>871</v>
      </c>
      <c r="BG373" s="746" t="s">
        <v>734</v>
      </c>
      <c r="BH373" s="746"/>
      <c r="BI373" s="747"/>
    </row>
    <row r="374" spans="1:61" ht="40.15" customHeight="1">
      <c r="A374" s="828">
        <v>790016190</v>
      </c>
      <c r="B374" s="784">
        <v>79</v>
      </c>
      <c r="C374" s="727" t="s">
        <v>857</v>
      </c>
      <c r="D374" s="728"/>
      <c r="E374" s="797" t="s">
        <v>858</v>
      </c>
      <c r="F374" s="797"/>
      <c r="G374" s="736" t="s">
        <v>715</v>
      </c>
      <c r="H374" s="736" t="s">
        <v>715</v>
      </c>
      <c r="I374" s="773">
        <v>437</v>
      </c>
      <c r="J374" s="734" t="s">
        <v>990</v>
      </c>
      <c r="K374" s="769" t="s">
        <v>3091</v>
      </c>
      <c r="L374" s="786">
        <v>750719239</v>
      </c>
      <c r="M374" s="733" t="s">
        <v>3009</v>
      </c>
      <c r="N374" s="769" t="s">
        <v>3009</v>
      </c>
      <c r="O374" s="734" t="s">
        <v>3092</v>
      </c>
      <c r="P374" s="734" t="s">
        <v>3093</v>
      </c>
      <c r="Q374" s="760"/>
      <c r="R374" s="736">
        <v>79201</v>
      </c>
      <c r="S374" s="760" t="s">
        <v>3094</v>
      </c>
      <c r="T374" s="728" t="s">
        <v>722</v>
      </c>
      <c r="U374" s="737" t="s">
        <v>3095</v>
      </c>
      <c r="V374" s="736" t="s">
        <v>724</v>
      </c>
      <c r="W374" s="734" t="s">
        <v>3096</v>
      </c>
      <c r="X374" s="736" t="s">
        <v>3097</v>
      </c>
      <c r="Y374" s="736" t="s">
        <v>727</v>
      </c>
      <c r="Z374" s="736" t="s">
        <v>3098</v>
      </c>
      <c r="AA374" s="736"/>
      <c r="AB374" s="734" t="s">
        <v>3013</v>
      </c>
      <c r="AC374" s="736"/>
      <c r="AD374" s="736">
        <v>75013</v>
      </c>
      <c r="AE374" s="734" t="s">
        <v>1982</v>
      </c>
      <c r="AF374" s="736" t="s">
        <v>3014</v>
      </c>
      <c r="AG374" s="734"/>
      <c r="AH374" s="734"/>
      <c r="AI374" s="734"/>
      <c r="AJ374" s="734"/>
      <c r="AK374" s="734"/>
      <c r="AL374" s="734"/>
      <c r="AM374" s="763"/>
      <c r="AN374" s="738"/>
      <c r="AO374" s="739"/>
      <c r="AP374" s="740" t="s">
        <v>734</v>
      </c>
      <c r="AQ374" s="775" t="s">
        <v>734</v>
      </c>
      <c r="AR374" s="742" t="s">
        <v>715</v>
      </c>
      <c r="AS374" s="775" t="s">
        <v>3089</v>
      </c>
      <c r="AT374" s="742"/>
      <c r="AU374" s="743">
        <v>43831</v>
      </c>
      <c r="AV374" s="743">
        <v>45657</v>
      </c>
      <c r="AW374" s="744">
        <v>79</v>
      </c>
      <c r="AX374" s="743">
        <v>43803</v>
      </c>
      <c r="AY374" s="742" t="s">
        <v>3090</v>
      </c>
      <c r="AZ374" s="775" t="s">
        <v>734</v>
      </c>
      <c r="BA374" s="791"/>
      <c r="BB374" s="793"/>
      <c r="BC374" s="793"/>
      <c r="BD374" s="793"/>
      <c r="BE374" s="791" t="s">
        <v>2485</v>
      </c>
      <c r="BF374" s="804" t="s">
        <v>871</v>
      </c>
      <c r="BG374" s="746" t="s">
        <v>734</v>
      </c>
      <c r="BH374" s="746"/>
      <c r="BI374" s="747"/>
    </row>
    <row r="375" spans="1:61" ht="40.15" customHeight="1">
      <c r="A375" s="828">
        <v>790017875</v>
      </c>
      <c r="B375" s="784">
        <v>79</v>
      </c>
      <c r="C375" s="727" t="s">
        <v>857</v>
      </c>
      <c r="D375" s="728"/>
      <c r="E375" s="797" t="s">
        <v>858</v>
      </c>
      <c r="F375" s="797"/>
      <c r="G375" s="736" t="s">
        <v>715</v>
      </c>
      <c r="H375" s="736" t="s">
        <v>715</v>
      </c>
      <c r="I375" s="773">
        <v>445</v>
      </c>
      <c r="J375" s="734" t="s">
        <v>1023</v>
      </c>
      <c r="K375" s="769" t="s">
        <v>3017</v>
      </c>
      <c r="L375" s="786">
        <v>750719239</v>
      </c>
      <c r="M375" s="733" t="s">
        <v>3009</v>
      </c>
      <c r="N375" s="769" t="s">
        <v>3009</v>
      </c>
      <c r="O375" s="734" t="s">
        <v>3086</v>
      </c>
      <c r="P375" s="734" t="s">
        <v>3099</v>
      </c>
      <c r="Q375" s="787"/>
      <c r="R375" s="736">
        <v>79000</v>
      </c>
      <c r="S375" s="787" t="s">
        <v>1295</v>
      </c>
      <c r="T375" s="728" t="s">
        <v>722</v>
      </c>
      <c r="U375" s="737" t="s">
        <v>3100</v>
      </c>
      <c r="V375" s="736"/>
      <c r="W375" s="734"/>
      <c r="X375" s="736"/>
      <c r="Y375" s="736"/>
      <c r="Z375" s="736" t="s">
        <v>3101</v>
      </c>
      <c r="AA375" s="736"/>
      <c r="AB375" s="734" t="s">
        <v>3013</v>
      </c>
      <c r="AC375" s="736"/>
      <c r="AD375" s="736">
        <v>75013</v>
      </c>
      <c r="AE375" s="734" t="s">
        <v>1982</v>
      </c>
      <c r="AF375" s="736" t="s">
        <v>3014</v>
      </c>
      <c r="AG375" s="734"/>
      <c r="AH375" s="734"/>
      <c r="AI375" s="734"/>
      <c r="AJ375" s="734"/>
      <c r="AK375" s="734"/>
      <c r="AL375" s="734"/>
      <c r="AM375" s="763"/>
      <c r="AN375" s="738"/>
      <c r="AO375" s="739"/>
      <c r="AP375" s="740" t="s">
        <v>734</v>
      </c>
      <c r="AQ375" s="775" t="s">
        <v>734</v>
      </c>
      <c r="AR375" s="742" t="s">
        <v>715</v>
      </c>
      <c r="AS375" s="775" t="s">
        <v>3089</v>
      </c>
      <c r="AT375" s="742"/>
      <c r="AU375" s="743">
        <v>43831</v>
      </c>
      <c r="AV375" s="743">
        <v>45657</v>
      </c>
      <c r="AW375" s="744">
        <v>79</v>
      </c>
      <c r="AX375" s="743">
        <v>43803</v>
      </c>
      <c r="AY375" s="742" t="s">
        <v>3090</v>
      </c>
      <c r="AZ375" s="775" t="s">
        <v>734</v>
      </c>
      <c r="BA375" s="791"/>
      <c r="BB375" s="793"/>
      <c r="BC375" s="793"/>
      <c r="BD375" s="793"/>
      <c r="BE375" s="791" t="s">
        <v>2485</v>
      </c>
      <c r="BF375" s="804" t="s">
        <v>871</v>
      </c>
      <c r="BG375" s="746" t="s">
        <v>734</v>
      </c>
      <c r="BH375" s="746"/>
      <c r="BI375" s="747"/>
    </row>
    <row r="376" spans="1:61" ht="71.25" customHeight="1">
      <c r="A376" s="805">
        <v>870000148</v>
      </c>
      <c r="B376" s="933">
        <v>87</v>
      </c>
      <c r="C376" s="727" t="s">
        <v>857</v>
      </c>
      <c r="D376" s="727"/>
      <c r="E376" s="797" t="s">
        <v>858</v>
      </c>
      <c r="F376" s="797"/>
      <c r="G376" s="791" t="s">
        <v>715</v>
      </c>
      <c r="H376" s="791" t="s">
        <v>715</v>
      </c>
      <c r="I376" s="773">
        <v>192</v>
      </c>
      <c r="J376" s="734" t="s">
        <v>1694</v>
      </c>
      <c r="K376" s="878" t="s">
        <v>3102</v>
      </c>
      <c r="L376" s="800">
        <v>750719239</v>
      </c>
      <c r="M376" s="733" t="s">
        <v>3009</v>
      </c>
      <c r="N376" s="769" t="s">
        <v>3009</v>
      </c>
      <c r="O376" s="734" t="s">
        <v>3103</v>
      </c>
      <c r="P376" s="734"/>
      <c r="Q376" s="798"/>
      <c r="R376" s="736">
        <v>87270</v>
      </c>
      <c r="S376" s="734" t="s">
        <v>3104</v>
      </c>
      <c r="T376" s="728" t="s">
        <v>722</v>
      </c>
      <c r="U376" s="737" t="s">
        <v>3105</v>
      </c>
      <c r="V376" s="798"/>
      <c r="W376" s="798"/>
      <c r="X376" s="798"/>
      <c r="Y376" s="798"/>
      <c r="Z376" s="734" t="s">
        <v>3106</v>
      </c>
      <c r="AA376" s="808"/>
      <c r="AB376" s="734" t="s">
        <v>3013</v>
      </c>
      <c r="AC376" s="736" t="s">
        <v>3032</v>
      </c>
      <c r="AD376" s="734">
        <v>75013</v>
      </c>
      <c r="AE376" s="734" t="s">
        <v>1982</v>
      </c>
      <c r="AF376" s="734" t="s">
        <v>3014</v>
      </c>
      <c r="AG376" s="798"/>
      <c r="AH376" s="798"/>
      <c r="AI376" s="798"/>
      <c r="AJ376" s="798"/>
      <c r="AK376" s="798"/>
      <c r="AL376" s="798"/>
      <c r="AM376" s="802"/>
      <c r="AN376" s="802"/>
      <c r="AO376" s="772"/>
      <c r="AP376" s="740" t="s">
        <v>734</v>
      </c>
      <c r="AQ376" s="810" t="s">
        <v>734</v>
      </c>
      <c r="AR376" s="742" t="s">
        <v>3107</v>
      </c>
      <c r="AS376" s="810" t="s">
        <v>3108</v>
      </c>
      <c r="AT376" s="810"/>
      <c r="AU376" s="743">
        <v>43101</v>
      </c>
      <c r="AV376" s="743">
        <v>44926</v>
      </c>
      <c r="AW376" s="744">
        <v>87</v>
      </c>
      <c r="AX376" s="811">
        <v>43462</v>
      </c>
      <c r="AY376" s="810" t="s">
        <v>3109</v>
      </c>
      <c r="AZ376" s="810"/>
      <c r="BA376" s="787"/>
      <c r="BB376" s="734" t="s">
        <v>3110</v>
      </c>
      <c r="BC376" s="734"/>
      <c r="BD376" s="734"/>
      <c r="BE376" s="798" t="s">
        <v>999</v>
      </c>
      <c r="BF376" s="804" t="s">
        <v>871</v>
      </c>
      <c r="BG376" s="746" t="s">
        <v>734</v>
      </c>
      <c r="BH376" s="746"/>
      <c r="BI376" s="747"/>
    </row>
    <row r="377" spans="1:61" ht="62.25" customHeight="1">
      <c r="A377" s="805">
        <v>870000312</v>
      </c>
      <c r="B377" s="933">
        <v>87</v>
      </c>
      <c r="C377" s="727" t="s">
        <v>857</v>
      </c>
      <c r="D377" s="727"/>
      <c r="E377" s="797" t="s">
        <v>858</v>
      </c>
      <c r="F377" s="797"/>
      <c r="G377" s="791" t="s">
        <v>715</v>
      </c>
      <c r="H377" s="791" t="s">
        <v>715</v>
      </c>
      <c r="I377" s="730">
        <v>182</v>
      </c>
      <c r="J377" s="727" t="s">
        <v>716</v>
      </c>
      <c r="K377" s="807" t="s">
        <v>3111</v>
      </c>
      <c r="L377" s="800">
        <v>750719239</v>
      </c>
      <c r="M377" s="733" t="s">
        <v>3009</v>
      </c>
      <c r="N377" s="769" t="s">
        <v>3009</v>
      </c>
      <c r="O377" s="734" t="s">
        <v>3112</v>
      </c>
      <c r="P377" s="734"/>
      <c r="Q377" s="798"/>
      <c r="R377" s="736">
        <v>87000</v>
      </c>
      <c r="S377" s="734" t="s">
        <v>1877</v>
      </c>
      <c r="T377" s="728" t="s">
        <v>722</v>
      </c>
      <c r="U377" s="737" t="s">
        <v>3113</v>
      </c>
      <c r="V377" s="798"/>
      <c r="W377" s="798"/>
      <c r="X377" s="798"/>
      <c r="Y377" s="798"/>
      <c r="Z377" s="734" t="s">
        <v>3114</v>
      </c>
      <c r="AA377" s="808"/>
      <c r="AB377" s="734" t="s">
        <v>3013</v>
      </c>
      <c r="AC377" s="736" t="s">
        <v>3032</v>
      </c>
      <c r="AD377" s="734">
        <v>75013</v>
      </c>
      <c r="AE377" s="734" t="s">
        <v>1982</v>
      </c>
      <c r="AF377" s="734" t="s">
        <v>3014</v>
      </c>
      <c r="AG377" s="798"/>
      <c r="AH377" s="798"/>
      <c r="AI377" s="798"/>
      <c r="AJ377" s="798"/>
      <c r="AK377" s="798"/>
      <c r="AL377" s="798"/>
      <c r="AM377" s="802"/>
      <c r="AN377" s="802"/>
      <c r="AO377" s="772"/>
      <c r="AP377" s="740" t="s">
        <v>734</v>
      </c>
      <c r="AQ377" s="810" t="s">
        <v>734</v>
      </c>
      <c r="AR377" s="742" t="s">
        <v>3107</v>
      </c>
      <c r="AS377" s="810" t="s">
        <v>3108</v>
      </c>
      <c r="AT377" s="810"/>
      <c r="AU377" s="743">
        <v>43101</v>
      </c>
      <c r="AV377" s="743">
        <v>44926</v>
      </c>
      <c r="AW377" s="744">
        <v>87</v>
      </c>
      <c r="AX377" s="811">
        <v>43462</v>
      </c>
      <c r="AY377" s="810" t="s">
        <v>3109</v>
      </c>
      <c r="AZ377" s="810"/>
      <c r="BA377" s="734"/>
      <c r="BB377" s="734"/>
      <c r="BC377" s="734"/>
      <c r="BD377" s="734"/>
      <c r="BE377" s="798" t="s">
        <v>999</v>
      </c>
      <c r="BF377" s="804" t="s">
        <v>871</v>
      </c>
      <c r="BG377" s="746" t="s">
        <v>734</v>
      </c>
      <c r="BH377" s="746"/>
      <c r="BI377" s="747"/>
    </row>
    <row r="378" spans="1:61" ht="40.15" customHeight="1">
      <c r="A378" s="805">
        <v>870007929</v>
      </c>
      <c r="B378" s="933">
        <v>87</v>
      </c>
      <c r="C378" s="727" t="s">
        <v>857</v>
      </c>
      <c r="D378" s="727"/>
      <c r="E378" s="797" t="s">
        <v>858</v>
      </c>
      <c r="F378" s="797"/>
      <c r="G378" s="791" t="s">
        <v>715</v>
      </c>
      <c r="H378" s="791" t="s">
        <v>715</v>
      </c>
      <c r="I378" s="773">
        <v>448</v>
      </c>
      <c r="J378" s="734" t="s">
        <v>1018</v>
      </c>
      <c r="K378" s="807" t="s">
        <v>3115</v>
      </c>
      <c r="L378" s="800">
        <v>750719239</v>
      </c>
      <c r="M378" s="733" t="s">
        <v>3009</v>
      </c>
      <c r="N378" s="769" t="s">
        <v>3009</v>
      </c>
      <c r="O378" s="734" t="s">
        <v>3116</v>
      </c>
      <c r="P378" s="734"/>
      <c r="Q378" s="798"/>
      <c r="R378" s="736">
        <v>87220</v>
      </c>
      <c r="S378" s="734" t="s">
        <v>1898</v>
      </c>
      <c r="T378" s="728" t="s">
        <v>722</v>
      </c>
      <c r="U378" s="737" t="s">
        <v>3117</v>
      </c>
      <c r="V378" s="798"/>
      <c r="W378" s="798"/>
      <c r="X378" s="798"/>
      <c r="Y378" s="798"/>
      <c r="Z378" s="734"/>
      <c r="AA378" s="808"/>
      <c r="AB378" s="734" t="s">
        <v>3013</v>
      </c>
      <c r="AC378" s="736" t="s">
        <v>3032</v>
      </c>
      <c r="AD378" s="734">
        <v>75013</v>
      </c>
      <c r="AE378" s="734" t="s">
        <v>1982</v>
      </c>
      <c r="AF378" s="734" t="s">
        <v>3014</v>
      </c>
      <c r="AG378" s="798"/>
      <c r="AH378" s="798"/>
      <c r="AI378" s="798"/>
      <c r="AJ378" s="798"/>
      <c r="AK378" s="798"/>
      <c r="AL378" s="798"/>
      <c r="AM378" s="802"/>
      <c r="AN378" s="802"/>
      <c r="AO378" s="739"/>
      <c r="AP378" s="740" t="s">
        <v>734</v>
      </c>
      <c r="AQ378" s="810" t="s">
        <v>734</v>
      </c>
      <c r="AR378" s="742" t="s">
        <v>3107</v>
      </c>
      <c r="AS378" s="810" t="s">
        <v>3108</v>
      </c>
      <c r="AT378" s="810" t="s">
        <v>3118</v>
      </c>
      <c r="AU378" s="743">
        <v>44105</v>
      </c>
      <c r="AV378" s="743">
        <v>44926</v>
      </c>
      <c r="AW378" s="744">
        <v>87</v>
      </c>
      <c r="AX378" s="811">
        <v>44105</v>
      </c>
      <c r="AY378" s="810" t="s">
        <v>3109</v>
      </c>
      <c r="AZ378" s="810"/>
      <c r="BA378" s="734"/>
      <c r="BB378" s="734"/>
      <c r="BC378" s="734"/>
      <c r="BD378" s="734"/>
      <c r="BE378" s="798"/>
      <c r="BF378" s="804" t="s">
        <v>871</v>
      </c>
      <c r="BG378" s="746" t="s">
        <v>734</v>
      </c>
      <c r="BH378" s="746"/>
      <c r="BI378" s="747"/>
    </row>
    <row r="379" spans="1:61" ht="40.15" customHeight="1">
      <c r="A379" s="805">
        <v>870007937</v>
      </c>
      <c r="B379" s="933">
        <v>87</v>
      </c>
      <c r="C379" s="727" t="s">
        <v>857</v>
      </c>
      <c r="D379" s="727"/>
      <c r="E379" s="797" t="s">
        <v>858</v>
      </c>
      <c r="F379" s="797"/>
      <c r="G379" s="791" t="s">
        <v>715</v>
      </c>
      <c r="H379" s="791" t="s">
        <v>715</v>
      </c>
      <c r="I379" s="773">
        <v>448</v>
      </c>
      <c r="J379" s="734" t="s">
        <v>1018</v>
      </c>
      <c r="K379" s="807" t="s">
        <v>3119</v>
      </c>
      <c r="L379" s="800">
        <v>750719239</v>
      </c>
      <c r="M379" s="733" t="s">
        <v>3009</v>
      </c>
      <c r="N379" s="769" t="s">
        <v>3009</v>
      </c>
      <c r="O379" s="734" t="s">
        <v>3120</v>
      </c>
      <c r="P379" s="734"/>
      <c r="Q379" s="798"/>
      <c r="R379" s="736">
        <v>87100</v>
      </c>
      <c r="S379" s="734" t="s">
        <v>1893</v>
      </c>
      <c r="T379" s="728" t="s">
        <v>722</v>
      </c>
      <c r="U379" s="737" t="s">
        <v>3121</v>
      </c>
      <c r="V379" s="798"/>
      <c r="W379" s="798"/>
      <c r="X379" s="798"/>
      <c r="Y379" s="798"/>
      <c r="Z379" s="734" t="s">
        <v>3122</v>
      </c>
      <c r="AA379" s="808"/>
      <c r="AB379" s="734" t="s">
        <v>3013</v>
      </c>
      <c r="AC379" s="736" t="s">
        <v>3032</v>
      </c>
      <c r="AD379" s="734">
        <v>75013</v>
      </c>
      <c r="AE379" s="734" t="s">
        <v>1982</v>
      </c>
      <c r="AF379" s="734" t="s">
        <v>3014</v>
      </c>
      <c r="AG379" s="798"/>
      <c r="AH379" s="798"/>
      <c r="AI379" s="798"/>
      <c r="AJ379" s="798"/>
      <c r="AK379" s="798"/>
      <c r="AL379" s="798"/>
      <c r="AM379" s="802"/>
      <c r="AN379" s="802"/>
      <c r="AO379" s="739"/>
      <c r="AP379" s="740" t="s">
        <v>734</v>
      </c>
      <c r="AQ379" s="810" t="s">
        <v>734</v>
      </c>
      <c r="AR379" s="742" t="s">
        <v>3107</v>
      </c>
      <c r="AS379" s="810" t="s">
        <v>3108</v>
      </c>
      <c r="AT379" s="810"/>
      <c r="AU379" s="743">
        <v>43101</v>
      </c>
      <c r="AV379" s="743">
        <v>44926</v>
      </c>
      <c r="AW379" s="744">
        <v>87</v>
      </c>
      <c r="AX379" s="811">
        <v>43462</v>
      </c>
      <c r="AY379" s="810" t="s">
        <v>3109</v>
      </c>
      <c r="AZ379" s="810"/>
      <c r="BA379" s="734"/>
      <c r="BB379" s="734"/>
      <c r="BC379" s="734"/>
      <c r="BD379" s="734"/>
      <c r="BE379" s="798" t="s">
        <v>999</v>
      </c>
      <c r="BF379" s="804" t="s">
        <v>871</v>
      </c>
      <c r="BG379" s="746" t="s">
        <v>734</v>
      </c>
      <c r="BH379" s="746"/>
      <c r="BI379" s="747"/>
    </row>
    <row r="380" spans="1:61" ht="40.15" customHeight="1">
      <c r="A380" s="805">
        <v>870015328</v>
      </c>
      <c r="B380" s="933">
        <v>87</v>
      </c>
      <c r="C380" s="727" t="s">
        <v>857</v>
      </c>
      <c r="D380" s="727"/>
      <c r="E380" s="797" t="s">
        <v>858</v>
      </c>
      <c r="F380" s="797"/>
      <c r="G380" s="791" t="s">
        <v>715</v>
      </c>
      <c r="H380" s="791" t="s">
        <v>715</v>
      </c>
      <c r="I380" s="773">
        <v>390</v>
      </c>
      <c r="J380" s="733" t="s">
        <v>3123</v>
      </c>
      <c r="K380" s="807" t="s">
        <v>3124</v>
      </c>
      <c r="L380" s="800">
        <v>750719239</v>
      </c>
      <c r="M380" s="733" t="s">
        <v>3009</v>
      </c>
      <c r="N380" s="769" t="s">
        <v>3009</v>
      </c>
      <c r="O380" s="734" t="s">
        <v>3103</v>
      </c>
      <c r="P380" s="734"/>
      <c r="Q380" s="798"/>
      <c r="R380" s="736">
        <v>87270</v>
      </c>
      <c r="S380" s="734" t="s">
        <v>3104</v>
      </c>
      <c r="T380" s="728" t="s">
        <v>722</v>
      </c>
      <c r="U380" s="737" t="s">
        <v>3125</v>
      </c>
      <c r="V380" s="798"/>
      <c r="W380" s="798"/>
      <c r="X380" s="798"/>
      <c r="Y380" s="798"/>
      <c r="Z380" s="734" t="s">
        <v>3106</v>
      </c>
      <c r="AA380" s="808"/>
      <c r="AB380" s="734" t="s">
        <v>3013</v>
      </c>
      <c r="AC380" s="736" t="s">
        <v>3032</v>
      </c>
      <c r="AD380" s="734">
        <v>75013</v>
      </c>
      <c r="AE380" s="734" t="s">
        <v>1982</v>
      </c>
      <c r="AF380" s="734" t="s">
        <v>3014</v>
      </c>
      <c r="AG380" s="798"/>
      <c r="AH380" s="798"/>
      <c r="AI380" s="798"/>
      <c r="AJ380" s="798"/>
      <c r="AK380" s="798"/>
      <c r="AL380" s="798"/>
      <c r="AM380" s="802"/>
      <c r="AN380" s="802"/>
      <c r="AO380" s="772"/>
      <c r="AP380" s="740" t="s">
        <v>734</v>
      </c>
      <c r="AQ380" s="810" t="s">
        <v>734</v>
      </c>
      <c r="AR380" s="742" t="s">
        <v>3107</v>
      </c>
      <c r="AS380" s="810" t="s">
        <v>3108</v>
      </c>
      <c r="AT380" s="810"/>
      <c r="AU380" s="743">
        <v>43101</v>
      </c>
      <c r="AV380" s="743">
        <v>44926</v>
      </c>
      <c r="AW380" s="744">
        <v>87</v>
      </c>
      <c r="AX380" s="811">
        <v>43462</v>
      </c>
      <c r="AY380" s="810" t="s">
        <v>3109</v>
      </c>
      <c r="AZ380" s="810"/>
      <c r="BA380" s="734"/>
      <c r="BB380" s="734"/>
      <c r="BC380" s="734"/>
      <c r="BD380" s="734"/>
      <c r="BE380" s="798" t="s">
        <v>999</v>
      </c>
      <c r="BF380" s="804" t="s">
        <v>871</v>
      </c>
      <c r="BG380" s="746" t="s">
        <v>734</v>
      </c>
      <c r="BH380" s="746"/>
      <c r="BI380" s="747"/>
    </row>
    <row r="381" spans="1:61" ht="40.15" customHeight="1">
      <c r="A381" s="795">
        <v>870016060</v>
      </c>
      <c r="B381" s="796">
        <v>87</v>
      </c>
      <c r="C381" s="727" t="s">
        <v>857</v>
      </c>
      <c r="D381" s="727"/>
      <c r="E381" s="797" t="s">
        <v>858</v>
      </c>
      <c r="F381" s="797"/>
      <c r="G381" s="734" t="s">
        <v>3126</v>
      </c>
      <c r="H381" s="734" t="s">
        <v>715</v>
      </c>
      <c r="I381" s="730">
        <v>209</v>
      </c>
      <c r="J381" s="727" t="s">
        <v>828</v>
      </c>
      <c r="K381" s="769" t="s">
        <v>3127</v>
      </c>
      <c r="L381" s="800">
        <v>750719239</v>
      </c>
      <c r="M381" s="733" t="s">
        <v>3009</v>
      </c>
      <c r="N381" s="769" t="s">
        <v>3009</v>
      </c>
      <c r="O381" s="734" t="s">
        <v>3128</v>
      </c>
      <c r="P381" s="734"/>
      <c r="Q381" s="734"/>
      <c r="R381" s="734">
        <v>87000</v>
      </c>
      <c r="S381" s="734" t="s">
        <v>1877</v>
      </c>
      <c r="T381" s="728" t="s">
        <v>722</v>
      </c>
      <c r="U381" s="737" t="s">
        <v>3129</v>
      </c>
      <c r="V381" s="734"/>
      <c r="W381" s="734"/>
      <c r="X381" s="734"/>
      <c r="Y381" s="734"/>
      <c r="Z381" s="801" t="s">
        <v>3130</v>
      </c>
      <c r="AA381" s="801"/>
      <c r="AB381" s="734" t="s">
        <v>3131</v>
      </c>
      <c r="AC381" s="736" t="s">
        <v>3032</v>
      </c>
      <c r="AD381" s="734">
        <v>75013</v>
      </c>
      <c r="AE381" s="734" t="s">
        <v>1982</v>
      </c>
      <c r="AF381" s="734" t="s">
        <v>3014</v>
      </c>
      <c r="AG381" s="734"/>
      <c r="AH381" s="734"/>
      <c r="AI381" s="734"/>
      <c r="AJ381" s="734"/>
      <c r="AK381" s="734"/>
      <c r="AL381" s="734"/>
      <c r="AM381" s="802"/>
      <c r="AN381" s="738"/>
      <c r="AO381" s="739"/>
      <c r="AP381" s="740" t="s">
        <v>734</v>
      </c>
      <c r="AQ381" s="742" t="s">
        <v>734</v>
      </c>
      <c r="AR381" s="742" t="s">
        <v>3107</v>
      </c>
      <c r="AS381" s="810" t="s">
        <v>3108</v>
      </c>
      <c r="AT381" s="742"/>
      <c r="AU381" s="743">
        <v>43101</v>
      </c>
      <c r="AV381" s="743">
        <v>44926</v>
      </c>
      <c r="AW381" s="744">
        <v>87</v>
      </c>
      <c r="AX381" s="811">
        <v>43462</v>
      </c>
      <c r="AY381" s="810" t="s">
        <v>3109</v>
      </c>
      <c r="AZ381" s="810"/>
      <c r="BA381" s="734"/>
      <c r="BB381" s="734" t="s">
        <v>3132</v>
      </c>
      <c r="BC381" s="734"/>
      <c r="BD381" s="734"/>
      <c r="BE381" s="798" t="s">
        <v>999</v>
      </c>
      <c r="BF381" s="804" t="s">
        <v>871</v>
      </c>
      <c r="BG381" s="746" t="s">
        <v>734</v>
      </c>
      <c r="BH381" s="746"/>
      <c r="BI381" s="747"/>
    </row>
    <row r="382" spans="1:61" ht="40.15" customHeight="1">
      <c r="A382" s="805">
        <v>870016326</v>
      </c>
      <c r="B382" s="933">
        <v>87</v>
      </c>
      <c r="C382" s="727" t="s">
        <v>857</v>
      </c>
      <c r="D382" s="727"/>
      <c r="E382" s="797" t="s">
        <v>858</v>
      </c>
      <c r="F382" s="797"/>
      <c r="G382" s="791" t="s">
        <v>715</v>
      </c>
      <c r="H382" s="791" t="s">
        <v>715</v>
      </c>
      <c r="I382" s="773">
        <v>390</v>
      </c>
      <c r="J382" s="733" t="s">
        <v>3123</v>
      </c>
      <c r="K382" s="807" t="s">
        <v>3133</v>
      </c>
      <c r="L382" s="800">
        <v>750719239</v>
      </c>
      <c r="M382" s="733" t="s">
        <v>3009</v>
      </c>
      <c r="N382" s="769" t="s">
        <v>3009</v>
      </c>
      <c r="O382" s="734"/>
      <c r="P382" s="734" t="s">
        <v>3134</v>
      </c>
      <c r="Q382" s="798"/>
      <c r="R382" s="736">
        <v>87000</v>
      </c>
      <c r="S382" s="734" t="s">
        <v>1877</v>
      </c>
      <c r="T382" s="728" t="s">
        <v>722</v>
      </c>
      <c r="U382" s="737" t="s">
        <v>3135</v>
      </c>
      <c r="V382" s="798"/>
      <c r="W382" s="798"/>
      <c r="X382" s="798"/>
      <c r="Y382" s="798"/>
      <c r="Z382" s="734" t="s">
        <v>3136</v>
      </c>
      <c r="AA382" s="808"/>
      <c r="AB382" s="734" t="s">
        <v>3013</v>
      </c>
      <c r="AC382" s="736" t="s">
        <v>3032</v>
      </c>
      <c r="AD382" s="734">
        <v>75013</v>
      </c>
      <c r="AE382" s="734" t="s">
        <v>1982</v>
      </c>
      <c r="AF382" s="734" t="s">
        <v>3014</v>
      </c>
      <c r="AG382" s="798"/>
      <c r="AH382" s="798"/>
      <c r="AI382" s="798"/>
      <c r="AJ382" s="798"/>
      <c r="AK382" s="798"/>
      <c r="AL382" s="798"/>
      <c r="AM382" s="802"/>
      <c r="AN382" s="802"/>
      <c r="AO382" s="772"/>
      <c r="AP382" s="740" t="s">
        <v>734</v>
      </c>
      <c r="AQ382" s="810" t="s">
        <v>734</v>
      </c>
      <c r="AR382" s="742" t="s">
        <v>3107</v>
      </c>
      <c r="AS382" s="810" t="s">
        <v>3108</v>
      </c>
      <c r="AT382" s="810"/>
      <c r="AU382" s="743">
        <v>43101</v>
      </c>
      <c r="AV382" s="743">
        <v>44926</v>
      </c>
      <c r="AW382" s="744">
        <v>87</v>
      </c>
      <c r="AX382" s="811">
        <v>43462</v>
      </c>
      <c r="AY382" s="810" t="s">
        <v>3109</v>
      </c>
      <c r="AZ382" s="810"/>
      <c r="BA382" s="787"/>
      <c r="BB382" s="734"/>
      <c r="BC382" s="734"/>
      <c r="BD382" s="734"/>
      <c r="BE382" s="798" t="s">
        <v>999</v>
      </c>
      <c r="BF382" s="804" t="s">
        <v>871</v>
      </c>
      <c r="BG382" s="746" t="s">
        <v>734</v>
      </c>
      <c r="BH382" s="746"/>
      <c r="BI382" s="747"/>
    </row>
    <row r="383" spans="1:61" ht="59.25" customHeight="1">
      <c r="A383" s="749">
        <v>870018710</v>
      </c>
      <c r="B383" s="934">
        <v>87</v>
      </c>
      <c r="C383" s="727" t="s">
        <v>857</v>
      </c>
      <c r="D383" s="752"/>
      <c r="E383" s="797" t="s">
        <v>858</v>
      </c>
      <c r="F383" s="797"/>
      <c r="G383" s="736" t="s">
        <v>715</v>
      </c>
      <c r="H383" s="754" t="s">
        <v>715</v>
      </c>
      <c r="I383" s="755">
        <v>445</v>
      </c>
      <c r="J383" s="756" t="s">
        <v>1023</v>
      </c>
      <c r="K383" s="757" t="s">
        <v>3017</v>
      </c>
      <c r="L383" s="758">
        <v>750719239</v>
      </c>
      <c r="M383" s="733" t="s">
        <v>3009</v>
      </c>
      <c r="N383" s="769" t="s">
        <v>3009</v>
      </c>
      <c r="O383" s="734" t="s">
        <v>3128</v>
      </c>
      <c r="P383" s="760"/>
      <c r="Q383" s="736"/>
      <c r="R383" s="736">
        <v>87000</v>
      </c>
      <c r="S383" s="761" t="s">
        <v>1877</v>
      </c>
      <c r="T383" s="728" t="s">
        <v>722</v>
      </c>
      <c r="U383" s="737" t="s">
        <v>3137</v>
      </c>
      <c r="V383" s="736"/>
      <c r="W383" s="736"/>
      <c r="X383" s="736"/>
      <c r="Y383" s="734"/>
      <c r="Z383" s="736"/>
      <c r="AA383" s="736"/>
      <c r="AB383" s="734" t="s">
        <v>3013</v>
      </c>
      <c r="AC383" s="736" t="s">
        <v>3032</v>
      </c>
      <c r="AD383" s="736">
        <v>75013</v>
      </c>
      <c r="AE383" s="734" t="s">
        <v>1982</v>
      </c>
      <c r="AF383" s="736" t="s">
        <v>3014</v>
      </c>
      <c r="AG383" s="736"/>
      <c r="AH383" s="736"/>
      <c r="AI383" s="736"/>
      <c r="AJ383" s="734"/>
      <c r="AK383" s="736"/>
      <c r="AL383" s="736"/>
      <c r="AM383" s="763"/>
      <c r="AN383" s="738"/>
      <c r="AO383" s="764"/>
      <c r="AP383" s="740" t="s">
        <v>734</v>
      </c>
      <c r="AQ383" s="742" t="s">
        <v>734</v>
      </c>
      <c r="AR383" s="742" t="s">
        <v>3107</v>
      </c>
      <c r="AS383" s="775" t="s">
        <v>3108</v>
      </c>
      <c r="AT383" s="897" t="s">
        <v>3138</v>
      </c>
      <c r="AU383" s="743">
        <v>44105</v>
      </c>
      <c r="AV383" s="743">
        <v>44926</v>
      </c>
      <c r="AW383" s="744">
        <v>87</v>
      </c>
      <c r="AX383" s="743">
        <v>44105</v>
      </c>
      <c r="AY383" s="742" t="s">
        <v>3109</v>
      </c>
      <c r="AZ383" s="743"/>
      <c r="BA383" s="734"/>
      <c r="BB383" s="736" t="s">
        <v>3139</v>
      </c>
      <c r="BC383" s="736"/>
      <c r="BD383" s="736"/>
      <c r="BE383" s="798"/>
      <c r="BF383" s="804" t="s">
        <v>871</v>
      </c>
      <c r="BG383" s="746" t="s">
        <v>734</v>
      </c>
      <c r="BH383" s="746"/>
      <c r="BI383" s="747"/>
    </row>
    <row r="384" spans="1:61" ht="64.150000000000006" customHeight="1">
      <c r="A384" s="749">
        <v>470008186</v>
      </c>
      <c r="B384" s="849">
        <v>47</v>
      </c>
      <c r="C384" s="727" t="s">
        <v>999</v>
      </c>
      <c r="D384" s="727"/>
      <c r="E384" s="753" t="s">
        <v>1714</v>
      </c>
      <c r="F384" s="753"/>
      <c r="G384" s="736" t="s">
        <v>715</v>
      </c>
      <c r="H384" s="754" t="s">
        <v>715</v>
      </c>
      <c r="I384" s="755">
        <v>186</v>
      </c>
      <c r="J384" s="756" t="s">
        <v>1225</v>
      </c>
      <c r="K384" s="757" t="s">
        <v>3140</v>
      </c>
      <c r="L384" s="758">
        <v>470009168</v>
      </c>
      <c r="M384" s="733" t="s">
        <v>3141</v>
      </c>
      <c r="N384" s="769" t="s">
        <v>3142</v>
      </c>
      <c r="O384" s="734" t="s">
        <v>3143</v>
      </c>
      <c r="P384" s="734" t="s">
        <v>3144</v>
      </c>
      <c r="Q384" s="736"/>
      <c r="R384" s="736">
        <v>47400</v>
      </c>
      <c r="S384" s="761" t="s">
        <v>2445</v>
      </c>
      <c r="T384" s="728" t="s">
        <v>722</v>
      </c>
      <c r="U384" s="737" t="s">
        <v>3145</v>
      </c>
      <c r="V384" s="736"/>
      <c r="W384" s="736"/>
      <c r="X384" s="736"/>
      <c r="Y384" s="736"/>
      <c r="Z384" s="736" t="s">
        <v>3146</v>
      </c>
      <c r="AA384" s="736"/>
      <c r="AB384" s="734" t="s">
        <v>3147</v>
      </c>
      <c r="AC384" s="736" t="s">
        <v>3144</v>
      </c>
      <c r="AD384" s="736">
        <v>47400</v>
      </c>
      <c r="AE384" s="734" t="s">
        <v>2445</v>
      </c>
      <c r="AF384" s="736" t="s">
        <v>3148</v>
      </c>
      <c r="AG384" s="736"/>
      <c r="AH384" s="736"/>
      <c r="AI384" s="736"/>
      <c r="AJ384" s="736"/>
      <c r="AK384" s="736"/>
      <c r="AL384" s="736"/>
      <c r="AM384" s="763"/>
      <c r="AN384" s="738"/>
      <c r="AO384" s="764"/>
      <c r="AP384" s="740" t="s">
        <v>737</v>
      </c>
      <c r="AQ384" s="691" t="s">
        <v>737</v>
      </c>
      <c r="AR384" s="691"/>
      <c r="AS384" s="752"/>
      <c r="AT384" s="691"/>
      <c r="AU384" s="765" t="s">
        <v>763</v>
      </c>
      <c r="AV384" s="765" t="s">
        <v>763</v>
      </c>
      <c r="AW384" s="766" t="s">
        <v>763</v>
      </c>
      <c r="AX384" s="765"/>
      <c r="AY384" s="691"/>
      <c r="AZ384" s="752"/>
      <c r="BA384" s="734"/>
      <c r="BB384" s="736"/>
      <c r="BC384" s="736"/>
      <c r="BD384" s="736"/>
      <c r="BE384" s="751" t="s">
        <v>2209</v>
      </c>
      <c r="BF384" s="794" t="s">
        <v>1723</v>
      </c>
      <c r="BG384" s="746" t="s">
        <v>737</v>
      </c>
      <c r="BH384" s="746"/>
      <c r="BI384" s="747"/>
    </row>
    <row r="385" spans="1:61" ht="65.45" customHeight="1">
      <c r="A385" s="749">
        <v>470008293</v>
      </c>
      <c r="B385" s="849">
        <v>47</v>
      </c>
      <c r="C385" s="727" t="s">
        <v>999</v>
      </c>
      <c r="D385" s="727"/>
      <c r="E385" s="753" t="s">
        <v>1714</v>
      </c>
      <c r="F385" s="753"/>
      <c r="G385" s="736" t="s">
        <v>715</v>
      </c>
      <c r="H385" s="754" t="s">
        <v>715</v>
      </c>
      <c r="I385" s="730">
        <v>188</v>
      </c>
      <c r="J385" s="816" t="s">
        <v>985</v>
      </c>
      <c r="K385" s="757" t="s">
        <v>3149</v>
      </c>
      <c r="L385" s="758">
        <v>470009168</v>
      </c>
      <c r="M385" s="733" t="s">
        <v>3141</v>
      </c>
      <c r="N385" s="769" t="s">
        <v>3142</v>
      </c>
      <c r="O385" s="734" t="s">
        <v>3150</v>
      </c>
      <c r="P385" s="734" t="s">
        <v>3151</v>
      </c>
      <c r="Q385" s="736"/>
      <c r="R385" s="736">
        <v>47400</v>
      </c>
      <c r="S385" s="761" t="s">
        <v>2445</v>
      </c>
      <c r="T385" s="728" t="s">
        <v>722</v>
      </c>
      <c r="U385" s="737" t="s">
        <v>3152</v>
      </c>
      <c r="V385" s="736"/>
      <c r="W385" s="736"/>
      <c r="X385" s="736"/>
      <c r="Y385" s="736"/>
      <c r="Z385" s="736" t="s">
        <v>3153</v>
      </c>
      <c r="AA385" s="736"/>
      <c r="AB385" s="734" t="s">
        <v>3147</v>
      </c>
      <c r="AC385" s="736" t="s">
        <v>3151</v>
      </c>
      <c r="AD385" s="736">
        <v>47400</v>
      </c>
      <c r="AE385" s="734" t="s">
        <v>2445</v>
      </c>
      <c r="AF385" s="736" t="s">
        <v>3148</v>
      </c>
      <c r="AG385" s="736"/>
      <c r="AH385" s="736"/>
      <c r="AI385" s="736"/>
      <c r="AJ385" s="736"/>
      <c r="AK385" s="736"/>
      <c r="AL385" s="736"/>
      <c r="AM385" s="763"/>
      <c r="AN385" s="738"/>
      <c r="AO385" s="764"/>
      <c r="AP385" s="740" t="s">
        <v>737</v>
      </c>
      <c r="AQ385" s="691" t="s">
        <v>737</v>
      </c>
      <c r="AR385" s="691"/>
      <c r="AS385" s="752"/>
      <c r="AT385" s="691"/>
      <c r="AU385" s="765" t="s">
        <v>763</v>
      </c>
      <c r="AV385" s="765" t="s">
        <v>763</v>
      </c>
      <c r="AW385" s="766" t="s">
        <v>763</v>
      </c>
      <c r="AX385" s="765"/>
      <c r="AY385" s="691"/>
      <c r="AZ385" s="752"/>
      <c r="BA385" s="734"/>
      <c r="BB385" s="736"/>
      <c r="BC385" s="736"/>
      <c r="BD385" s="736"/>
      <c r="BE385" s="751" t="s">
        <v>2209</v>
      </c>
      <c r="BF385" s="794" t="s">
        <v>1723</v>
      </c>
      <c r="BG385" s="746" t="s">
        <v>737</v>
      </c>
      <c r="BH385" s="746"/>
      <c r="BI385" s="747"/>
    </row>
    <row r="386" spans="1:61" ht="33.75" customHeight="1">
      <c r="A386" s="749">
        <v>470010810</v>
      </c>
      <c r="B386" s="849">
        <v>47</v>
      </c>
      <c r="C386" s="727" t="s">
        <v>999</v>
      </c>
      <c r="D386" s="727"/>
      <c r="E386" s="753" t="s">
        <v>1714</v>
      </c>
      <c r="F386" s="753"/>
      <c r="G386" s="736" t="s">
        <v>715</v>
      </c>
      <c r="H386" s="754" t="s">
        <v>715</v>
      </c>
      <c r="I386" s="755">
        <v>182</v>
      </c>
      <c r="J386" s="756" t="s">
        <v>716</v>
      </c>
      <c r="K386" s="757" t="s">
        <v>3154</v>
      </c>
      <c r="L386" s="758">
        <v>470009168</v>
      </c>
      <c r="M386" s="733" t="s">
        <v>3141</v>
      </c>
      <c r="N386" s="769" t="s">
        <v>3142</v>
      </c>
      <c r="O386" s="734" t="s">
        <v>3143</v>
      </c>
      <c r="P386" s="734" t="s">
        <v>3144</v>
      </c>
      <c r="Q386" s="736"/>
      <c r="R386" s="736">
        <v>47400</v>
      </c>
      <c r="S386" s="761" t="s">
        <v>2445</v>
      </c>
      <c r="T386" s="728" t="s">
        <v>722</v>
      </c>
      <c r="U386" s="737" t="s">
        <v>3155</v>
      </c>
      <c r="V386" s="736"/>
      <c r="W386" s="736"/>
      <c r="X386" s="736"/>
      <c r="Y386" s="736"/>
      <c r="Z386" s="736" t="s">
        <v>3146</v>
      </c>
      <c r="AA386" s="736"/>
      <c r="AB386" s="734" t="s">
        <v>3147</v>
      </c>
      <c r="AC386" s="736" t="s">
        <v>3144</v>
      </c>
      <c r="AD386" s="736">
        <v>47400</v>
      </c>
      <c r="AE386" s="734" t="s">
        <v>2445</v>
      </c>
      <c r="AF386" s="736" t="s">
        <v>3148</v>
      </c>
      <c r="AG386" s="736"/>
      <c r="AH386" s="736"/>
      <c r="AI386" s="736"/>
      <c r="AJ386" s="736"/>
      <c r="AK386" s="736"/>
      <c r="AL386" s="736"/>
      <c r="AM386" s="763"/>
      <c r="AN386" s="738"/>
      <c r="AO386" s="764"/>
      <c r="AP386" s="740" t="s">
        <v>737</v>
      </c>
      <c r="AQ386" s="691" t="s">
        <v>737</v>
      </c>
      <c r="AR386" s="691"/>
      <c r="AS386" s="752"/>
      <c r="AT386" s="691"/>
      <c r="AU386" s="765" t="s">
        <v>763</v>
      </c>
      <c r="AV386" s="765" t="s">
        <v>763</v>
      </c>
      <c r="AW386" s="766" t="s">
        <v>763</v>
      </c>
      <c r="AX386" s="765"/>
      <c r="AY386" s="691"/>
      <c r="AZ386" s="752"/>
      <c r="BA386" s="734"/>
      <c r="BB386" s="736"/>
      <c r="BC386" s="736"/>
      <c r="BD386" s="736"/>
      <c r="BE386" s="751" t="s">
        <v>2209</v>
      </c>
      <c r="BF386" s="794" t="s">
        <v>1723</v>
      </c>
      <c r="BG386" s="746" t="s">
        <v>737</v>
      </c>
      <c r="BH386" s="746"/>
      <c r="BI386" s="747"/>
    </row>
    <row r="387" spans="1:61" ht="40.15" customHeight="1">
      <c r="A387" s="749">
        <v>470011578</v>
      </c>
      <c r="B387" s="849">
        <v>47</v>
      </c>
      <c r="C387" s="727" t="s">
        <v>999</v>
      </c>
      <c r="D387" s="751"/>
      <c r="E387" s="753" t="s">
        <v>1714</v>
      </c>
      <c r="F387" s="753"/>
      <c r="G387" s="736" t="s">
        <v>715</v>
      </c>
      <c r="H387" s="754" t="s">
        <v>715</v>
      </c>
      <c r="I387" s="730">
        <v>188</v>
      </c>
      <c r="J387" s="816" t="s">
        <v>985</v>
      </c>
      <c r="K387" s="757" t="s">
        <v>3156</v>
      </c>
      <c r="L387" s="758">
        <v>470009168</v>
      </c>
      <c r="M387" s="733" t="s">
        <v>3141</v>
      </c>
      <c r="N387" s="769" t="s">
        <v>3142</v>
      </c>
      <c r="O387" s="760"/>
      <c r="P387" s="734" t="s">
        <v>3157</v>
      </c>
      <c r="Q387" s="736"/>
      <c r="R387" s="736">
        <v>47110</v>
      </c>
      <c r="S387" s="761" t="s">
        <v>3158</v>
      </c>
      <c r="T387" s="728" t="s">
        <v>722</v>
      </c>
      <c r="U387" s="737" t="s">
        <v>3159</v>
      </c>
      <c r="V387" s="736"/>
      <c r="W387" s="736"/>
      <c r="X387" s="736"/>
      <c r="Y387" s="736"/>
      <c r="Z387" s="736" t="s">
        <v>3160</v>
      </c>
      <c r="AA387" s="736"/>
      <c r="AB387" s="734" t="s">
        <v>3147</v>
      </c>
      <c r="AC387" s="736" t="s">
        <v>3157</v>
      </c>
      <c r="AD387" s="736">
        <v>47400</v>
      </c>
      <c r="AE387" s="734" t="s">
        <v>2445</v>
      </c>
      <c r="AF387" s="736" t="s">
        <v>3148</v>
      </c>
      <c r="AG387" s="736"/>
      <c r="AH387" s="736"/>
      <c r="AI387" s="736"/>
      <c r="AJ387" s="736"/>
      <c r="AK387" s="736"/>
      <c r="AL387" s="736"/>
      <c r="AM387" s="763"/>
      <c r="AN387" s="738"/>
      <c r="AO387" s="764"/>
      <c r="AP387" s="740" t="s">
        <v>737</v>
      </c>
      <c r="AQ387" s="691" t="s">
        <v>737</v>
      </c>
      <c r="AR387" s="691"/>
      <c r="AS387" s="752"/>
      <c r="AT387" s="691"/>
      <c r="AU387" s="765" t="s">
        <v>763</v>
      </c>
      <c r="AV387" s="765" t="s">
        <v>763</v>
      </c>
      <c r="AW387" s="766" t="s">
        <v>763</v>
      </c>
      <c r="AX387" s="765"/>
      <c r="AY387" s="691"/>
      <c r="AZ387" s="752"/>
      <c r="BA387" s="734"/>
      <c r="BB387" s="736"/>
      <c r="BC387" s="736"/>
      <c r="BD387" s="736"/>
      <c r="BE387" s="751" t="s">
        <v>2209</v>
      </c>
      <c r="BF387" s="794" t="s">
        <v>1723</v>
      </c>
      <c r="BG387" s="746" t="s">
        <v>737</v>
      </c>
      <c r="BH387" s="746"/>
      <c r="BI387" s="747"/>
    </row>
    <row r="388" spans="1:61" ht="60.75" customHeight="1">
      <c r="A388" s="725">
        <v>860008564</v>
      </c>
      <c r="B388" s="726">
        <v>86</v>
      </c>
      <c r="C388" s="727" t="s">
        <v>1358</v>
      </c>
      <c r="D388" s="727"/>
      <c r="E388" s="728" t="s">
        <v>714</v>
      </c>
      <c r="F388" s="728"/>
      <c r="G388" s="729" t="s">
        <v>715</v>
      </c>
      <c r="H388" s="729" t="s">
        <v>715</v>
      </c>
      <c r="I388" s="730">
        <v>461</v>
      </c>
      <c r="J388" s="727" t="s">
        <v>3161</v>
      </c>
      <c r="K388" s="731" t="s">
        <v>3162</v>
      </c>
      <c r="L388" s="732">
        <v>860791334</v>
      </c>
      <c r="M388" s="733" t="s">
        <v>3163</v>
      </c>
      <c r="N388" s="731" t="s">
        <v>3164</v>
      </c>
      <c r="O388" s="734" t="s">
        <v>3165</v>
      </c>
      <c r="P388" s="734" t="s">
        <v>3166</v>
      </c>
      <c r="Q388" s="735"/>
      <c r="R388" s="736">
        <v>86440</v>
      </c>
      <c r="S388" s="734" t="s">
        <v>2729</v>
      </c>
      <c r="T388" s="728" t="s">
        <v>722</v>
      </c>
      <c r="U388" s="737" t="s">
        <v>3167</v>
      </c>
      <c r="V388" s="735"/>
      <c r="W388" s="735"/>
      <c r="X388" s="735"/>
      <c r="Y388" s="735"/>
      <c r="Z388" s="734" t="s">
        <v>3168</v>
      </c>
      <c r="AA388" s="735"/>
      <c r="AB388" s="734" t="s">
        <v>3169</v>
      </c>
      <c r="AC388" s="734"/>
      <c r="AD388" s="734">
        <v>86000</v>
      </c>
      <c r="AE388" s="734" t="s">
        <v>1397</v>
      </c>
      <c r="AF388" s="734" t="s">
        <v>3170</v>
      </c>
      <c r="AG388" s="735" t="s">
        <v>813</v>
      </c>
      <c r="AH388" s="735" t="s">
        <v>3171</v>
      </c>
      <c r="AI388" s="735" t="s">
        <v>3172</v>
      </c>
      <c r="AJ388" s="735" t="s">
        <v>815</v>
      </c>
      <c r="AK388" s="735"/>
      <c r="AL388" s="735"/>
      <c r="AM388" s="738"/>
      <c r="AN388" s="738"/>
      <c r="AO388" s="739"/>
      <c r="AP388" s="740" t="s">
        <v>734</v>
      </c>
      <c r="AQ388" s="741" t="s">
        <v>734</v>
      </c>
      <c r="AR388" s="742" t="s">
        <v>715</v>
      </c>
      <c r="AS388" s="741" t="s">
        <v>3173</v>
      </c>
      <c r="AT388" s="818" t="s">
        <v>3174</v>
      </c>
      <c r="AU388" s="743">
        <v>43462</v>
      </c>
      <c r="AV388" s="743">
        <v>46019</v>
      </c>
      <c r="AW388" s="744">
        <v>86</v>
      </c>
      <c r="AX388" s="745">
        <v>45803</v>
      </c>
      <c r="AY388" s="741" t="s">
        <v>3175</v>
      </c>
      <c r="AZ388" s="745" t="s">
        <v>737</v>
      </c>
      <c r="BA388" s="734"/>
      <c r="BB388" s="734"/>
      <c r="BC388" s="735"/>
      <c r="BD388" s="734"/>
      <c r="BE388" s="845" t="s">
        <v>3176</v>
      </c>
      <c r="BF388" s="723" t="s">
        <v>738</v>
      </c>
      <c r="BG388" s="746" t="s">
        <v>737</v>
      </c>
      <c r="BH388" s="746"/>
      <c r="BI388" s="747"/>
    </row>
    <row r="389" spans="1:61" ht="40.15" customHeight="1">
      <c r="A389" s="725">
        <v>860010305</v>
      </c>
      <c r="B389" s="726">
        <v>86</v>
      </c>
      <c r="C389" s="727" t="s">
        <v>1358</v>
      </c>
      <c r="D389" s="727"/>
      <c r="E389" s="728" t="s">
        <v>714</v>
      </c>
      <c r="F389" s="728"/>
      <c r="G389" s="729" t="s">
        <v>715</v>
      </c>
      <c r="H389" s="729" t="s">
        <v>715</v>
      </c>
      <c r="I389" s="773">
        <v>448</v>
      </c>
      <c r="J389" s="734" t="s">
        <v>1018</v>
      </c>
      <c r="K389" s="731" t="s">
        <v>3177</v>
      </c>
      <c r="L389" s="732">
        <v>860791334</v>
      </c>
      <c r="M389" s="733" t="s">
        <v>3163</v>
      </c>
      <c r="N389" s="731" t="s">
        <v>3164</v>
      </c>
      <c r="O389" s="734" t="s">
        <v>3178</v>
      </c>
      <c r="P389" s="734"/>
      <c r="Q389" s="735"/>
      <c r="R389" s="736">
        <v>86280</v>
      </c>
      <c r="S389" s="734" t="s">
        <v>1382</v>
      </c>
      <c r="T389" s="728" t="s">
        <v>722</v>
      </c>
      <c r="U389" s="737" t="s">
        <v>3179</v>
      </c>
      <c r="V389" s="735"/>
      <c r="W389" s="735"/>
      <c r="X389" s="735"/>
      <c r="Y389" s="735"/>
      <c r="Z389" s="734" t="s">
        <v>3180</v>
      </c>
      <c r="AA389" s="735"/>
      <c r="AB389" s="734" t="s">
        <v>3169</v>
      </c>
      <c r="AC389" s="734"/>
      <c r="AD389" s="734">
        <v>86000</v>
      </c>
      <c r="AE389" s="734" t="s">
        <v>1397</v>
      </c>
      <c r="AF389" s="734" t="s">
        <v>3170</v>
      </c>
      <c r="AG389" s="735" t="s">
        <v>813</v>
      </c>
      <c r="AH389" s="735" t="s">
        <v>3171</v>
      </c>
      <c r="AI389" s="735" t="s">
        <v>3172</v>
      </c>
      <c r="AJ389" s="735" t="s">
        <v>815</v>
      </c>
      <c r="AK389" s="735"/>
      <c r="AL389" s="735"/>
      <c r="AM389" s="738"/>
      <c r="AN389" s="738"/>
      <c r="AO389" s="739"/>
      <c r="AP389" s="740" t="s">
        <v>734</v>
      </c>
      <c r="AQ389" s="741" t="s">
        <v>734</v>
      </c>
      <c r="AR389" s="742" t="s">
        <v>715</v>
      </c>
      <c r="AS389" s="741" t="s">
        <v>3173</v>
      </c>
      <c r="AT389" s="818" t="s">
        <v>3174</v>
      </c>
      <c r="AU389" s="743">
        <v>43462</v>
      </c>
      <c r="AV389" s="743">
        <v>46019</v>
      </c>
      <c r="AW389" s="744">
        <v>86</v>
      </c>
      <c r="AX389" s="745">
        <v>45803</v>
      </c>
      <c r="AY389" s="741" t="s">
        <v>3175</v>
      </c>
      <c r="AZ389" s="745" t="s">
        <v>737</v>
      </c>
      <c r="BA389" s="734"/>
      <c r="BB389" s="734"/>
      <c r="BC389" s="735"/>
      <c r="BD389" s="734"/>
      <c r="BE389" s="845" t="s">
        <v>3176</v>
      </c>
      <c r="BF389" s="723" t="s">
        <v>738</v>
      </c>
      <c r="BG389" s="746" t="s">
        <v>737</v>
      </c>
      <c r="BH389" s="746"/>
      <c r="BI389" s="747"/>
    </row>
    <row r="390" spans="1:61" ht="57" customHeight="1">
      <c r="A390" s="725">
        <v>860780113</v>
      </c>
      <c r="B390" s="726">
        <v>86</v>
      </c>
      <c r="C390" s="727" t="s">
        <v>1358</v>
      </c>
      <c r="D390" s="727"/>
      <c r="E390" s="728" t="s">
        <v>714</v>
      </c>
      <c r="F390" s="728"/>
      <c r="G390" s="729" t="s">
        <v>715</v>
      </c>
      <c r="H390" s="729" t="s">
        <v>715</v>
      </c>
      <c r="I390" s="730">
        <v>195</v>
      </c>
      <c r="J390" s="727" t="s">
        <v>2563</v>
      </c>
      <c r="K390" s="782" t="s">
        <v>3181</v>
      </c>
      <c r="L390" s="732">
        <v>860791334</v>
      </c>
      <c r="M390" s="733" t="s">
        <v>3163</v>
      </c>
      <c r="N390" s="731" t="s">
        <v>3164</v>
      </c>
      <c r="O390" s="734" t="s">
        <v>3182</v>
      </c>
      <c r="P390" s="734"/>
      <c r="Q390" s="735"/>
      <c r="R390" s="736">
        <v>86000</v>
      </c>
      <c r="S390" s="734" t="s">
        <v>1397</v>
      </c>
      <c r="T390" s="728" t="s">
        <v>722</v>
      </c>
      <c r="U390" s="737" t="s">
        <v>3179</v>
      </c>
      <c r="V390" s="735"/>
      <c r="W390" s="735"/>
      <c r="X390" s="735"/>
      <c r="Y390" s="735"/>
      <c r="Z390" s="734" t="s">
        <v>3183</v>
      </c>
      <c r="AA390" s="735"/>
      <c r="AB390" s="734" t="s">
        <v>3169</v>
      </c>
      <c r="AC390" s="734"/>
      <c r="AD390" s="734">
        <v>86000</v>
      </c>
      <c r="AE390" s="734" t="s">
        <v>1397</v>
      </c>
      <c r="AF390" s="734" t="s">
        <v>3170</v>
      </c>
      <c r="AG390" s="735" t="s">
        <v>813</v>
      </c>
      <c r="AH390" s="735" t="s">
        <v>3171</v>
      </c>
      <c r="AI390" s="735" t="s">
        <v>3172</v>
      </c>
      <c r="AJ390" s="735" t="s">
        <v>815</v>
      </c>
      <c r="AK390" s="735"/>
      <c r="AL390" s="735"/>
      <c r="AM390" s="738"/>
      <c r="AN390" s="738"/>
      <c r="AO390" s="772"/>
      <c r="AP390" s="740" t="s">
        <v>734</v>
      </c>
      <c r="AQ390" s="741" t="s">
        <v>734</v>
      </c>
      <c r="AR390" s="742" t="s">
        <v>715</v>
      </c>
      <c r="AS390" s="741" t="s">
        <v>3173</v>
      </c>
      <c r="AT390" s="818" t="s">
        <v>3174</v>
      </c>
      <c r="AU390" s="743">
        <v>43462</v>
      </c>
      <c r="AV390" s="743">
        <v>46019</v>
      </c>
      <c r="AW390" s="744">
        <v>86</v>
      </c>
      <c r="AX390" s="745">
        <v>45803</v>
      </c>
      <c r="AY390" s="741" t="s">
        <v>3175</v>
      </c>
      <c r="AZ390" s="745" t="s">
        <v>737</v>
      </c>
      <c r="BA390" s="734"/>
      <c r="BB390" s="734"/>
      <c r="BC390" s="735"/>
      <c r="BD390" s="734"/>
      <c r="BE390" s="845" t="s">
        <v>3176</v>
      </c>
      <c r="BF390" s="723" t="s">
        <v>738</v>
      </c>
      <c r="BG390" s="746" t="s">
        <v>737</v>
      </c>
      <c r="BH390" s="746"/>
      <c r="BI390" s="747"/>
    </row>
    <row r="391" spans="1:61" ht="40.15" customHeight="1">
      <c r="A391" s="725">
        <v>860782663</v>
      </c>
      <c r="B391" s="726">
        <v>86</v>
      </c>
      <c r="C391" s="727" t="s">
        <v>1358</v>
      </c>
      <c r="D391" s="727"/>
      <c r="E391" s="728" t="s">
        <v>714</v>
      </c>
      <c r="F391" s="728"/>
      <c r="G391" s="729" t="s">
        <v>715</v>
      </c>
      <c r="H391" s="729" t="s">
        <v>715</v>
      </c>
      <c r="I391" s="730">
        <v>190</v>
      </c>
      <c r="J391" s="727" t="s">
        <v>739</v>
      </c>
      <c r="K391" s="731" t="s">
        <v>3184</v>
      </c>
      <c r="L391" s="732">
        <v>860791334</v>
      </c>
      <c r="M391" s="733" t="s">
        <v>3163</v>
      </c>
      <c r="N391" s="731" t="s">
        <v>3164</v>
      </c>
      <c r="O391" s="734" t="s">
        <v>3185</v>
      </c>
      <c r="P391" s="734"/>
      <c r="Q391" s="735"/>
      <c r="R391" s="736">
        <v>86440</v>
      </c>
      <c r="S391" s="734" t="s">
        <v>2729</v>
      </c>
      <c r="T391" s="728" t="s">
        <v>722</v>
      </c>
      <c r="U391" s="737" t="s">
        <v>3186</v>
      </c>
      <c r="V391" s="735"/>
      <c r="W391" s="735"/>
      <c r="X391" s="735"/>
      <c r="Y391" s="735"/>
      <c r="Z391" s="734" t="s">
        <v>3187</v>
      </c>
      <c r="AA391" s="735"/>
      <c r="AB391" s="734" t="s">
        <v>3169</v>
      </c>
      <c r="AC391" s="734"/>
      <c r="AD391" s="734">
        <v>86000</v>
      </c>
      <c r="AE391" s="734" t="s">
        <v>1397</v>
      </c>
      <c r="AF391" s="734" t="s">
        <v>3170</v>
      </c>
      <c r="AG391" s="735" t="s">
        <v>813</v>
      </c>
      <c r="AH391" s="735" t="s">
        <v>3171</v>
      </c>
      <c r="AI391" s="735" t="s">
        <v>3172</v>
      </c>
      <c r="AJ391" s="735" t="s">
        <v>815</v>
      </c>
      <c r="AK391" s="735"/>
      <c r="AL391" s="735"/>
      <c r="AM391" s="738"/>
      <c r="AN391" s="738"/>
      <c r="AO391" s="739"/>
      <c r="AP391" s="740" t="s">
        <v>734</v>
      </c>
      <c r="AQ391" s="741" t="s">
        <v>734</v>
      </c>
      <c r="AR391" s="742" t="s">
        <v>715</v>
      </c>
      <c r="AS391" s="741" t="s">
        <v>3173</v>
      </c>
      <c r="AT391" s="818" t="s">
        <v>3174</v>
      </c>
      <c r="AU391" s="743">
        <v>43462</v>
      </c>
      <c r="AV391" s="743">
        <v>46019</v>
      </c>
      <c r="AW391" s="744">
        <v>86</v>
      </c>
      <c r="AX391" s="745">
        <v>45803</v>
      </c>
      <c r="AY391" s="741" t="s">
        <v>3175</v>
      </c>
      <c r="AZ391" s="745" t="s">
        <v>737</v>
      </c>
      <c r="BA391" s="734"/>
      <c r="BB391" s="734"/>
      <c r="BC391" s="735"/>
      <c r="BD391" s="734"/>
      <c r="BE391" s="845" t="s">
        <v>3176</v>
      </c>
      <c r="BF391" s="723" t="s">
        <v>738</v>
      </c>
      <c r="BG391" s="746" t="s">
        <v>737</v>
      </c>
      <c r="BH391" s="746"/>
      <c r="BI391" s="747"/>
    </row>
    <row r="392" spans="1:61" ht="66.75" customHeight="1">
      <c r="A392" s="725">
        <v>860784446</v>
      </c>
      <c r="B392" s="726">
        <v>86</v>
      </c>
      <c r="C392" s="727" t="s">
        <v>1358</v>
      </c>
      <c r="D392" s="727"/>
      <c r="E392" s="728" t="s">
        <v>714</v>
      </c>
      <c r="F392" s="728"/>
      <c r="G392" s="729" t="s">
        <v>715</v>
      </c>
      <c r="H392" s="729" t="s">
        <v>715</v>
      </c>
      <c r="I392" s="730">
        <v>196</v>
      </c>
      <c r="J392" s="727" t="s">
        <v>3188</v>
      </c>
      <c r="K392" s="731" t="s">
        <v>3189</v>
      </c>
      <c r="L392" s="732">
        <v>860791334</v>
      </c>
      <c r="M392" s="733" t="s">
        <v>3163</v>
      </c>
      <c r="N392" s="731" t="s">
        <v>3164</v>
      </c>
      <c r="O392" s="734" t="s">
        <v>3182</v>
      </c>
      <c r="P392" s="734"/>
      <c r="Q392" s="735"/>
      <c r="R392" s="736">
        <v>86000</v>
      </c>
      <c r="S392" s="734" t="s">
        <v>1397</v>
      </c>
      <c r="T392" s="728" t="s">
        <v>722</v>
      </c>
      <c r="U392" s="737" t="s">
        <v>3179</v>
      </c>
      <c r="V392" s="735"/>
      <c r="W392" s="735"/>
      <c r="X392" s="735"/>
      <c r="Y392" s="735"/>
      <c r="Z392" s="734" t="s">
        <v>3183</v>
      </c>
      <c r="AA392" s="735"/>
      <c r="AB392" s="734" t="s">
        <v>3169</v>
      </c>
      <c r="AC392" s="734"/>
      <c r="AD392" s="734">
        <v>86000</v>
      </c>
      <c r="AE392" s="734" t="s">
        <v>1397</v>
      </c>
      <c r="AF392" s="734" t="s">
        <v>3170</v>
      </c>
      <c r="AG392" s="735" t="s">
        <v>813</v>
      </c>
      <c r="AH392" s="735" t="s">
        <v>3171</v>
      </c>
      <c r="AI392" s="735" t="s">
        <v>3172</v>
      </c>
      <c r="AJ392" s="735" t="s">
        <v>815</v>
      </c>
      <c r="AK392" s="735"/>
      <c r="AL392" s="735"/>
      <c r="AM392" s="738"/>
      <c r="AN392" s="738"/>
      <c r="AO392" s="772"/>
      <c r="AP392" s="740" t="s">
        <v>734</v>
      </c>
      <c r="AQ392" s="741" t="s">
        <v>734</v>
      </c>
      <c r="AR392" s="742" t="s">
        <v>715</v>
      </c>
      <c r="AS392" s="741" t="s">
        <v>3173</v>
      </c>
      <c r="AT392" s="818" t="s">
        <v>3174</v>
      </c>
      <c r="AU392" s="743">
        <v>43462</v>
      </c>
      <c r="AV392" s="743">
        <v>46019</v>
      </c>
      <c r="AW392" s="744">
        <v>86</v>
      </c>
      <c r="AX392" s="745">
        <v>45803</v>
      </c>
      <c r="AY392" s="741" t="s">
        <v>3175</v>
      </c>
      <c r="AZ392" s="745" t="s">
        <v>737</v>
      </c>
      <c r="BA392" s="734"/>
      <c r="BB392" s="734"/>
      <c r="BC392" s="735"/>
      <c r="BD392" s="734"/>
      <c r="BE392" s="845" t="s">
        <v>3176</v>
      </c>
      <c r="BF392" s="723" t="s">
        <v>738</v>
      </c>
      <c r="BG392" s="746" t="s">
        <v>737</v>
      </c>
      <c r="BH392" s="746"/>
      <c r="BI392" s="747"/>
    </row>
    <row r="393" spans="1:61" ht="85.9" customHeight="1">
      <c r="A393" s="725">
        <v>860784461</v>
      </c>
      <c r="B393" s="726">
        <v>86</v>
      </c>
      <c r="C393" s="727" t="s">
        <v>1358</v>
      </c>
      <c r="D393" s="727"/>
      <c r="E393" s="728" t="s">
        <v>714</v>
      </c>
      <c r="F393" s="728"/>
      <c r="G393" s="729" t="s">
        <v>715</v>
      </c>
      <c r="H393" s="729" t="s">
        <v>715</v>
      </c>
      <c r="I393" s="730">
        <v>182</v>
      </c>
      <c r="J393" s="727" t="s">
        <v>716</v>
      </c>
      <c r="K393" s="731" t="s">
        <v>3190</v>
      </c>
      <c r="L393" s="732">
        <v>860791334</v>
      </c>
      <c r="M393" s="733" t="s">
        <v>3163</v>
      </c>
      <c r="N393" s="731" t="s">
        <v>3164</v>
      </c>
      <c r="O393" s="734" t="s">
        <v>3191</v>
      </c>
      <c r="P393" s="734"/>
      <c r="Q393" s="735"/>
      <c r="R393" s="736">
        <v>86000</v>
      </c>
      <c r="S393" s="734" t="s">
        <v>1397</v>
      </c>
      <c r="T393" s="728" t="s">
        <v>722</v>
      </c>
      <c r="U393" s="737" t="s">
        <v>3192</v>
      </c>
      <c r="V393" s="735"/>
      <c r="W393" s="735"/>
      <c r="X393" s="735"/>
      <c r="Y393" s="735"/>
      <c r="Z393" s="734" t="s">
        <v>3193</v>
      </c>
      <c r="AA393" s="735"/>
      <c r="AB393" s="734" t="s">
        <v>3169</v>
      </c>
      <c r="AC393" s="734"/>
      <c r="AD393" s="734">
        <v>86000</v>
      </c>
      <c r="AE393" s="734" t="s">
        <v>1397</v>
      </c>
      <c r="AF393" s="734" t="s">
        <v>3170</v>
      </c>
      <c r="AG393" s="735" t="s">
        <v>813</v>
      </c>
      <c r="AH393" s="735" t="s">
        <v>3171</v>
      </c>
      <c r="AI393" s="735" t="s">
        <v>3172</v>
      </c>
      <c r="AJ393" s="735" t="s">
        <v>815</v>
      </c>
      <c r="AK393" s="735"/>
      <c r="AL393" s="735"/>
      <c r="AM393" s="738"/>
      <c r="AN393" s="738"/>
      <c r="AO393" s="739"/>
      <c r="AP393" s="740" t="s">
        <v>734</v>
      </c>
      <c r="AQ393" s="741" t="s">
        <v>734</v>
      </c>
      <c r="AR393" s="742" t="s">
        <v>715</v>
      </c>
      <c r="AS393" s="741" t="s">
        <v>3173</v>
      </c>
      <c r="AT393" s="818" t="s">
        <v>3174</v>
      </c>
      <c r="AU393" s="743">
        <v>43462</v>
      </c>
      <c r="AV393" s="743">
        <v>46019</v>
      </c>
      <c r="AW393" s="744">
        <v>86</v>
      </c>
      <c r="AX393" s="745">
        <v>45803</v>
      </c>
      <c r="AY393" s="741" t="s">
        <v>3175</v>
      </c>
      <c r="AZ393" s="745" t="s">
        <v>737</v>
      </c>
      <c r="BA393" s="734"/>
      <c r="BB393" s="734"/>
      <c r="BC393" s="735"/>
      <c r="BD393" s="734"/>
      <c r="BE393" s="845" t="s">
        <v>3176</v>
      </c>
      <c r="BF393" s="723" t="s">
        <v>738</v>
      </c>
      <c r="BG393" s="746" t="s">
        <v>737</v>
      </c>
      <c r="BH393" s="746"/>
      <c r="BI393" s="747"/>
    </row>
    <row r="394" spans="1:61" ht="40.15" customHeight="1">
      <c r="A394" s="725">
        <v>860791342</v>
      </c>
      <c r="B394" s="726">
        <v>86</v>
      </c>
      <c r="C394" s="727" t="s">
        <v>1358</v>
      </c>
      <c r="D394" s="727"/>
      <c r="E394" s="728" t="s">
        <v>714</v>
      </c>
      <c r="F394" s="728"/>
      <c r="G394" s="729" t="s">
        <v>715</v>
      </c>
      <c r="H394" s="729" t="s">
        <v>715</v>
      </c>
      <c r="I394" s="730">
        <v>246</v>
      </c>
      <c r="J394" s="727" t="s">
        <v>803</v>
      </c>
      <c r="K394" s="731" t="s">
        <v>3194</v>
      </c>
      <c r="L394" s="732">
        <v>860791334</v>
      </c>
      <c r="M394" s="733" t="s">
        <v>3163</v>
      </c>
      <c r="N394" s="731" t="s">
        <v>3164</v>
      </c>
      <c r="O394" s="734" t="s">
        <v>3195</v>
      </c>
      <c r="P394" s="734"/>
      <c r="Q394" s="735"/>
      <c r="R394" s="736">
        <v>86280</v>
      </c>
      <c r="S394" s="734" t="s">
        <v>1382</v>
      </c>
      <c r="T394" s="728" t="s">
        <v>722</v>
      </c>
      <c r="U394" s="737" t="s">
        <v>3179</v>
      </c>
      <c r="V394" s="735"/>
      <c r="W394" s="735"/>
      <c r="X394" s="735"/>
      <c r="Y394" s="735"/>
      <c r="Z394" s="734" t="s">
        <v>3196</v>
      </c>
      <c r="AA394" s="735"/>
      <c r="AB394" s="734" t="s">
        <v>3169</v>
      </c>
      <c r="AC394" s="734"/>
      <c r="AD394" s="734">
        <v>86000</v>
      </c>
      <c r="AE394" s="734" t="s">
        <v>1397</v>
      </c>
      <c r="AF394" s="734" t="s">
        <v>3170</v>
      </c>
      <c r="AG394" s="735" t="s">
        <v>813</v>
      </c>
      <c r="AH394" s="735" t="s">
        <v>3171</v>
      </c>
      <c r="AI394" s="735" t="s">
        <v>3172</v>
      </c>
      <c r="AJ394" s="735" t="s">
        <v>815</v>
      </c>
      <c r="AK394" s="735"/>
      <c r="AL394" s="735"/>
      <c r="AM394" s="738"/>
      <c r="AN394" s="738"/>
      <c r="AO394" s="739"/>
      <c r="AP394" s="740" t="s">
        <v>734</v>
      </c>
      <c r="AQ394" s="741" t="s">
        <v>734</v>
      </c>
      <c r="AR394" s="742" t="s">
        <v>715</v>
      </c>
      <c r="AS394" s="741" t="s">
        <v>3173</v>
      </c>
      <c r="AT394" s="818" t="s">
        <v>3174</v>
      </c>
      <c r="AU394" s="743">
        <v>43462</v>
      </c>
      <c r="AV394" s="743">
        <v>46019</v>
      </c>
      <c r="AW394" s="744">
        <v>86</v>
      </c>
      <c r="AX394" s="745">
        <v>45803</v>
      </c>
      <c r="AY394" s="741" t="s">
        <v>3175</v>
      </c>
      <c r="AZ394" s="745" t="s">
        <v>737</v>
      </c>
      <c r="BA394" s="734"/>
      <c r="BB394" s="734"/>
      <c r="BC394" s="735"/>
      <c r="BD394" s="734"/>
      <c r="BE394" s="845" t="s">
        <v>3176</v>
      </c>
      <c r="BF394" s="723" t="s">
        <v>738</v>
      </c>
      <c r="BG394" s="746" t="s">
        <v>737</v>
      </c>
      <c r="BH394" s="746"/>
      <c r="BI394" s="747"/>
    </row>
    <row r="395" spans="1:61" ht="40.15" customHeight="1">
      <c r="A395" s="805">
        <v>870000767</v>
      </c>
      <c r="B395" s="901">
        <v>87</v>
      </c>
      <c r="C395" s="727" t="s">
        <v>745</v>
      </c>
      <c r="D395" s="727"/>
      <c r="E395" s="797" t="s">
        <v>858</v>
      </c>
      <c r="F395" s="797"/>
      <c r="G395" s="791" t="s">
        <v>715</v>
      </c>
      <c r="H395" s="791" t="s">
        <v>715</v>
      </c>
      <c r="I395" s="730">
        <v>249</v>
      </c>
      <c r="J395" s="727" t="s">
        <v>3197</v>
      </c>
      <c r="K395" s="806" t="s">
        <v>3198</v>
      </c>
      <c r="L395" s="800">
        <v>870001492</v>
      </c>
      <c r="M395" s="733" t="s">
        <v>3199</v>
      </c>
      <c r="N395" s="807" t="s">
        <v>3200</v>
      </c>
      <c r="O395" s="734"/>
      <c r="P395" s="734" t="s">
        <v>3201</v>
      </c>
      <c r="Q395" s="791"/>
      <c r="R395" s="736">
        <v>87700</v>
      </c>
      <c r="S395" s="734" t="s">
        <v>2772</v>
      </c>
      <c r="T395" s="728" t="s">
        <v>722</v>
      </c>
      <c r="U395" s="737" t="s">
        <v>3202</v>
      </c>
      <c r="V395" s="798"/>
      <c r="W395" s="798"/>
      <c r="X395" s="798"/>
      <c r="Y395" s="798"/>
      <c r="Z395" s="734" t="s">
        <v>3203</v>
      </c>
      <c r="AA395" s="808"/>
      <c r="AB395" s="734"/>
      <c r="AC395" s="734" t="s">
        <v>3201</v>
      </c>
      <c r="AD395" s="734">
        <v>87700</v>
      </c>
      <c r="AE395" s="734" t="s">
        <v>2772</v>
      </c>
      <c r="AF395" s="734" t="s">
        <v>3203</v>
      </c>
      <c r="AG395" s="798"/>
      <c r="AH395" s="798"/>
      <c r="AI395" s="798"/>
      <c r="AJ395" s="798"/>
      <c r="AK395" s="798"/>
      <c r="AL395" s="798"/>
      <c r="AM395" s="802"/>
      <c r="AN395" s="802"/>
      <c r="AO395" s="772"/>
      <c r="AP395" s="740" t="s">
        <v>734</v>
      </c>
      <c r="AQ395" s="810" t="s">
        <v>734</v>
      </c>
      <c r="AR395" s="742" t="s">
        <v>715</v>
      </c>
      <c r="AS395" s="810" t="s">
        <v>3204</v>
      </c>
      <c r="AT395" s="818"/>
      <c r="AU395" s="743">
        <v>44927</v>
      </c>
      <c r="AV395" s="743">
        <v>46752</v>
      </c>
      <c r="AW395" s="744">
        <v>87</v>
      </c>
      <c r="AX395" s="743">
        <v>45184</v>
      </c>
      <c r="AY395" s="810" t="s">
        <v>3205</v>
      </c>
      <c r="AZ395" s="811" t="s">
        <v>734</v>
      </c>
      <c r="BA395" s="734"/>
      <c r="BB395" s="734" t="s">
        <v>3206</v>
      </c>
      <c r="BC395" s="734"/>
      <c r="BD395" s="734"/>
      <c r="BE395" s="767" t="s">
        <v>765</v>
      </c>
      <c r="BF395" s="804" t="s">
        <v>871</v>
      </c>
      <c r="BG395" s="746" t="s">
        <v>737</v>
      </c>
      <c r="BH395" s="746"/>
      <c r="BI395" s="747"/>
    </row>
    <row r="396" spans="1:61" ht="40.15" customHeight="1">
      <c r="A396" s="805">
        <v>870000783</v>
      </c>
      <c r="B396" s="901">
        <v>87</v>
      </c>
      <c r="C396" s="727" t="s">
        <v>745</v>
      </c>
      <c r="D396" s="727"/>
      <c r="E396" s="797" t="s">
        <v>858</v>
      </c>
      <c r="F396" s="797"/>
      <c r="G396" s="791" t="s">
        <v>715</v>
      </c>
      <c r="H396" s="791" t="s">
        <v>715</v>
      </c>
      <c r="I396" s="730">
        <v>246</v>
      </c>
      <c r="J396" s="727" t="s">
        <v>803</v>
      </c>
      <c r="K396" s="812" t="s">
        <v>3207</v>
      </c>
      <c r="L396" s="800">
        <v>870001492</v>
      </c>
      <c r="M396" s="733" t="s">
        <v>3199</v>
      </c>
      <c r="N396" s="807" t="s">
        <v>3200</v>
      </c>
      <c r="O396" s="734" t="s">
        <v>3208</v>
      </c>
      <c r="P396" s="734"/>
      <c r="Q396" s="791"/>
      <c r="R396" s="736">
        <v>87060</v>
      </c>
      <c r="S396" s="734" t="s">
        <v>3209</v>
      </c>
      <c r="T396" s="728" t="s">
        <v>722</v>
      </c>
      <c r="U396" s="737" t="s">
        <v>3210</v>
      </c>
      <c r="V396" s="798"/>
      <c r="W396" s="798"/>
      <c r="X396" s="798"/>
      <c r="Y396" s="798"/>
      <c r="Z396" s="734" t="s">
        <v>3211</v>
      </c>
      <c r="AA396" s="808"/>
      <c r="AB396" s="734"/>
      <c r="AC396" s="734" t="s">
        <v>3201</v>
      </c>
      <c r="AD396" s="734">
        <v>87700</v>
      </c>
      <c r="AE396" s="734" t="s">
        <v>2772</v>
      </c>
      <c r="AF396" s="734" t="s">
        <v>3203</v>
      </c>
      <c r="AG396" s="798"/>
      <c r="AH396" s="798"/>
      <c r="AI396" s="798"/>
      <c r="AJ396" s="798"/>
      <c r="AK396" s="798"/>
      <c r="AL396" s="798"/>
      <c r="AM396" s="802"/>
      <c r="AN396" s="802"/>
      <c r="AO396" s="772"/>
      <c r="AP396" s="740" t="s">
        <v>734</v>
      </c>
      <c r="AQ396" s="810" t="s">
        <v>734</v>
      </c>
      <c r="AR396" s="742" t="s">
        <v>715</v>
      </c>
      <c r="AS396" s="810" t="s">
        <v>3204</v>
      </c>
      <c r="AT396" s="818"/>
      <c r="AU396" s="743">
        <v>44927</v>
      </c>
      <c r="AV396" s="743">
        <v>46752</v>
      </c>
      <c r="AW396" s="744">
        <v>87</v>
      </c>
      <c r="AX396" s="743">
        <v>45184</v>
      </c>
      <c r="AY396" s="810" t="s">
        <v>3205</v>
      </c>
      <c r="AZ396" s="811" t="s">
        <v>734</v>
      </c>
      <c r="BA396" s="734"/>
      <c r="BB396" s="734"/>
      <c r="BC396" s="734"/>
      <c r="BD396" s="734"/>
      <c r="BE396" s="767" t="s">
        <v>765</v>
      </c>
      <c r="BF396" s="804" t="s">
        <v>871</v>
      </c>
      <c r="BG396" s="746" t="s">
        <v>737</v>
      </c>
      <c r="BH396" s="746"/>
      <c r="BI396" s="747"/>
    </row>
    <row r="397" spans="1:61" ht="40.15" customHeight="1">
      <c r="A397" s="805">
        <v>870002987</v>
      </c>
      <c r="B397" s="901">
        <v>87</v>
      </c>
      <c r="C397" s="727" t="s">
        <v>745</v>
      </c>
      <c r="D397" s="727"/>
      <c r="E397" s="797" t="s">
        <v>858</v>
      </c>
      <c r="F397" s="797"/>
      <c r="G397" s="791" t="s">
        <v>715</v>
      </c>
      <c r="H397" s="791" t="s">
        <v>715</v>
      </c>
      <c r="I397" s="730">
        <v>249</v>
      </c>
      <c r="J397" s="727" t="s">
        <v>3197</v>
      </c>
      <c r="K397" s="812" t="s">
        <v>3212</v>
      </c>
      <c r="L397" s="800">
        <v>870001492</v>
      </c>
      <c r="M397" s="733" t="s">
        <v>3199</v>
      </c>
      <c r="N397" s="807" t="s">
        <v>3200</v>
      </c>
      <c r="O397" s="734" t="s">
        <v>3213</v>
      </c>
      <c r="P397" s="734"/>
      <c r="Q397" s="791"/>
      <c r="R397" s="736">
        <v>87000</v>
      </c>
      <c r="S397" s="734" t="s">
        <v>1877</v>
      </c>
      <c r="T397" s="728" t="s">
        <v>722</v>
      </c>
      <c r="U397" s="737" t="s">
        <v>3214</v>
      </c>
      <c r="V397" s="798"/>
      <c r="W397" s="798"/>
      <c r="X397" s="798"/>
      <c r="Y397" s="798"/>
      <c r="Z397" s="734" t="s">
        <v>3215</v>
      </c>
      <c r="AA397" s="808"/>
      <c r="AB397" s="734"/>
      <c r="AC397" s="734" t="s">
        <v>3201</v>
      </c>
      <c r="AD397" s="734">
        <v>87700</v>
      </c>
      <c r="AE397" s="734" t="s">
        <v>2772</v>
      </c>
      <c r="AF397" s="734" t="s">
        <v>3203</v>
      </c>
      <c r="AG397" s="798"/>
      <c r="AH397" s="798"/>
      <c r="AI397" s="798"/>
      <c r="AJ397" s="798"/>
      <c r="AK397" s="798"/>
      <c r="AL397" s="798"/>
      <c r="AM397" s="802"/>
      <c r="AN397" s="802"/>
      <c r="AO397" s="772"/>
      <c r="AP397" s="740" t="s">
        <v>734</v>
      </c>
      <c r="AQ397" s="810" t="s">
        <v>734</v>
      </c>
      <c r="AR397" s="742" t="s">
        <v>715</v>
      </c>
      <c r="AS397" s="810" t="s">
        <v>3204</v>
      </c>
      <c r="AT397" s="818"/>
      <c r="AU397" s="743">
        <v>44927</v>
      </c>
      <c r="AV397" s="743">
        <v>46752</v>
      </c>
      <c r="AW397" s="744">
        <v>87</v>
      </c>
      <c r="AX397" s="743">
        <v>45184</v>
      </c>
      <c r="AY397" s="810" t="s">
        <v>3205</v>
      </c>
      <c r="AZ397" s="811" t="s">
        <v>734</v>
      </c>
      <c r="BA397" s="734"/>
      <c r="BB397" s="734" t="s">
        <v>3206</v>
      </c>
      <c r="BC397" s="734"/>
      <c r="BD397" s="734"/>
      <c r="BE397" s="767" t="s">
        <v>765</v>
      </c>
      <c r="BF397" s="804" t="s">
        <v>871</v>
      </c>
      <c r="BG397" s="746" t="s">
        <v>737</v>
      </c>
      <c r="BH397" s="746"/>
      <c r="BI397" s="747"/>
    </row>
    <row r="398" spans="1:61" ht="40.15" customHeight="1">
      <c r="A398" s="805">
        <v>870009149</v>
      </c>
      <c r="B398" s="901">
        <v>87</v>
      </c>
      <c r="C398" s="727" t="s">
        <v>745</v>
      </c>
      <c r="D398" s="727"/>
      <c r="E398" s="797" t="s">
        <v>858</v>
      </c>
      <c r="F398" s="797"/>
      <c r="G398" s="791" t="s">
        <v>715</v>
      </c>
      <c r="H398" s="791" t="s">
        <v>715</v>
      </c>
      <c r="I398" s="730">
        <v>198</v>
      </c>
      <c r="J398" s="727" t="s">
        <v>3216</v>
      </c>
      <c r="K398" s="812" t="s">
        <v>3217</v>
      </c>
      <c r="L398" s="800">
        <v>870001492</v>
      </c>
      <c r="M398" s="733" t="s">
        <v>3199</v>
      </c>
      <c r="N398" s="807" t="s">
        <v>3200</v>
      </c>
      <c r="O398" s="734"/>
      <c r="P398" s="734" t="s">
        <v>3201</v>
      </c>
      <c r="Q398" s="791"/>
      <c r="R398" s="736">
        <v>87700</v>
      </c>
      <c r="S398" s="734" t="s">
        <v>2772</v>
      </c>
      <c r="T398" s="728" t="s">
        <v>722</v>
      </c>
      <c r="U398" s="737" t="s">
        <v>3218</v>
      </c>
      <c r="V398" s="798"/>
      <c r="W398" s="798"/>
      <c r="X398" s="798"/>
      <c r="Y398" s="798"/>
      <c r="Z398" s="734" t="s">
        <v>3203</v>
      </c>
      <c r="AA398" s="808"/>
      <c r="AB398" s="734"/>
      <c r="AC398" s="734" t="s">
        <v>3201</v>
      </c>
      <c r="AD398" s="734">
        <v>87700</v>
      </c>
      <c r="AE398" s="734" t="s">
        <v>2772</v>
      </c>
      <c r="AF398" s="734" t="s">
        <v>3203</v>
      </c>
      <c r="AG398" s="798"/>
      <c r="AH398" s="798"/>
      <c r="AI398" s="798"/>
      <c r="AJ398" s="798"/>
      <c r="AK398" s="798"/>
      <c r="AL398" s="798"/>
      <c r="AM398" s="802"/>
      <c r="AN398" s="802"/>
      <c r="AO398" s="772"/>
      <c r="AP398" s="740" t="s">
        <v>734</v>
      </c>
      <c r="AQ398" s="810" t="s">
        <v>734</v>
      </c>
      <c r="AR398" s="742" t="s">
        <v>715</v>
      </c>
      <c r="AS398" s="810" t="s">
        <v>3204</v>
      </c>
      <c r="AT398" s="818"/>
      <c r="AU398" s="743">
        <v>44927</v>
      </c>
      <c r="AV398" s="743">
        <v>46752</v>
      </c>
      <c r="AW398" s="744">
        <v>87</v>
      </c>
      <c r="AX398" s="743">
        <v>45184</v>
      </c>
      <c r="AY398" s="810" t="s">
        <v>3205</v>
      </c>
      <c r="AZ398" s="811" t="s">
        <v>734</v>
      </c>
      <c r="BA398" s="734"/>
      <c r="BB398" s="734"/>
      <c r="BC398" s="734"/>
      <c r="BD398" s="734"/>
      <c r="BE398" s="767" t="s">
        <v>765</v>
      </c>
      <c r="BF398" s="804" t="s">
        <v>871</v>
      </c>
      <c r="BG398" s="746" t="s">
        <v>737</v>
      </c>
      <c r="BH398" s="746"/>
      <c r="BI398" s="747"/>
    </row>
    <row r="399" spans="1:61" ht="53.25" customHeight="1">
      <c r="A399" s="749">
        <v>330060278</v>
      </c>
      <c r="B399" s="825">
        <v>33</v>
      </c>
      <c r="C399" s="727" t="s">
        <v>825</v>
      </c>
      <c r="D399" s="727"/>
      <c r="E399" s="753" t="s">
        <v>1611</v>
      </c>
      <c r="F399" s="826"/>
      <c r="G399" s="736" t="s">
        <v>843</v>
      </c>
      <c r="H399" s="754" t="s">
        <v>843</v>
      </c>
      <c r="I399" s="755">
        <v>165</v>
      </c>
      <c r="J399" s="756" t="s">
        <v>844</v>
      </c>
      <c r="K399" s="757" t="s">
        <v>3219</v>
      </c>
      <c r="L399" s="758">
        <v>330060260</v>
      </c>
      <c r="M399" s="733" t="s">
        <v>3220</v>
      </c>
      <c r="N399" s="769" t="s">
        <v>3221</v>
      </c>
      <c r="O399" s="760" t="s">
        <v>3222</v>
      </c>
      <c r="P399" s="760"/>
      <c r="Q399" s="736"/>
      <c r="R399" s="736">
        <v>33100</v>
      </c>
      <c r="S399" s="761" t="s">
        <v>1064</v>
      </c>
      <c r="T399" s="728" t="s">
        <v>722</v>
      </c>
      <c r="U399" s="737" t="s">
        <v>3223</v>
      </c>
      <c r="V399" s="736" t="s">
        <v>813</v>
      </c>
      <c r="W399" s="736" t="s">
        <v>3224</v>
      </c>
      <c r="X399" s="736" t="s">
        <v>3225</v>
      </c>
      <c r="Y399" s="736" t="s">
        <v>954</v>
      </c>
      <c r="Z399" s="736" t="s">
        <v>3226</v>
      </c>
      <c r="AA399" s="736" t="s">
        <v>3227</v>
      </c>
      <c r="AB399" s="734" t="s">
        <v>3222</v>
      </c>
      <c r="AC399" s="736" t="s">
        <v>3228</v>
      </c>
      <c r="AD399" s="736">
        <v>33063</v>
      </c>
      <c r="AE399" s="734" t="s">
        <v>1559</v>
      </c>
      <c r="AF399" s="736" t="s">
        <v>3226</v>
      </c>
      <c r="AG399" s="736"/>
      <c r="AH399" s="736"/>
      <c r="AI399" s="736"/>
      <c r="AJ399" s="736"/>
      <c r="AK399" s="762" t="s">
        <v>3229</v>
      </c>
      <c r="AL399" s="736"/>
      <c r="AM399" s="763"/>
      <c r="AN399" s="738"/>
      <c r="AO399" s="764"/>
      <c r="AP399" s="740" t="s">
        <v>737</v>
      </c>
      <c r="AQ399" s="691" t="s">
        <v>737</v>
      </c>
      <c r="AR399" s="691"/>
      <c r="AS399" s="752"/>
      <c r="AT399" s="691"/>
      <c r="AU399" s="765" t="s">
        <v>763</v>
      </c>
      <c r="AV399" s="765" t="s">
        <v>763</v>
      </c>
      <c r="AW399" s="766" t="s">
        <v>763</v>
      </c>
      <c r="AX399" s="765"/>
      <c r="AY399" s="691"/>
      <c r="AZ399" s="752"/>
      <c r="BA399" s="734" t="s">
        <v>3230</v>
      </c>
      <c r="BB399" s="736"/>
      <c r="BC399" s="736"/>
      <c r="BD399" s="736"/>
      <c r="BE399" s="767" t="s">
        <v>2501</v>
      </c>
      <c r="BF399" s="753" t="s">
        <v>2502</v>
      </c>
      <c r="BG399" s="746" t="s">
        <v>734</v>
      </c>
      <c r="BH399" s="746"/>
      <c r="BI399" s="747"/>
    </row>
    <row r="400" spans="1:61" ht="40.15" customHeight="1">
      <c r="A400" s="749">
        <v>240012799</v>
      </c>
      <c r="B400" s="840">
        <v>24</v>
      </c>
      <c r="C400" s="727" t="s">
        <v>825</v>
      </c>
      <c r="D400" s="727"/>
      <c r="E400" s="753" t="s">
        <v>1611</v>
      </c>
      <c r="F400" s="826"/>
      <c r="G400" s="736" t="s">
        <v>715</v>
      </c>
      <c r="H400" s="754" t="s">
        <v>715</v>
      </c>
      <c r="I400" s="730">
        <v>182</v>
      </c>
      <c r="J400" s="816" t="s">
        <v>716</v>
      </c>
      <c r="K400" s="757" t="s">
        <v>3231</v>
      </c>
      <c r="L400" s="758">
        <v>330790809</v>
      </c>
      <c r="M400" s="733" t="s">
        <v>3232</v>
      </c>
      <c r="N400" s="769" t="s">
        <v>3221</v>
      </c>
      <c r="O400" s="734" t="s">
        <v>3233</v>
      </c>
      <c r="P400" s="760"/>
      <c r="Q400" s="736"/>
      <c r="R400" s="736">
        <v>24680</v>
      </c>
      <c r="S400" s="761" t="s">
        <v>3234</v>
      </c>
      <c r="T400" s="728" t="s">
        <v>722</v>
      </c>
      <c r="U400" s="737" t="s">
        <v>3235</v>
      </c>
      <c r="V400" s="736"/>
      <c r="W400" s="736"/>
      <c r="X400" s="736"/>
      <c r="Y400" s="736"/>
      <c r="Z400" s="736" t="s">
        <v>3236</v>
      </c>
      <c r="AA400" s="736" t="s">
        <v>3237</v>
      </c>
      <c r="AB400" s="734" t="s">
        <v>3222</v>
      </c>
      <c r="AC400" s="736"/>
      <c r="AD400" s="736">
        <v>33015</v>
      </c>
      <c r="AE400" s="734" t="s">
        <v>1559</v>
      </c>
      <c r="AF400" s="736" t="s">
        <v>3226</v>
      </c>
      <c r="AG400" s="736"/>
      <c r="AH400" s="736"/>
      <c r="AI400" s="736"/>
      <c r="AJ400" s="736"/>
      <c r="AK400" s="931" t="s">
        <v>3238</v>
      </c>
      <c r="AL400" s="736"/>
      <c r="AM400" s="763"/>
      <c r="AN400" s="738"/>
      <c r="AO400" s="764">
        <v>44249</v>
      </c>
      <c r="AP400" s="789" t="s">
        <v>734</v>
      </c>
      <c r="AQ400" s="742" t="s">
        <v>734</v>
      </c>
      <c r="AR400" s="742" t="s">
        <v>1863</v>
      </c>
      <c r="AS400" s="775" t="s">
        <v>3239</v>
      </c>
      <c r="AT400" s="867" t="s">
        <v>1928</v>
      </c>
      <c r="AU400" s="743">
        <v>44927</v>
      </c>
      <c r="AV400" s="743">
        <v>46752</v>
      </c>
      <c r="AW400" s="744">
        <v>33</v>
      </c>
      <c r="AX400" s="743">
        <v>44927</v>
      </c>
      <c r="AY400" s="742" t="s">
        <v>3240</v>
      </c>
      <c r="AZ400" s="775" t="s">
        <v>734</v>
      </c>
      <c r="BA400" s="734" t="s">
        <v>3241</v>
      </c>
      <c r="BB400" s="734" t="s">
        <v>3242</v>
      </c>
      <c r="BC400" s="736"/>
      <c r="BD400" s="736"/>
      <c r="BE400" s="767" t="s">
        <v>2501</v>
      </c>
      <c r="BF400" s="753" t="s">
        <v>2502</v>
      </c>
      <c r="BG400" s="746" t="s">
        <v>734</v>
      </c>
      <c r="BH400" s="746"/>
      <c r="BI400" s="747"/>
    </row>
    <row r="401" spans="1:61" ht="40.15" customHeight="1">
      <c r="A401" s="749">
        <v>330018979</v>
      </c>
      <c r="B401" s="825">
        <v>33</v>
      </c>
      <c r="C401" s="727" t="s">
        <v>825</v>
      </c>
      <c r="D401" s="727"/>
      <c r="E401" s="753" t="s">
        <v>1611</v>
      </c>
      <c r="F401" s="826"/>
      <c r="G401" s="736" t="s">
        <v>715</v>
      </c>
      <c r="H401" s="754" t="s">
        <v>715</v>
      </c>
      <c r="I401" s="755">
        <v>182</v>
      </c>
      <c r="J401" s="756" t="s">
        <v>716</v>
      </c>
      <c r="K401" s="757" t="s">
        <v>3243</v>
      </c>
      <c r="L401" s="758">
        <v>330790809</v>
      </c>
      <c r="M401" s="733" t="s">
        <v>3232</v>
      </c>
      <c r="N401" s="769" t="s">
        <v>3221</v>
      </c>
      <c r="O401" s="734" t="s">
        <v>3244</v>
      </c>
      <c r="P401" s="760"/>
      <c r="Q401" s="736"/>
      <c r="R401" s="736">
        <v>33200</v>
      </c>
      <c r="S401" s="761" t="s">
        <v>1559</v>
      </c>
      <c r="T401" s="728" t="s">
        <v>722</v>
      </c>
      <c r="U401" s="737" t="s">
        <v>3245</v>
      </c>
      <c r="V401" s="736"/>
      <c r="W401" s="736"/>
      <c r="X401" s="736"/>
      <c r="Y401" s="736"/>
      <c r="Z401" s="736" t="s">
        <v>3246</v>
      </c>
      <c r="AA401" s="736" t="s">
        <v>3237</v>
      </c>
      <c r="AB401" s="734" t="s">
        <v>3222</v>
      </c>
      <c r="AC401" s="736"/>
      <c r="AD401" s="736">
        <v>33015</v>
      </c>
      <c r="AE401" s="734" t="s">
        <v>1559</v>
      </c>
      <c r="AF401" s="736" t="s">
        <v>3226</v>
      </c>
      <c r="AG401" s="736"/>
      <c r="AH401" s="736"/>
      <c r="AI401" s="736"/>
      <c r="AJ401" s="734"/>
      <c r="AK401" s="931" t="s">
        <v>3247</v>
      </c>
      <c r="AL401" s="736"/>
      <c r="AM401" s="763"/>
      <c r="AN401" s="738"/>
      <c r="AO401" s="764"/>
      <c r="AP401" s="789" t="s">
        <v>734</v>
      </c>
      <c r="AQ401" s="742" t="s">
        <v>734</v>
      </c>
      <c r="AR401" s="742" t="s">
        <v>1863</v>
      </c>
      <c r="AS401" s="775" t="s">
        <v>3239</v>
      </c>
      <c r="AT401" s="867" t="s">
        <v>1928</v>
      </c>
      <c r="AU401" s="743">
        <v>44927</v>
      </c>
      <c r="AV401" s="743">
        <v>46752</v>
      </c>
      <c r="AW401" s="744">
        <v>33</v>
      </c>
      <c r="AX401" s="743">
        <v>44927</v>
      </c>
      <c r="AY401" s="742" t="s">
        <v>3240</v>
      </c>
      <c r="AZ401" s="775" t="s">
        <v>734</v>
      </c>
      <c r="BA401" s="734"/>
      <c r="BB401" s="736"/>
      <c r="BC401" s="736"/>
      <c r="BD401" s="736"/>
      <c r="BE401" s="767" t="s">
        <v>2501</v>
      </c>
      <c r="BF401" s="753" t="s">
        <v>2502</v>
      </c>
      <c r="BG401" s="746" t="s">
        <v>734</v>
      </c>
      <c r="BH401" s="746"/>
      <c r="BI401" s="747"/>
    </row>
    <row r="402" spans="1:61" ht="50.25" customHeight="1">
      <c r="A402" s="749">
        <v>330026469</v>
      </c>
      <c r="B402" s="825">
        <v>33</v>
      </c>
      <c r="C402" s="727" t="s">
        <v>825</v>
      </c>
      <c r="D402" s="727"/>
      <c r="E402" s="753" t="s">
        <v>1611</v>
      </c>
      <c r="F402" s="826"/>
      <c r="G402" s="736" t="s">
        <v>715</v>
      </c>
      <c r="H402" s="754" t="s">
        <v>715</v>
      </c>
      <c r="I402" s="755">
        <v>445</v>
      </c>
      <c r="J402" s="756" t="s">
        <v>1023</v>
      </c>
      <c r="K402" s="757" t="s">
        <v>3248</v>
      </c>
      <c r="L402" s="758">
        <v>330790809</v>
      </c>
      <c r="M402" s="733" t="s">
        <v>3232</v>
      </c>
      <c r="N402" s="769" t="s">
        <v>3221</v>
      </c>
      <c r="O402" s="734" t="s">
        <v>3249</v>
      </c>
      <c r="P402" s="760"/>
      <c r="Q402" s="736"/>
      <c r="R402" s="736">
        <v>33100</v>
      </c>
      <c r="S402" s="761" t="s">
        <v>1559</v>
      </c>
      <c r="T402" s="728" t="s">
        <v>722</v>
      </c>
      <c r="U402" s="737" t="s">
        <v>3250</v>
      </c>
      <c r="V402" s="736"/>
      <c r="W402" s="736"/>
      <c r="X402" s="736"/>
      <c r="Y402" s="736"/>
      <c r="Z402" s="736" t="s">
        <v>3251</v>
      </c>
      <c r="AA402" s="736" t="s">
        <v>3237</v>
      </c>
      <c r="AB402" s="734" t="s">
        <v>3222</v>
      </c>
      <c r="AC402" s="736"/>
      <c r="AD402" s="736">
        <v>33015</v>
      </c>
      <c r="AE402" s="734" t="s">
        <v>1559</v>
      </c>
      <c r="AF402" s="736" t="s">
        <v>3226</v>
      </c>
      <c r="AG402" s="736"/>
      <c r="AH402" s="736"/>
      <c r="AI402" s="736"/>
      <c r="AJ402" s="734"/>
      <c r="AK402" s="931" t="s">
        <v>3247</v>
      </c>
      <c r="AL402" s="736"/>
      <c r="AM402" s="763"/>
      <c r="AN402" s="738"/>
      <c r="AO402" s="739"/>
      <c r="AP402" s="789" t="s">
        <v>734</v>
      </c>
      <c r="AQ402" s="742" t="s">
        <v>734</v>
      </c>
      <c r="AR402" s="742" t="s">
        <v>1863</v>
      </c>
      <c r="AS402" s="775" t="s">
        <v>3239</v>
      </c>
      <c r="AT402" s="867" t="s">
        <v>1928</v>
      </c>
      <c r="AU402" s="743">
        <v>44927</v>
      </c>
      <c r="AV402" s="743">
        <v>46752</v>
      </c>
      <c r="AW402" s="744">
        <v>33</v>
      </c>
      <c r="AX402" s="743">
        <v>44927</v>
      </c>
      <c r="AY402" s="742" t="s">
        <v>3240</v>
      </c>
      <c r="AZ402" s="775" t="s">
        <v>734</v>
      </c>
      <c r="BA402" s="691" t="s">
        <v>3252</v>
      </c>
      <c r="BB402" s="736"/>
      <c r="BC402" s="736"/>
      <c r="BD402" s="736"/>
      <c r="BE402" s="767" t="s">
        <v>2501</v>
      </c>
      <c r="BF402" s="753" t="s">
        <v>2502</v>
      </c>
      <c r="BG402" s="746" t="s">
        <v>734</v>
      </c>
      <c r="BH402" s="746"/>
      <c r="BI402" s="747"/>
    </row>
    <row r="403" spans="1:61" ht="40.15" customHeight="1">
      <c r="A403" s="749">
        <v>330067182</v>
      </c>
      <c r="B403" s="844">
        <v>33</v>
      </c>
      <c r="C403" s="727" t="s">
        <v>825</v>
      </c>
      <c r="D403" s="727"/>
      <c r="E403" s="753" t="s">
        <v>1611</v>
      </c>
      <c r="F403" s="826"/>
      <c r="G403" s="736" t="s">
        <v>715</v>
      </c>
      <c r="H403" s="754" t="s">
        <v>715</v>
      </c>
      <c r="I403" s="730">
        <v>182</v>
      </c>
      <c r="J403" s="756" t="s">
        <v>716</v>
      </c>
      <c r="K403" s="757" t="s">
        <v>3253</v>
      </c>
      <c r="L403" s="758">
        <v>330790809</v>
      </c>
      <c r="M403" s="733" t="s">
        <v>3232</v>
      </c>
      <c r="N403" s="769" t="s">
        <v>3221</v>
      </c>
      <c r="O403" s="734" t="s">
        <v>3254</v>
      </c>
      <c r="P403" s="760"/>
      <c r="Q403" s="736"/>
      <c r="R403" s="736">
        <v>33140</v>
      </c>
      <c r="S403" s="761" t="s">
        <v>3255</v>
      </c>
      <c r="T403" s="728" t="s">
        <v>722</v>
      </c>
      <c r="U403" s="737" t="s">
        <v>3256</v>
      </c>
      <c r="V403" s="736" t="s">
        <v>724</v>
      </c>
      <c r="W403" s="736" t="s">
        <v>3257</v>
      </c>
      <c r="X403" s="736" t="s">
        <v>3258</v>
      </c>
      <c r="Y403" s="736" t="s">
        <v>727</v>
      </c>
      <c r="Z403" s="736" t="s">
        <v>3259</v>
      </c>
      <c r="AA403" s="736"/>
      <c r="AB403" s="734" t="s">
        <v>3222</v>
      </c>
      <c r="AC403" s="736"/>
      <c r="AD403" s="736">
        <v>33015</v>
      </c>
      <c r="AE403" s="734" t="s">
        <v>1559</v>
      </c>
      <c r="AF403" s="736" t="s">
        <v>3226</v>
      </c>
      <c r="AG403" s="736" t="s">
        <v>813</v>
      </c>
      <c r="AH403" s="736" t="s">
        <v>3260</v>
      </c>
      <c r="AI403" s="736" t="s">
        <v>3261</v>
      </c>
      <c r="AJ403" s="734" t="s">
        <v>3262</v>
      </c>
      <c r="AK403" s="931"/>
      <c r="AL403" s="736"/>
      <c r="AM403" s="763"/>
      <c r="AN403" s="738"/>
      <c r="AO403" s="764">
        <v>45292</v>
      </c>
      <c r="AP403" s="789" t="s">
        <v>734</v>
      </c>
      <c r="AQ403" s="742" t="s">
        <v>734</v>
      </c>
      <c r="AR403" s="742" t="s">
        <v>1863</v>
      </c>
      <c r="AS403" s="775" t="s">
        <v>3239</v>
      </c>
      <c r="AT403" s="935" t="s">
        <v>3263</v>
      </c>
      <c r="AU403" s="743">
        <v>44927</v>
      </c>
      <c r="AV403" s="743">
        <v>46752</v>
      </c>
      <c r="AW403" s="744">
        <v>33</v>
      </c>
      <c r="AX403" s="743">
        <v>44927</v>
      </c>
      <c r="AY403" s="742" t="s">
        <v>3240</v>
      </c>
      <c r="AZ403" s="775" t="s">
        <v>734</v>
      </c>
      <c r="BA403" s="691"/>
      <c r="BB403" s="736"/>
      <c r="BC403" s="736"/>
      <c r="BD403" s="736"/>
      <c r="BE403" s="767" t="s">
        <v>2501</v>
      </c>
      <c r="BF403" s="753" t="s">
        <v>2502</v>
      </c>
      <c r="BG403" s="746" t="s">
        <v>734</v>
      </c>
      <c r="BH403" s="746"/>
      <c r="BI403" s="747"/>
    </row>
    <row r="404" spans="1:61" ht="40.15" customHeight="1">
      <c r="A404" s="749">
        <v>330780578</v>
      </c>
      <c r="B404" s="825">
        <v>33</v>
      </c>
      <c r="C404" s="727" t="s">
        <v>825</v>
      </c>
      <c r="D404" s="727"/>
      <c r="E404" s="753" t="s">
        <v>1611</v>
      </c>
      <c r="F404" s="826"/>
      <c r="G404" s="736" t="s">
        <v>715</v>
      </c>
      <c r="H404" s="754" t="s">
        <v>715</v>
      </c>
      <c r="I404" s="755">
        <v>186</v>
      </c>
      <c r="J404" s="756" t="s">
        <v>1225</v>
      </c>
      <c r="K404" s="757" t="s">
        <v>3264</v>
      </c>
      <c r="L404" s="758">
        <v>330790809</v>
      </c>
      <c r="M404" s="733" t="s">
        <v>3232</v>
      </c>
      <c r="N404" s="769" t="s">
        <v>3221</v>
      </c>
      <c r="O404" s="734" t="s">
        <v>3265</v>
      </c>
      <c r="P404" s="760"/>
      <c r="Q404" s="736"/>
      <c r="R404" s="736">
        <v>33380</v>
      </c>
      <c r="S404" s="761" t="s">
        <v>3266</v>
      </c>
      <c r="T404" s="728" t="s">
        <v>722</v>
      </c>
      <c r="U404" s="737" t="s">
        <v>3267</v>
      </c>
      <c r="V404" s="736"/>
      <c r="W404" s="736"/>
      <c r="X404" s="736"/>
      <c r="Y404" s="736"/>
      <c r="Z404" s="736" t="s">
        <v>3268</v>
      </c>
      <c r="AA404" s="736" t="s">
        <v>3237</v>
      </c>
      <c r="AB404" s="734" t="s">
        <v>3222</v>
      </c>
      <c r="AC404" s="736"/>
      <c r="AD404" s="736">
        <v>33015</v>
      </c>
      <c r="AE404" s="734" t="s">
        <v>1559</v>
      </c>
      <c r="AF404" s="736" t="s">
        <v>3226</v>
      </c>
      <c r="AG404" s="736"/>
      <c r="AH404" s="736"/>
      <c r="AI404" s="736"/>
      <c r="AJ404" s="734"/>
      <c r="AK404" s="931" t="s">
        <v>3247</v>
      </c>
      <c r="AL404" s="736"/>
      <c r="AM404" s="763"/>
      <c r="AN404" s="738"/>
      <c r="AO404" s="764"/>
      <c r="AP404" s="789" t="s">
        <v>734</v>
      </c>
      <c r="AQ404" s="742" t="s">
        <v>734</v>
      </c>
      <c r="AR404" s="742" t="s">
        <v>1863</v>
      </c>
      <c r="AS404" s="775" t="s">
        <v>3239</v>
      </c>
      <c r="AT404" s="867" t="s">
        <v>1928</v>
      </c>
      <c r="AU404" s="743">
        <v>44927</v>
      </c>
      <c r="AV404" s="743">
        <v>46752</v>
      </c>
      <c r="AW404" s="744">
        <v>33</v>
      </c>
      <c r="AX404" s="743">
        <v>44927</v>
      </c>
      <c r="AY404" s="742" t="s">
        <v>3240</v>
      </c>
      <c r="AZ404" s="775" t="s">
        <v>734</v>
      </c>
      <c r="BA404" s="734"/>
      <c r="BB404" s="734" t="s">
        <v>3269</v>
      </c>
      <c r="BC404" s="736"/>
      <c r="BD404" s="736"/>
      <c r="BE404" s="767" t="s">
        <v>2501</v>
      </c>
      <c r="BF404" s="753" t="s">
        <v>2502</v>
      </c>
      <c r="BG404" s="746" t="s">
        <v>734</v>
      </c>
      <c r="BH404" s="746"/>
      <c r="BI404" s="747"/>
    </row>
    <row r="405" spans="1:61" ht="75.599999999999994" customHeight="1">
      <c r="A405" s="749">
        <v>330780792</v>
      </c>
      <c r="B405" s="825">
        <v>33</v>
      </c>
      <c r="C405" s="727" t="s">
        <v>825</v>
      </c>
      <c r="D405" s="727"/>
      <c r="E405" s="753" t="s">
        <v>1611</v>
      </c>
      <c r="F405" s="826"/>
      <c r="G405" s="736" t="s">
        <v>715</v>
      </c>
      <c r="H405" s="754" t="s">
        <v>715</v>
      </c>
      <c r="I405" s="755">
        <v>186</v>
      </c>
      <c r="J405" s="756" t="s">
        <v>1225</v>
      </c>
      <c r="K405" s="757" t="s">
        <v>3270</v>
      </c>
      <c r="L405" s="758">
        <v>330790809</v>
      </c>
      <c r="M405" s="733" t="s">
        <v>3232</v>
      </c>
      <c r="N405" s="769" t="s">
        <v>3221</v>
      </c>
      <c r="O405" s="760" t="s">
        <v>3271</v>
      </c>
      <c r="P405" s="734"/>
      <c r="Q405" s="736"/>
      <c r="R405" s="736">
        <v>33440</v>
      </c>
      <c r="S405" s="736" t="s">
        <v>3272</v>
      </c>
      <c r="T405" s="728" t="s">
        <v>722</v>
      </c>
      <c r="U405" s="737" t="s">
        <v>3273</v>
      </c>
      <c r="V405" s="736"/>
      <c r="W405" s="736"/>
      <c r="X405" s="736"/>
      <c r="Y405" s="736"/>
      <c r="Z405" s="736" t="s">
        <v>3274</v>
      </c>
      <c r="AA405" s="736" t="s">
        <v>3237</v>
      </c>
      <c r="AB405" s="734" t="s">
        <v>3222</v>
      </c>
      <c r="AC405" s="736" t="s">
        <v>3275</v>
      </c>
      <c r="AD405" s="736">
        <v>33015</v>
      </c>
      <c r="AE405" s="734" t="s">
        <v>1559</v>
      </c>
      <c r="AF405" s="736" t="s">
        <v>3226</v>
      </c>
      <c r="AG405" s="736"/>
      <c r="AH405" s="736"/>
      <c r="AI405" s="736"/>
      <c r="AJ405" s="734"/>
      <c r="AK405" s="931" t="s">
        <v>3247</v>
      </c>
      <c r="AL405" s="736"/>
      <c r="AM405" s="763"/>
      <c r="AN405" s="738"/>
      <c r="AO405" s="764"/>
      <c r="AP405" s="789" t="s">
        <v>734</v>
      </c>
      <c r="AQ405" s="742" t="s">
        <v>734</v>
      </c>
      <c r="AR405" s="742" t="s">
        <v>1863</v>
      </c>
      <c r="AS405" s="775" t="s">
        <v>3239</v>
      </c>
      <c r="AT405" s="867" t="s">
        <v>1928</v>
      </c>
      <c r="AU405" s="743">
        <v>44927</v>
      </c>
      <c r="AV405" s="743">
        <v>46752</v>
      </c>
      <c r="AW405" s="744">
        <v>33</v>
      </c>
      <c r="AX405" s="743">
        <v>44927</v>
      </c>
      <c r="AY405" s="742" t="s">
        <v>3240</v>
      </c>
      <c r="AZ405" s="775" t="s">
        <v>734</v>
      </c>
      <c r="BA405" s="734"/>
      <c r="BB405" s="736"/>
      <c r="BC405" s="736"/>
      <c r="BD405" s="736"/>
      <c r="BE405" s="767" t="s">
        <v>2501</v>
      </c>
      <c r="BF405" s="753" t="s">
        <v>2502</v>
      </c>
      <c r="BG405" s="746" t="s">
        <v>734</v>
      </c>
      <c r="BH405" s="746"/>
      <c r="BI405" s="747"/>
    </row>
    <row r="406" spans="1:61" ht="54" customHeight="1">
      <c r="A406" s="749">
        <v>330780875</v>
      </c>
      <c r="B406" s="825">
        <v>33</v>
      </c>
      <c r="C406" s="727" t="s">
        <v>825</v>
      </c>
      <c r="D406" s="727"/>
      <c r="E406" s="753" t="s">
        <v>1611</v>
      </c>
      <c r="F406" s="826"/>
      <c r="G406" s="736" t="s">
        <v>715</v>
      </c>
      <c r="H406" s="754" t="s">
        <v>715</v>
      </c>
      <c r="I406" s="755">
        <v>186</v>
      </c>
      <c r="J406" s="756" t="s">
        <v>1225</v>
      </c>
      <c r="K406" s="778" t="s">
        <v>3276</v>
      </c>
      <c r="L406" s="758">
        <v>330790809</v>
      </c>
      <c r="M406" s="733" t="s">
        <v>3232</v>
      </c>
      <c r="N406" s="769" t="s">
        <v>3221</v>
      </c>
      <c r="O406" s="734" t="s">
        <v>3277</v>
      </c>
      <c r="P406" s="760"/>
      <c r="Q406" s="736"/>
      <c r="R406" s="736">
        <v>33140</v>
      </c>
      <c r="S406" s="761" t="s">
        <v>3255</v>
      </c>
      <c r="T406" s="728" t="s">
        <v>722</v>
      </c>
      <c r="U406" s="737" t="s">
        <v>3278</v>
      </c>
      <c r="V406" s="736"/>
      <c r="W406" s="736"/>
      <c r="X406" s="736"/>
      <c r="Y406" s="736"/>
      <c r="Z406" s="736" t="s">
        <v>3259</v>
      </c>
      <c r="AA406" s="736" t="s">
        <v>3237</v>
      </c>
      <c r="AB406" s="734" t="s">
        <v>3222</v>
      </c>
      <c r="AC406" s="736"/>
      <c r="AD406" s="736">
        <v>33015</v>
      </c>
      <c r="AE406" s="734" t="s">
        <v>1559</v>
      </c>
      <c r="AF406" s="736" t="s">
        <v>3226</v>
      </c>
      <c r="AG406" s="736"/>
      <c r="AH406" s="736"/>
      <c r="AI406" s="736"/>
      <c r="AJ406" s="734"/>
      <c r="AK406" s="931" t="s">
        <v>3247</v>
      </c>
      <c r="AL406" s="736"/>
      <c r="AM406" s="763"/>
      <c r="AN406" s="738"/>
      <c r="AO406" s="764"/>
      <c r="AP406" s="789" t="s">
        <v>734</v>
      </c>
      <c r="AQ406" s="742" t="s">
        <v>734</v>
      </c>
      <c r="AR406" s="742" t="s">
        <v>1863</v>
      </c>
      <c r="AS406" s="775" t="s">
        <v>3239</v>
      </c>
      <c r="AT406" s="867" t="s">
        <v>1928</v>
      </c>
      <c r="AU406" s="743">
        <v>44927</v>
      </c>
      <c r="AV406" s="743">
        <v>46752</v>
      </c>
      <c r="AW406" s="744">
        <v>33</v>
      </c>
      <c r="AX406" s="743">
        <v>44927</v>
      </c>
      <c r="AY406" s="742" t="s">
        <v>3240</v>
      </c>
      <c r="AZ406" s="775" t="s">
        <v>734</v>
      </c>
      <c r="BA406" s="734"/>
      <c r="BB406" s="736"/>
      <c r="BC406" s="736"/>
      <c r="BD406" s="736"/>
      <c r="BE406" s="767" t="s">
        <v>2501</v>
      </c>
      <c r="BF406" s="753" t="s">
        <v>2502</v>
      </c>
      <c r="BG406" s="746" t="s">
        <v>734</v>
      </c>
      <c r="BH406" s="746"/>
      <c r="BI406" s="747"/>
    </row>
    <row r="407" spans="1:61" ht="49.5" customHeight="1">
      <c r="A407" s="749">
        <v>640011789</v>
      </c>
      <c r="B407" s="750">
        <v>64</v>
      </c>
      <c r="C407" s="751" t="s">
        <v>745</v>
      </c>
      <c r="D407" s="752"/>
      <c r="E407" s="753" t="s">
        <v>746</v>
      </c>
      <c r="F407" s="752"/>
      <c r="G407" s="736" t="s">
        <v>715</v>
      </c>
      <c r="H407" s="754" t="s">
        <v>715</v>
      </c>
      <c r="I407" s="773">
        <v>448</v>
      </c>
      <c r="J407" s="734" t="s">
        <v>1018</v>
      </c>
      <c r="K407" s="757" t="s">
        <v>3279</v>
      </c>
      <c r="L407" s="758">
        <v>640000717</v>
      </c>
      <c r="M407" s="733" t="s">
        <v>3280</v>
      </c>
      <c r="N407" s="769" t="s">
        <v>3280</v>
      </c>
      <c r="O407" s="734" t="s">
        <v>3281</v>
      </c>
      <c r="P407" s="760"/>
      <c r="Q407" s="736"/>
      <c r="R407" s="736">
        <v>64160</v>
      </c>
      <c r="S407" s="761" t="s">
        <v>3282</v>
      </c>
      <c r="T407" s="728" t="s">
        <v>722</v>
      </c>
      <c r="U407" s="737" t="s">
        <v>3283</v>
      </c>
      <c r="V407" s="736"/>
      <c r="W407" s="736"/>
      <c r="X407" s="736"/>
      <c r="Y407" s="736"/>
      <c r="Z407" s="736" t="s">
        <v>3284</v>
      </c>
      <c r="AA407" s="736" t="s">
        <v>3285</v>
      </c>
      <c r="AB407" s="734" t="s">
        <v>3286</v>
      </c>
      <c r="AC407" s="736" t="s">
        <v>3287</v>
      </c>
      <c r="AD407" s="736">
        <v>64160</v>
      </c>
      <c r="AE407" s="734" t="s">
        <v>3288</v>
      </c>
      <c r="AF407" s="736" t="s">
        <v>3289</v>
      </c>
      <c r="AG407" s="736"/>
      <c r="AH407" s="736"/>
      <c r="AI407" s="736"/>
      <c r="AJ407" s="734"/>
      <c r="AK407" s="736"/>
      <c r="AL407" s="736"/>
      <c r="AM407" s="763"/>
      <c r="AN407" s="738"/>
      <c r="AO407" s="764"/>
      <c r="AP407" s="936" t="s">
        <v>734</v>
      </c>
      <c r="AQ407" s="742" t="s">
        <v>734</v>
      </c>
      <c r="AR407" s="742" t="s">
        <v>715</v>
      </c>
      <c r="AS407" s="775" t="s">
        <v>3290</v>
      </c>
      <c r="AT407" s="742" t="s">
        <v>3291</v>
      </c>
      <c r="AU407" s="743">
        <v>43101</v>
      </c>
      <c r="AV407" s="743">
        <v>45291</v>
      </c>
      <c r="AW407" s="744" t="s">
        <v>853</v>
      </c>
      <c r="AX407" s="743">
        <v>44964</v>
      </c>
      <c r="AY407" s="742" t="s">
        <v>3292</v>
      </c>
      <c r="AZ407" s="775"/>
      <c r="BA407" s="734"/>
      <c r="BB407" s="736"/>
      <c r="BC407" s="736"/>
      <c r="BD407" s="736"/>
      <c r="BE407" s="767" t="s">
        <v>765</v>
      </c>
      <c r="BF407" s="768" t="s">
        <v>766</v>
      </c>
      <c r="BG407" s="746" t="s">
        <v>737</v>
      </c>
      <c r="BH407" s="746"/>
      <c r="BI407" s="747"/>
    </row>
    <row r="408" spans="1:61" ht="63" customHeight="1">
      <c r="A408" s="749">
        <v>640022877</v>
      </c>
      <c r="B408" s="750" t="s">
        <v>3293</v>
      </c>
      <c r="C408" s="751" t="s">
        <v>745</v>
      </c>
      <c r="D408" s="752"/>
      <c r="E408" s="753" t="s">
        <v>746</v>
      </c>
      <c r="F408" s="752"/>
      <c r="G408" s="736" t="s">
        <v>715</v>
      </c>
      <c r="H408" s="754" t="s">
        <v>715</v>
      </c>
      <c r="I408" s="773">
        <v>445</v>
      </c>
      <c r="J408" s="734" t="s">
        <v>1023</v>
      </c>
      <c r="K408" s="757" t="s">
        <v>3294</v>
      </c>
      <c r="L408" s="758">
        <v>640000717</v>
      </c>
      <c r="M408" s="733" t="s">
        <v>3280</v>
      </c>
      <c r="N408" s="769" t="s">
        <v>3280</v>
      </c>
      <c r="O408" s="734" t="s">
        <v>3295</v>
      </c>
      <c r="P408" s="760"/>
      <c r="Q408" s="736"/>
      <c r="R408" s="736">
        <v>64000</v>
      </c>
      <c r="S408" s="761" t="s">
        <v>1295</v>
      </c>
      <c r="T408" s="728" t="s">
        <v>722</v>
      </c>
      <c r="U408" s="737" t="s">
        <v>3283</v>
      </c>
      <c r="V408" s="736" t="s">
        <v>724</v>
      </c>
      <c r="W408" s="736" t="s">
        <v>3296</v>
      </c>
      <c r="X408" s="736" t="s">
        <v>3297</v>
      </c>
      <c r="Y408" s="736" t="s">
        <v>727</v>
      </c>
      <c r="Z408" s="894">
        <v>559334100</v>
      </c>
      <c r="AA408" s="734" t="s">
        <v>3298</v>
      </c>
      <c r="AB408" s="734" t="s">
        <v>3286</v>
      </c>
      <c r="AC408" s="736" t="s">
        <v>3287</v>
      </c>
      <c r="AD408" s="736">
        <v>64160</v>
      </c>
      <c r="AE408" s="734" t="s">
        <v>3288</v>
      </c>
      <c r="AF408" s="736" t="s">
        <v>3289</v>
      </c>
      <c r="AG408" s="736"/>
      <c r="AH408" s="736"/>
      <c r="AI408" s="736"/>
      <c r="AJ408" s="734"/>
      <c r="AK408" s="736"/>
      <c r="AL408" s="736"/>
      <c r="AM408" s="763"/>
      <c r="AN408" s="738"/>
      <c r="AO408" s="764">
        <v>45778</v>
      </c>
      <c r="AP408" s="937" t="s">
        <v>734</v>
      </c>
      <c r="AQ408" s="897" t="s">
        <v>734</v>
      </c>
      <c r="AR408" s="742" t="s">
        <v>715</v>
      </c>
      <c r="AS408" s="775" t="s">
        <v>3290</v>
      </c>
      <c r="AT408" s="897" t="s">
        <v>3299</v>
      </c>
      <c r="AU408" s="938">
        <v>45778</v>
      </c>
      <c r="AV408" s="743">
        <v>45291</v>
      </c>
      <c r="AW408" s="744" t="s">
        <v>853</v>
      </c>
      <c r="AX408" s="743">
        <v>44964</v>
      </c>
      <c r="AY408" s="742" t="s">
        <v>3292</v>
      </c>
      <c r="AZ408" s="775"/>
      <c r="BA408" s="734"/>
      <c r="BB408" s="736"/>
      <c r="BC408" s="736"/>
      <c r="BD408" s="736"/>
      <c r="BE408" s="767"/>
      <c r="BF408" s="768"/>
      <c r="BG408" s="746" t="s">
        <v>737</v>
      </c>
      <c r="BH408" s="746"/>
      <c r="BI408" s="747"/>
    </row>
    <row r="409" spans="1:61" ht="51.75" customHeight="1">
      <c r="A409" s="749">
        <v>640781480</v>
      </c>
      <c r="B409" s="750">
        <v>64</v>
      </c>
      <c r="C409" s="751" t="s">
        <v>745</v>
      </c>
      <c r="D409" s="752"/>
      <c r="E409" s="753" t="s">
        <v>746</v>
      </c>
      <c r="F409" s="752"/>
      <c r="G409" s="736" t="s">
        <v>715</v>
      </c>
      <c r="H409" s="754" t="s">
        <v>715</v>
      </c>
      <c r="I409" s="755">
        <v>192</v>
      </c>
      <c r="J409" s="756" t="s">
        <v>1694</v>
      </c>
      <c r="K409" s="757" t="s">
        <v>3300</v>
      </c>
      <c r="L409" s="758">
        <v>640000717</v>
      </c>
      <c r="M409" s="733" t="s">
        <v>3280</v>
      </c>
      <c r="N409" s="769" t="s">
        <v>3280</v>
      </c>
      <c r="O409" s="734" t="s">
        <v>3301</v>
      </c>
      <c r="P409" s="734" t="s">
        <v>3287</v>
      </c>
      <c r="Q409" s="736"/>
      <c r="R409" s="736">
        <v>64160</v>
      </c>
      <c r="S409" s="761" t="s">
        <v>3282</v>
      </c>
      <c r="T409" s="728" t="s">
        <v>722</v>
      </c>
      <c r="U409" s="737" t="s">
        <v>3283</v>
      </c>
      <c r="V409" s="736"/>
      <c r="W409" s="736"/>
      <c r="X409" s="736"/>
      <c r="Y409" s="736"/>
      <c r="Z409" s="736" t="s">
        <v>3302</v>
      </c>
      <c r="AA409" s="736" t="s">
        <v>3285</v>
      </c>
      <c r="AB409" s="734" t="s">
        <v>3286</v>
      </c>
      <c r="AC409" s="736" t="s">
        <v>3287</v>
      </c>
      <c r="AD409" s="736">
        <v>64160</v>
      </c>
      <c r="AE409" s="734" t="s">
        <v>3288</v>
      </c>
      <c r="AF409" s="736" t="s">
        <v>3289</v>
      </c>
      <c r="AG409" s="736"/>
      <c r="AH409" s="736"/>
      <c r="AI409" s="736"/>
      <c r="AJ409" s="734"/>
      <c r="AK409" s="736"/>
      <c r="AL409" s="736"/>
      <c r="AM409" s="763"/>
      <c r="AN409" s="738"/>
      <c r="AO409" s="764"/>
      <c r="AP409" s="936" t="s">
        <v>734</v>
      </c>
      <c r="AQ409" s="742" t="s">
        <v>734</v>
      </c>
      <c r="AR409" s="742" t="s">
        <v>715</v>
      </c>
      <c r="AS409" s="775" t="s">
        <v>3290</v>
      </c>
      <c r="AT409" s="742" t="s">
        <v>3291</v>
      </c>
      <c r="AU409" s="743">
        <v>43101</v>
      </c>
      <c r="AV409" s="743">
        <v>45291</v>
      </c>
      <c r="AW409" s="744" t="s">
        <v>853</v>
      </c>
      <c r="AX409" s="743">
        <v>44964</v>
      </c>
      <c r="AY409" s="742" t="s">
        <v>3292</v>
      </c>
      <c r="AZ409" s="775"/>
      <c r="BA409" s="734"/>
      <c r="BB409" s="736"/>
      <c r="BC409" s="736"/>
      <c r="BD409" s="736"/>
      <c r="BE409" s="767" t="s">
        <v>765</v>
      </c>
      <c r="BF409" s="768" t="s">
        <v>766</v>
      </c>
      <c r="BG409" s="746" t="s">
        <v>737</v>
      </c>
      <c r="BH409" s="746"/>
      <c r="BI409" s="747"/>
    </row>
    <row r="410" spans="1:61" ht="51" customHeight="1">
      <c r="A410" s="749">
        <v>640792271</v>
      </c>
      <c r="B410" s="750">
        <v>64</v>
      </c>
      <c r="C410" s="751" t="s">
        <v>745</v>
      </c>
      <c r="D410" s="752"/>
      <c r="E410" s="753" t="s">
        <v>746</v>
      </c>
      <c r="F410" s="752"/>
      <c r="G410" s="736" t="s">
        <v>715</v>
      </c>
      <c r="H410" s="754" t="s">
        <v>715</v>
      </c>
      <c r="I410" s="755">
        <v>255</v>
      </c>
      <c r="J410" s="756" t="s">
        <v>968</v>
      </c>
      <c r="K410" s="778" t="s">
        <v>3303</v>
      </c>
      <c r="L410" s="758">
        <v>640000717</v>
      </c>
      <c r="M410" s="733" t="s">
        <v>3280</v>
      </c>
      <c r="N410" s="769" t="s">
        <v>3280</v>
      </c>
      <c r="O410" s="734" t="s">
        <v>3304</v>
      </c>
      <c r="P410" s="760"/>
      <c r="Q410" s="736"/>
      <c r="R410" s="736">
        <v>64160</v>
      </c>
      <c r="S410" s="761" t="s">
        <v>3282</v>
      </c>
      <c r="T410" s="728" t="s">
        <v>722</v>
      </c>
      <c r="U410" s="737" t="s">
        <v>3283</v>
      </c>
      <c r="V410" s="736"/>
      <c r="W410" s="736"/>
      <c r="X410" s="736"/>
      <c r="Y410" s="736"/>
      <c r="Z410" s="736" t="s">
        <v>3305</v>
      </c>
      <c r="AA410" s="736" t="s">
        <v>3285</v>
      </c>
      <c r="AB410" s="734" t="s">
        <v>3286</v>
      </c>
      <c r="AC410" s="736" t="s">
        <v>3287</v>
      </c>
      <c r="AD410" s="736">
        <v>64160</v>
      </c>
      <c r="AE410" s="734" t="s">
        <v>3288</v>
      </c>
      <c r="AF410" s="736" t="s">
        <v>3289</v>
      </c>
      <c r="AG410" s="736"/>
      <c r="AH410" s="736"/>
      <c r="AI410" s="736"/>
      <c r="AJ410" s="734"/>
      <c r="AK410" s="736"/>
      <c r="AL410" s="736"/>
      <c r="AM410" s="763"/>
      <c r="AN410" s="738"/>
      <c r="AO410" s="764"/>
      <c r="AP410" s="936" t="s">
        <v>734</v>
      </c>
      <c r="AQ410" s="742" t="s">
        <v>734</v>
      </c>
      <c r="AR410" s="742" t="s">
        <v>715</v>
      </c>
      <c r="AS410" s="775" t="s">
        <v>3290</v>
      </c>
      <c r="AT410" s="742" t="s">
        <v>3291</v>
      </c>
      <c r="AU410" s="743">
        <v>43101</v>
      </c>
      <c r="AV410" s="743">
        <v>45291</v>
      </c>
      <c r="AW410" s="744" t="s">
        <v>853</v>
      </c>
      <c r="AX410" s="743">
        <v>44964</v>
      </c>
      <c r="AY410" s="742" t="s">
        <v>3292</v>
      </c>
      <c r="AZ410" s="775"/>
      <c r="BA410" s="734"/>
      <c r="BB410" s="736"/>
      <c r="BC410" s="736"/>
      <c r="BD410" s="736"/>
      <c r="BE410" s="767" t="s">
        <v>765</v>
      </c>
      <c r="BF410" s="768" t="s">
        <v>766</v>
      </c>
      <c r="BG410" s="746" t="s">
        <v>737</v>
      </c>
      <c r="BH410" s="746"/>
      <c r="BI410" s="747"/>
    </row>
    <row r="411" spans="1:61" ht="53.25" customHeight="1">
      <c r="A411" s="749">
        <v>640792925</v>
      </c>
      <c r="B411" s="750">
        <v>64</v>
      </c>
      <c r="C411" s="751" t="s">
        <v>745</v>
      </c>
      <c r="D411" s="752"/>
      <c r="E411" s="753" t="s">
        <v>746</v>
      </c>
      <c r="F411" s="752"/>
      <c r="G411" s="736" t="s">
        <v>715</v>
      </c>
      <c r="H411" s="754" t="s">
        <v>715</v>
      </c>
      <c r="I411" s="755">
        <v>182</v>
      </c>
      <c r="J411" s="756" t="s">
        <v>716</v>
      </c>
      <c r="K411" s="757" t="s">
        <v>3306</v>
      </c>
      <c r="L411" s="758">
        <v>640000717</v>
      </c>
      <c r="M411" s="733" t="s">
        <v>3280</v>
      </c>
      <c r="N411" s="769" t="s">
        <v>3280</v>
      </c>
      <c r="O411" s="760"/>
      <c r="P411" s="734" t="s">
        <v>3287</v>
      </c>
      <c r="Q411" s="736"/>
      <c r="R411" s="736">
        <v>64160</v>
      </c>
      <c r="S411" s="761" t="s">
        <v>3282</v>
      </c>
      <c r="T411" s="728" t="s">
        <v>722</v>
      </c>
      <c r="U411" s="737" t="s">
        <v>3283</v>
      </c>
      <c r="V411" s="736"/>
      <c r="W411" s="736"/>
      <c r="X411" s="736"/>
      <c r="Y411" s="736"/>
      <c r="Z411" s="736" t="s">
        <v>3307</v>
      </c>
      <c r="AA411" s="736" t="s">
        <v>3285</v>
      </c>
      <c r="AB411" s="734" t="s">
        <v>3286</v>
      </c>
      <c r="AC411" s="736" t="s">
        <v>3287</v>
      </c>
      <c r="AD411" s="736">
        <v>64160</v>
      </c>
      <c r="AE411" s="734" t="s">
        <v>3288</v>
      </c>
      <c r="AF411" s="736" t="s">
        <v>3289</v>
      </c>
      <c r="AG411" s="736"/>
      <c r="AH411" s="736"/>
      <c r="AI411" s="736"/>
      <c r="AJ411" s="734"/>
      <c r="AK411" s="736"/>
      <c r="AL411" s="736"/>
      <c r="AM411" s="763"/>
      <c r="AN411" s="738"/>
      <c r="AO411" s="764"/>
      <c r="AP411" s="936" t="s">
        <v>734</v>
      </c>
      <c r="AQ411" s="742" t="s">
        <v>734</v>
      </c>
      <c r="AR411" s="742" t="s">
        <v>715</v>
      </c>
      <c r="AS411" s="775" t="s">
        <v>3290</v>
      </c>
      <c r="AT411" s="742" t="s">
        <v>3291</v>
      </c>
      <c r="AU411" s="743">
        <v>43101</v>
      </c>
      <c r="AV411" s="743">
        <v>45291</v>
      </c>
      <c r="AW411" s="744" t="s">
        <v>853</v>
      </c>
      <c r="AX411" s="743">
        <v>44964</v>
      </c>
      <c r="AY411" s="742" t="s">
        <v>3292</v>
      </c>
      <c r="AZ411" s="775"/>
      <c r="BA411" s="734"/>
      <c r="BB411" s="736"/>
      <c r="BC411" s="736"/>
      <c r="BD411" s="736"/>
      <c r="BE411" s="767" t="s">
        <v>765</v>
      </c>
      <c r="BF411" s="794" t="s">
        <v>766</v>
      </c>
      <c r="BG411" s="746" t="s">
        <v>737</v>
      </c>
      <c r="BH411" s="746"/>
      <c r="BI411" s="747"/>
    </row>
    <row r="412" spans="1:61" ht="40.15" customHeight="1">
      <c r="A412" s="749">
        <v>640796223</v>
      </c>
      <c r="B412" s="750">
        <v>64</v>
      </c>
      <c r="C412" s="753" t="s">
        <v>884</v>
      </c>
      <c r="D412" s="753"/>
      <c r="E412" s="753" t="s">
        <v>885</v>
      </c>
      <c r="F412" s="752"/>
      <c r="G412" s="736" t="s">
        <v>747</v>
      </c>
      <c r="H412" s="754" t="s">
        <v>748</v>
      </c>
      <c r="I412" s="755">
        <v>500</v>
      </c>
      <c r="J412" s="756" t="s">
        <v>749</v>
      </c>
      <c r="K412" s="757" t="s">
        <v>3308</v>
      </c>
      <c r="L412" s="758">
        <v>640796215</v>
      </c>
      <c r="M412" s="733" t="s">
        <v>3309</v>
      </c>
      <c r="N412" s="757" t="s">
        <v>3310</v>
      </c>
      <c r="O412" s="734" t="s">
        <v>3311</v>
      </c>
      <c r="P412" s="760"/>
      <c r="Q412" s="736"/>
      <c r="R412" s="736">
        <v>64110</v>
      </c>
      <c r="S412" s="761" t="s">
        <v>3312</v>
      </c>
      <c r="T412" s="728" t="s">
        <v>722</v>
      </c>
      <c r="U412" s="737" t="s">
        <v>3313</v>
      </c>
      <c r="V412" s="736"/>
      <c r="W412" s="736"/>
      <c r="X412" s="736"/>
      <c r="Y412" s="736"/>
      <c r="Z412" s="736" t="s">
        <v>3314</v>
      </c>
      <c r="AA412" s="736"/>
      <c r="AB412" s="734"/>
      <c r="AC412" s="736"/>
      <c r="AD412" s="736">
        <v>64110</v>
      </c>
      <c r="AE412" s="734" t="s">
        <v>3312</v>
      </c>
      <c r="AF412" s="736" t="s">
        <v>3314</v>
      </c>
      <c r="AG412" s="736"/>
      <c r="AH412" s="736"/>
      <c r="AI412" s="736"/>
      <c r="AJ412" s="736"/>
      <c r="AK412" s="736"/>
      <c r="AL412" s="736"/>
      <c r="AM412" s="763"/>
      <c r="AN412" s="738"/>
      <c r="AO412" s="764"/>
      <c r="AP412" s="691" t="s">
        <v>734</v>
      </c>
      <c r="AQ412" s="691" t="s">
        <v>737</v>
      </c>
      <c r="AR412" s="691"/>
      <c r="AS412" s="752"/>
      <c r="AT412" s="691"/>
      <c r="AU412" s="765" t="s">
        <v>763</v>
      </c>
      <c r="AV412" s="765" t="s">
        <v>763</v>
      </c>
      <c r="AW412" s="766" t="s">
        <v>853</v>
      </c>
      <c r="AX412" s="765"/>
      <c r="AY412" s="691"/>
      <c r="AZ412" s="752"/>
      <c r="BA412" s="734"/>
      <c r="BB412" s="736"/>
      <c r="BC412" s="736"/>
      <c r="BD412" s="736"/>
      <c r="BE412" s="833" t="s">
        <v>1761</v>
      </c>
      <c r="BF412" s="794" t="s">
        <v>1984</v>
      </c>
      <c r="BG412" s="746" t="s">
        <v>737</v>
      </c>
      <c r="BH412" s="746"/>
      <c r="BI412" s="747"/>
    </row>
    <row r="413" spans="1:61" ht="40.15" customHeight="1">
      <c r="A413" s="795">
        <v>160009627</v>
      </c>
      <c r="B413" s="742">
        <v>16</v>
      </c>
      <c r="C413" s="727" t="s">
        <v>842</v>
      </c>
      <c r="D413" s="727"/>
      <c r="E413" s="797" t="s">
        <v>927</v>
      </c>
      <c r="F413" s="798"/>
      <c r="G413" s="791" t="s">
        <v>747</v>
      </c>
      <c r="H413" s="791" t="s">
        <v>748</v>
      </c>
      <c r="I413" s="773">
        <v>500</v>
      </c>
      <c r="J413" s="734" t="s">
        <v>749</v>
      </c>
      <c r="K413" s="769" t="s">
        <v>3315</v>
      </c>
      <c r="L413" s="800">
        <v>920030186</v>
      </c>
      <c r="M413" s="733" t="s">
        <v>3316</v>
      </c>
      <c r="N413" s="769" t="s">
        <v>3317</v>
      </c>
      <c r="O413" s="734" t="s">
        <v>3318</v>
      </c>
      <c r="P413" s="734"/>
      <c r="Q413" s="734"/>
      <c r="R413" s="736">
        <v>16200</v>
      </c>
      <c r="S413" s="734" t="s">
        <v>3319</v>
      </c>
      <c r="T413" s="728" t="s">
        <v>722</v>
      </c>
      <c r="U413" s="737" t="s">
        <v>3320</v>
      </c>
      <c r="V413" s="734"/>
      <c r="W413" s="734"/>
      <c r="X413" s="734"/>
      <c r="Y413" s="734"/>
      <c r="Z413" s="734" t="s">
        <v>3321</v>
      </c>
      <c r="AA413" s="801"/>
      <c r="AB413" s="734" t="s">
        <v>3322</v>
      </c>
      <c r="AC413" s="734"/>
      <c r="AD413" s="734">
        <v>92130</v>
      </c>
      <c r="AE413" s="734" t="s">
        <v>3323</v>
      </c>
      <c r="AF413" s="734"/>
      <c r="AG413" s="734"/>
      <c r="AH413" s="734"/>
      <c r="AI413" s="734"/>
      <c r="AJ413" s="734"/>
      <c r="AK413" s="734"/>
      <c r="AL413" s="734"/>
      <c r="AM413" s="802"/>
      <c r="AN413" s="738"/>
      <c r="AO413" s="739"/>
      <c r="AP413" s="691" t="s">
        <v>734</v>
      </c>
      <c r="AQ413" s="718" t="s">
        <v>737</v>
      </c>
      <c r="AR413" s="691"/>
      <c r="AS413" s="691"/>
      <c r="AT413" s="718"/>
      <c r="AU413" s="765" t="s">
        <v>763</v>
      </c>
      <c r="AV413" s="765" t="s">
        <v>763</v>
      </c>
      <c r="AW413" s="766" t="s">
        <v>763</v>
      </c>
      <c r="AX413" s="739"/>
      <c r="AY413" s="691"/>
      <c r="AZ413" s="691"/>
      <c r="BA413" s="734"/>
      <c r="BB413" s="734"/>
      <c r="BC413" s="734"/>
      <c r="BD413" s="734"/>
      <c r="BE413" s="845" t="s">
        <v>1693</v>
      </c>
      <c r="BF413" s="804" t="s">
        <v>947</v>
      </c>
      <c r="BG413" s="746" t="s">
        <v>737</v>
      </c>
      <c r="BH413" s="746"/>
      <c r="BI413" s="747"/>
    </row>
    <row r="414" spans="1:61" ht="40.15" customHeight="1">
      <c r="A414" s="879">
        <v>860789742</v>
      </c>
      <c r="B414" s="880">
        <v>86</v>
      </c>
      <c r="C414" s="727" t="s">
        <v>713</v>
      </c>
      <c r="D414" s="727"/>
      <c r="E414" s="728" t="s">
        <v>714</v>
      </c>
      <c r="F414" s="728"/>
      <c r="G414" s="727" t="s">
        <v>747</v>
      </c>
      <c r="H414" s="727" t="s">
        <v>748</v>
      </c>
      <c r="I414" s="730">
        <v>500</v>
      </c>
      <c r="J414" s="727" t="s">
        <v>749</v>
      </c>
      <c r="K414" s="939" t="s">
        <v>3324</v>
      </c>
      <c r="L414" s="800">
        <v>920030186</v>
      </c>
      <c r="M414" s="733" t="s">
        <v>3316</v>
      </c>
      <c r="N414" s="881" t="s">
        <v>3317</v>
      </c>
      <c r="O414" s="734" t="s">
        <v>3325</v>
      </c>
      <c r="P414" s="734"/>
      <c r="Q414" s="727"/>
      <c r="R414" s="736">
        <v>86200</v>
      </c>
      <c r="S414" s="734" t="s">
        <v>721</v>
      </c>
      <c r="T414" s="728" t="s">
        <v>722</v>
      </c>
      <c r="U414" s="737" t="s">
        <v>3326</v>
      </c>
      <c r="V414" s="727"/>
      <c r="W414" s="727"/>
      <c r="X414" s="727"/>
      <c r="Y414" s="727"/>
      <c r="Z414" s="734" t="s">
        <v>3327</v>
      </c>
      <c r="AA414" s="727"/>
      <c r="AB414" s="734" t="s">
        <v>3322</v>
      </c>
      <c r="AC414" s="734"/>
      <c r="AD414" s="734">
        <v>92130</v>
      </c>
      <c r="AE414" s="734" t="s">
        <v>3323</v>
      </c>
      <c r="AF414" s="734"/>
      <c r="AG414" s="727"/>
      <c r="AH414" s="727"/>
      <c r="AI414" s="727"/>
      <c r="AJ414" s="727"/>
      <c r="AK414" s="727"/>
      <c r="AL414" s="727"/>
      <c r="AM414" s="738"/>
      <c r="AN414" s="738"/>
      <c r="AO414" s="739"/>
      <c r="AP414" s="691" t="s">
        <v>734</v>
      </c>
      <c r="AQ414" s="781" t="s">
        <v>734</v>
      </c>
      <c r="AR414" s="742" t="s">
        <v>748</v>
      </c>
      <c r="AS414" s="781" t="s">
        <v>3328</v>
      </c>
      <c r="AT414" s="781"/>
      <c r="AU414" s="743">
        <v>43466</v>
      </c>
      <c r="AV414" s="743">
        <v>45291</v>
      </c>
      <c r="AW414" s="744">
        <v>86</v>
      </c>
      <c r="AX414" s="940">
        <v>43462</v>
      </c>
      <c r="AY414" s="781" t="s">
        <v>869</v>
      </c>
      <c r="AZ414" s="781"/>
      <c r="BA414" s="727"/>
      <c r="BB414" s="727"/>
      <c r="BC414" s="734"/>
      <c r="BD414" s="734"/>
      <c r="BE414" s="735" t="s">
        <v>855</v>
      </c>
      <c r="BF414" s="723" t="s">
        <v>738</v>
      </c>
      <c r="BG414" s="746" t="s">
        <v>737</v>
      </c>
      <c r="BH414" s="746"/>
      <c r="BI414" s="747"/>
    </row>
    <row r="415" spans="1:61" ht="40.15" customHeight="1">
      <c r="A415" s="879">
        <v>870019452</v>
      </c>
      <c r="B415" s="916">
        <v>87</v>
      </c>
      <c r="C415" s="734" t="s">
        <v>745</v>
      </c>
      <c r="D415" s="797"/>
      <c r="E415" s="797" t="s">
        <v>858</v>
      </c>
      <c r="F415" s="797"/>
      <c r="G415" s="736" t="s">
        <v>843</v>
      </c>
      <c r="H415" s="736" t="s">
        <v>843</v>
      </c>
      <c r="I415" s="730">
        <v>213</v>
      </c>
      <c r="J415" s="727" t="s">
        <v>3329</v>
      </c>
      <c r="K415" s="881" t="s">
        <v>3330</v>
      </c>
      <c r="L415" s="786">
        <v>870008315</v>
      </c>
      <c r="M415" s="733" t="s">
        <v>3331</v>
      </c>
      <c r="N415" s="769" t="s">
        <v>3332</v>
      </c>
      <c r="O415" s="734" t="s">
        <v>3333</v>
      </c>
      <c r="P415" s="734"/>
      <c r="Q415" s="736"/>
      <c r="R415" s="736">
        <v>87100</v>
      </c>
      <c r="S415" s="734" t="s">
        <v>1893</v>
      </c>
      <c r="T415" s="728" t="s">
        <v>722</v>
      </c>
      <c r="U415" s="737" t="s">
        <v>3334</v>
      </c>
      <c r="V415" s="727"/>
      <c r="W415" s="727"/>
      <c r="X415" s="727"/>
      <c r="Y415" s="727"/>
      <c r="Z415" s="734"/>
      <c r="AA415" s="727"/>
      <c r="AB415" s="734" t="s">
        <v>3335</v>
      </c>
      <c r="AC415" s="736" t="s">
        <v>3336</v>
      </c>
      <c r="AD415" s="736">
        <v>87350</v>
      </c>
      <c r="AE415" s="734" t="s">
        <v>3337</v>
      </c>
      <c r="AF415" s="736" t="s">
        <v>3338</v>
      </c>
      <c r="AG415" s="727"/>
      <c r="AH415" s="727"/>
      <c r="AI415" s="727"/>
      <c r="AJ415" s="727"/>
      <c r="AK415" s="727"/>
      <c r="AL415" s="727"/>
      <c r="AM415" s="738"/>
      <c r="AN415" s="738"/>
      <c r="AO415" s="739">
        <v>45748</v>
      </c>
      <c r="AP415" s="691" t="s">
        <v>737</v>
      </c>
      <c r="AQ415" s="789" t="s">
        <v>737</v>
      </c>
      <c r="AR415" s="691"/>
      <c r="AS415" s="789"/>
      <c r="AT415" s="789"/>
      <c r="AU415" s="765"/>
      <c r="AV415" s="765"/>
      <c r="AW415" s="766"/>
      <c r="AX415" s="941"/>
      <c r="AY415" s="789"/>
      <c r="AZ415" s="789"/>
      <c r="BA415" s="727"/>
      <c r="BB415" s="727"/>
      <c r="BC415" s="734"/>
      <c r="BD415" s="734"/>
      <c r="BE415" s="735"/>
      <c r="BF415" s="723"/>
      <c r="BG415" s="746" t="s">
        <v>737</v>
      </c>
      <c r="BH415" s="746"/>
      <c r="BI415" s="747"/>
    </row>
    <row r="416" spans="1:61" ht="40.15" customHeight="1">
      <c r="A416" s="828">
        <v>870016367</v>
      </c>
      <c r="B416" s="916">
        <v>87</v>
      </c>
      <c r="C416" s="734" t="s">
        <v>745</v>
      </c>
      <c r="D416" s="942"/>
      <c r="E416" s="797" t="s">
        <v>858</v>
      </c>
      <c r="F416" s="797"/>
      <c r="G416" s="736" t="s">
        <v>843</v>
      </c>
      <c r="H416" s="736" t="s">
        <v>843</v>
      </c>
      <c r="I416" s="773">
        <v>180</v>
      </c>
      <c r="J416" s="734" t="s">
        <v>2103</v>
      </c>
      <c r="K416" s="769" t="s">
        <v>3339</v>
      </c>
      <c r="L416" s="786">
        <v>870008315</v>
      </c>
      <c r="M416" s="733" t="s">
        <v>3331</v>
      </c>
      <c r="N416" s="769" t="s">
        <v>3332</v>
      </c>
      <c r="O416" s="734" t="s">
        <v>3333</v>
      </c>
      <c r="P416" s="734"/>
      <c r="Q416" s="736"/>
      <c r="R416" s="736">
        <v>87100</v>
      </c>
      <c r="S416" s="734" t="s">
        <v>1893</v>
      </c>
      <c r="T416" s="728" t="s">
        <v>722</v>
      </c>
      <c r="U416" s="737" t="s">
        <v>3334</v>
      </c>
      <c r="V416" s="736"/>
      <c r="W416" s="734"/>
      <c r="X416" s="736"/>
      <c r="Y416" s="736"/>
      <c r="Z416" s="894" t="s">
        <v>3340</v>
      </c>
      <c r="AA416" s="894"/>
      <c r="AB416" s="734" t="s">
        <v>3335</v>
      </c>
      <c r="AC416" s="736" t="s">
        <v>3336</v>
      </c>
      <c r="AD416" s="736">
        <v>87350</v>
      </c>
      <c r="AE416" s="734" t="s">
        <v>3337</v>
      </c>
      <c r="AF416" s="736" t="s">
        <v>3338</v>
      </c>
      <c r="AG416" s="736"/>
      <c r="AH416" s="736"/>
      <c r="AI416" s="736"/>
      <c r="AJ416" s="736"/>
      <c r="AK416" s="736"/>
      <c r="AL416" s="736"/>
      <c r="AM416" s="763"/>
      <c r="AN416" s="738"/>
      <c r="AO416" s="765"/>
      <c r="AP416" s="740" t="s">
        <v>737</v>
      </c>
      <c r="AQ416" s="752" t="s">
        <v>737</v>
      </c>
      <c r="AR416" s="691"/>
      <c r="AS416" s="752"/>
      <c r="AT416" s="691"/>
      <c r="AU416" s="765" t="s">
        <v>763</v>
      </c>
      <c r="AV416" s="765" t="s">
        <v>763</v>
      </c>
      <c r="AW416" s="766" t="s">
        <v>763</v>
      </c>
      <c r="AX416" s="765"/>
      <c r="AY416" s="691"/>
      <c r="AZ416" s="752"/>
      <c r="BA416" s="734"/>
      <c r="BB416" s="736"/>
      <c r="BC416" s="736"/>
      <c r="BD416" s="736"/>
      <c r="BE416" s="767" t="s">
        <v>765</v>
      </c>
      <c r="BF416" s="804" t="s">
        <v>871</v>
      </c>
      <c r="BG416" s="746" t="s">
        <v>737</v>
      </c>
      <c r="BH416" s="746"/>
      <c r="BI416" s="747"/>
    </row>
    <row r="417" spans="1:61" ht="40.15" customHeight="1">
      <c r="A417" s="846">
        <v>170784185</v>
      </c>
      <c r="B417" s="834">
        <v>17</v>
      </c>
      <c r="C417" s="751" t="s">
        <v>1277</v>
      </c>
      <c r="D417" s="753"/>
      <c r="E417" s="753" t="s">
        <v>1435</v>
      </c>
      <c r="F417" s="785"/>
      <c r="G417" s="754" t="s">
        <v>747</v>
      </c>
      <c r="H417" s="754" t="s">
        <v>748</v>
      </c>
      <c r="I417" s="847">
        <v>500</v>
      </c>
      <c r="J417" s="843" t="s">
        <v>749</v>
      </c>
      <c r="K417" s="856" t="s">
        <v>3341</v>
      </c>
      <c r="L417" s="786">
        <v>170021836</v>
      </c>
      <c r="M417" s="733" t="s">
        <v>3342</v>
      </c>
      <c r="N417" s="769" t="s">
        <v>3342</v>
      </c>
      <c r="O417" s="734" t="s">
        <v>2142</v>
      </c>
      <c r="P417" s="734" t="s">
        <v>3343</v>
      </c>
      <c r="Q417" s="760"/>
      <c r="R417" s="736">
        <v>17180</v>
      </c>
      <c r="S417" s="760" t="s">
        <v>1512</v>
      </c>
      <c r="T417" s="728" t="s">
        <v>2084</v>
      </c>
      <c r="U417" s="737" t="s">
        <v>3344</v>
      </c>
      <c r="V417" s="736" t="s">
        <v>813</v>
      </c>
      <c r="W417" s="734" t="s">
        <v>3345</v>
      </c>
      <c r="X417" s="736" t="s">
        <v>3346</v>
      </c>
      <c r="Y417" s="736"/>
      <c r="Z417" s="736" t="s">
        <v>2144</v>
      </c>
      <c r="AA417" s="736"/>
      <c r="AB417" s="734" t="s">
        <v>2142</v>
      </c>
      <c r="AC417" s="736"/>
      <c r="AD417" s="736">
        <v>17180</v>
      </c>
      <c r="AE417" s="734" t="s">
        <v>1512</v>
      </c>
      <c r="AF417" s="736" t="s">
        <v>2144</v>
      </c>
      <c r="AG417" s="734"/>
      <c r="AH417" s="734"/>
      <c r="AI417" s="734"/>
      <c r="AJ417" s="734"/>
      <c r="AK417" s="734"/>
      <c r="AL417" s="734"/>
      <c r="AM417" s="763"/>
      <c r="AN417" s="738"/>
      <c r="AO417" s="739"/>
      <c r="AP417" s="691" t="s">
        <v>734</v>
      </c>
      <c r="AQ417" s="775" t="s">
        <v>734</v>
      </c>
      <c r="AR417" s="742" t="s">
        <v>748</v>
      </c>
      <c r="AS417" s="742" t="s">
        <v>3347</v>
      </c>
      <c r="AT417" s="742"/>
      <c r="AU417" s="743">
        <v>43101</v>
      </c>
      <c r="AV417" s="743">
        <v>44926</v>
      </c>
      <c r="AW417" s="744">
        <v>17</v>
      </c>
      <c r="AX417" s="743">
        <v>43182</v>
      </c>
      <c r="AY417" s="742" t="s">
        <v>3348</v>
      </c>
      <c r="AZ417" s="743"/>
      <c r="BA417" s="791"/>
      <c r="BB417" s="793"/>
      <c r="BC417" s="793" t="s">
        <v>1713</v>
      </c>
      <c r="BD417" s="793"/>
      <c r="BE417" s="767" t="s">
        <v>1277</v>
      </c>
      <c r="BF417" s="785" t="s">
        <v>1452</v>
      </c>
      <c r="BG417" s="746" t="s">
        <v>737</v>
      </c>
      <c r="BH417" s="746"/>
      <c r="BI417" s="747"/>
    </row>
    <row r="418" spans="1:61" ht="40.15" customHeight="1">
      <c r="A418" s="846">
        <v>170801021</v>
      </c>
      <c r="B418" s="834">
        <v>17</v>
      </c>
      <c r="C418" s="751" t="s">
        <v>1277</v>
      </c>
      <c r="D418" s="753"/>
      <c r="E418" s="753" t="s">
        <v>1435</v>
      </c>
      <c r="F418" s="785"/>
      <c r="G418" s="754" t="s">
        <v>747</v>
      </c>
      <c r="H418" s="754" t="s">
        <v>748</v>
      </c>
      <c r="I418" s="847">
        <v>500</v>
      </c>
      <c r="J418" s="843" t="s">
        <v>749</v>
      </c>
      <c r="K418" s="856" t="s">
        <v>3349</v>
      </c>
      <c r="L418" s="786">
        <v>170021836</v>
      </c>
      <c r="M418" s="733" t="s">
        <v>3342</v>
      </c>
      <c r="N418" s="769" t="s">
        <v>3342</v>
      </c>
      <c r="O418" s="734" t="s">
        <v>3350</v>
      </c>
      <c r="P418" s="734"/>
      <c r="Q418" s="760"/>
      <c r="R418" s="736">
        <v>17137</v>
      </c>
      <c r="S418" s="760" t="s">
        <v>3351</v>
      </c>
      <c r="T418" s="728" t="s">
        <v>2084</v>
      </c>
      <c r="U418" s="737" t="s">
        <v>3344</v>
      </c>
      <c r="V418" s="736" t="s">
        <v>724</v>
      </c>
      <c r="W418" s="734" t="s">
        <v>3352</v>
      </c>
      <c r="X418" s="736" t="s">
        <v>3353</v>
      </c>
      <c r="Y418" s="736" t="s">
        <v>727</v>
      </c>
      <c r="Z418" s="736" t="s">
        <v>3354</v>
      </c>
      <c r="AA418" s="736"/>
      <c r="AB418" s="734" t="s">
        <v>2142</v>
      </c>
      <c r="AC418" s="736"/>
      <c r="AD418" s="736">
        <v>17180</v>
      </c>
      <c r="AE418" s="734" t="s">
        <v>1512</v>
      </c>
      <c r="AF418" s="736" t="s">
        <v>2144</v>
      </c>
      <c r="AG418" s="734"/>
      <c r="AH418" s="734"/>
      <c r="AI418" s="734"/>
      <c r="AJ418" s="734"/>
      <c r="AK418" s="734"/>
      <c r="AL418" s="734"/>
      <c r="AM418" s="763"/>
      <c r="AN418" s="738"/>
      <c r="AO418" s="739"/>
      <c r="AP418" s="691" t="s">
        <v>734</v>
      </c>
      <c r="AQ418" s="775" t="s">
        <v>734</v>
      </c>
      <c r="AR418" s="742" t="s">
        <v>748</v>
      </c>
      <c r="AS418" s="742" t="s">
        <v>3347</v>
      </c>
      <c r="AT418" s="742"/>
      <c r="AU418" s="743">
        <v>43101</v>
      </c>
      <c r="AV418" s="743">
        <v>44926</v>
      </c>
      <c r="AW418" s="744">
        <v>17</v>
      </c>
      <c r="AX418" s="743">
        <v>43182</v>
      </c>
      <c r="AY418" s="742" t="s">
        <v>3348</v>
      </c>
      <c r="AZ418" s="743"/>
      <c r="BA418" s="791"/>
      <c r="BB418" s="793"/>
      <c r="BC418" s="793" t="s">
        <v>1713</v>
      </c>
      <c r="BD418" s="793"/>
      <c r="BE418" s="767" t="s">
        <v>1277</v>
      </c>
      <c r="BF418" s="785" t="s">
        <v>1452</v>
      </c>
      <c r="BG418" s="746" t="s">
        <v>737</v>
      </c>
      <c r="BH418" s="746"/>
      <c r="BI418" s="747"/>
    </row>
    <row r="419" spans="1:61" ht="40.15" customHeight="1">
      <c r="A419" s="846">
        <v>170805865</v>
      </c>
      <c r="B419" s="834">
        <v>17</v>
      </c>
      <c r="C419" s="751" t="s">
        <v>1277</v>
      </c>
      <c r="D419" s="753"/>
      <c r="E419" s="753" t="s">
        <v>1435</v>
      </c>
      <c r="F419" s="785"/>
      <c r="G419" s="754" t="s">
        <v>747</v>
      </c>
      <c r="H419" s="754" t="s">
        <v>748</v>
      </c>
      <c r="I419" s="847">
        <v>500</v>
      </c>
      <c r="J419" s="843" t="s">
        <v>749</v>
      </c>
      <c r="K419" s="848" t="s">
        <v>3355</v>
      </c>
      <c r="L419" s="786">
        <v>170021836</v>
      </c>
      <c r="M419" s="733" t="s">
        <v>3342</v>
      </c>
      <c r="N419" s="769" t="s">
        <v>3342</v>
      </c>
      <c r="O419" s="734" t="s">
        <v>3356</v>
      </c>
      <c r="P419" s="734"/>
      <c r="Q419" s="760"/>
      <c r="R419" s="736">
        <v>17138</v>
      </c>
      <c r="S419" s="760" t="s">
        <v>3357</v>
      </c>
      <c r="T419" s="728" t="s">
        <v>2084</v>
      </c>
      <c r="U419" s="737" t="s">
        <v>3344</v>
      </c>
      <c r="V419" s="736" t="s">
        <v>813</v>
      </c>
      <c r="W419" s="734" t="s">
        <v>3345</v>
      </c>
      <c r="X419" s="736" t="s">
        <v>3346</v>
      </c>
      <c r="Y419" s="736" t="s">
        <v>954</v>
      </c>
      <c r="Z419" s="736" t="s">
        <v>3358</v>
      </c>
      <c r="AA419" s="736"/>
      <c r="AB419" s="734" t="s">
        <v>2142</v>
      </c>
      <c r="AC419" s="736"/>
      <c r="AD419" s="736">
        <v>17180</v>
      </c>
      <c r="AE419" s="734" t="s">
        <v>1512</v>
      </c>
      <c r="AF419" s="736" t="s">
        <v>2144</v>
      </c>
      <c r="AG419" s="734"/>
      <c r="AH419" s="734"/>
      <c r="AI419" s="734"/>
      <c r="AJ419" s="734"/>
      <c r="AK419" s="734"/>
      <c r="AL419" s="734"/>
      <c r="AM419" s="763"/>
      <c r="AN419" s="738"/>
      <c r="AO419" s="739"/>
      <c r="AP419" s="691" t="s">
        <v>734</v>
      </c>
      <c r="AQ419" s="775" t="s">
        <v>734</v>
      </c>
      <c r="AR419" s="742" t="s">
        <v>748</v>
      </c>
      <c r="AS419" s="742" t="s">
        <v>3347</v>
      </c>
      <c r="AT419" s="742"/>
      <c r="AU419" s="743">
        <v>43101</v>
      </c>
      <c r="AV419" s="743">
        <v>44926</v>
      </c>
      <c r="AW419" s="744">
        <v>17</v>
      </c>
      <c r="AX419" s="743">
        <v>43182</v>
      </c>
      <c r="AY419" s="742" t="s">
        <v>3348</v>
      </c>
      <c r="AZ419" s="743"/>
      <c r="BA419" s="791"/>
      <c r="BB419" s="793"/>
      <c r="BC419" s="793" t="s">
        <v>1713</v>
      </c>
      <c r="BD419" s="793"/>
      <c r="BE419" s="767" t="s">
        <v>1277</v>
      </c>
      <c r="BF419" s="785" t="s">
        <v>1452</v>
      </c>
      <c r="BG419" s="746" t="s">
        <v>737</v>
      </c>
      <c r="BH419" s="746"/>
      <c r="BI419" s="747"/>
    </row>
    <row r="420" spans="1:61" ht="40.15" customHeight="1">
      <c r="A420" s="749">
        <v>640020699</v>
      </c>
      <c r="B420" s="750">
        <v>64</v>
      </c>
      <c r="C420" s="751" t="s">
        <v>745</v>
      </c>
      <c r="D420" s="774"/>
      <c r="E420" s="753" t="s">
        <v>746</v>
      </c>
      <c r="F420" s="752"/>
      <c r="G420" s="736" t="s">
        <v>715</v>
      </c>
      <c r="H420" s="754" t="s">
        <v>715</v>
      </c>
      <c r="I420" s="755">
        <v>445</v>
      </c>
      <c r="J420" s="756" t="s">
        <v>1023</v>
      </c>
      <c r="K420" s="757" t="s">
        <v>3359</v>
      </c>
      <c r="L420" s="758">
        <v>310781562</v>
      </c>
      <c r="M420" s="733" t="s">
        <v>3360</v>
      </c>
      <c r="N420" s="769" t="s">
        <v>3360</v>
      </c>
      <c r="O420" s="734" t="s">
        <v>3361</v>
      </c>
      <c r="P420" s="734"/>
      <c r="Q420" s="736"/>
      <c r="R420" s="736">
        <v>64700</v>
      </c>
      <c r="S420" s="761" t="s">
        <v>3362</v>
      </c>
      <c r="T420" s="728" t="s">
        <v>722</v>
      </c>
      <c r="U420" s="737" t="s">
        <v>3363</v>
      </c>
      <c r="V420" s="736"/>
      <c r="W420" s="736"/>
      <c r="X420" s="736"/>
      <c r="Y420" s="736"/>
      <c r="Z420" s="736" t="s">
        <v>3364</v>
      </c>
      <c r="AA420" s="736"/>
      <c r="AB420" s="734" t="s">
        <v>3365</v>
      </c>
      <c r="AC420" s="736" t="s">
        <v>3366</v>
      </c>
      <c r="AD420" s="736">
        <v>31520</v>
      </c>
      <c r="AE420" s="734" t="s">
        <v>3367</v>
      </c>
      <c r="AF420" s="736" t="s">
        <v>3368</v>
      </c>
      <c r="AG420" s="736"/>
      <c r="AH420" s="736"/>
      <c r="AI420" s="736"/>
      <c r="AJ420" s="736"/>
      <c r="AK420" s="736"/>
      <c r="AL420" s="736"/>
      <c r="AM420" s="763"/>
      <c r="AN420" s="738"/>
      <c r="AO420" s="764"/>
      <c r="AP420" s="740" t="s">
        <v>734</v>
      </c>
      <c r="AQ420" s="742" t="s">
        <v>734</v>
      </c>
      <c r="AR420" s="742" t="s">
        <v>715</v>
      </c>
      <c r="AS420" s="775" t="s">
        <v>3369</v>
      </c>
      <c r="AT420" s="742" t="s">
        <v>3370</v>
      </c>
      <c r="AU420" s="743">
        <v>44562</v>
      </c>
      <c r="AV420" s="743">
        <v>45657</v>
      </c>
      <c r="AW420" s="905" t="s">
        <v>764</v>
      </c>
      <c r="AX420" s="743">
        <v>45135</v>
      </c>
      <c r="AY420" s="742" t="s">
        <v>3371</v>
      </c>
      <c r="AZ420" s="775" t="s">
        <v>734</v>
      </c>
      <c r="BA420" s="734"/>
      <c r="BB420" s="734"/>
      <c r="BC420" s="736"/>
      <c r="BD420" s="736"/>
      <c r="BE420" s="776" t="s">
        <v>800</v>
      </c>
      <c r="BF420" s="779" t="s">
        <v>801</v>
      </c>
      <c r="BG420" s="746" t="s">
        <v>737</v>
      </c>
      <c r="BH420" s="746"/>
      <c r="BI420" s="747"/>
    </row>
    <row r="421" spans="1:61" ht="40.15" customHeight="1">
      <c r="A421" s="749">
        <v>640021556</v>
      </c>
      <c r="B421" s="750">
        <v>64</v>
      </c>
      <c r="C421" s="751" t="s">
        <v>745</v>
      </c>
      <c r="D421" s="774"/>
      <c r="E421" s="753" t="s">
        <v>746</v>
      </c>
      <c r="F421" s="752"/>
      <c r="G421" s="736" t="s">
        <v>715</v>
      </c>
      <c r="H421" s="754" t="s">
        <v>715</v>
      </c>
      <c r="I421" s="730">
        <v>182</v>
      </c>
      <c r="J421" s="756" t="s">
        <v>716</v>
      </c>
      <c r="K421" s="757" t="s">
        <v>3372</v>
      </c>
      <c r="L421" s="758">
        <v>310781562</v>
      </c>
      <c r="M421" s="733" t="s">
        <v>3360</v>
      </c>
      <c r="N421" s="769" t="s">
        <v>3360</v>
      </c>
      <c r="O421" s="734" t="s">
        <v>3373</v>
      </c>
      <c r="P421" s="734" t="s">
        <v>1175</v>
      </c>
      <c r="Q421" s="736"/>
      <c r="R421" s="736">
        <v>64701</v>
      </c>
      <c r="S421" s="761" t="s">
        <v>3362</v>
      </c>
      <c r="T421" s="728" t="s">
        <v>722</v>
      </c>
      <c r="U421" s="737" t="s">
        <v>3374</v>
      </c>
      <c r="V421" s="736"/>
      <c r="W421" s="736"/>
      <c r="X421" s="736"/>
      <c r="Y421" s="736"/>
      <c r="Z421" s="736" t="s">
        <v>3364</v>
      </c>
      <c r="AA421" s="736"/>
      <c r="AB421" s="734" t="s">
        <v>3365</v>
      </c>
      <c r="AC421" s="736" t="s">
        <v>3366</v>
      </c>
      <c r="AD421" s="736">
        <v>31520</v>
      </c>
      <c r="AE421" s="734" t="s">
        <v>3367</v>
      </c>
      <c r="AF421" s="736" t="s">
        <v>3368</v>
      </c>
      <c r="AG421" s="736"/>
      <c r="AH421" s="736"/>
      <c r="AI421" s="736"/>
      <c r="AJ421" s="736"/>
      <c r="AK421" s="736"/>
      <c r="AL421" s="736"/>
      <c r="AM421" s="763"/>
      <c r="AN421" s="738"/>
      <c r="AO421" s="764">
        <v>44607</v>
      </c>
      <c r="AP421" s="740" t="s">
        <v>734</v>
      </c>
      <c r="AQ421" s="742" t="s">
        <v>734</v>
      </c>
      <c r="AR421" s="742" t="s">
        <v>715</v>
      </c>
      <c r="AS421" s="775" t="s">
        <v>3369</v>
      </c>
      <c r="AT421" s="742" t="s">
        <v>3370</v>
      </c>
      <c r="AU421" s="743">
        <v>44562</v>
      </c>
      <c r="AV421" s="743">
        <v>45657</v>
      </c>
      <c r="AW421" s="905" t="s">
        <v>764</v>
      </c>
      <c r="AX421" s="743">
        <v>45135</v>
      </c>
      <c r="AY421" s="742" t="s">
        <v>3371</v>
      </c>
      <c r="AZ421" s="775" t="s">
        <v>734</v>
      </c>
      <c r="BA421" s="734"/>
      <c r="BB421" s="773" t="s">
        <v>3375</v>
      </c>
      <c r="BC421" s="736"/>
      <c r="BD421" s="736"/>
      <c r="BE421" s="776" t="s">
        <v>800</v>
      </c>
      <c r="BF421" s="779" t="s">
        <v>801</v>
      </c>
      <c r="BG421" s="746" t="s">
        <v>737</v>
      </c>
      <c r="BH421" s="746"/>
      <c r="BI421" s="747"/>
    </row>
    <row r="422" spans="1:61" ht="40.15" customHeight="1">
      <c r="A422" s="749">
        <v>640780151</v>
      </c>
      <c r="B422" s="750">
        <v>64</v>
      </c>
      <c r="C422" s="751" t="s">
        <v>745</v>
      </c>
      <c r="D422" s="774"/>
      <c r="E422" s="753" t="s">
        <v>746</v>
      </c>
      <c r="F422" s="752"/>
      <c r="G422" s="736" t="s">
        <v>715</v>
      </c>
      <c r="H422" s="754" t="s">
        <v>715</v>
      </c>
      <c r="I422" s="755">
        <v>183</v>
      </c>
      <c r="J422" s="756" t="s">
        <v>741</v>
      </c>
      <c r="K422" s="757" t="s">
        <v>3376</v>
      </c>
      <c r="L422" s="758">
        <v>310781562</v>
      </c>
      <c r="M422" s="733" t="s">
        <v>3360</v>
      </c>
      <c r="N422" s="769" t="s">
        <v>3360</v>
      </c>
      <c r="O422" s="734" t="s">
        <v>3377</v>
      </c>
      <c r="P422" s="734" t="s">
        <v>3366</v>
      </c>
      <c r="Q422" s="736"/>
      <c r="R422" s="736">
        <v>64701</v>
      </c>
      <c r="S422" s="761" t="s">
        <v>3362</v>
      </c>
      <c r="T422" s="728" t="s">
        <v>722</v>
      </c>
      <c r="U422" s="737" t="s">
        <v>3378</v>
      </c>
      <c r="V422" s="736"/>
      <c r="W422" s="736"/>
      <c r="X422" s="736"/>
      <c r="Y422" s="736"/>
      <c r="Z422" s="736" t="s">
        <v>3364</v>
      </c>
      <c r="AA422" s="736"/>
      <c r="AB422" s="734" t="s">
        <v>3365</v>
      </c>
      <c r="AC422" s="736" t="s">
        <v>3366</v>
      </c>
      <c r="AD422" s="736">
        <v>31520</v>
      </c>
      <c r="AE422" s="734" t="s">
        <v>3367</v>
      </c>
      <c r="AF422" s="736" t="s">
        <v>3368</v>
      </c>
      <c r="AG422" s="736"/>
      <c r="AH422" s="736"/>
      <c r="AI422" s="736"/>
      <c r="AJ422" s="736"/>
      <c r="AK422" s="736"/>
      <c r="AL422" s="736"/>
      <c r="AM422" s="763"/>
      <c r="AN422" s="738"/>
      <c r="AO422" s="764"/>
      <c r="AP422" s="740" t="s">
        <v>734</v>
      </c>
      <c r="AQ422" s="742" t="s">
        <v>734</v>
      </c>
      <c r="AR422" s="742" t="s">
        <v>715</v>
      </c>
      <c r="AS422" s="775" t="s">
        <v>3369</v>
      </c>
      <c r="AT422" s="742"/>
      <c r="AU422" s="743">
        <v>43831</v>
      </c>
      <c r="AV422" s="743">
        <v>45657</v>
      </c>
      <c r="AW422" s="905" t="s">
        <v>764</v>
      </c>
      <c r="AX422" s="743">
        <v>43850</v>
      </c>
      <c r="AY422" s="742" t="s">
        <v>3371</v>
      </c>
      <c r="AZ422" s="775" t="s">
        <v>734</v>
      </c>
      <c r="BA422" s="734"/>
      <c r="BB422" s="734" t="s">
        <v>3379</v>
      </c>
      <c r="BC422" s="736"/>
      <c r="BD422" s="736"/>
      <c r="BE422" s="776" t="s">
        <v>800</v>
      </c>
      <c r="BF422" s="779" t="s">
        <v>801</v>
      </c>
      <c r="BG422" s="746" t="s">
        <v>737</v>
      </c>
      <c r="BH422" s="746"/>
      <c r="BI422" s="747"/>
    </row>
    <row r="423" spans="1:61" ht="40.15" customHeight="1">
      <c r="A423" s="749">
        <v>640791935</v>
      </c>
      <c r="B423" s="750">
        <v>64</v>
      </c>
      <c r="C423" s="751" t="s">
        <v>745</v>
      </c>
      <c r="D423" s="774"/>
      <c r="E423" s="753" t="s">
        <v>746</v>
      </c>
      <c r="F423" s="752"/>
      <c r="G423" s="736" t="s">
        <v>715</v>
      </c>
      <c r="H423" s="754" t="s">
        <v>715</v>
      </c>
      <c r="I423" s="755">
        <v>255</v>
      </c>
      <c r="J423" s="756" t="s">
        <v>968</v>
      </c>
      <c r="K423" s="778" t="s">
        <v>3380</v>
      </c>
      <c r="L423" s="758">
        <v>310781562</v>
      </c>
      <c r="M423" s="733" t="s">
        <v>3360</v>
      </c>
      <c r="N423" s="769" t="s">
        <v>3360</v>
      </c>
      <c r="O423" s="734" t="s">
        <v>3373</v>
      </c>
      <c r="P423" s="734" t="s">
        <v>1175</v>
      </c>
      <c r="Q423" s="736"/>
      <c r="R423" s="736">
        <v>64701</v>
      </c>
      <c r="S423" s="761" t="s">
        <v>3362</v>
      </c>
      <c r="T423" s="728" t="s">
        <v>722</v>
      </c>
      <c r="U423" s="737" t="s">
        <v>3374</v>
      </c>
      <c r="V423" s="736"/>
      <c r="W423" s="736"/>
      <c r="X423" s="736"/>
      <c r="Y423" s="736"/>
      <c r="Z423" s="736" t="s">
        <v>3364</v>
      </c>
      <c r="AA423" s="736"/>
      <c r="AB423" s="734" t="s">
        <v>3365</v>
      </c>
      <c r="AC423" s="736" t="s">
        <v>1175</v>
      </c>
      <c r="AD423" s="736">
        <v>31520</v>
      </c>
      <c r="AE423" s="734" t="s">
        <v>3367</v>
      </c>
      <c r="AF423" s="736" t="s">
        <v>3368</v>
      </c>
      <c r="AG423" s="736"/>
      <c r="AH423" s="736"/>
      <c r="AI423" s="736"/>
      <c r="AJ423" s="736"/>
      <c r="AK423" s="736"/>
      <c r="AL423" s="736"/>
      <c r="AM423" s="763"/>
      <c r="AN423" s="738"/>
      <c r="AO423" s="764"/>
      <c r="AP423" s="740" t="s">
        <v>734</v>
      </c>
      <c r="AQ423" s="742" t="s">
        <v>734</v>
      </c>
      <c r="AR423" s="742" t="s">
        <v>715</v>
      </c>
      <c r="AS423" s="775" t="s">
        <v>3369</v>
      </c>
      <c r="AT423" s="742"/>
      <c r="AU423" s="743">
        <v>43831</v>
      </c>
      <c r="AV423" s="743">
        <v>45657</v>
      </c>
      <c r="AW423" s="905" t="s">
        <v>764</v>
      </c>
      <c r="AX423" s="743">
        <v>43850</v>
      </c>
      <c r="AY423" s="742" t="s">
        <v>3371</v>
      </c>
      <c r="AZ423" s="775" t="s">
        <v>734</v>
      </c>
      <c r="BA423" s="734"/>
      <c r="BB423" s="734" t="s">
        <v>3379</v>
      </c>
      <c r="BC423" s="736"/>
      <c r="BD423" s="736"/>
      <c r="BE423" s="776" t="s">
        <v>800</v>
      </c>
      <c r="BF423" s="779" t="s">
        <v>801</v>
      </c>
      <c r="BG423" s="746" t="s">
        <v>737</v>
      </c>
      <c r="BH423" s="746"/>
      <c r="BI423" s="747"/>
    </row>
    <row r="424" spans="1:61" ht="40.15" customHeight="1">
      <c r="A424" s="749">
        <v>330791336</v>
      </c>
      <c r="B424" s="825">
        <v>33</v>
      </c>
      <c r="C424" s="751" t="s">
        <v>1358</v>
      </c>
      <c r="D424" s="752"/>
      <c r="E424" s="727" t="s">
        <v>1411</v>
      </c>
      <c r="F424" s="899"/>
      <c r="G424" s="736" t="s">
        <v>769</v>
      </c>
      <c r="H424" s="754" t="s">
        <v>770</v>
      </c>
      <c r="I424" s="770">
        <v>354</v>
      </c>
      <c r="J424" s="771" t="s">
        <v>771</v>
      </c>
      <c r="K424" s="757" t="s">
        <v>3381</v>
      </c>
      <c r="L424" s="758">
        <v>330001306</v>
      </c>
      <c r="M424" s="733" t="s">
        <v>3382</v>
      </c>
      <c r="N424" s="769" t="s">
        <v>3383</v>
      </c>
      <c r="O424" s="760" t="s">
        <v>3384</v>
      </c>
      <c r="P424" s="760"/>
      <c r="Q424" s="736"/>
      <c r="R424" s="736">
        <v>33600</v>
      </c>
      <c r="S424" s="761" t="s">
        <v>1104</v>
      </c>
      <c r="T424" s="728" t="s">
        <v>722</v>
      </c>
      <c r="U424" s="737" t="s">
        <v>3385</v>
      </c>
      <c r="V424" s="736"/>
      <c r="W424" s="736"/>
      <c r="X424" s="736"/>
      <c r="Y424" s="736"/>
      <c r="Z424" s="736" t="s">
        <v>3386</v>
      </c>
      <c r="AA424" s="736"/>
      <c r="AB424" s="734" t="s">
        <v>3387</v>
      </c>
      <c r="AC424" s="736"/>
      <c r="AD424" s="736">
        <v>33600</v>
      </c>
      <c r="AE424" s="734" t="s">
        <v>1104</v>
      </c>
      <c r="AF424" s="736" t="s">
        <v>3386</v>
      </c>
      <c r="AG424" s="736"/>
      <c r="AH424" s="736"/>
      <c r="AI424" s="736"/>
      <c r="AJ424" s="736"/>
      <c r="AK424" s="736"/>
      <c r="AL424" s="736"/>
      <c r="AM424" s="763"/>
      <c r="AN424" s="738"/>
      <c r="AO424" s="772"/>
      <c r="AP424" s="691" t="s">
        <v>737</v>
      </c>
      <c r="AQ424" s="740" t="s">
        <v>737</v>
      </c>
      <c r="AR424" s="691"/>
      <c r="AS424" s="691"/>
      <c r="AT424" s="740"/>
      <c r="AU424" s="765" t="s">
        <v>763</v>
      </c>
      <c r="AV424" s="765" t="s">
        <v>763</v>
      </c>
      <c r="AW424" s="766" t="s">
        <v>763</v>
      </c>
      <c r="AX424" s="765"/>
      <c r="AY424" s="691"/>
      <c r="AZ424" s="752"/>
      <c r="BA424" s="734" t="s">
        <v>778</v>
      </c>
      <c r="BB424" s="736"/>
      <c r="BC424" s="736"/>
      <c r="BD424" s="736"/>
      <c r="BE424" s="767" t="s">
        <v>1941</v>
      </c>
      <c r="BF424" s="753" t="s">
        <v>1942</v>
      </c>
      <c r="BG424" s="746" t="s">
        <v>737</v>
      </c>
      <c r="BH424" s="746"/>
      <c r="BI424" s="747"/>
    </row>
    <row r="425" spans="1:61" ht="48.75" customHeight="1">
      <c r="A425" s="749">
        <v>640796033</v>
      </c>
      <c r="B425" s="750">
        <v>64</v>
      </c>
      <c r="C425" s="751" t="s">
        <v>884</v>
      </c>
      <c r="D425" s="774"/>
      <c r="E425" s="753" t="s">
        <v>885</v>
      </c>
      <c r="F425" s="752"/>
      <c r="G425" s="736" t="s">
        <v>747</v>
      </c>
      <c r="H425" s="754" t="s">
        <v>748</v>
      </c>
      <c r="I425" s="755">
        <v>500</v>
      </c>
      <c r="J425" s="756" t="s">
        <v>749</v>
      </c>
      <c r="K425" s="757" t="s">
        <v>3388</v>
      </c>
      <c r="L425" s="758">
        <v>640795639</v>
      </c>
      <c r="M425" s="733" t="s">
        <v>3389</v>
      </c>
      <c r="N425" s="757" t="s">
        <v>3389</v>
      </c>
      <c r="O425" s="734" t="s">
        <v>3390</v>
      </c>
      <c r="P425" s="760"/>
      <c r="Q425" s="736"/>
      <c r="R425" s="736">
        <v>64310</v>
      </c>
      <c r="S425" s="761" t="s">
        <v>3391</v>
      </c>
      <c r="T425" s="728" t="s">
        <v>722</v>
      </c>
      <c r="U425" s="737" t="s">
        <v>3392</v>
      </c>
      <c r="V425" s="736"/>
      <c r="W425" s="736"/>
      <c r="X425" s="736"/>
      <c r="Y425" s="736"/>
      <c r="Z425" s="736" t="s">
        <v>3393</v>
      </c>
      <c r="AA425" s="736"/>
      <c r="AB425" s="734"/>
      <c r="AC425" s="736"/>
      <c r="AD425" s="736">
        <v>64310</v>
      </c>
      <c r="AE425" s="734" t="s">
        <v>3391</v>
      </c>
      <c r="AF425" s="736"/>
      <c r="AG425" s="736"/>
      <c r="AH425" s="736"/>
      <c r="AI425" s="736"/>
      <c r="AJ425" s="736"/>
      <c r="AK425" s="736"/>
      <c r="AL425" s="736"/>
      <c r="AM425" s="763"/>
      <c r="AN425" s="738"/>
      <c r="AO425" s="764"/>
      <c r="AP425" s="691" t="s">
        <v>734</v>
      </c>
      <c r="AQ425" s="691" t="s">
        <v>737</v>
      </c>
      <c r="AR425" s="691"/>
      <c r="AS425" s="752"/>
      <c r="AT425" s="691"/>
      <c r="AU425" s="765" t="s">
        <v>763</v>
      </c>
      <c r="AV425" s="765" t="s">
        <v>763</v>
      </c>
      <c r="AW425" s="766" t="s">
        <v>764</v>
      </c>
      <c r="AX425" s="765"/>
      <c r="AY425" s="691"/>
      <c r="AZ425" s="752"/>
      <c r="BA425" s="734"/>
      <c r="BB425" s="736"/>
      <c r="BC425" s="736"/>
      <c r="BD425" s="736"/>
      <c r="BE425" s="776" t="s">
        <v>800</v>
      </c>
      <c r="BF425" s="794" t="s">
        <v>1984</v>
      </c>
      <c r="BG425" s="746" t="s">
        <v>737</v>
      </c>
      <c r="BH425" s="746"/>
      <c r="BI425" s="747"/>
    </row>
    <row r="426" spans="1:61" ht="40.15" customHeight="1">
      <c r="A426" s="749">
        <v>640795928</v>
      </c>
      <c r="B426" s="750">
        <v>64</v>
      </c>
      <c r="C426" s="751" t="s">
        <v>745</v>
      </c>
      <c r="D426" s="752"/>
      <c r="E426" s="753" t="s">
        <v>746</v>
      </c>
      <c r="F426" s="752"/>
      <c r="G426" s="736" t="s">
        <v>747</v>
      </c>
      <c r="H426" s="754" t="s">
        <v>748</v>
      </c>
      <c r="I426" s="755">
        <v>500</v>
      </c>
      <c r="J426" s="756" t="s">
        <v>749</v>
      </c>
      <c r="K426" s="778" t="s">
        <v>3394</v>
      </c>
      <c r="L426" s="758">
        <v>640785960</v>
      </c>
      <c r="M426" s="733" t="s">
        <v>3395</v>
      </c>
      <c r="N426" s="757" t="s">
        <v>3395</v>
      </c>
      <c r="O426" s="734" t="s">
        <v>3396</v>
      </c>
      <c r="P426" s="734" t="s">
        <v>3397</v>
      </c>
      <c r="Q426" s="736"/>
      <c r="R426" s="736">
        <v>64100</v>
      </c>
      <c r="S426" s="761" t="s">
        <v>895</v>
      </c>
      <c r="T426" s="728" t="s">
        <v>722</v>
      </c>
      <c r="U426" s="737" t="s">
        <v>3398</v>
      </c>
      <c r="V426" s="736"/>
      <c r="W426" s="736"/>
      <c r="X426" s="736"/>
      <c r="Y426" s="736"/>
      <c r="Z426" s="736" t="s">
        <v>3399</v>
      </c>
      <c r="AA426" s="736"/>
      <c r="AB426" s="734" t="s">
        <v>3400</v>
      </c>
      <c r="AC426" s="736" t="s">
        <v>3397</v>
      </c>
      <c r="AD426" s="736">
        <v>64100</v>
      </c>
      <c r="AE426" s="734" t="s">
        <v>895</v>
      </c>
      <c r="AF426" s="736" t="s">
        <v>3399</v>
      </c>
      <c r="AG426" s="736"/>
      <c r="AH426" s="736"/>
      <c r="AI426" s="736"/>
      <c r="AJ426" s="736"/>
      <c r="AK426" s="736"/>
      <c r="AL426" s="736"/>
      <c r="AM426" s="763"/>
      <c r="AN426" s="738"/>
      <c r="AO426" s="764"/>
      <c r="AP426" s="691" t="s">
        <v>734</v>
      </c>
      <c r="AQ426" s="742" t="s">
        <v>734</v>
      </c>
      <c r="AR426" s="742" t="s">
        <v>748</v>
      </c>
      <c r="AS426" s="775" t="s">
        <v>3401</v>
      </c>
      <c r="AT426" s="742"/>
      <c r="AU426" s="743">
        <v>44927</v>
      </c>
      <c r="AV426" s="743">
        <v>46752</v>
      </c>
      <c r="AW426" s="744" t="s">
        <v>764</v>
      </c>
      <c r="AX426" s="743">
        <v>44925</v>
      </c>
      <c r="AY426" s="742" t="s">
        <v>869</v>
      </c>
      <c r="AZ426" s="775" t="s">
        <v>734</v>
      </c>
      <c r="BA426" s="734"/>
      <c r="BB426" s="736"/>
      <c r="BC426" s="736"/>
      <c r="BD426" s="736"/>
      <c r="BE426" s="767" t="s">
        <v>765</v>
      </c>
      <c r="BF426" s="794" t="s">
        <v>766</v>
      </c>
      <c r="BG426" s="746" t="s">
        <v>737</v>
      </c>
      <c r="BH426" s="746"/>
      <c r="BI426" s="747"/>
    </row>
    <row r="427" spans="1:61" s="943" customFormat="1" ht="59.25" customHeight="1">
      <c r="A427" s="749">
        <v>640785713</v>
      </c>
      <c r="B427" s="750">
        <v>64</v>
      </c>
      <c r="C427" s="751" t="s">
        <v>884</v>
      </c>
      <c r="D427" s="774"/>
      <c r="E427" s="753" t="s">
        <v>885</v>
      </c>
      <c r="F427" s="752"/>
      <c r="G427" s="736" t="s">
        <v>747</v>
      </c>
      <c r="H427" s="754" t="s">
        <v>748</v>
      </c>
      <c r="I427" s="755">
        <v>500</v>
      </c>
      <c r="J427" s="756" t="s">
        <v>749</v>
      </c>
      <c r="K427" s="757" t="s">
        <v>3402</v>
      </c>
      <c r="L427" s="758">
        <v>640015152</v>
      </c>
      <c r="M427" s="733" t="s">
        <v>3403</v>
      </c>
      <c r="N427" s="757" t="s">
        <v>3404</v>
      </c>
      <c r="O427" s="734" t="s">
        <v>3405</v>
      </c>
      <c r="P427" s="760"/>
      <c r="Q427" s="736"/>
      <c r="R427" s="736">
        <v>64120</v>
      </c>
      <c r="S427" s="761" t="s">
        <v>3406</v>
      </c>
      <c r="T427" s="728" t="s">
        <v>722</v>
      </c>
      <c r="U427" s="737" t="s">
        <v>3407</v>
      </c>
      <c r="V427" s="736"/>
      <c r="W427" s="736"/>
      <c r="X427" s="736"/>
      <c r="Y427" s="736"/>
      <c r="Z427" s="736" t="s">
        <v>3408</v>
      </c>
      <c r="AA427" s="736"/>
      <c r="AB427" s="734" t="s">
        <v>3409</v>
      </c>
      <c r="AC427" s="736"/>
      <c r="AD427" s="736">
        <v>64120</v>
      </c>
      <c r="AE427" s="734" t="s">
        <v>3410</v>
      </c>
      <c r="AF427" s="736" t="s">
        <v>3408</v>
      </c>
      <c r="AG427" s="736"/>
      <c r="AH427" s="736"/>
      <c r="AI427" s="736"/>
      <c r="AJ427" s="736"/>
      <c r="AK427" s="736"/>
      <c r="AL427" s="736"/>
      <c r="AM427" s="763"/>
      <c r="AN427" s="738"/>
      <c r="AO427" s="764"/>
      <c r="AP427" s="691" t="s">
        <v>734</v>
      </c>
      <c r="AQ427" s="691" t="s">
        <v>737</v>
      </c>
      <c r="AR427" s="691"/>
      <c r="AS427" s="752"/>
      <c r="AT427" s="691"/>
      <c r="AU427" s="765" t="s">
        <v>763</v>
      </c>
      <c r="AV427" s="765" t="s">
        <v>763</v>
      </c>
      <c r="AW427" s="766" t="s">
        <v>764</v>
      </c>
      <c r="AX427" s="765"/>
      <c r="AY427" s="691"/>
      <c r="AZ427" s="752"/>
      <c r="BA427" s="734"/>
      <c r="BB427" s="736"/>
      <c r="BC427" s="736"/>
      <c r="BD427" s="736"/>
      <c r="BE427" s="776" t="s">
        <v>800</v>
      </c>
      <c r="BF427" s="794" t="s">
        <v>1984</v>
      </c>
      <c r="BG427" s="746" t="s">
        <v>737</v>
      </c>
      <c r="BH427" s="746"/>
      <c r="BI427" s="747"/>
    </row>
    <row r="428" spans="1:61" ht="40.15" customHeight="1">
      <c r="A428" s="749">
        <v>330050758</v>
      </c>
      <c r="B428" s="825">
        <v>33</v>
      </c>
      <c r="C428" s="751" t="s">
        <v>1787</v>
      </c>
      <c r="D428" s="833"/>
      <c r="E428" s="753" t="s">
        <v>1714</v>
      </c>
      <c r="F428" s="753"/>
      <c r="G428" s="736" t="s">
        <v>715</v>
      </c>
      <c r="H428" s="754" t="s">
        <v>715</v>
      </c>
      <c r="I428" s="755">
        <v>255</v>
      </c>
      <c r="J428" s="756" t="s">
        <v>968</v>
      </c>
      <c r="K428" s="778" t="s">
        <v>3411</v>
      </c>
      <c r="L428" s="758">
        <v>930019484</v>
      </c>
      <c r="M428" s="733" t="s">
        <v>3412</v>
      </c>
      <c r="N428" s="769" t="s">
        <v>3412</v>
      </c>
      <c r="O428" s="734" t="s">
        <v>3413</v>
      </c>
      <c r="P428" s="760"/>
      <c r="Q428" s="736"/>
      <c r="R428" s="736">
        <v>33360</v>
      </c>
      <c r="S428" s="761" t="s">
        <v>3414</v>
      </c>
      <c r="T428" s="728" t="s">
        <v>722</v>
      </c>
      <c r="U428" s="737" t="s">
        <v>3415</v>
      </c>
      <c r="V428" s="736"/>
      <c r="W428" s="736"/>
      <c r="X428" s="736"/>
      <c r="Y428" s="736"/>
      <c r="Z428" s="736"/>
      <c r="AA428" s="736"/>
      <c r="AB428" s="734" t="s">
        <v>3416</v>
      </c>
      <c r="AC428" s="736"/>
      <c r="AD428" s="736">
        <v>93508</v>
      </c>
      <c r="AE428" s="734" t="s">
        <v>3417</v>
      </c>
      <c r="AF428" s="736" t="s">
        <v>3418</v>
      </c>
      <c r="AG428" s="736"/>
      <c r="AH428" s="736"/>
      <c r="AI428" s="736"/>
      <c r="AJ428" s="734"/>
      <c r="AK428" s="736"/>
      <c r="AL428" s="736"/>
      <c r="AM428" s="763"/>
      <c r="AN428" s="738"/>
      <c r="AO428" s="772"/>
      <c r="AP428" s="740" t="s">
        <v>734</v>
      </c>
      <c r="AQ428" s="824" t="s">
        <v>734</v>
      </c>
      <c r="AR428" s="742" t="s">
        <v>1863</v>
      </c>
      <c r="AS428" s="775" t="s">
        <v>3419</v>
      </c>
      <c r="AT428" s="742"/>
      <c r="AU428" s="743">
        <v>43466</v>
      </c>
      <c r="AV428" s="743">
        <v>45291</v>
      </c>
      <c r="AW428" s="744">
        <v>33</v>
      </c>
      <c r="AX428" s="743">
        <v>43462</v>
      </c>
      <c r="AY428" s="742" t="s">
        <v>3420</v>
      </c>
      <c r="AZ428" s="743"/>
      <c r="BA428" s="734"/>
      <c r="BB428" s="736"/>
      <c r="BC428" s="736"/>
      <c r="BD428" s="736"/>
      <c r="BE428" s="776" t="s">
        <v>1693</v>
      </c>
      <c r="BF428" s="768" t="s">
        <v>3421</v>
      </c>
      <c r="BG428" s="746" t="s">
        <v>734</v>
      </c>
      <c r="BH428" s="746"/>
      <c r="BI428" s="747"/>
    </row>
    <row r="429" spans="1:61" ht="40.15" customHeight="1">
      <c r="A429" s="749">
        <v>330057647</v>
      </c>
      <c r="B429" s="825">
        <v>33</v>
      </c>
      <c r="C429" s="751" t="s">
        <v>1787</v>
      </c>
      <c r="D429" s="833"/>
      <c r="E429" s="753" t="s">
        <v>1714</v>
      </c>
      <c r="F429" s="753"/>
      <c r="G429" s="736" t="s">
        <v>715</v>
      </c>
      <c r="H429" s="754" t="s">
        <v>715</v>
      </c>
      <c r="I429" s="755">
        <v>445</v>
      </c>
      <c r="J429" s="756" t="s">
        <v>1023</v>
      </c>
      <c r="K429" s="757" t="s">
        <v>3422</v>
      </c>
      <c r="L429" s="758">
        <v>930019484</v>
      </c>
      <c r="M429" s="733" t="s">
        <v>3412</v>
      </c>
      <c r="N429" s="769" t="s">
        <v>3412</v>
      </c>
      <c r="O429" s="734" t="s">
        <v>3423</v>
      </c>
      <c r="P429" s="760"/>
      <c r="Q429" s="736"/>
      <c r="R429" s="736">
        <v>33000</v>
      </c>
      <c r="S429" s="761" t="s">
        <v>1064</v>
      </c>
      <c r="T429" s="728" t="s">
        <v>722</v>
      </c>
      <c r="U429" s="737" t="s">
        <v>3415</v>
      </c>
      <c r="V429" s="736"/>
      <c r="W429" s="736"/>
      <c r="X429" s="736"/>
      <c r="Y429" s="736"/>
      <c r="Z429" s="736" t="s">
        <v>3424</v>
      </c>
      <c r="AA429" s="736"/>
      <c r="AB429" s="734" t="s">
        <v>3416</v>
      </c>
      <c r="AC429" s="736"/>
      <c r="AD429" s="736">
        <v>93508</v>
      </c>
      <c r="AE429" s="734" t="s">
        <v>3417</v>
      </c>
      <c r="AF429" s="736" t="s">
        <v>3418</v>
      </c>
      <c r="AG429" s="736"/>
      <c r="AH429" s="736"/>
      <c r="AI429" s="736"/>
      <c r="AJ429" s="734"/>
      <c r="AK429" s="734"/>
      <c r="AL429" s="736"/>
      <c r="AM429" s="763"/>
      <c r="AN429" s="738"/>
      <c r="AO429" s="772"/>
      <c r="AP429" s="740" t="s">
        <v>734</v>
      </c>
      <c r="AQ429" s="824" t="s">
        <v>734</v>
      </c>
      <c r="AR429" s="742" t="s">
        <v>1863</v>
      </c>
      <c r="AS429" s="775" t="s">
        <v>3419</v>
      </c>
      <c r="AT429" s="742"/>
      <c r="AU429" s="743">
        <v>43466</v>
      </c>
      <c r="AV429" s="743">
        <v>45291</v>
      </c>
      <c r="AW429" s="744">
        <v>33</v>
      </c>
      <c r="AX429" s="743">
        <v>43462</v>
      </c>
      <c r="AY429" s="742" t="s">
        <v>3420</v>
      </c>
      <c r="AZ429" s="743"/>
      <c r="BA429" s="734"/>
      <c r="BB429" s="736"/>
      <c r="BC429" s="736"/>
      <c r="BD429" s="736"/>
      <c r="BE429" s="776" t="s">
        <v>1693</v>
      </c>
      <c r="BF429" s="794" t="s">
        <v>3421</v>
      </c>
      <c r="BG429" s="746" t="s">
        <v>734</v>
      </c>
      <c r="BH429" s="746"/>
      <c r="BI429" s="747"/>
    </row>
    <row r="430" spans="1:61" ht="40.15" customHeight="1">
      <c r="A430" s="749">
        <v>330798984</v>
      </c>
      <c r="B430" s="825">
        <v>33</v>
      </c>
      <c r="C430" s="751" t="s">
        <v>1787</v>
      </c>
      <c r="D430" s="833"/>
      <c r="E430" s="753" t="s">
        <v>1714</v>
      </c>
      <c r="F430" s="753"/>
      <c r="G430" s="736" t="s">
        <v>715</v>
      </c>
      <c r="H430" s="754" t="s">
        <v>715</v>
      </c>
      <c r="I430" s="755">
        <v>246</v>
      </c>
      <c r="J430" s="756" t="s">
        <v>803</v>
      </c>
      <c r="K430" s="757" t="s">
        <v>3425</v>
      </c>
      <c r="L430" s="758">
        <v>930019484</v>
      </c>
      <c r="M430" s="733" t="s">
        <v>3412</v>
      </c>
      <c r="N430" s="769" t="s">
        <v>3412</v>
      </c>
      <c r="O430" s="734" t="s">
        <v>3426</v>
      </c>
      <c r="P430" s="760"/>
      <c r="Q430" s="736"/>
      <c r="R430" s="736">
        <v>33270</v>
      </c>
      <c r="S430" s="761" t="s">
        <v>3427</v>
      </c>
      <c r="T430" s="728" t="s">
        <v>722</v>
      </c>
      <c r="U430" s="737" t="s">
        <v>3415</v>
      </c>
      <c r="V430" s="736"/>
      <c r="W430" s="736"/>
      <c r="X430" s="736"/>
      <c r="Y430" s="736"/>
      <c r="Z430" s="736" t="s">
        <v>3428</v>
      </c>
      <c r="AA430" s="736"/>
      <c r="AB430" s="734" t="s">
        <v>3416</v>
      </c>
      <c r="AC430" s="736"/>
      <c r="AD430" s="736">
        <v>93508</v>
      </c>
      <c r="AE430" s="734" t="s">
        <v>3417</v>
      </c>
      <c r="AF430" s="736" t="s">
        <v>3418</v>
      </c>
      <c r="AG430" s="736"/>
      <c r="AH430" s="736"/>
      <c r="AI430" s="736"/>
      <c r="AJ430" s="734"/>
      <c r="AK430" s="734" t="s">
        <v>3429</v>
      </c>
      <c r="AL430" s="736"/>
      <c r="AM430" s="763"/>
      <c r="AN430" s="738"/>
      <c r="AO430" s="772"/>
      <c r="AP430" s="740" t="s">
        <v>734</v>
      </c>
      <c r="AQ430" s="824" t="s">
        <v>734</v>
      </c>
      <c r="AR430" s="742" t="s">
        <v>1863</v>
      </c>
      <c r="AS430" s="775" t="s">
        <v>3419</v>
      </c>
      <c r="AT430" s="742"/>
      <c r="AU430" s="743">
        <v>43466</v>
      </c>
      <c r="AV430" s="743">
        <v>45291</v>
      </c>
      <c r="AW430" s="744">
        <v>33</v>
      </c>
      <c r="AX430" s="743">
        <v>43462</v>
      </c>
      <c r="AY430" s="742" t="s">
        <v>3420</v>
      </c>
      <c r="AZ430" s="743"/>
      <c r="BA430" s="734"/>
      <c r="BB430" s="736"/>
      <c r="BC430" s="736"/>
      <c r="BD430" s="736"/>
      <c r="BE430" s="776" t="s">
        <v>1693</v>
      </c>
      <c r="BF430" s="794" t="s">
        <v>3421</v>
      </c>
      <c r="BG430" s="746" t="s">
        <v>734</v>
      </c>
      <c r="BH430" s="746"/>
      <c r="BI430" s="747"/>
    </row>
    <row r="431" spans="1:61" ht="40.15" customHeight="1">
      <c r="A431" s="749">
        <v>470002247</v>
      </c>
      <c r="B431" s="849">
        <v>47</v>
      </c>
      <c r="C431" s="751" t="s">
        <v>1787</v>
      </c>
      <c r="D431" s="833"/>
      <c r="E431" s="753" t="s">
        <v>1714</v>
      </c>
      <c r="F431" s="753"/>
      <c r="G431" s="736" t="s">
        <v>715</v>
      </c>
      <c r="H431" s="754" t="s">
        <v>715</v>
      </c>
      <c r="I431" s="755">
        <v>249</v>
      </c>
      <c r="J431" s="756" t="s">
        <v>3197</v>
      </c>
      <c r="K431" s="757" t="s">
        <v>3430</v>
      </c>
      <c r="L431" s="758">
        <v>930019484</v>
      </c>
      <c r="M431" s="733" t="s">
        <v>3412</v>
      </c>
      <c r="N431" s="769" t="s">
        <v>3412</v>
      </c>
      <c r="O431" s="760" t="s">
        <v>3431</v>
      </c>
      <c r="P431" s="760"/>
      <c r="Q431" s="736"/>
      <c r="R431" s="736">
        <v>47200</v>
      </c>
      <c r="S431" s="761" t="s">
        <v>3432</v>
      </c>
      <c r="T431" s="728" t="s">
        <v>722</v>
      </c>
      <c r="U431" s="737" t="s">
        <v>3415</v>
      </c>
      <c r="V431" s="736"/>
      <c r="W431" s="736"/>
      <c r="X431" s="736"/>
      <c r="Y431" s="736"/>
      <c r="Z431" s="736" t="s">
        <v>3433</v>
      </c>
      <c r="AA431" s="736"/>
      <c r="AB431" s="734" t="s">
        <v>3416</v>
      </c>
      <c r="AC431" s="736"/>
      <c r="AD431" s="736">
        <v>93508</v>
      </c>
      <c r="AE431" s="734" t="s">
        <v>3417</v>
      </c>
      <c r="AF431" s="736" t="s">
        <v>3418</v>
      </c>
      <c r="AG431" s="736"/>
      <c r="AH431" s="736"/>
      <c r="AI431" s="736"/>
      <c r="AJ431" s="734"/>
      <c r="AK431" s="736"/>
      <c r="AL431" s="736"/>
      <c r="AM431" s="763"/>
      <c r="AN431" s="738"/>
      <c r="AO431" s="772"/>
      <c r="AP431" s="740" t="s">
        <v>734</v>
      </c>
      <c r="AQ431" s="824" t="s">
        <v>734</v>
      </c>
      <c r="AR431" s="742" t="s">
        <v>1863</v>
      </c>
      <c r="AS431" s="775" t="s">
        <v>3419</v>
      </c>
      <c r="AT431" s="742"/>
      <c r="AU431" s="743">
        <v>43466</v>
      </c>
      <c r="AV431" s="743">
        <v>45291</v>
      </c>
      <c r="AW431" s="744">
        <v>33</v>
      </c>
      <c r="AX431" s="743">
        <v>43462</v>
      </c>
      <c r="AY431" s="742" t="s">
        <v>3420</v>
      </c>
      <c r="AZ431" s="743"/>
      <c r="BA431" s="734"/>
      <c r="BB431" s="734" t="s">
        <v>3434</v>
      </c>
      <c r="BC431" s="736"/>
      <c r="BD431" s="736"/>
      <c r="BE431" s="776" t="s">
        <v>1693</v>
      </c>
      <c r="BF431" s="794" t="s">
        <v>1723</v>
      </c>
      <c r="BG431" s="746" t="s">
        <v>734</v>
      </c>
      <c r="BH431" s="746"/>
      <c r="BI431" s="747"/>
    </row>
    <row r="432" spans="1:61" ht="40.15" customHeight="1">
      <c r="A432" s="749">
        <v>640785614</v>
      </c>
      <c r="B432" s="750">
        <v>64</v>
      </c>
      <c r="C432" s="751" t="s">
        <v>745</v>
      </c>
      <c r="D432" s="752"/>
      <c r="E432" s="753" t="s">
        <v>746</v>
      </c>
      <c r="F432" s="752"/>
      <c r="G432" s="736" t="s">
        <v>747</v>
      </c>
      <c r="H432" s="754" t="s">
        <v>748</v>
      </c>
      <c r="I432" s="755">
        <v>500</v>
      </c>
      <c r="J432" s="756" t="s">
        <v>749</v>
      </c>
      <c r="K432" s="778" t="s">
        <v>3435</v>
      </c>
      <c r="L432" s="758">
        <v>640001103</v>
      </c>
      <c r="M432" s="733" t="s">
        <v>3436</v>
      </c>
      <c r="N432" s="757" t="s">
        <v>3436</v>
      </c>
      <c r="O432" s="734" t="s">
        <v>3437</v>
      </c>
      <c r="P432" s="760"/>
      <c r="Q432" s="736"/>
      <c r="R432" s="736">
        <v>64200</v>
      </c>
      <c r="S432" s="761" t="s">
        <v>2535</v>
      </c>
      <c r="T432" s="728" t="s">
        <v>722</v>
      </c>
      <c r="U432" s="737" t="s">
        <v>3438</v>
      </c>
      <c r="V432" s="736"/>
      <c r="W432" s="736"/>
      <c r="X432" s="736"/>
      <c r="Y432" s="736"/>
      <c r="Z432" s="736" t="s">
        <v>3439</v>
      </c>
      <c r="AA432" s="736"/>
      <c r="AB432" s="734" t="s">
        <v>3437</v>
      </c>
      <c r="AC432" s="736"/>
      <c r="AD432" s="736">
        <v>64200</v>
      </c>
      <c r="AE432" s="734" t="s">
        <v>2535</v>
      </c>
      <c r="AF432" s="736" t="s">
        <v>3439</v>
      </c>
      <c r="AG432" s="736"/>
      <c r="AH432" s="736"/>
      <c r="AI432" s="736"/>
      <c r="AJ432" s="734"/>
      <c r="AK432" s="736"/>
      <c r="AL432" s="736"/>
      <c r="AM432" s="763"/>
      <c r="AN432" s="738"/>
      <c r="AO432" s="739"/>
      <c r="AP432" s="691" t="s">
        <v>734</v>
      </c>
      <c r="AQ432" s="742" t="s">
        <v>734</v>
      </c>
      <c r="AR432" s="742" t="s">
        <v>748</v>
      </c>
      <c r="AS432" s="742" t="s">
        <v>3440</v>
      </c>
      <c r="AT432" s="742"/>
      <c r="AU432" s="743">
        <v>43101</v>
      </c>
      <c r="AV432" s="743">
        <v>44926</v>
      </c>
      <c r="AW432" s="744" t="s">
        <v>764</v>
      </c>
      <c r="AX432" s="743">
        <v>43101</v>
      </c>
      <c r="AY432" s="742" t="s">
        <v>869</v>
      </c>
      <c r="AZ432" s="775"/>
      <c r="BA432" s="734"/>
      <c r="BB432" s="736"/>
      <c r="BC432" s="736"/>
      <c r="BD432" s="736"/>
      <c r="BE432" s="767" t="s">
        <v>765</v>
      </c>
      <c r="BF432" s="794" t="s">
        <v>766</v>
      </c>
      <c r="BG432" s="746" t="s">
        <v>737</v>
      </c>
      <c r="BH432" s="746"/>
      <c r="BI432" s="747"/>
    </row>
    <row r="433" spans="1:61" ht="69.75" customHeight="1">
      <c r="A433" s="749">
        <v>640015236</v>
      </c>
      <c r="B433" s="750">
        <v>64</v>
      </c>
      <c r="C433" s="751" t="s">
        <v>745</v>
      </c>
      <c r="D433" s="752"/>
      <c r="E433" s="753" t="s">
        <v>746</v>
      </c>
      <c r="F433" s="752"/>
      <c r="G433" s="736" t="s">
        <v>747</v>
      </c>
      <c r="H433" s="754" t="s">
        <v>748</v>
      </c>
      <c r="I433" s="755">
        <v>500</v>
      </c>
      <c r="J433" s="756" t="s">
        <v>749</v>
      </c>
      <c r="K433" s="757" t="s">
        <v>3441</v>
      </c>
      <c r="L433" s="758">
        <v>640015210</v>
      </c>
      <c r="M433" s="733" t="s">
        <v>3442</v>
      </c>
      <c r="N433" s="769" t="s">
        <v>3443</v>
      </c>
      <c r="O433" s="734" t="s">
        <v>3444</v>
      </c>
      <c r="P433" s="760"/>
      <c r="Q433" s="736"/>
      <c r="R433" s="736">
        <v>64230</v>
      </c>
      <c r="S433" s="761" t="s">
        <v>1230</v>
      </c>
      <c r="T433" s="728" t="s">
        <v>722</v>
      </c>
      <c r="U433" s="737" t="s">
        <v>3445</v>
      </c>
      <c r="V433" s="736"/>
      <c r="W433" s="736"/>
      <c r="X433" s="736"/>
      <c r="Y433" s="736"/>
      <c r="Z433" s="736" t="s">
        <v>3446</v>
      </c>
      <c r="AA433" s="736"/>
      <c r="AB433" s="734" t="s">
        <v>3444</v>
      </c>
      <c r="AC433" s="736"/>
      <c r="AD433" s="736">
        <v>64230</v>
      </c>
      <c r="AE433" s="734" t="s">
        <v>1230</v>
      </c>
      <c r="AF433" s="736" t="s">
        <v>3446</v>
      </c>
      <c r="AG433" s="736"/>
      <c r="AH433" s="736"/>
      <c r="AI433" s="736"/>
      <c r="AJ433" s="736"/>
      <c r="AK433" s="736"/>
      <c r="AL433" s="736"/>
      <c r="AM433" s="763"/>
      <c r="AN433" s="738"/>
      <c r="AO433" s="764"/>
      <c r="AP433" s="691" t="s">
        <v>734</v>
      </c>
      <c r="AQ433" s="691" t="s">
        <v>737</v>
      </c>
      <c r="AR433" s="691"/>
      <c r="AS433" s="752"/>
      <c r="AT433" s="691"/>
      <c r="AU433" s="765" t="s">
        <v>763</v>
      </c>
      <c r="AV433" s="765" t="s">
        <v>763</v>
      </c>
      <c r="AW433" s="766" t="s">
        <v>853</v>
      </c>
      <c r="AX433" s="765"/>
      <c r="AY433" s="691"/>
      <c r="AZ433" s="752"/>
      <c r="BA433" s="734"/>
      <c r="BB433" s="736" t="s">
        <v>3447</v>
      </c>
      <c r="BC433" s="736"/>
      <c r="BD433" s="736"/>
      <c r="BE433" s="767" t="s">
        <v>765</v>
      </c>
      <c r="BF433" s="794" t="s">
        <v>766</v>
      </c>
      <c r="BG433" s="746" t="s">
        <v>737</v>
      </c>
      <c r="BH433" s="746"/>
      <c r="BI433" s="747"/>
    </row>
    <row r="434" spans="1:61" ht="81" customHeight="1">
      <c r="A434" s="846">
        <v>170805477</v>
      </c>
      <c r="B434" s="834">
        <v>17</v>
      </c>
      <c r="C434" s="734" t="s">
        <v>1277</v>
      </c>
      <c r="D434" s="753"/>
      <c r="E434" s="753" t="s">
        <v>1435</v>
      </c>
      <c r="F434" s="785"/>
      <c r="G434" s="754" t="s">
        <v>747</v>
      </c>
      <c r="H434" s="754" t="s">
        <v>748</v>
      </c>
      <c r="I434" s="847">
        <v>500</v>
      </c>
      <c r="J434" s="843" t="s">
        <v>749</v>
      </c>
      <c r="K434" s="848" t="s">
        <v>3448</v>
      </c>
      <c r="L434" s="786">
        <v>170019574</v>
      </c>
      <c r="M434" s="733" t="s">
        <v>3449</v>
      </c>
      <c r="N434" s="769" t="s">
        <v>3450</v>
      </c>
      <c r="O434" s="734" t="s">
        <v>3451</v>
      </c>
      <c r="P434" s="734"/>
      <c r="Q434" s="760"/>
      <c r="R434" s="736">
        <v>17100</v>
      </c>
      <c r="S434" s="760" t="s">
        <v>3452</v>
      </c>
      <c r="T434" s="728" t="s">
        <v>722</v>
      </c>
      <c r="U434" s="737" t="s">
        <v>3453</v>
      </c>
      <c r="V434" s="736"/>
      <c r="W434" s="734"/>
      <c r="X434" s="736"/>
      <c r="Y434" s="736"/>
      <c r="Z434" s="736" t="s">
        <v>3454</v>
      </c>
      <c r="AA434" s="736"/>
      <c r="AB434" s="734" t="s">
        <v>3451</v>
      </c>
      <c r="AC434" s="736"/>
      <c r="AD434" s="736">
        <v>17100</v>
      </c>
      <c r="AE434" s="734" t="s">
        <v>3452</v>
      </c>
      <c r="AF434" s="736" t="s">
        <v>3454</v>
      </c>
      <c r="AG434" s="734"/>
      <c r="AH434" s="734"/>
      <c r="AI434" s="734"/>
      <c r="AJ434" s="734"/>
      <c r="AK434" s="734"/>
      <c r="AL434" s="734"/>
      <c r="AM434" s="763"/>
      <c r="AN434" s="738"/>
      <c r="AO434" s="739"/>
      <c r="AP434" s="691" t="s">
        <v>734</v>
      </c>
      <c r="AQ434" s="775" t="s">
        <v>734</v>
      </c>
      <c r="AR434" s="742" t="s">
        <v>748</v>
      </c>
      <c r="AS434" s="775" t="s">
        <v>3455</v>
      </c>
      <c r="AT434" s="742"/>
      <c r="AU434" s="743">
        <v>43831</v>
      </c>
      <c r="AV434" s="743">
        <v>45657</v>
      </c>
      <c r="AW434" s="744" t="s">
        <v>2484</v>
      </c>
      <c r="AX434" s="743">
        <v>44005</v>
      </c>
      <c r="AY434" s="712" t="s">
        <v>869</v>
      </c>
      <c r="AZ434" s="775" t="s">
        <v>3456</v>
      </c>
      <c r="BA434" s="791"/>
      <c r="BB434" s="793"/>
      <c r="BC434" s="793" t="s">
        <v>1713</v>
      </c>
      <c r="BD434" s="793"/>
      <c r="BE434" s="767" t="s">
        <v>1451</v>
      </c>
      <c r="BF434" s="944" t="s">
        <v>1452</v>
      </c>
      <c r="BG434" s="746" t="s">
        <v>737</v>
      </c>
      <c r="BH434" s="746"/>
      <c r="BI434" s="747"/>
    </row>
    <row r="435" spans="1:61" ht="40.15" customHeight="1">
      <c r="A435" s="725">
        <v>860790161</v>
      </c>
      <c r="B435" s="726">
        <v>86</v>
      </c>
      <c r="C435" s="727" t="s">
        <v>713</v>
      </c>
      <c r="D435" s="727"/>
      <c r="E435" s="728" t="s">
        <v>714</v>
      </c>
      <c r="F435" s="728"/>
      <c r="G435" s="729" t="s">
        <v>715</v>
      </c>
      <c r="H435" s="729" t="s">
        <v>715</v>
      </c>
      <c r="I435" s="730">
        <v>182</v>
      </c>
      <c r="J435" s="727" t="s">
        <v>716</v>
      </c>
      <c r="K435" s="782" t="s">
        <v>3457</v>
      </c>
      <c r="L435" s="732">
        <v>860789676</v>
      </c>
      <c r="M435" s="733" t="s">
        <v>3458</v>
      </c>
      <c r="N435" s="769" t="s">
        <v>3459</v>
      </c>
      <c r="O435" s="734" t="s">
        <v>3460</v>
      </c>
      <c r="P435" s="734"/>
      <c r="Q435" s="735"/>
      <c r="R435" s="736">
        <v>86000</v>
      </c>
      <c r="S435" s="734" t="s">
        <v>1397</v>
      </c>
      <c r="T435" s="728" t="s">
        <v>722</v>
      </c>
      <c r="U435" s="737" t="s">
        <v>3461</v>
      </c>
      <c r="V435" s="735" t="s">
        <v>813</v>
      </c>
      <c r="W435" s="735" t="s">
        <v>3462</v>
      </c>
      <c r="X435" s="735" t="s">
        <v>3463</v>
      </c>
      <c r="Y435" s="735" t="s">
        <v>954</v>
      </c>
      <c r="Z435" s="734" t="s">
        <v>3464</v>
      </c>
      <c r="AA435" s="735"/>
      <c r="AB435" s="734" t="s">
        <v>3465</v>
      </c>
      <c r="AC435" s="734"/>
      <c r="AD435" s="734">
        <v>86000</v>
      </c>
      <c r="AE435" s="734" t="s">
        <v>1397</v>
      </c>
      <c r="AF435" s="734" t="s">
        <v>3464</v>
      </c>
      <c r="AG435" s="735"/>
      <c r="AH435" s="735"/>
      <c r="AI435" s="735"/>
      <c r="AJ435" s="735"/>
      <c r="AK435" s="735"/>
      <c r="AL435" s="735"/>
      <c r="AM435" s="738"/>
      <c r="AN435" s="738"/>
      <c r="AO435" s="739"/>
      <c r="AP435" s="789" t="s">
        <v>734</v>
      </c>
      <c r="AQ435" s="741" t="s">
        <v>734</v>
      </c>
      <c r="AR435" s="742" t="s">
        <v>715</v>
      </c>
      <c r="AS435" s="741" t="s">
        <v>3466</v>
      </c>
      <c r="AT435" s="741"/>
      <c r="AU435" s="743">
        <v>44562</v>
      </c>
      <c r="AV435" s="743">
        <v>46387</v>
      </c>
      <c r="AW435" s="744">
        <v>86</v>
      </c>
      <c r="AX435" s="745">
        <v>44526</v>
      </c>
      <c r="AY435" s="741" t="s">
        <v>869</v>
      </c>
      <c r="AZ435" s="741" t="s">
        <v>737</v>
      </c>
      <c r="BA435" s="734"/>
      <c r="BB435" s="734"/>
      <c r="BC435" s="735"/>
      <c r="BD435" s="734"/>
      <c r="BE435" s="735" t="s">
        <v>713</v>
      </c>
      <c r="BF435" s="748" t="s">
        <v>738</v>
      </c>
      <c r="BG435" s="746" t="s">
        <v>737</v>
      </c>
      <c r="BH435" s="746"/>
      <c r="BI435" s="747"/>
    </row>
    <row r="436" spans="1:61" ht="40.15" customHeight="1">
      <c r="A436" s="749">
        <v>640797114</v>
      </c>
      <c r="B436" s="750">
        <v>64</v>
      </c>
      <c r="C436" s="753" t="s">
        <v>884</v>
      </c>
      <c r="D436" s="753"/>
      <c r="E436" s="753" t="s">
        <v>885</v>
      </c>
      <c r="F436" s="752"/>
      <c r="G436" s="736" t="s">
        <v>827</v>
      </c>
      <c r="H436" s="754" t="s">
        <v>748</v>
      </c>
      <c r="I436" s="770">
        <v>354</v>
      </c>
      <c r="J436" s="771" t="s">
        <v>771</v>
      </c>
      <c r="K436" s="757" t="s">
        <v>3467</v>
      </c>
      <c r="L436" s="758">
        <v>640797106</v>
      </c>
      <c r="M436" s="733" t="s">
        <v>3468</v>
      </c>
      <c r="N436" s="769" t="s">
        <v>3468</v>
      </c>
      <c r="O436" s="760" t="s">
        <v>3469</v>
      </c>
      <c r="P436" s="760"/>
      <c r="Q436" s="736"/>
      <c r="R436" s="736">
        <v>64300</v>
      </c>
      <c r="S436" s="761" t="s">
        <v>1217</v>
      </c>
      <c r="T436" s="728" t="s">
        <v>722</v>
      </c>
      <c r="U436" s="737" t="s">
        <v>3470</v>
      </c>
      <c r="V436" s="736"/>
      <c r="W436" s="736"/>
      <c r="X436" s="736"/>
      <c r="Y436" s="736"/>
      <c r="Z436" s="736" t="s">
        <v>3471</v>
      </c>
      <c r="AA436" s="736"/>
      <c r="AB436" s="734" t="s">
        <v>3472</v>
      </c>
      <c r="AC436" s="736"/>
      <c r="AD436" s="736">
        <v>64300</v>
      </c>
      <c r="AE436" s="734" t="s">
        <v>1217</v>
      </c>
      <c r="AF436" s="736" t="s">
        <v>3471</v>
      </c>
      <c r="AG436" s="736"/>
      <c r="AH436" s="736"/>
      <c r="AI436" s="736"/>
      <c r="AJ436" s="736"/>
      <c r="AK436" s="736"/>
      <c r="AL436" s="736"/>
      <c r="AM436" s="763"/>
      <c r="AN436" s="738"/>
      <c r="AO436" s="764"/>
      <c r="AP436" s="691" t="s">
        <v>737</v>
      </c>
      <c r="AQ436" s="691" t="s">
        <v>737</v>
      </c>
      <c r="AR436" s="691"/>
      <c r="AS436" s="752"/>
      <c r="AT436" s="691"/>
      <c r="AU436" s="765" t="s">
        <v>763</v>
      </c>
      <c r="AV436" s="765" t="s">
        <v>763</v>
      </c>
      <c r="AW436" s="766" t="s">
        <v>853</v>
      </c>
      <c r="AX436" s="765"/>
      <c r="AY436" s="691"/>
      <c r="AZ436" s="752"/>
      <c r="BA436" s="734"/>
      <c r="BB436" s="736"/>
      <c r="BC436" s="736"/>
      <c r="BD436" s="736"/>
      <c r="BE436" s="833" t="s">
        <v>1761</v>
      </c>
      <c r="BF436" s="794" t="s">
        <v>858</v>
      </c>
      <c r="BG436" s="746" t="s">
        <v>737</v>
      </c>
      <c r="BH436" s="746"/>
      <c r="BI436" s="747"/>
    </row>
    <row r="437" spans="1:61" ht="40.15" customHeight="1">
      <c r="A437" s="749">
        <v>640797221</v>
      </c>
      <c r="B437" s="750">
        <v>64</v>
      </c>
      <c r="C437" s="753" t="s">
        <v>884</v>
      </c>
      <c r="D437" s="753"/>
      <c r="E437" s="753" t="s">
        <v>885</v>
      </c>
      <c r="F437" s="752"/>
      <c r="G437" s="736" t="s">
        <v>827</v>
      </c>
      <c r="H437" s="754" t="s">
        <v>748</v>
      </c>
      <c r="I437" s="770">
        <v>354</v>
      </c>
      <c r="J437" s="771" t="s">
        <v>771</v>
      </c>
      <c r="K437" s="757" t="s">
        <v>3473</v>
      </c>
      <c r="L437" s="758">
        <v>640011649</v>
      </c>
      <c r="M437" s="733" t="s">
        <v>3474</v>
      </c>
      <c r="N437" s="769" t="s">
        <v>3475</v>
      </c>
      <c r="O437" s="760" t="s">
        <v>3476</v>
      </c>
      <c r="P437" s="760" t="s">
        <v>3477</v>
      </c>
      <c r="Q437" s="736"/>
      <c r="R437" s="736">
        <v>64290</v>
      </c>
      <c r="S437" s="761" t="s">
        <v>3478</v>
      </c>
      <c r="T437" s="728" t="s">
        <v>722</v>
      </c>
      <c r="U437" s="737" t="s">
        <v>3479</v>
      </c>
      <c r="V437" s="736"/>
      <c r="W437" s="736"/>
      <c r="X437" s="736"/>
      <c r="Y437" s="736"/>
      <c r="Z437" s="894">
        <v>559392600</v>
      </c>
      <c r="AA437" s="736"/>
      <c r="AB437" s="734" t="s">
        <v>3480</v>
      </c>
      <c r="AC437" s="736"/>
      <c r="AD437" s="736">
        <v>64290</v>
      </c>
      <c r="AE437" s="734" t="s">
        <v>3478</v>
      </c>
      <c r="AF437" s="736" t="s">
        <v>3481</v>
      </c>
      <c r="AG437" s="736"/>
      <c r="AH437" s="736"/>
      <c r="AI437" s="736"/>
      <c r="AJ437" s="736"/>
      <c r="AK437" s="736"/>
      <c r="AL437" s="736"/>
      <c r="AM437" s="763"/>
      <c r="AN437" s="738"/>
      <c r="AO437" s="764"/>
      <c r="AP437" s="691" t="s">
        <v>737</v>
      </c>
      <c r="AQ437" s="691" t="s">
        <v>737</v>
      </c>
      <c r="AR437" s="691"/>
      <c r="AS437" s="752"/>
      <c r="AT437" s="691"/>
      <c r="AU437" s="765" t="s">
        <v>763</v>
      </c>
      <c r="AV437" s="765" t="s">
        <v>763</v>
      </c>
      <c r="AW437" s="766" t="s">
        <v>853</v>
      </c>
      <c r="AX437" s="765"/>
      <c r="AY437" s="691"/>
      <c r="AZ437" s="752"/>
      <c r="BA437" s="734"/>
      <c r="BB437" s="736"/>
      <c r="BC437" s="736"/>
      <c r="BD437" s="736"/>
      <c r="BE437" s="833" t="s">
        <v>1761</v>
      </c>
      <c r="BF437" s="794" t="s">
        <v>858</v>
      </c>
      <c r="BG437" s="746" t="s">
        <v>737</v>
      </c>
      <c r="BH437" s="746"/>
      <c r="BI437" s="747"/>
    </row>
    <row r="438" spans="1:61" ht="40.15" customHeight="1">
      <c r="A438" s="725">
        <v>190006429</v>
      </c>
      <c r="B438" s="817">
        <v>19</v>
      </c>
      <c r="C438" s="751" t="s">
        <v>1787</v>
      </c>
      <c r="D438" s="833"/>
      <c r="E438" s="727" t="s">
        <v>1000</v>
      </c>
      <c r="F438" s="727"/>
      <c r="G438" s="735" t="s">
        <v>827</v>
      </c>
      <c r="H438" s="735" t="s">
        <v>748</v>
      </c>
      <c r="I438" s="730">
        <v>354</v>
      </c>
      <c r="J438" s="727" t="s">
        <v>771</v>
      </c>
      <c r="K438" s="731" t="s">
        <v>3482</v>
      </c>
      <c r="L438" s="945">
        <v>190006411</v>
      </c>
      <c r="M438" s="733" t="s">
        <v>3483</v>
      </c>
      <c r="N438" s="731" t="s">
        <v>3484</v>
      </c>
      <c r="O438" s="734" t="s">
        <v>3485</v>
      </c>
      <c r="P438" s="734"/>
      <c r="Q438" s="735"/>
      <c r="R438" s="734">
        <v>19250</v>
      </c>
      <c r="S438" s="734" t="s">
        <v>3486</v>
      </c>
      <c r="T438" s="728" t="s">
        <v>722</v>
      </c>
      <c r="U438" s="737" t="s">
        <v>3487</v>
      </c>
      <c r="V438" s="730"/>
      <c r="W438" s="861"/>
      <c r="X438" s="861"/>
      <c r="Y438" s="861"/>
      <c r="Z438" s="734" t="s">
        <v>3488</v>
      </c>
      <c r="AA438" s="861" t="s">
        <v>3489</v>
      </c>
      <c r="AB438" s="734" t="s">
        <v>3490</v>
      </c>
      <c r="AC438" s="734"/>
      <c r="AD438" s="734">
        <v>19250</v>
      </c>
      <c r="AE438" s="734" t="s">
        <v>3486</v>
      </c>
      <c r="AF438" s="734" t="s">
        <v>3488</v>
      </c>
      <c r="AG438" s="735"/>
      <c r="AH438" s="735"/>
      <c r="AI438" s="735"/>
      <c r="AJ438" s="735"/>
      <c r="AK438" s="735"/>
      <c r="AL438" s="735"/>
      <c r="AM438" s="738"/>
      <c r="AN438" s="738"/>
      <c r="AO438" s="739"/>
      <c r="AP438" s="691" t="s">
        <v>737</v>
      </c>
      <c r="AQ438" s="862" t="s">
        <v>737</v>
      </c>
      <c r="AR438" s="691"/>
      <c r="AS438" s="862"/>
      <c r="AT438" s="862"/>
      <c r="AU438" s="765" t="s">
        <v>763</v>
      </c>
      <c r="AV438" s="765" t="s">
        <v>763</v>
      </c>
      <c r="AW438" s="766" t="s">
        <v>763</v>
      </c>
      <c r="AX438" s="863"/>
      <c r="AY438" s="862"/>
      <c r="AZ438" s="862"/>
      <c r="BA438" s="734"/>
      <c r="BB438" s="734"/>
      <c r="BC438" s="734"/>
      <c r="BD438" s="734"/>
      <c r="BE438" s="735" t="s">
        <v>855</v>
      </c>
      <c r="BF438" s="730" t="s">
        <v>1013</v>
      </c>
      <c r="BG438" s="746" t="s">
        <v>737</v>
      </c>
      <c r="BH438" s="746"/>
      <c r="BI438" s="747"/>
    </row>
    <row r="439" spans="1:61" ht="63" customHeight="1">
      <c r="A439" s="879">
        <v>860782051</v>
      </c>
      <c r="B439" s="880">
        <v>86</v>
      </c>
      <c r="C439" s="751" t="s">
        <v>713</v>
      </c>
      <c r="D439" s="727"/>
      <c r="E439" s="728" t="s">
        <v>714</v>
      </c>
      <c r="F439" s="728"/>
      <c r="G439" s="791" t="s">
        <v>907</v>
      </c>
      <c r="H439" s="727" t="s">
        <v>748</v>
      </c>
      <c r="I439" s="730">
        <v>202</v>
      </c>
      <c r="J439" s="756" t="s">
        <v>1762</v>
      </c>
      <c r="K439" s="939" t="s">
        <v>3491</v>
      </c>
      <c r="L439" s="946">
        <v>340028232</v>
      </c>
      <c r="M439" s="733" t="s">
        <v>3492</v>
      </c>
      <c r="N439" s="881" t="s">
        <v>3492</v>
      </c>
      <c r="O439" s="734" t="s">
        <v>3493</v>
      </c>
      <c r="P439" s="734"/>
      <c r="Q439" s="727"/>
      <c r="R439" s="734">
        <v>86140</v>
      </c>
      <c r="S439" s="734" t="s">
        <v>2069</v>
      </c>
      <c r="T439" s="728" t="s">
        <v>722</v>
      </c>
      <c r="U439" s="737" t="s">
        <v>3494</v>
      </c>
      <c r="V439" s="727"/>
      <c r="W439" s="727"/>
      <c r="X439" s="727"/>
      <c r="Y439" s="727"/>
      <c r="Z439" s="734" t="s">
        <v>3495</v>
      </c>
      <c r="AA439" s="727"/>
      <c r="AB439" s="734" t="s">
        <v>3496</v>
      </c>
      <c r="AC439" s="734"/>
      <c r="AD439" s="947">
        <v>34430</v>
      </c>
      <c r="AE439" s="734" t="s">
        <v>3497</v>
      </c>
      <c r="AF439" s="734"/>
      <c r="AG439" s="727"/>
      <c r="AH439" s="727"/>
      <c r="AI439" s="727"/>
      <c r="AJ439" s="727"/>
      <c r="AK439" s="727"/>
      <c r="AL439" s="727"/>
      <c r="AM439" s="738"/>
      <c r="AN439" s="738"/>
      <c r="AO439" s="739"/>
      <c r="AP439" s="691" t="s">
        <v>737</v>
      </c>
      <c r="AQ439" s="781" t="s">
        <v>734</v>
      </c>
      <c r="AR439" s="742" t="s">
        <v>748</v>
      </c>
      <c r="AS439" s="818" t="s">
        <v>3498</v>
      </c>
      <c r="AT439" s="948" t="s">
        <v>3499</v>
      </c>
      <c r="AU439" s="743">
        <v>42370</v>
      </c>
      <c r="AV439" s="743">
        <v>44196</v>
      </c>
      <c r="AW439" s="744">
        <v>86</v>
      </c>
      <c r="AX439" s="940">
        <v>42710</v>
      </c>
      <c r="AY439" s="781" t="s">
        <v>869</v>
      </c>
      <c r="AZ439" s="940"/>
      <c r="BA439" s="734"/>
      <c r="BB439" s="727" t="s">
        <v>3500</v>
      </c>
      <c r="BC439" s="734"/>
      <c r="BD439" s="734"/>
      <c r="BE439" s="735" t="s">
        <v>855</v>
      </c>
      <c r="BF439" s="723" t="s">
        <v>738</v>
      </c>
      <c r="BG439" s="746" t="s">
        <v>737</v>
      </c>
      <c r="BH439" s="746"/>
      <c r="BI439" s="747"/>
    </row>
    <row r="440" spans="1:61" ht="59.25" customHeight="1">
      <c r="A440" s="749">
        <v>330027749</v>
      </c>
      <c r="B440" s="825">
        <v>33</v>
      </c>
      <c r="C440" s="751" t="s">
        <v>1358</v>
      </c>
      <c r="D440" s="752"/>
      <c r="E440" s="727" t="s">
        <v>1411</v>
      </c>
      <c r="F440" s="899"/>
      <c r="G440" s="736" t="s">
        <v>827</v>
      </c>
      <c r="H440" s="754" t="s">
        <v>748</v>
      </c>
      <c r="I440" s="770">
        <v>354</v>
      </c>
      <c r="J440" s="771" t="s">
        <v>771</v>
      </c>
      <c r="K440" s="757" t="s">
        <v>3501</v>
      </c>
      <c r="L440" s="758">
        <v>330027699</v>
      </c>
      <c r="M440" s="733" t="s">
        <v>3502</v>
      </c>
      <c r="N440" s="769" t="s">
        <v>3503</v>
      </c>
      <c r="O440" s="760" t="s">
        <v>3504</v>
      </c>
      <c r="P440" s="760"/>
      <c r="Q440" s="736"/>
      <c r="R440" s="736">
        <v>33690</v>
      </c>
      <c r="S440" s="761" t="s">
        <v>3505</v>
      </c>
      <c r="T440" s="728" t="s">
        <v>722</v>
      </c>
      <c r="U440" s="737" t="s">
        <v>3506</v>
      </c>
      <c r="V440" s="736"/>
      <c r="W440" s="736"/>
      <c r="X440" s="736"/>
      <c r="Y440" s="736"/>
      <c r="Z440" s="736" t="s">
        <v>3507</v>
      </c>
      <c r="AA440" s="736"/>
      <c r="AB440" s="734" t="s">
        <v>3508</v>
      </c>
      <c r="AC440" s="736"/>
      <c r="AD440" s="736">
        <v>33690</v>
      </c>
      <c r="AE440" s="734" t="s">
        <v>3505</v>
      </c>
      <c r="AF440" s="736"/>
      <c r="AG440" s="736"/>
      <c r="AH440" s="736"/>
      <c r="AI440" s="736"/>
      <c r="AJ440" s="736"/>
      <c r="AK440" s="736"/>
      <c r="AL440" s="736"/>
      <c r="AM440" s="763"/>
      <c r="AN440" s="738"/>
      <c r="AO440" s="764"/>
      <c r="AP440" s="691" t="s">
        <v>737</v>
      </c>
      <c r="AQ440" s="691" t="s">
        <v>737</v>
      </c>
      <c r="AR440" s="691"/>
      <c r="AS440" s="752"/>
      <c r="AT440" s="691"/>
      <c r="AU440" s="765" t="s">
        <v>763</v>
      </c>
      <c r="AV440" s="765" t="s">
        <v>763</v>
      </c>
      <c r="AW440" s="766" t="s">
        <v>763</v>
      </c>
      <c r="AX440" s="765"/>
      <c r="AY440" s="691"/>
      <c r="AZ440" s="752"/>
      <c r="BA440" s="734"/>
      <c r="BB440" s="736"/>
      <c r="BC440" s="736"/>
      <c r="BD440" s="736"/>
      <c r="BE440" s="767" t="s">
        <v>1949</v>
      </c>
      <c r="BF440" s="753" t="s">
        <v>1942</v>
      </c>
      <c r="BG440" s="746" t="s">
        <v>737</v>
      </c>
      <c r="BH440" s="746"/>
      <c r="BI440" s="747"/>
    </row>
    <row r="441" spans="1:61" ht="86.25" customHeight="1">
      <c r="A441" s="805">
        <v>160014833</v>
      </c>
      <c r="B441" s="712">
        <v>16</v>
      </c>
      <c r="C441" s="727" t="s">
        <v>926</v>
      </c>
      <c r="D441" s="727"/>
      <c r="E441" s="797" t="s">
        <v>927</v>
      </c>
      <c r="F441" s="798"/>
      <c r="G441" s="791" t="s">
        <v>715</v>
      </c>
      <c r="H441" s="791" t="s">
        <v>715</v>
      </c>
      <c r="I441" s="730">
        <v>183</v>
      </c>
      <c r="J441" s="727" t="s">
        <v>741</v>
      </c>
      <c r="K441" s="806" t="s">
        <v>3509</v>
      </c>
      <c r="L441" s="800">
        <v>750062234</v>
      </c>
      <c r="M441" s="733" t="s">
        <v>3510</v>
      </c>
      <c r="N441" s="769" t="s">
        <v>3510</v>
      </c>
      <c r="O441" s="734" t="s">
        <v>3511</v>
      </c>
      <c r="P441" s="734"/>
      <c r="Q441" s="791"/>
      <c r="R441" s="736">
        <v>16000</v>
      </c>
      <c r="S441" s="734" t="s">
        <v>959</v>
      </c>
      <c r="T441" s="728" t="s">
        <v>722</v>
      </c>
      <c r="U441" s="737" t="s">
        <v>3512</v>
      </c>
      <c r="V441" s="798" t="s">
        <v>813</v>
      </c>
      <c r="W441" s="798" t="s">
        <v>2937</v>
      </c>
      <c r="X441" s="798" t="s">
        <v>3513</v>
      </c>
      <c r="Y441" s="798" t="s">
        <v>954</v>
      </c>
      <c r="Z441" s="734" t="s">
        <v>3514</v>
      </c>
      <c r="AA441" s="791" t="s">
        <v>3515</v>
      </c>
      <c r="AB441" s="734" t="s">
        <v>3516</v>
      </c>
      <c r="AC441" s="734"/>
      <c r="AD441" s="734">
        <v>75013</v>
      </c>
      <c r="AE441" s="734" t="s">
        <v>1982</v>
      </c>
      <c r="AF441" s="734"/>
      <c r="AG441" s="798"/>
      <c r="AH441" s="798"/>
      <c r="AI441" s="798"/>
      <c r="AJ441" s="798"/>
      <c r="AK441" s="874" t="s">
        <v>3517</v>
      </c>
      <c r="AL441" s="798"/>
      <c r="AM441" s="802"/>
      <c r="AN441" s="802"/>
      <c r="AO441" s="772"/>
      <c r="AP441" s="789" t="s">
        <v>734</v>
      </c>
      <c r="AQ441" s="712" t="s">
        <v>734</v>
      </c>
      <c r="AR441" s="742" t="s">
        <v>715</v>
      </c>
      <c r="AS441" s="810" t="s">
        <v>3518</v>
      </c>
      <c r="AT441" s="810" t="s">
        <v>943</v>
      </c>
      <c r="AU441" s="743">
        <v>44927</v>
      </c>
      <c r="AV441" s="743">
        <v>46387</v>
      </c>
      <c r="AW441" s="744">
        <v>16</v>
      </c>
      <c r="AX441" s="811">
        <v>44848</v>
      </c>
      <c r="AY441" s="810" t="s">
        <v>3519</v>
      </c>
      <c r="AZ441" s="810" t="s">
        <v>734</v>
      </c>
      <c r="BA441" s="734"/>
      <c r="BB441" s="734"/>
      <c r="BC441" s="734"/>
      <c r="BD441" s="734"/>
      <c r="BE441" s="767" t="s">
        <v>2179</v>
      </c>
      <c r="BF441" s="804" t="s">
        <v>947</v>
      </c>
      <c r="BG441" s="746" t="s">
        <v>737</v>
      </c>
      <c r="BH441" s="746"/>
      <c r="BI441" s="747"/>
    </row>
    <row r="442" spans="1:61" ht="76.5" customHeight="1">
      <c r="A442" s="749">
        <v>160016572</v>
      </c>
      <c r="B442" s="712">
        <v>16</v>
      </c>
      <c r="C442" s="727" t="s">
        <v>926</v>
      </c>
      <c r="D442" s="727"/>
      <c r="E442" s="797" t="s">
        <v>927</v>
      </c>
      <c r="F442" s="798"/>
      <c r="G442" s="791" t="s">
        <v>715</v>
      </c>
      <c r="H442" s="791" t="s">
        <v>715</v>
      </c>
      <c r="I442" s="755">
        <v>182</v>
      </c>
      <c r="J442" s="756" t="s">
        <v>716</v>
      </c>
      <c r="K442" s="757" t="s">
        <v>3520</v>
      </c>
      <c r="L442" s="800">
        <v>750062234</v>
      </c>
      <c r="M442" s="733" t="s">
        <v>3510</v>
      </c>
      <c r="N442" s="769" t="s">
        <v>3510</v>
      </c>
      <c r="O442" s="734" t="s">
        <v>3511</v>
      </c>
      <c r="P442" s="734"/>
      <c r="Q442" s="791"/>
      <c r="R442" s="736">
        <v>16000</v>
      </c>
      <c r="S442" s="734" t="s">
        <v>959</v>
      </c>
      <c r="T442" s="728" t="s">
        <v>722</v>
      </c>
      <c r="U442" s="737" t="s">
        <v>3512</v>
      </c>
      <c r="V442" s="798" t="s">
        <v>813</v>
      </c>
      <c r="W442" s="798" t="s">
        <v>2937</v>
      </c>
      <c r="X442" s="798" t="s">
        <v>3513</v>
      </c>
      <c r="Y442" s="798" t="s">
        <v>954</v>
      </c>
      <c r="Z442" s="736"/>
      <c r="AA442" s="808" t="s">
        <v>3515</v>
      </c>
      <c r="AB442" s="734" t="s">
        <v>3516</v>
      </c>
      <c r="AC442" s="734"/>
      <c r="AD442" s="734">
        <v>75013</v>
      </c>
      <c r="AE442" s="734" t="s">
        <v>1982</v>
      </c>
      <c r="AF442" s="736"/>
      <c r="AG442" s="736"/>
      <c r="AH442" s="736"/>
      <c r="AI442" s="736"/>
      <c r="AJ442" s="734"/>
      <c r="AK442" s="734"/>
      <c r="AL442" s="736"/>
      <c r="AM442" s="763"/>
      <c r="AN442" s="738"/>
      <c r="AO442" s="772"/>
      <c r="AP442" s="789" t="s">
        <v>734</v>
      </c>
      <c r="AQ442" s="712" t="s">
        <v>734</v>
      </c>
      <c r="AR442" s="742" t="s">
        <v>715</v>
      </c>
      <c r="AS442" s="810" t="s">
        <v>3518</v>
      </c>
      <c r="AT442" s="810" t="s">
        <v>943</v>
      </c>
      <c r="AU442" s="743">
        <v>44927</v>
      </c>
      <c r="AV442" s="743">
        <v>46387</v>
      </c>
      <c r="AW442" s="744">
        <v>16</v>
      </c>
      <c r="AX442" s="811">
        <v>44848</v>
      </c>
      <c r="AY442" s="810" t="s">
        <v>3519</v>
      </c>
      <c r="AZ442" s="810" t="s">
        <v>734</v>
      </c>
      <c r="BA442" s="734" t="s">
        <v>3521</v>
      </c>
      <c r="BB442" s="736"/>
      <c r="BC442" s="736"/>
      <c r="BD442" s="736"/>
      <c r="BE442" s="767" t="s">
        <v>2179</v>
      </c>
      <c r="BF442" s="794" t="s">
        <v>947</v>
      </c>
      <c r="BG442" s="746" t="s">
        <v>737</v>
      </c>
      <c r="BH442" s="746"/>
      <c r="BI442" s="747"/>
    </row>
    <row r="443" spans="1:61" ht="40.15" customHeight="1">
      <c r="A443" s="749">
        <v>330793621</v>
      </c>
      <c r="B443" s="825">
        <v>33</v>
      </c>
      <c r="C443" s="751" t="s">
        <v>857</v>
      </c>
      <c r="D443" s="752"/>
      <c r="E443" s="727" t="s">
        <v>1411</v>
      </c>
      <c r="F443" s="899"/>
      <c r="G443" s="736" t="s">
        <v>827</v>
      </c>
      <c r="H443" s="754" t="s">
        <v>748</v>
      </c>
      <c r="I443" s="770">
        <v>354</v>
      </c>
      <c r="J443" s="771" t="s">
        <v>771</v>
      </c>
      <c r="K443" s="757" t="s">
        <v>3522</v>
      </c>
      <c r="L443" s="758">
        <v>330005240</v>
      </c>
      <c r="M443" s="733" t="s">
        <v>3523</v>
      </c>
      <c r="N443" s="769" t="s">
        <v>3524</v>
      </c>
      <c r="O443" s="760" t="s">
        <v>3525</v>
      </c>
      <c r="P443" s="760"/>
      <c r="Q443" s="736"/>
      <c r="R443" s="736">
        <v>33160</v>
      </c>
      <c r="S443" s="761" t="s">
        <v>3526</v>
      </c>
      <c r="T443" s="728" t="s">
        <v>722</v>
      </c>
      <c r="U443" s="737" t="s">
        <v>3527</v>
      </c>
      <c r="V443" s="736"/>
      <c r="W443" s="736"/>
      <c r="X443" s="736"/>
      <c r="Y443" s="736"/>
      <c r="Z443" s="736" t="s">
        <v>3528</v>
      </c>
      <c r="AA443" s="736"/>
      <c r="AB443" s="734" t="s">
        <v>3529</v>
      </c>
      <c r="AC443" s="736"/>
      <c r="AD443" s="736">
        <v>33160</v>
      </c>
      <c r="AE443" s="734" t="s">
        <v>3526</v>
      </c>
      <c r="AF443" s="736" t="s">
        <v>3530</v>
      </c>
      <c r="AG443" s="736"/>
      <c r="AH443" s="736"/>
      <c r="AI443" s="736"/>
      <c r="AJ443" s="736"/>
      <c r="AK443" s="736"/>
      <c r="AL443" s="736"/>
      <c r="AM443" s="763"/>
      <c r="AN443" s="738"/>
      <c r="AO443" s="764"/>
      <c r="AP443" s="691" t="s">
        <v>737</v>
      </c>
      <c r="AQ443" s="740" t="s">
        <v>737</v>
      </c>
      <c r="AR443" s="691"/>
      <c r="AS443" s="691"/>
      <c r="AT443" s="740"/>
      <c r="AU443" s="765" t="s">
        <v>763</v>
      </c>
      <c r="AV443" s="765" t="s">
        <v>763</v>
      </c>
      <c r="AW443" s="766" t="s">
        <v>763</v>
      </c>
      <c r="AX443" s="765"/>
      <c r="AY443" s="691"/>
      <c r="AZ443" s="752"/>
      <c r="BA443" s="734" t="s">
        <v>778</v>
      </c>
      <c r="BB443" s="736"/>
      <c r="BC443" s="736"/>
      <c r="BD443" s="736"/>
      <c r="BE443" s="776" t="s">
        <v>3531</v>
      </c>
      <c r="BF443" s="753" t="s">
        <v>1942</v>
      </c>
      <c r="BG443" s="746" t="s">
        <v>737</v>
      </c>
      <c r="BH443" s="746"/>
      <c r="BI443" s="747"/>
    </row>
    <row r="444" spans="1:61" ht="40.15" customHeight="1">
      <c r="A444" s="749">
        <v>330054511</v>
      </c>
      <c r="B444" s="825">
        <v>33</v>
      </c>
      <c r="C444" s="751" t="s">
        <v>1358</v>
      </c>
      <c r="D444" s="752"/>
      <c r="E444" s="727" t="s">
        <v>1411</v>
      </c>
      <c r="F444" s="899"/>
      <c r="G444" s="736" t="s">
        <v>2171</v>
      </c>
      <c r="H444" s="754" t="s">
        <v>748</v>
      </c>
      <c r="I444" s="770">
        <v>354</v>
      </c>
      <c r="J444" s="771" t="s">
        <v>771</v>
      </c>
      <c r="K444" s="757" t="s">
        <v>3532</v>
      </c>
      <c r="L444" s="758">
        <v>330801937</v>
      </c>
      <c r="M444" s="733" t="s">
        <v>3533</v>
      </c>
      <c r="N444" s="769" t="s">
        <v>3534</v>
      </c>
      <c r="O444" s="760" t="s">
        <v>3535</v>
      </c>
      <c r="P444" s="760"/>
      <c r="Q444" s="736"/>
      <c r="R444" s="736">
        <v>33340</v>
      </c>
      <c r="S444" s="761" t="s">
        <v>3536</v>
      </c>
      <c r="T444" s="728" t="s">
        <v>722</v>
      </c>
      <c r="U444" s="737" t="s">
        <v>3537</v>
      </c>
      <c r="V444" s="736"/>
      <c r="W444" s="736"/>
      <c r="X444" s="736"/>
      <c r="Y444" s="736"/>
      <c r="Z444" s="736" t="s">
        <v>3538</v>
      </c>
      <c r="AA444" s="736"/>
      <c r="AB444" s="734" t="s">
        <v>3539</v>
      </c>
      <c r="AC444" s="736" t="s">
        <v>3540</v>
      </c>
      <c r="AD444" s="736">
        <v>33340</v>
      </c>
      <c r="AE444" s="734" t="s">
        <v>3536</v>
      </c>
      <c r="AF444" s="736" t="s">
        <v>3541</v>
      </c>
      <c r="AG444" s="736"/>
      <c r="AH444" s="736"/>
      <c r="AI444" s="736"/>
      <c r="AJ444" s="736"/>
      <c r="AK444" s="736"/>
      <c r="AL444" s="736"/>
      <c r="AM444" s="763"/>
      <c r="AN444" s="738"/>
      <c r="AO444" s="764"/>
      <c r="AP444" s="691" t="s">
        <v>737</v>
      </c>
      <c r="AQ444" s="691" t="s">
        <v>737</v>
      </c>
      <c r="AR444" s="691"/>
      <c r="AS444" s="752"/>
      <c r="AT444" s="691"/>
      <c r="AU444" s="765" t="s">
        <v>763</v>
      </c>
      <c r="AV444" s="765" t="s">
        <v>763</v>
      </c>
      <c r="AW444" s="766" t="s">
        <v>763</v>
      </c>
      <c r="AX444" s="765"/>
      <c r="AY444" s="691"/>
      <c r="AZ444" s="752"/>
      <c r="BA444" s="734"/>
      <c r="BB444" s="736"/>
      <c r="BC444" s="736"/>
      <c r="BD444" s="736"/>
      <c r="BE444" s="767" t="s">
        <v>1949</v>
      </c>
      <c r="BF444" s="753" t="s">
        <v>1942</v>
      </c>
      <c r="BG444" s="746" t="s">
        <v>737</v>
      </c>
      <c r="BH444" s="746"/>
      <c r="BI444" s="747"/>
    </row>
    <row r="445" spans="1:61" ht="61.5" customHeight="1">
      <c r="A445" s="725">
        <v>190002972</v>
      </c>
      <c r="B445" s="817">
        <v>19</v>
      </c>
      <c r="C445" s="751" t="s">
        <v>999</v>
      </c>
      <c r="D445" s="833"/>
      <c r="E445" s="727" t="s">
        <v>1000</v>
      </c>
      <c r="F445" s="727"/>
      <c r="G445" s="735" t="s">
        <v>827</v>
      </c>
      <c r="H445" s="735" t="s">
        <v>748</v>
      </c>
      <c r="I445" s="730">
        <v>354</v>
      </c>
      <c r="J445" s="727" t="s">
        <v>771</v>
      </c>
      <c r="K445" s="731" t="s">
        <v>3542</v>
      </c>
      <c r="L445" s="945">
        <v>190002998</v>
      </c>
      <c r="M445" s="733" t="s">
        <v>3543</v>
      </c>
      <c r="N445" s="769" t="s">
        <v>3544</v>
      </c>
      <c r="O445" s="734" t="s">
        <v>3545</v>
      </c>
      <c r="P445" s="734"/>
      <c r="Q445" s="735"/>
      <c r="R445" s="734">
        <v>19110</v>
      </c>
      <c r="S445" s="734" t="s">
        <v>3546</v>
      </c>
      <c r="T445" s="728" t="s">
        <v>722</v>
      </c>
      <c r="U445" s="737" t="s">
        <v>3547</v>
      </c>
      <c r="V445" s="730"/>
      <c r="W445" s="861"/>
      <c r="X445" s="861"/>
      <c r="Y445" s="861"/>
      <c r="Z445" s="734" t="s">
        <v>3548</v>
      </c>
      <c r="AA445" s="861"/>
      <c r="AB445" s="734" t="s">
        <v>3549</v>
      </c>
      <c r="AC445" s="734"/>
      <c r="AD445" s="734">
        <v>19110</v>
      </c>
      <c r="AE445" s="734" t="s">
        <v>3546</v>
      </c>
      <c r="AF445" s="734" t="s">
        <v>3550</v>
      </c>
      <c r="AG445" s="735"/>
      <c r="AH445" s="735"/>
      <c r="AI445" s="735"/>
      <c r="AJ445" s="735"/>
      <c r="AK445" s="735"/>
      <c r="AL445" s="735"/>
      <c r="AM445" s="738"/>
      <c r="AN445" s="738"/>
      <c r="AO445" s="739"/>
      <c r="AP445" s="691" t="s">
        <v>737</v>
      </c>
      <c r="AQ445" s="862" t="s">
        <v>737</v>
      </c>
      <c r="AR445" s="691"/>
      <c r="AS445" s="862"/>
      <c r="AT445" s="862"/>
      <c r="AU445" s="765" t="s">
        <v>763</v>
      </c>
      <c r="AV445" s="765" t="s">
        <v>763</v>
      </c>
      <c r="AW445" s="766" t="s">
        <v>763</v>
      </c>
      <c r="AX445" s="863"/>
      <c r="AY445" s="862"/>
      <c r="AZ445" s="862"/>
      <c r="BA445" s="734"/>
      <c r="BB445" s="734"/>
      <c r="BC445" s="734"/>
      <c r="BD445" s="734"/>
      <c r="BE445" s="776" t="s">
        <v>1012</v>
      </c>
      <c r="BF445" s="730" t="s">
        <v>1013</v>
      </c>
      <c r="BG445" s="746" t="s">
        <v>737</v>
      </c>
      <c r="BH445" s="746"/>
      <c r="BI445" s="747"/>
    </row>
    <row r="446" spans="1:61" ht="40.15" customHeight="1">
      <c r="A446" s="795">
        <v>870004223</v>
      </c>
      <c r="B446" s="796">
        <v>87</v>
      </c>
      <c r="C446" s="727" t="s">
        <v>857</v>
      </c>
      <c r="D446" s="727"/>
      <c r="E446" s="797" t="s">
        <v>858</v>
      </c>
      <c r="F446" s="797"/>
      <c r="G446" s="734" t="s">
        <v>827</v>
      </c>
      <c r="H446" s="798" t="s">
        <v>748</v>
      </c>
      <c r="I446" s="773">
        <v>354</v>
      </c>
      <c r="J446" s="734" t="s">
        <v>771</v>
      </c>
      <c r="K446" s="799" t="s">
        <v>3551</v>
      </c>
      <c r="L446" s="800">
        <v>870009453</v>
      </c>
      <c r="M446" s="733" t="s">
        <v>3552</v>
      </c>
      <c r="N446" s="769" t="s">
        <v>3553</v>
      </c>
      <c r="O446" s="734" t="s">
        <v>3554</v>
      </c>
      <c r="P446" s="734"/>
      <c r="Q446" s="734"/>
      <c r="R446" s="734">
        <v>87130</v>
      </c>
      <c r="S446" s="734" t="s">
        <v>3555</v>
      </c>
      <c r="T446" s="728" t="s">
        <v>722</v>
      </c>
      <c r="U446" s="737" t="s">
        <v>3556</v>
      </c>
      <c r="V446" s="734"/>
      <c r="W446" s="734"/>
      <c r="X446" s="734"/>
      <c r="Y446" s="734"/>
      <c r="Z446" s="734" t="s">
        <v>3557</v>
      </c>
      <c r="AA446" s="801"/>
      <c r="AB446" s="734" t="s">
        <v>3554</v>
      </c>
      <c r="AC446" s="734"/>
      <c r="AD446" s="734">
        <v>87130</v>
      </c>
      <c r="AE446" s="734" t="s">
        <v>3555</v>
      </c>
      <c r="AF446" s="734" t="s">
        <v>3558</v>
      </c>
      <c r="AG446" s="734"/>
      <c r="AH446" s="734"/>
      <c r="AI446" s="734"/>
      <c r="AJ446" s="734"/>
      <c r="AK446" s="734"/>
      <c r="AL446" s="734"/>
      <c r="AM446" s="738"/>
      <c r="AN446" s="738"/>
      <c r="AO446" s="739"/>
      <c r="AP446" s="740" t="s">
        <v>734</v>
      </c>
      <c r="AQ446" s="712" t="s">
        <v>734</v>
      </c>
      <c r="AR446" s="742" t="s">
        <v>771</v>
      </c>
      <c r="AS446" s="742" t="s">
        <v>3559</v>
      </c>
      <c r="AT446" s="712"/>
      <c r="AU446" s="743">
        <v>43101</v>
      </c>
      <c r="AV446" s="743">
        <v>44926</v>
      </c>
      <c r="AW446" s="744">
        <v>87</v>
      </c>
      <c r="AX446" s="803">
        <v>43725</v>
      </c>
      <c r="AY446" s="742" t="s">
        <v>869</v>
      </c>
      <c r="AZ446" s="742" t="s">
        <v>734</v>
      </c>
      <c r="BA446" s="734"/>
      <c r="BB446" s="734"/>
      <c r="BC446" s="734"/>
      <c r="BD446" s="734"/>
      <c r="BE446" s="798" t="s">
        <v>765</v>
      </c>
      <c r="BF446" s="804" t="s">
        <v>871</v>
      </c>
      <c r="BG446" s="746" t="s">
        <v>737</v>
      </c>
      <c r="BH446" s="746"/>
      <c r="BI446" s="747"/>
    </row>
    <row r="447" spans="1:61" ht="54" customHeight="1">
      <c r="A447" s="828">
        <v>160012829</v>
      </c>
      <c r="B447" s="775">
        <v>16</v>
      </c>
      <c r="C447" s="751" t="s">
        <v>884</v>
      </c>
      <c r="D447" s="774"/>
      <c r="E447" s="797" t="s">
        <v>826</v>
      </c>
      <c r="F447" s="949"/>
      <c r="G447" s="793" t="s">
        <v>843</v>
      </c>
      <c r="H447" s="793" t="s">
        <v>843</v>
      </c>
      <c r="I447" s="773">
        <v>178</v>
      </c>
      <c r="J447" s="734" t="s">
        <v>2532</v>
      </c>
      <c r="K447" s="769" t="s">
        <v>3560</v>
      </c>
      <c r="L447" s="786">
        <v>930013768</v>
      </c>
      <c r="M447" s="733" t="s">
        <v>3561</v>
      </c>
      <c r="N447" s="769" t="s">
        <v>3561</v>
      </c>
      <c r="O447" s="734" t="s">
        <v>3562</v>
      </c>
      <c r="P447" s="734"/>
      <c r="Q447" s="736"/>
      <c r="R447" s="736">
        <v>16000</v>
      </c>
      <c r="S447" s="736" t="s">
        <v>959</v>
      </c>
      <c r="T447" s="728" t="s">
        <v>722</v>
      </c>
      <c r="U447" s="737" t="s">
        <v>3563</v>
      </c>
      <c r="V447" s="932"/>
      <c r="W447" s="734"/>
      <c r="X447" s="736"/>
      <c r="Y447" s="736"/>
      <c r="Z447" s="894" t="s">
        <v>3564</v>
      </c>
      <c r="AA447" s="950" t="s">
        <v>3565</v>
      </c>
      <c r="AB447" s="734" t="s">
        <v>3566</v>
      </c>
      <c r="AC447" s="736"/>
      <c r="AD447" s="736">
        <v>93508</v>
      </c>
      <c r="AE447" s="734" t="s">
        <v>3417</v>
      </c>
      <c r="AF447" s="736" t="s">
        <v>3567</v>
      </c>
      <c r="AG447" s="736"/>
      <c r="AH447" s="736"/>
      <c r="AI447" s="736"/>
      <c r="AJ447" s="736"/>
      <c r="AK447" s="951" t="s">
        <v>3568</v>
      </c>
      <c r="AL447" s="736"/>
      <c r="AM447" s="763"/>
      <c r="AN447" s="738"/>
      <c r="AO447" s="765"/>
      <c r="AP447" s="740" t="s">
        <v>737</v>
      </c>
      <c r="AQ447" s="752" t="s">
        <v>737</v>
      </c>
      <c r="AR447" s="691"/>
      <c r="AS447" s="752"/>
      <c r="AT447" s="691"/>
      <c r="AU447" s="765" t="s">
        <v>763</v>
      </c>
      <c r="AV447" s="765" t="s">
        <v>763</v>
      </c>
      <c r="AW447" s="766" t="s">
        <v>763</v>
      </c>
      <c r="AX447" s="765"/>
      <c r="AY447" s="691"/>
      <c r="AZ447" s="752"/>
      <c r="BA447" s="734"/>
      <c r="BB447" s="736"/>
      <c r="BC447" s="736"/>
      <c r="BD447" s="736"/>
      <c r="BE447" s="751" t="s">
        <v>3569</v>
      </c>
      <c r="BF447" s="952" t="s">
        <v>1411</v>
      </c>
      <c r="BG447" s="746" t="s">
        <v>734</v>
      </c>
      <c r="BH447" s="746"/>
      <c r="BI447" s="747"/>
    </row>
    <row r="448" spans="1:61" ht="85.5" customHeight="1">
      <c r="A448" s="828">
        <v>170021026</v>
      </c>
      <c r="B448" s="834">
        <v>17</v>
      </c>
      <c r="C448" s="751" t="s">
        <v>884</v>
      </c>
      <c r="D448" s="774"/>
      <c r="E448" s="797" t="s">
        <v>826</v>
      </c>
      <c r="F448" s="949"/>
      <c r="G448" s="736" t="s">
        <v>843</v>
      </c>
      <c r="H448" s="736" t="s">
        <v>843</v>
      </c>
      <c r="I448" s="773">
        <v>178</v>
      </c>
      <c r="J448" s="734" t="s">
        <v>2532</v>
      </c>
      <c r="K448" s="769" t="s">
        <v>3570</v>
      </c>
      <c r="L448" s="786">
        <v>930013768</v>
      </c>
      <c r="M448" s="733" t="s">
        <v>3561</v>
      </c>
      <c r="N448" s="769" t="s">
        <v>3561</v>
      </c>
      <c r="O448" s="734" t="s">
        <v>3571</v>
      </c>
      <c r="P448" s="734"/>
      <c r="Q448" s="736"/>
      <c r="R448" s="736">
        <v>17000</v>
      </c>
      <c r="S448" s="736" t="s">
        <v>3572</v>
      </c>
      <c r="T448" s="728" t="s">
        <v>722</v>
      </c>
      <c r="U448" s="737" t="s">
        <v>3573</v>
      </c>
      <c r="V448" s="932"/>
      <c r="W448" s="734"/>
      <c r="X448" s="736"/>
      <c r="Y448" s="736"/>
      <c r="Z448" s="894" t="s">
        <v>3574</v>
      </c>
      <c r="AA448" s="801" t="s">
        <v>3575</v>
      </c>
      <c r="AB448" s="734" t="s">
        <v>3566</v>
      </c>
      <c r="AC448" s="736"/>
      <c r="AD448" s="736">
        <v>93508</v>
      </c>
      <c r="AE448" s="734" t="s">
        <v>3417</v>
      </c>
      <c r="AF448" s="736" t="s">
        <v>3567</v>
      </c>
      <c r="AG448" s="736"/>
      <c r="AH448" s="736"/>
      <c r="AI448" s="736"/>
      <c r="AJ448" s="736"/>
      <c r="AK448" s="951" t="s">
        <v>3568</v>
      </c>
      <c r="AL448" s="736"/>
      <c r="AM448" s="763"/>
      <c r="AN448" s="738"/>
      <c r="AO448" s="765"/>
      <c r="AP448" s="740" t="s">
        <v>737</v>
      </c>
      <c r="AQ448" s="752" t="s">
        <v>737</v>
      </c>
      <c r="AR448" s="691"/>
      <c r="AS448" s="752"/>
      <c r="AT448" s="691"/>
      <c r="AU448" s="765" t="s">
        <v>763</v>
      </c>
      <c r="AV448" s="765" t="s">
        <v>763</v>
      </c>
      <c r="AW448" s="766" t="s">
        <v>763</v>
      </c>
      <c r="AX448" s="765"/>
      <c r="AY448" s="691"/>
      <c r="AZ448" s="752"/>
      <c r="BA448" s="734"/>
      <c r="BB448" s="736"/>
      <c r="BC448" s="736"/>
      <c r="BD448" s="736"/>
      <c r="BE448" s="751" t="s">
        <v>3569</v>
      </c>
      <c r="BF448" s="952" t="s">
        <v>1411</v>
      </c>
      <c r="BG448" s="746" t="s">
        <v>734</v>
      </c>
      <c r="BH448" s="746"/>
      <c r="BI448" s="747"/>
    </row>
    <row r="449" spans="1:61" ht="77.25" customHeight="1">
      <c r="A449" s="868">
        <v>640009858</v>
      </c>
      <c r="B449" s="750">
        <v>64</v>
      </c>
      <c r="C449" s="751" t="s">
        <v>884</v>
      </c>
      <c r="D449" s="774"/>
      <c r="E449" s="797" t="s">
        <v>826</v>
      </c>
      <c r="F449" s="752"/>
      <c r="G449" s="736" t="s">
        <v>843</v>
      </c>
      <c r="H449" s="754" t="s">
        <v>843</v>
      </c>
      <c r="I449" s="755">
        <v>178</v>
      </c>
      <c r="J449" s="756" t="s">
        <v>2532</v>
      </c>
      <c r="K449" s="869" t="s">
        <v>3576</v>
      </c>
      <c r="L449" s="870">
        <v>930013768</v>
      </c>
      <c r="M449" s="733" t="s">
        <v>3561</v>
      </c>
      <c r="N449" s="769" t="s">
        <v>3561</v>
      </c>
      <c r="O449" s="756" t="s">
        <v>3577</v>
      </c>
      <c r="P449" s="756" t="s">
        <v>3578</v>
      </c>
      <c r="Q449" s="736"/>
      <c r="R449" s="736">
        <v>64000</v>
      </c>
      <c r="S449" s="871" t="s">
        <v>849</v>
      </c>
      <c r="T449" s="728" t="s">
        <v>722</v>
      </c>
      <c r="U449" s="737" t="s">
        <v>3579</v>
      </c>
      <c r="V449" s="932"/>
      <c r="W449" s="736"/>
      <c r="X449" s="736"/>
      <c r="Y449" s="736"/>
      <c r="Z449" s="736" t="s">
        <v>3580</v>
      </c>
      <c r="AA449" s="734" t="s">
        <v>3575</v>
      </c>
      <c r="AB449" s="734" t="s">
        <v>3566</v>
      </c>
      <c r="AC449" s="736"/>
      <c r="AD449" s="736">
        <v>93508</v>
      </c>
      <c r="AE449" s="734" t="s">
        <v>3417</v>
      </c>
      <c r="AF449" s="736" t="s">
        <v>3567</v>
      </c>
      <c r="AG449" s="736"/>
      <c r="AH449" s="736"/>
      <c r="AI449" s="736"/>
      <c r="AJ449" s="736"/>
      <c r="AK449" s="953" t="s">
        <v>3568</v>
      </c>
      <c r="AL449" s="736"/>
      <c r="AM449" s="763"/>
      <c r="AN449" s="738"/>
      <c r="AO449" s="764"/>
      <c r="AP449" s="789" t="s">
        <v>737</v>
      </c>
      <c r="AQ449" s="691" t="s">
        <v>737</v>
      </c>
      <c r="AR449" s="691"/>
      <c r="AS449" s="752"/>
      <c r="AT449" s="691"/>
      <c r="AU449" s="765" t="s">
        <v>763</v>
      </c>
      <c r="AV449" s="765" t="s">
        <v>763</v>
      </c>
      <c r="AW449" s="766" t="s">
        <v>853</v>
      </c>
      <c r="AX449" s="765"/>
      <c r="AY449" s="691"/>
      <c r="AZ449" s="752"/>
      <c r="BA449" s="769" t="s">
        <v>3581</v>
      </c>
      <c r="BB449" s="736"/>
      <c r="BC449" s="736"/>
      <c r="BD449" s="736"/>
      <c r="BE449" s="751" t="s">
        <v>3569</v>
      </c>
      <c r="BF449" s="899" t="s">
        <v>902</v>
      </c>
      <c r="BG449" s="752" t="s">
        <v>734</v>
      </c>
      <c r="BH449" s="722" t="s">
        <v>3582</v>
      </c>
      <c r="BI449" s="954">
        <v>640009908</v>
      </c>
    </row>
    <row r="450" spans="1:61" ht="50.25" customHeight="1">
      <c r="A450" s="955">
        <v>790016877</v>
      </c>
      <c r="B450" s="956">
        <v>79</v>
      </c>
      <c r="C450" s="751" t="s">
        <v>884</v>
      </c>
      <c r="D450" s="774"/>
      <c r="E450" s="797" t="s">
        <v>826</v>
      </c>
      <c r="F450" s="957"/>
      <c r="G450" s="736" t="s">
        <v>843</v>
      </c>
      <c r="H450" s="736" t="s">
        <v>843</v>
      </c>
      <c r="I450" s="908">
        <v>178</v>
      </c>
      <c r="J450" s="909" t="s">
        <v>2532</v>
      </c>
      <c r="K450" s="958" t="s">
        <v>3583</v>
      </c>
      <c r="L450" s="911">
        <v>930013768</v>
      </c>
      <c r="M450" s="890" t="s">
        <v>3561</v>
      </c>
      <c r="N450" s="769" t="s">
        <v>3561</v>
      </c>
      <c r="O450" s="909" t="s">
        <v>3584</v>
      </c>
      <c r="P450" s="909"/>
      <c r="Q450" s="909"/>
      <c r="R450" s="909">
        <v>79012</v>
      </c>
      <c r="S450" s="909" t="s">
        <v>3585</v>
      </c>
      <c r="T450" s="728" t="s">
        <v>722</v>
      </c>
      <c r="U450" s="737" t="s">
        <v>3586</v>
      </c>
      <c r="V450" s="959"/>
      <c r="W450" s="909"/>
      <c r="X450" s="909"/>
      <c r="Y450" s="909"/>
      <c r="Z450" s="909" t="s">
        <v>3587</v>
      </c>
      <c r="AA450" s="909" t="s">
        <v>3575</v>
      </c>
      <c r="AB450" s="886" t="s">
        <v>3566</v>
      </c>
      <c r="AC450" s="886"/>
      <c r="AD450" s="886">
        <v>93508</v>
      </c>
      <c r="AE450" s="886" t="s">
        <v>3417</v>
      </c>
      <c r="AF450" s="886" t="s">
        <v>3567</v>
      </c>
      <c r="AG450" s="736"/>
      <c r="AH450" s="736"/>
      <c r="AI450" s="736"/>
      <c r="AJ450" s="736"/>
      <c r="AK450" s="951" t="s">
        <v>3568</v>
      </c>
      <c r="AL450" s="736"/>
      <c r="AM450" s="763"/>
      <c r="AN450" s="738"/>
      <c r="AO450" s="765"/>
      <c r="AP450" s="740" t="s">
        <v>737</v>
      </c>
      <c r="AQ450" s="752" t="s">
        <v>737</v>
      </c>
      <c r="AR450" s="691"/>
      <c r="AS450" s="752"/>
      <c r="AT450" s="691"/>
      <c r="AU450" s="765" t="s">
        <v>763</v>
      </c>
      <c r="AV450" s="765" t="s">
        <v>763</v>
      </c>
      <c r="AW450" s="766" t="s">
        <v>763</v>
      </c>
      <c r="AX450" s="765"/>
      <c r="AY450" s="691"/>
      <c r="AZ450" s="752"/>
      <c r="BA450" s="734"/>
      <c r="BB450" s="736"/>
      <c r="BC450" s="736"/>
      <c r="BD450" s="736"/>
      <c r="BE450" s="751" t="s">
        <v>3569</v>
      </c>
      <c r="BF450" s="723" t="s">
        <v>738</v>
      </c>
      <c r="BG450" s="746" t="s">
        <v>734</v>
      </c>
      <c r="BH450" s="746"/>
      <c r="BI450" s="747"/>
    </row>
    <row r="451" spans="1:61" ht="62.25" customHeight="1">
      <c r="A451" s="955">
        <v>860010925</v>
      </c>
      <c r="B451" s="960">
        <v>86</v>
      </c>
      <c r="C451" s="751" t="s">
        <v>884</v>
      </c>
      <c r="D451" s="774"/>
      <c r="E451" s="797" t="s">
        <v>826</v>
      </c>
      <c r="F451" s="957"/>
      <c r="G451" s="736" t="s">
        <v>843</v>
      </c>
      <c r="H451" s="736" t="s">
        <v>843</v>
      </c>
      <c r="I451" s="908">
        <v>178</v>
      </c>
      <c r="J451" s="909" t="s">
        <v>2532</v>
      </c>
      <c r="K451" s="958" t="s">
        <v>3588</v>
      </c>
      <c r="L451" s="911">
        <v>930013768</v>
      </c>
      <c r="M451" s="890" t="s">
        <v>3561</v>
      </c>
      <c r="N451" s="888" t="s">
        <v>3561</v>
      </c>
      <c r="O451" s="909" t="s">
        <v>3589</v>
      </c>
      <c r="P451" s="909"/>
      <c r="Q451" s="909"/>
      <c r="R451" s="909">
        <v>86000</v>
      </c>
      <c r="S451" s="909" t="s">
        <v>1397</v>
      </c>
      <c r="T451" s="728" t="s">
        <v>722</v>
      </c>
      <c r="U451" s="737" t="s">
        <v>3590</v>
      </c>
      <c r="V451" s="959"/>
      <c r="W451" s="909"/>
      <c r="X451" s="909"/>
      <c r="Y451" s="909"/>
      <c r="Z451" s="909" t="s">
        <v>3591</v>
      </c>
      <c r="AA451" s="909" t="s">
        <v>3575</v>
      </c>
      <c r="AB451" s="886" t="s">
        <v>3566</v>
      </c>
      <c r="AC451" s="886"/>
      <c r="AD451" s="886">
        <v>93508</v>
      </c>
      <c r="AE451" s="886" t="s">
        <v>3417</v>
      </c>
      <c r="AF451" s="886" t="s">
        <v>3567</v>
      </c>
      <c r="AG451" s="736"/>
      <c r="AH451" s="736"/>
      <c r="AI451" s="736"/>
      <c r="AJ451" s="736"/>
      <c r="AK451" s="951" t="s">
        <v>3568</v>
      </c>
      <c r="AL451" s="736"/>
      <c r="AM451" s="763"/>
      <c r="AN451" s="738"/>
      <c r="AO451" s="765"/>
      <c r="AP451" s="740" t="s">
        <v>737</v>
      </c>
      <c r="AQ451" s="752" t="s">
        <v>737</v>
      </c>
      <c r="AR451" s="691"/>
      <c r="AS451" s="752"/>
      <c r="AT451" s="691"/>
      <c r="AU451" s="765" t="s">
        <v>763</v>
      </c>
      <c r="AV451" s="765" t="s">
        <v>763</v>
      </c>
      <c r="AW451" s="766" t="s">
        <v>763</v>
      </c>
      <c r="AX451" s="765"/>
      <c r="AY451" s="691"/>
      <c r="AZ451" s="752"/>
      <c r="BA451" s="734"/>
      <c r="BB451" s="736"/>
      <c r="BC451" s="736"/>
      <c r="BD451" s="736"/>
      <c r="BE451" s="751" t="s">
        <v>3569</v>
      </c>
      <c r="BF451" s="723" t="s">
        <v>738</v>
      </c>
      <c r="BG451" s="746" t="s">
        <v>734</v>
      </c>
      <c r="BH451" s="746"/>
      <c r="BI451" s="747"/>
    </row>
    <row r="452" spans="1:61" ht="75.75" customHeight="1">
      <c r="A452" s="828">
        <v>870016557</v>
      </c>
      <c r="B452" s="916">
        <v>87</v>
      </c>
      <c r="C452" s="751" t="s">
        <v>884</v>
      </c>
      <c r="D452" s="774"/>
      <c r="E452" s="797" t="s">
        <v>826</v>
      </c>
      <c r="F452" s="949"/>
      <c r="G452" s="736" t="s">
        <v>843</v>
      </c>
      <c r="H452" s="736" t="s">
        <v>843</v>
      </c>
      <c r="I452" s="773">
        <v>178</v>
      </c>
      <c r="J452" s="734" t="s">
        <v>2532</v>
      </c>
      <c r="K452" s="769" t="s">
        <v>3592</v>
      </c>
      <c r="L452" s="786">
        <v>930013768</v>
      </c>
      <c r="M452" s="733" t="s">
        <v>3561</v>
      </c>
      <c r="N452" s="769" t="s">
        <v>3561</v>
      </c>
      <c r="O452" s="734" t="s">
        <v>3593</v>
      </c>
      <c r="P452" s="734"/>
      <c r="Q452" s="736"/>
      <c r="R452" s="736">
        <v>87000</v>
      </c>
      <c r="S452" s="736" t="s">
        <v>1877</v>
      </c>
      <c r="T452" s="728" t="s">
        <v>722</v>
      </c>
      <c r="U452" s="737" t="s">
        <v>3594</v>
      </c>
      <c r="V452" s="932"/>
      <c r="W452" s="734"/>
      <c r="X452" s="736"/>
      <c r="Y452" s="736"/>
      <c r="Z452" s="894" t="s">
        <v>3595</v>
      </c>
      <c r="AA452" s="801" t="s">
        <v>3575</v>
      </c>
      <c r="AB452" s="734" t="s">
        <v>3566</v>
      </c>
      <c r="AC452" s="736"/>
      <c r="AD452" s="736">
        <v>93508</v>
      </c>
      <c r="AE452" s="734" t="s">
        <v>3417</v>
      </c>
      <c r="AF452" s="736" t="s">
        <v>3567</v>
      </c>
      <c r="AG452" s="736"/>
      <c r="AH452" s="736"/>
      <c r="AI452" s="736"/>
      <c r="AJ452" s="736"/>
      <c r="AK452" s="951" t="s">
        <v>3568</v>
      </c>
      <c r="AL452" s="736"/>
      <c r="AM452" s="763"/>
      <c r="AN452" s="738"/>
      <c r="AO452" s="765"/>
      <c r="AP452" s="740" t="s">
        <v>737</v>
      </c>
      <c r="AQ452" s="752" t="s">
        <v>737</v>
      </c>
      <c r="AR452" s="691"/>
      <c r="AS452" s="752"/>
      <c r="AT452" s="691"/>
      <c r="AU452" s="765" t="s">
        <v>763</v>
      </c>
      <c r="AV452" s="765" t="s">
        <v>763</v>
      </c>
      <c r="AW452" s="766" t="s">
        <v>763</v>
      </c>
      <c r="AX452" s="765"/>
      <c r="AY452" s="691"/>
      <c r="AZ452" s="752"/>
      <c r="BA452" s="734"/>
      <c r="BB452" s="736"/>
      <c r="BC452" s="736"/>
      <c r="BD452" s="736"/>
      <c r="BE452" s="751" t="s">
        <v>3569</v>
      </c>
      <c r="BF452" s="952" t="s">
        <v>1411</v>
      </c>
      <c r="BG452" s="746" t="s">
        <v>734</v>
      </c>
      <c r="BH452" s="746"/>
      <c r="BI452" s="747"/>
    </row>
    <row r="453" spans="1:61" ht="42" customHeight="1">
      <c r="A453" s="961">
        <v>230003139</v>
      </c>
      <c r="B453" s="820">
        <v>23</v>
      </c>
      <c r="C453" s="753" t="s">
        <v>765</v>
      </c>
      <c r="D453" s="728"/>
      <c r="E453" s="753" t="s">
        <v>1035</v>
      </c>
      <c r="F453" s="785"/>
      <c r="G453" s="736" t="s">
        <v>715</v>
      </c>
      <c r="H453" s="736" t="s">
        <v>715</v>
      </c>
      <c r="I453" s="773">
        <v>182</v>
      </c>
      <c r="J453" s="734" t="s">
        <v>716</v>
      </c>
      <c r="K453" s="769" t="s">
        <v>3596</v>
      </c>
      <c r="L453" s="786">
        <v>590799730</v>
      </c>
      <c r="M453" s="733" t="s">
        <v>3597</v>
      </c>
      <c r="N453" s="769" t="s">
        <v>3598</v>
      </c>
      <c r="O453" s="734" t="s">
        <v>3599</v>
      </c>
      <c r="P453" s="734" t="s">
        <v>3600</v>
      </c>
      <c r="Q453" s="734" t="s">
        <v>3601</v>
      </c>
      <c r="R453" s="736">
        <v>23300</v>
      </c>
      <c r="S453" s="734" t="s">
        <v>3602</v>
      </c>
      <c r="T453" s="728" t="s">
        <v>722</v>
      </c>
      <c r="U453" s="737" t="s">
        <v>3603</v>
      </c>
      <c r="V453" s="734"/>
      <c r="W453" s="734"/>
      <c r="X453" s="734"/>
      <c r="Y453" s="734"/>
      <c r="Z453" s="736" t="s">
        <v>3604</v>
      </c>
      <c r="AA453" s="734"/>
      <c r="AB453" s="734" t="s">
        <v>3605</v>
      </c>
      <c r="AC453" s="736" t="s">
        <v>3606</v>
      </c>
      <c r="AD453" s="736">
        <v>59003</v>
      </c>
      <c r="AE453" s="734" t="s">
        <v>3607</v>
      </c>
      <c r="AF453" s="736" t="s">
        <v>3608</v>
      </c>
      <c r="AG453" s="734"/>
      <c r="AH453" s="734"/>
      <c r="AI453" s="734"/>
      <c r="AJ453" s="734"/>
      <c r="AK453" s="734"/>
      <c r="AL453" s="734"/>
      <c r="AM453" s="763"/>
      <c r="AN453" s="738"/>
      <c r="AO453" s="765"/>
      <c r="AP453" s="752" t="s">
        <v>734</v>
      </c>
      <c r="AQ453" s="962" t="s">
        <v>734</v>
      </c>
      <c r="AR453" s="742" t="s">
        <v>1863</v>
      </c>
      <c r="AS453" s="742" t="s">
        <v>3609</v>
      </c>
      <c r="AT453" s="742"/>
      <c r="AU453" s="743">
        <v>42736</v>
      </c>
      <c r="AV453" s="743">
        <v>44561</v>
      </c>
      <c r="AW453" s="744">
        <v>23</v>
      </c>
      <c r="AX453" s="803">
        <v>42736</v>
      </c>
      <c r="AY453" s="742" t="s">
        <v>3610</v>
      </c>
      <c r="AZ453" s="803"/>
      <c r="BA453" s="734" t="s">
        <v>3611</v>
      </c>
      <c r="BB453" s="736"/>
      <c r="BC453" s="736"/>
      <c r="BD453" s="736"/>
      <c r="BE453" s="734" t="s">
        <v>1049</v>
      </c>
      <c r="BF453" s="753" t="s">
        <v>1050</v>
      </c>
      <c r="BG453" s="752" t="s">
        <v>734</v>
      </c>
      <c r="BH453" s="963" t="s">
        <v>3612</v>
      </c>
      <c r="BI453" s="954">
        <v>870015757</v>
      </c>
    </row>
    <row r="454" spans="1:61" ht="40.15" customHeight="1">
      <c r="A454" s="828">
        <v>230003295</v>
      </c>
      <c r="B454" s="820">
        <v>23</v>
      </c>
      <c r="C454" s="753" t="s">
        <v>765</v>
      </c>
      <c r="D454" s="728"/>
      <c r="E454" s="753" t="s">
        <v>1035</v>
      </c>
      <c r="F454" s="785"/>
      <c r="G454" s="736" t="s">
        <v>715</v>
      </c>
      <c r="H454" s="736" t="s">
        <v>715</v>
      </c>
      <c r="I454" s="773">
        <v>182</v>
      </c>
      <c r="J454" s="734" t="s">
        <v>716</v>
      </c>
      <c r="K454" s="769" t="s">
        <v>3613</v>
      </c>
      <c r="L454" s="786">
        <v>590799730</v>
      </c>
      <c r="M454" s="733" t="s">
        <v>3597</v>
      </c>
      <c r="N454" s="769" t="s">
        <v>3598</v>
      </c>
      <c r="O454" s="734" t="s">
        <v>3614</v>
      </c>
      <c r="P454" s="734"/>
      <c r="Q454" s="734"/>
      <c r="R454" s="736">
        <v>23300</v>
      </c>
      <c r="S454" s="734" t="s">
        <v>3602</v>
      </c>
      <c r="T454" s="728" t="s">
        <v>722</v>
      </c>
      <c r="U454" s="737" t="s">
        <v>3603</v>
      </c>
      <c r="V454" s="734"/>
      <c r="W454" s="734"/>
      <c r="X454" s="734"/>
      <c r="Y454" s="734"/>
      <c r="Z454" s="736" t="s">
        <v>3615</v>
      </c>
      <c r="AA454" s="734"/>
      <c r="AB454" s="734" t="s">
        <v>3616</v>
      </c>
      <c r="AC454" s="736" t="s">
        <v>3617</v>
      </c>
      <c r="AD454" s="736">
        <v>59003</v>
      </c>
      <c r="AE454" s="734" t="s">
        <v>3607</v>
      </c>
      <c r="AF454" s="736" t="s">
        <v>3608</v>
      </c>
      <c r="AG454" s="734"/>
      <c r="AH454" s="734"/>
      <c r="AI454" s="734"/>
      <c r="AJ454" s="734"/>
      <c r="AK454" s="734"/>
      <c r="AL454" s="734"/>
      <c r="AM454" s="763"/>
      <c r="AN454" s="738"/>
      <c r="AO454" s="765"/>
      <c r="AP454" s="752" t="s">
        <v>734</v>
      </c>
      <c r="AQ454" s="824" t="s">
        <v>734</v>
      </c>
      <c r="AR454" s="742" t="s">
        <v>1863</v>
      </c>
      <c r="AS454" s="742" t="s">
        <v>3609</v>
      </c>
      <c r="AT454" s="742"/>
      <c r="AU454" s="743">
        <v>42736</v>
      </c>
      <c r="AV454" s="743">
        <v>44561</v>
      </c>
      <c r="AW454" s="744">
        <v>23</v>
      </c>
      <c r="AX454" s="803">
        <v>42736</v>
      </c>
      <c r="AY454" s="742" t="s">
        <v>3610</v>
      </c>
      <c r="AZ454" s="803"/>
      <c r="BA454" s="791" t="s">
        <v>3618</v>
      </c>
      <c r="BB454" s="793"/>
      <c r="BC454" s="793"/>
      <c r="BD454" s="793"/>
      <c r="BE454" s="773" t="s">
        <v>1049</v>
      </c>
      <c r="BF454" s="785" t="s">
        <v>1050</v>
      </c>
      <c r="BG454" s="746" t="s">
        <v>734</v>
      </c>
      <c r="BH454" s="746"/>
      <c r="BI454" s="747"/>
    </row>
    <row r="455" spans="1:61" ht="55.5" customHeight="1">
      <c r="A455" s="828">
        <v>230003303</v>
      </c>
      <c r="B455" s="820">
        <v>23</v>
      </c>
      <c r="C455" s="753" t="s">
        <v>765</v>
      </c>
      <c r="D455" s="728"/>
      <c r="E455" s="753" t="s">
        <v>1035</v>
      </c>
      <c r="F455" s="785"/>
      <c r="G455" s="736" t="s">
        <v>715</v>
      </c>
      <c r="H455" s="736" t="s">
        <v>715</v>
      </c>
      <c r="I455" s="773">
        <v>182</v>
      </c>
      <c r="J455" s="734" t="s">
        <v>716</v>
      </c>
      <c r="K455" s="769" t="s">
        <v>3619</v>
      </c>
      <c r="L455" s="786">
        <v>590799730</v>
      </c>
      <c r="M455" s="733" t="s">
        <v>3597</v>
      </c>
      <c r="N455" s="769" t="s">
        <v>3598</v>
      </c>
      <c r="O455" s="734" t="s">
        <v>3620</v>
      </c>
      <c r="P455" s="734"/>
      <c r="Q455" s="734"/>
      <c r="R455" s="736">
        <v>23500</v>
      </c>
      <c r="S455" s="734" t="s">
        <v>3621</v>
      </c>
      <c r="T455" s="728" t="s">
        <v>722</v>
      </c>
      <c r="U455" s="737" t="s">
        <v>3622</v>
      </c>
      <c r="V455" s="734"/>
      <c r="W455" s="734"/>
      <c r="X455" s="734"/>
      <c r="Y455" s="734"/>
      <c r="Z455" s="736" t="s">
        <v>3623</v>
      </c>
      <c r="AA455" s="734"/>
      <c r="AB455" s="734" t="s">
        <v>3616</v>
      </c>
      <c r="AC455" s="736" t="s">
        <v>3617</v>
      </c>
      <c r="AD455" s="736">
        <v>59003</v>
      </c>
      <c r="AE455" s="734" t="s">
        <v>3607</v>
      </c>
      <c r="AF455" s="736" t="s">
        <v>3608</v>
      </c>
      <c r="AG455" s="734"/>
      <c r="AH455" s="734"/>
      <c r="AI455" s="734"/>
      <c r="AJ455" s="734"/>
      <c r="AK455" s="734"/>
      <c r="AL455" s="734"/>
      <c r="AM455" s="763"/>
      <c r="AN455" s="738"/>
      <c r="AO455" s="765"/>
      <c r="AP455" s="752" t="s">
        <v>734</v>
      </c>
      <c r="AQ455" s="824" t="s">
        <v>734</v>
      </c>
      <c r="AR455" s="742" t="s">
        <v>1863</v>
      </c>
      <c r="AS455" s="742" t="s">
        <v>3609</v>
      </c>
      <c r="AT455" s="742"/>
      <c r="AU455" s="743">
        <v>42736</v>
      </c>
      <c r="AV455" s="743">
        <v>44561</v>
      </c>
      <c r="AW455" s="744">
        <v>23</v>
      </c>
      <c r="AX455" s="803">
        <v>42736</v>
      </c>
      <c r="AY455" s="742" t="s">
        <v>3610</v>
      </c>
      <c r="AZ455" s="803"/>
      <c r="BA455" s="791" t="s">
        <v>3618</v>
      </c>
      <c r="BB455" s="793"/>
      <c r="BC455" s="793"/>
      <c r="BD455" s="793"/>
      <c r="BE455" s="773" t="s">
        <v>1049</v>
      </c>
      <c r="BF455" s="785" t="s">
        <v>1050</v>
      </c>
      <c r="BG455" s="746" t="s">
        <v>734</v>
      </c>
      <c r="BH455" s="746"/>
      <c r="BI455" s="747"/>
    </row>
    <row r="456" spans="1:61" ht="40.15" customHeight="1">
      <c r="A456" s="961">
        <v>230004210</v>
      </c>
      <c r="B456" s="820">
        <v>23</v>
      </c>
      <c r="C456" s="753" t="s">
        <v>765</v>
      </c>
      <c r="D456" s="728"/>
      <c r="E456" s="753" t="s">
        <v>1035</v>
      </c>
      <c r="F456" s="785"/>
      <c r="G456" s="736" t="s">
        <v>715</v>
      </c>
      <c r="H456" s="736" t="s">
        <v>715</v>
      </c>
      <c r="I456" s="773">
        <v>186</v>
      </c>
      <c r="J456" s="734" t="s">
        <v>1225</v>
      </c>
      <c r="K456" s="769" t="s">
        <v>3624</v>
      </c>
      <c r="L456" s="786">
        <v>590799730</v>
      </c>
      <c r="M456" s="733" t="s">
        <v>3597</v>
      </c>
      <c r="N456" s="769" t="s">
        <v>3598</v>
      </c>
      <c r="O456" s="734" t="s">
        <v>3625</v>
      </c>
      <c r="P456" s="734"/>
      <c r="Q456" s="734"/>
      <c r="R456" s="736">
        <v>23000</v>
      </c>
      <c r="S456" s="734" t="s">
        <v>1857</v>
      </c>
      <c r="T456" s="728" t="s">
        <v>722</v>
      </c>
      <c r="U456" s="737" t="s">
        <v>3626</v>
      </c>
      <c r="V456" s="734"/>
      <c r="W456" s="734"/>
      <c r="X456" s="734"/>
      <c r="Y456" s="734"/>
      <c r="Z456" s="736" t="s">
        <v>3627</v>
      </c>
      <c r="AA456" s="734"/>
      <c r="AB456" s="734" t="s">
        <v>3605</v>
      </c>
      <c r="AC456" s="736" t="s">
        <v>3606</v>
      </c>
      <c r="AD456" s="736">
        <v>59003</v>
      </c>
      <c r="AE456" s="734" t="s">
        <v>3607</v>
      </c>
      <c r="AF456" s="736" t="s">
        <v>3608</v>
      </c>
      <c r="AG456" s="734"/>
      <c r="AH456" s="734"/>
      <c r="AI456" s="734"/>
      <c r="AJ456" s="734"/>
      <c r="AK456" s="734"/>
      <c r="AL456" s="734"/>
      <c r="AM456" s="763"/>
      <c r="AN456" s="738"/>
      <c r="AO456" s="765"/>
      <c r="AP456" s="752" t="s">
        <v>734</v>
      </c>
      <c r="AQ456" s="962" t="s">
        <v>734</v>
      </c>
      <c r="AR456" s="742" t="s">
        <v>1863</v>
      </c>
      <c r="AS456" s="742" t="s">
        <v>3609</v>
      </c>
      <c r="AT456" s="742"/>
      <c r="AU456" s="743">
        <v>42736</v>
      </c>
      <c r="AV456" s="743">
        <v>44561</v>
      </c>
      <c r="AW456" s="744">
        <v>23</v>
      </c>
      <c r="AX456" s="803">
        <v>42736</v>
      </c>
      <c r="AY456" s="742" t="s">
        <v>3610</v>
      </c>
      <c r="AZ456" s="803"/>
      <c r="BA456" s="734" t="s">
        <v>3611</v>
      </c>
      <c r="BB456" s="736"/>
      <c r="BC456" s="736"/>
      <c r="BD456" s="736"/>
      <c r="BE456" s="734" t="s">
        <v>1049</v>
      </c>
      <c r="BF456" s="753" t="s">
        <v>1050</v>
      </c>
      <c r="BG456" s="752" t="s">
        <v>734</v>
      </c>
      <c r="BH456" s="963" t="s">
        <v>3612</v>
      </c>
      <c r="BI456" s="954">
        <v>230780116</v>
      </c>
    </row>
    <row r="457" spans="1:61" ht="40.15" customHeight="1">
      <c r="A457" s="828">
        <v>230780090</v>
      </c>
      <c r="B457" s="820">
        <v>23</v>
      </c>
      <c r="C457" s="753" t="s">
        <v>765</v>
      </c>
      <c r="D457" s="728"/>
      <c r="E457" s="753" t="s">
        <v>1035</v>
      </c>
      <c r="F457" s="785"/>
      <c r="G457" s="736" t="s">
        <v>715</v>
      </c>
      <c r="H457" s="736" t="s">
        <v>715</v>
      </c>
      <c r="I457" s="773">
        <v>183</v>
      </c>
      <c r="J457" s="734" t="s">
        <v>741</v>
      </c>
      <c r="K457" s="769" t="s">
        <v>3628</v>
      </c>
      <c r="L457" s="786">
        <v>590799730</v>
      </c>
      <c r="M457" s="733" t="s">
        <v>3597</v>
      </c>
      <c r="N457" s="769" t="s">
        <v>3598</v>
      </c>
      <c r="O457" s="734"/>
      <c r="P457" s="734" t="s">
        <v>3629</v>
      </c>
      <c r="Q457" s="734"/>
      <c r="R457" s="736">
        <v>23300</v>
      </c>
      <c r="S457" s="734" t="s">
        <v>3602</v>
      </c>
      <c r="T457" s="728" t="s">
        <v>722</v>
      </c>
      <c r="U457" s="737" t="s">
        <v>3603</v>
      </c>
      <c r="V457" s="734"/>
      <c r="W457" s="734"/>
      <c r="X457" s="734"/>
      <c r="Y457" s="734"/>
      <c r="Z457" s="736" t="s">
        <v>3630</v>
      </c>
      <c r="AA457" s="734"/>
      <c r="AB457" s="734" t="s">
        <v>3616</v>
      </c>
      <c r="AC457" s="736" t="s">
        <v>3617</v>
      </c>
      <c r="AD457" s="736">
        <v>59003</v>
      </c>
      <c r="AE457" s="734" t="s">
        <v>3607</v>
      </c>
      <c r="AF457" s="736" t="s">
        <v>3608</v>
      </c>
      <c r="AG457" s="734"/>
      <c r="AH457" s="734"/>
      <c r="AI457" s="734"/>
      <c r="AJ457" s="734"/>
      <c r="AK457" s="734"/>
      <c r="AL457" s="734"/>
      <c r="AM457" s="763"/>
      <c r="AN457" s="738"/>
      <c r="AO457" s="765"/>
      <c r="AP457" s="752" t="s">
        <v>734</v>
      </c>
      <c r="AQ457" s="824" t="s">
        <v>734</v>
      </c>
      <c r="AR457" s="742" t="s">
        <v>1863</v>
      </c>
      <c r="AS457" s="742" t="s">
        <v>3609</v>
      </c>
      <c r="AT457" s="742"/>
      <c r="AU457" s="743">
        <v>42736</v>
      </c>
      <c r="AV457" s="743">
        <v>44561</v>
      </c>
      <c r="AW457" s="744">
        <v>23</v>
      </c>
      <c r="AX457" s="803">
        <v>42736</v>
      </c>
      <c r="AY457" s="742" t="s">
        <v>3610</v>
      </c>
      <c r="AZ457" s="803"/>
      <c r="BA457" s="791" t="s">
        <v>3618</v>
      </c>
      <c r="BB457" s="793"/>
      <c r="BC457" s="793"/>
      <c r="BD457" s="793"/>
      <c r="BE457" s="773" t="s">
        <v>1049</v>
      </c>
      <c r="BF457" s="785" t="s">
        <v>1050</v>
      </c>
      <c r="BG457" s="746" t="s">
        <v>734</v>
      </c>
      <c r="BH457" s="746"/>
      <c r="BI457" s="747"/>
    </row>
    <row r="458" spans="1:61" ht="40.15" customHeight="1">
      <c r="A458" s="828">
        <v>230780116</v>
      </c>
      <c r="B458" s="820">
        <v>23</v>
      </c>
      <c r="C458" s="753" t="s">
        <v>765</v>
      </c>
      <c r="D458" s="728"/>
      <c r="E458" s="753" t="s">
        <v>1035</v>
      </c>
      <c r="F458" s="785"/>
      <c r="G458" s="736" t="s">
        <v>715</v>
      </c>
      <c r="H458" s="736" t="s">
        <v>715</v>
      </c>
      <c r="I458" s="773">
        <v>186</v>
      </c>
      <c r="J458" s="734" t="s">
        <v>1225</v>
      </c>
      <c r="K458" s="769" t="s">
        <v>3631</v>
      </c>
      <c r="L458" s="786">
        <v>590799730</v>
      </c>
      <c r="M458" s="733" t="s">
        <v>3597</v>
      </c>
      <c r="N458" s="769" t="s">
        <v>3598</v>
      </c>
      <c r="O458" s="734" t="s">
        <v>3632</v>
      </c>
      <c r="P458" s="734"/>
      <c r="Q458" s="734"/>
      <c r="R458" s="736">
        <v>23110</v>
      </c>
      <c r="S458" s="734" t="s">
        <v>3633</v>
      </c>
      <c r="T458" s="728" t="s">
        <v>722</v>
      </c>
      <c r="U458" s="737" t="s">
        <v>3626</v>
      </c>
      <c r="V458" s="734"/>
      <c r="W458" s="734"/>
      <c r="X458" s="734"/>
      <c r="Y458" s="734"/>
      <c r="Z458" s="736" t="s">
        <v>3627</v>
      </c>
      <c r="AA458" s="734"/>
      <c r="AB458" s="734" t="s">
        <v>3616</v>
      </c>
      <c r="AC458" s="736" t="s">
        <v>3617</v>
      </c>
      <c r="AD458" s="736">
        <v>59003</v>
      </c>
      <c r="AE458" s="734" t="s">
        <v>3607</v>
      </c>
      <c r="AF458" s="736" t="s">
        <v>3608</v>
      </c>
      <c r="AG458" s="734"/>
      <c r="AH458" s="734"/>
      <c r="AI458" s="734"/>
      <c r="AJ458" s="734"/>
      <c r="AK458" s="734"/>
      <c r="AL458" s="734"/>
      <c r="AM458" s="763"/>
      <c r="AN458" s="738"/>
      <c r="AO458" s="765"/>
      <c r="AP458" s="752" t="s">
        <v>734</v>
      </c>
      <c r="AQ458" s="824" t="s">
        <v>734</v>
      </c>
      <c r="AR458" s="742" t="s">
        <v>1863</v>
      </c>
      <c r="AS458" s="742" t="s">
        <v>3609</v>
      </c>
      <c r="AT458" s="742"/>
      <c r="AU458" s="743">
        <v>42736</v>
      </c>
      <c r="AV458" s="743">
        <v>44561</v>
      </c>
      <c r="AW458" s="744">
        <v>23</v>
      </c>
      <c r="AX458" s="803">
        <v>42736</v>
      </c>
      <c r="AY458" s="742" t="s">
        <v>3610</v>
      </c>
      <c r="AZ458" s="803"/>
      <c r="BA458" s="791" t="s">
        <v>3618</v>
      </c>
      <c r="BB458" s="793"/>
      <c r="BC458" s="793"/>
      <c r="BD458" s="793"/>
      <c r="BE458" s="773" t="s">
        <v>1049</v>
      </c>
      <c r="BF458" s="785" t="s">
        <v>1050</v>
      </c>
      <c r="BG458" s="746" t="s">
        <v>734</v>
      </c>
      <c r="BH458" s="746"/>
      <c r="BI458" s="747"/>
    </row>
    <row r="459" spans="1:61" ht="60.6" customHeight="1">
      <c r="A459" s="828">
        <v>230780132</v>
      </c>
      <c r="B459" s="820">
        <v>23</v>
      </c>
      <c r="C459" s="753" t="s">
        <v>765</v>
      </c>
      <c r="D459" s="728"/>
      <c r="E459" s="753" t="s">
        <v>1035</v>
      </c>
      <c r="F459" s="785"/>
      <c r="G459" s="736" t="s">
        <v>715</v>
      </c>
      <c r="H459" s="736" t="s">
        <v>715</v>
      </c>
      <c r="I459" s="773">
        <v>183</v>
      </c>
      <c r="J459" s="734" t="s">
        <v>741</v>
      </c>
      <c r="K459" s="799" t="s">
        <v>3634</v>
      </c>
      <c r="L459" s="786">
        <v>590799730</v>
      </c>
      <c r="M459" s="733" t="s">
        <v>3597</v>
      </c>
      <c r="N459" s="769" t="s">
        <v>3598</v>
      </c>
      <c r="O459" s="734" t="s">
        <v>3635</v>
      </c>
      <c r="P459" s="734" t="s">
        <v>1392</v>
      </c>
      <c r="Q459" s="734"/>
      <c r="R459" s="736">
        <v>23500</v>
      </c>
      <c r="S459" s="734" t="s">
        <v>3621</v>
      </c>
      <c r="T459" s="728" t="s">
        <v>722</v>
      </c>
      <c r="U459" s="737" t="s">
        <v>3622</v>
      </c>
      <c r="V459" s="734"/>
      <c r="W459" s="734"/>
      <c r="X459" s="734"/>
      <c r="Y459" s="734"/>
      <c r="Z459" s="736" t="s">
        <v>3636</v>
      </c>
      <c r="AA459" s="734"/>
      <c r="AB459" s="734" t="s">
        <v>3616</v>
      </c>
      <c r="AC459" s="736" t="s">
        <v>3617</v>
      </c>
      <c r="AD459" s="736">
        <v>59003</v>
      </c>
      <c r="AE459" s="734" t="s">
        <v>3607</v>
      </c>
      <c r="AF459" s="736" t="s">
        <v>3608</v>
      </c>
      <c r="AG459" s="734"/>
      <c r="AH459" s="734"/>
      <c r="AI459" s="734"/>
      <c r="AJ459" s="734"/>
      <c r="AK459" s="734"/>
      <c r="AL459" s="734"/>
      <c r="AM459" s="763"/>
      <c r="AN459" s="738"/>
      <c r="AO459" s="765"/>
      <c r="AP459" s="752" t="s">
        <v>734</v>
      </c>
      <c r="AQ459" s="824" t="s">
        <v>734</v>
      </c>
      <c r="AR459" s="742" t="s">
        <v>1863</v>
      </c>
      <c r="AS459" s="742" t="s">
        <v>3609</v>
      </c>
      <c r="AT459" s="742"/>
      <c r="AU459" s="743">
        <v>42736</v>
      </c>
      <c r="AV459" s="743">
        <v>44561</v>
      </c>
      <c r="AW459" s="744">
        <v>23</v>
      </c>
      <c r="AX459" s="803">
        <v>42736</v>
      </c>
      <c r="AY459" s="742" t="s">
        <v>3610</v>
      </c>
      <c r="AZ459" s="803"/>
      <c r="BA459" s="791" t="s">
        <v>3618</v>
      </c>
      <c r="BB459" s="793"/>
      <c r="BC459" s="793"/>
      <c r="BD459" s="793"/>
      <c r="BE459" s="773" t="s">
        <v>1049</v>
      </c>
      <c r="BF459" s="785" t="s">
        <v>1050</v>
      </c>
      <c r="BG459" s="746" t="s">
        <v>734</v>
      </c>
      <c r="BH459" s="746"/>
      <c r="BI459" s="747"/>
    </row>
    <row r="460" spans="1:61" ht="40.15" customHeight="1">
      <c r="A460" s="819">
        <v>230781965</v>
      </c>
      <c r="B460" s="820">
        <v>23</v>
      </c>
      <c r="C460" s="753" t="s">
        <v>765</v>
      </c>
      <c r="D460" s="728"/>
      <c r="E460" s="753" t="s">
        <v>1035</v>
      </c>
      <c r="F460" s="785"/>
      <c r="G460" s="793" t="s">
        <v>715</v>
      </c>
      <c r="H460" s="793" t="s">
        <v>715</v>
      </c>
      <c r="I460" s="821">
        <v>246</v>
      </c>
      <c r="J460" s="736" t="s">
        <v>803</v>
      </c>
      <c r="K460" s="812" t="s">
        <v>3637</v>
      </c>
      <c r="L460" s="786">
        <v>590799730</v>
      </c>
      <c r="M460" s="733" t="s">
        <v>3597</v>
      </c>
      <c r="N460" s="769" t="s">
        <v>3598</v>
      </c>
      <c r="O460" s="734" t="s">
        <v>3638</v>
      </c>
      <c r="P460" s="734"/>
      <c r="Q460" s="791"/>
      <c r="R460" s="736">
        <v>23300</v>
      </c>
      <c r="S460" s="791" t="s">
        <v>3602</v>
      </c>
      <c r="T460" s="728" t="s">
        <v>722</v>
      </c>
      <c r="U460" s="737" t="s">
        <v>3639</v>
      </c>
      <c r="V460" s="734"/>
      <c r="W460" s="734"/>
      <c r="X460" s="734"/>
      <c r="Y460" s="734"/>
      <c r="Z460" s="736" t="s">
        <v>3640</v>
      </c>
      <c r="AA460" s="734"/>
      <c r="AB460" s="734" t="s">
        <v>3616</v>
      </c>
      <c r="AC460" s="736" t="s">
        <v>3617</v>
      </c>
      <c r="AD460" s="736">
        <v>59003</v>
      </c>
      <c r="AE460" s="734" t="s">
        <v>3607</v>
      </c>
      <c r="AF460" s="736" t="s">
        <v>3608</v>
      </c>
      <c r="AG460" s="734"/>
      <c r="AH460" s="734"/>
      <c r="AI460" s="734"/>
      <c r="AJ460" s="734"/>
      <c r="AK460" s="734"/>
      <c r="AL460" s="734"/>
      <c r="AM460" s="763"/>
      <c r="AN460" s="738"/>
      <c r="AO460" s="765"/>
      <c r="AP460" s="752" t="s">
        <v>734</v>
      </c>
      <c r="AQ460" s="824" t="s">
        <v>734</v>
      </c>
      <c r="AR460" s="742" t="s">
        <v>1863</v>
      </c>
      <c r="AS460" s="742" t="s">
        <v>3609</v>
      </c>
      <c r="AT460" s="742"/>
      <c r="AU460" s="743">
        <v>42736</v>
      </c>
      <c r="AV460" s="743">
        <v>44561</v>
      </c>
      <c r="AW460" s="744">
        <v>23</v>
      </c>
      <c r="AX460" s="803">
        <v>42736</v>
      </c>
      <c r="AY460" s="742" t="s">
        <v>3610</v>
      </c>
      <c r="AZ460" s="803"/>
      <c r="BA460" s="791" t="s">
        <v>3618</v>
      </c>
      <c r="BB460" s="793"/>
      <c r="BC460" s="793"/>
      <c r="BD460" s="793"/>
      <c r="BE460" s="773" t="s">
        <v>1049</v>
      </c>
      <c r="BF460" s="785" t="s">
        <v>1050</v>
      </c>
      <c r="BG460" s="746" t="s">
        <v>734</v>
      </c>
      <c r="BH460" s="746"/>
      <c r="BI460" s="747"/>
    </row>
    <row r="461" spans="1:61" ht="40.15" customHeight="1">
      <c r="A461" s="964">
        <v>870000114</v>
      </c>
      <c r="B461" s="796">
        <v>87</v>
      </c>
      <c r="C461" s="753" t="s">
        <v>765</v>
      </c>
      <c r="D461" s="728"/>
      <c r="E461" s="753" t="s">
        <v>1035</v>
      </c>
      <c r="F461" s="798"/>
      <c r="G461" s="791" t="s">
        <v>715</v>
      </c>
      <c r="H461" s="791" t="s">
        <v>715</v>
      </c>
      <c r="I461" s="965">
        <v>246</v>
      </c>
      <c r="J461" s="787" t="s">
        <v>803</v>
      </c>
      <c r="K461" s="966" t="s">
        <v>3641</v>
      </c>
      <c r="L461" s="800">
        <v>590799730</v>
      </c>
      <c r="M461" s="733" t="s">
        <v>3597</v>
      </c>
      <c r="N461" s="807" t="s">
        <v>3598</v>
      </c>
      <c r="O461" s="734" t="s">
        <v>3642</v>
      </c>
      <c r="P461" s="734"/>
      <c r="Q461" s="787"/>
      <c r="R461" s="736">
        <v>87120</v>
      </c>
      <c r="S461" s="734" t="s">
        <v>3643</v>
      </c>
      <c r="T461" s="728" t="s">
        <v>722</v>
      </c>
      <c r="U461" s="737" t="s">
        <v>3644</v>
      </c>
      <c r="V461" s="787"/>
      <c r="W461" s="734"/>
      <c r="X461" s="787"/>
      <c r="Y461" s="787"/>
      <c r="Z461" s="734" t="s">
        <v>3645</v>
      </c>
      <c r="AA461" s="801"/>
      <c r="AB461" s="734" t="s">
        <v>3616</v>
      </c>
      <c r="AC461" s="734" t="s">
        <v>3617</v>
      </c>
      <c r="AD461" s="734">
        <v>59003</v>
      </c>
      <c r="AE461" s="734" t="s">
        <v>3607</v>
      </c>
      <c r="AF461" s="734" t="s">
        <v>3608</v>
      </c>
      <c r="AG461" s="787"/>
      <c r="AH461" s="787"/>
      <c r="AI461" s="787"/>
      <c r="AJ461" s="787"/>
      <c r="AK461" s="787"/>
      <c r="AL461" s="787"/>
      <c r="AM461" s="802"/>
      <c r="AN461" s="967"/>
      <c r="AO461" s="772"/>
      <c r="AP461" s="752" t="s">
        <v>734</v>
      </c>
      <c r="AQ461" s="824" t="s">
        <v>734</v>
      </c>
      <c r="AR461" s="742" t="s">
        <v>1863</v>
      </c>
      <c r="AS461" s="810" t="s">
        <v>3609</v>
      </c>
      <c r="AT461" s="742"/>
      <c r="AU461" s="743">
        <v>42736</v>
      </c>
      <c r="AV461" s="743">
        <v>44561</v>
      </c>
      <c r="AW461" s="744">
        <v>23</v>
      </c>
      <c r="AX461" s="803">
        <v>42736</v>
      </c>
      <c r="AY461" s="810" t="s">
        <v>3610</v>
      </c>
      <c r="AZ461" s="803"/>
      <c r="BA461" s="734" t="s">
        <v>3646</v>
      </c>
      <c r="BB461" s="734"/>
      <c r="BC461" s="734"/>
      <c r="BD461" s="734"/>
      <c r="BE461" s="773" t="s">
        <v>1049</v>
      </c>
      <c r="BF461" s="804" t="s">
        <v>947</v>
      </c>
      <c r="BG461" s="746" t="s">
        <v>734</v>
      </c>
      <c r="BH461" s="746"/>
      <c r="BI461" s="747"/>
    </row>
    <row r="462" spans="1:61" ht="40.15" customHeight="1">
      <c r="A462" s="805">
        <v>870002151</v>
      </c>
      <c r="B462" s="933">
        <v>87</v>
      </c>
      <c r="C462" s="753" t="s">
        <v>765</v>
      </c>
      <c r="D462" s="728"/>
      <c r="E462" s="753" t="s">
        <v>1035</v>
      </c>
      <c r="F462" s="798"/>
      <c r="G462" s="791" t="s">
        <v>715</v>
      </c>
      <c r="H462" s="791" t="s">
        <v>715</v>
      </c>
      <c r="I462" s="730">
        <v>188</v>
      </c>
      <c r="J462" s="816" t="s">
        <v>985</v>
      </c>
      <c r="K462" s="807" t="s">
        <v>3647</v>
      </c>
      <c r="L462" s="800">
        <v>590799730</v>
      </c>
      <c r="M462" s="733" t="s">
        <v>3597</v>
      </c>
      <c r="N462" s="769" t="s">
        <v>3598</v>
      </c>
      <c r="O462" s="734" t="s">
        <v>3648</v>
      </c>
      <c r="P462" s="734"/>
      <c r="Q462" s="798"/>
      <c r="R462" s="736">
        <v>87170</v>
      </c>
      <c r="S462" s="734" t="s">
        <v>2184</v>
      </c>
      <c r="T462" s="728" t="s">
        <v>722</v>
      </c>
      <c r="U462" s="737" t="s">
        <v>3603</v>
      </c>
      <c r="V462" s="798"/>
      <c r="W462" s="798"/>
      <c r="X462" s="798"/>
      <c r="Y462" s="798"/>
      <c r="Z462" s="734" t="s">
        <v>3649</v>
      </c>
      <c r="AA462" s="808"/>
      <c r="AB462" s="734" t="s">
        <v>3616</v>
      </c>
      <c r="AC462" s="734" t="s">
        <v>3617</v>
      </c>
      <c r="AD462" s="734">
        <v>59003</v>
      </c>
      <c r="AE462" s="734" t="s">
        <v>3607</v>
      </c>
      <c r="AF462" s="734" t="s">
        <v>3608</v>
      </c>
      <c r="AG462" s="798"/>
      <c r="AH462" s="798"/>
      <c r="AI462" s="798"/>
      <c r="AJ462" s="798"/>
      <c r="AK462" s="798"/>
      <c r="AL462" s="798"/>
      <c r="AM462" s="802"/>
      <c r="AN462" s="802"/>
      <c r="AO462" s="772"/>
      <c r="AP462" s="752" t="s">
        <v>734</v>
      </c>
      <c r="AQ462" s="824" t="s">
        <v>734</v>
      </c>
      <c r="AR462" s="742" t="s">
        <v>1863</v>
      </c>
      <c r="AS462" s="810" t="s">
        <v>3609</v>
      </c>
      <c r="AT462" s="742"/>
      <c r="AU462" s="743">
        <v>42736</v>
      </c>
      <c r="AV462" s="743">
        <v>44561</v>
      </c>
      <c r="AW462" s="744">
        <v>23</v>
      </c>
      <c r="AX462" s="803">
        <v>42736</v>
      </c>
      <c r="AY462" s="810" t="s">
        <v>3610</v>
      </c>
      <c r="AZ462" s="803"/>
      <c r="BA462" s="734" t="s">
        <v>3650</v>
      </c>
      <c r="BB462" s="734"/>
      <c r="BC462" s="734"/>
      <c r="BD462" s="734"/>
      <c r="BE462" s="773" t="s">
        <v>1049</v>
      </c>
      <c r="BF462" s="804" t="s">
        <v>947</v>
      </c>
      <c r="BG462" s="746" t="s">
        <v>734</v>
      </c>
      <c r="BH462" s="746"/>
      <c r="BI462" s="747"/>
    </row>
    <row r="463" spans="1:61" ht="40.15" customHeight="1">
      <c r="A463" s="805">
        <v>870015757</v>
      </c>
      <c r="B463" s="933">
        <v>87</v>
      </c>
      <c r="C463" s="753" t="s">
        <v>765</v>
      </c>
      <c r="D463" s="728"/>
      <c r="E463" s="753" t="s">
        <v>1035</v>
      </c>
      <c r="F463" s="798"/>
      <c r="G463" s="791" t="s">
        <v>715</v>
      </c>
      <c r="H463" s="791" t="s">
        <v>715</v>
      </c>
      <c r="I463" s="730">
        <v>182</v>
      </c>
      <c r="J463" s="727" t="s">
        <v>716</v>
      </c>
      <c r="K463" s="807" t="s">
        <v>3651</v>
      </c>
      <c r="L463" s="800">
        <v>590799730</v>
      </c>
      <c r="M463" s="733" t="s">
        <v>3597</v>
      </c>
      <c r="N463" s="769" t="s">
        <v>3598</v>
      </c>
      <c r="O463" s="734" t="s">
        <v>3648</v>
      </c>
      <c r="P463" s="734"/>
      <c r="Q463" s="798"/>
      <c r="R463" s="736">
        <v>87170</v>
      </c>
      <c r="S463" s="734" t="s">
        <v>2184</v>
      </c>
      <c r="T463" s="728" t="s">
        <v>722</v>
      </c>
      <c r="U463" s="737" t="s">
        <v>3603</v>
      </c>
      <c r="V463" s="798"/>
      <c r="W463" s="798"/>
      <c r="X463" s="798"/>
      <c r="Y463" s="798"/>
      <c r="Z463" s="734" t="s">
        <v>3649</v>
      </c>
      <c r="AA463" s="808"/>
      <c r="AB463" s="734" t="s">
        <v>3616</v>
      </c>
      <c r="AC463" s="734" t="s">
        <v>3617</v>
      </c>
      <c r="AD463" s="734">
        <v>59003</v>
      </c>
      <c r="AE463" s="734" t="s">
        <v>3607</v>
      </c>
      <c r="AF463" s="734" t="s">
        <v>3608</v>
      </c>
      <c r="AG463" s="798"/>
      <c r="AH463" s="798"/>
      <c r="AI463" s="798"/>
      <c r="AJ463" s="798"/>
      <c r="AK463" s="798"/>
      <c r="AL463" s="798"/>
      <c r="AM463" s="802"/>
      <c r="AN463" s="802"/>
      <c r="AO463" s="772"/>
      <c r="AP463" s="752" t="s">
        <v>734</v>
      </c>
      <c r="AQ463" s="824" t="s">
        <v>734</v>
      </c>
      <c r="AR463" s="742" t="s">
        <v>1863</v>
      </c>
      <c r="AS463" s="810" t="s">
        <v>3609</v>
      </c>
      <c r="AT463" s="742"/>
      <c r="AU463" s="743">
        <v>42736</v>
      </c>
      <c r="AV463" s="743">
        <v>44561</v>
      </c>
      <c r="AW463" s="744">
        <v>23</v>
      </c>
      <c r="AX463" s="803">
        <v>42736</v>
      </c>
      <c r="AY463" s="810" t="s">
        <v>3610</v>
      </c>
      <c r="AZ463" s="803"/>
      <c r="BA463" s="734" t="s">
        <v>3650</v>
      </c>
      <c r="BB463" s="734"/>
      <c r="BC463" s="734"/>
      <c r="BD463" s="734"/>
      <c r="BE463" s="773" t="s">
        <v>1049</v>
      </c>
      <c r="BF463" s="804" t="s">
        <v>947</v>
      </c>
      <c r="BG463" s="746" t="s">
        <v>734</v>
      </c>
      <c r="BH463" s="746"/>
      <c r="BI463" s="747"/>
    </row>
    <row r="464" spans="1:61" ht="40.15" customHeight="1">
      <c r="A464" s="964">
        <v>870019197</v>
      </c>
      <c r="B464" s="796">
        <v>87</v>
      </c>
      <c r="C464" s="753" t="s">
        <v>765</v>
      </c>
      <c r="D464" s="728"/>
      <c r="E464" s="753" t="s">
        <v>1035</v>
      </c>
      <c r="F464" s="798"/>
      <c r="G464" s="791" t="s">
        <v>715</v>
      </c>
      <c r="H464" s="791" t="s">
        <v>715</v>
      </c>
      <c r="I464" s="965">
        <v>445</v>
      </c>
      <c r="J464" s="787" t="s">
        <v>1023</v>
      </c>
      <c r="K464" s="966" t="s">
        <v>3652</v>
      </c>
      <c r="L464" s="800">
        <v>590799730</v>
      </c>
      <c r="M464" s="733" t="s">
        <v>3597</v>
      </c>
      <c r="N464" s="807" t="s">
        <v>3598</v>
      </c>
      <c r="O464" s="734" t="s">
        <v>3653</v>
      </c>
      <c r="P464" s="734"/>
      <c r="Q464" s="787"/>
      <c r="R464" s="736">
        <v>87100</v>
      </c>
      <c r="S464" s="734" t="s">
        <v>3654</v>
      </c>
      <c r="T464" s="728" t="s">
        <v>722</v>
      </c>
      <c r="U464" s="737" t="s">
        <v>3655</v>
      </c>
      <c r="V464" s="787"/>
      <c r="W464" s="734"/>
      <c r="X464" s="787"/>
      <c r="Y464" s="787"/>
      <c r="Z464" s="734"/>
      <c r="AA464" s="801"/>
      <c r="AB464" s="734" t="s">
        <v>3616</v>
      </c>
      <c r="AC464" s="734" t="s">
        <v>3617</v>
      </c>
      <c r="AD464" s="734">
        <v>59003</v>
      </c>
      <c r="AE464" s="734" t="s">
        <v>3607</v>
      </c>
      <c r="AF464" s="734" t="s">
        <v>3608</v>
      </c>
      <c r="AG464" s="787"/>
      <c r="AH464" s="787"/>
      <c r="AI464" s="787"/>
      <c r="AJ464" s="787"/>
      <c r="AK464" s="787"/>
      <c r="AL464" s="787"/>
      <c r="AM464" s="802"/>
      <c r="AN464" s="967"/>
      <c r="AO464" s="772">
        <v>44652</v>
      </c>
      <c r="AP464" s="789" t="s">
        <v>734</v>
      </c>
      <c r="AQ464" s="968" t="s">
        <v>737</v>
      </c>
      <c r="AR464" s="691"/>
      <c r="AS464" s="740"/>
      <c r="AT464" s="969" t="s">
        <v>3656</v>
      </c>
      <c r="AU464" s="765"/>
      <c r="AV464" s="765"/>
      <c r="AW464" s="766"/>
      <c r="AX464" s="970"/>
      <c r="AY464" s="740"/>
      <c r="AZ464" s="739"/>
      <c r="BA464" s="773" t="s">
        <v>3657</v>
      </c>
      <c r="BB464" s="734"/>
      <c r="BC464" s="734"/>
      <c r="BD464" s="734"/>
      <c r="BE464" s="773"/>
      <c r="BF464" s="804"/>
      <c r="BG464" s="746" t="s">
        <v>734</v>
      </c>
      <c r="BH464" s="746"/>
      <c r="BI464" s="747"/>
    </row>
    <row r="465" spans="1:61" ht="40.15" customHeight="1">
      <c r="A465" s="749">
        <v>240000380</v>
      </c>
      <c r="B465" s="840">
        <v>24</v>
      </c>
      <c r="C465" s="751" t="s">
        <v>1434</v>
      </c>
      <c r="D465" s="920"/>
      <c r="E465" s="753" t="s">
        <v>1593</v>
      </c>
      <c r="F465" s="753" t="s">
        <v>1594</v>
      </c>
      <c r="G465" s="736" t="s">
        <v>715</v>
      </c>
      <c r="H465" s="754" t="s">
        <v>715</v>
      </c>
      <c r="I465" s="755">
        <v>183</v>
      </c>
      <c r="J465" s="756" t="s">
        <v>741</v>
      </c>
      <c r="K465" s="757" t="s">
        <v>3658</v>
      </c>
      <c r="L465" s="758">
        <v>240006825</v>
      </c>
      <c r="M465" s="733" t="s">
        <v>3659</v>
      </c>
      <c r="N465" s="769" t="s">
        <v>3659</v>
      </c>
      <c r="O465" s="734" t="s">
        <v>3660</v>
      </c>
      <c r="P465" s="760"/>
      <c r="Q465" s="736"/>
      <c r="R465" s="736">
        <v>24200</v>
      </c>
      <c r="S465" s="761" t="s">
        <v>3661</v>
      </c>
      <c r="T465" s="728" t="s">
        <v>722</v>
      </c>
      <c r="U465" s="737" t="s">
        <v>3662</v>
      </c>
      <c r="V465" s="736"/>
      <c r="W465" s="736"/>
      <c r="X465" s="736"/>
      <c r="Y465" s="736"/>
      <c r="Z465" s="736" t="s">
        <v>3663</v>
      </c>
      <c r="AA465" s="736" t="s">
        <v>3664</v>
      </c>
      <c r="AB465" s="734" t="s">
        <v>3665</v>
      </c>
      <c r="AC465" s="736"/>
      <c r="AD465" s="736">
        <v>24200</v>
      </c>
      <c r="AE465" s="734" t="s">
        <v>3661</v>
      </c>
      <c r="AF465" s="736" t="s">
        <v>3666</v>
      </c>
      <c r="AG465" s="736" t="s">
        <v>724</v>
      </c>
      <c r="AH465" s="736" t="s">
        <v>3667</v>
      </c>
      <c r="AI465" s="736" t="s">
        <v>3668</v>
      </c>
      <c r="AJ465" s="734" t="s">
        <v>3669</v>
      </c>
      <c r="AK465" s="762" t="s">
        <v>3670</v>
      </c>
      <c r="AL465" s="736"/>
      <c r="AM465" s="763"/>
      <c r="AN465" s="738"/>
      <c r="AO465" s="764"/>
      <c r="AP465" s="740" t="s">
        <v>734</v>
      </c>
      <c r="AQ465" s="742" t="s">
        <v>734</v>
      </c>
      <c r="AR465" s="742" t="s">
        <v>715</v>
      </c>
      <c r="AS465" s="775" t="s">
        <v>3671</v>
      </c>
      <c r="AT465" s="742" t="s">
        <v>3672</v>
      </c>
      <c r="AU465" s="743">
        <v>45658</v>
      </c>
      <c r="AV465" s="743">
        <v>47483</v>
      </c>
      <c r="AW465" s="744">
        <v>24</v>
      </c>
      <c r="AX465" s="743">
        <v>45657</v>
      </c>
      <c r="AY465" s="742" t="s">
        <v>3673</v>
      </c>
      <c r="AZ465" s="775" t="s">
        <v>734</v>
      </c>
      <c r="BA465" s="734"/>
      <c r="BB465" s="734" t="s">
        <v>3674</v>
      </c>
      <c r="BC465" s="736"/>
      <c r="BD465" s="736"/>
      <c r="BE465" s="864" t="s">
        <v>800</v>
      </c>
      <c r="BF465" s="794" t="s">
        <v>1610</v>
      </c>
      <c r="BG465" s="746" t="s">
        <v>737</v>
      </c>
      <c r="BH465" s="746"/>
      <c r="BI465" s="747"/>
    </row>
    <row r="466" spans="1:61" ht="40.15" customHeight="1">
      <c r="A466" s="749">
        <v>240000406</v>
      </c>
      <c r="B466" s="840">
        <v>24</v>
      </c>
      <c r="C466" s="751" t="s">
        <v>1434</v>
      </c>
      <c r="D466" s="920"/>
      <c r="E466" s="753" t="s">
        <v>1593</v>
      </c>
      <c r="F466" s="753" t="s">
        <v>1594</v>
      </c>
      <c r="G466" s="736" t="s">
        <v>715</v>
      </c>
      <c r="H466" s="754" t="s">
        <v>715</v>
      </c>
      <c r="I466" s="755">
        <v>183</v>
      </c>
      <c r="J466" s="756" t="s">
        <v>741</v>
      </c>
      <c r="K466" s="757" t="s">
        <v>3675</v>
      </c>
      <c r="L466" s="758">
        <v>240006825</v>
      </c>
      <c r="M466" s="733" t="s">
        <v>3659</v>
      </c>
      <c r="N466" s="769" t="s">
        <v>3659</v>
      </c>
      <c r="O466" s="734" t="s">
        <v>3676</v>
      </c>
      <c r="P466" s="760"/>
      <c r="Q466" s="736"/>
      <c r="R466" s="736">
        <v>24200</v>
      </c>
      <c r="S466" s="761" t="s">
        <v>3661</v>
      </c>
      <c r="T466" s="728" t="s">
        <v>722</v>
      </c>
      <c r="U466" s="737" t="s">
        <v>3677</v>
      </c>
      <c r="V466" s="736"/>
      <c r="W466" s="736"/>
      <c r="X466" s="736"/>
      <c r="Y466" s="736"/>
      <c r="Z466" s="736" t="s">
        <v>3678</v>
      </c>
      <c r="AA466" s="736" t="s">
        <v>3664</v>
      </c>
      <c r="AB466" s="734" t="s">
        <v>3665</v>
      </c>
      <c r="AC466" s="736"/>
      <c r="AD466" s="736">
        <v>24200</v>
      </c>
      <c r="AE466" s="734" t="s">
        <v>3661</v>
      </c>
      <c r="AF466" s="736" t="s">
        <v>3666</v>
      </c>
      <c r="AG466" s="736" t="s">
        <v>724</v>
      </c>
      <c r="AH466" s="736" t="s">
        <v>3667</v>
      </c>
      <c r="AI466" s="736" t="s">
        <v>3668</v>
      </c>
      <c r="AJ466" s="734" t="s">
        <v>3669</v>
      </c>
      <c r="AK466" s="762" t="s">
        <v>3670</v>
      </c>
      <c r="AL466" s="736"/>
      <c r="AM466" s="763"/>
      <c r="AN466" s="738"/>
      <c r="AO466" s="764"/>
      <c r="AP466" s="740" t="s">
        <v>734</v>
      </c>
      <c r="AQ466" s="742" t="s">
        <v>734</v>
      </c>
      <c r="AR466" s="742" t="s">
        <v>715</v>
      </c>
      <c r="AS466" s="775" t="s">
        <v>3671</v>
      </c>
      <c r="AT466" s="742" t="s">
        <v>3672</v>
      </c>
      <c r="AU466" s="743">
        <v>45658</v>
      </c>
      <c r="AV466" s="743">
        <v>47483</v>
      </c>
      <c r="AW466" s="744">
        <v>24</v>
      </c>
      <c r="AX466" s="743">
        <v>45657</v>
      </c>
      <c r="AY466" s="742" t="s">
        <v>3673</v>
      </c>
      <c r="AZ466" s="775" t="s">
        <v>734</v>
      </c>
      <c r="BA466" s="734"/>
      <c r="BB466" s="734" t="s">
        <v>3679</v>
      </c>
      <c r="BC466" s="736"/>
      <c r="BD466" s="736"/>
      <c r="BE466" s="864" t="s">
        <v>800</v>
      </c>
      <c r="BF466" s="794" t="s">
        <v>1610</v>
      </c>
      <c r="BG466" s="746" t="s">
        <v>737</v>
      </c>
      <c r="BH466" s="746"/>
      <c r="BI466" s="747"/>
    </row>
    <row r="467" spans="1:61" ht="40.15" customHeight="1">
      <c r="A467" s="749">
        <v>240004069</v>
      </c>
      <c r="B467" s="840">
        <v>24</v>
      </c>
      <c r="C467" s="751" t="s">
        <v>1434</v>
      </c>
      <c r="D467" s="920"/>
      <c r="E467" s="753" t="s">
        <v>1593</v>
      </c>
      <c r="F467" s="753" t="s">
        <v>1594</v>
      </c>
      <c r="G467" s="736" t="s">
        <v>715</v>
      </c>
      <c r="H467" s="754" t="s">
        <v>715</v>
      </c>
      <c r="I467" s="755">
        <v>246</v>
      </c>
      <c r="J467" s="756" t="s">
        <v>803</v>
      </c>
      <c r="K467" s="778" t="s">
        <v>3680</v>
      </c>
      <c r="L467" s="758">
        <v>240006825</v>
      </c>
      <c r="M467" s="733" t="s">
        <v>3659</v>
      </c>
      <c r="N467" s="769" t="s">
        <v>3659</v>
      </c>
      <c r="O467" s="760"/>
      <c r="P467" s="760"/>
      <c r="Q467" s="736"/>
      <c r="R467" s="736">
        <v>24370</v>
      </c>
      <c r="S467" s="761" t="s">
        <v>3681</v>
      </c>
      <c r="T467" s="728" t="s">
        <v>722</v>
      </c>
      <c r="U467" s="737" t="s">
        <v>3682</v>
      </c>
      <c r="V467" s="736"/>
      <c r="W467" s="736"/>
      <c r="X467" s="736"/>
      <c r="Y467" s="736"/>
      <c r="Z467" s="736" t="s">
        <v>3683</v>
      </c>
      <c r="AA467" s="736" t="s">
        <v>3664</v>
      </c>
      <c r="AB467" s="734" t="s">
        <v>3665</v>
      </c>
      <c r="AC467" s="736"/>
      <c r="AD467" s="736">
        <v>24200</v>
      </c>
      <c r="AE467" s="734" t="s">
        <v>3661</v>
      </c>
      <c r="AF467" s="736" t="s">
        <v>3666</v>
      </c>
      <c r="AG467" s="736" t="s">
        <v>724</v>
      </c>
      <c r="AH467" s="736" t="s">
        <v>3667</v>
      </c>
      <c r="AI467" s="736" t="s">
        <v>3668</v>
      </c>
      <c r="AJ467" s="734" t="s">
        <v>3669</v>
      </c>
      <c r="AK467" s="931" t="s">
        <v>3670</v>
      </c>
      <c r="AL467" s="736"/>
      <c r="AM467" s="763"/>
      <c r="AN467" s="738"/>
      <c r="AO467" s="764"/>
      <c r="AP467" s="740" t="s">
        <v>734</v>
      </c>
      <c r="AQ467" s="742" t="s">
        <v>734</v>
      </c>
      <c r="AR467" s="742" t="s">
        <v>715</v>
      </c>
      <c r="AS467" s="775" t="s">
        <v>3671</v>
      </c>
      <c r="AT467" s="742" t="s">
        <v>3672</v>
      </c>
      <c r="AU467" s="743">
        <v>45658</v>
      </c>
      <c r="AV467" s="743">
        <v>47483</v>
      </c>
      <c r="AW467" s="744">
        <v>24</v>
      </c>
      <c r="AX467" s="743">
        <v>45657</v>
      </c>
      <c r="AY467" s="742" t="s">
        <v>3673</v>
      </c>
      <c r="AZ467" s="775" t="s">
        <v>734</v>
      </c>
      <c r="BA467" s="734"/>
      <c r="BB467" s="734" t="s">
        <v>3679</v>
      </c>
      <c r="BC467" s="736"/>
      <c r="BD467" s="736"/>
      <c r="BE467" s="864" t="s">
        <v>800</v>
      </c>
      <c r="BF467" s="794" t="s">
        <v>1610</v>
      </c>
      <c r="BG467" s="746" t="s">
        <v>737</v>
      </c>
      <c r="BH467" s="746"/>
      <c r="BI467" s="747"/>
    </row>
    <row r="468" spans="1:61" ht="40.15" customHeight="1">
      <c r="A468" s="749">
        <v>240008144</v>
      </c>
      <c r="B468" s="840">
        <v>24</v>
      </c>
      <c r="C468" s="751" t="s">
        <v>1434</v>
      </c>
      <c r="D468" s="920"/>
      <c r="E468" s="753" t="s">
        <v>1593</v>
      </c>
      <c r="F468" s="753" t="s">
        <v>1594</v>
      </c>
      <c r="G468" s="736" t="s">
        <v>715</v>
      </c>
      <c r="H468" s="754" t="s">
        <v>715</v>
      </c>
      <c r="I468" s="755">
        <v>186</v>
      </c>
      <c r="J468" s="756" t="s">
        <v>1225</v>
      </c>
      <c r="K468" s="757" t="s">
        <v>3684</v>
      </c>
      <c r="L468" s="758">
        <v>240006825</v>
      </c>
      <c r="M468" s="733" t="s">
        <v>3659</v>
      </c>
      <c r="N468" s="769" t="s">
        <v>3659</v>
      </c>
      <c r="O468" s="734" t="s">
        <v>3660</v>
      </c>
      <c r="P468" s="760"/>
      <c r="Q468" s="736"/>
      <c r="R468" s="736">
        <v>24200</v>
      </c>
      <c r="S468" s="761" t="s">
        <v>3661</v>
      </c>
      <c r="T468" s="728" t="s">
        <v>722</v>
      </c>
      <c r="U468" s="737" t="s">
        <v>3662</v>
      </c>
      <c r="V468" s="736"/>
      <c r="W468" s="736"/>
      <c r="X468" s="736"/>
      <c r="Y468" s="736"/>
      <c r="Z468" s="736" t="s">
        <v>3663</v>
      </c>
      <c r="AA468" s="736" t="s">
        <v>3664</v>
      </c>
      <c r="AB468" s="734" t="s">
        <v>3665</v>
      </c>
      <c r="AC468" s="736"/>
      <c r="AD468" s="736">
        <v>24200</v>
      </c>
      <c r="AE468" s="734" t="s">
        <v>3661</v>
      </c>
      <c r="AF468" s="736" t="s">
        <v>3666</v>
      </c>
      <c r="AG468" s="736" t="s">
        <v>724</v>
      </c>
      <c r="AH468" s="736" t="s">
        <v>3667</v>
      </c>
      <c r="AI468" s="736" t="s">
        <v>3668</v>
      </c>
      <c r="AJ468" s="734" t="s">
        <v>3669</v>
      </c>
      <c r="AK468" s="762" t="s">
        <v>3670</v>
      </c>
      <c r="AL468" s="736"/>
      <c r="AM468" s="763"/>
      <c r="AN468" s="738"/>
      <c r="AO468" s="764"/>
      <c r="AP468" s="740" t="s">
        <v>734</v>
      </c>
      <c r="AQ468" s="742" t="s">
        <v>734</v>
      </c>
      <c r="AR468" s="742" t="s">
        <v>715</v>
      </c>
      <c r="AS468" s="775" t="s">
        <v>3671</v>
      </c>
      <c r="AT468" s="742" t="s">
        <v>3672</v>
      </c>
      <c r="AU468" s="743">
        <v>45658</v>
      </c>
      <c r="AV468" s="743">
        <v>47483</v>
      </c>
      <c r="AW468" s="744">
        <v>24</v>
      </c>
      <c r="AX468" s="743">
        <v>45657</v>
      </c>
      <c r="AY468" s="742" t="s">
        <v>3673</v>
      </c>
      <c r="AZ468" s="775" t="s">
        <v>734</v>
      </c>
      <c r="BA468" s="734"/>
      <c r="BB468" s="734" t="s">
        <v>3679</v>
      </c>
      <c r="BC468" s="736"/>
      <c r="BD468" s="736"/>
      <c r="BE468" s="864" t="s">
        <v>800</v>
      </c>
      <c r="BF468" s="794" t="s">
        <v>1610</v>
      </c>
      <c r="BG468" s="746" t="s">
        <v>737</v>
      </c>
      <c r="BH468" s="746"/>
      <c r="BI468" s="747"/>
    </row>
    <row r="469" spans="1:61" ht="40.15" customHeight="1">
      <c r="A469" s="749">
        <v>240009860</v>
      </c>
      <c r="B469" s="840">
        <v>24</v>
      </c>
      <c r="C469" s="751" t="s">
        <v>1434</v>
      </c>
      <c r="D469" s="920"/>
      <c r="E469" s="753" t="s">
        <v>1593</v>
      </c>
      <c r="F469" s="753" t="s">
        <v>1594</v>
      </c>
      <c r="G469" s="736" t="s">
        <v>715</v>
      </c>
      <c r="H469" s="754" t="s">
        <v>715</v>
      </c>
      <c r="I469" s="755">
        <v>182</v>
      </c>
      <c r="J469" s="756" t="s">
        <v>716</v>
      </c>
      <c r="K469" s="757" t="s">
        <v>3685</v>
      </c>
      <c r="L469" s="758">
        <v>240006825</v>
      </c>
      <c r="M469" s="733" t="s">
        <v>3659</v>
      </c>
      <c r="N469" s="769" t="s">
        <v>3659</v>
      </c>
      <c r="O469" s="734" t="s">
        <v>3660</v>
      </c>
      <c r="P469" s="760"/>
      <c r="Q469" s="736"/>
      <c r="R469" s="736">
        <v>24200</v>
      </c>
      <c r="S469" s="761" t="s">
        <v>3661</v>
      </c>
      <c r="T469" s="728" t="s">
        <v>722</v>
      </c>
      <c r="U469" s="737" t="s">
        <v>3662</v>
      </c>
      <c r="V469" s="736"/>
      <c r="W469" s="736"/>
      <c r="X469" s="736"/>
      <c r="Y469" s="736"/>
      <c r="Z469" s="736" t="s">
        <v>3663</v>
      </c>
      <c r="AA469" s="736" t="s">
        <v>3664</v>
      </c>
      <c r="AB469" s="734" t="s">
        <v>3665</v>
      </c>
      <c r="AC469" s="736"/>
      <c r="AD469" s="736">
        <v>24200</v>
      </c>
      <c r="AE469" s="734" t="s">
        <v>3661</v>
      </c>
      <c r="AF469" s="736" t="s">
        <v>3666</v>
      </c>
      <c r="AG469" s="736" t="s">
        <v>724</v>
      </c>
      <c r="AH469" s="736" t="s">
        <v>3667</v>
      </c>
      <c r="AI469" s="736" t="s">
        <v>3668</v>
      </c>
      <c r="AJ469" s="734" t="s">
        <v>3669</v>
      </c>
      <c r="AK469" s="762" t="s">
        <v>3670</v>
      </c>
      <c r="AL469" s="736"/>
      <c r="AM469" s="763"/>
      <c r="AN469" s="738"/>
      <c r="AO469" s="764"/>
      <c r="AP469" s="740" t="s">
        <v>734</v>
      </c>
      <c r="AQ469" s="742" t="s">
        <v>734</v>
      </c>
      <c r="AR469" s="742" t="s">
        <v>715</v>
      </c>
      <c r="AS469" s="775" t="s">
        <v>3671</v>
      </c>
      <c r="AT469" s="742" t="s">
        <v>3672</v>
      </c>
      <c r="AU469" s="743">
        <v>45658</v>
      </c>
      <c r="AV469" s="743">
        <v>47483</v>
      </c>
      <c r="AW469" s="744">
        <v>24</v>
      </c>
      <c r="AX469" s="743">
        <v>45657</v>
      </c>
      <c r="AY469" s="742" t="s">
        <v>3673</v>
      </c>
      <c r="AZ469" s="775" t="s">
        <v>734</v>
      </c>
      <c r="BA469" s="734"/>
      <c r="BB469" s="734" t="s">
        <v>3679</v>
      </c>
      <c r="BC469" s="736"/>
      <c r="BD469" s="736"/>
      <c r="BE469" s="864" t="s">
        <v>800</v>
      </c>
      <c r="BF469" s="794" t="s">
        <v>1610</v>
      </c>
      <c r="BG469" s="746" t="s">
        <v>737</v>
      </c>
      <c r="BH469" s="746"/>
      <c r="BI469" s="747"/>
    </row>
    <row r="470" spans="1:61" ht="46.9" customHeight="1">
      <c r="A470" s="749">
        <v>240018085</v>
      </c>
      <c r="B470" s="840">
        <v>24</v>
      </c>
      <c r="C470" s="751" t="s">
        <v>1434</v>
      </c>
      <c r="D470" s="920"/>
      <c r="E470" s="753" t="s">
        <v>1593</v>
      </c>
      <c r="F470" s="753" t="s">
        <v>1594</v>
      </c>
      <c r="G470" s="736" t="s">
        <v>715</v>
      </c>
      <c r="H470" s="754" t="s">
        <v>715</v>
      </c>
      <c r="I470" s="755">
        <v>445</v>
      </c>
      <c r="J470" s="756" t="s">
        <v>1023</v>
      </c>
      <c r="K470" s="757" t="s">
        <v>3686</v>
      </c>
      <c r="L470" s="758">
        <v>240006825</v>
      </c>
      <c r="M470" s="733" t="s">
        <v>3659</v>
      </c>
      <c r="N470" s="769" t="s">
        <v>3659</v>
      </c>
      <c r="O470" s="734" t="s">
        <v>3687</v>
      </c>
      <c r="P470" s="760"/>
      <c r="Q470" s="736"/>
      <c r="R470" s="736">
        <v>24200</v>
      </c>
      <c r="S470" s="761" t="s">
        <v>3661</v>
      </c>
      <c r="T470" s="728" t="s">
        <v>722</v>
      </c>
      <c r="U470" s="737" t="s">
        <v>3688</v>
      </c>
      <c r="V470" s="736"/>
      <c r="W470" s="736"/>
      <c r="X470" s="736"/>
      <c r="Y470" s="736"/>
      <c r="Z470" s="736"/>
      <c r="AA470" s="736" t="s">
        <v>3664</v>
      </c>
      <c r="AB470" s="734" t="s">
        <v>3665</v>
      </c>
      <c r="AC470" s="736"/>
      <c r="AD470" s="736">
        <v>24200</v>
      </c>
      <c r="AE470" s="734" t="s">
        <v>3661</v>
      </c>
      <c r="AF470" s="736" t="s">
        <v>3666</v>
      </c>
      <c r="AG470" s="736" t="s">
        <v>724</v>
      </c>
      <c r="AH470" s="736" t="s">
        <v>3667</v>
      </c>
      <c r="AI470" s="736" t="s">
        <v>3668</v>
      </c>
      <c r="AJ470" s="734" t="s">
        <v>3669</v>
      </c>
      <c r="AK470" s="762" t="s">
        <v>3670</v>
      </c>
      <c r="AL470" s="736"/>
      <c r="AM470" s="763"/>
      <c r="AN470" s="738"/>
      <c r="AO470" s="764"/>
      <c r="AP470" s="740" t="s">
        <v>734</v>
      </c>
      <c r="AQ470" s="742" t="s">
        <v>734</v>
      </c>
      <c r="AR470" s="742" t="s">
        <v>715</v>
      </c>
      <c r="AS470" s="775" t="s">
        <v>3671</v>
      </c>
      <c r="AT470" s="742" t="s">
        <v>3689</v>
      </c>
      <c r="AU470" s="743">
        <v>45658</v>
      </c>
      <c r="AV470" s="743">
        <v>47483</v>
      </c>
      <c r="AW470" s="744">
        <v>24</v>
      </c>
      <c r="AX470" s="743">
        <v>45657</v>
      </c>
      <c r="AY470" s="742" t="s">
        <v>3673</v>
      </c>
      <c r="AZ470" s="775" t="s">
        <v>734</v>
      </c>
      <c r="BA470" s="734"/>
      <c r="BB470" s="734"/>
      <c r="BC470" s="736"/>
      <c r="BD470" s="736"/>
      <c r="BE470" s="864" t="s">
        <v>800</v>
      </c>
      <c r="BF470" s="794"/>
      <c r="BG470" s="746" t="s">
        <v>737</v>
      </c>
      <c r="BH470" s="746"/>
      <c r="BI470" s="747"/>
    </row>
    <row r="471" spans="1:61" ht="65.25" customHeight="1">
      <c r="A471" s="795">
        <v>160003752</v>
      </c>
      <c r="B471" s="742">
        <v>16</v>
      </c>
      <c r="C471" s="727" t="s">
        <v>842</v>
      </c>
      <c r="D471" s="727"/>
      <c r="E471" s="797" t="s">
        <v>927</v>
      </c>
      <c r="F471" s="798"/>
      <c r="G471" s="791" t="s">
        <v>747</v>
      </c>
      <c r="H471" s="791" t="s">
        <v>748</v>
      </c>
      <c r="I471" s="773">
        <v>500</v>
      </c>
      <c r="J471" s="734" t="s">
        <v>749</v>
      </c>
      <c r="K471" s="799" t="s">
        <v>3690</v>
      </c>
      <c r="L471" s="800">
        <v>160001574</v>
      </c>
      <c r="M471" s="733" t="s">
        <v>3691</v>
      </c>
      <c r="N471" s="769" t="s">
        <v>3691</v>
      </c>
      <c r="O471" s="734" t="s">
        <v>3692</v>
      </c>
      <c r="P471" s="734" t="s">
        <v>3693</v>
      </c>
      <c r="Q471" s="734"/>
      <c r="R471" s="736">
        <v>16230</v>
      </c>
      <c r="S471" s="734" t="s">
        <v>3694</v>
      </c>
      <c r="T471" s="728" t="s">
        <v>722</v>
      </c>
      <c r="U471" s="737" t="s">
        <v>3695</v>
      </c>
      <c r="V471" s="734"/>
      <c r="W471" s="734"/>
      <c r="X471" s="734"/>
      <c r="Y471" s="734"/>
      <c r="Z471" s="734" t="s">
        <v>3696</v>
      </c>
      <c r="AA471" s="801"/>
      <c r="AB471" s="734" t="s">
        <v>3697</v>
      </c>
      <c r="AC471" s="734" t="s">
        <v>3698</v>
      </c>
      <c r="AD471" s="734">
        <v>16440</v>
      </c>
      <c r="AE471" s="734" t="s">
        <v>3699</v>
      </c>
      <c r="AF471" s="734" t="s">
        <v>3700</v>
      </c>
      <c r="AG471" s="734"/>
      <c r="AH471" s="734"/>
      <c r="AI471" s="734"/>
      <c r="AJ471" s="734"/>
      <c r="AK471" s="734"/>
      <c r="AL471" s="734"/>
      <c r="AM471" s="802"/>
      <c r="AN471" s="738"/>
      <c r="AO471" s="739"/>
      <c r="AP471" s="691" t="s">
        <v>734</v>
      </c>
      <c r="AQ471" s="712" t="s">
        <v>734</v>
      </c>
      <c r="AR471" s="742" t="s">
        <v>748</v>
      </c>
      <c r="AS471" s="742" t="s">
        <v>3701</v>
      </c>
      <c r="AT471" s="712"/>
      <c r="AU471" s="743">
        <v>45597</v>
      </c>
      <c r="AV471" s="743">
        <v>47422</v>
      </c>
      <c r="AW471" s="744">
        <v>16</v>
      </c>
      <c r="AX471" s="803">
        <v>45596</v>
      </c>
      <c r="AY471" s="742" t="s">
        <v>869</v>
      </c>
      <c r="AZ471" s="742" t="s">
        <v>734</v>
      </c>
      <c r="BA471" s="734"/>
      <c r="BB471" s="734" t="s">
        <v>3702</v>
      </c>
      <c r="BC471" s="734"/>
      <c r="BD471" s="734"/>
      <c r="BE471" s="845" t="s">
        <v>1693</v>
      </c>
      <c r="BF471" s="804" t="s">
        <v>947</v>
      </c>
      <c r="BG471" s="746" t="s">
        <v>737</v>
      </c>
      <c r="BH471" s="746"/>
      <c r="BI471" s="747"/>
    </row>
    <row r="472" spans="1:61" ht="61.15" customHeight="1">
      <c r="A472" s="795">
        <v>160004412</v>
      </c>
      <c r="B472" s="742">
        <v>16</v>
      </c>
      <c r="C472" s="727" t="s">
        <v>842</v>
      </c>
      <c r="D472" s="727"/>
      <c r="E472" s="797" t="s">
        <v>927</v>
      </c>
      <c r="F472" s="798"/>
      <c r="G472" s="791" t="s">
        <v>747</v>
      </c>
      <c r="H472" s="791" t="s">
        <v>748</v>
      </c>
      <c r="I472" s="773">
        <v>500</v>
      </c>
      <c r="J472" s="734" t="s">
        <v>749</v>
      </c>
      <c r="K472" s="799" t="s">
        <v>3703</v>
      </c>
      <c r="L472" s="800">
        <v>160001574</v>
      </c>
      <c r="M472" s="733" t="s">
        <v>3691</v>
      </c>
      <c r="N472" s="769" t="s">
        <v>3691</v>
      </c>
      <c r="O472" s="734" t="s">
        <v>3704</v>
      </c>
      <c r="P472" s="734" t="s">
        <v>3705</v>
      </c>
      <c r="Q472" s="734"/>
      <c r="R472" s="736">
        <v>16340</v>
      </c>
      <c r="S472" s="734" t="s">
        <v>940</v>
      </c>
      <c r="T472" s="728" t="s">
        <v>722</v>
      </c>
      <c r="U472" s="737" t="s">
        <v>3706</v>
      </c>
      <c r="V472" s="734"/>
      <c r="W472" s="734"/>
      <c r="X472" s="734"/>
      <c r="Y472" s="734"/>
      <c r="Z472" s="734" t="s">
        <v>3707</v>
      </c>
      <c r="AA472" s="801"/>
      <c r="AB472" s="734" t="s">
        <v>3697</v>
      </c>
      <c r="AC472" s="734" t="s">
        <v>3698</v>
      </c>
      <c r="AD472" s="734">
        <v>16440</v>
      </c>
      <c r="AE472" s="734" t="s">
        <v>3699</v>
      </c>
      <c r="AF472" s="734" t="s">
        <v>3700</v>
      </c>
      <c r="AG472" s="734"/>
      <c r="AH472" s="734"/>
      <c r="AI472" s="734"/>
      <c r="AJ472" s="734"/>
      <c r="AK472" s="734"/>
      <c r="AL472" s="734"/>
      <c r="AM472" s="802"/>
      <c r="AN472" s="738"/>
      <c r="AO472" s="739"/>
      <c r="AP472" s="691" t="s">
        <v>734</v>
      </c>
      <c r="AQ472" s="712" t="s">
        <v>734</v>
      </c>
      <c r="AR472" s="742" t="s">
        <v>748</v>
      </c>
      <c r="AS472" s="742" t="s">
        <v>3708</v>
      </c>
      <c r="AT472" s="712" t="s">
        <v>3709</v>
      </c>
      <c r="AU472" s="743">
        <v>45292</v>
      </c>
      <c r="AV472" s="743">
        <v>47118</v>
      </c>
      <c r="AW472" s="744">
        <v>16</v>
      </c>
      <c r="AX472" s="803">
        <v>45293</v>
      </c>
      <c r="AY472" s="742" t="s">
        <v>869</v>
      </c>
      <c r="AZ472" s="742" t="s">
        <v>737</v>
      </c>
      <c r="BA472" s="734"/>
      <c r="BB472" s="734"/>
      <c r="BC472" s="734"/>
      <c r="BD472" s="734"/>
      <c r="BE472" s="845" t="s">
        <v>1693</v>
      </c>
      <c r="BF472" s="804" t="s">
        <v>947</v>
      </c>
      <c r="BG472" s="746" t="s">
        <v>737</v>
      </c>
      <c r="BH472" s="746"/>
      <c r="BI472" s="747"/>
    </row>
    <row r="473" spans="1:61" ht="120" customHeight="1">
      <c r="A473" s="805">
        <v>160013884</v>
      </c>
      <c r="B473" s="712">
        <v>16</v>
      </c>
      <c r="C473" s="727" t="s">
        <v>842</v>
      </c>
      <c r="D473" s="727"/>
      <c r="E473" s="797" t="s">
        <v>927</v>
      </c>
      <c r="F473" s="798"/>
      <c r="G473" s="791" t="s">
        <v>715</v>
      </c>
      <c r="H473" s="791" t="s">
        <v>715</v>
      </c>
      <c r="I473" s="730">
        <v>445</v>
      </c>
      <c r="J473" s="727" t="s">
        <v>1023</v>
      </c>
      <c r="K473" s="806" t="s">
        <v>3710</v>
      </c>
      <c r="L473" s="800">
        <v>160001574</v>
      </c>
      <c r="M473" s="733" t="s">
        <v>3691</v>
      </c>
      <c r="N473" s="769" t="s">
        <v>3691</v>
      </c>
      <c r="O473" s="734" t="s">
        <v>3711</v>
      </c>
      <c r="P473" s="734"/>
      <c r="Q473" s="791"/>
      <c r="R473" s="736">
        <v>16000</v>
      </c>
      <c r="S473" s="734" t="s">
        <v>959</v>
      </c>
      <c r="T473" s="728" t="s">
        <v>722</v>
      </c>
      <c r="U473" s="737" t="s">
        <v>3712</v>
      </c>
      <c r="V473" s="798"/>
      <c r="W473" s="798"/>
      <c r="X473" s="798"/>
      <c r="Y473" s="798"/>
      <c r="Z473" s="734" t="s">
        <v>3713</v>
      </c>
      <c r="AA473" s="808"/>
      <c r="AB473" s="734" t="s">
        <v>3697</v>
      </c>
      <c r="AC473" s="734" t="s">
        <v>3698</v>
      </c>
      <c r="AD473" s="734">
        <v>16440</v>
      </c>
      <c r="AE473" s="734" t="s">
        <v>3699</v>
      </c>
      <c r="AF473" s="734" t="s">
        <v>3700</v>
      </c>
      <c r="AG473" s="798"/>
      <c r="AH473" s="798"/>
      <c r="AI473" s="798"/>
      <c r="AJ473" s="798"/>
      <c r="AK473" s="798"/>
      <c r="AL473" s="798"/>
      <c r="AM473" s="802"/>
      <c r="AN473" s="802"/>
      <c r="AO473" s="772"/>
      <c r="AP473" s="789" t="s">
        <v>734</v>
      </c>
      <c r="AQ473" s="712" t="s">
        <v>734</v>
      </c>
      <c r="AR473" s="742" t="s">
        <v>715</v>
      </c>
      <c r="AS473" s="810" t="s">
        <v>3714</v>
      </c>
      <c r="AT473" s="810" t="s">
        <v>3715</v>
      </c>
      <c r="AU473" s="743">
        <v>44927</v>
      </c>
      <c r="AV473" s="743">
        <v>46752</v>
      </c>
      <c r="AW473" s="744">
        <v>16</v>
      </c>
      <c r="AX473" s="811">
        <v>44926</v>
      </c>
      <c r="AY473" s="818" t="s">
        <v>869</v>
      </c>
      <c r="AZ473" s="810" t="s">
        <v>734</v>
      </c>
      <c r="BA473" s="734" t="s">
        <v>3716</v>
      </c>
      <c r="BB473" s="734" t="s">
        <v>3717</v>
      </c>
      <c r="BC473" s="734"/>
      <c r="BD473" s="734"/>
      <c r="BE473" s="845" t="s">
        <v>1693</v>
      </c>
      <c r="BF473" s="804" t="s">
        <v>947</v>
      </c>
      <c r="BG473" s="746" t="s">
        <v>737</v>
      </c>
      <c r="BH473" s="746"/>
      <c r="BI473" s="747"/>
    </row>
    <row r="474" spans="1:61" ht="57.75" customHeight="1">
      <c r="A474" s="749">
        <v>640015582</v>
      </c>
      <c r="B474" s="750">
        <v>64</v>
      </c>
      <c r="C474" s="751" t="s">
        <v>745</v>
      </c>
      <c r="D474" s="752"/>
      <c r="E474" s="753" t="s">
        <v>746</v>
      </c>
      <c r="F474" s="752"/>
      <c r="G474" s="736" t="s">
        <v>747</v>
      </c>
      <c r="H474" s="754" t="s">
        <v>748</v>
      </c>
      <c r="I474" s="755">
        <v>500</v>
      </c>
      <c r="J474" s="756" t="s">
        <v>749</v>
      </c>
      <c r="K474" s="778" t="s">
        <v>3718</v>
      </c>
      <c r="L474" s="758">
        <v>640015574</v>
      </c>
      <c r="M474" s="733" t="s">
        <v>3719</v>
      </c>
      <c r="N474" s="769" t="s">
        <v>3719</v>
      </c>
      <c r="O474" s="734" t="s">
        <v>3720</v>
      </c>
      <c r="P474" s="760"/>
      <c r="Q474" s="736"/>
      <c r="R474" s="736">
        <v>64250</v>
      </c>
      <c r="S474" s="761" t="s">
        <v>790</v>
      </c>
      <c r="T474" s="728" t="s">
        <v>722</v>
      </c>
      <c r="U474" s="737" t="s">
        <v>3721</v>
      </c>
      <c r="V474" s="736"/>
      <c r="W474" s="736"/>
      <c r="X474" s="736"/>
      <c r="Y474" s="736"/>
      <c r="Z474" s="736" t="s">
        <v>3722</v>
      </c>
      <c r="AA474" s="736"/>
      <c r="AB474" s="734" t="s">
        <v>3720</v>
      </c>
      <c r="AC474" s="736"/>
      <c r="AD474" s="736">
        <v>64250</v>
      </c>
      <c r="AE474" s="734" t="s">
        <v>790</v>
      </c>
      <c r="AF474" s="736" t="s">
        <v>3722</v>
      </c>
      <c r="AG474" s="736"/>
      <c r="AH474" s="736"/>
      <c r="AI474" s="736"/>
      <c r="AJ474" s="736"/>
      <c r="AK474" s="736"/>
      <c r="AL474" s="736"/>
      <c r="AM474" s="763"/>
      <c r="AN474" s="738"/>
      <c r="AO474" s="764"/>
      <c r="AP474" s="691" t="s">
        <v>734</v>
      </c>
      <c r="AQ474" s="742" t="s">
        <v>734</v>
      </c>
      <c r="AR474" s="742" t="s">
        <v>748</v>
      </c>
      <c r="AS474" s="775" t="s">
        <v>3723</v>
      </c>
      <c r="AT474" s="742"/>
      <c r="AU474" s="743">
        <v>44927</v>
      </c>
      <c r="AV474" s="743">
        <v>46752</v>
      </c>
      <c r="AW474" s="744" t="s">
        <v>764</v>
      </c>
      <c r="AX474" s="743">
        <v>44925</v>
      </c>
      <c r="AY474" s="742" t="s">
        <v>869</v>
      </c>
      <c r="AZ474" s="775" t="s">
        <v>734</v>
      </c>
      <c r="BA474" s="734"/>
      <c r="BB474" s="736"/>
      <c r="BC474" s="736"/>
      <c r="BD474" s="736"/>
      <c r="BE474" s="767" t="s">
        <v>765</v>
      </c>
      <c r="BF474" s="794" t="s">
        <v>766</v>
      </c>
      <c r="BG474" s="746" t="s">
        <v>737</v>
      </c>
      <c r="BH474" s="746"/>
      <c r="BI474" s="747"/>
    </row>
    <row r="475" spans="1:61" ht="62.25" customHeight="1">
      <c r="A475" s="795">
        <v>870003704</v>
      </c>
      <c r="B475" s="796">
        <v>87</v>
      </c>
      <c r="C475" s="727" t="s">
        <v>745</v>
      </c>
      <c r="D475" s="727"/>
      <c r="E475" s="797" t="s">
        <v>858</v>
      </c>
      <c r="F475" s="797"/>
      <c r="G475" s="734" t="s">
        <v>827</v>
      </c>
      <c r="H475" s="798" t="s">
        <v>748</v>
      </c>
      <c r="I475" s="773">
        <v>354</v>
      </c>
      <c r="J475" s="734" t="s">
        <v>771</v>
      </c>
      <c r="K475" s="799" t="s">
        <v>3724</v>
      </c>
      <c r="L475" s="800">
        <v>870006673</v>
      </c>
      <c r="M475" s="733" t="s">
        <v>3725</v>
      </c>
      <c r="N475" s="769" t="s">
        <v>3726</v>
      </c>
      <c r="O475" s="734" t="s">
        <v>3727</v>
      </c>
      <c r="P475" s="734"/>
      <c r="Q475" s="734"/>
      <c r="R475" s="734">
        <v>87310</v>
      </c>
      <c r="S475" s="734" t="s">
        <v>3728</v>
      </c>
      <c r="T475" s="728" t="s">
        <v>722</v>
      </c>
      <c r="U475" s="737" t="s">
        <v>3729</v>
      </c>
      <c r="V475" s="734"/>
      <c r="W475" s="734"/>
      <c r="X475" s="734"/>
      <c r="Y475" s="734"/>
      <c r="Z475" s="734" t="s">
        <v>3730</v>
      </c>
      <c r="AA475" s="801"/>
      <c r="AB475" s="734" t="s">
        <v>3731</v>
      </c>
      <c r="AC475" s="734"/>
      <c r="AD475" s="734">
        <v>87310</v>
      </c>
      <c r="AE475" s="734" t="s">
        <v>3732</v>
      </c>
      <c r="AF475" s="734" t="s">
        <v>3730</v>
      </c>
      <c r="AG475" s="734"/>
      <c r="AH475" s="734"/>
      <c r="AI475" s="734"/>
      <c r="AJ475" s="734"/>
      <c r="AK475" s="734"/>
      <c r="AL475" s="734"/>
      <c r="AM475" s="802"/>
      <c r="AN475" s="738"/>
      <c r="AO475" s="739"/>
      <c r="AP475" s="740" t="s">
        <v>734</v>
      </c>
      <c r="AQ475" s="712" t="s">
        <v>734</v>
      </c>
      <c r="AR475" s="742" t="s">
        <v>771</v>
      </c>
      <c r="AS475" s="742" t="s">
        <v>3733</v>
      </c>
      <c r="AT475" s="712"/>
      <c r="AU475" s="743">
        <v>43101</v>
      </c>
      <c r="AV475" s="743">
        <v>44926</v>
      </c>
      <c r="AW475" s="744">
        <v>87</v>
      </c>
      <c r="AX475" s="803">
        <v>43445</v>
      </c>
      <c r="AY475" s="742" t="s">
        <v>869</v>
      </c>
      <c r="AZ475" s="742" t="s">
        <v>734</v>
      </c>
      <c r="BA475" s="734"/>
      <c r="BB475" s="734"/>
      <c r="BC475" s="734"/>
      <c r="BD475" s="734"/>
      <c r="BE475" s="767" t="s">
        <v>765</v>
      </c>
      <c r="BF475" s="804" t="s">
        <v>871</v>
      </c>
      <c r="BG475" s="746" t="s">
        <v>737</v>
      </c>
      <c r="BH475" s="746"/>
      <c r="BI475" s="747"/>
    </row>
    <row r="476" spans="1:61" ht="75" customHeight="1">
      <c r="A476" s="828">
        <v>170018865</v>
      </c>
      <c r="B476" s="834">
        <v>17</v>
      </c>
      <c r="C476" s="734" t="s">
        <v>1434</v>
      </c>
      <c r="D476" s="728"/>
      <c r="E476" s="753" t="s">
        <v>1435</v>
      </c>
      <c r="F476" s="785"/>
      <c r="G476" s="736" t="s">
        <v>715</v>
      </c>
      <c r="H476" s="736" t="s">
        <v>715</v>
      </c>
      <c r="I476" s="773">
        <v>255</v>
      </c>
      <c r="J476" s="734" t="s">
        <v>968</v>
      </c>
      <c r="K476" s="769" t="s">
        <v>3734</v>
      </c>
      <c r="L476" s="786">
        <v>170017321</v>
      </c>
      <c r="M476" s="733" t="s">
        <v>3735</v>
      </c>
      <c r="N476" s="769" t="s">
        <v>3735</v>
      </c>
      <c r="O476" s="734" t="s">
        <v>3736</v>
      </c>
      <c r="P476" s="734"/>
      <c r="Q476" s="734"/>
      <c r="R476" s="736">
        <v>17320</v>
      </c>
      <c r="S476" s="734" t="s">
        <v>3737</v>
      </c>
      <c r="T476" s="728" t="s">
        <v>722</v>
      </c>
      <c r="U476" s="737" t="s">
        <v>3738</v>
      </c>
      <c r="V476" s="736"/>
      <c r="W476" s="734"/>
      <c r="X476" s="736"/>
      <c r="Y476" s="736"/>
      <c r="Z476" s="736" t="s">
        <v>3739</v>
      </c>
      <c r="AA476" s="736"/>
      <c r="AB476" s="734" t="s">
        <v>3740</v>
      </c>
      <c r="AC476" s="736"/>
      <c r="AD476" s="736">
        <v>17370</v>
      </c>
      <c r="AE476" s="734" t="s">
        <v>3741</v>
      </c>
      <c r="AF476" s="736" t="s">
        <v>3742</v>
      </c>
      <c r="AG476" s="734"/>
      <c r="AH476" s="734"/>
      <c r="AI476" s="734"/>
      <c r="AJ476" s="734"/>
      <c r="AK476" s="788" t="s">
        <v>3743</v>
      </c>
      <c r="AL476" s="734" t="s">
        <v>3744</v>
      </c>
      <c r="AM476" s="763"/>
      <c r="AN476" s="738"/>
      <c r="AO476" s="772"/>
      <c r="AP476" s="752" t="s">
        <v>734</v>
      </c>
      <c r="AQ476" s="822" t="s">
        <v>734</v>
      </c>
      <c r="AR476" s="742" t="s">
        <v>715</v>
      </c>
      <c r="AS476" s="775" t="s">
        <v>3745</v>
      </c>
      <c r="AT476" s="822" t="s">
        <v>3746</v>
      </c>
      <c r="AU476" s="743">
        <v>43101</v>
      </c>
      <c r="AV476" s="743">
        <v>46022</v>
      </c>
      <c r="AW476" s="744">
        <v>17</v>
      </c>
      <c r="AX476" s="743">
        <v>45638</v>
      </c>
      <c r="AY476" s="742" t="s">
        <v>3747</v>
      </c>
      <c r="AZ476" s="743" t="s">
        <v>734</v>
      </c>
      <c r="BA476" s="791"/>
      <c r="BB476" s="791"/>
      <c r="BC476" s="793" t="s">
        <v>1450</v>
      </c>
      <c r="BD476" s="793"/>
      <c r="BE476" s="791" t="s">
        <v>2485</v>
      </c>
      <c r="BF476" s="785" t="s">
        <v>1452</v>
      </c>
      <c r="BG476" s="746" t="s">
        <v>737</v>
      </c>
      <c r="BH476" s="746"/>
      <c r="BI476" s="747"/>
    </row>
    <row r="477" spans="1:61" ht="40.15" customHeight="1">
      <c r="A477" s="828">
        <v>170021380</v>
      </c>
      <c r="B477" s="834">
        <v>17</v>
      </c>
      <c r="C477" s="734" t="s">
        <v>1434</v>
      </c>
      <c r="D477" s="728"/>
      <c r="E477" s="753" t="s">
        <v>1435</v>
      </c>
      <c r="F477" s="785"/>
      <c r="G477" s="736" t="s">
        <v>715</v>
      </c>
      <c r="H477" s="736" t="s">
        <v>715</v>
      </c>
      <c r="I477" s="773">
        <v>445</v>
      </c>
      <c r="J477" s="734" t="s">
        <v>1023</v>
      </c>
      <c r="K477" s="799" t="s">
        <v>3748</v>
      </c>
      <c r="L477" s="786">
        <v>170017321</v>
      </c>
      <c r="M477" s="733" t="s">
        <v>3735</v>
      </c>
      <c r="N477" s="769" t="s">
        <v>3735</v>
      </c>
      <c r="O477" s="734" t="s">
        <v>3736</v>
      </c>
      <c r="P477" s="734"/>
      <c r="Q477" s="734"/>
      <c r="R477" s="736">
        <v>17320</v>
      </c>
      <c r="S477" s="734" t="s">
        <v>3737</v>
      </c>
      <c r="T477" s="728" t="s">
        <v>722</v>
      </c>
      <c r="U477" s="737" t="s">
        <v>3749</v>
      </c>
      <c r="V477" s="736"/>
      <c r="W477" s="734"/>
      <c r="X477" s="736"/>
      <c r="Y477" s="736"/>
      <c r="Z477" s="736" t="s">
        <v>3750</v>
      </c>
      <c r="AA477" s="736"/>
      <c r="AB477" s="734" t="s">
        <v>3740</v>
      </c>
      <c r="AC477" s="736"/>
      <c r="AD477" s="736">
        <v>17370</v>
      </c>
      <c r="AE477" s="734" t="s">
        <v>3741</v>
      </c>
      <c r="AF477" s="736" t="s">
        <v>3742</v>
      </c>
      <c r="AG477" s="734"/>
      <c r="AH477" s="734"/>
      <c r="AI477" s="734"/>
      <c r="AJ477" s="734"/>
      <c r="AK477" s="788" t="s">
        <v>3743</v>
      </c>
      <c r="AL477" s="734" t="s">
        <v>3744</v>
      </c>
      <c r="AM477" s="763"/>
      <c r="AN477" s="738"/>
      <c r="AO477" s="765"/>
      <c r="AP477" s="789" t="s">
        <v>734</v>
      </c>
      <c r="AQ477" s="822" t="s">
        <v>734</v>
      </c>
      <c r="AR477" s="742" t="s">
        <v>715</v>
      </c>
      <c r="AS477" s="742" t="s">
        <v>3751</v>
      </c>
      <c r="AT477" s="822" t="s">
        <v>3752</v>
      </c>
      <c r="AU477" s="743">
        <v>44197</v>
      </c>
      <c r="AV477" s="743">
        <v>46022</v>
      </c>
      <c r="AW477" s="744">
        <v>17</v>
      </c>
      <c r="AX477" s="743">
        <v>44298</v>
      </c>
      <c r="AY477" s="742" t="s">
        <v>869</v>
      </c>
      <c r="AZ477" s="775" t="s">
        <v>737</v>
      </c>
      <c r="BA477" s="791"/>
      <c r="BB477" s="793"/>
      <c r="BC477" s="793" t="s">
        <v>1450</v>
      </c>
      <c r="BD477" s="793"/>
      <c r="BE477" s="791" t="s">
        <v>2485</v>
      </c>
      <c r="BF477" s="785" t="s">
        <v>1452</v>
      </c>
      <c r="BG477" s="746" t="s">
        <v>737</v>
      </c>
      <c r="BH477" s="746"/>
      <c r="BI477" s="747"/>
    </row>
    <row r="478" spans="1:61" ht="132.6" customHeight="1">
      <c r="A478" s="828">
        <v>170022941</v>
      </c>
      <c r="B478" s="834">
        <v>17</v>
      </c>
      <c r="C478" s="734" t="s">
        <v>1434</v>
      </c>
      <c r="D478" s="728"/>
      <c r="E478" s="753" t="s">
        <v>1435</v>
      </c>
      <c r="F478" s="785"/>
      <c r="G478" s="736" t="s">
        <v>715</v>
      </c>
      <c r="H478" s="736" t="s">
        <v>715</v>
      </c>
      <c r="I478" s="730">
        <v>188</v>
      </c>
      <c r="J478" s="816" t="s">
        <v>985</v>
      </c>
      <c r="K478" s="799" t="s">
        <v>3753</v>
      </c>
      <c r="L478" s="786">
        <v>170017321</v>
      </c>
      <c r="M478" s="733" t="s">
        <v>3735</v>
      </c>
      <c r="N478" s="769" t="s">
        <v>3735</v>
      </c>
      <c r="O478" s="734" t="s">
        <v>3754</v>
      </c>
      <c r="P478" s="734"/>
      <c r="Q478" s="734"/>
      <c r="R478" s="736">
        <v>17370</v>
      </c>
      <c r="S478" s="734" t="s">
        <v>3755</v>
      </c>
      <c r="T478" s="728" t="s">
        <v>722</v>
      </c>
      <c r="U478" s="737" t="s">
        <v>3756</v>
      </c>
      <c r="V478" s="736"/>
      <c r="W478" s="734"/>
      <c r="X478" s="736"/>
      <c r="Y478" s="736"/>
      <c r="Z478" s="736" t="s">
        <v>3757</v>
      </c>
      <c r="AA478" s="736" t="s">
        <v>3758</v>
      </c>
      <c r="AB478" s="734" t="s">
        <v>3740</v>
      </c>
      <c r="AC478" s="736"/>
      <c r="AD478" s="736">
        <v>17370</v>
      </c>
      <c r="AE478" s="734" t="s">
        <v>3741</v>
      </c>
      <c r="AF478" s="736" t="s">
        <v>3742</v>
      </c>
      <c r="AG478" s="734"/>
      <c r="AH478" s="734"/>
      <c r="AI478" s="734"/>
      <c r="AJ478" s="734"/>
      <c r="AK478" s="788" t="s">
        <v>3743</v>
      </c>
      <c r="AL478" s="734" t="s">
        <v>3744</v>
      </c>
      <c r="AM478" s="763"/>
      <c r="AN478" s="738"/>
      <c r="AO478" s="772"/>
      <c r="AP478" s="752" t="s">
        <v>734</v>
      </c>
      <c r="AQ478" s="822" t="s">
        <v>734</v>
      </c>
      <c r="AR478" s="742" t="s">
        <v>715</v>
      </c>
      <c r="AS478" s="775" t="s">
        <v>3745</v>
      </c>
      <c r="AT478" s="822" t="s">
        <v>3746</v>
      </c>
      <c r="AU478" s="743">
        <v>43101</v>
      </c>
      <c r="AV478" s="743">
        <v>46022</v>
      </c>
      <c r="AW478" s="744">
        <v>17</v>
      </c>
      <c r="AX478" s="743">
        <v>45638</v>
      </c>
      <c r="AY478" s="742" t="s">
        <v>3747</v>
      </c>
      <c r="AZ478" s="743" t="s">
        <v>734</v>
      </c>
      <c r="BA478" s="791"/>
      <c r="BB478" s="791" t="s">
        <v>3759</v>
      </c>
      <c r="BC478" s="793" t="s">
        <v>1450</v>
      </c>
      <c r="BD478" s="793"/>
      <c r="BE478" s="791" t="s">
        <v>2485</v>
      </c>
      <c r="BF478" s="785" t="s">
        <v>1452</v>
      </c>
      <c r="BG478" s="746" t="s">
        <v>737</v>
      </c>
      <c r="BH478" s="746"/>
      <c r="BI478" s="747"/>
    </row>
    <row r="479" spans="1:61" ht="79.5" customHeight="1">
      <c r="A479" s="846">
        <v>170803118</v>
      </c>
      <c r="B479" s="834">
        <v>17</v>
      </c>
      <c r="C479" s="734" t="s">
        <v>1434</v>
      </c>
      <c r="D479" s="728"/>
      <c r="E479" s="753" t="s">
        <v>1435</v>
      </c>
      <c r="F479" s="785"/>
      <c r="G479" s="754" t="s">
        <v>747</v>
      </c>
      <c r="H479" s="754" t="s">
        <v>748</v>
      </c>
      <c r="I479" s="847">
        <v>500</v>
      </c>
      <c r="J479" s="843" t="s">
        <v>749</v>
      </c>
      <c r="K479" s="848" t="s">
        <v>3760</v>
      </c>
      <c r="L479" s="786">
        <v>170017321</v>
      </c>
      <c r="M479" s="733" t="s">
        <v>3735</v>
      </c>
      <c r="N479" s="769" t="s">
        <v>3735</v>
      </c>
      <c r="O479" s="734" t="s">
        <v>3761</v>
      </c>
      <c r="P479" s="734"/>
      <c r="Q479" s="760"/>
      <c r="R479" s="736">
        <v>17560</v>
      </c>
      <c r="S479" s="760" t="s">
        <v>3762</v>
      </c>
      <c r="T479" s="728" t="s">
        <v>722</v>
      </c>
      <c r="U479" s="737" t="s">
        <v>3738</v>
      </c>
      <c r="V479" s="736" t="s">
        <v>813</v>
      </c>
      <c r="W479" s="734" t="s">
        <v>3763</v>
      </c>
      <c r="X479" s="736" t="s">
        <v>3764</v>
      </c>
      <c r="Y479" s="736" t="s">
        <v>984</v>
      </c>
      <c r="Z479" s="736" t="s">
        <v>3765</v>
      </c>
      <c r="AA479" s="736"/>
      <c r="AB479" s="734" t="s">
        <v>3740</v>
      </c>
      <c r="AC479" s="736"/>
      <c r="AD479" s="736">
        <v>17370</v>
      </c>
      <c r="AE479" s="734" t="s">
        <v>3741</v>
      </c>
      <c r="AF479" s="736" t="s">
        <v>3742</v>
      </c>
      <c r="AG479" s="734"/>
      <c r="AH479" s="734"/>
      <c r="AI479" s="734"/>
      <c r="AJ479" s="734"/>
      <c r="AK479" s="788" t="s">
        <v>3743</v>
      </c>
      <c r="AL479" s="734" t="s">
        <v>3744</v>
      </c>
      <c r="AM479" s="763"/>
      <c r="AN479" s="738"/>
      <c r="AO479" s="739"/>
      <c r="AP479" s="752" t="s">
        <v>734</v>
      </c>
      <c r="AQ479" s="822" t="s">
        <v>734</v>
      </c>
      <c r="AR479" s="742" t="s">
        <v>748</v>
      </c>
      <c r="AS479" s="742" t="s">
        <v>3766</v>
      </c>
      <c r="AT479" s="823" t="s">
        <v>3767</v>
      </c>
      <c r="AU479" s="743">
        <v>43101</v>
      </c>
      <c r="AV479" s="743">
        <v>45657</v>
      </c>
      <c r="AW479" s="744">
        <v>17</v>
      </c>
      <c r="AX479" s="743">
        <v>45292</v>
      </c>
      <c r="AY479" s="712" t="s">
        <v>3768</v>
      </c>
      <c r="AZ479" s="743"/>
      <c r="BA479" s="791"/>
      <c r="BB479" s="793"/>
      <c r="BC479" s="793" t="s">
        <v>1713</v>
      </c>
      <c r="BD479" s="793"/>
      <c r="BE479" s="791" t="s">
        <v>2485</v>
      </c>
      <c r="BF479" s="785" t="s">
        <v>1452</v>
      </c>
      <c r="BG479" s="746" t="s">
        <v>737</v>
      </c>
      <c r="BH479" s="746"/>
      <c r="BI479" s="747"/>
    </row>
    <row r="480" spans="1:61" ht="54.75" customHeight="1">
      <c r="A480" s="846">
        <v>170804363</v>
      </c>
      <c r="B480" s="834">
        <v>17</v>
      </c>
      <c r="C480" s="734" t="s">
        <v>1434</v>
      </c>
      <c r="D480" s="728"/>
      <c r="E480" s="753" t="s">
        <v>1435</v>
      </c>
      <c r="F480" s="785"/>
      <c r="G480" s="754" t="s">
        <v>747</v>
      </c>
      <c r="H480" s="754" t="s">
        <v>748</v>
      </c>
      <c r="I480" s="847">
        <v>500</v>
      </c>
      <c r="J480" s="843" t="s">
        <v>749</v>
      </c>
      <c r="K480" s="856" t="s">
        <v>3769</v>
      </c>
      <c r="L480" s="786">
        <v>170017321</v>
      </c>
      <c r="M480" s="733" t="s">
        <v>3735</v>
      </c>
      <c r="N480" s="769" t="s">
        <v>3735</v>
      </c>
      <c r="O480" s="734" t="s">
        <v>3770</v>
      </c>
      <c r="P480" s="734"/>
      <c r="Q480" s="760"/>
      <c r="R480" s="736">
        <v>17600</v>
      </c>
      <c r="S480" s="760" t="s">
        <v>3771</v>
      </c>
      <c r="T480" s="728" t="s">
        <v>722</v>
      </c>
      <c r="U480" s="737" t="s">
        <v>3772</v>
      </c>
      <c r="V480" s="736" t="s">
        <v>813</v>
      </c>
      <c r="W480" s="734" t="s">
        <v>3763</v>
      </c>
      <c r="X480" s="736" t="s">
        <v>3764</v>
      </c>
      <c r="Y480" s="736" t="s">
        <v>984</v>
      </c>
      <c r="Z480" s="736" t="s">
        <v>3773</v>
      </c>
      <c r="AA480" s="736"/>
      <c r="AB480" s="734" t="s">
        <v>3740</v>
      </c>
      <c r="AC480" s="736"/>
      <c r="AD480" s="736">
        <v>17370</v>
      </c>
      <c r="AE480" s="734" t="s">
        <v>3741</v>
      </c>
      <c r="AF480" s="736" t="s">
        <v>3742</v>
      </c>
      <c r="AG480" s="734"/>
      <c r="AH480" s="734"/>
      <c r="AI480" s="734"/>
      <c r="AJ480" s="734"/>
      <c r="AK480" s="788" t="s">
        <v>3743</v>
      </c>
      <c r="AL480" s="734" t="s">
        <v>3744</v>
      </c>
      <c r="AM480" s="763"/>
      <c r="AN480" s="738"/>
      <c r="AO480" s="739"/>
      <c r="AP480" s="752" t="s">
        <v>734</v>
      </c>
      <c r="AQ480" s="822" t="s">
        <v>734</v>
      </c>
      <c r="AR480" s="742" t="s">
        <v>748</v>
      </c>
      <c r="AS480" s="742" t="s">
        <v>3766</v>
      </c>
      <c r="AT480" s="823" t="s">
        <v>3767</v>
      </c>
      <c r="AU480" s="743">
        <v>43101</v>
      </c>
      <c r="AV480" s="743">
        <v>45657</v>
      </c>
      <c r="AW480" s="744">
        <v>17</v>
      </c>
      <c r="AX480" s="743">
        <v>45292</v>
      </c>
      <c r="AY480" s="712" t="s">
        <v>3768</v>
      </c>
      <c r="AZ480" s="743"/>
      <c r="BA480" s="791"/>
      <c r="BB480" s="793"/>
      <c r="BC480" s="793" t="s">
        <v>1713</v>
      </c>
      <c r="BD480" s="793"/>
      <c r="BE480" s="791" t="s">
        <v>2485</v>
      </c>
      <c r="BF480" s="785" t="s">
        <v>1452</v>
      </c>
      <c r="BG480" s="746" t="s">
        <v>737</v>
      </c>
      <c r="BH480" s="746"/>
      <c r="BI480" s="747"/>
    </row>
    <row r="481" spans="1:61" ht="76.900000000000006" customHeight="1">
      <c r="A481" s="868">
        <v>640013249</v>
      </c>
      <c r="B481" s="750">
        <v>64</v>
      </c>
      <c r="C481" s="753" t="s">
        <v>884</v>
      </c>
      <c r="D481" s="753"/>
      <c r="E481" s="753" t="s">
        <v>885</v>
      </c>
      <c r="F481" s="752"/>
      <c r="G481" s="736" t="s">
        <v>843</v>
      </c>
      <c r="H481" s="754" t="s">
        <v>843</v>
      </c>
      <c r="I481" s="755">
        <v>180</v>
      </c>
      <c r="J481" s="756" t="s">
        <v>2103</v>
      </c>
      <c r="K481" s="869" t="s">
        <v>3774</v>
      </c>
      <c r="L481" s="870">
        <v>640000881</v>
      </c>
      <c r="M481" s="733" t="s">
        <v>3775</v>
      </c>
      <c r="N481" s="769" t="s">
        <v>3776</v>
      </c>
      <c r="O481" s="756" t="s">
        <v>3777</v>
      </c>
      <c r="P481" s="756"/>
      <c r="Q481" s="736"/>
      <c r="R481" s="736">
        <v>64100</v>
      </c>
      <c r="S481" s="871" t="s">
        <v>895</v>
      </c>
      <c r="T481" s="728" t="s">
        <v>722</v>
      </c>
      <c r="U481" s="737" t="s">
        <v>3778</v>
      </c>
      <c r="V481" s="736"/>
      <c r="W481" s="736"/>
      <c r="X481" s="736"/>
      <c r="Y481" s="736"/>
      <c r="Z481" s="736" t="s">
        <v>3779</v>
      </c>
      <c r="AA481" s="736"/>
      <c r="AB481" s="734" t="s">
        <v>3780</v>
      </c>
      <c r="AC481" s="736"/>
      <c r="AD481" s="736">
        <v>64100</v>
      </c>
      <c r="AE481" s="734" t="s">
        <v>895</v>
      </c>
      <c r="AF481" s="736" t="s">
        <v>3779</v>
      </c>
      <c r="AG481" s="736"/>
      <c r="AH481" s="736"/>
      <c r="AI481" s="736"/>
      <c r="AJ481" s="736"/>
      <c r="AK481" s="736"/>
      <c r="AL481" s="736"/>
      <c r="AM481" s="763"/>
      <c r="AN481" s="738"/>
      <c r="AO481" s="764"/>
      <c r="AP481" s="789" t="s">
        <v>737</v>
      </c>
      <c r="AQ481" s="691" t="s">
        <v>737</v>
      </c>
      <c r="AR481" s="691"/>
      <c r="AS481" s="752"/>
      <c r="AT481" s="691"/>
      <c r="AU481" s="765" t="s">
        <v>763</v>
      </c>
      <c r="AV481" s="765" t="s">
        <v>763</v>
      </c>
      <c r="AW481" s="766" t="s">
        <v>764</v>
      </c>
      <c r="AX481" s="765"/>
      <c r="AY481" s="691"/>
      <c r="AZ481" s="752"/>
      <c r="BA481" s="734" t="s">
        <v>3781</v>
      </c>
      <c r="BB481" s="736"/>
      <c r="BC481" s="736"/>
      <c r="BD481" s="736"/>
      <c r="BE481" s="751" t="s">
        <v>1761</v>
      </c>
      <c r="BF481" s="899" t="s">
        <v>902</v>
      </c>
      <c r="BG481" s="746" t="s">
        <v>737</v>
      </c>
      <c r="BH481" s="722" t="s">
        <v>3582</v>
      </c>
      <c r="BI481" s="971">
        <v>640782074</v>
      </c>
    </row>
    <row r="482" spans="1:61" ht="81" customHeight="1">
      <c r="A482" s="805">
        <v>160007092</v>
      </c>
      <c r="B482" s="810">
        <v>16</v>
      </c>
      <c r="C482" s="727" t="s">
        <v>926</v>
      </c>
      <c r="D482" s="727"/>
      <c r="E482" s="797" t="s">
        <v>927</v>
      </c>
      <c r="F482" s="798"/>
      <c r="G482" s="791" t="s">
        <v>747</v>
      </c>
      <c r="H482" s="791" t="s">
        <v>748</v>
      </c>
      <c r="I482" s="730">
        <v>500</v>
      </c>
      <c r="J482" s="727" t="s">
        <v>749</v>
      </c>
      <c r="K482" s="807" t="s">
        <v>3782</v>
      </c>
      <c r="L482" s="800">
        <v>160012043</v>
      </c>
      <c r="M482" s="733" t="s">
        <v>3783</v>
      </c>
      <c r="N482" s="769" t="s">
        <v>3784</v>
      </c>
      <c r="O482" s="734" t="s">
        <v>3785</v>
      </c>
      <c r="P482" s="734"/>
      <c r="Q482" s="798"/>
      <c r="R482" s="736">
        <v>16700</v>
      </c>
      <c r="S482" s="734" t="s">
        <v>3786</v>
      </c>
      <c r="T482" s="728" t="s">
        <v>722</v>
      </c>
      <c r="U482" s="737" t="s">
        <v>3787</v>
      </c>
      <c r="V482" s="798"/>
      <c r="W482" s="798"/>
      <c r="X482" s="798"/>
      <c r="Y482" s="798"/>
      <c r="Z482" s="734" t="s">
        <v>3788</v>
      </c>
      <c r="AA482" s="808"/>
      <c r="AB482" s="734" t="s">
        <v>3789</v>
      </c>
      <c r="AC482" s="734" t="s">
        <v>3790</v>
      </c>
      <c r="AD482" s="734">
        <v>16710</v>
      </c>
      <c r="AE482" s="734" t="s">
        <v>3791</v>
      </c>
      <c r="AF482" s="734" t="s">
        <v>3792</v>
      </c>
      <c r="AG482" s="798"/>
      <c r="AH482" s="798"/>
      <c r="AI482" s="798"/>
      <c r="AJ482" s="798"/>
      <c r="AK482" s="798"/>
      <c r="AL482" s="798"/>
      <c r="AM482" s="802"/>
      <c r="AN482" s="802"/>
      <c r="AO482" s="739"/>
      <c r="AP482" s="691" t="s">
        <v>734</v>
      </c>
      <c r="AQ482" s="718" t="s">
        <v>737</v>
      </c>
      <c r="AR482" s="691"/>
      <c r="AS482" s="839"/>
      <c r="AT482" s="790" t="s">
        <v>3793</v>
      </c>
      <c r="AU482" s="765"/>
      <c r="AV482" s="765"/>
      <c r="AW482" s="766"/>
      <c r="AX482" s="772"/>
      <c r="AY482" s="740"/>
      <c r="AZ482" s="740"/>
      <c r="BA482" s="734"/>
      <c r="BB482" s="734" t="s">
        <v>3794</v>
      </c>
      <c r="BC482" s="734"/>
      <c r="BD482" s="734"/>
      <c r="BE482" s="845" t="s">
        <v>3795</v>
      </c>
      <c r="BF482" s="892" t="s">
        <v>947</v>
      </c>
      <c r="BG482" s="746" t="s">
        <v>737</v>
      </c>
      <c r="BH482" s="746"/>
      <c r="BI482" s="747"/>
    </row>
    <row r="483" spans="1:61" ht="45.75" customHeight="1">
      <c r="A483" s="879">
        <v>860010628</v>
      </c>
      <c r="B483" s="880">
        <v>86</v>
      </c>
      <c r="C483" s="727" t="s">
        <v>713</v>
      </c>
      <c r="D483" s="727"/>
      <c r="E483" s="728" t="s">
        <v>714</v>
      </c>
      <c r="F483" s="728"/>
      <c r="G483" s="727" t="s">
        <v>747</v>
      </c>
      <c r="H483" s="727" t="s">
        <v>748</v>
      </c>
      <c r="I483" s="730">
        <v>500</v>
      </c>
      <c r="J483" s="727" t="s">
        <v>749</v>
      </c>
      <c r="K483" s="881" t="s">
        <v>3796</v>
      </c>
      <c r="L483" s="972">
        <v>340009349</v>
      </c>
      <c r="M483" s="973" t="s">
        <v>3797</v>
      </c>
      <c r="N483" s="769" t="s">
        <v>3797</v>
      </c>
      <c r="O483" s="734" t="s">
        <v>3798</v>
      </c>
      <c r="P483" s="734"/>
      <c r="Q483" s="727"/>
      <c r="R483" s="736">
        <v>86220</v>
      </c>
      <c r="S483" s="734" t="s">
        <v>3799</v>
      </c>
      <c r="T483" s="728" t="s">
        <v>722</v>
      </c>
      <c r="U483" s="737" t="s">
        <v>3800</v>
      </c>
      <c r="V483" s="727"/>
      <c r="W483" s="727"/>
      <c r="X483" s="727"/>
      <c r="Y483" s="727" t="s">
        <v>727</v>
      </c>
      <c r="Z483" s="734" t="s">
        <v>3801</v>
      </c>
      <c r="AA483" s="727"/>
      <c r="AB483" s="974" t="s">
        <v>3802</v>
      </c>
      <c r="AC483" s="975"/>
      <c r="AD483" s="975">
        <v>86000</v>
      </c>
      <c r="AE483" s="974" t="s">
        <v>1397</v>
      </c>
      <c r="AF483" s="975" t="s">
        <v>3803</v>
      </c>
      <c r="AG483" s="727"/>
      <c r="AH483" s="727"/>
      <c r="AI483" s="727"/>
      <c r="AJ483" s="727"/>
      <c r="AK483" s="727"/>
      <c r="AL483" s="727"/>
      <c r="AM483" s="738"/>
      <c r="AN483" s="738"/>
      <c r="AO483" s="739"/>
      <c r="AP483" s="691" t="s">
        <v>734</v>
      </c>
      <c r="AQ483" s="789" t="s">
        <v>737</v>
      </c>
      <c r="AR483" s="691"/>
      <c r="AS483" s="789"/>
      <c r="AT483" s="789"/>
      <c r="AU483" s="765" t="s">
        <v>763</v>
      </c>
      <c r="AV483" s="765" t="s">
        <v>763</v>
      </c>
      <c r="AW483" s="766" t="s">
        <v>763</v>
      </c>
      <c r="AX483" s="941"/>
      <c r="AY483" s="789"/>
      <c r="AZ483" s="789"/>
      <c r="BA483" s="727" t="s">
        <v>3804</v>
      </c>
      <c r="BB483" s="727" t="s">
        <v>3805</v>
      </c>
      <c r="BC483" s="734"/>
      <c r="BD483" s="734"/>
      <c r="BE483" s="845" t="s">
        <v>3176</v>
      </c>
      <c r="BF483" s="723" t="s">
        <v>738</v>
      </c>
      <c r="BG483" s="746" t="s">
        <v>737</v>
      </c>
      <c r="BH483" s="746"/>
      <c r="BI483" s="747"/>
    </row>
    <row r="484" spans="1:61" ht="51.6" customHeight="1">
      <c r="A484" s="906">
        <v>860013945</v>
      </c>
      <c r="B484" s="976">
        <v>86</v>
      </c>
      <c r="C484" s="727" t="s">
        <v>1358</v>
      </c>
      <c r="D484" s="727"/>
      <c r="E484" s="728" t="s">
        <v>714</v>
      </c>
      <c r="F484" s="728"/>
      <c r="G484" s="736" t="s">
        <v>843</v>
      </c>
      <c r="H484" s="736" t="s">
        <v>843</v>
      </c>
      <c r="I484" s="908">
        <v>180</v>
      </c>
      <c r="J484" s="909" t="s">
        <v>2103</v>
      </c>
      <c r="K484" s="910" t="s">
        <v>3806</v>
      </c>
      <c r="L484" s="972">
        <v>860000132</v>
      </c>
      <c r="M484" s="973" t="s">
        <v>3807</v>
      </c>
      <c r="N484" s="769" t="s">
        <v>3807</v>
      </c>
      <c r="O484" s="912" t="s">
        <v>3808</v>
      </c>
      <c r="P484" s="912"/>
      <c r="Q484" s="912"/>
      <c r="R484" s="912">
        <v>86000</v>
      </c>
      <c r="S484" s="913" t="s">
        <v>1397</v>
      </c>
      <c r="T484" s="728" t="s">
        <v>722</v>
      </c>
      <c r="U484" s="737" t="s">
        <v>3809</v>
      </c>
      <c r="V484" s="913" t="s">
        <v>813</v>
      </c>
      <c r="W484" s="913" t="s">
        <v>3810</v>
      </c>
      <c r="X484" s="913" t="s">
        <v>3811</v>
      </c>
      <c r="Y484" s="913" t="s">
        <v>954</v>
      </c>
      <c r="Z484" s="912" t="s">
        <v>3812</v>
      </c>
      <c r="AA484" s="912" t="s">
        <v>3813</v>
      </c>
      <c r="AB484" s="974" t="s">
        <v>3802</v>
      </c>
      <c r="AC484" s="975"/>
      <c r="AD484" s="975">
        <v>86000</v>
      </c>
      <c r="AE484" s="974" t="s">
        <v>1397</v>
      </c>
      <c r="AF484" s="975" t="s">
        <v>3803</v>
      </c>
      <c r="AG484" s="736"/>
      <c r="AH484" s="736"/>
      <c r="AI484" s="736"/>
      <c r="AJ484" s="736"/>
      <c r="AK484" s="788" t="s">
        <v>3814</v>
      </c>
      <c r="AL484" s="734"/>
      <c r="AM484" s="763"/>
      <c r="AN484" s="738"/>
      <c r="AO484" s="765"/>
      <c r="AP484" s="740" t="s">
        <v>737</v>
      </c>
      <c r="AQ484" s="752" t="s">
        <v>737</v>
      </c>
      <c r="AR484" s="691"/>
      <c r="AS484" s="752"/>
      <c r="AT484" s="691"/>
      <c r="AU484" s="765" t="s">
        <v>763</v>
      </c>
      <c r="AV484" s="765" t="s">
        <v>763</v>
      </c>
      <c r="AW484" s="766" t="s">
        <v>763</v>
      </c>
      <c r="AX484" s="765"/>
      <c r="AY484" s="691"/>
      <c r="AZ484" s="752"/>
      <c r="BA484" s="734"/>
      <c r="BB484" s="736"/>
      <c r="BC484" s="736"/>
      <c r="BD484" s="736"/>
      <c r="BE484" s="845" t="s">
        <v>3176</v>
      </c>
      <c r="BF484" s="723" t="s">
        <v>738</v>
      </c>
      <c r="BG484" s="746" t="s">
        <v>737</v>
      </c>
      <c r="BH484" s="746"/>
      <c r="BI484" s="747"/>
    </row>
    <row r="485" spans="1:61" ht="101.25" customHeight="1">
      <c r="A485" s="795">
        <v>860014216</v>
      </c>
      <c r="B485" s="726">
        <v>86</v>
      </c>
      <c r="C485" s="727" t="s">
        <v>1358</v>
      </c>
      <c r="D485" s="727"/>
      <c r="E485" s="728" t="s">
        <v>714</v>
      </c>
      <c r="F485" s="728"/>
      <c r="G485" s="727" t="s">
        <v>747</v>
      </c>
      <c r="H485" s="734" t="s">
        <v>748</v>
      </c>
      <c r="I485" s="773">
        <v>500</v>
      </c>
      <c r="J485" s="734" t="s">
        <v>749</v>
      </c>
      <c r="K485" s="769" t="s">
        <v>3815</v>
      </c>
      <c r="L485" s="860">
        <v>860785401</v>
      </c>
      <c r="M485" s="733" t="s">
        <v>1778</v>
      </c>
      <c r="N485" s="731" t="s">
        <v>1779</v>
      </c>
      <c r="O485" s="734" t="s">
        <v>3816</v>
      </c>
      <c r="P485" s="734"/>
      <c r="Q485" s="734"/>
      <c r="R485" s="736">
        <v>86460</v>
      </c>
      <c r="S485" s="734" t="s">
        <v>3817</v>
      </c>
      <c r="T485" s="728" t="s">
        <v>3818</v>
      </c>
      <c r="U485" s="737" t="s">
        <v>3819</v>
      </c>
      <c r="V485" s="734"/>
      <c r="W485" s="734"/>
      <c r="X485" s="734"/>
      <c r="Y485" s="734"/>
      <c r="Z485" s="734"/>
      <c r="AA485" s="734"/>
      <c r="AB485" s="734" t="s">
        <v>1785</v>
      </c>
      <c r="AC485" s="734" t="s">
        <v>1786</v>
      </c>
      <c r="AD485" s="734">
        <v>86962</v>
      </c>
      <c r="AE485" s="734" t="s">
        <v>1782</v>
      </c>
      <c r="AF485" s="734" t="s">
        <v>1784</v>
      </c>
      <c r="AG485" s="734"/>
      <c r="AH485" s="734"/>
      <c r="AI485" s="734"/>
      <c r="AJ485" s="734"/>
      <c r="AK485" s="788"/>
      <c r="AL485" s="734"/>
      <c r="AM485" s="738"/>
      <c r="AN485" s="738"/>
      <c r="AO485" s="739">
        <v>43353</v>
      </c>
      <c r="AP485" s="691" t="s">
        <v>734</v>
      </c>
      <c r="AQ485" s="691" t="s">
        <v>737</v>
      </c>
      <c r="AR485" s="691"/>
      <c r="AS485" s="691"/>
      <c r="AT485" s="691" t="s">
        <v>3820</v>
      </c>
      <c r="AU485" s="765"/>
      <c r="AV485" s="765"/>
      <c r="AW485" s="766"/>
      <c r="AX485" s="739"/>
      <c r="AY485" s="691"/>
      <c r="AZ485" s="691"/>
      <c r="BA485" s="773"/>
      <c r="BB485" s="734" t="s">
        <v>3821</v>
      </c>
      <c r="BC485" s="734"/>
      <c r="BD485" s="734"/>
      <c r="BE485" s="845" t="s">
        <v>3176</v>
      </c>
      <c r="BF485" s="723" t="s">
        <v>738</v>
      </c>
      <c r="BG485" s="746" t="s">
        <v>737</v>
      </c>
      <c r="BH485" s="746"/>
      <c r="BI485" s="747"/>
    </row>
    <row r="486" spans="1:61" ht="75" customHeight="1">
      <c r="A486" s="749">
        <v>240012328</v>
      </c>
      <c r="B486" s="840">
        <v>24</v>
      </c>
      <c r="C486" s="751" t="s">
        <v>1434</v>
      </c>
      <c r="D486" s="920"/>
      <c r="E486" s="753" t="s">
        <v>1593</v>
      </c>
      <c r="F486" s="753" t="s">
        <v>1594</v>
      </c>
      <c r="G486" s="736" t="s">
        <v>843</v>
      </c>
      <c r="H486" s="754" t="s">
        <v>843</v>
      </c>
      <c r="I486" s="755">
        <v>165</v>
      </c>
      <c r="J486" s="756" t="s">
        <v>844</v>
      </c>
      <c r="K486" s="757" t="s">
        <v>3822</v>
      </c>
      <c r="L486" s="758">
        <v>750719361</v>
      </c>
      <c r="M486" s="733" t="s">
        <v>3823</v>
      </c>
      <c r="N486" s="769" t="s">
        <v>3823</v>
      </c>
      <c r="O486" s="760" t="s">
        <v>3824</v>
      </c>
      <c r="P486" s="760"/>
      <c r="Q486" s="736"/>
      <c r="R486" s="736">
        <v>24000</v>
      </c>
      <c r="S486" s="761" t="s">
        <v>2509</v>
      </c>
      <c r="T486" s="728" t="s">
        <v>722</v>
      </c>
      <c r="U486" s="737" t="s">
        <v>3825</v>
      </c>
      <c r="V486" s="736"/>
      <c r="W486" s="736" t="s">
        <v>3826</v>
      </c>
      <c r="X486" s="736" t="s">
        <v>3827</v>
      </c>
      <c r="Y486" s="736" t="s">
        <v>3828</v>
      </c>
      <c r="Z486" s="736" t="s">
        <v>3829</v>
      </c>
      <c r="AA486" s="736"/>
      <c r="AB486" s="734" t="s">
        <v>3830</v>
      </c>
      <c r="AC486" s="736"/>
      <c r="AD486" s="736">
        <v>75004</v>
      </c>
      <c r="AE486" s="734" t="s">
        <v>1982</v>
      </c>
      <c r="AF486" s="736" t="s">
        <v>3831</v>
      </c>
      <c r="AG486" s="736"/>
      <c r="AH486" s="736"/>
      <c r="AI486" s="736"/>
      <c r="AJ486" s="736"/>
      <c r="AK486" s="762" t="s">
        <v>3832</v>
      </c>
      <c r="AL486" s="736"/>
      <c r="AM486" s="763"/>
      <c r="AN486" s="738"/>
      <c r="AO486" s="764"/>
      <c r="AP486" s="740" t="s">
        <v>1468</v>
      </c>
      <c r="AQ486" s="691" t="s">
        <v>734</v>
      </c>
      <c r="AR486" s="691" t="s">
        <v>3833</v>
      </c>
      <c r="AS486" s="752" t="s">
        <v>3834</v>
      </c>
      <c r="AT486" s="691"/>
      <c r="AU486" s="765">
        <v>45658</v>
      </c>
      <c r="AV486" s="765">
        <v>47483</v>
      </c>
      <c r="AW486" s="766">
        <v>24</v>
      </c>
      <c r="AX486" s="765">
        <v>45742</v>
      </c>
      <c r="AY486" s="691" t="s">
        <v>3835</v>
      </c>
      <c r="AZ486" s="752" t="s">
        <v>734</v>
      </c>
      <c r="BA486" s="734"/>
      <c r="BB486" s="736"/>
      <c r="BC486" s="736"/>
      <c r="BD486" s="736"/>
      <c r="BE486" s="864" t="s">
        <v>800</v>
      </c>
      <c r="BF486" s="794" t="s">
        <v>1610</v>
      </c>
      <c r="BG486" s="746" t="s">
        <v>737</v>
      </c>
      <c r="BH486" s="746"/>
      <c r="BI486" s="747"/>
    </row>
    <row r="487" spans="1:61" ht="33.75">
      <c r="A487" s="749">
        <v>240013078</v>
      </c>
      <c r="B487" s="840">
        <v>24</v>
      </c>
      <c r="C487" s="751" t="s">
        <v>1434</v>
      </c>
      <c r="D487" s="920"/>
      <c r="E487" s="753" t="s">
        <v>1593</v>
      </c>
      <c r="F487" s="753" t="s">
        <v>1594</v>
      </c>
      <c r="G487" s="736" t="s">
        <v>843</v>
      </c>
      <c r="H487" s="754" t="s">
        <v>843</v>
      </c>
      <c r="I487" s="730">
        <v>197</v>
      </c>
      <c r="J487" s="756" t="s">
        <v>3836</v>
      </c>
      <c r="K487" s="757" t="s">
        <v>3837</v>
      </c>
      <c r="L487" s="758">
        <v>750719361</v>
      </c>
      <c r="M487" s="733" t="s">
        <v>3823</v>
      </c>
      <c r="N487" s="769" t="s">
        <v>3823</v>
      </c>
      <c r="O487" s="760" t="s">
        <v>3838</v>
      </c>
      <c r="P487" s="760" t="s">
        <v>3839</v>
      </c>
      <c r="Q487" s="736"/>
      <c r="R487" s="736">
        <v>24310</v>
      </c>
      <c r="S487" s="761" t="s">
        <v>3840</v>
      </c>
      <c r="T487" s="728" t="s">
        <v>722</v>
      </c>
      <c r="U487" s="737" t="s">
        <v>3841</v>
      </c>
      <c r="V487" s="736"/>
      <c r="W487" s="736" t="s">
        <v>3826</v>
      </c>
      <c r="X487" s="736" t="s">
        <v>3827</v>
      </c>
      <c r="Y487" s="736" t="s">
        <v>3828</v>
      </c>
      <c r="Z487" s="736"/>
      <c r="AA487" s="736"/>
      <c r="AB487" s="734" t="s">
        <v>3842</v>
      </c>
      <c r="AC487" s="736"/>
      <c r="AD487" s="736">
        <v>75004</v>
      </c>
      <c r="AE487" s="734" t="s">
        <v>1982</v>
      </c>
      <c r="AF487" s="736" t="s">
        <v>3831</v>
      </c>
      <c r="AG487" s="736"/>
      <c r="AH487" s="736"/>
      <c r="AI487" s="736"/>
      <c r="AJ487" s="736"/>
      <c r="AK487" s="736"/>
      <c r="AL487" s="736"/>
      <c r="AM487" s="763"/>
      <c r="AN487" s="738"/>
      <c r="AO487" s="764"/>
      <c r="AP487" s="740" t="s">
        <v>1468</v>
      </c>
      <c r="AQ487" s="691" t="s">
        <v>734</v>
      </c>
      <c r="AR487" s="691" t="s">
        <v>3833</v>
      </c>
      <c r="AS487" s="752" t="s">
        <v>3834</v>
      </c>
      <c r="AT487" s="691"/>
      <c r="AU487" s="765">
        <v>45658</v>
      </c>
      <c r="AV487" s="765">
        <v>47483</v>
      </c>
      <c r="AW487" s="766">
        <v>24</v>
      </c>
      <c r="AX487" s="765">
        <v>45742</v>
      </c>
      <c r="AY487" s="691" t="s">
        <v>3835</v>
      </c>
      <c r="AZ487" s="752" t="s">
        <v>734</v>
      </c>
      <c r="BA487" s="734"/>
      <c r="BB487" s="734" t="s">
        <v>3843</v>
      </c>
      <c r="BC487" s="736"/>
      <c r="BD487" s="736"/>
      <c r="BE487" s="864" t="s">
        <v>800</v>
      </c>
      <c r="BF487" s="794" t="s">
        <v>1610</v>
      </c>
      <c r="BG487" s="746" t="s">
        <v>737</v>
      </c>
      <c r="BH487" s="746"/>
      <c r="BI487" s="747"/>
    </row>
    <row r="488" spans="1:61" ht="36">
      <c r="A488" s="828">
        <v>790018212</v>
      </c>
      <c r="B488" s="784">
        <v>79</v>
      </c>
      <c r="C488" s="753" t="s">
        <v>884</v>
      </c>
      <c r="D488" s="753"/>
      <c r="E488" s="753" t="s">
        <v>826</v>
      </c>
      <c r="F488" s="785"/>
      <c r="G488" s="736" t="s">
        <v>715</v>
      </c>
      <c r="H488" s="736" t="s">
        <v>715</v>
      </c>
      <c r="I488" s="773">
        <v>437</v>
      </c>
      <c r="J488" s="734" t="s">
        <v>990</v>
      </c>
      <c r="K488" s="769" t="s">
        <v>3844</v>
      </c>
      <c r="L488" s="786">
        <v>750719361</v>
      </c>
      <c r="M488" s="733" t="s">
        <v>3823</v>
      </c>
      <c r="N488" s="769" t="s">
        <v>3823</v>
      </c>
      <c r="O488" s="734" t="s">
        <v>3845</v>
      </c>
      <c r="P488" s="734"/>
      <c r="Q488" s="734"/>
      <c r="R488" s="736">
        <v>79420</v>
      </c>
      <c r="S488" s="734" t="s">
        <v>3846</v>
      </c>
      <c r="T488" s="728" t="s">
        <v>722</v>
      </c>
      <c r="U488" s="737" t="s">
        <v>3847</v>
      </c>
      <c r="V488" s="736"/>
      <c r="W488" s="736" t="s">
        <v>3826</v>
      </c>
      <c r="X488" s="736" t="s">
        <v>3827</v>
      </c>
      <c r="Y488" s="736" t="s">
        <v>3828</v>
      </c>
      <c r="Z488" s="736" t="s">
        <v>3848</v>
      </c>
      <c r="AA488" s="736"/>
      <c r="AB488" s="734" t="s">
        <v>3849</v>
      </c>
      <c r="AC488" s="736"/>
      <c r="AD488" s="736">
        <v>75015</v>
      </c>
      <c r="AE488" s="734" t="s">
        <v>1982</v>
      </c>
      <c r="AF488" s="736" t="s">
        <v>3850</v>
      </c>
      <c r="AG488" s="853"/>
      <c r="AH488" s="853"/>
      <c r="AI488" s="853"/>
      <c r="AJ488" s="853"/>
      <c r="AK488" s="853"/>
      <c r="AL488" s="853"/>
      <c r="AM488" s="763"/>
      <c r="AN488" s="738"/>
      <c r="AO488" s="765"/>
      <c r="AP488" s="740" t="s">
        <v>737</v>
      </c>
      <c r="AQ488" s="752" t="s">
        <v>737</v>
      </c>
      <c r="AR488" s="691"/>
      <c r="AS488" s="752"/>
      <c r="AT488" s="691"/>
      <c r="AU488" s="765" t="s">
        <v>763</v>
      </c>
      <c r="AV488" s="765" t="s">
        <v>763</v>
      </c>
      <c r="AW488" s="766" t="s">
        <v>763</v>
      </c>
      <c r="AX488" s="765"/>
      <c r="AY488" s="691"/>
      <c r="AZ488" s="752"/>
      <c r="BA488" s="791"/>
      <c r="BB488" s="793"/>
      <c r="BC488" s="793"/>
      <c r="BD488" s="793"/>
      <c r="BE488" s="833" t="s">
        <v>1761</v>
      </c>
      <c r="BF488" s="785" t="s">
        <v>826</v>
      </c>
      <c r="BG488" s="746" t="s">
        <v>737</v>
      </c>
      <c r="BH488" s="746"/>
      <c r="BI488" s="747"/>
    </row>
    <row r="489" spans="1:61" ht="54.75" customHeight="1">
      <c r="A489" s="749">
        <v>330021379</v>
      </c>
      <c r="B489" s="825">
        <v>33</v>
      </c>
      <c r="C489" s="751" t="s">
        <v>825</v>
      </c>
      <c r="D489" s="752"/>
      <c r="E489" s="753" t="s">
        <v>1611</v>
      </c>
      <c r="F489" s="752"/>
      <c r="G489" s="736" t="s">
        <v>715</v>
      </c>
      <c r="H489" s="754" t="s">
        <v>715</v>
      </c>
      <c r="I489" s="755">
        <v>255</v>
      </c>
      <c r="J489" s="756" t="s">
        <v>968</v>
      </c>
      <c r="K489" s="757" t="s">
        <v>3851</v>
      </c>
      <c r="L489" s="758">
        <v>330021338</v>
      </c>
      <c r="M489" s="733" t="s">
        <v>3852</v>
      </c>
      <c r="N489" s="769" t="s">
        <v>3852</v>
      </c>
      <c r="O489" s="734" t="s">
        <v>3853</v>
      </c>
      <c r="P489" s="760"/>
      <c r="Q489" s="736"/>
      <c r="R489" s="736">
        <v>33690</v>
      </c>
      <c r="S489" s="761" t="s">
        <v>3505</v>
      </c>
      <c r="T489" s="728" t="s">
        <v>722</v>
      </c>
      <c r="U489" s="737" t="s">
        <v>3854</v>
      </c>
      <c r="V489" s="736" t="s">
        <v>813</v>
      </c>
      <c r="W489" s="736" t="s">
        <v>3855</v>
      </c>
      <c r="X489" s="736" t="s">
        <v>3856</v>
      </c>
      <c r="Y489" s="736" t="s">
        <v>954</v>
      </c>
      <c r="Z489" s="736" t="s">
        <v>3857</v>
      </c>
      <c r="AA489" s="736" t="s">
        <v>3858</v>
      </c>
      <c r="AB489" s="734" t="s">
        <v>3859</v>
      </c>
      <c r="AC489" s="736"/>
      <c r="AD489" s="736">
        <v>33690</v>
      </c>
      <c r="AE489" s="734" t="s">
        <v>3505</v>
      </c>
      <c r="AF489" s="736" t="s">
        <v>3857</v>
      </c>
      <c r="AG489" s="736"/>
      <c r="AH489" s="736"/>
      <c r="AI489" s="736"/>
      <c r="AJ489" s="736"/>
      <c r="AK489" s="736"/>
      <c r="AL489" s="736"/>
      <c r="AM489" s="763"/>
      <c r="AN489" s="738"/>
      <c r="AO489" s="772"/>
      <c r="AP489" s="740" t="s">
        <v>737</v>
      </c>
      <c r="AQ489" s="691" t="s">
        <v>737</v>
      </c>
      <c r="AR489" s="691"/>
      <c r="AS489" s="752"/>
      <c r="AT489" s="691"/>
      <c r="AU489" s="765" t="s">
        <v>763</v>
      </c>
      <c r="AV489" s="765" t="s">
        <v>763</v>
      </c>
      <c r="AW489" s="766" t="s">
        <v>763</v>
      </c>
      <c r="AX489" s="765"/>
      <c r="AY489" s="691"/>
      <c r="AZ489" s="752"/>
      <c r="BA489" s="734" t="s">
        <v>3860</v>
      </c>
      <c r="BB489" s="734" t="s">
        <v>3861</v>
      </c>
      <c r="BC489" s="736"/>
      <c r="BD489" s="736"/>
      <c r="BE489" s="767" t="s">
        <v>1579</v>
      </c>
      <c r="BF489" s="794" t="s">
        <v>1931</v>
      </c>
      <c r="BG489" s="746" t="s">
        <v>737</v>
      </c>
      <c r="BH489" s="746"/>
      <c r="BI489" s="747"/>
    </row>
    <row r="490" spans="1:61" ht="81" customHeight="1">
      <c r="A490" s="749">
        <v>640794558</v>
      </c>
      <c r="B490" s="750">
        <v>64</v>
      </c>
      <c r="C490" s="751" t="s">
        <v>745</v>
      </c>
      <c r="D490" s="752"/>
      <c r="E490" s="753" t="s">
        <v>746</v>
      </c>
      <c r="F490" s="752"/>
      <c r="G490" s="736" t="s">
        <v>747</v>
      </c>
      <c r="H490" s="754" t="s">
        <v>748</v>
      </c>
      <c r="I490" s="755">
        <v>500</v>
      </c>
      <c r="J490" s="756" t="s">
        <v>749</v>
      </c>
      <c r="K490" s="778" t="s">
        <v>3862</v>
      </c>
      <c r="L490" s="758">
        <v>640005070</v>
      </c>
      <c r="M490" s="733" t="s">
        <v>3863</v>
      </c>
      <c r="N490" s="769" t="s">
        <v>3864</v>
      </c>
      <c r="O490" s="760"/>
      <c r="P490" s="760"/>
      <c r="Q490" s="736"/>
      <c r="R490" s="736">
        <v>64490</v>
      </c>
      <c r="S490" s="761" t="s">
        <v>1993</v>
      </c>
      <c r="T490" s="728" t="s">
        <v>722</v>
      </c>
      <c r="U490" s="737" t="s">
        <v>3865</v>
      </c>
      <c r="V490" s="736" t="s">
        <v>813</v>
      </c>
      <c r="W490" s="736" t="s">
        <v>3866</v>
      </c>
      <c r="X490" s="736" t="s">
        <v>2632</v>
      </c>
      <c r="Y490" s="736" t="s">
        <v>954</v>
      </c>
      <c r="Z490" s="736" t="s">
        <v>3867</v>
      </c>
      <c r="AA490" s="736"/>
      <c r="AB490" s="734" t="s">
        <v>3868</v>
      </c>
      <c r="AC490" s="736" t="s">
        <v>3869</v>
      </c>
      <c r="AD490" s="736">
        <v>64490</v>
      </c>
      <c r="AE490" s="734" t="s">
        <v>1993</v>
      </c>
      <c r="AF490" s="736" t="s">
        <v>3867</v>
      </c>
      <c r="AG490" s="757"/>
      <c r="AH490" s="736"/>
      <c r="AI490" s="736"/>
      <c r="AJ490" s="736"/>
      <c r="AK490" s="736"/>
      <c r="AL490" s="736"/>
      <c r="AM490" s="763"/>
      <c r="AN490" s="738"/>
      <c r="AO490" s="764"/>
      <c r="AP490" s="691" t="s">
        <v>734</v>
      </c>
      <c r="AQ490" s="742" t="s">
        <v>734</v>
      </c>
      <c r="AR490" s="742" t="s">
        <v>748</v>
      </c>
      <c r="AS490" s="775" t="s">
        <v>3870</v>
      </c>
      <c r="AT490" s="742"/>
      <c r="AU490" s="743">
        <v>44927</v>
      </c>
      <c r="AV490" s="743">
        <v>46752</v>
      </c>
      <c r="AW490" s="744" t="s">
        <v>853</v>
      </c>
      <c r="AX490" s="743">
        <v>45331</v>
      </c>
      <c r="AY490" s="742" t="s">
        <v>869</v>
      </c>
      <c r="AZ490" s="775"/>
      <c r="BA490" s="734"/>
      <c r="BB490" s="736"/>
      <c r="BC490" s="736"/>
      <c r="BD490" s="736"/>
      <c r="BE490" s="767" t="s">
        <v>765</v>
      </c>
      <c r="BF490" s="794" t="s">
        <v>766</v>
      </c>
      <c r="BG490" s="746" t="s">
        <v>737</v>
      </c>
      <c r="BH490" s="746"/>
      <c r="BI490" s="747"/>
    </row>
    <row r="491" spans="1:61" ht="40.15" customHeight="1">
      <c r="A491" s="749">
        <v>640795563</v>
      </c>
      <c r="B491" s="750">
        <v>64</v>
      </c>
      <c r="C491" s="751" t="s">
        <v>745</v>
      </c>
      <c r="D491" s="752"/>
      <c r="E491" s="753" t="s">
        <v>746</v>
      </c>
      <c r="F491" s="752"/>
      <c r="G491" s="736" t="s">
        <v>827</v>
      </c>
      <c r="H491" s="754" t="s">
        <v>748</v>
      </c>
      <c r="I491" s="770">
        <v>354</v>
      </c>
      <c r="J491" s="771" t="s">
        <v>771</v>
      </c>
      <c r="K491" s="757" t="s">
        <v>3871</v>
      </c>
      <c r="L491" s="758">
        <v>640005070</v>
      </c>
      <c r="M491" s="733" t="s">
        <v>3863</v>
      </c>
      <c r="N491" s="769" t="s">
        <v>3864</v>
      </c>
      <c r="O491" s="760" t="s">
        <v>3872</v>
      </c>
      <c r="P491" s="760"/>
      <c r="Q491" s="736"/>
      <c r="R491" s="736">
        <v>64490</v>
      </c>
      <c r="S491" s="761" t="s">
        <v>1993</v>
      </c>
      <c r="T491" s="728" t="s">
        <v>722</v>
      </c>
      <c r="U491" s="737" t="s">
        <v>3873</v>
      </c>
      <c r="V491" s="736"/>
      <c r="W491" s="736"/>
      <c r="X491" s="736"/>
      <c r="Y491" s="736"/>
      <c r="Z491" s="736" t="s">
        <v>3867</v>
      </c>
      <c r="AA491" s="736"/>
      <c r="AB491" s="734"/>
      <c r="AC491" s="736"/>
      <c r="AD491" s="736">
        <v>64490</v>
      </c>
      <c r="AE491" s="734" t="s">
        <v>1993</v>
      </c>
      <c r="AF491" s="736" t="s">
        <v>3867</v>
      </c>
      <c r="AG491" s="736"/>
      <c r="AH491" s="736"/>
      <c r="AI491" s="736"/>
      <c r="AJ491" s="736"/>
      <c r="AK491" s="736"/>
      <c r="AL491" s="736"/>
      <c r="AM491" s="763"/>
      <c r="AN491" s="738"/>
      <c r="AO491" s="764"/>
      <c r="AP491" s="691" t="s">
        <v>737</v>
      </c>
      <c r="AQ491" s="691" t="s">
        <v>737</v>
      </c>
      <c r="AR491" s="691"/>
      <c r="AS491" s="752"/>
      <c r="AT491" s="691"/>
      <c r="AU491" s="765" t="s">
        <v>763</v>
      </c>
      <c r="AV491" s="765" t="s">
        <v>763</v>
      </c>
      <c r="AW491" s="766" t="s">
        <v>853</v>
      </c>
      <c r="AX491" s="765"/>
      <c r="AY491" s="691"/>
      <c r="AZ491" s="752"/>
      <c r="BA491" s="734"/>
      <c r="BB491" s="736"/>
      <c r="BC491" s="736"/>
      <c r="BD491" s="736"/>
      <c r="BE491" s="767" t="s">
        <v>765</v>
      </c>
      <c r="BF491" s="794" t="s">
        <v>766</v>
      </c>
      <c r="BG491" s="746" t="s">
        <v>737</v>
      </c>
      <c r="BH491" s="746"/>
      <c r="BI491" s="747"/>
    </row>
    <row r="492" spans="1:61" ht="40.15" customHeight="1">
      <c r="A492" s="749">
        <v>640012969</v>
      </c>
      <c r="B492" s="750">
        <v>64</v>
      </c>
      <c r="C492" s="751" t="s">
        <v>745</v>
      </c>
      <c r="D492" s="774"/>
      <c r="E492" s="753" t="s">
        <v>746</v>
      </c>
      <c r="F492" s="752"/>
      <c r="G492" s="736" t="s">
        <v>827</v>
      </c>
      <c r="H492" s="754" t="s">
        <v>748</v>
      </c>
      <c r="I492" s="770">
        <v>354</v>
      </c>
      <c r="J492" s="771" t="s">
        <v>771</v>
      </c>
      <c r="K492" s="757" t="s">
        <v>3874</v>
      </c>
      <c r="L492" s="758">
        <v>640012928</v>
      </c>
      <c r="M492" s="733" t="s">
        <v>3875</v>
      </c>
      <c r="N492" s="769" t="s">
        <v>3875</v>
      </c>
      <c r="O492" s="760" t="s">
        <v>3876</v>
      </c>
      <c r="P492" s="760"/>
      <c r="Q492" s="736"/>
      <c r="R492" s="736">
        <v>64570</v>
      </c>
      <c r="S492" s="761" t="s">
        <v>3877</v>
      </c>
      <c r="T492" s="728" t="s">
        <v>722</v>
      </c>
      <c r="U492" s="737" t="s">
        <v>3878</v>
      </c>
      <c r="V492" s="736"/>
      <c r="W492" s="736"/>
      <c r="X492" s="736"/>
      <c r="Y492" s="736"/>
      <c r="Z492" s="736" t="s">
        <v>3879</v>
      </c>
      <c r="AA492" s="736"/>
      <c r="AB492" s="734" t="s">
        <v>3880</v>
      </c>
      <c r="AC492" s="736"/>
      <c r="AD492" s="736">
        <v>64570</v>
      </c>
      <c r="AE492" s="734" t="s">
        <v>3881</v>
      </c>
      <c r="AF492" s="736"/>
      <c r="AG492" s="736"/>
      <c r="AH492" s="736"/>
      <c r="AI492" s="736"/>
      <c r="AJ492" s="736"/>
      <c r="AK492" s="736"/>
      <c r="AL492" s="736"/>
      <c r="AM492" s="763"/>
      <c r="AN492" s="738"/>
      <c r="AO492" s="764"/>
      <c r="AP492" s="789" t="s">
        <v>734</v>
      </c>
      <c r="AQ492" s="742" t="s">
        <v>734</v>
      </c>
      <c r="AR492" s="742" t="s">
        <v>1757</v>
      </c>
      <c r="AS492" s="775" t="s">
        <v>3882</v>
      </c>
      <c r="AT492" s="742"/>
      <c r="AU492" s="743">
        <v>44562</v>
      </c>
      <c r="AV492" s="743">
        <v>46387</v>
      </c>
      <c r="AW492" s="744" t="s">
        <v>853</v>
      </c>
      <c r="AX492" s="743">
        <v>44573</v>
      </c>
      <c r="AY492" s="742" t="s">
        <v>3883</v>
      </c>
      <c r="AZ492" s="775" t="s">
        <v>734</v>
      </c>
      <c r="BA492" s="734"/>
      <c r="BB492" s="736"/>
      <c r="BC492" s="736"/>
      <c r="BD492" s="736"/>
      <c r="BE492" s="776" t="s">
        <v>800</v>
      </c>
      <c r="BF492" s="779" t="s">
        <v>801</v>
      </c>
      <c r="BG492" s="746" t="s">
        <v>737</v>
      </c>
      <c r="BH492" s="746"/>
      <c r="BI492" s="747"/>
    </row>
    <row r="493" spans="1:61" ht="66" customHeight="1">
      <c r="A493" s="749">
        <v>640794426</v>
      </c>
      <c r="B493" s="750">
        <v>64</v>
      </c>
      <c r="C493" s="751" t="s">
        <v>745</v>
      </c>
      <c r="D493" s="774"/>
      <c r="E493" s="753" t="s">
        <v>746</v>
      </c>
      <c r="F493" s="752"/>
      <c r="G493" s="736" t="s">
        <v>747</v>
      </c>
      <c r="H493" s="754" t="s">
        <v>748</v>
      </c>
      <c r="I493" s="755">
        <v>500</v>
      </c>
      <c r="J493" s="756" t="s">
        <v>749</v>
      </c>
      <c r="K493" s="778" t="s">
        <v>3884</v>
      </c>
      <c r="L493" s="758">
        <v>640012928</v>
      </c>
      <c r="M493" s="733" t="s">
        <v>3875</v>
      </c>
      <c r="N493" s="769" t="s">
        <v>3875</v>
      </c>
      <c r="O493" s="734" t="s">
        <v>3876</v>
      </c>
      <c r="P493" s="760"/>
      <c r="Q493" s="736"/>
      <c r="R493" s="736">
        <v>64570</v>
      </c>
      <c r="S493" s="761" t="s">
        <v>3877</v>
      </c>
      <c r="T493" s="728" t="s">
        <v>722</v>
      </c>
      <c r="U493" s="737" t="s">
        <v>3885</v>
      </c>
      <c r="V493" s="736"/>
      <c r="W493" s="736"/>
      <c r="X493" s="736"/>
      <c r="Y493" s="736"/>
      <c r="Z493" s="736" t="s">
        <v>3879</v>
      </c>
      <c r="AA493" s="736"/>
      <c r="AB493" s="734"/>
      <c r="AC493" s="736"/>
      <c r="AD493" s="736">
        <v>64570</v>
      </c>
      <c r="AE493" s="734" t="s">
        <v>3881</v>
      </c>
      <c r="AF493" s="736"/>
      <c r="AG493" s="757"/>
      <c r="AH493" s="736"/>
      <c r="AI493" s="736"/>
      <c r="AJ493" s="736"/>
      <c r="AK493" s="736"/>
      <c r="AL493" s="736"/>
      <c r="AM493" s="763"/>
      <c r="AN493" s="738"/>
      <c r="AO493" s="764"/>
      <c r="AP493" s="691" t="s">
        <v>734</v>
      </c>
      <c r="AQ493" s="742" t="s">
        <v>734</v>
      </c>
      <c r="AR493" s="742" t="s">
        <v>1757</v>
      </c>
      <c r="AS493" s="775" t="s">
        <v>3882</v>
      </c>
      <c r="AT493" s="742"/>
      <c r="AU493" s="743">
        <v>44562</v>
      </c>
      <c r="AV493" s="743">
        <v>46387</v>
      </c>
      <c r="AW493" s="744" t="s">
        <v>853</v>
      </c>
      <c r="AX493" s="743">
        <v>44573</v>
      </c>
      <c r="AY493" s="742" t="s">
        <v>3883</v>
      </c>
      <c r="AZ493" s="775" t="s">
        <v>734</v>
      </c>
      <c r="BA493" s="734"/>
      <c r="BB493" s="736"/>
      <c r="BC493" s="736"/>
      <c r="BD493" s="736"/>
      <c r="BE493" s="776" t="s">
        <v>800</v>
      </c>
      <c r="BF493" s="779" t="s">
        <v>801</v>
      </c>
      <c r="BG493" s="746" t="s">
        <v>737</v>
      </c>
      <c r="BH493" s="746"/>
      <c r="BI493" s="747"/>
    </row>
    <row r="494" spans="1:61" ht="77.25" customHeight="1">
      <c r="A494" s="749">
        <v>640796918</v>
      </c>
      <c r="B494" s="750">
        <v>64</v>
      </c>
      <c r="C494" s="751" t="s">
        <v>745</v>
      </c>
      <c r="D494" s="752"/>
      <c r="E494" s="753" t="s">
        <v>746</v>
      </c>
      <c r="F494" s="752"/>
      <c r="G494" s="736" t="s">
        <v>715</v>
      </c>
      <c r="H494" s="754" t="s">
        <v>715</v>
      </c>
      <c r="I494" s="755">
        <v>190</v>
      </c>
      <c r="J494" s="756" t="s">
        <v>739</v>
      </c>
      <c r="K494" s="757" t="s">
        <v>3886</v>
      </c>
      <c r="L494" s="758">
        <v>640796900</v>
      </c>
      <c r="M494" s="733" t="s">
        <v>3887</v>
      </c>
      <c r="N494" s="769" t="s">
        <v>3888</v>
      </c>
      <c r="O494" s="734" t="s">
        <v>3889</v>
      </c>
      <c r="P494" s="760"/>
      <c r="Q494" s="736"/>
      <c r="R494" s="736">
        <v>64000</v>
      </c>
      <c r="S494" s="761" t="s">
        <v>849</v>
      </c>
      <c r="T494" s="728" t="s">
        <v>722</v>
      </c>
      <c r="U494" s="737" t="s">
        <v>3890</v>
      </c>
      <c r="V494" s="736"/>
      <c r="W494" s="736"/>
      <c r="X494" s="736"/>
      <c r="Y494" s="736"/>
      <c r="Z494" s="736" t="s">
        <v>3891</v>
      </c>
      <c r="AA494" s="736"/>
      <c r="AB494" s="734" t="s">
        <v>3892</v>
      </c>
      <c r="AC494" s="736"/>
      <c r="AD494" s="736">
        <v>64000</v>
      </c>
      <c r="AE494" s="734" t="s">
        <v>849</v>
      </c>
      <c r="AF494" s="736" t="s">
        <v>3891</v>
      </c>
      <c r="AG494" s="736"/>
      <c r="AH494" s="736"/>
      <c r="AI494" s="736"/>
      <c r="AJ494" s="736"/>
      <c r="AK494" s="736"/>
      <c r="AL494" s="736"/>
      <c r="AM494" s="763"/>
      <c r="AN494" s="738"/>
      <c r="AO494" s="764"/>
      <c r="AP494" s="740" t="s">
        <v>737</v>
      </c>
      <c r="AQ494" s="691" t="s">
        <v>737</v>
      </c>
      <c r="AR494" s="691"/>
      <c r="AS494" s="752"/>
      <c r="AT494" s="691"/>
      <c r="AU494" s="765" t="s">
        <v>763</v>
      </c>
      <c r="AV494" s="765" t="s">
        <v>763</v>
      </c>
      <c r="AW494" s="766" t="s">
        <v>853</v>
      </c>
      <c r="AX494" s="765"/>
      <c r="AY494" s="691"/>
      <c r="AZ494" s="752"/>
      <c r="BA494" s="734"/>
      <c r="BB494" s="736"/>
      <c r="BC494" s="736"/>
      <c r="BD494" s="736"/>
      <c r="BE494" s="767" t="s">
        <v>765</v>
      </c>
      <c r="BF494" s="794" t="s">
        <v>766</v>
      </c>
      <c r="BG494" s="746" t="s">
        <v>737</v>
      </c>
      <c r="BH494" s="746"/>
      <c r="BI494" s="747"/>
    </row>
    <row r="495" spans="1:61" ht="40.15" customHeight="1">
      <c r="A495" s="749">
        <v>330782723</v>
      </c>
      <c r="B495" s="825">
        <v>33</v>
      </c>
      <c r="C495" s="751" t="s">
        <v>1358</v>
      </c>
      <c r="D495" s="752"/>
      <c r="E495" s="727" t="s">
        <v>1411</v>
      </c>
      <c r="F495" s="899"/>
      <c r="G495" s="736" t="s">
        <v>747</v>
      </c>
      <c r="H495" s="754" t="s">
        <v>748</v>
      </c>
      <c r="I495" s="755">
        <v>500</v>
      </c>
      <c r="J495" s="756" t="s">
        <v>749</v>
      </c>
      <c r="K495" s="757" t="s">
        <v>3893</v>
      </c>
      <c r="L495" s="758">
        <v>330001009</v>
      </c>
      <c r="M495" s="733" t="s">
        <v>3894</v>
      </c>
      <c r="N495" s="769" t="s">
        <v>3895</v>
      </c>
      <c r="O495" s="734" t="s">
        <v>3896</v>
      </c>
      <c r="P495" s="760"/>
      <c r="Q495" s="736"/>
      <c r="R495" s="736">
        <v>33130</v>
      </c>
      <c r="S495" s="761" t="s">
        <v>1080</v>
      </c>
      <c r="T495" s="728" t="s">
        <v>722</v>
      </c>
      <c r="U495" s="737" t="s">
        <v>3897</v>
      </c>
      <c r="V495" s="736"/>
      <c r="W495" s="736"/>
      <c r="X495" s="736"/>
      <c r="Y495" s="736"/>
      <c r="Z495" s="736" t="s">
        <v>3898</v>
      </c>
      <c r="AA495" s="736"/>
      <c r="AB495" s="734" t="s">
        <v>3896</v>
      </c>
      <c r="AC495" s="736"/>
      <c r="AD495" s="736">
        <v>33130</v>
      </c>
      <c r="AE495" s="734" t="s">
        <v>1080</v>
      </c>
      <c r="AF495" s="736" t="s">
        <v>3898</v>
      </c>
      <c r="AG495" s="736"/>
      <c r="AH495" s="736"/>
      <c r="AI495" s="736"/>
      <c r="AJ495" s="736"/>
      <c r="AK495" s="736"/>
      <c r="AL495" s="736"/>
      <c r="AM495" s="763"/>
      <c r="AN495" s="738"/>
      <c r="AO495" s="764"/>
      <c r="AP495" s="691" t="s">
        <v>734</v>
      </c>
      <c r="AQ495" s="691" t="s">
        <v>737</v>
      </c>
      <c r="AR495" s="691"/>
      <c r="AS495" s="752"/>
      <c r="AT495" s="691"/>
      <c r="AU495" s="765" t="s">
        <v>763</v>
      </c>
      <c r="AV495" s="765" t="s">
        <v>763</v>
      </c>
      <c r="AW495" s="766" t="s">
        <v>763</v>
      </c>
      <c r="AX495" s="765"/>
      <c r="AY495" s="691"/>
      <c r="AZ495" s="752"/>
      <c r="BA495" s="734"/>
      <c r="BB495" s="736"/>
      <c r="BC495" s="736"/>
      <c r="BD495" s="736"/>
      <c r="BE495" s="734" t="s">
        <v>765</v>
      </c>
      <c r="BF495" s="753" t="s">
        <v>1942</v>
      </c>
      <c r="BG495" s="746" t="s">
        <v>737</v>
      </c>
      <c r="BH495" s="746"/>
      <c r="BI495" s="747"/>
    </row>
    <row r="496" spans="1:61" ht="45.75" customHeight="1">
      <c r="A496" s="749">
        <v>330057696</v>
      </c>
      <c r="B496" s="825">
        <v>33</v>
      </c>
      <c r="C496" s="751" t="s">
        <v>825</v>
      </c>
      <c r="D496" s="752"/>
      <c r="E496" s="753" t="s">
        <v>1611</v>
      </c>
      <c r="F496" s="752"/>
      <c r="G496" s="736" t="s">
        <v>715</v>
      </c>
      <c r="H496" s="754" t="s">
        <v>715</v>
      </c>
      <c r="I496" s="755">
        <v>182</v>
      </c>
      <c r="J496" s="756" t="s">
        <v>716</v>
      </c>
      <c r="K496" s="757" t="s">
        <v>3899</v>
      </c>
      <c r="L496" s="758">
        <v>330000464</v>
      </c>
      <c r="M496" s="733" t="s">
        <v>3900</v>
      </c>
      <c r="N496" s="769" t="s">
        <v>3900</v>
      </c>
      <c r="O496" s="734" t="s">
        <v>3901</v>
      </c>
      <c r="P496" s="760"/>
      <c r="Q496" s="736"/>
      <c r="R496" s="736">
        <v>33150</v>
      </c>
      <c r="S496" s="761" t="s">
        <v>2782</v>
      </c>
      <c r="T496" s="728" t="s">
        <v>722</v>
      </c>
      <c r="U496" s="737" t="s">
        <v>3902</v>
      </c>
      <c r="V496" s="736" t="s">
        <v>724</v>
      </c>
      <c r="W496" s="736" t="s">
        <v>3903</v>
      </c>
      <c r="X496" s="736" t="s">
        <v>3904</v>
      </c>
      <c r="Y496" s="736" t="s">
        <v>954</v>
      </c>
      <c r="Z496" s="736" t="s">
        <v>3905</v>
      </c>
      <c r="AA496" s="734" t="s">
        <v>3906</v>
      </c>
      <c r="AB496" s="734" t="s">
        <v>3907</v>
      </c>
      <c r="AC496" s="736"/>
      <c r="AD496" s="736">
        <v>33150</v>
      </c>
      <c r="AE496" s="734" t="s">
        <v>2782</v>
      </c>
      <c r="AF496" s="736" t="s">
        <v>3905</v>
      </c>
      <c r="AG496" s="736"/>
      <c r="AH496" s="736"/>
      <c r="AI496" s="736"/>
      <c r="AJ496" s="736"/>
      <c r="AK496" s="736"/>
      <c r="AL496" s="736"/>
      <c r="AM496" s="763"/>
      <c r="AN496" s="738"/>
      <c r="AO496" s="764"/>
      <c r="AP496" s="740" t="s">
        <v>734</v>
      </c>
      <c r="AQ496" s="742" t="s">
        <v>734</v>
      </c>
      <c r="AR496" s="742" t="s">
        <v>715</v>
      </c>
      <c r="AS496" s="775" t="s">
        <v>3908</v>
      </c>
      <c r="AT496" s="742"/>
      <c r="AU496" s="743">
        <v>43831</v>
      </c>
      <c r="AV496" s="743">
        <v>45657</v>
      </c>
      <c r="AW496" s="744">
        <v>33</v>
      </c>
      <c r="AX496" s="743">
        <v>43830</v>
      </c>
      <c r="AY496" s="742" t="s">
        <v>3909</v>
      </c>
      <c r="AZ496" s="775" t="s">
        <v>734</v>
      </c>
      <c r="BA496" s="734"/>
      <c r="BB496" s="736"/>
      <c r="BC496" s="736"/>
      <c r="BD496" s="736"/>
      <c r="BE496" s="767" t="s">
        <v>1941</v>
      </c>
      <c r="BF496" s="794" t="s">
        <v>1931</v>
      </c>
      <c r="BG496" s="746" t="s">
        <v>737</v>
      </c>
      <c r="BH496" s="746"/>
      <c r="BI496" s="747"/>
    </row>
    <row r="497" spans="1:61" ht="40.15" customHeight="1">
      <c r="A497" s="749">
        <v>330780909</v>
      </c>
      <c r="B497" s="825">
        <v>33</v>
      </c>
      <c r="C497" s="751" t="s">
        <v>825</v>
      </c>
      <c r="D497" s="752"/>
      <c r="E497" s="753" t="s">
        <v>1611</v>
      </c>
      <c r="F497" s="752"/>
      <c r="G497" s="736" t="s">
        <v>715</v>
      </c>
      <c r="H497" s="754" t="s">
        <v>715</v>
      </c>
      <c r="I497" s="755">
        <v>186</v>
      </c>
      <c r="J497" s="756" t="s">
        <v>1225</v>
      </c>
      <c r="K497" s="778" t="s">
        <v>3910</v>
      </c>
      <c r="L497" s="758">
        <v>330000464</v>
      </c>
      <c r="M497" s="733" t="s">
        <v>3900</v>
      </c>
      <c r="N497" s="769" t="s">
        <v>3900</v>
      </c>
      <c r="O497" s="734" t="s">
        <v>3901</v>
      </c>
      <c r="P497" s="760"/>
      <c r="Q497" s="736"/>
      <c r="R497" s="736">
        <v>33150</v>
      </c>
      <c r="S497" s="761" t="s">
        <v>2782</v>
      </c>
      <c r="T497" s="728" t="s">
        <v>722</v>
      </c>
      <c r="U497" s="737" t="s">
        <v>3902</v>
      </c>
      <c r="V497" s="736" t="s">
        <v>724</v>
      </c>
      <c r="W497" s="736" t="s">
        <v>3903</v>
      </c>
      <c r="X497" s="736" t="s">
        <v>3904</v>
      </c>
      <c r="Y497" s="736" t="s">
        <v>954</v>
      </c>
      <c r="Z497" s="736" t="s">
        <v>3905</v>
      </c>
      <c r="AA497" s="734" t="s">
        <v>3911</v>
      </c>
      <c r="AB497" s="734" t="s">
        <v>3907</v>
      </c>
      <c r="AC497" s="736"/>
      <c r="AD497" s="736">
        <v>33150</v>
      </c>
      <c r="AE497" s="734" t="s">
        <v>2782</v>
      </c>
      <c r="AF497" s="736" t="s">
        <v>3905</v>
      </c>
      <c r="AG497" s="736"/>
      <c r="AH497" s="736"/>
      <c r="AI497" s="736"/>
      <c r="AJ497" s="736"/>
      <c r="AK497" s="736"/>
      <c r="AL497" s="736"/>
      <c r="AM497" s="763"/>
      <c r="AN497" s="738"/>
      <c r="AO497" s="764"/>
      <c r="AP497" s="740" t="s">
        <v>734</v>
      </c>
      <c r="AQ497" s="742" t="s">
        <v>734</v>
      </c>
      <c r="AR497" s="742" t="s">
        <v>715</v>
      </c>
      <c r="AS497" s="775" t="s">
        <v>3908</v>
      </c>
      <c r="AT497" s="742"/>
      <c r="AU497" s="743">
        <v>43831</v>
      </c>
      <c r="AV497" s="743">
        <v>45657</v>
      </c>
      <c r="AW497" s="744">
        <v>33</v>
      </c>
      <c r="AX497" s="743">
        <v>43830</v>
      </c>
      <c r="AY497" s="742" t="s">
        <v>3909</v>
      </c>
      <c r="AZ497" s="775" t="s">
        <v>734</v>
      </c>
      <c r="BA497" s="734"/>
      <c r="BB497" s="736"/>
      <c r="BC497" s="736"/>
      <c r="BD497" s="736"/>
      <c r="BE497" s="767" t="s">
        <v>1941</v>
      </c>
      <c r="BF497" s="794" t="s">
        <v>1931</v>
      </c>
      <c r="BG497" s="746" t="s">
        <v>737</v>
      </c>
      <c r="BH497" s="746"/>
      <c r="BI497" s="747"/>
    </row>
    <row r="498" spans="1:61" ht="42.75" customHeight="1">
      <c r="A498" s="749">
        <v>640005377</v>
      </c>
      <c r="B498" s="750">
        <v>64</v>
      </c>
      <c r="C498" s="751" t="s">
        <v>745</v>
      </c>
      <c r="D498" s="752"/>
      <c r="E498" s="753" t="s">
        <v>746</v>
      </c>
      <c r="F498" s="752"/>
      <c r="G498" s="736" t="s">
        <v>843</v>
      </c>
      <c r="H498" s="754" t="s">
        <v>843</v>
      </c>
      <c r="I498" s="755">
        <v>197</v>
      </c>
      <c r="J498" s="756" t="s">
        <v>2486</v>
      </c>
      <c r="K498" s="757" t="s">
        <v>3912</v>
      </c>
      <c r="L498" s="758">
        <v>640015160</v>
      </c>
      <c r="M498" s="733" t="s">
        <v>3913</v>
      </c>
      <c r="N498" s="769" t="s">
        <v>3913</v>
      </c>
      <c r="O498" s="760" t="s">
        <v>3914</v>
      </c>
      <c r="P498" s="760" t="s">
        <v>3915</v>
      </c>
      <c r="Q498" s="736" t="s">
        <v>3916</v>
      </c>
      <c r="R498" s="736">
        <v>64109</v>
      </c>
      <c r="S498" s="761" t="s">
        <v>3917</v>
      </c>
      <c r="T498" s="728" t="s">
        <v>722</v>
      </c>
      <c r="U498" s="737" t="s">
        <v>3918</v>
      </c>
      <c r="V498" s="736" t="s">
        <v>813</v>
      </c>
      <c r="W498" s="736" t="s">
        <v>3919</v>
      </c>
      <c r="X498" s="736" t="s">
        <v>3920</v>
      </c>
      <c r="Y498" s="736" t="s">
        <v>954</v>
      </c>
      <c r="Z498" s="736" t="s">
        <v>3921</v>
      </c>
      <c r="AA498" s="736"/>
      <c r="AB498" s="734" t="s">
        <v>3922</v>
      </c>
      <c r="AC498" s="736" t="s">
        <v>2259</v>
      </c>
      <c r="AD498" s="736">
        <v>64100</v>
      </c>
      <c r="AE498" s="734" t="s">
        <v>895</v>
      </c>
      <c r="AF498" s="736" t="s">
        <v>3923</v>
      </c>
      <c r="AG498" s="736"/>
      <c r="AH498" s="736"/>
      <c r="AI498" s="736"/>
      <c r="AJ498" s="736"/>
      <c r="AK498" s="736"/>
      <c r="AL498" s="736"/>
      <c r="AM498" s="763"/>
      <c r="AN498" s="738"/>
      <c r="AO498" s="764"/>
      <c r="AP498" s="740" t="s">
        <v>737</v>
      </c>
      <c r="AQ498" s="691" t="s">
        <v>737</v>
      </c>
      <c r="AR498" s="691"/>
      <c r="AS498" s="752"/>
      <c r="AT498" s="691"/>
      <c r="AU498" s="765" t="s">
        <v>763</v>
      </c>
      <c r="AV498" s="765" t="s">
        <v>763</v>
      </c>
      <c r="AW498" s="766" t="s">
        <v>764</v>
      </c>
      <c r="AX498" s="765"/>
      <c r="AY498" s="691"/>
      <c r="AZ498" s="752"/>
      <c r="BA498" s="734"/>
      <c r="BB498" s="736"/>
      <c r="BC498" s="736"/>
      <c r="BD498" s="736"/>
      <c r="BE498" s="767" t="s">
        <v>765</v>
      </c>
      <c r="BF498" s="794" t="s">
        <v>766</v>
      </c>
      <c r="BG498" s="746" t="s">
        <v>737</v>
      </c>
      <c r="BH498" s="746"/>
      <c r="BI498" s="747"/>
    </row>
    <row r="499" spans="1:61" ht="40.15" customHeight="1">
      <c r="A499" s="977">
        <v>640005708</v>
      </c>
      <c r="B499" s="842">
        <v>64</v>
      </c>
      <c r="C499" s="751" t="s">
        <v>745</v>
      </c>
      <c r="D499" s="774"/>
      <c r="E499" s="753" t="s">
        <v>746</v>
      </c>
      <c r="F499" s="752"/>
      <c r="G499" s="736" t="s">
        <v>843</v>
      </c>
      <c r="H499" s="754" t="s">
        <v>843</v>
      </c>
      <c r="I499" s="755">
        <v>165</v>
      </c>
      <c r="J499" s="756" t="s">
        <v>844</v>
      </c>
      <c r="K499" s="757" t="s">
        <v>3924</v>
      </c>
      <c r="L499" s="758">
        <v>640015160</v>
      </c>
      <c r="M499" s="733" t="s">
        <v>3913</v>
      </c>
      <c r="N499" s="769" t="s">
        <v>3913</v>
      </c>
      <c r="O499" s="760" t="s">
        <v>3925</v>
      </c>
      <c r="P499" s="760"/>
      <c r="Q499" s="736"/>
      <c r="R499" s="736">
        <v>64200</v>
      </c>
      <c r="S499" s="761" t="s">
        <v>2535</v>
      </c>
      <c r="T499" s="728" t="s">
        <v>722</v>
      </c>
      <c r="U499" s="737" t="s">
        <v>3926</v>
      </c>
      <c r="V499" s="736"/>
      <c r="W499" s="736"/>
      <c r="X499" s="736"/>
      <c r="Y499" s="736"/>
      <c r="Z499" s="736"/>
      <c r="AA499" s="736"/>
      <c r="AB499" s="734" t="s">
        <v>3927</v>
      </c>
      <c r="AC499" s="736" t="s">
        <v>3928</v>
      </c>
      <c r="AD499" s="736">
        <v>64100</v>
      </c>
      <c r="AE499" s="734" t="s">
        <v>895</v>
      </c>
      <c r="AF499" s="736"/>
      <c r="AG499" s="736"/>
      <c r="AH499" s="736"/>
      <c r="AI499" s="736"/>
      <c r="AJ499" s="736"/>
      <c r="AK499" s="736"/>
      <c r="AL499" s="736"/>
      <c r="AM499" s="763"/>
      <c r="AN499" s="738"/>
      <c r="AO499" s="764"/>
      <c r="AP499" s="740" t="s">
        <v>737</v>
      </c>
      <c r="AQ499" s="691" t="s">
        <v>737</v>
      </c>
      <c r="AR499" s="691"/>
      <c r="AS499" s="752"/>
      <c r="AT499" s="691"/>
      <c r="AU499" s="765" t="s">
        <v>763</v>
      </c>
      <c r="AV499" s="765" t="s">
        <v>763</v>
      </c>
      <c r="AW499" s="766" t="s">
        <v>764</v>
      </c>
      <c r="AX499" s="765"/>
      <c r="AY499" s="691"/>
      <c r="AZ499" s="752"/>
      <c r="BA499" s="734"/>
      <c r="BB499" s="734" t="s">
        <v>3929</v>
      </c>
      <c r="BC499" s="736"/>
      <c r="BD499" s="736"/>
      <c r="BE499" s="776" t="s">
        <v>800</v>
      </c>
      <c r="BF499" s="777" t="s">
        <v>801</v>
      </c>
      <c r="BG499" s="746" t="s">
        <v>737</v>
      </c>
      <c r="BH499" s="746"/>
      <c r="BI499" s="747"/>
    </row>
    <row r="500" spans="1:61" ht="40.15" customHeight="1">
      <c r="A500" s="749">
        <v>640009809</v>
      </c>
      <c r="B500" s="750">
        <v>64</v>
      </c>
      <c r="C500" s="751" t="s">
        <v>745</v>
      </c>
      <c r="D500" s="752"/>
      <c r="E500" s="753" t="s">
        <v>746</v>
      </c>
      <c r="F500" s="752"/>
      <c r="G500" s="736" t="s">
        <v>843</v>
      </c>
      <c r="H500" s="754" t="s">
        <v>843</v>
      </c>
      <c r="I500" s="755">
        <v>178</v>
      </c>
      <c r="J500" s="756" t="s">
        <v>2532</v>
      </c>
      <c r="K500" s="757" t="s">
        <v>3930</v>
      </c>
      <c r="L500" s="758">
        <v>640015160</v>
      </c>
      <c r="M500" s="733" t="s">
        <v>3913</v>
      </c>
      <c r="N500" s="769" t="s">
        <v>3913</v>
      </c>
      <c r="O500" s="760" t="s">
        <v>3931</v>
      </c>
      <c r="P500" s="760" t="s">
        <v>3915</v>
      </c>
      <c r="Q500" s="736" t="s">
        <v>2259</v>
      </c>
      <c r="R500" s="736">
        <v>64109</v>
      </c>
      <c r="S500" s="761" t="s">
        <v>3917</v>
      </c>
      <c r="T500" s="728" t="s">
        <v>722</v>
      </c>
      <c r="U500" s="737" t="s">
        <v>3932</v>
      </c>
      <c r="V500" s="736" t="s">
        <v>813</v>
      </c>
      <c r="W500" s="736" t="s">
        <v>3919</v>
      </c>
      <c r="X500" s="736" t="s">
        <v>3920</v>
      </c>
      <c r="Y500" s="736" t="s">
        <v>954</v>
      </c>
      <c r="Z500" s="736" t="s">
        <v>3921</v>
      </c>
      <c r="AA500" s="736"/>
      <c r="AB500" s="734" t="s">
        <v>3933</v>
      </c>
      <c r="AC500" s="736" t="s">
        <v>3934</v>
      </c>
      <c r="AD500" s="736">
        <v>64100</v>
      </c>
      <c r="AE500" s="734" t="s">
        <v>895</v>
      </c>
      <c r="AF500" s="736" t="s">
        <v>3923</v>
      </c>
      <c r="AG500" s="736"/>
      <c r="AH500" s="736"/>
      <c r="AI500" s="736"/>
      <c r="AJ500" s="736"/>
      <c r="AK500" s="736"/>
      <c r="AL500" s="736"/>
      <c r="AM500" s="763"/>
      <c r="AN500" s="738"/>
      <c r="AO500" s="764"/>
      <c r="AP500" s="740" t="s">
        <v>737</v>
      </c>
      <c r="AQ500" s="691" t="s">
        <v>737</v>
      </c>
      <c r="AR500" s="691"/>
      <c r="AS500" s="752"/>
      <c r="AT500" s="691"/>
      <c r="AU500" s="765" t="s">
        <v>763</v>
      </c>
      <c r="AV500" s="765" t="s">
        <v>763</v>
      </c>
      <c r="AW500" s="766" t="s">
        <v>764</v>
      </c>
      <c r="AX500" s="765"/>
      <c r="AY500" s="691"/>
      <c r="AZ500" s="752"/>
      <c r="BA500" s="734"/>
      <c r="BB500" s="736"/>
      <c r="BC500" s="736"/>
      <c r="BD500" s="736"/>
      <c r="BE500" s="767" t="s">
        <v>765</v>
      </c>
      <c r="BF500" s="768" t="s">
        <v>766</v>
      </c>
      <c r="BG500" s="746" t="s">
        <v>737</v>
      </c>
      <c r="BH500" s="746"/>
      <c r="BI500" s="747"/>
    </row>
    <row r="501" spans="1:61" ht="40.15" customHeight="1">
      <c r="A501" s="977">
        <v>640019378</v>
      </c>
      <c r="B501" s="842">
        <v>64</v>
      </c>
      <c r="C501" s="751" t="s">
        <v>745</v>
      </c>
      <c r="D501" s="774"/>
      <c r="E501" s="753" t="s">
        <v>746</v>
      </c>
      <c r="F501" s="752"/>
      <c r="G501" s="736" t="s">
        <v>843</v>
      </c>
      <c r="H501" s="754" t="s">
        <v>843</v>
      </c>
      <c r="I501" s="755">
        <v>165</v>
      </c>
      <c r="J501" s="756" t="s">
        <v>844</v>
      </c>
      <c r="K501" s="757" t="s">
        <v>3935</v>
      </c>
      <c r="L501" s="758">
        <v>640015160</v>
      </c>
      <c r="M501" s="733" t="s">
        <v>3913</v>
      </c>
      <c r="N501" s="769" t="s">
        <v>3913</v>
      </c>
      <c r="O501" s="760" t="s">
        <v>3936</v>
      </c>
      <c r="P501" s="760" t="s">
        <v>3937</v>
      </c>
      <c r="Q501" s="736" t="s">
        <v>3938</v>
      </c>
      <c r="R501" s="736">
        <v>64200</v>
      </c>
      <c r="S501" s="761" t="s">
        <v>2535</v>
      </c>
      <c r="T501" s="728" t="s">
        <v>722</v>
      </c>
      <c r="U501" s="737" t="s">
        <v>3926</v>
      </c>
      <c r="V501" s="736"/>
      <c r="W501" s="736"/>
      <c r="X501" s="736"/>
      <c r="Y501" s="736"/>
      <c r="Z501" s="736"/>
      <c r="AA501" s="736"/>
      <c r="AB501" s="734" t="s">
        <v>3927</v>
      </c>
      <c r="AC501" s="736" t="s">
        <v>3928</v>
      </c>
      <c r="AD501" s="736">
        <v>64100</v>
      </c>
      <c r="AE501" s="734" t="s">
        <v>895</v>
      </c>
      <c r="AF501" s="736"/>
      <c r="AG501" s="736"/>
      <c r="AH501" s="736"/>
      <c r="AI501" s="736"/>
      <c r="AJ501" s="736"/>
      <c r="AK501" s="736"/>
      <c r="AL501" s="736"/>
      <c r="AM501" s="763"/>
      <c r="AN501" s="738"/>
      <c r="AO501" s="764"/>
      <c r="AP501" s="740" t="s">
        <v>737</v>
      </c>
      <c r="AQ501" s="691" t="s">
        <v>737</v>
      </c>
      <c r="AR501" s="691"/>
      <c r="AS501" s="752"/>
      <c r="AT501" s="691"/>
      <c r="AU501" s="765" t="s">
        <v>763</v>
      </c>
      <c r="AV501" s="765" t="s">
        <v>763</v>
      </c>
      <c r="AW501" s="766" t="s">
        <v>764</v>
      </c>
      <c r="AX501" s="765"/>
      <c r="AY501" s="691"/>
      <c r="AZ501" s="752"/>
      <c r="BA501" s="734" t="s">
        <v>3939</v>
      </c>
      <c r="BB501" s="734" t="s">
        <v>3929</v>
      </c>
      <c r="BC501" s="736"/>
      <c r="BD501" s="736"/>
      <c r="BE501" s="776" t="s">
        <v>800</v>
      </c>
      <c r="BF501" s="779" t="s">
        <v>801</v>
      </c>
      <c r="BG501" s="746" t="s">
        <v>737</v>
      </c>
      <c r="BH501" s="746"/>
      <c r="BI501" s="747"/>
    </row>
    <row r="502" spans="1:61" ht="78.75">
      <c r="A502" s="749">
        <v>400008389</v>
      </c>
      <c r="B502" s="827">
        <v>40</v>
      </c>
      <c r="C502" s="753" t="s">
        <v>825</v>
      </c>
      <c r="D502" s="753"/>
      <c r="E502" s="753" t="s">
        <v>1611</v>
      </c>
      <c r="F502" s="752"/>
      <c r="G502" s="736" t="s">
        <v>843</v>
      </c>
      <c r="H502" s="754" t="s">
        <v>843</v>
      </c>
      <c r="I502" s="755">
        <v>178</v>
      </c>
      <c r="J502" s="756" t="s">
        <v>2532</v>
      </c>
      <c r="K502" s="757" t="s">
        <v>3940</v>
      </c>
      <c r="L502" s="758">
        <v>400013991</v>
      </c>
      <c r="M502" s="733" t="s">
        <v>3941</v>
      </c>
      <c r="N502" s="769" t="s">
        <v>3941</v>
      </c>
      <c r="O502" s="760" t="s">
        <v>3942</v>
      </c>
      <c r="P502" s="760"/>
      <c r="Q502" s="736"/>
      <c r="R502" s="736">
        <v>40000</v>
      </c>
      <c r="S502" s="761" t="s">
        <v>1153</v>
      </c>
      <c r="T502" s="728" t="s">
        <v>722</v>
      </c>
      <c r="U502" s="737" t="s">
        <v>3943</v>
      </c>
      <c r="V502" s="736"/>
      <c r="W502" s="736"/>
      <c r="X502" s="736"/>
      <c r="Y502" s="736"/>
      <c r="Z502" s="736" t="s">
        <v>3944</v>
      </c>
      <c r="AA502" s="734" t="s">
        <v>3945</v>
      </c>
      <c r="AB502" s="734" t="s">
        <v>3946</v>
      </c>
      <c r="AC502" s="978" t="s">
        <v>3947</v>
      </c>
      <c r="AD502" s="736">
        <v>40390</v>
      </c>
      <c r="AE502" s="734" t="s">
        <v>3948</v>
      </c>
      <c r="AF502" s="734" t="s">
        <v>3949</v>
      </c>
      <c r="AG502" s="736" t="s">
        <v>813</v>
      </c>
      <c r="AH502" s="736" t="s">
        <v>3950</v>
      </c>
      <c r="AI502" s="736" t="s">
        <v>3951</v>
      </c>
      <c r="AJ502" s="736" t="s">
        <v>3952</v>
      </c>
      <c r="AK502" s="736"/>
      <c r="AL502" s="736"/>
      <c r="AM502" s="763"/>
      <c r="AN502" s="738"/>
      <c r="AO502" s="764"/>
      <c r="AP502" s="789" t="s">
        <v>734</v>
      </c>
      <c r="AQ502" s="742" t="s">
        <v>734</v>
      </c>
      <c r="AR502" s="742" t="s">
        <v>3953</v>
      </c>
      <c r="AS502" s="775" t="s">
        <v>3954</v>
      </c>
      <c r="AT502" s="935" t="s">
        <v>3955</v>
      </c>
      <c r="AU502" s="743">
        <v>45292</v>
      </c>
      <c r="AV502" s="743">
        <v>45657</v>
      </c>
      <c r="AW502" s="905" t="s">
        <v>3956</v>
      </c>
      <c r="AX502" s="803" t="s">
        <v>3957</v>
      </c>
      <c r="AY502" s="897" t="s">
        <v>3958</v>
      </c>
      <c r="AZ502" s="775"/>
      <c r="BA502" s="734" t="s">
        <v>3959</v>
      </c>
      <c r="BB502" s="773" t="s">
        <v>3960</v>
      </c>
      <c r="BC502" s="736"/>
      <c r="BD502" s="736"/>
      <c r="BE502" s="753" t="s">
        <v>884</v>
      </c>
      <c r="BF502" s="979" t="s">
        <v>1931</v>
      </c>
      <c r="BG502" s="746" t="s">
        <v>734</v>
      </c>
      <c r="BH502" s="746"/>
      <c r="BI502" s="747"/>
    </row>
    <row r="503" spans="1:61" ht="40.15" customHeight="1">
      <c r="A503" s="749">
        <v>400009759</v>
      </c>
      <c r="B503" s="827">
        <v>40</v>
      </c>
      <c r="C503" s="753" t="s">
        <v>825</v>
      </c>
      <c r="D503" s="753"/>
      <c r="E503" s="753" t="s">
        <v>1611</v>
      </c>
      <c r="F503" s="752"/>
      <c r="G503" s="736" t="s">
        <v>715</v>
      </c>
      <c r="H503" s="754" t="s">
        <v>715</v>
      </c>
      <c r="I503" s="755">
        <v>246</v>
      </c>
      <c r="J503" s="756" t="s">
        <v>803</v>
      </c>
      <c r="K503" s="757" t="s">
        <v>3961</v>
      </c>
      <c r="L503" s="786">
        <v>400013991</v>
      </c>
      <c r="M503" s="733" t="s">
        <v>3941</v>
      </c>
      <c r="N503" s="769" t="s">
        <v>3941</v>
      </c>
      <c r="O503" s="734" t="s">
        <v>3962</v>
      </c>
      <c r="P503" s="760"/>
      <c r="Q503" s="736"/>
      <c r="R503" s="736">
        <v>40230</v>
      </c>
      <c r="S503" s="761" t="s">
        <v>3963</v>
      </c>
      <c r="T503" s="728" t="s">
        <v>722</v>
      </c>
      <c r="U503" s="737" t="s">
        <v>3964</v>
      </c>
      <c r="V503" s="736"/>
      <c r="W503" s="736"/>
      <c r="X503" s="736"/>
      <c r="Y503" s="736"/>
      <c r="Z503" s="736" t="s">
        <v>3965</v>
      </c>
      <c r="AA503" s="734" t="s">
        <v>3945</v>
      </c>
      <c r="AB503" s="734" t="s">
        <v>3946</v>
      </c>
      <c r="AC503" s="978" t="s">
        <v>3947</v>
      </c>
      <c r="AD503" s="736">
        <v>40390</v>
      </c>
      <c r="AE503" s="734" t="s">
        <v>3948</v>
      </c>
      <c r="AF503" s="734" t="s">
        <v>3949</v>
      </c>
      <c r="AG503" s="736" t="s">
        <v>813</v>
      </c>
      <c r="AH503" s="736" t="s">
        <v>3950</v>
      </c>
      <c r="AI503" s="736" t="s">
        <v>3951</v>
      </c>
      <c r="AJ503" s="736" t="s">
        <v>3952</v>
      </c>
      <c r="AK503" s="736"/>
      <c r="AL503" s="736"/>
      <c r="AM503" s="763"/>
      <c r="AN503" s="738"/>
      <c r="AO503" s="772"/>
      <c r="AP503" s="740" t="s">
        <v>734</v>
      </c>
      <c r="AQ503" s="742" t="s">
        <v>734</v>
      </c>
      <c r="AR503" s="742" t="s">
        <v>3953</v>
      </c>
      <c r="AS503" s="775" t="s">
        <v>3954</v>
      </c>
      <c r="AT503" s="897" t="s">
        <v>3966</v>
      </c>
      <c r="AU503" s="743">
        <v>43466</v>
      </c>
      <c r="AV503" s="743">
        <v>45657</v>
      </c>
      <c r="AW503" s="905" t="s">
        <v>3956</v>
      </c>
      <c r="AX503" s="743">
        <v>43466</v>
      </c>
      <c r="AY503" s="742" t="s">
        <v>3967</v>
      </c>
      <c r="AZ503" s="775"/>
      <c r="BA503" s="734" t="s">
        <v>3968</v>
      </c>
      <c r="BB503" s="736"/>
      <c r="BC503" s="736"/>
      <c r="BD503" s="736"/>
      <c r="BE503" s="753" t="s">
        <v>884</v>
      </c>
      <c r="BF503" s="979" t="s">
        <v>1931</v>
      </c>
      <c r="BG503" s="746" t="s">
        <v>734</v>
      </c>
      <c r="BH503" s="746"/>
      <c r="BI503" s="747"/>
    </row>
    <row r="504" spans="1:61" ht="67.5">
      <c r="A504" s="749">
        <v>400010609</v>
      </c>
      <c r="B504" s="827">
        <v>40</v>
      </c>
      <c r="C504" s="753" t="s">
        <v>825</v>
      </c>
      <c r="D504" s="753"/>
      <c r="E504" s="753" t="s">
        <v>1611</v>
      </c>
      <c r="F504" s="752"/>
      <c r="G504" s="736" t="s">
        <v>715</v>
      </c>
      <c r="H504" s="754" t="s">
        <v>715</v>
      </c>
      <c r="I504" s="755">
        <v>186</v>
      </c>
      <c r="J504" s="756" t="s">
        <v>1225</v>
      </c>
      <c r="K504" s="757" t="s">
        <v>3969</v>
      </c>
      <c r="L504" s="758">
        <v>400013991</v>
      </c>
      <c r="M504" s="733" t="s">
        <v>3941</v>
      </c>
      <c r="N504" s="769" t="s">
        <v>3941</v>
      </c>
      <c r="O504" s="734" t="s">
        <v>3970</v>
      </c>
      <c r="P504" s="760"/>
      <c r="Q504" s="736"/>
      <c r="R504" s="736">
        <v>40160</v>
      </c>
      <c r="S504" s="761" t="s">
        <v>3971</v>
      </c>
      <c r="T504" s="728" t="s">
        <v>722</v>
      </c>
      <c r="U504" s="737" t="s">
        <v>3964</v>
      </c>
      <c r="V504" s="736"/>
      <c r="W504" s="736"/>
      <c r="X504" s="736"/>
      <c r="Y504" s="736"/>
      <c r="Z504" s="736" t="s">
        <v>3972</v>
      </c>
      <c r="AA504" s="734" t="s">
        <v>3945</v>
      </c>
      <c r="AB504" s="734" t="s">
        <v>3946</v>
      </c>
      <c r="AC504" s="978" t="s">
        <v>3947</v>
      </c>
      <c r="AD504" s="736">
        <v>40390</v>
      </c>
      <c r="AE504" s="734" t="s">
        <v>3948</v>
      </c>
      <c r="AF504" s="734" t="s">
        <v>3949</v>
      </c>
      <c r="AG504" s="736" t="s">
        <v>813</v>
      </c>
      <c r="AH504" s="736" t="s">
        <v>3950</v>
      </c>
      <c r="AI504" s="736" t="s">
        <v>3951</v>
      </c>
      <c r="AJ504" s="736" t="s">
        <v>3952</v>
      </c>
      <c r="AK504" s="736"/>
      <c r="AL504" s="736"/>
      <c r="AM504" s="763"/>
      <c r="AN504" s="738"/>
      <c r="AO504" s="772"/>
      <c r="AP504" s="740" t="s">
        <v>734</v>
      </c>
      <c r="AQ504" s="742" t="s">
        <v>734</v>
      </c>
      <c r="AR504" s="742" t="s">
        <v>3953</v>
      </c>
      <c r="AS504" s="775" t="s">
        <v>3954</v>
      </c>
      <c r="AT504" s="897" t="s">
        <v>3966</v>
      </c>
      <c r="AU504" s="743">
        <v>43466</v>
      </c>
      <c r="AV504" s="743">
        <v>45657</v>
      </c>
      <c r="AW504" s="905" t="s">
        <v>3956</v>
      </c>
      <c r="AX504" s="743">
        <v>43466</v>
      </c>
      <c r="AY504" s="742" t="s">
        <v>3967</v>
      </c>
      <c r="AZ504" s="775"/>
      <c r="BA504" s="734"/>
      <c r="BB504" s="736"/>
      <c r="BC504" s="736"/>
      <c r="BD504" s="736"/>
      <c r="BE504" s="753" t="s">
        <v>884</v>
      </c>
      <c r="BF504" s="979" t="s">
        <v>1931</v>
      </c>
      <c r="BG504" s="746" t="s">
        <v>734</v>
      </c>
      <c r="BH504" s="746"/>
      <c r="BI504" s="747"/>
    </row>
    <row r="505" spans="1:61" ht="40.15" customHeight="1">
      <c r="A505" s="749">
        <v>400010658</v>
      </c>
      <c r="B505" s="827">
        <v>40</v>
      </c>
      <c r="C505" s="753" t="s">
        <v>825</v>
      </c>
      <c r="D505" s="753"/>
      <c r="E505" s="753" t="s">
        <v>1611</v>
      </c>
      <c r="F505" s="752"/>
      <c r="G505" s="736" t="s">
        <v>715</v>
      </c>
      <c r="H505" s="754" t="s">
        <v>715</v>
      </c>
      <c r="I505" s="755">
        <v>182</v>
      </c>
      <c r="J505" s="756" t="s">
        <v>716</v>
      </c>
      <c r="K505" s="757" t="s">
        <v>3973</v>
      </c>
      <c r="L505" s="758">
        <v>400013991</v>
      </c>
      <c r="M505" s="733" t="s">
        <v>3941</v>
      </c>
      <c r="N505" s="769" t="s">
        <v>3941</v>
      </c>
      <c r="O505" s="734" t="s">
        <v>3970</v>
      </c>
      <c r="P505" s="760"/>
      <c r="Q505" s="736"/>
      <c r="R505" s="736">
        <v>40160</v>
      </c>
      <c r="S505" s="761" t="s">
        <v>3971</v>
      </c>
      <c r="T505" s="728" t="s">
        <v>722</v>
      </c>
      <c r="U505" s="737" t="s">
        <v>3964</v>
      </c>
      <c r="V505" s="736"/>
      <c r="W505" s="736"/>
      <c r="X505" s="736"/>
      <c r="Y505" s="736"/>
      <c r="Z505" s="736" t="s">
        <v>3972</v>
      </c>
      <c r="AA505" s="734" t="s">
        <v>3945</v>
      </c>
      <c r="AB505" s="734" t="s">
        <v>3946</v>
      </c>
      <c r="AC505" s="978" t="s">
        <v>3947</v>
      </c>
      <c r="AD505" s="736">
        <v>40390</v>
      </c>
      <c r="AE505" s="734" t="s">
        <v>3948</v>
      </c>
      <c r="AF505" s="734" t="s">
        <v>3949</v>
      </c>
      <c r="AG505" s="736" t="s">
        <v>813</v>
      </c>
      <c r="AH505" s="736" t="s">
        <v>3950</v>
      </c>
      <c r="AI505" s="736" t="s">
        <v>3951</v>
      </c>
      <c r="AJ505" s="736" t="s">
        <v>3952</v>
      </c>
      <c r="AK505" s="736"/>
      <c r="AL505" s="736"/>
      <c r="AM505" s="763"/>
      <c r="AN505" s="738"/>
      <c r="AO505" s="772"/>
      <c r="AP505" s="740" t="s">
        <v>734</v>
      </c>
      <c r="AQ505" s="742" t="s">
        <v>734</v>
      </c>
      <c r="AR505" s="742" t="s">
        <v>3953</v>
      </c>
      <c r="AS505" s="775" t="s">
        <v>3954</v>
      </c>
      <c r="AT505" s="897" t="s">
        <v>3966</v>
      </c>
      <c r="AU505" s="743">
        <v>43466</v>
      </c>
      <c r="AV505" s="743">
        <v>45657</v>
      </c>
      <c r="AW505" s="905" t="s">
        <v>3956</v>
      </c>
      <c r="AX505" s="743">
        <v>43466</v>
      </c>
      <c r="AY505" s="742" t="s">
        <v>3967</v>
      </c>
      <c r="AZ505" s="775"/>
      <c r="BA505" s="734"/>
      <c r="BB505" s="736"/>
      <c r="BC505" s="736"/>
      <c r="BD505" s="736"/>
      <c r="BE505" s="753" t="s">
        <v>884</v>
      </c>
      <c r="BF505" s="979" t="s">
        <v>1931</v>
      </c>
      <c r="BG505" s="746" t="s">
        <v>734</v>
      </c>
      <c r="BH505" s="746"/>
      <c r="BI505" s="747"/>
    </row>
    <row r="506" spans="1:61" ht="67.5">
      <c r="A506" s="749">
        <v>400011136</v>
      </c>
      <c r="B506" s="827">
        <v>40</v>
      </c>
      <c r="C506" s="753" t="s">
        <v>825</v>
      </c>
      <c r="D506" s="753"/>
      <c r="E506" s="753" t="s">
        <v>1611</v>
      </c>
      <c r="F506" s="752"/>
      <c r="G506" s="736" t="s">
        <v>843</v>
      </c>
      <c r="H506" s="754" t="s">
        <v>843</v>
      </c>
      <c r="I506" s="730">
        <v>197</v>
      </c>
      <c r="J506" s="756" t="s">
        <v>3836</v>
      </c>
      <c r="K506" s="757" t="s">
        <v>3974</v>
      </c>
      <c r="L506" s="758">
        <v>400013991</v>
      </c>
      <c r="M506" s="733" t="s">
        <v>3941</v>
      </c>
      <c r="N506" s="769" t="s">
        <v>3941</v>
      </c>
      <c r="O506" s="760" t="s">
        <v>3975</v>
      </c>
      <c r="P506" s="760" t="s">
        <v>3976</v>
      </c>
      <c r="Q506" s="736"/>
      <c r="R506" s="736">
        <v>40390</v>
      </c>
      <c r="S506" s="761" t="s">
        <v>3977</v>
      </c>
      <c r="T506" s="728" t="s">
        <v>722</v>
      </c>
      <c r="U506" s="737" t="s">
        <v>3964</v>
      </c>
      <c r="V506" s="736"/>
      <c r="W506" s="736"/>
      <c r="X506" s="736"/>
      <c r="Y506" s="736"/>
      <c r="Z506" s="736" t="s">
        <v>3978</v>
      </c>
      <c r="AA506" s="734" t="s">
        <v>3945</v>
      </c>
      <c r="AB506" s="734" t="s">
        <v>3979</v>
      </c>
      <c r="AC506" s="978" t="s">
        <v>3947</v>
      </c>
      <c r="AD506" s="736">
        <v>40390</v>
      </c>
      <c r="AE506" s="734" t="s">
        <v>3948</v>
      </c>
      <c r="AF506" s="734" t="s">
        <v>3949</v>
      </c>
      <c r="AG506" s="736" t="s">
        <v>813</v>
      </c>
      <c r="AH506" s="736" t="s">
        <v>3950</v>
      </c>
      <c r="AI506" s="736" t="s">
        <v>3951</v>
      </c>
      <c r="AJ506" s="736" t="s">
        <v>3952</v>
      </c>
      <c r="AK506" s="736"/>
      <c r="AL506" s="736"/>
      <c r="AM506" s="763"/>
      <c r="AN506" s="738"/>
      <c r="AO506" s="772"/>
      <c r="AP506" s="740" t="s">
        <v>734</v>
      </c>
      <c r="AQ506" s="742" t="s">
        <v>734</v>
      </c>
      <c r="AR506" s="742" t="s">
        <v>3953</v>
      </c>
      <c r="AS506" s="775" t="s">
        <v>3954</v>
      </c>
      <c r="AT506" s="897" t="s">
        <v>3966</v>
      </c>
      <c r="AU506" s="743">
        <v>43466</v>
      </c>
      <c r="AV506" s="743">
        <v>45657</v>
      </c>
      <c r="AW506" s="905" t="s">
        <v>3956</v>
      </c>
      <c r="AX506" s="743">
        <v>43466</v>
      </c>
      <c r="AY506" s="897" t="s">
        <v>3980</v>
      </c>
      <c r="AZ506" s="775"/>
      <c r="BA506" s="773" t="s">
        <v>3981</v>
      </c>
      <c r="BB506" s="734" t="s">
        <v>3843</v>
      </c>
      <c r="BC506" s="736"/>
      <c r="BD506" s="736"/>
      <c r="BE506" s="753" t="s">
        <v>884</v>
      </c>
      <c r="BF506" s="979" t="s">
        <v>1931</v>
      </c>
      <c r="BG506" s="746" t="s">
        <v>734</v>
      </c>
      <c r="BH506" s="746"/>
      <c r="BI506" s="747"/>
    </row>
    <row r="507" spans="1:61" ht="78.75">
      <c r="A507" s="749">
        <v>400011169</v>
      </c>
      <c r="B507" s="827">
        <v>40</v>
      </c>
      <c r="C507" s="753" t="s">
        <v>825</v>
      </c>
      <c r="D507" s="753"/>
      <c r="E507" s="753" t="s">
        <v>1611</v>
      </c>
      <c r="F507" s="752"/>
      <c r="G507" s="736" t="s">
        <v>843</v>
      </c>
      <c r="H507" s="754" t="s">
        <v>843</v>
      </c>
      <c r="I507" s="755">
        <v>165</v>
      </c>
      <c r="J507" s="756" t="s">
        <v>844</v>
      </c>
      <c r="K507" s="757" t="s">
        <v>3982</v>
      </c>
      <c r="L507" s="758">
        <v>400013991</v>
      </c>
      <c r="M507" s="733" t="s">
        <v>3941</v>
      </c>
      <c r="N507" s="769" t="s">
        <v>3941</v>
      </c>
      <c r="O507" s="760" t="s">
        <v>3942</v>
      </c>
      <c r="P507" s="760"/>
      <c r="Q507" s="736"/>
      <c r="R507" s="736">
        <v>40000</v>
      </c>
      <c r="S507" s="761" t="s">
        <v>1153</v>
      </c>
      <c r="T507" s="728" t="s">
        <v>722</v>
      </c>
      <c r="U507" s="737" t="s">
        <v>3964</v>
      </c>
      <c r="V507" s="736"/>
      <c r="W507" s="736"/>
      <c r="X507" s="736"/>
      <c r="Y507" s="736"/>
      <c r="Z507" s="736" t="s">
        <v>3983</v>
      </c>
      <c r="AA507" s="734" t="s">
        <v>3945</v>
      </c>
      <c r="AB507" s="734" t="s">
        <v>3946</v>
      </c>
      <c r="AC507" s="978" t="s">
        <v>3947</v>
      </c>
      <c r="AD507" s="736">
        <v>40390</v>
      </c>
      <c r="AE507" s="734" t="s">
        <v>3948</v>
      </c>
      <c r="AF507" s="734" t="s">
        <v>3949</v>
      </c>
      <c r="AG507" s="736" t="s">
        <v>813</v>
      </c>
      <c r="AH507" s="736" t="s">
        <v>3950</v>
      </c>
      <c r="AI507" s="736" t="s">
        <v>3951</v>
      </c>
      <c r="AJ507" s="736" t="s">
        <v>3952</v>
      </c>
      <c r="AK507" s="736"/>
      <c r="AL507" s="736"/>
      <c r="AM507" s="763"/>
      <c r="AN507" s="738"/>
      <c r="AO507" s="764"/>
      <c r="AP507" s="789" t="s">
        <v>734</v>
      </c>
      <c r="AQ507" s="742" t="s">
        <v>734</v>
      </c>
      <c r="AR507" s="742" t="s">
        <v>3953</v>
      </c>
      <c r="AS507" s="775" t="s">
        <v>3954</v>
      </c>
      <c r="AT507" s="935" t="s">
        <v>3984</v>
      </c>
      <c r="AU507" s="743">
        <v>45292</v>
      </c>
      <c r="AV507" s="743">
        <v>45657</v>
      </c>
      <c r="AW507" s="905" t="s">
        <v>3956</v>
      </c>
      <c r="AX507" s="803" t="s">
        <v>3957</v>
      </c>
      <c r="AY507" s="897" t="s">
        <v>3958</v>
      </c>
      <c r="AZ507" s="775"/>
      <c r="BA507" s="734" t="s">
        <v>3959</v>
      </c>
      <c r="BB507" s="773" t="s">
        <v>3960</v>
      </c>
      <c r="BC507" s="736"/>
      <c r="BD507" s="736"/>
      <c r="BE507" s="753" t="s">
        <v>884</v>
      </c>
      <c r="BF507" s="979" t="s">
        <v>1931</v>
      </c>
      <c r="BG507" s="746" t="s">
        <v>734</v>
      </c>
      <c r="BH507" s="746"/>
      <c r="BI507" s="747"/>
    </row>
    <row r="508" spans="1:61" ht="78.75">
      <c r="A508" s="749">
        <v>400015376</v>
      </c>
      <c r="B508" s="827">
        <v>40</v>
      </c>
      <c r="C508" s="753" t="s">
        <v>825</v>
      </c>
      <c r="D508" s="753"/>
      <c r="E508" s="753" t="s">
        <v>1611</v>
      </c>
      <c r="F508" s="752"/>
      <c r="G508" s="736" t="s">
        <v>843</v>
      </c>
      <c r="H508" s="754" t="s">
        <v>843</v>
      </c>
      <c r="I508" s="755">
        <v>165</v>
      </c>
      <c r="J508" s="756" t="s">
        <v>844</v>
      </c>
      <c r="K508" s="757" t="s">
        <v>3985</v>
      </c>
      <c r="L508" s="758">
        <v>400013991</v>
      </c>
      <c r="M508" s="733" t="s">
        <v>3941</v>
      </c>
      <c r="N508" s="769" t="s">
        <v>3941</v>
      </c>
      <c r="O508" s="734" t="s">
        <v>3986</v>
      </c>
      <c r="P508" s="760"/>
      <c r="Q508" s="736"/>
      <c r="R508" s="736">
        <v>40530</v>
      </c>
      <c r="S508" s="761" t="s">
        <v>3987</v>
      </c>
      <c r="T508" s="728" t="s">
        <v>722</v>
      </c>
      <c r="U508" s="737" t="s">
        <v>3964</v>
      </c>
      <c r="V508" s="736"/>
      <c r="W508" s="736"/>
      <c r="X508" s="736"/>
      <c r="Y508" s="736"/>
      <c r="Z508" s="736"/>
      <c r="AA508" s="734" t="s">
        <v>3945</v>
      </c>
      <c r="AB508" s="734" t="s">
        <v>3979</v>
      </c>
      <c r="AC508" s="978" t="s">
        <v>3947</v>
      </c>
      <c r="AD508" s="736">
        <v>40390</v>
      </c>
      <c r="AE508" s="734" t="s">
        <v>3948</v>
      </c>
      <c r="AF508" s="734" t="s">
        <v>3949</v>
      </c>
      <c r="AG508" s="736" t="s">
        <v>813</v>
      </c>
      <c r="AH508" s="736" t="s">
        <v>3950</v>
      </c>
      <c r="AI508" s="736" t="s">
        <v>3951</v>
      </c>
      <c r="AJ508" s="736" t="s">
        <v>3952</v>
      </c>
      <c r="AK508" s="736"/>
      <c r="AL508" s="736"/>
      <c r="AM508" s="763"/>
      <c r="AN508" s="738"/>
      <c r="AO508" s="772">
        <v>44197</v>
      </c>
      <c r="AP508" s="789" t="s">
        <v>734</v>
      </c>
      <c r="AQ508" s="742" t="s">
        <v>734</v>
      </c>
      <c r="AR508" s="742" t="s">
        <v>3953</v>
      </c>
      <c r="AS508" s="775" t="s">
        <v>3954</v>
      </c>
      <c r="AT508" s="935" t="s">
        <v>3984</v>
      </c>
      <c r="AU508" s="743">
        <v>45292</v>
      </c>
      <c r="AV508" s="743">
        <v>45657</v>
      </c>
      <c r="AW508" s="905" t="s">
        <v>3956</v>
      </c>
      <c r="AX508" s="803" t="s">
        <v>3957</v>
      </c>
      <c r="AY508" s="897" t="s">
        <v>3958</v>
      </c>
      <c r="AZ508" s="775"/>
      <c r="BA508" s="734" t="s">
        <v>3988</v>
      </c>
      <c r="BB508" s="736"/>
      <c r="BC508" s="736"/>
      <c r="BD508" s="736"/>
      <c r="BE508" s="753" t="s">
        <v>884</v>
      </c>
      <c r="BF508" s="979" t="s">
        <v>1931</v>
      </c>
      <c r="BG508" s="746" t="s">
        <v>734</v>
      </c>
      <c r="BH508" s="746"/>
      <c r="BI508" s="747"/>
    </row>
    <row r="509" spans="1:61" ht="78.75">
      <c r="A509" s="749">
        <v>400015509</v>
      </c>
      <c r="B509" s="827">
        <v>40</v>
      </c>
      <c r="C509" s="753" t="s">
        <v>825</v>
      </c>
      <c r="D509" s="753"/>
      <c r="E509" s="753" t="s">
        <v>1611</v>
      </c>
      <c r="F509" s="752"/>
      <c r="G509" s="736" t="s">
        <v>715</v>
      </c>
      <c r="H509" s="754" t="s">
        <v>715</v>
      </c>
      <c r="I509" s="755">
        <v>182</v>
      </c>
      <c r="J509" s="756" t="s">
        <v>716</v>
      </c>
      <c r="K509" s="757" t="s">
        <v>3989</v>
      </c>
      <c r="L509" s="758">
        <v>400013991</v>
      </c>
      <c r="M509" s="733" t="s">
        <v>3941</v>
      </c>
      <c r="N509" s="769" t="s">
        <v>3941</v>
      </c>
      <c r="O509" s="734" t="s">
        <v>3990</v>
      </c>
      <c r="P509" s="760" t="s">
        <v>3991</v>
      </c>
      <c r="Q509" s="736"/>
      <c r="R509" s="736">
        <v>40110</v>
      </c>
      <c r="S509" s="761" t="s">
        <v>3992</v>
      </c>
      <c r="T509" s="728" t="s">
        <v>722</v>
      </c>
      <c r="U509" s="737" t="s">
        <v>3964</v>
      </c>
      <c r="V509" s="736" t="s">
        <v>724</v>
      </c>
      <c r="W509" s="736" t="s">
        <v>3993</v>
      </c>
      <c r="X509" s="736" t="s">
        <v>3994</v>
      </c>
      <c r="Y509" s="736" t="s">
        <v>727</v>
      </c>
      <c r="Z509" s="736"/>
      <c r="AA509" s="734" t="s">
        <v>3945</v>
      </c>
      <c r="AB509" s="734" t="s">
        <v>3946</v>
      </c>
      <c r="AC509" s="978" t="s">
        <v>3947</v>
      </c>
      <c r="AD509" s="736">
        <v>40390</v>
      </c>
      <c r="AE509" s="734" t="s">
        <v>3948</v>
      </c>
      <c r="AF509" s="734" t="s">
        <v>3949</v>
      </c>
      <c r="AG509" s="736" t="s">
        <v>813</v>
      </c>
      <c r="AH509" s="736" t="s">
        <v>3950</v>
      </c>
      <c r="AI509" s="736" t="s">
        <v>3951</v>
      </c>
      <c r="AJ509" s="736" t="s">
        <v>3952</v>
      </c>
      <c r="AK509" s="736"/>
      <c r="AL509" s="736"/>
      <c r="AM509" s="763"/>
      <c r="AN509" s="738"/>
      <c r="AO509" s="772">
        <v>44820</v>
      </c>
      <c r="AP509" s="789" t="s">
        <v>734</v>
      </c>
      <c r="AQ509" s="742" t="s">
        <v>734</v>
      </c>
      <c r="AR509" s="742" t="s">
        <v>3953</v>
      </c>
      <c r="AS509" s="775" t="s">
        <v>3954</v>
      </c>
      <c r="AT509" s="935" t="s">
        <v>3984</v>
      </c>
      <c r="AU509" s="743">
        <v>45292</v>
      </c>
      <c r="AV509" s="743">
        <v>45657</v>
      </c>
      <c r="AW509" s="905" t="s">
        <v>3956</v>
      </c>
      <c r="AX509" s="803" t="s">
        <v>3957</v>
      </c>
      <c r="AY509" s="897" t="s">
        <v>3958</v>
      </c>
      <c r="AZ509" s="775"/>
      <c r="BA509" s="734" t="s">
        <v>3959</v>
      </c>
      <c r="BB509" s="821" t="s">
        <v>3995</v>
      </c>
      <c r="BC509" s="736"/>
      <c r="BD509" s="736"/>
      <c r="BE509" s="753" t="s">
        <v>884</v>
      </c>
      <c r="BF509" s="979" t="s">
        <v>1931</v>
      </c>
      <c r="BG509" s="746" t="s">
        <v>734</v>
      </c>
      <c r="BH509" s="746"/>
      <c r="BI509" s="747"/>
    </row>
    <row r="510" spans="1:61" ht="59.25" customHeight="1">
      <c r="A510" s="749">
        <v>400780565</v>
      </c>
      <c r="B510" s="827">
        <v>40</v>
      </c>
      <c r="C510" s="753" t="s">
        <v>825</v>
      </c>
      <c r="D510" s="753"/>
      <c r="E510" s="753" t="s">
        <v>1611</v>
      </c>
      <c r="F510" s="752"/>
      <c r="G510" s="736" t="s">
        <v>715</v>
      </c>
      <c r="H510" s="754" t="s">
        <v>715</v>
      </c>
      <c r="I510" s="755">
        <v>183</v>
      </c>
      <c r="J510" s="756" t="s">
        <v>741</v>
      </c>
      <c r="K510" s="778" t="s">
        <v>3996</v>
      </c>
      <c r="L510" s="758">
        <v>400013991</v>
      </c>
      <c r="M510" s="733" t="s">
        <v>3941</v>
      </c>
      <c r="N510" s="769" t="s">
        <v>3941</v>
      </c>
      <c r="O510" s="734" t="s">
        <v>3997</v>
      </c>
      <c r="P510" s="734" t="s">
        <v>1392</v>
      </c>
      <c r="Q510" s="736"/>
      <c r="R510" s="736">
        <v>40260</v>
      </c>
      <c r="S510" s="761" t="s">
        <v>3998</v>
      </c>
      <c r="T510" s="728" t="s">
        <v>722</v>
      </c>
      <c r="U510" s="737" t="s">
        <v>3964</v>
      </c>
      <c r="V510" s="736"/>
      <c r="W510" s="736"/>
      <c r="X510" s="736"/>
      <c r="Y510" s="736"/>
      <c r="Z510" s="736" t="s">
        <v>3999</v>
      </c>
      <c r="AA510" s="734" t="s">
        <v>3945</v>
      </c>
      <c r="AB510" s="734" t="s">
        <v>3946</v>
      </c>
      <c r="AC510" s="978" t="s">
        <v>3947</v>
      </c>
      <c r="AD510" s="736">
        <v>40390</v>
      </c>
      <c r="AE510" s="734" t="s">
        <v>3948</v>
      </c>
      <c r="AF510" s="734" t="s">
        <v>3949</v>
      </c>
      <c r="AG510" s="736" t="s">
        <v>813</v>
      </c>
      <c r="AH510" s="736" t="s">
        <v>3950</v>
      </c>
      <c r="AI510" s="736" t="s">
        <v>3951</v>
      </c>
      <c r="AJ510" s="736" t="s">
        <v>3952</v>
      </c>
      <c r="AK510" s="736"/>
      <c r="AL510" s="736"/>
      <c r="AM510" s="763"/>
      <c r="AN510" s="738"/>
      <c r="AO510" s="772"/>
      <c r="AP510" s="740" t="s">
        <v>734</v>
      </c>
      <c r="AQ510" s="742" t="s">
        <v>734</v>
      </c>
      <c r="AR510" s="742" t="s">
        <v>3953</v>
      </c>
      <c r="AS510" s="775" t="s">
        <v>3954</v>
      </c>
      <c r="AT510" s="897" t="s">
        <v>3966</v>
      </c>
      <c r="AU510" s="743">
        <v>43466</v>
      </c>
      <c r="AV510" s="743">
        <v>45657</v>
      </c>
      <c r="AW510" s="905" t="s">
        <v>3956</v>
      </c>
      <c r="AX510" s="743">
        <v>43466</v>
      </c>
      <c r="AY510" s="742" t="s">
        <v>3967</v>
      </c>
      <c r="AZ510" s="775"/>
      <c r="BA510" s="734"/>
      <c r="BB510" s="736"/>
      <c r="BC510" s="736"/>
      <c r="BD510" s="736"/>
      <c r="BE510" s="753" t="s">
        <v>884</v>
      </c>
      <c r="BF510" s="979" t="s">
        <v>1931</v>
      </c>
      <c r="BG510" s="746" t="s">
        <v>734</v>
      </c>
      <c r="BH510" s="746"/>
      <c r="BI510" s="747"/>
    </row>
    <row r="511" spans="1:61" ht="67.5">
      <c r="A511" s="749">
        <v>400781423</v>
      </c>
      <c r="B511" s="827">
        <v>40</v>
      </c>
      <c r="C511" s="753" t="s">
        <v>825</v>
      </c>
      <c r="D511" s="753"/>
      <c r="E511" s="753" t="s">
        <v>1611</v>
      </c>
      <c r="F511" s="752"/>
      <c r="G511" s="736" t="s">
        <v>715</v>
      </c>
      <c r="H511" s="754" t="s">
        <v>715</v>
      </c>
      <c r="I511" s="755">
        <v>246</v>
      </c>
      <c r="J511" s="756" t="s">
        <v>803</v>
      </c>
      <c r="K511" s="757" t="s">
        <v>4000</v>
      </c>
      <c r="L511" s="758">
        <v>400013991</v>
      </c>
      <c r="M511" s="733" t="s">
        <v>3941</v>
      </c>
      <c r="N511" s="769" t="s">
        <v>3941</v>
      </c>
      <c r="O511" s="734" t="s">
        <v>4001</v>
      </c>
      <c r="P511" s="760"/>
      <c r="Q511" s="736"/>
      <c r="R511" s="736">
        <v>40260</v>
      </c>
      <c r="S511" s="761" t="s">
        <v>3998</v>
      </c>
      <c r="T511" s="728" t="s">
        <v>722</v>
      </c>
      <c r="U511" s="737" t="s">
        <v>3964</v>
      </c>
      <c r="V511" s="736"/>
      <c r="W511" s="736"/>
      <c r="X511" s="736"/>
      <c r="Y511" s="736"/>
      <c r="Z511" s="736" t="s">
        <v>4002</v>
      </c>
      <c r="AA511" s="734" t="s">
        <v>3945</v>
      </c>
      <c r="AB511" s="734" t="s">
        <v>3946</v>
      </c>
      <c r="AC511" s="978" t="s">
        <v>3947</v>
      </c>
      <c r="AD511" s="736">
        <v>40390</v>
      </c>
      <c r="AE511" s="734" t="s">
        <v>3948</v>
      </c>
      <c r="AF511" s="734" t="s">
        <v>3949</v>
      </c>
      <c r="AG511" s="736" t="s">
        <v>813</v>
      </c>
      <c r="AH511" s="736" t="s">
        <v>3950</v>
      </c>
      <c r="AI511" s="736" t="s">
        <v>3951</v>
      </c>
      <c r="AJ511" s="736" t="s">
        <v>3952</v>
      </c>
      <c r="AK511" s="736"/>
      <c r="AL511" s="736"/>
      <c r="AM511" s="763"/>
      <c r="AN511" s="738"/>
      <c r="AO511" s="772"/>
      <c r="AP511" s="740" t="s">
        <v>734</v>
      </c>
      <c r="AQ511" s="742" t="s">
        <v>734</v>
      </c>
      <c r="AR511" s="742" t="s">
        <v>3953</v>
      </c>
      <c r="AS511" s="775" t="s">
        <v>3954</v>
      </c>
      <c r="AT511" s="897" t="s">
        <v>3966</v>
      </c>
      <c r="AU511" s="743">
        <v>43466</v>
      </c>
      <c r="AV511" s="743">
        <v>45657</v>
      </c>
      <c r="AW511" s="905" t="s">
        <v>3956</v>
      </c>
      <c r="AX511" s="743">
        <v>43466</v>
      </c>
      <c r="AY511" s="742" t="s">
        <v>3967</v>
      </c>
      <c r="AZ511" s="775"/>
      <c r="BA511" s="734" t="s">
        <v>4003</v>
      </c>
      <c r="BB511" s="736"/>
      <c r="BC511" s="736"/>
      <c r="BD511" s="736"/>
      <c r="BE511" s="753" t="s">
        <v>884</v>
      </c>
      <c r="BF511" s="979" t="s">
        <v>1931</v>
      </c>
      <c r="BG511" s="746" t="s">
        <v>734</v>
      </c>
      <c r="BH511" s="746"/>
      <c r="BI511" s="747"/>
    </row>
    <row r="512" spans="1:61" ht="78.75">
      <c r="A512" s="749">
        <v>400785853</v>
      </c>
      <c r="B512" s="827">
        <v>40</v>
      </c>
      <c r="C512" s="753" t="s">
        <v>825</v>
      </c>
      <c r="D512" s="753"/>
      <c r="E512" s="753" t="s">
        <v>1611</v>
      </c>
      <c r="F512" s="752"/>
      <c r="G512" s="736" t="s">
        <v>843</v>
      </c>
      <c r="H512" s="754" t="s">
        <v>843</v>
      </c>
      <c r="I512" s="755">
        <v>197</v>
      </c>
      <c r="J512" s="756" t="s">
        <v>2486</v>
      </c>
      <c r="K512" s="757" t="s">
        <v>4004</v>
      </c>
      <c r="L512" s="758">
        <v>400013991</v>
      </c>
      <c r="M512" s="733" t="s">
        <v>3941</v>
      </c>
      <c r="N512" s="769" t="s">
        <v>3941</v>
      </c>
      <c r="O512" s="760" t="s">
        <v>4005</v>
      </c>
      <c r="P512" s="760"/>
      <c r="Q512" s="736"/>
      <c r="R512" s="736">
        <v>40000</v>
      </c>
      <c r="S512" s="761" t="s">
        <v>1153</v>
      </c>
      <c r="T512" s="728" t="s">
        <v>722</v>
      </c>
      <c r="U512" s="737" t="s">
        <v>3964</v>
      </c>
      <c r="V512" s="736" t="s">
        <v>4003</v>
      </c>
      <c r="W512" s="736"/>
      <c r="X512" s="736"/>
      <c r="Y512" s="736"/>
      <c r="Z512" s="736" t="s">
        <v>3983</v>
      </c>
      <c r="AA512" s="734" t="s">
        <v>3945</v>
      </c>
      <c r="AB512" s="734" t="s">
        <v>3946</v>
      </c>
      <c r="AC512" s="978" t="s">
        <v>3947</v>
      </c>
      <c r="AD512" s="736">
        <v>40390</v>
      </c>
      <c r="AE512" s="734" t="s">
        <v>3948</v>
      </c>
      <c r="AF512" s="734" t="s">
        <v>3949</v>
      </c>
      <c r="AG512" s="736" t="s">
        <v>813</v>
      </c>
      <c r="AH512" s="736" t="s">
        <v>3950</v>
      </c>
      <c r="AI512" s="736" t="s">
        <v>3951</v>
      </c>
      <c r="AJ512" s="736" t="s">
        <v>3952</v>
      </c>
      <c r="AK512" s="736"/>
      <c r="AL512" s="736"/>
      <c r="AM512" s="763"/>
      <c r="AN512" s="738"/>
      <c r="AO512" s="764"/>
      <c r="AP512" s="789" t="s">
        <v>734</v>
      </c>
      <c r="AQ512" s="742" t="s">
        <v>734</v>
      </c>
      <c r="AR512" s="742" t="s">
        <v>3953</v>
      </c>
      <c r="AS512" s="775" t="s">
        <v>3954</v>
      </c>
      <c r="AT512" s="935" t="s">
        <v>3984</v>
      </c>
      <c r="AU512" s="743">
        <v>45292</v>
      </c>
      <c r="AV512" s="743">
        <v>45657</v>
      </c>
      <c r="AW512" s="905" t="s">
        <v>3956</v>
      </c>
      <c r="AX512" s="803" t="s">
        <v>3957</v>
      </c>
      <c r="AY512" s="897" t="s">
        <v>3958</v>
      </c>
      <c r="AZ512" s="775"/>
      <c r="BA512" s="734" t="s">
        <v>3959</v>
      </c>
      <c r="BB512" s="773" t="s">
        <v>3960</v>
      </c>
      <c r="BC512" s="736"/>
      <c r="BD512" s="736"/>
      <c r="BE512" s="753" t="s">
        <v>884</v>
      </c>
      <c r="BF512" s="979" t="s">
        <v>1931</v>
      </c>
      <c r="BG512" s="746" t="s">
        <v>734</v>
      </c>
      <c r="BH512" s="746"/>
      <c r="BI512" s="747"/>
    </row>
    <row r="513" spans="1:61" ht="40.15" customHeight="1">
      <c r="A513" s="749">
        <v>640014239</v>
      </c>
      <c r="B513" s="750">
        <v>64</v>
      </c>
      <c r="C513" s="753" t="s">
        <v>825</v>
      </c>
      <c r="D513" s="753"/>
      <c r="E513" s="753" t="s">
        <v>1611</v>
      </c>
      <c r="F513" s="752"/>
      <c r="G513" s="736" t="s">
        <v>715</v>
      </c>
      <c r="H513" s="754" t="s">
        <v>715</v>
      </c>
      <c r="I513" s="755">
        <v>186</v>
      </c>
      <c r="J513" s="756" t="s">
        <v>1225</v>
      </c>
      <c r="K513" s="757" t="s">
        <v>4006</v>
      </c>
      <c r="L513" s="758">
        <v>400013991</v>
      </c>
      <c r="M513" s="733" t="s">
        <v>3941</v>
      </c>
      <c r="N513" s="769" t="s">
        <v>3941</v>
      </c>
      <c r="O513" s="734" t="s">
        <v>4007</v>
      </c>
      <c r="P513" s="760"/>
      <c r="Q513" s="736"/>
      <c r="R513" s="736">
        <v>64100</v>
      </c>
      <c r="S513" s="761" t="s">
        <v>895</v>
      </c>
      <c r="T513" s="728" t="s">
        <v>722</v>
      </c>
      <c r="U513" s="737" t="s">
        <v>3964</v>
      </c>
      <c r="V513" s="736"/>
      <c r="W513" s="736"/>
      <c r="X513" s="736"/>
      <c r="Y513" s="736"/>
      <c r="Z513" s="736" t="s">
        <v>4008</v>
      </c>
      <c r="AA513" s="734" t="s">
        <v>3945</v>
      </c>
      <c r="AB513" s="734" t="s">
        <v>3946</v>
      </c>
      <c r="AC513" s="978" t="s">
        <v>3947</v>
      </c>
      <c r="AD513" s="736">
        <v>40390</v>
      </c>
      <c r="AE513" s="734" t="s">
        <v>3948</v>
      </c>
      <c r="AF513" s="734" t="s">
        <v>3949</v>
      </c>
      <c r="AG513" s="736" t="s">
        <v>813</v>
      </c>
      <c r="AH513" s="736" t="s">
        <v>3950</v>
      </c>
      <c r="AI513" s="736" t="s">
        <v>3951</v>
      </c>
      <c r="AJ513" s="736" t="s">
        <v>3952</v>
      </c>
      <c r="AK513" s="736"/>
      <c r="AL513" s="736"/>
      <c r="AM513" s="763"/>
      <c r="AN513" s="738"/>
      <c r="AO513" s="772"/>
      <c r="AP513" s="740" t="s">
        <v>734</v>
      </c>
      <c r="AQ513" s="742" t="s">
        <v>734</v>
      </c>
      <c r="AR513" s="742" t="s">
        <v>3953</v>
      </c>
      <c r="AS513" s="775" t="s">
        <v>3954</v>
      </c>
      <c r="AT513" s="897" t="s">
        <v>3966</v>
      </c>
      <c r="AU513" s="743">
        <v>43466</v>
      </c>
      <c r="AV513" s="743">
        <v>45657</v>
      </c>
      <c r="AW513" s="905" t="s">
        <v>3956</v>
      </c>
      <c r="AX513" s="743">
        <v>43466</v>
      </c>
      <c r="AY513" s="742" t="s">
        <v>3967</v>
      </c>
      <c r="AZ513" s="775"/>
      <c r="BA513" s="734"/>
      <c r="BB513" s="736"/>
      <c r="BC513" s="736"/>
      <c r="BD513" s="736"/>
      <c r="BE513" s="753" t="s">
        <v>884</v>
      </c>
      <c r="BF513" s="979" t="s">
        <v>1931</v>
      </c>
      <c r="BG513" s="746" t="s">
        <v>734</v>
      </c>
      <c r="BH513" s="746"/>
      <c r="BI513" s="747"/>
    </row>
    <row r="514" spans="1:61" ht="53.25" customHeight="1">
      <c r="A514" s="749">
        <v>640016440</v>
      </c>
      <c r="B514" s="750">
        <v>64</v>
      </c>
      <c r="C514" s="753" t="s">
        <v>825</v>
      </c>
      <c r="D514" s="753"/>
      <c r="E514" s="753" t="s">
        <v>1611</v>
      </c>
      <c r="F514" s="752"/>
      <c r="G514" s="736" t="s">
        <v>715</v>
      </c>
      <c r="H514" s="754" t="s">
        <v>715</v>
      </c>
      <c r="I514" s="755">
        <v>246</v>
      </c>
      <c r="J514" s="756" t="s">
        <v>803</v>
      </c>
      <c r="K514" s="757" t="s">
        <v>4009</v>
      </c>
      <c r="L514" s="758">
        <v>400013991</v>
      </c>
      <c r="M514" s="733" t="s">
        <v>3941</v>
      </c>
      <c r="N514" s="769" t="s">
        <v>3941</v>
      </c>
      <c r="O514" s="734" t="s">
        <v>4010</v>
      </c>
      <c r="P514" s="760"/>
      <c r="Q514" s="736"/>
      <c r="R514" s="736">
        <v>64200</v>
      </c>
      <c r="S514" s="761" t="s">
        <v>2535</v>
      </c>
      <c r="T514" s="728" t="s">
        <v>722</v>
      </c>
      <c r="U514" s="737" t="s">
        <v>3964</v>
      </c>
      <c r="V514" s="736"/>
      <c r="W514" s="736"/>
      <c r="X514" s="736"/>
      <c r="Y514" s="736"/>
      <c r="Z514" s="736" t="s">
        <v>4011</v>
      </c>
      <c r="AA514" s="734" t="s">
        <v>3945</v>
      </c>
      <c r="AB514" s="734" t="s">
        <v>3946</v>
      </c>
      <c r="AC514" s="978" t="s">
        <v>3947</v>
      </c>
      <c r="AD514" s="736">
        <v>40390</v>
      </c>
      <c r="AE514" s="734" t="s">
        <v>3948</v>
      </c>
      <c r="AF514" s="734" t="s">
        <v>3949</v>
      </c>
      <c r="AG514" s="736" t="s">
        <v>813</v>
      </c>
      <c r="AH514" s="736" t="s">
        <v>3950</v>
      </c>
      <c r="AI514" s="736" t="s">
        <v>3951</v>
      </c>
      <c r="AJ514" s="736" t="s">
        <v>3952</v>
      </c>
      <c r="AK514" s="736"/>
      <c r="AL514" s="736"/>
      <c r="AM514" s="763"/>
      <c r="AN514" s="738"/>
      <c r="AO514" s="772"/>
      <c r="AP514" s="740" t="s">
        <v>734</v>
      </c>
      <c r="AQ514" s="742" t="s">
        <v>734</v>
      </c>
      <c r="AR514" s="742" t="s">
        <v>3953</v>
      </c>
      <c r="AS514" s="775" t="s">
        <v>3954</v>
      </c>
      <c r="AT514" s="897" t="s">
        <v>3966</v>
      </c>
      <c r="AU514" s="743">
        <v>43466</v>
      </c>
      <c r="AV514" s="743">
        <v>45657</v>
      </c>
      <c r="AW514" s="905" t="s">
        <v>3956</v>
      </c>
      <c r="AX514" s="743">
        <v>43466</v>
      </c>
      <c r="AY514" s="742" t="s">
        <v>3967</v>
      </c>
      <c r="AZ514" s="775"/>
      <c r="BA514" s="734" t="s">
        <v>3968</v>
      </c>
      <c r="BB514" s="736"/>
      <c r="BC514" s="736"/>
      <c r="BD514" s="736"/>
      <c r="BE514" s="753" t="s">
        <v>884</v>
      </c>
      <c r="BF514" s="979" t="s">
        <v>1931</v>
      </c>
      <c r="BG514" s="746" t="s">
        <v>734</v>
      </c>
      <c r="BH514" s="746"/>
      <c r="BI514" s="747"/>
    </row>
    <row r="515" spans="1:61" ht="51" customHeight="1">
      <c r="A515" s="749">
        <v>640781431</v>
      </c>
      <c r="B515" s="750">
        <v>64</v>
      </c>
      <c r="C515" s="753" t="s">
        <v>825</v>
      </c>
      <c r="D515" s="753"/>
      <c r="E515" s="753" t="s">
        <v>1611</v>
      </c>
      <c r="F515" s="752"/>
      <c r="G515" s="736" t="s">
        <v>715</v>
      </c>
      <c r="H515" s="754" t="s">
        <v>715</v>
      </c>
      <c r="I515" s="755">
        <v>186</v>
      </c>
      <c r="J515" s="756" t="s">
        <v>1225</v>
      </c>
      <c r="K515" s="757" t="s">
        <v>4012</v>
      </c>
      <c r="L515" s="758">
        <v>400013991</v>
      </c>
      <c r="M515" s="733" t="s">
        <v>3941</v>
      </c>
      <c r="N515" s="769" t="s">
        <v>3941</v>
      </c>
      <c r="O515" s="734" t="s">
        <v>4013</v>
      </c>
      <c r="P515" s="760"/>
      <c r="Q515" s="736"/>
      <c r="R515" s="736">
        <v>64270</v>
      </c>
      <c r="S515" s="761" t="s">
        <v>4014</v>
      </c>
      <c r="T515" s="728" t="s">
        <v>722</v>
      </c>
      <c r="U515" s="737" t="s">
        <v>3964</v>
      </c>
      <c r="V515" s="736"/>
      <c r="W515" s="736"/>
      <c r="X515" s="736"/>
      <c r="Y515" s="736"/>
      <c r="Z515" s="736" t="s">
        <v>4015</v>
      </c>
      <c r="AA515" s="734" t="s">
        <v>3945</v>
      </c>
      <c r="AB515" s="734" t="s">
        <v>3946</v>
      </c>
      <c r="AC515" s="978" t="s">
        <v>3947</v>
      </c>
      <c r="AD515" s="736">
        <v>40390</v>
      </c>
      <c r="AE515" s="734" t="s">
        <v>3948</v>
      </c>
      <c r="AF515" s="734" t="s">
        <v>3949</v>
      </c>
      <c r="AG515" s="736" t="s">
        <v>813</v>
      </c>
      <c r="AH515" s="736" t="s">
        <v>3950</v>
      </c>
      <c r="AI515" s="736" t="s">
        <v>3951</v>
      </c>
      <c r="AJ515" s="736" t="s">
        <v>3952</v>
      </c>
      <c r="AK515" s="736"/>
      <c r="AL515" s="736"/>
      <c r="AM515" s="763"/>
      <c r="AN515" s="738"/>
      <c r="AO515" s="772"/>
      <c r="AP515" s="740" t="s">
        <v>734</v>
      </c>
      <c r="AQ515" s="742" t="s">
        <v>734</v>
      </c>
      <c r="AR515" s="742" t="s">
        <v>3953</v>
      </c>
      <c r="AS515" s="775" t="s">
        <v>3954</v>
      </c>
      <c r="AT515" s="897" t="s">
        <v>3966</v>
      </c>
      <c r="AU515" s="743">
        <v>43466</v>
      </c>
      <c r="AV515" s="743">
        <v>45657</v>
      </c>
      <c r="AW515" s="905" t="s">
        <v>3956</v>
      </c>
      <c r="AX515" s="743">
        <v>43466</v>
      </c>
      <c r="AY515" s="742" t="s">
        <v>3967</v>
      </c>
      <c r="AZ515" s="775"/>
      <c r="BA515" s="734"/>
      <c r="BB515" s="736"/>
      <c r="BC515" s="736"/>
      <c r="BD515" s="736"/>
      <c r="BE515" s="753" t="s">
        <v>884</v>
      </c>
      <c r="BF515" s="979" t="s">
        <v>1931</v>
      </c>
      <c r="BG515" s="746" t="s">
        <v>734</v>
      </c>
      <c r="BH515" s="746"/>
      <c r="BI515" s="747"/>
    </row>
    <row r="516" spans="1:61" ht="40.15" customHeight="1">
      <c r="A516" s="749">
        <v>640008009</v>
      </c>
      <c r="B516" s="750">
        <v>64</v>
      </c>
      <c r="C516" s="751" t="s">
        <v>745</v>
      </c>
      <c r="D516" s="752"/>
      <c r="E516" s="753" t="s">
        <v>746</v>
      </c>
      <c r="F516" s="752"/>
      <c r="G516" s="736" t="s">
        <v>715</v>
      </c>
      <c r="H516" s="754" t="s">
        <v>715</v>
      </c>
      <c r="I516" s="773">
        <v>448</v>
      </c>
      <c r="J516" s="734" t="s">
        <v>1018</v>
      </c>
      <c r="K516" s="778" t="s">
        <v>4016</v>
      </c>
      <c r="L516" s="758">
        <v>640000766</v>
      </c>
      <c r="M516" s="733" t="s">
        <v>4017</v>
      </c>
      <c r="N516" s="769" t="s">
        <v>4017</v>
      </c>
      <c r="O516" s="734" t="s">
        <v>4018</v>
      </c>
      <c r="P516" s="734" t="s">
        <v>4019</v>
      </c>
      <c r="Q516" s="736"/>
      <c r="R516" s="736">
        <v>64250</v>
      </c>
      <c r="S516" s="761" t="s">
        <v>790</v>
      </c>
      <c r="T516" s="728" t="s">
        <v>722</v>
      </c>
      <c r="U516" s="737" t="s">
        <v>4020</v>
      </c>
      <c r="V516" s="736"/>
      <c r="W516" s="736"/>
      <c r="X516" s="736"/>
      <c r="Y516" s="736"/>
      <c r="Z516" s="736" t="s">
        <v>4021</v>
      </c>
      <c r="AA516" s="736"/>
      <c r="AB516" s="734" t="s">
        <v>4018</v>
      </c>
      <c r="AC516" s="736" t="s">
        <v>4019</v>
      </c>
      <c r="AD516" s="736">
        <v>64250</v>
      </c>
      <c r="AE516" s="734" t="s">
        <v>790</v>
      </c>
      <c r="AF516" s="736" t="s">
        <v>4021</v>
      </c>
      <c r="AG516" s="736"/>
      <c r="AH516" s="736"/>
      <c r="AI516" s="736"/>
      <c r="AJ516" s="734"/>
      <c r="AK516" s="736"/>
      <c r="AL516" s="736"/>
      <c r="AM516" s="763"/>
      <c r="AN516" s="738"/>
      <c r="AO516" s="772"/>
      <c r="AP516" s="740" t="s">
        <v>734</v>
      </c>
      <c r="AQ516" s="742" t="s">
        <v>734</v>
      </c>
      <c r="AR516" s="742" t="s">
        <v>715</v>
      </c>
      <c r="AS516" s="775" t="s">
        <v>4022</v>
      </c>
      <c r="AT516" s="742"/>
      <c r="AU516" s="743">
        <v>43466</v>
      </c>
      <c r="AV516" s="743">
        <v>45291</v>
      </c>
      <c r="AW516" s="744" t="s">
        <v>764</v>
      </c>
      <c r="AX516" s="743">
        <v>43465</v>
      </c>
      <c r="AY516" s="742" t="s">
        <v>4023</v>
      </c>
      <c r="AZ516" s="743" t="s">
        <v>4024</v>
      </c>
      <c r="BA516" s="734"/>
      <c r="BB516" s="736"/>
      <c r="BC516" s="736"/>
      <c r="BD516" s="736"/>
      <c r="BE516" s="767" t="s">
        <v>765</v>
      </c>
      <c r="BF516" s="794" t="s">
        <v>766</v>
      </c>
      <c r="BG516" s="746" t="s">
        <v>737</v>
      </c>
      <c r="BH516" s="746"/>
      <c r="BI516" s="747"/>
    </row>
    <row r="517" spans="1:61" ht="53.25" customHeight="1">
      <c r="A517" s="749">
        <v>640785887</v>
      </c>
      <c r="B517" s="750">
        <v>64</v>
      </c>
      <c r="C517" s="751" t="s">
        <v>745</v>
      </c>
      <c r="D517" s="752"/>
      <c r="E517" s="753" t="s">
        <v>746</v>
      </c>
      <c r="F517" s="752"/>
      <c r="G517" s="736" t="s">
        <v>715</v>
      </c>
      <c r="H517" s="754" t="s">
        <v>715</v>
      </c>
      <c r="I517" s="755">
        <v>246</v>
      </c>
      <c r="J517" s="756" t="s">
        <v>803</v>
      </c>
      <c r="K517" s="757" t="s">
        <v>4025</v>
      </c>
      <c r="L517" s="758">
        <v>640000766</v>
      </c>
      <c r="M517" s="733" t="s">
        <v>4017</v>
      </c>
      <c r="N517" s="769" t="s">
        <v>4017</v>
      </c>
      <c r="O517" s="734" t="s">
        <v>4018</v>
      </c>
      <c r="P517" s="734" t="s">
        <v>4019</v>
      </c>
      <c r="Q517" s="736"/>
      <c r="R517" s="736">
        <v>64250</v>
      </c>
      <c r="S517" s="761" t="s">
        <v>790</v>
      </c>
      <c r="T517" s="728" t="s">
        <v>722</v>
      </c>
      <c r="U517" s="737" t="s">
        <v>4026</v>
      </c>
      <c r="V517" s="736"/>
      <c r="W517" s="736"/>
      <c r="X517" s="736"/>
      <c r="Y517" s="736"/>
      <c r="Z517" s="736" t="s">
        <v>4021</v>
      </c>
      <c r="AA517" s="736"/>
      <c r="AB517" s="734" t="s">
        <v>4018</v>
      </c>
      <c r="AC517" s="736" t="s">
        <v>4019</v>
      </c>
      <c r="AD517" s="736">
        <v>64250</v>
      </c>
      <c r="AE517" s="734" t="s">
        <v>790</v>
      </c>
      <c r="AF517" s="736" t="s">
        <v>4021</v>
      </c>
      <c r="AG517" s="736"/>
      <c r="AH517" s="736"/>
      <c r="AI517" s="736"/>
      <c r="AJ517" s="734"/>
      <c r="AK517" s="736"/>
      <c r="AL517" s="736"/>
      <c r="AM517" s="763"/>
      <c r="AN517" s="738"/>
      <c r="AO517" s="772"/>
      <c r="AP517" s="740" t="s">
        <v>734</v>
      </c>
      <c r="AQ517" s="742" t="s">
        <v>734</v>
      </c>
      <c r="AR517" s="742" t="s">
        <v>715</v>
      </c>
      <c r="AS517" s="775" t="s">
        <v>4022</v>
      </c>
      <c r="AT517" s="742"/>
      <c r="AU517" s="743">
        <v>43466</v>
      </c>
      <c r="AV517" s="743">
        <v>45291</v>
      </c>
      <c r="AW517" s="744" t="s">
        <v>764</v>
      </c>
      <c r="AX517" s="743">
        <v>43465</v>
      </c>
      <c r="AY517" s="742" t="s">
        <v>4023</v>
      </c>
      <c r="AZ517" s="743" t="s">
        <v>4024</v>
      </c>
      <c r="BA517" s="734"/>
      <c r="BB517" s="736"/>
      <c r="BC517" s="736"/>
      <c r="BD517" s="736"/>
      <c r="BE517" s="767" t="s">
        <v>765</v>
      </c>
      <c r="BF517" s="794" t="s">
        <v>766</v>
      </c>
      <c r="BG517" s="746" t="s">
        <v>737</v>
      </c>
      <c r="BH517" s="746"/>
      <c r="BI517" s="747"/>
    </row>
    <row r="518" spans="1:61" ht="40.15" customHeight="1">
      <c r="A518" s="749">
        <v>640014528</v>
      </c>
      <c r="B518" s="750">
        <v>64</v>
      </c>
      <c r="C518" s="751" t="s">
        <v>745</v>
      </c>
      <c r="D518" s="752"/>
      <c r="E518" s="753" t="s">
        <v>746</v>
      </c>
      <c r="F518" s="752"/>
      <c r="G518" s="736" t="s">
        <v>715</v>
      </c>
      <c r="H518" s="754" t="s">
        <v>715</v>
      </c>
      <c r="I518" s="755">
        <v>182</v>
      </c>
      <c r="J518" s="756" t="s">
        <v>716</v>
      </c>
      <c r="K518" s="757" t="s">
        <v>4027</v>
      </c>
      <c r="L518" s="758">
        <v>640014478</v>
      </c>
      <c r="M518" s="733" t="s">
        <v>4028</v>
      </c>
      <c r="N518" s="769" t="s">
        <v>4028</v>
      </c>
      <c r="O518" s="734" t="s">
        <v>4029</v>
      </c>
      <c r="P518" s="760"/>
      <c r="Q518" s="736"/>
      <c r="R518" s="736">
        <v>64100</v>
      </c>
      <c r="S518" s="736" t="s">
        <v>895</v>
      </c>
      <c r="T518" s="728" t="s">
        <v>722</v>
      </c>
      <c r="U518" s="737" t="s">
        <v>4030</v>
      </c>
      <c r="V518" s="736"/>
      <c r="W518" s="736"/>
      <c r="X518" s="736"/>
      <c r="Y518" s="736"/>
      <c r="Z518" s="736" t="s">
        <v>4031</v>
      </c>
      <c r="AA518" s="736"/>
      <c r="AB518" s="734"/>
      <c r="AC518" s="736"/>
      <c r="AD518" s="736"/>
      <c r="AE518" s="734"/>
      <c r="AF518" s="736"/>
      <c r="AG518" s="736"/>
      <c r="AH518" s="736"/>
      <c r="AI518" s="736"/>
      <c r="AJ518" s="736"/>
      <c r="AK518" s="736"/>
      <c r="AL518" s="736"/>
      <c r="AM518" s="763"/>
      <c r="AN518" s="738"/>
      <c r="AO518" s="764"/>
      <c r="AP518" s="740" t="s">
        <v>737</v>
      </c>
      <c r="AQ518" s="691" t="s">
        <v>737</v>
      </c>
      <c r="AR518" s="691"/>
      <c r="AS518" s="752"/>
      <c r="AT518" s="691"/>
      <c r="AU518" s="765" t="s">
        <v>763</v>
      </c>
      <c r="AV518" s="765" t="s">
        <v>763</v>
      </c>
      <c r="AW518" s="766" t="s">
        <v>764</v>
      </c>
      <c r="AX518" s="765"/>
      <c r="AY518" s="691"/>
      <c r="AZ518" s="752"/>
      <c r="BA518" s="734"/>
      <c r="BB518" s="736"/>
      <c r="BC518" s="736"/>
      <c r="BD518" s="736"/>
      <c r="BE518" s="767" t="s">
        <v>765</v>
      </c>
      <c r="BF518" s="794" t="s">
        <v>766</v>
      </c>
      <c r="BG518" s="746" t="s">
        <v>737</v>
      </c>
      <c r="BH518" s="746"/>
      <c r="BI518" s="747"/>
    </row>
    <row r="519" spans="1:61" ht="91.9" customHeight="1">
      <c r="A519" s="828">
        <v>170009179</v>
      </c>
      <c r="B519" s="834">
        <v>17</v>
      </c>
      <c r="C519" s="727" t="s">
        <v>1277</v>
      </c>
      <c r="D519" s="942"/>
      <c r="E519" s="797" t="s">
        <v>1435</v>
      </c>
      <c r="F519" s="949"/>
      <c r="G519" s="736" t="s">
        <v>843</v>
      </c>
      <c r="H519" s="736" t="s">
        <v>843</v>
      </c>
      <c r="I519" s="773">
        <v>180</v>
      </c>
      <c r="J519" s="734" t="s">
        <v>2103</v>
      </c>
      <c r="K519" s="769" t="s">
        <v>4032</v>
      </c>
      <c r="L519" s="786">
        <v>750011678</v>
      </c>
      <c r="M519" s="733" t="s">
        <v>4033</v>
      </c>
      <c r="N519" s="769" t="s">
        <v>4033</v>
      </c>
      <c r="O519" s="734" t="s">
        <v>4034</v>
      </c>
      <c r="P519" s="734"/>
      <c r="Q519" s="736"/>
      <c r="R519" s="736">
        <v>17000</v>
      </c>
      <c r="S519" s="736" t="s">
        <v>3572</v>
      </c>
      <c r="T519" s="728" t="s">
        <v>722</v>
      </c>
      <c r="U519" s="737" t="s">
        <v>4035</v>
      </c>
      <c r="V519" s="736" t="s">
        <v>813</v>
      </c>
      <c r="W519" s="734" t="s">
        <v>4036</v>
      </c>
      <c r="X519" s="736" t="s">
        <v>4037</v>
      </c>
      <c r="Y519" s="736" t="s">
        <v>984</v>
      </c>
      <c r="Z519" s="894" t="s">
        <v>4038</v>
      </c>
      <c r="AA519" s="801" t="s">
        <v>4039</v>
      </c>
      <c r="AB519" s="734" t="s">
        <v>4040</v>
      </c>
      <c r="AC519" s="736"/>
      <c r="AD519" s="736">
        <v>75020</v>
      </c>
      <c r="AE519" s="734" t="s">
        <v>1982</v>
      </c>
      <c r="AF519" s="886" t="s">
        <v>4041</v>
      </c>
      <c r="AG519" s="736"/>
      <c r="AH519" s="736"/>
      <c r="AI519" s="736"/>
      <c r="AJ519" s="736"/>
      <c r="AK519" s="980" t="s">
        <v>4042</v>
      </c>
      <c r="AL519" s="736"/>
      <c r="AM519" s="763"/>
      <c r="AN519" s="738"/>
      <c r="AO519" s="765"/>
      <c r="AP519" s="740" t="s">
        <v>737</v>
      </c>
      <c r="AQ519" s="752" t="s">
        <v>737</v>
      </c>
      <c r="AR519" s="691"/>
      <c r="AS519" s="752"/>
      <c r="AT519" s="691"/>
      <c r="AU519" s="765" t="s">
        <v>763</v>
      </c>
      <c r="AV519" s="765" t="s">
        <v>763</v>
      </c>
      <c r="AW519" s="766" t="s">
        <v>763</v>
      </c>
      <c r="AX519" s="765"/>
      <c r="AY519" s="691"/>
      <c r="AZ519" s="752"/>
      <c r="BA519" s="734"/>
      <c r="BB519" s="734" t="s">
        <v>4043</v>
      </c>
      <c r="BC519" s="736"/>
      <c r="BD519" s="736"/>
      <c r="BE519" s="798" t="s">
        <v>765</v>
      </c>
      <c r="BF519" s="952" t="s">
        <v>1411</v>
      </c>
      <c r="BG519" s="746" t="s">
        <v>737</v>
      </c>
      <c r="BH519" s="746"/>
      <c r="BI519" s="747"/>
    </row>
    <row r="520" spans="1:61" ht="45" customHeight="1">
      <c r="A520" s="828">
        <v>170022768</v>
      </c>
      <c r="B520" s="834">
        <v>17</v>
      </c>
      <c r="C520" s="727" t="s">
        <v>1277</v>
      </c>
      <c r="D520" s="942"/>
      <c r="E520" s="797" t="s">
        <v>1435</v>
      </c>
      <c r="F520" s="949"/>
      <c r="G520" s="736" t="s">
        <v>843</v>
      </c>
      <c r="H520" s="736" t="s">
        <v>843</v>
      </c>
      <c r="I520" s="773">
        <v>165</v>
      </c>
      <c r="J520" s="734" t="s">
        <v>844</v>
      </c>
      <c r="K520" s="769" t="s">
        <v>4044</v>
      </c>
      <c r="L520" s="786">
        <v>750011678</v>
      </c>
      <c r="M520" s="733" t="s">
        <v>4033</v>
      </c>
      <c r="N520" s="769" t="s">
        <v>4033</v>
      </c>
      <c r="O520" s="734" t="s">
        <v>4045</v>
      </c>
      <c r="P520" s="734"/>
      <c r="Q520" s="736"/>
      <c r="R520" s="736">
        <v>17440</v>
      </c>
      <c r="S520" s="736" t="s">
        <v>1505</v>
      </c>
      <c r="T520" s="728" t="s">
        <v>722</v>
      </c>
      <c r="U520" s="737" t="s">
        <v>4035</v>
      </c>
      <c r="V520" s="736" t="s">
        <v>813</v>
      </c>
      <c r="W520" s="734" t="s">
        <v>4036</v>
      </c>
      <c r="X520" s="736" t="s">
        <v>4037</v>
      </c>
      <c r="Y520" s="736" t="s">
        <v>984</v>
      </c>
      <c r="Z520" s="894" t="s">
        <v>4046</v>
      </c>
      <c r="AA520" s="801" t="s">
        <v>4039</v>
      </c>
      <c r="AB520" s="734" t="s">
        <v>4040</v>
      </c>
      <c r="AC520" s="736"/>
      <c r="AD520" s="736">
        <v>75020</v>
      </c>
      <c r="AE520" s="734" t="s">
        <v>1982</v>
      </c>
      <c r="AF520" s="886" t="s">
        <v>4041</v>
      </c>
      <c r="AG520" s="736"/>
      <c r="AH520" s="736"/>
      <c r="AI520" s="736"/>
      <c r="AJ520" s="736"/>
      <c r="AK520" s="980" t="s">
        <v>4042</v>
      </c>
      <c r="AL520" s="736"/>
      <c r="AM520" s="763"/>
      <c r="AN520" s="738"/>
      <c r="AO520" s="765"/>
      <c r="AP520" s="740" t="s">
        <v>737</v>
      </c>
      <c r="AQ520" s="752" t="s">
        <v>737</v>
      </c>
      <c r="AR520" s="691"/>
      <c r="AS520" s="752"/>
      <c r="AT520" s="691"/>
      <c r="AU520" s="765" t="s">
        <v>763</v>
      </c>
      <c r="AV520" s="765" t="s">
        <v>763</v>
      </c>
      <c r="AW520" s="766" t="s">
        <v>763</v>
      </c>
      <c r="AX520" s="765"/>
      <c r="AY520" s="691"/>
      <c r="AZ520" s="752"/>
      <c r="BA520" s="734"/>
      <c r="BB520" s="734" t="s">
        <v>4043</v>
      </c>
      <c r="BC520" s="736"/>
      <c r="BD520" s="736"/>
      <c r="BE520" s="798" t="s">
        <v>765</v>
      </c>
      <c r="BF520" s="981" t="s">
        <v>1411</v>
      </c>
      <c r="BG520" s="746" t="s">
        <v>737</v>
      </c>
      <c r="BH520" s="746"/>
      <c r="BI520" s="747"/>
    </row>
    <row r="521" spans="1:61" ht="40.15" customHeight="1">
      <c r="A521" s="828">
        <v>170025480</v>
      </c>
      <c r="B521" s="834">
        <v>17</v>
      </c>
      <c r="C521" s="727" t="s">
        <v>1277</v>
      </c>
      <c r="D521" s="942"/>
      <c r="E521" s="797" t="s">
        <v>1435</v>
      </c>
      <c r="F521" s="949"/>
      <c r="G521" s="736" t="s">
        <v>843</v>
      </c>
      <c r="H521" s="736" t="s">
        <v>843</v>
      </c>
      <c r="I521" s="773">
        <v>213</v>
      </c>
      <c r="J521" s="734" t="s">
        <v>3329</v>
      </c>
      <c r="K521" s="769" t="s">
        <v>4047</v>
      </c>
      <c r="L521" s="786">
        <v>750011678</v>
      </c>
      <c r="M521" s="733" t="s">
        <v>4033</v>
      </c>
      <c r="N521" s="769" t="s">
        <v>4033</v>
      </c>
      <c r="O521" s="734" t="s">
        <v>4048</v>
      </c>
      <c r="P521" s="734"/>
      <c r="Q521" s="736"/>
      <c r="R521" s="736">
        <v>17000</v>
      </c>
      <c r="S521" s="736" t="s">
        <v>1493</v>
      </c>
      <c r="T521" s="728" t="s">
        <v>722</v>
      </c>
      <c r="U521" s="737" t="s">
        <v>4035</v>
      </c>
      <c r="V521" s="736" t="s">
        <v>813</v>
      </c>
      <c r="W521" s="734" t="s">
        <v>4036</v>
      </c>
      <c r="X521" s="736" t="s">
        <v>4037</v>
      </c>
      <c r="Y521" s="736" t="s">
        <v>984</v>
      </c>
      <c r="Z521" s="894"/>
      <c r="AA521" s="801" t="s">
        <v>4039</v>
      </c>
      <c r="AB521" s="734" t="s">
        <v>4040</v>
      </c>
      <c r="AC521" s="736"/>
      <c r="AD521" s="736">
        <v>75020</v>
      </c>
      <c r="AE521" s="734" t="s">
        <v>1982</v>
      </c>
      <c r="AF521" s="886" t="s">
        <v>4041</v>
      </c>
      <c r="AG521" s="736"/>
      <c r="AH521" s="736"/>
      <c r="AI521" s="736"/>
      <c r="AJ521" s="736"/>
      <c r="AK521" s="980" t="s">
        <v>4042</v>
      </c>
      <c r="AL521" s="736"/>
      <c r="AM521" s="763"/>
      <c r="AN521" s="738"/>
      <c r="AO521" s="765">
        <v>43864</v>
      </c>
      <c r="AP521" s="740" t="s">
        <v>737</v>
      </c>
      <c r="AQ521" s="752" t="s">
        <v>737</v>
      </c>
      <c r="AR521" s="691"/>
      <c r="AS521" s="752"/>
      <c r="AT521" s="691"/>
      <c r="AU521" s="765"/>
      <c r="AV521" s="765"/>
      <c r="AW521" s="766"/>
      <c r="AX521" s="765"/>
      <c r="AY521" s="691"/>
      <c r="AZ521" s="752"/>
      <c r="BA521" s="734" t="s">
        <v>4049</v>
      </c>
      <c r="BB521" s="734" t="s">
        <v>4043</v>
      </c>
      <c r="BC521" s="736"/>
      <c r="BD521" s="736"/>
      <c r="BE521" s="798"/>
      <c r="BF521" s="981"/>
      <c r="BG521" s="746" t="s">
        <v>737</v>
      </c>
      <c r="BH521" s="746"/>
      <c r="BI521" s="747"/>
    </row>
    <row r="522" spans="1:61" ht="40.15" customHeight="1">
      <c r="A522" s="828">
        <v>790020101</v>
      </c>
      <c r="B522" s="784">
        <v>79</v>
      </c>
      <c r="C522" s="734" t="s">
        <v>825</v>
      </c>
      <c r="D522" s="728"/>
      <c r="E522" s="728" t="s">
        <v>826</v>
      </c>
      <c r="F522" s="957"/>
      <c r="G522" s="736" t="s">
        <v>843</v>
      </c>
      <c r="H522" s="736" t="s">
        <v>843</v>
      </c>
      <c r="I522" s="773">
        <v>165</v>
      </c>
      <c r="J522" s="734" t="s">
        <v>844</v>
      </c>
      <c r="K522" s="769" t="s">
        <v>4050</v>
      </c>
      <c r="L522" s="786">
        <v>750011678</v>
      </c>
      <c r="M522" s="733" t="s">
        <v>4033</v>
      </c>
      <c r="N522" s="769" t="s">
        <v>4033</v>
      </c>
      <c r="O522" s="734" t="s">
        <v>4051</v>
      </c>
      <c r="P522" s="734"/>
      <c r="Q522" s="734"/>
      <c r="R522" s="736">
        <v>79000</v>
      </c>
      <c r="S522" s="734" t="s">
        <v>1295</v>
      </c>
      <c r="T522" s="728" t="s">
        <v>722</v>
      </c>
      <c r="U522" s="737" t="s">
        <v>4052</v>
      </c>
      <c r="V522" s="736" t="s">
        <v>813</v>
      </c>
      <c r="W522" s="734" t="s">
        <v>4036</v>
      </c>
      <c r="X522" s="736" t="s">
        <v>4037</v>
      </c>
      <c r="Y522" s="736" t="s">
        <v>984</v>
      </c>
      <c r="Z522" s="736"/>
      <c r="AA522" s="801" t="s">
        <v>4053</v>
      </c>
      <c r="AB522" s="734" t="s">
        <v>4054</v>
      </c>
      <c r="AC522" s="736"/>
      <c r="AD522" s="736">
        <v>75012</v>
      </c>
      <c r="AE522" s="734" t="s">
        <v>1982</v>
      </c>
      <c r="AF522" s="886" t="s">
        <v>4041</v>
      </c>
      <c r="AG522" s="734"/>
      <c r="AH522" s="734"/>
      <c r="AI522" s="734"/>
      <c r="AJ522" s="734"/>
      <c r="AK522" s="980" t="s">
        <v>4042</v>
      </c>
      <c r="AL522" s="734"/>
      <c r="AM522" s="763"/>
      <c r="AN522" s="738"/>
      <c r="AO522" s="765"/>
      <c r="AP522" s="740" t="s">
        <v>737</v>
      </c>
      <c r="AQ522" s="752" t="s">
        <v>737</v>
      </c>
      <c r="AR522" s="691"/>
      <c r="AS522" s="752"/>
      <c r="AT522" s="691"/>
      <c r="AU522" s="765" t="s">
        <v>763</v>
      </c>
      <c r="AV522" s="765" t="s">
        <v>763</v>
      </c>
      <c r="AW522" s="766" t="s">
        <v>763</v>
      </c>
      <c r="AX522" s="765"/>
      <c r="AY522" s="691"/>
      <c r="AZ522" s="752"/>
      <c r="BA522" s="791"/>
      <c r="BB522" s="734" t="s">
        <v>4043</v>
      </c>
      <c r="BC522" s="793"/>
      <c r="BD522" s="793"/>
      <c r="BE522" s="734" t="s">
        <v>855</v>
      </c>
      <c r="BF522" s="748" t="s">
        <v>738</v>
      </c>
      <c r="BG522" s="746" t="s">
        <v>737</v>
      </c>
      <c r="BH522" s="746"/>
      <c r="BI522" s="747"/>
    </row>
    <row r="523" spans="1:61" ht="40.15" customHeight="1">
      <c r="A523" s="955">
        <v>860010669</v>
      </c>
      <c r="B523" s="960">
        <v>86</v>
      </c>
      <c r="C523" s="734" t="s">
        <v>713</v>
      </c>
      <c r="D523" s="727"/>
      <c r="E523" s="728" t="s">
        <v>714</v>
      </c>
      <c r="F523" s="728"/>
      <c r="G523" s="736" t="s">
        <v>843</v>
      </c>
      <c r="H523" s="736" t="s">
        <v>843</v>
      </c>
      <c r="I523" s="908">
        <v>165</v>
      </c>
      <c r="J523" s="909" t="s">
        <v>844</v>
      </c>
      <c r="K523" s="958" t="s">
        <v>4055</v>
      </c>
      <c r="L523" s="911">
        <v>750011678</v>
      </c>
      <c r="M523" s="890" t="s">
        <v>4033</v>
      </c>
      <c r="N523" s="888" t="s">
        <v>4033</v>
      </c>
      <c r="O523" s="909" t="s">
        <v>4056</v>
      </c>
      <c r="P523" s="909"/>
      <c r="Q523" s="909"/>
      <c r="R523" s="909">
        <v>86000</v>
      </c>
      <c r="S523" s="909" t="s">
        <v>1397</v>
      </c>
      <c r="T523" s="728" t="s">
        <v>722</v>
      </c>
      <c r="U523" s="737" t="s">
        <v>4057</v>
      </c>
      <c r="V523" s="736" t="s">
        <v>813</v>
      </c>
      <c r="W523" s="734" t="s">
        <v>4036</v>
      </c>
      <c r="X523" s="736" t="s">
        <v>4037</v>
      </c>
      <c r="Y523" s="736" t="s">
        <v>984</v>
      </c>
      <c r="Z523" s="912"/>
      <c r="AA523" s="801" t="s">
        <v>4058</v>
      </c>
      <c r="AB523" s="886" t="s">
        <v>4040</v>
      </c>
      <c r="AC523" s="886"/>
      <c r="AD523" s="886">
        <v>75020</v>
      </c>
      <c r="AE523" s="886" t="s">
        <v>1982</v>
      </c>
      <c r="AF523" s="886" t="s">
        <v>4041</v>
      </c>
      <c r="AG523" s="736"/>
      <c r="AH523" s="736"/>
      <c r="AI523" s="736"/>
      <c r="AJ523" s="736"/>
      <c r="AK523" s="980" t="s">
        <v>4042</v>
      </c>
      <c r="AL523" s="736"/>
      <c r="AM523" s="763"/>
      <c r="AN523" s="738"/>
      <c r="AO523" s="765"/>
      <c r="AP523" s="740" t="s">
        <v>737</v>
      </c>
      <c r="AQ523" s="752" t="s">
        <v>737</v>
      </c>
      <c r="AR523" s="691"/>
      <c r="AS523" s="752"/>
      <c r="AT523" s="691"/>
      <c r="AU523" s="765" t="s">
        <v>763</v>
      </c>
      <c r="AV523" s="765" t="s">
        <v>763</v>
      </c>
      <c r="AW523" s="766" t="s">
        <v>763</v>
      </c>
      <c r="AX523" s="765"/>
      <c r="AY523" s="691"/>
      <c r="AZ523" s="752"/>
      <c r="BA523" s="734"/>
      <c r="BB523" s="734" t="s">
        <v>4043</v>
      </c>
      <c r="BC523" s="736"/>
      <c r="BD523" s="736"/>
      <c r="BE523" s="734" t="s">
        <v>855</v>
      </c>
      <c r="BF523" s="723" t="s">
        <v>738</v>
      </c>
      <c r="BG523" s="746" t="s">
        <v>737</v>
      </c>
      <c r="BH523" s="746"/>
      <c r="BI523" s="747"/>
    </row>
    <row r="524" spans="1:61" ht="40.15" customHeight="1">
      <c r="A524" s="749">
        <v>240002576</v>
      </c>
      <c r="B524" s="840">
        <v>24</v>
      </c>
      <c r="C524" s="734" t="s">
        <v>1434</v>
      </c>
      <c r="D524" s="752"/>
      <c r="E524" s="753" t="s">
        <v>1593</v>
      </c>
      <c r="F524" s="753" t="s">
        <v>1594</v>
      </c>
      <c r="G524" s="736" t="s">
        <v>715</v>
      </c>
      <c r="H524" s="754" t="s">
        <v>715</v>
      </c>
      <c r="I524" s="755">
        <v>186</v>
      </c>
      <c r="J524" s="756" t="s">
        <v>1225</v>
      </c>
      <c r="K524" s="778" t="s">
        <v>4059</v>
      </c>
      <c r="L524" s="758">
        <v>240015107</v>
      </c>
      <c r="M524" s="733" t="s">
        <v>4060</v>
      </c>
      <c r="N524" s="769" t="s">
        <v>4061</v>
      </c>
      <c r="O524" s="734" t="s">
        <v>4062</v>
      </c>
      <c r="P524" s="760"/>
      <c r="Q524" s="736"/>
      <c r="R524" s="736">
        <v>24750</v>
      </c>
      <c r="S524" s="761" t="s">
        <v>2969</v>
      </c>
      <c r="T524" s="728" t="s">
        <v>722</v>
      </c>
      <c r="U524" s="737" t="s">
        <v>4063</v>
      </c>
      <c r="V524" s="736"/>
      <c r="W524" s="736"/>
      <c r="X524" s="736"/>
      <c r="Y524" s="736"/>
      <c r="Z524" s="736" t="s">
        <v>4064</v>
      </c>
      <c r="AA524" s="736"/>
      <c r="AB524" s="734" t="s">
        <v>4062</v>
      </c>
      <c r="AC524" s="736"/>
      <c r="AD524" s="736">
        <v>24750</v>
      </c>
      <c r="AE524" s="734" t="s">
        <v>2969</v>
      </c>
      <c r="AF524" s="894">
        <v>553610421</v>
      </c>
      <c r="AG524" s="736"/>
      <c r="AH524" s="736"/>
      <c r="AI524" s="736"/>
      <c r="AJ524" s="734"/>
      <c r="AK524" s="736"/>
      <c r="AL524" s="736"/>
      <c r="AM524" s="763"/>
      <c r="AN524" s="738"/>
      <c r="AO524" s="764"/>
      <c r="AP524" s="752" t="s">
        <v>734</v>
      </c>
      <c r="AQ524" s="824" t="s">
        <v>734</v>
      </c>
      <c r="AR524" s="742" t="s">
        <v>715</v>
      </c>
      <c r="AS524" s="775" t="s">
        <v>4065</v>
      </c>
      <c r="AT524" s="742"/>
      <c r="AU524" s="743">
        <v>44927</v>
      </c>
      <c r="AV524" s="743">
        <v>46752</v>
      </c>
      <c r="AW524" s="744">
        <v>24</v>
      </c>
      <c r="AX524" s="743">
        <v>44917</v>
      </c>
      <c r="AY524" s="742" t="s">
        <v>4066</v>
      </c>
      <c r="AZ524" s="743"/>
      <c r="BA524" s="734"/>
      <c r="BB524" s="734" t="s">
        <v>4067</v>
      </c>
      <c r="BC524" s="736"/>
      <c r="BD524" s="736"/>
      <c r="BE524" s="734" t="s">
        <v>855</v>
      </c>
      <c r="BF524" s="794" t="s">
        <v>1610</v>
      </c>
      <c r="BG524" s="746" t="s">
        <v>737</v>
      </c>
      <c r="BH524" s="746"/>
      <c r="BI524" s="747"/>
    </row>
    <row r="525" spans="1:61" ht="40.15" customHeight="1">
      <c r="A525" s="749">
        <v>240012898</v>
      </c>
      <c r="B525" s="840">
        <v>24</v>
      </c>
      <c r="C525" s="734" t="s">
        <v>1434</v>
      </c>
      <c r="D525" s="752"/>
      <c r="E525" s="753" t="s">
        <v>1593</v>
      </c>
      <c r="F525" s="753" t="s">
        <v>1594</v>
      </c>
      <c r="G525" s="736" t="s">
        <v>715</v>
      </c>
      <c r="H525" s="754" t="s">
        <v>715</v>
      </c>
      <c r="I525" s="755">
        <v>445</v>
      </c>
      <c r="J525" s="756" t="s">
        <v>1023</v>
      </c>
      <c r="K525" s="757" t="s">
        <v>4068</v>
      </c>
      <c r="L525" s="758">
        <v>240015107</v>
      </c>
      <c r="M525" s="733" t="s">
        <v>4060</v>
      </c>
      <c r="N525" s="769" t="s">
        <v>4061</v>
      </c>
      <c r="O525" s="734" t="s">
        <v>4062</v>
      </c>
      <c r="P525" s="760"/>
      <c r="Q525" s="736"/>
      <c r="R525" s="736">
        <v>24750</v>
      </c>
      <c r="S525" s="761" t="s">
        <v>2969</v>
      </c>
      <c r="T525" s="728" t="s">
        <v>722</v>
      </c>
      <c r="U525" s="737" t="s">
        <v>4063</v>
      </c>
      <c r="V525" s="736"/>
      <c r="W525" s="736"/>
      <c r="X525" s="736"/>
      <c r="Y525" s="736"/>
      <c r="Z525" s="736" t="s">
        <v>4064</v>
      </c>
      <c r="AA525" s="736"/>
      <c r="AB525" s="734" t="s">
        <v>4062</v>
      </c>
      <c r="AC525" s="736"/>
      <c r="AD525" s="736">
        <v>24750</v>
      </c>
      <c r="AE525" s="734" t="s">
        <v>2969</v>
      </c>
      <c r="AF525" s="894">
        <v>553610421</v>
      </c>
      <c r="AG525" s="736"/>
      <c r="AH525" s="736"/>
      <c r="AI525" s="736"/>
      <c r="AJ525" s="734"/>
      <c r="AK525" s="736"/>
      <c r="AL525" s="736"/>
      <c r="AM525" s="763"/>
      <c r="AN525" s="738"/>
      <c r="AO525" s="764"/>
      <c r="AP525" s="752" t="s">
        <v>734</v>
      </c>
      <c r="AQ525" s="824" t="s">
        <v>734</v>
      </c>
      <c r="AR525" s="742" t="s">
        <v>715</v>
      </c>
      <c r="AS525" s="775" t="s">
        <v>4065</v>
      </c>
      <c r="AT525" s="742"/>
      <c r="AU525" s="743">
        <v>44927</v>
      </c>
      <c r="AV525" s="743">
        <v>46752</v>
      </c>
      <c r="AW525" s="744">
        <v>24</v>
      </c>
      <c r="AX525" s="743">
        <v>44917</v>
      </c>
      <c r="AY525" s="742" t="s">
        <v>4066</v>
      </c>
      <c r="AZ525" s="743"/>
      <c r="BA525" s="734"/>
      <c r="BB525" s="734" t="s">
        <v>4067</v>
      </c>
      <c r="BC525" s="736"/>
      <c r="BD525" s="736"/>
      <c r="BE525" s="734" t="s">
        <v>855</v>
      </c>
      <c r="BF525" s="794" t="s">
        <v>1610</v>
      </c>
      <c r="BG525" s="746" t="s">
        <v>737</v>
      </c>
      <c r="BH525" s="746"/>
      <c r="BI525" s="747"/>
    </row>
    <row r="526" spans="1:61" ht="57.75" customHeight="1">
      <c r="A526" s="846">
        <v>790003602</v>
      </c>
      <c r="B526" s="784">
        <v>79</v>
      </c>
      <c r="C526" s="751" t="s">
        <v>884</v>
      </c>
      <c r="D526" s="753"/>
      <c r="E526" s="753" t="s">
        <v>826</v>
      </c>
      <c r="F526" s="785"/>
      <c r="G526" s="754" t="s">
        <v>747</v>
      </c>
      <c r="H526" s="754" t="s">
        <v>748</v>
      </c>
      <c r="I526" s="847">
        <v>500</v>
      </c>
      <c r="J526" s="843" t="s">
        <v>749</v>
      </c>
      <c r="K526" s="848" t="s">
        <v>4069</v>
      </c>
      <c r="L526" s="786">
        <v>790000707</v>
      </c>
      <c r="M526" s="733" t="s">
        <v>4070</v>
      </c>
      <c r="N526" s="769" t="s">
        <v>4071</v>
      </c>
      <c r="O526" s="734" t="s">
        <v>4072</v>
      </c>
      <c r="P526" s="734"/>
      <c r="Q526" s="760"/>
      <c r="R526" s="736">
        <v>79160</v>
      </c>
      <c r="S526" s="760" t="s">
        <v>4073</v>
      </c>
      <c r="T526" s="728" t="s">
        <v>722</v>
      </c>
      <c r="U526" s="737" t="s">
        <v>4074</v>
      </c>
      <c r="V526" s="736" t="s">
        <v>724</v>
      </c>
      <c r="W526" s="734" t="s">
        <v>4075</v>
      </c>
      <c r="X526" s="736" t="s">
        <v>1307</v>
      </c>
      <c r="Y526" s="736" t="s">
        <v>727</v>
      </c>
      <c r="Z526" s="734" t="s">
        <v>4076</v>
      </c>
      <c r="AA526" s="734" t="s">
        <v>4077</v>
      </c>
      <c r="AB526" s="734" t="s">
        <v>4078</v>
      </c>
      <c r="AC526" s="736"/>
      <c r="AD526" s="736">
        <v>79160</v>
      </c>
      <c r="AE526" s="734" t="s">
        <v>4073</v>
      </c>
      <c r="AF526" s="736" t="s">
        <v>4079</v>
      </c>
      <c r="AG526" s="853"/>
      <c r="AH526" s="853"/>
      <c r="AI526" s="853"/>
      <c r="AJ526" s="853"/>
      <c r="AK526" s="853"/>
      <c r="AL526" s="853"/>
      <c r="AM526" s="763"/>
      <c r="AN526" s="738"/>
      <c r="AO526" s="739"/>
      <c r="AP526" s="904" t="s">
        <v>734</v>
      </c>
      <c r="AQ526" s="822" t="s">
        <v>734</v>
      </c>
      <c r="AR526" s="742" t="s">
        <v>748</v>
      </c>
      <c r="AS526" s="775" t="s">
        <v>4080</v>
      </c>
      <c r="AT526" s="742"/>
      <c r="AU526" s="743">
        <v>43802</v>
      </c>
      <c r="AV526" s="743">
        <v>45628</v>
      </c>
      <c r="AW526" s="744">
        <v>79</v>
      </c>
      <c r="AX526" s="743">
        <v>43802</v>
      </c>
      <c r="AY526" s="712" t="s">
        <v>869</v>
      </c>
      <c r="AZ526" s="775" t="s">
        <v>734</v>
      </c>
      <c r="BA526" s="791"/>
      <c r="BB526" s="793"/>
      <c r="BC526" s="793"/>
      <c r="BD526" s="793"/>
      <c r="BE526" s="776" t="s">
        <v>4081</v>
      </c>
      <c r="BF526" s="785" t="s">
        <v>826</v>
      </c>
      <c r="BG526" s="746" t="s">
        <v>737</v>
      </c>
      <c r="BH526" s="746"/>
      <c r="BI526" s="747"/>
    </row>
    <row r="527" spans="1:61" ht="80.25" customHeight="1">
      <c r="A527" s="749">
        <v>400781399</v>
      </c>
      <c r="B527" s="827">
        <v>40</v>
      </c>
      <c r="C527" s="751" t="s">
        <v>1524</v>
      </c>
      <c r="D527" s="752"/>
      <c r="E527" s="753" t="s">
        <v>1149</v>
      </c>
      <c r="F527" s="752"/>
      <c r="G527" s="736" t="s">
        <v>715</v>
      </c>
      <c r="H527" s="754" t="s">
        <v>715</v>
      </c>
      <c r="I527" s="755">
        <v>246</v>
      </c>
      <c r="J527" s="756" t="s">
        <v>803</v>
      </c>
      <c r="K527" s="757" t="s">
        <v>4082</v>
      </c>
      <c r="L527" s="758">
        <v>400000675</v>
      </c>
      <c r="M527" s="733" t="s">
        <v>4083</v>
      </c>
      <c r="N527" s="769" t="s">
        <v>4084</v>
      </c>
      <c r="O527" s="734" t="s">
        <v>4085</v>
      </c>
      <c r="P527" s="760"/>
      <c r="Q527" s="736"/>
      <c r="R527" s="736">
        <v>40390</v>
      </c>
      <c r="S527" s="761" t="s">
        <v>4086</v>
      </c>
      <c r="T527" s="728" t="s">
        <v>722</v>
      </c>
      <c r="U527" s="737" t="s">
        <v>4087</v>
      </c>
      <c r="V527" s="736"/>
      <c r="W527" s="736"/>
      <c r="X527" s="736"/>
      <c r="Y527" s="736"/>
      <c r="Z527" s="736" t="s">
        <v>4088</v>
      </c>
      <c r="AA527" s="736"/>
      <c r="AB527" s="734" t="s">
        <v>4085</v>
      </c>
      <c r="AC527" s="736"/>
      <c r="AD527" s="736">
        <v>40390</v>
      </c>
      <c r="AE527" s="734" t="s">
        <v>4089</v>
      </c>
      <c r="AF527" s="736" t="s">
        <v>4088</v>
      </c>
      <c r="AG527" s="736"/>
      <c r="AH527" s="736"/>
      <c r="AI527" s="736"/>
      <c r="AJ527" s="736"/>
      <c r="AK527" s="736"/>
      <c r="AL527" s="736"/>
      <c r="AM527" s="763"/>
      <c r="AN527" s="738"/>
      <c r="AO527" s="772"/>
      <c r="AP527" s="740" t="s">
        <v>737</v>
      </c>
      <c r="AQ527" s="691" t="s">
        <v>737</v>
      </c>
      <c r="AR527" s="691"/>
      <c r="AS527" s="752"/>
      <c r="AT527" s="691"/>
      <c r="AU527" s="765" t="s">
        <v>763</v>
      </c>
      <c r="AV527" s="765" t="s">
        <v>763</v>
      </c>
      <c r="AW527" s="766" t="s">
        <v>764</v>
      </c>
      <c r="AX527" s="765"/>
      <c r="AY527" s="691"/>
      <c r="AZ527" s="752"/>
      <c r="BA527" s="773" t="s">
        <v>3981</v>
      </c>
      <c r="BB527" s="736"/>
      <c r="BC527" s="736"/>
      <c r="BD527" s="736"/>
      <c r="BE527" s="767" t="s">
        <v>1579</v>
      </c>
      <c r="BF527" s="794" t="s">
        <v>902</v>
      </c>
      <c r="BG527" s="746" t="s">
        <v>737</v>
      </c>
      <c r="BH527" s="746"/>
      <c r="BI527" s="747"/>
    </row>
    <row r="528" spans="1:61" ht="40.15" customHeight="1">
      <c r="A528" s="725">
        <v>190011403</v>
      </c>
      <c r="B528" s="817">
        <v>19</v>
      </c>
      <c r="C528" s="751" t="s">
        <v>999</v>
      </c>
      <c r="D528" s="833"/>
      <c r="E528" s="727" t="s">
        <v>1000</v>
      </c>
      <c r="F528" s="727"/>
      <c r="G528" s="729" t="s">
        <v>715</v>
      </c>
      <c r="H528" s="729" t="s">
        <v>715</v>
      </c>
      <c r="I528" s="730">
        <v>437</v>
      </c>
      <c r="J528" s="727" t="s">
        <v>990</v>
      </c>
      <c r="K528" s="731" t="s">
        <v>4090</v>
      </c>
      <c r="L528" s="732">
        <v>190004747</v>
      </c>
      <c r="M528" s="733" t="s">
        <v>4091</v>
      </c>
      <c r="N528" s="731" t="s">
        <v>4092</v>
      </c>
      <c r="O528" s="734"/>
      <c r="P528" s="734" t="s">
        <v>4093</v>
      </c>
      <c r="Q528" s="735"/>
      <c r="R528" s="736">
        <v>19140</v>
      </c>
      <c r="S528" s="734" t="s">
        <v>4094</v>
      </c>
      <c r="T528" s="728" t="s">
        <v>722</v>
      </c>
      <c r="U528" s="737" t="s">
        <v>4095</v>
      </c>
      <c r="V528" s="735"/>
      <c r="W528" s="735"/>
      <c r="X528" s="735"/>
      <c r="Y528" s="735"/>
      <c r="Z528" s="734" t="s">
        <v>4096</v>
      </c>
      <c r="AA528" s="735"/>
      <c r="AB528" s="734" t="s">
        <v>4097</v>
      </c>
      <c r="AC528" s="734"/>
      <c r="AD528" s="734">
        <v>19140</v>
      </c>
      <c r="AE528" s="734" t="s">
        <v>4094</v>
      </c>
      <c r="AF528" s="734" t="s">
        <v>4096</v>
      </c>
      <c r="AG528" s="735"/>
      <c r="AH528" s="735"/>
      <c r="AI528" s="735"/>
      <c r="AJ528" s="735"/>
      <c r="AK528" s="735"/>
      <c r="AL528" s="735"/>
      <c r="AM528" s="738"/>
      <c r="AN528" s="738"/>
      <c r="AO528" s="739"/>
      <c r="AP528" s="740" t="s">
        <v>737</v>
      </c>
      <c r="AQ528" s="862" t="s">
        <v>737</v>
      </c>
      <c r="AR528" s="691"/>
      <c r="AS528" s="862"/>
      <c r="AT528" s="862"/>
      <c r="AU528" s="765" t="s">
        <v>763</v>
      </c>
      <c r="AV528" s="765" t="s">
        <v>763</v>
      </c>
      <c r="AW528" s="766" t="s">
        <v>763</v>
      </c>
      <c r="AX528" s="863"/>
      <c r="AY528" s="865"/>
      <c r="AZ528" s="862"/>
      <c r="BA528" s="734"/>
      <c r="BB528" s="734"/>
      <c r="BC528" s="735"/>
      <c r="BD528" s="735"/>
      <c r="BE528" s="776" t="s">
        <v>1012</v>
      </c>
      <c r="BF528" s="730" t="s">
        <v>1013</v>
      </c>
      <c r="BG528" s="746" t="s">
        <v>737</v>
      </c>
      <c r="BH528" s="746"/>
      <c r="BI528" s="747"/>
    </row>
    <row r="529" spans="1:61" ht="77.25" customHeight="1">
      <c r="A529" s="749">
        <v>640006839</v>
      </c>
      <c r="B529" s="750">
        <v>64</v>
      </c>
      <c r="C529" s="753" t="s">
        <v>884</v>
      </c>
      <c r="D529" s="753"/>
      <c r="E529" s="753" t="s">
        <v>885</v>
      </c>
      <c r="F529" s="752"/>
      <c r="G529" s="736" t="s">
        <v>827</v>
      </c>
      <c r="H529" s="754" t="s">
        <v>748</v>
      </c>
      <c r="I529" s="770">
        <v>354</v>
      </c>
      <c r="J529" s="771" t="s">
        <v>771</v>
      </c>
      <c r="K529" s="757" t="s">
        <v>4098</v>
      </c>
      <c r="L529" s="758">
        <v>640006789</v>
      </c>
      <c r="M529" s="733" t="s">
        <v>4099</v>
      </c>
      <c r="N529" s="769" t="s">
        <v>4100</v>
      </c>
      <c r="O529" s="760" t="s">
        <v>4101</v>
      </c>
      <c r="P529" s="760"/>
      <c r="Q529" s="736"/>
      <c r="R529" s="736">
        <v>64160</v>
      </c>
      <c r="S529" s="761" t="s">
        <v>4102</v>
      </c>
      <c r="T529" s="728" t="s">
        <v>722</v>
      </c>
      <c r="U529" s="737" t="s">
        <v>4103</v>
      </c>
      <c r="V529" s="736"/>
      <c r="W529" s="736"/>
      <c r="X529" s="736"/>
      <c r="Y529" s="736"/>
      <c r="Z529" s="736" t="s">
        <v>4104</v>
      </c>
      <c r="AA529" s="736"/>
      <c r="AB529" s="734" t="s">
        <v>4105</v>
      </c>
      <c r="AC529" s="736"/>
      <c r="AD529" s="736">
        <v>64160</v>
      </c>
      <c r="AE529" s="734" t="s">
        <v>4102</v>
      </c>
      <c r="AF529" s="736"/>
      <c r="AG529" s="736"/>
      <c r="AH529" s="736"/>
      <c r="AI529" s="736"/>
      <c r="AJ529" s="736"/>
      <c r="AK529" s="736"/>
      <c r="AL529" s="736"/>
      <c r="AM529" s="763"/>
      <c r="AN529" s="738"/>
      <c r="AO529" s="764"/>
      <c r="AP529" s="691" t="s">
        <v>737</v>
      </c>
      <c r="AQ529" s="691" t="s">
        <v>737</v>
      </c>
      <c r="AR529" s="691"/>
      <c r="AS529" s="752"/>
      <c r="AT529" s="691"/>
      <c r="AU529" s="765" t="s">
        <v>763</v>
      </c>
      <c r="AV529" s="765" t="s">
        <v>763</v>
      </c>
      <c r="AW529" s="766" t="s">
        <v>853</v>
      </c>
      <c r="AX529" s="765"/>
      <c r="AY529" s="691"/>
      <c r="AZ529" s="752"/>
      <c r="BA529" s="734"/>
      <c r="BB529" s="736"/>
      <c r="BC529" s="736"/>
      <c r="BD529" s="736"/>
      <c r="BE529" s="833" t="s">
        <v>1761</v>
      </c>
      <c r="BF529" s="794" t="s">
        <v>858</v>
      </c>
      <c r="BG529" s="746" t="s">
        <v>737</v>
      </c>
      <c r="BH529" s="746"/>
      <c r="BI529" s="747"/>
    </row>
    <row r="530" spans="1:61" ht="40.15" customHeight="1">
      <c r="A530" s="749">
        <v>240014241</v>
      </c>
      <c r="B530" s="840">
        <v>24</v>
      </c>
      <c r="C530" s="751" t="s">
        <v>765</v>
      </c>
      <c r="D530" s="920"/>
      <c r="E530" s="753" t="s">
        <v>4106</v>
      </c>
      <c r="F530" s="753" t="s">
        <v>1594</v>
      </c>
      <c r="G530" s="736" t="s">
        <v>843</v>
      </c>
      <c r="H530" s="754" t="s">
        <v>843</v>
      </c>
      <c r="I530" s="755">
        <v>180</v>
      </c>
      <c r="J530" s="756" t="s">
        <v>2103</v>
      </c>
      <c r="K530" s="757" t="s">
        <v>4107</v>
      </c>
      <c r="L530" s="758">
        <v>240001412</v>
      </c>
      <c r="M530" s="733" t="s">
        <v>4108</v>
      </c>
      <c r="N530" s="769" t="s">
        <v>4109</v>
      </c>
      <c r="O530" s="760" t="s">
        <v>4110</v>
      </c>
      <c r="P530" s="760"/>
      <c r="Q530" s="736"/>
      <c r="R530" s="736">
        <v>24000</v>
      </c>
      <c r="S530" s="761" t="s">
        <v>2509</v>
      </c>
      <c r="T530" s="728" t="s">
        <v>722</v>
      </c>
      <c r="U530" s="737" t="s">
        <v>4111</v>
      </c>
      <c r="V530" s="736"/>
      <c r="W530" s="736"/>
      <c r="X530" s="736"/>
      <c r="Y530" s="736"/>
      <c r="Z530" s="736" t="s">
        <v>4112</v>
      </c>
      <c r="AA530" s="736"/>
      <c r="AB530" s="734" t="s">
        <v>4113</v>
      </c>
      <c r="AC530" s="736"/>
      <c r="AD530" s="736">
        <v>24000</v>
      </c>
      <c r="AE530" s="734" t="s">
        <v>2509</v>
      </c>
      <c r="AF530" s="736" t="s">
        <v>4112</v>
      </c>
      <c r="AG530" s="736"/>
      <c r="AH530" s="736"/>
      <c r="AI530" s="736"/>
      <c r="AJ530" s="736"/>
      <c r="AK530" s="736"/>
      <c r="AL530" s="736"/>
      <c r="AM530" s="763"/>
      <c r="AN530" s="738"/>
      <c r="AO530" s="764"/>
      <c r="AP530" s="740" t="s">
        <v>737</v>
      </c>
      <c r="AQ530" s="691" t="s">
        <v>737</v>
      </c>
      <c r="AR530" s="691"/>
      <c r="AS530" s="752"/>
      <c r="AT530" s="691"/>
      <c r="AU530" s="765" t="s">
        <v>763</v>
      </c>
      <c r="AV530" s="765" t="s">
        <v>763</v>
      </c>
      <c r="AW530" s="766" t="s">
        <v>763</v>
      </c>
      <c r="AX530" s="765"/>
      <c r="AY530" s="691"/>
      <c r="AZ530" s="752"/>
      <c r="BA530" s="734"/>
      <c r="BB530" s="736"/>
      <c r="BC530" s="736"/>
      <c r="BD530" s="736"/>
      <c r="BE530" s="773" t="s">
        <v>4114</v>
      </c>
      <c r="BF530" s="794" t="s">
        <v>1610</v>
      </c>
      <c r="BG530" s="746" t="s">
        <v>737</v>
      </c>
      <c r="BH530" s="746"/>
      <c r="BI530" s="747"/>
    </row>
    <row r="531" spans="1:61" ht="40.15" customHeight="1">
      <c r="A531" s="749">
        <v>240017426</v>
      </c>
      <c r="B531" s="982">
        <v>24</v>
      </c>
      <c r="C531" s="751" t="s">
        <v>765</v>
      </c>
      <c r="D531" s="774"/>
      <c r="E531" s="753" t="s">
        <v>4106</v>
      </c>
      <c r="F531" s="753" t="s">
        <v>1594</v>
      </c>
      <c r="G531" s="736" t="s">
        <v>843</v>
      </c>
      <c r="H531" s="754" t="s">
        <v>843</v>
      </c>
      <c r="I531" s="770">
        <v>165</v>
      </c>
      <c r="J531" s="771" t="s">
        <v>844</v>
      </c>
      <c r="K531" s="757" t="s">
        <v>4115</v>
      </c>
      <c r="L531" s="758">
        <v>240001412</v>
      </c>
      <c r="M531" s="733" t="s">
        <v>4108</v>
      </c>
      <c r="N531" s="769" t="s">
        <v>4109</v>
      </c>
      <c r="O531" s="760" t="s">
        <v>4116</v>
      </c>
      <c r="P531" s="760"/>
      <c r="Q531" s="736"/>
      <c r="R531" s="736">
        <v>24000</v>
      </c>
      <c r="S531" s="761" t="s">
        <v>2509</v>
      </c>
      <c r="T531" s="728" t="s">
        <v>722</v>
      </c>
      <c r="U531" s="737" t="s">
        <v>4117</v>
      </c>
      <c r="V531" s="736" t="s">
        <v>813</v>
      </c>
      <c r="W531" s="736" t="s">
        <v>4118</v>
      </c>
      <c r="X531" s="736" t="s">
        <v>4119</v>
      </c>
      <c r="Y531" s="736" t="s">
        <v>954</v>
      </c>
      <c r="Z531" s="736" t="s">
        <v>4120</v>
      </c>
      <c r="AA531" s="736"/>
      <c r="AB531" s="734" t="s">
        <v>4113</v>
      </c>
      <c r="AC531" s="736"/>
      <c r="AD531" s="736">
        <v>24000</v>
      </c>
      <c r="AE531" s="734" t="s">
        <v>2509</v>
      </c>
      <c r="AF531" s="736" t="s">
        <v>4112</v>
      </c>
      <c r="AG531" s="736"/>
      <c r="AH531" s="736"/>
      <c r="AI531" s="736"/>
      <c r="AJ531" s="736"/>
      <c r="AK531" s="736"/>
      <c r="AL531" s="736"/>
      <c r="AM531" s="763"/>
      <c r="AN531" s="738"/>
      <c r="AO531" s="764"/>
      <c r="AP531" s="691" t="s">
        <v>737</v>
      </c>
      <c r="AQ531" s="740" t="s">
        <v>737</v>
      </c>
      <c r="AR531" s="691"/>
      <c r="AS531" s="691"/>
      <c r="AT531" s="740"/>
      <c r="AU531" s="765"/>
      <c r="AV531" s="765"/>
      <c r="AW531" s="766"/>
      <c r="AX531" s="765"/>
      <c r="AY531" s="691"/>
      <c r="AZ531" s="752"/>
      <c r="BA531" s="773" t="s">
        <v>4121</v>
      </c>
      <c r="BB531" s="736"/>
      <c r="BC531" s="736"/>
      <c r="BD531" s="736"/>
      <c r="BE531" s="773" t="s">
        <v>4114</v>
      </c>
      <c r="BF531" s="794"/>
      <c r="BG531" s="746" t="s">
        <v>737</v>
      </c>
      <c r="BH531" s="746"/>
      <c r="BI531" s="747"/>
    </row>
    <row r="532" spans="1:61" ht="40.15" customHeight="1">
      <c r="A532" s="749">
        <v>330782277</v>
      </c>
      <c r="B532" s="825">
        <v>33</v>
      </c>
      <c r="C532" s="727" t="s">
        <v>926</v>
      </c>
      <c r="D532" s="727"/>
      <c r="E532" s="753" t="s">
        <v>1055</v>
      </c>
      <c r="F532" s="826"/>
      <c r="G532" s="736" t="s">
        <v>715</v>
      </c>
      <c r="H532" s="754" t="s">
        <v>715</v>
      </c>
      <c r="I532" s="755">
        <v>246</v>
      </c>
      <c r="J532" s="756" t="s">
        <v>803</v>
      </c>
      <c r="K532" s="778" t="s">
        <v>4122</v>
      </c>
      <c r="L532" s="758">
        <v>330007766</v>
      </c>
      <c r="M532" s="733" t="s">
        <v>4123</v>
      </c>
      <c r="N532" s="769" t="s">
        <v>4124</v>
      </c>
      <c r="O532" s="734" t="s">
        <v>4125</v>
      </c>
      <c r="P532" s="734" t="s">
        <v>4126</v>
      </c>
      <c r="Q532" s="736"/>
      <c r="R532" s="736">
        <v>33191</v>
      </c>
      <c r="S532" s="761" t="s">
        <v>4127</v>
      </c>
      <c r="T532" s="728" t="s">
        <v>722</v>
      </c>
      <c r="U532" s="737" t="s">
        <v>4128</v>
      </c>
      <c r="V532" s="736" t="s">
        <v>813</v>
      </c>
      <c r="W532" s="736" t="s">
        <v>4129</v>
      </c>
      <c r="X532" s="736" t="s">
        <v>3612</v>
      </c>
      <c r="Y532" s="736" t="s">
        <v>954</v>
      </c>
      <c r="Z532" s="736" t="s">
        <v>4130</v>
      </c>
      <c r="AA532" s="736" t="s">
        <v>4131</v>
      </c>
      <c r="AB532" s="734" t="s">
        <v>4132</v>
      </c>
      <c r="AC532" s="736" t="s">
        <v>4126</v>
      </c>
      <c r="AD532" s="736">
        <v>33800</v>
      </c>
      <c r="AE532" s="734" t="s">
        <v>1064</v>
      </c>
      <c r="AF532" s="736" t="s">
        <v>4133</v>
      </c>
      <c r="AG532" s="736"/>
      <c r="AH532" s="736"/>
      <c r="AI532" s="736"/>
      <c r="AJ532" s="736"/>
      <c r="AK532" s="734"/>
      <c r="AL532" s="736"/>
      <c r="AM532" s="763"/>
      <c r="AN532" s="738"/>
      <c r="AO532" s="739"/>
      <c r="AP532" s="740" t="s">
        <v>734</v>
      </c>
      <c r="AQ532" s="742" t="s">
        <v>734</v>
      </c>
      <c r="AR532" s="742" t="s">
        <v>715</v>
      </c>
      <c r="AS532" s="775" t="s">
        <v>4134</v>
      </c>
      <c r="AT532" s="742"/>
      <c r="AU532" s="743">
        <v>43831</v>
      </c>
      <c r="AV532" s="743">
        <v>45657</v>
      </c>
      <c r="AW532" s="744">
        <v>33</v>
      </c>
      <c r="AX532" s="743">
        <v>43826</v>
      </c>
      <c r="AY532" s="742" t="s">
        <v>869</v>
      </c>
      <c r="AZ532" s="775" t="s">
        <v>737</v>
      </c>
      <c r="BA532" s="734"/>
      <c r="BB532" s="736"/>
      <c r="BC532" s="736"/>
      <c r="BD532" s="736"/>
      <c r="BE532" s="767" t="s">
        <v>2179</v>
      </c>
      <c r="BF532" s="753" t="s">
        <v>1070</v>
      </c>
      <c r="BG532" s="746" t="s">
        <v>737</v>
      </c>
      <c r="BH532" s="746"/>
      <c r="BI532" s="747"/>
    </row>
    <row r="533" spans="1:61" ht="40.15" customHeight="1">
      <c r="A533" s="749">
        <v>640792230</v>
      </c>
      <c r="B533" s="750">
        <v>64</v>
      </c>
      <c r="C533" s="751" t="s">
        <v>745</v>
      </c>
      <c r="D533" s="752"/>
      <c r="E533" s="753" t="s">
        <v>746</v>
      </c>
      <c r="F533" s="752"/>
      <c r="G533" s="736" t="s">
        <v>827</v>
      </c>
      <c r="H533" s="754" t="s">
        <v>748</v>
      </c>
      <c r="I533" s="770">
        <v>354</v>
      </c>
      <c r="J533" s="771" t="s">
        <v>771</v>
      </c>
      <c r="K533" s="757" t="s">
        <v>4135</v>
      </c>
      <c r="L533" s="758">
        <v>640003919</v>
      </c>
      <c r="M533" s="733" t="s">
        <v>4136</v>
      </c>
      <c r="N533" s="769" t="s">
        <v>4137</v>
      </c>
      <c r="O533" s="760" t="s">
        <v>4138</v>
      </c>
      <c r="P533" s="760"/>
      <c r="Q533" s="736"/>
      <c r="R533" s="736">
        <v>64320</v>
      </c>
      <c r="S533" s="761" t="s">
        <v>4139</v>
      </c>
      <c r="T533" s="728" t="s">
        <v>722</v>
      </c>
      <c r="U533" s="737" t="s">
        <v>4140</v>
      </c>
      <c r="V533" s="736"/>
      <c r="W533" s="736"/>
      <c r="X533" s="736"/>
      <c r="Y533" s="736"/>
      <c r="Z533" s="736" t="s">
        <v>4141</v>
      </c>
      <c r="AA533" s="736"/>
      <c r="AB533" s="734" t="s">
        <v>3880</v>
      </c>
      <c r="AC533" s="736"/>
      <c r="AD533" s="736">
        <v>64110</v>
      </c>
      <c r="AE533" s="734" t="s">
        <v>3312</v>
      </c>
      <c r="AF533" s="736" t="s">
        <v>4141</v>
      </c>
      <c r="AG533" s="736"/>
      <c r="AH533" s="736"/>
      <c r="AI533" s="736"/>
      <c r="AJ533" s="736"/>
      <c r="AK533" s="736"/>
      <c r="AL533" s="736"/>
      <c r="AM533" s="763"/>
      <c r="AN533" s="738"/>
      <c r="AO533" s="764"/>
      <c r="AP533" s="691" t="s">
        <v>737</v>
      </c>
      <c r="AQ533" s="691" t="s">
        <v>737</v>
      </c>
      <c r="AR533" s="691"/>
      <c r="AS533" s="752"/>
      <c r="AT533" s="691"/>
      <c r="AU533" s="765" t="s">
        <v>763</v>
      </c>
      <c r="AV533" s="765" t="s">
        <v>763</v>
      </c>
      <c r="AW533" s="766" t="s">
        <v>853</v>
      </c>
      <c r="AX533" s="765"/>
      <c r="AY533" s="691"/>
      <c r="AZ533" s="752"/>
      <c r="BA533" s="734"/>
      <c r="BB533" s="736"/>
      <c r="BC533" s="736"/>
      <c r="BD533" s="736"/>
      <c r="BE533" s="767" t="s">
        <v>765</v>
      </c>
      <c r="BF533" s="794" t="s">
        <v>766</v>
      </c>
      <c r="BG533" s="746" t="s">
        <v>737</v>
      </c>
      <c r="BH533" s="746"/>
      <c r="BI533" s="747"/>
    </row>
    <row r="534" spans="1:61" ht="40.15" customHeight="1">
      <c r="A534" s="749">
        <v>330793985</v>
      </c>
      <c r="B534" s="825">
        <v>33</v>
      </c>
      <c r="C534" s="751" t="s">
        <v>1358</v>
      </c>
      <c r="D534" s="752"/>
      <c r="E534" s="727" t="s">
        <v>1411</v>
      </c>
      <c r="F534" s="899"/>
      <c r="G534" s="736" t="s">
        <v>769</v>
      </c>
      <c r="H534" s="754" t="s">
        <v>770</v>
      </c>
      <c r="I534" s="770">
        <v>354</v>
      </c>
      <c r="J534" s="771" t="s">
        <v>771</v>
      </c>
      <c r="K534" s="757" t="s">
        <v>4142</v>
      </c>
      <c r="L534" s="758">
        <v>330793126</v>
      </c>
      <c r="M534" s="733" t="s">
        <v>4143</v>
      </c>
      <c r="N534" s="769" t="s">
        <v>4144</v>
      </c>
      <c r="O534" s="760" t="s">
        <v>4145</v>
      </c>
      <c r="P534" s="760"/>
      <c r="Q534" s="736"/>
      <c r="R534" s="736">
        <v>33170</v>
      </c>
      <c r="S534" s="761" t="s">
        <v>4146</v>
      </c>
      <c r="T534" s="728" t="s">
        <v>722</v>
      </c>
      <c r="U534" s="737" t="s">
        <v>4147</v>
      </c>
      <c r="V534" s="736"/>
      <c r="W534" s="736"/>
      <c r="X534" s="736"/>
      <c r="Y534" s="736"/>
      <c r="Z534" s="736" t="s">
        <v>4148</v>
      </c>
      <c r="AA534" s="736"/>
      <c r="AB534" s="734" t="s">
        <v>4145</v>
      </c>
      <c r="AC534" s="736"/>
      <c r="AD534" s="736">
        <v>33170</v>
      </c>
      <c r="AE534" s="734" t="s">
        <v>4146</v>
      </c>
      <c r="AF534" s="736" t="s">
        <v>4148</v>
      </c>
      <c r="AG534" s="736" t="s">
        <v>813</v>
      </c>
      <c r="AH534" s="736" t="s">
        <v>4149</v>
      </c>
      <c r="AI534" s="736" t="s">
        <v>4150</v>
      </c>
      <c r="AJ534" s="736" t="s">
        <v>815</v>
      </c>
      <c r="AK534" s="762" t="s">
        <v>4151</v>
      </c>
      <c r="AL534" s="736"/>
      <c r="AM534" s="763"/>
      <c r="AN534" s="738"/>
      <c r="AO534" s="772"/>
      <c r="AP534" s="691" t="s">
        <v>737</v>
      </c>
      <c r="AQ534" s="740" t="s">
        <v>737</v>
      </c>
      <c r="AR534" s="691"/>
      <c r="AS534" s="691"/>
      <c r="AT534" s="740"/>
      <c r="AU534" s="765" t="s">
        <v>763</v>
      </c>
      <c r="AV534" s="765" t="s">
        <v>763</v>
      </c>
      <c r="AW534" s="766" t="s">
        <v>763</v>
      </c>
      <c r="AX534" s="765"/>
      <c r="AY534" s="691"/>
      <c r="AZ534" s="752"/>
      <c r="BA534" s="734" t="s">
        <v>778</v>
      </c>
      <c r="BB534" s="736"/>
      <c r="BC534" s="736"/>
      <c r="BD534" s="736"/>
      <c r="BE534" s="767" t="s">
        <v>1941</v>
      </c>
      <c r="BF534" s="753" t="s">
        <v>1942</v>
      </c>
      <c r="BG534" s="746" t="s">
        <v>737</v>
      </c>
      <c r="BH534" s="746"/>
      <c r="BI534" s="747"/>
    </row>
    <row r="535" spans="1:61" ht="62.25" customHeight="1">
      <c r="A535" s="749">
        <v>330791468</v>
      </c>
      <c r="B535" s="825">
        <v>33</v>
      </c>
      <c r="C535" s="751" t="s">
        <v>1358</v>
      </c>
      <c r="D535" s="752"/>
      <c r="E535" s="727" t="s">
        <v>1411</v>
      </c>
      <c r="F535" s="899"/>
      <c r="G535" s="736" t="s">
        <v>2171</v>
      </c>
      <c r="H535" s="754" t="s">
        <v>748</v>
      </c>
      <c r="I535" s="770">
        <v>354</v>
      </c>
      <c r="J535" s="771" t="s">
        <v>771</v>
      </c>
      <c r="K535" s="757" t="s">
        <v>4152</v>
      </c>
      <c r="L535" s="758">
        <v>330001074</v>
      </c>
      <c r="M535" s="733" t="s">
        <v>4153</v>
      </c>
      <c r="N535" s="769" t="s">
        <v>4154</v>
      </c>
      <c r="O535" s="760" t="s">
        <v>4155</v>
      </c>
      <c r="P535" s="760"/>
      <c r="Q535" s="736"/>
      <c r="R535" s="736">
        <v>33190</v>
      </c>
      <c r="S535" s="761" t="s">
        <v>4127</v>
      </c>
      <c r="T535" s="728" t="s">
        <v>722</v>
      </c>
      <c r="U535" s="737" t="s">
        <v>4156</v>
      </c>
      <c r="V535" s="736"/>
      <c r="W535" s="736"/>
      <c r="X535" s="736"/>
      <c r="Y535" s="736"/>
      <c r="Z535" s="736" t="s">
        <v>4157</v>
      </c>
      <c r="AA535" s="736" t="s">
        <v>4158</v>
      </c>
      <c r="AB535" s="734" t="s">
        <v>4159</v>
      </c>
      <c r="AC535" s="736"/>
      <c r="AD535" s="736">
        <v>33190</v>
      </c>
      <c r="AE535" s="734" t="s">
        <v>4160</v>
      </c>
      <c r="AF535" s="736" t="s">
        <v>4157</v>
      </c>
      <c r="AG535" s="736"/>
      <c r="AH535" s="736"/>
      <c r="AI535" s="736"/>
      <c r="AJ535" s="736"/>
      <c r="AK535" s="736"/>
      <c r="AL535" s="736"/>
      <c r="AM535" s="763"/>
      <c r="AN535" s="738"/>
      <c r="AO535" s="764"/>
      <c r="AP535" s="691" t="s">
        <v>737</v>
      </c>
      <c r="AQ535" s="691" t="s">
        <v>737</v>
      </c>
      <c r="AR535" s="691"/>
      <c r="AS535" s="752"/>
      <c r="AT535" s="691"/>
      <c r="AU535" s="765" t="s">
        <v>763</v>
      </c>
      <c r="AV535" s="765" t="s">
        <v>763</v>
      </c>
      <c r="AW535" s="766" t="s">
        <v>763</v>
      </c>
      <c r="AX535" s="765"/>
      <c r="AY535" s="691"/>
      <c r="AZ535" s="752"/>
      <c r="BA535" s="734"/>
      <c r="BB535" s="736"/>
      <c r="BC535" s="736"/>
      <c r="BD535" s="736"/>
      <c r="BE535" s="767" t="s">
        <v>1941</v>
      </c>
      <c r="BF535" s="753" t="s">
        <v>1942</v>
      </c>
      <c r="BG535" s="746" t="s">
        <v>737</v>
      </c>
      <c r="BH535" s="746"/>
      <c r="BI535" s="747"/>
    </row>
    <row r="536" spans="1:61" ht="69.75" customHeight="1">
      <c r="A536" s="749">
        <v>640780888</v>
      </c>
      <c r="B536" s="750">
        <v>64</v>
      </c>
      <c r="C536" s="751" t="s">
        <v>745</v>
      </c>
      <c r="D536" s="752"/>
      <c r="E536" s="753" t="s">
        <v>746</v>
      </c>
      <c r="F536" s="752"/>
      <c r="G536" s="736" t="s">
        <v>715</v>
      </c>
      <c r="H536" s="754" t="s">
        <v>715</v>
      </c>
      <c r="I536" s="755">
        <v>249</v>
      </c>
      <c r="J536" s="727" t="s">
        <v>3197</v>
      </c>
      <c r="K536" s="778" t="s">
        <v>4161</v>
      </c>
      <c r="L536" s="758">
        <v>310789995</v>
      </c>
      <c r="M536" s="733" t="s">
        <v>4162</v>
      </c>
      <c r="N536" s="769" t="s">
        <v>4162</v>
      </c>
      <c r="O536" s="734" t="s">
        <v>4163</v>
      </c>
      <c r="P536" s="760"/>
      <c r="Q536" s="736"/>
      <c r="R536" s="736">
        <v>64110</v>
      </c>
      <c r="S536" s="761" t="s">
        <v>4164</v>
      </c>
      <c r="T536" s="728" t="s">
        <v>722</v>
      </c>
      <c r="U536" s="737" t="s">
        <v>4165</v>
      </c>
      <c r="V536" s="893"/>
      <c r="W536" s="736"/>
      <c r="X536" s="736"/>
      <c r="Y536" s="736"/>
      <c r="Z536" s="736" t="s">
        <v>4166</v>
      </c>
      <c r="AA536" s="736"/>
      <c r="AB536" s="734" t="s">
        <v>4167</v>
      </c>
      <c r="AC536" s="736"/>
      <c r="AD536" s="736">
        <v>31076</v>
      </c>
      <c r="AE536" s="734" t="s">
        <v>4168</v>
      </c>
      <c r="AF536" s="736" t="s">
        <v>4169</v>
      </c>
      <c r="AG536" s="736"/>
      <c r="AH536" s="736"/>
      <c r="AI536" s="736"/>
      <c r="AJ536" s="734"/>
      <c r="AK536" s="736"/>
      <c r="AL536" s="736"/>
      <c r="AM536" s="763"/>
      <c r="AN536" s="738"/>
      <c r="AO536" s="739"/>
      <c r="AP536" s="740" t="s">
        <v>1468</v>
      </c>
      <c r="AQ536" s="742" t="s">
        <v>734</v>
      </c>
      <c r="AR536" s="742" t="s">
        <v>715</v>
      </c>
      <c r="AS536" s="775" t="s">
        <v>4170</v>
      </c>
      <c r="AT536" s="742" t="s">
        <v>4171</v>
      </c>
      <c r="AU536" s="743">
        <v>45658</v>
      </c>
      <c r="AV536" s="743">
        <v>47483</v>
      </c>
      <c r="AW536" s="744" t="s">
        <v>853</v>
      </c>
      <c r="AX536" s="745">
        <v>45686</v>
      </c>
      <c r="AY536" s="742" t="s">
        <v>869</v>
      </c>
      <c r="AZ536" s="775" t="s">
        <v>737</v>
      </c>
      <c r="BA536" s="734"/>
      <c r="BB536" s="734" t="s">
        <v>3206</v>
      </c>
      <c r="BC536" s="736"/>
      <c r="BD536" s="736"/>
      <c r="BE536" s="767" t="s">
        <v>765</v>
      </c>
      <c r="BF536" s="794" t="s">
        <v>766</v>
      </c>
      <c r="BG536" s="746" t="s">
        <v>737</v>
      </c>
      <c r="BH536" s="746"/>
      <c r="BI536" s="747"/>
    </row>
    <row r="537" spans="1:61" ht="56.25" customHeight="1">
      <c r="A537" s="749">
        <v>330782848</v>
      </c>
      <c r="B537" s="825">
        <v>33</v>
      </c>
      <c r="C537" s="751" t="s">
        <v>857</v>
      </c>
      <c r="D537" s="752"/>
      <c r="E537" s="753" t="s">
        <v>1411</v>
      </c>
      <c r="F537" s="752"/>
      <c r="G537" s="736" t="s">
        <v>747</v>
      </c>
      <c r="H537" s="754" t="s">
        <v>748</v>
      </c>
      <c r="I537" s="755">
        <v>500</v>
      </c>
      <c r="J537" s="756" t="s">
        <v>749</v>
      </c>
      <c r="K537" s="757" t="s">
        <v>4172</v>
      </c>
      <c r="L537" s="758">
        <v>330001058</v>
      </c>
      <c r="M537" s="733" t="s">
        <v>4173</v>
      </c>
      <c r="N537" s="769" t="s">
        <v>4174</v>
      </c>
      <c r="O537" s="734" t="s">
        <v>4175</v>
      </c>
      <c r="P537" s="760"/>
      <c r="Q537" s="736"/>
      <c r="R537" s="736">
        <v>33270</v>
      </c>
      <c r="S537" s="761" t="s">
        <v>3427</v>
      </c>
      <c r="T537" s="728" t="s">
        <v>722</v>
      </c>
      <c r="U537" s="737" t="s">
        <v>4176</v>
      </c>
      <c r="V537" s="736"/>
      <c r="W537" s="736"/>
      <c r="X537" s="736"/>
      <c r="Y537" s="736"/>
      <c r="Z537" s="736" t="s">
        <v>4177</v>
      </c>
      <c r="AA537" s="736"/>
      <c r="AB537" s="734" t="s">
        <v>4178</v>
      </c>
      <c r="AC537" s="736"/>
      <c r="AD537" s="736">
        <v>33270</v>
      </c>
      <c r="AE537" s="734" t="s">
        <v>3427</v>
      </c>
      <c r="AF537" s="736" t="s">
        <v>4177</v>
      </c>
      <c r="AG537" s="736"/>
      <c r="AH537" s="736"/>
      <c r="AI537" s="736"/>
      <c r="AJ537" s="736"/>
      <c r="AK537" s="736"/>
      <c r="AL537" s="736"/>
      <c r="AM537" s="763"/>
      <c r="AN537" s="738"/>
      <c r="AO537" s="764"/>
      <c r="AP537" s="691" t="s">
        <v>734</v>
      </c>
      <c r="AQ537" s="691" t="s">
        <v>737</v>
      </c>
      <c r="AR537" s="691"/>
      <c r="AS537" s="752"/>
      <c r="AT537" s="691"/>
      <c r="AU537" s="765" t="s">
        <v>763</v>
      </c>
      <c r="AV537" s="765" t="s">
        <v>763</v>
      </c>
      <c r="AW537" s="766" t="s">
        <v>763</v>
      </c>
      <c r="AX537" s="765"/>
      <c r="AY537" s="691"/>
      <c r="AZ537" s="752"/>
      <c r="BA537" s="734"/>
      <c r="BB537" s="736"/>
      <c r="BC537" s="736"/>
      <c r="BD537" s="736"/>
      <c r="BE537" s="767" t="s">
        <v>1949</v>
      </c>
      <c r="BF537" s="753" t="s">
        <v>1942</v>
      </c>
      <c r="BG537" s="746" t="s">
        <v>737</v>
      </c>
      <c r="BH537" s="746"/>
      <c r="BI537" s="747"/>
    </row>
    <row r="538" spans="1:61" ht="40.15" customHeight="1">
      <c r="A538" s="749">
        <v>330022468</v>
      </c>
      <c r="B538" s="825">
        <v>33</v>
      </c>
      <c r="C538" s="751" t="s">
        <v>1358</v>
      </c>
      <c r="D538" s="752"/>
      <c r="E538" s="727" t="s">
        <v>1411</v>
      </c>
      <c r="F538" s="899"/>
      <c r="G538" s="736" t="s">
        <v>715</v>
      </c>
      <c r="H538" s="754" t="s">
        <v>715</v>
      </c>
      <c r="I538" s="755">
        <v>246</v>
      </c>
      <c r="J538" s="756" t="s">
        <v>803</v>
      </c>
      <c r="K538" s="757" t="s">
        <v>4179</v>
      </c>
      <c r="L538" s="758">
        <v>330000514</v>
      </c>
      <c r="M538" s="733" t="s">
        <v>4180</v>
      </c>
      <c r="N538" s="769" t="s">
        <v>4180</v>
      </c>
      <c r="O538" s="734" t="s">
        <v>4181</v>
      </c>
      <c r="P538" s="760"/>
      <c r="Q538" s="736"/>
      <c r="R538" s="736">
        <v>33670</v>
      </c>
      <c r="S538" s="761" t="s">
        <v>4182</v>
      </c>
      <c r="T538" s="728" t="s">
        <v>722</v>
      </c>
      <c r="U538" s="737" t="s">
        <v>4183</v>
      </c>
      <c r="V538" s="736" t="s">
        <v>724</v>
      </c>
      <c r="W538" s="736" t="s">
        <v>4184</v>
      </c>
      <c r="X538" s="736" t="s">
        <v>3994</v>
      </c>
      <c r="Y538" s="736" t="s">
        <v>3669</v>
      </c>
      <c r="Z538" s="736" t="s">
        <v>4185</v>
      </c>
      <c r="AA538" s="736"/>
      <c r="AB538" s="734" t="s">
        <v>4186</v>
      </c>
      <c r="AC538" s="736"/>
      <c r="AD538" s="736">
        <v>33370</v>
      </c>
      <c r="AE538" s="734" t="s">
        <v>4187</v>
      </c>
      <c r="AF538" s="736" t="s">
        <v>4188</v>
      </c>
      <c r="AG538" s="736"/>
      <c r="AH538" s="734" t="s">
        <v>4189</v>
      </c>
      <c r="AI538" s="734" t="s">
        <v>4190</v>
      </c>
      <c r="AJ538" s="734" t="s">
        <v>4191</v>
      </c>
      <c r="AK538" s="931" t="s">
        <v>4192</v>
      </c>
      <c r="AL538" s="736"/>
      <c r="AM538" s="763"/>
      <c r="AN538" s="738"/>
      <c r="AO538" s="772"/>
      <c r="AP538" s="740" t="s">
        <v>734</v>
      </c>
      <c r="AQ538" s="742" t="s">
        <v>734</v>
      </c>
      <c r="AR538" s="742" t="s">
        <v>715</v>
      </c>
      <c r="AS538" s="775" t="s">
        <v>4193</v>
      </c>
      <c r="AT538" s="742"/>
      <c r="AU538" s="743">
        <v>43466</v>
      </c>
      <c r="AV538" s="743">
        <v>45291</v>
      </c>
      <c r="AW538" s="744">
        <v>33</v>
      </c>
      <c r="AX538" s="743">
        <v>43455</v>
      </c>
      <c r="AY538" s="742" t="s">
        <v>4194</v>
      </c>
      <c r="AZ538" s="743" t="s">
        <v>734</v>
      </c>
      <c r="BA538" s="734"/>
      <c r="BB538" s="736"/>
      <c r="BC538" s="736"/>
      <c r="BD538" s="736"/>
      <c r="BE538" s="841"/>
      <c r="BF538" s="979" t="s">
        <v>1942</v>
      </c>
      <c r="BG538" s="746" t="s">
        <v>737</v>
      </c>
      <c r="BH538" s="746"/>
      <c r="BI538" s="747"/>
    </row>
    <row r="539" spans="1:61" ht="56.25" customHeight="1">
      <c r="A539" s="868">
        <v>330060823</v>
      </c>
      <c r="B539" s="825">
        <v>33</v>
      </c>
      <c r="C539" s="751" t="s">
        <v>1358</v>
      </c>
      <c r="D539" s="752"/>
      <c r="E539" s="727" t="s">
        <v>1411</v>
      </c>
      <c r="F539" s="899"/>
      <c r="G539" s="736" t="s">
        <v>715</v>
      </c>
      <c r="H539" s="754" t="s">
        <v>715</v>
      </c>
      <c r="I539" s="755">
        <v>182</v>
      </c>
      <c r="J539" s="756" t="s">
        <v>716</v>
      </c>
      <c r="K539" s="869" t="s">
        <v>4195</v>
      </c>
      <c r="L539" s="870">
        <v>330000514</v>
      </c>
      <c r="M539" s="733" t="s">
        <v>4180</v>
      </c>
      <c r="N539" s="769" t="s">
        <v>4180</v>
      </c>
      <c r="O539" s="734" t="s">
        <v>4196</v>
      </c>
      <c r="P539" s="756"/>
      <c r="Q539" s="736"/>
      <c r="R539" s="736">
        <v>33150</v>
      </c>
      <c r="S539" s="871" t="s">
        <v>2782</v>
      </c>
      <c r="T539" s="728" t="s">
        <v>722</v>
      </c>
      <c r="U539" s="737" t="s">
        <v>4183</v>
      </c>
      <c r="V539" s="736" t="s">
        <v>724</v>
      </c>
      <c r="W539" s="736" t="s">
        <v>4184</v>
      </c>
      <c r="X539" s="736" t="s">
        <v>3994</v>
      </c>
      <c r="Y539" s="736" t="s">
        <v>3669</v>
      </c>
      <c r="Z539" s="736"/>
      <c r="AA539" s="736"/>
      <c r="AB539" s="734" t="s">
        <v>4186</v>
      </c>
      <c r="AC539" s="736"/>
      <c r="AD539" s="736">
        <v>33370</v>
      </c>
      <c r="AE539" s="734" t="s">
        <v>4187</v>
      </c>
      <c r="AF539" s="736" t="s">
        <v>4188</v>
      </c>
      <c r="AG539" s="736"/>
      <c r="AH539" s="734" t="s">
        <v>4189</v>
      </c>
      <c r="AI539" s="734" t="s">
        <v>4190</v>
      </c>
      <c r="AJ539" s="734" t="s">
        <v>4191</v>
      </c>
      <c r="AK539" s="983" t="s">
        <v>4192</v>
      </c>
      <c r="AL539" s="736"/>
      <c r="AM539" s="763"/>
      <c r="AN539" s="738"/>
      <c r="AO539" s="772"/>
      <c r="AP539" s="789" t="s">
        <v>734</v>
      </c>
      <c r="AQ539" s="742" t="s">
        <v>734</v>
      </c>
      <c r="AR539" s="742" t="s">
        <v>715</v>
      </c>
      <c r="AS539" s="775" t="s">
        <v>4193</v>
      </c>
      <c r="AT539" s="742"/>
      <c r="AU539" s="743">
        <v>43466</v>
      </c>
      <c r="AV539" s="743">
        <v>45291</v>
      </c>
      <c r="AW539" s="744">
        <v>33</v>
      </c>
      <c r="AX539" s="743">
        <v>43455</v>
      </c>
      <c r="AY539" s="742" t="s">
        <v>4194</v>
      </c>
      <c r="AZ539" s="743" t="s">
        <v>734</v>
      </c>
      <c r="BA539" s="734"/>
      <c r="BB539" s="736"/>
      <c r="BC539" s="736"/>
      <c r="BD539" s="736"/>
      <c r="BE539" s="984"/>
      <c r="BF539" s="753" t="s">
        <v>1942</v>
      </c>
      <c r="BG539" s="746" t="s">
        <v>737</v>
      </c>
      <c r="BH539" s="963" t="s">
        <v>3612</v>
      </c>
      <c r="BI539" s="985">
        <v>330781097</v>
      </c>
    </row>
    <row r="540" spans="1:61" ht="40.15" customHeight="1">
      <c r="A540" s="977">
        <v>330064270</v>
      </c>
      <c r="B540" s="825">
        <v>33</v>
      </c>
      <c r="C540" s="751" t="s">
        <v>1358</v>
      </c>
      <c r="D540" s="752"/>
      <c r="E540" s="727" t="s">
        <v>1411</v>
      </c>
      <c r="F540" s="899"/>
      <c r="G540" s="736" t="s">
        <v>715</v>
      </c>
      <c r="H540" s="754" t="s">
        <v>715</v>
      </c>
      <c r="I540" s="730">
        <v>445</v>
      </c>
      <c r="J540" s="756" t="s">
        <v>1023</v>
      </c>
      <c r="K540" s="757" t="s">
        <v>4197</v>
      </c>
      <c r="L540" s="758">
        <v>330000514</v>
      </c>
      <c r="M540" s="733" t="s">
        <v>4180</v>
      </c>
      <c r="N540" s="769" t="s">
        <v>4180</v>
      </c>
      <c r="O540" s="734" t="s">
        <v>4198</v>
      </c>
      <c r="P540" s="760"/>
      <c r="Q540" s="736"/>
      <c r="R540" s="736">
        <v>33150</v>
      </c>
      <c r="S540" s="761" t="s">
        <v>2782</v>
      </c>
      <c r="T540" s="728" t="s">
        <v>722</v>
      </c>
      <c r="U540" s="737" t="s">
        <v>4183</v>
      </c>
      <c r="V540" s="736" t="s">
        <v>724</v>
      </c>
      <c r="W540" s="736" t="s">
        <v>4184</v>
      </c>
      <c r="X540" s="736" t="s">
        <v>3994</v>
      </c>
      <c r="Y540" s="736" t="s">
        <v>3669</v>
      </c>
      <c r="Z540" s="736" t="s">
        <v>4199</v>
      </c>
      <c r="AA540" s="736"/>
      <c r="AB540" s="734" t="s">
        <v>4186</v>
      </c>
      <c r="AC540" s="736"/>
      <c r="AD540" s="736">
        <v>33370</v>
      </c>
      <c r="AE540" s="734" t="s">
        <v>4187</v>
      </c>
      <c r="AF540" s="736" t="s">
        <v>4188</v>
      </c>
      <c r="AG540" s="736"/>
      <c r="AH540" s="734" t="s">
        <v>4189</v>
      </c>
      <c r="AI540" s="734" t="s">
        <v>4190</v>
      </c>
      <c r="AJ540" s="734" t="s">
        <v>4191</v>
      </c>
      <c r="AK540" s="931" t="s">
        <v>4192</v>
      </c>
      <c r="AL540" s="736"/>
      <c r="AM540" s="763"/>
      <c r="AN540" s="738"/>
      <c r="AO540" s="772">
        <v>44859</v>
      </c>
      <c r="AP540" s="740" t="s">
        <v>734</v>
      </c>
      <c r="AQ540" s="742" t="s">
        <v>734</v>
      </c>
      <c r="AR540" s="742" t="s">
        <v>715</v>
      </c>
      <c r="AS540" s="775" t="s">
        <v>4193</v>
      </c>
      <c r="AT540" s="897" t="s">
        <v>4200</v>
      </c>
      <c r="AU540" s="743">
        <v>43466</v>
      </c>
      <c r="AV540" s="743">
        <v>45291</v>
      </c>
      <c r="AW540" s="744">
        <v>33</v>
      </c>
      <c r="AX540" s="743">
        <v>43455</v>
      </c>
      <c r="AY540" s="742" t="s">
        <v>4194</v>
      </c>
      <c r="AZ540" s="743" t="s">
        <v>734</v>
      </c>
      <c r="BA540" s="734"/>
      <c r="BB540" s="821" t="s">
        <v>4201</v>
      </c>
      <c r="BC540" s="736"/>
      <c r="BD540" s="736"/>
      <c r="BE540" s="841"/>
      <c r="BF540" s="753"/>
      <c r="BG540" s="746" t="s">
        <v>737</v>
      </c>
      <c r="BH540" s="963"/>
      <c r="BI540" s="985"/>
    </row>
    <row r="541" spans="1:61" ht="40.15" customHeight="1">
      <c r="A541" s="749">
        <v>330781097</v>
      </c>
      <c r="B541" s="825">
        <v>33</v>
      </c>
      <c r="C541" s="751" t="s">
        <v>1358</v>
      </c>
      <c r="D541" s="752"/>
      <c r="E541" s="727" t="s">
        <v>1411</v>
      </c>
      <c r="F541" s="899"/>
      <c r="G541" s="736" t="s">
        <v>715</v>
      </c>
      <c r="H541" s="754" t="s">
        <v>715</v>
      </c>
      <c r="I541" s="755">
        <v>183</v>
      </c>
      <c r="J541" s="756" t="s">
        <v>741</v>
      </c>
      <c r="K541" s="757" t="s">
        <v>4202</v>
      </c>
      <c r="L541" s="758">
        <v>330000514</v>
      </c>
      <c r="M541" s="733" t="s">
        <v>4180</v>
      </c>
      <c r="N541" s="769" t="s">
        <v>4180</v>
      </c>
      <c r="O541" s="734" t="s">
        <v>4186</v>
      </c>
      <c r="P541" s="734" t="s">
        <v>4203</v>
      </c>
      <c r="Q541" s="736"/>
      <c r="R541" s="736">
        <v>33370</v>
      </c>
      <c r="S541" s="761" t="s">
        <v>4187</v>
      </c>
      <c r="T541" s="728" t="s">
        <v>722</v>
      </c>
      <c r="U541" s="737" t="s">
        <v>4183</v>
      </c>
      <c r="V541" s="736" t="s">
        <v>724</v>
      </c>
      <c r="W541" s="736" t="s">
        <v>4184</v>
      </c>
      <c r="X541" s="736" t="s">
        <v>3994</v>
      </c>
      <c r="Y541" s="736" t="s">
        <v>3669</v>
      </c>
      <c r="Z541" s="736" t="s">
        <v>4188</v>
      </c>
      <c r="AA541" s="736"/>
      <c r="AB541" s="734" t="s">
        <v>4186</v>
      </c>
      <c r="AC541" s="736"/>
      <c r="AD541" s="736">
        <v>33370</v>
      </c>
      <c r="AE541" s="734" t="s">
        <v>4187</v>
      </c>
      <c r="AF541" s="736" t="s">
        <v>4188</v>
      </c>
      <c r="AG541" s="736"/>
      <c r="AH541" s="734" t="s">
        <v>4189</v>
      </c>
      <c r="AI541" s="734" t="s">
        <v>4190</v>
      </c>
      <c r="AJ541" s="734" t="s">
        <v>4191</v>
      </c>
      <c r="AK541" s="931" t="s">
        <v>4192</v>
      </c>
      <c r="AL541" s="736"/>
      <c r="AM541" s="763"/>
      <c r="AN541" s="738"/>
      <c r="AO541" s="772"/>
      <c r="AP541" s="740" t="s">
        <v>734</v>
      </c>
      <c r="AQ541" s="742" t="s">
        <v>734</v>
      </c>
      <c r="AR541" s="742" t="s">
        <v>715</v>
      </c>
      <c r="AS541" s="775" t="s">
        <v>4193</v>
      </c>
      <c r="AT541" s="742"/>
      <c r="AU541" s="743">
        <v>43466</v>
      </c>
      <c r="AV541" s="743">
        <v>45291</v>
      </c>
      <c r="AW541" s="744">
        <v>33</v>
      </c>
      <c r="AX541" s="743">
        <v>43455</v>
      </c>
      <c r="AY541" s="742" t="s">
        <v>4194</v>
      </c>
      <c r="AZ541" s="743" t="s">
        <v>734</v>
      </c>
      <c r="BA541" s="734"/>
      <c r="BB541" s="736"/>
      <c r="BC541" s="736"/>
      <c r="BD541" s="736"/>
      <c r="BE541" s="841"/>
      <c r="BF541" s="979" t="s">
        <v>1942</v>
      </c>
      <c r="BG541" s="746" t="s">
        <v>737</v>
      </c>
      <c r="BH541" s="746"/>
      <c r="BI541" s="747"/>
    </row>
    <row r="542" spans="1:61" ht="40.15" customHeight="1">
      <c r="A542" s="749">
        <v>330781618</v>
      </c>
      <c r="B542" s="825">
        <v>33</v>
      </c>
      <c r="C542" s="751" t="s">
        <v>1358</v>
      </c>
      <c r="D542" s="752"/>
      <c r="E542" s="727" t="s">
        <v>1411</v>
      </c>
      <c r="F542" s="899"/>
      <c r="G542" s="736" t="s">
        <v>715</v>
      </c>
      <c r="H542" s="754" t="s">
        <v>715</v>
      </c>
      <c r="I542" s="755">
        <v>183</v>
      </c>
      <c r="J542" s="756" t="s">
        <v>741</v>
      </c>
      <c r="K542" s="778" t="s">
        <v>4204</v>
      </c>
      <c r="L542" s="758">
        <v>330000514</v>
      </c>
      <c r="M542" s="733" t="s">
        <v>4180</v>
      </c>
      <c r="N542" s="769" t="s">
        <v>4180</v>
      </c>
      <c r="O542" s="734" t="s">
        <v>4205</v>
      </c>
      <c r="P542" s="760"/>
      <c r="Q542" s="736"/>
      <c r="R542" s="736">
        <v>33370</v>
      </c>
      <c r="S542" s="761" t="s">
        <v>4206</v>
      </c>
      <c r="T542" s="728" t="s">
        <v>722</v>
      </c>
      <c r="U542" s="737" t="s">
        <v>4183</v>
      </c>
      <c r="V542" s="736" t="s">
        <v>724</v>
      </c>
      <c r="W542" s="736" t="s">
        <v>4184</v>
      </c>
      <c r="X542" s="736" t="s">
        <v>3994</v>
      </c>
      <c r="Y542" s="736" t="s">
        <v>3669</v>
      </c>
      <c r="Z542" s="736" t="s">
        <v>4207</v>
      </c>
      <c r="AA542" s="736"/>
      <c r="AB542" s="734" t="s">
        <v>4186</v>
      </c>
      <c r="AC542" s="736"/>
      <c r="AD542" s="736">
        <v>33370</v>
      </c>
      <c r="AE542" s="734" t="s">
        <v>4187</v>
      </c>
      <c r="AF542" s="736" t="s">
        <v>4188</v>
      </c>
      <c r="AG542" s="736"/>
      <c r="AH542" s="734" t="s">
        <v>4189</v>
      </c>
      <c r="AI542" s="734" t="s">
        <v>4190</v>
      </c>
      <c r="AJ542" s="734" t="s">
        <v>4191</v>
      </c>
      <c r="AK542" s="931" t="s">
        <v>4192</v>
      </c>
      <c r="AL542" s="736"/>
      <c r="AM542" s="763"/>
      <c r="AN542" s="738"/>
      <c r="AO542" s="772"/>
      <c r="AP542" s="740" t="s">
        <v>734</v>
      </c>
      <c r="AQ542" s="742" t="s">
        <v>734</v>
      </c>
      <c r="AR542" s="742" t="s">
        <v>715</v>
      </c>
      <c r="AS542" s="775" t="s">
        <v>4193</v>
      </c>
      <c r="AT542" s="742"/>
      <c r="AU542" s="743">
        <v>43466</v>
      </c>
      <c r="AV542" s="743">
        <v>45291</v>
      </c>
      <c r="AW542" s="744">
        <v>33</v>
      </c>
      <c r="AX542" s="743">
        <v>43455</v>
      </c>
      <c r="AY542" s="742" t="s">
        <v>4194</v>
      </c>
      <c r="AZ542" s="743" t="s">
        <v>734</v>
      </c>
      <c r="BA542" s="734"/>
      <c r="BB542" s="736"/>
      <c r="BC542" s="736"/>
      <c r="BD542" s="736"/>
      <c r="BE542" s="841"/>
      <c r="BF542" s="753" t="s">
        <v>1942</v>
      </c>
      <c r="BG542" s="746" t="s">
        <v>737</v>
      </c>
      <c r="BH542" s="746"/>
      <c r="BI542" s="747"/>
    </row>
    <row r="543" spans="1:61" ht="40.15" customHeight="1">
      <c r="A543" s="749">
        <v>330781873</v>
      </c>
      <c r="B543" s="825">
        <v>33</v>
      </c>
      <c r="C543" s="751" t="s">
        <v>1358</v>
      </c>
      <c r="D543" s="752"/>
      <c r="E543" s="727" t="s">
        <v>1411</v>
      </c>
      <c r="F543" s="899"/>
      <c r="G543" s="736" t="s">
        <v>715</v>
      </c>
      <c r="H543" s="754" t="s">
        <v>715</v>
      </c>
      <c r="I543" s="755">
        <v>246</v>
      </c>
      <c r="J543" s="756" t="s">
        <v>803</v>
      </c>
      <c r="K543" s="757" t="s">
        <v>4208</v>
      </c>
      <c r="L543" s="758">
        <v>330000514</v>
      </c>
      <c r="M543" s="733" t="s">
        <v>4180</v>
      </c>
      <c r="N543" s="769" t="s">
        <v>4180</v>
      </c>
      <c r="O543" s="734" t="s">
        <v>4209</v>
      </c>
      <c r="P543" s="760"/>
      <c r="Q543" s="736"/>
      <c r="R543" s="736">
        <v>33370</v>
      </c>
      <c r="S543" s="761" t="s">
        <v>2848</v>
      </c>
      <c r="T543" s="728" t="s">
        <v>722</v>
      </c>
      <c r="U543" s="737" t="s">
        <v>4183</v>
      </c>
      <c r="V543" s="736" t="s">
        <v>724</v>
      </c>
      <c r="W543" s="736" t="s">
        <v>4184</v>
      </c>
      <c r="X543" s="736" t="s">
        <v>3994</v>
      </c>
      <c r="Y543" s="736" t="s">
        <v>3669</v>
      </c>
      <c r="Z543" s="736" t="s">
        <v>4210</v>
      </c>
      <c r="AA543" s="736"/>
      <c r="AB543" s="734" t="s">
        <v>4186</v>
      </c>
      <c r="AC543" s="736"/>
      <c r="AD543" s="736">
        <v>33370</v>
      </c>
      <c r="AE543" s="734" t="s">
        <v>4187</v>
      </c>
      <c r="AF543" s="736" t="s">
        <v>4188</v>
      </c>
      <c r="AG543" s="736"/>
      <c r="AH543" s="734" t="s">
        <v>4189</v>
      </c>
      <c r="AI543" s="734" t="s">
        <v>4190</v>
      </c>
      <c r="AJ543" s="734" t="s">
        <v>4191</v>
      </c>
      <c r="AK543" s="931" t="s">
        <v>4192</v>
      </c>
      <c r="AL543" s="736"/>
      <c r="AM543" s="763"/>
      <c r="AN543" s="738"/>
      <c r="AO543" s="772"/>
      <c r="AP543" s="740" t="s">
        <v>734</v>
      </c>
      <c r="AQ543" s="742" t="s">
        <v>734</v>
      </c>
      <c r="AR543" s="742" t="s">
        <v>715</v>
      </c>
      <c r="AS543" s="775" t="s">
        <v>4193</v>
      </c>
      <c r="AT543" s="742"/>
      <c r="AU543" s="743">
        <v>43466</v>
      </c>
      <c r="AV543" s="743">
        <v>45291</v>
      </c>
      <c r="AW543" s="744">
        <v>33</v>
      </c>
      <c r="AX543" s="743">
        <v>43455</v>
      </c>
      <c r="AY543" s="742" t="s">
        <v>4194</v>
      </c>
      <c r="AZ543" s="743" t="s">
        <v>734</v>
      </c>
      <c r="BA543" s="734"/>
      <c r="BB543" s="736"/>
      <c r="BC543" s="736"/>
      <c r="BD543" s="736"/>
      <c r="BE543" s="841"/>
      <c r="BF543" s="753" t="s">
        <v>1942</v>
      </c>
      <c r="BG543" s="746" t="s">
        <v>737</v>
      </c>
      <c r="BH543" s="746"/>
      <c r="BI543" s="747"/>
    </row>
    <row r="544" spans="1:61" ht="40.15" customHeight="1">
      <c r="A544" s="749">
        <v>330803958</v>
      </c>
      <c r="B544" s="825">
        <v>33</v>
      </c>
      <c r="C544" s="751" t="s">
        <v>1358</v>
      </c>
      <c r="D544" s="752"/>
      <c r="E544" s="727" t="s">
        <v>1411</v>
      </c>
      <c r="F544" s="899"/>
      <c r="G544" s="736" t="s">
        <v>715</v>
      </c>
      <c r="H544" s="754" t="s">
        <v>715</v>
      </c>
      <c r="I544" s="755">
        <v>246</v>
      </c>
      <c r="J544" s="756" t="s">
        <v>803</v>
      </c>
      <c r="K544" s="757" t="s">
        <v>4211</v>
      </c>
      <c r="L544" s="758">
        <v>330000514</v>
      </c>
      <c r="M544" s="733" t="s">
        <v>4180</v>
      </c>
      <c r="N544" s="769" t="s">
        <v>4180</v>
      </c>
      <c r="O544" s="734" t="s">
        <v>4212</v>
      </c>
      <c r="P544" s="734" t="s">
        <v>4213</v>
      </c>
      <c r="Q544" s="736"/>
      <c r="R544" s="736">
        <v>33440</v>
      </c>
      <c r="S544" s="761" t="s">
        <v>3272</v>
      </c>
      <c r="T544" s="728" t="s">
        <v>722</v>
      </c>
      <c r="U544" s="737" t="s">
        <v>4183</v>
      </c>
      <c r="V544" s="736" t="s">
        <v>724</v>
      </c>
      <c r="W544" s="736" t="s">
        <v>4184</v>
      </c>
      <c r="X544" s="736" t="s">
        <v>3994</v>
      </c>
      <c r="Y544" s="736" t="s">
        <v>3669</v>
      </c>
      <c r="Z544" s="736" t="s">
        <v>4214</v>
      </c>
      <c r="AA544" s="736"/>
      <c r="AB544" s="734" t="s">
        <v>4186</v>
      </c>
      <c r="AC544" s="736" t="s">
        <v>4213</v>
      </c>
      <c r="AD544" s="736">
        <v>33370</v>
      </c>
      <c r="AE544" s="734" t="s">
        <v>4187</v>
      </c>
      <c r="AF544" s="736" t="s">
        <v>4188</v>
      </c>
      <c r="AG544" s="736"/>
      <c r="AH544" s="734" t="s">
        <v>4189</v>
      </c>
      <c r="AI544" s="734" t="s">
        <v>4190</v>
      </c>
      <c r="AJ544" s="734" t="s">
        <v>4191</v>
      </c>
      <c r="AK544" s="931" t="s">
        <v>4192</v>
      </c>
      <c r="AL544" s="736"/>
      <c r="AM544" s="763"/>
      <c r="AN544" s="738"/>
      <c r="AO544" s="772"/>
      <c r="AP544" s="740" t="s">
        <v>734</v>
      </c>
      <c r="AQ544" s="742" t="s">
        <v>734</v>
      </c>
      <c r="AR544" s="742" t="s">
        <v>715</v>
      </c>
      <c r="AS544" s="775" t="s">
        <v>4193</v>
      </c>
      <c r="AT544" s="742"/>
      <c r="AU544" s="743">
        <v>43466</v>
      </c>
      <c r="AV544" s="743">
        <v>45291</v>
      </c>
      <c r="AW544" s="744">
        <v>33</v>
      </c>
      <c r="AX544" s="743">
        <v>43455</v>
      </c>
      <c r="AY544" s="742" t="s">
        <v>4194</v>
      </c>
      <c r="AZ544" s="743" t="s">
        <v>734</v>
      </c>
      <c r="BA544" s="734"/>
      <c r="BB544" s="736"/>
      <c r="BC544" s="736"/>
      <c r="BD544" s="736"/>
      <c r="BE544" s="841"/>
      <c r="BF544" s="753" t="s">
        <v>1942</v>
      </c>
      <c r="BG544" s="746" t="s">
        <v>737</v>
      </c>
      <c r="BH544" s="746"/>
      <c r="BI544" s="747"/>
    </row>
    <row r="545" spans="1:61" ht="54" customHeight="1">
      <c r="A545" s="749">
        <v>640789558</v>
      </c>
      <c r="B545" s="750">
        <v>64</v>
      </c>
      <c r="C545" s="751" t="s">
        <v>745</v>
      </c>
      <c r="D545" s="774"/>
      <c r="E545" s="753" t="s">
        <v>746</v>
      </c>
      <c r="F545" s="752"/>
      <c r="G545" s="791" t="s">
        <v>907</v>
      </c>
      <c r="H545" s="754" t="s">
        <v>748</v>
      </c>
      <c r="I545" s="755">
        <v>202</v>
      </c>
      <c r="J545" s="756" t="s">
        <v>1762</v>
      </c>
      <c r="K545" s="757" t="s">
        <v>4215</v>
      </c>
      <c r="L545" s="758">
        <v>640003554</v>
      </c>
      <c r="M545" s="733" t="s">
        <v>4216</v>
      </c>
      <c r="N545" s="769" t="s">
        <v>4216</v>
      </c>
      <c r="O545" s="760" t="s">
        <v>4217</v>
      </c>
      <c r="P545" s="760"/>
      <c r="Q545" s="736"/>
      <c r="R545" s="736">
        <v>64480</v>
      </c>
      <c r="S545" s="761" t="s">
        <v>4218</v>
      </c>
      <c r="T545" s="728" t="s">
        <v>722</v>
      </c>
      <c r="U545" s="737" t="s">
        <v>4219</v>
      </c>
      <c r="V545" s="736"/>
      <c r="W545" s="736"/>
      <c r="X545" s="736"/>
      <c r="Y545" s="736"/>
      <c r="Z545" s="736" t="s">
        <v>4220</v>
      </c>
      <c r="AA545" s="736"/>
      <c r="AB545" s="734" t="s">
        <v>4217</v>
      </c>
      <c r="AC545" s="736"/>
      <c r="AD545" s="736">
        <v>64480</v>
      </c>
      <c r="AE545" s="734" t="s">
        <v>4218</v>
      </c>
      <c r="AF545" s="736" t="s">
        <v>4220</v>
      </c>
      <c r="AG545" s="736" t="s">
        <v>813</v>
      </c>
      <c r="AH545" s="736" t="s">
        <v>4221</v>
      </c>
      <c r="AI545" s="736" t="s">
        <v>4222</v>
      </c>
      <c r="AJ545" s="734" t="s">
        <v>4223</v>
      </c>
      <c r="AK545" s="736"/>
      <c r="AL545" s="736"/>
      <c r="AM545" s="763"/>
      <c r="AN545" s="738"/>
      <c r="AO545" s="858"/>
      <c r="AP545" s="740" t="s">
        <v>734</v>
      </c>
      <c r="AQ545" s="742" t="s">
        <v>734</v>
      </c>
      <c r="AR545" s="742" t="s">
        <v>748</v>
      </c>
      <c r="AS545" s="775" t="s">
        <v>4224</v>
      </c>
      <c r="AT545" s="742"/>
      <c r="AU545" s="743">
        <v>43101</v>
      </c>
      <c r="AV545" s="743">
        <v>44926</v>
      </c>
      <c r="AW545" s="744" t="s">
        <v>764</v>
      </c>
      <c r="AX545" s="743">
        <v>43252</v>
      </c>
      <c r="AY545" s="742" t="s">
        <v>4225</v>
      </c>
      <c r="AZ545" s="743"/>
      <c r="BA545" s="734"/>
      <c r="BB545" s="736"/>
      <c r="BC545" s="736"/>
      <c r="BD545" s="736"/>
      <c r="BE545" s="776" t="s">
        <v>800</v>
      </c>
      <c r="BF545" s="779" t="s">
        <v>801</v>
      </c>
      <c r="BG545" s="746" t="s">
        <v>737</v>
      </c>
      <c r="BH545" s="746"/>
      <c r="BI545" s="747"/>
    </row>
    <row r="546" spans="1:61" ht="54" customHeight="1">
      <c r="A546" s="749">
        <v>640796199</v>
      </c>
      <c r="B546" s="750">
        <v>64</v>
      </c>
      <c r="C546" s="751" t="s">
        <v>745</v>
      </c>
      <c r="D546" s="774"/>
      <c r="E546" s="753" t="s">
        <v>746</v>
      </c>
      <c r="F546" s="752"/>
      <c r="G546" s="736" t="s">
        <v>747</v>
      </c>
      <c r="H546" s="754" t="s">
        <v>748</v>
      </c>
      <c r="I546" s="755">
        <v>500</v>
      </c>
      <c r="J546" s="756" t="s">
        <v>749</v>
      </c>
      <c r="K546" s="778" t="s">
        <v>4226</v>
      </c>
      <c r="L546" s="758">
        <v>640003554</v>
      </c>
      <c r="M546" s="733" t="s">
        <v>4216</v>
      </c>
      <c r="N546" s="769" t="s">
        <v>4216</v>
      </c>
      <c r="O546" s="734" t="s">
        <v>4227</v>
      </c>
      <c r="P546" s="760"/>
      <c r="Q546" s="736"/>
      <c r="R546" s="736">
        <v>64480</v>
      </c>
      <c r="S546" s="761" t="s">
        <v>4218</v>
      </c>
      <c r="T546" s="728" t="s">
        <v>722</v>
      </c>
      <c r="U546" s="737" t="s">
        <v>4219</v>
      </c>
      <c r="V546" s="736"/>
      <c r="W546" s="736"/>
      <c r="X546" s="736"/>
      <c r="Y546" s="736"/>
      <c r="Z546" s="736" t="s">
        <v>4220</v>
      </c>
      <c r="AA546" s="736"/>
      <c r="AB546" s="734" t="s">
        <v>4228</v>
      </c>
      <c r="AC546" s="736"/>
      <c r="AD546" s="736">
        <v>64480</v>
      </c>
      <c r="AE546" s="734" t="s">
        <v>4218</v>
      </c>
      <c r="AF546" s="736" t="s">
        <v>4220</v>
      </c>
      <c r="AG546" s="736" t="s">
        <v>813</v>
      </c>
      <c r="AH546" s="736" t="s">
        <v>4221</v>
      </c>
      <c r="AI546" s="736" t="s">
        <v>4222</v>
      </c>
      <c r="AJ546" s="734" t="s">
        <v>4223</v>
      </c>
      <c r="AK546" s="736"/>
      <c r="AL546" s="736"/>
      <c r="AM546" s="763"/>
      <c r="AN546" s="738"/>
      <c r="AO546" s="739"/>
      <c r="AP546" s="936" t="s">
        <v>734</v>
      </c>
      <c r="AQ546" s="822" t="s">
        <v>734</v>
      </c>
      <c r="AR546" s="742" t="s">
        <v>748</v>
      </c>
      <c r="AS546" s="742" t="s">
        <v>4224</v>
      </c>
      <c r="AT546" s="742"/>
      <c r="AU546" s="743">
        <v>43101</v>
      </c>
      <c r="AV546" s="743">
        <v>44926</v>
      </c>
      <c r="AW546" s="744" t="s">
        <v>764</v>
      </c>
      <c r="AX546" s="743">
        <v>43252</v>
      </c>
      <c r="AY546" s="742" t="s">
        <v>4225</v>
      </c>
      <c r="AZ546" s="743"/>
      <c r="BA546" s="734"/>
      <c r="BB546" s="736"/>
      <c r="BC546" s="736"/>
      <c r="BD546" s="736"/>
      <c r="BE546" s="776" t="s">
        <v>800</v>
      </c>
      <c r="BF546" s="779" t="s">
        <v>801</v>
      </c>
      <c r="BG546" s="746" t="s">
        <v>737</v>
      </c>
      <c r="BH546" s="746"/>
      <c r="BI546" s="747"/>
    </row>
    <row r="547" spans="1:61" ht="71.25" customHeight="1">
      <c r="A547" s="819">
        <v>170019442</v>
      </c>
      <c r="B547" s="834">
        <v>17</v>
      </c>
      <c r="C547" s="734" t="s">
        <v>1277</v>
      </c>
      <c r="D547" s="728"/>
      <c r="E547" s="753" t="s">
        <v>1435</v>
      </c>
      <c r="F547" s="785"/>
      <c r="G547" s="793" t="s">
        <v>715</v>
      </c>
      <c r="H547" s="793" t="s">
        <v>715</v>
      </c>
      <c r="I547" s="821">
        <v>246</v>
      </c>
      <c r="J547" s="736" t="s">
        <v>803</v>
      </c>
      <c r="K547" s="812" t="s">
        <v>4229</v>
      </c>
      <c r="L547" s="786">
        <v>170006019</v>
      </c>
      <c r="M547" s="733" t="s">
        <v>4230</v>
      </c>
      <c r="N547" s="769" t="s">
        <v>4230</v>
      </c>
      <c r="O547" s="734" t="s">
        <v>4231</v>
      </c>
      <c r="P547" s="734"/>
      <c r="Q547" s="791"/>
      <c r="R547" s="736">
        <v>17260</v>
      </c>
      <c r="S547" s="791" t="s">
        <v>2099</v>
      </c>
      <c r="T547" s="728" t="s">
        <v>722</v>
      </c>
      <c r="U547" s="737" t="s">
        <v>4232</v>
      </c>
      <c r="V547" s="791"/>
      <c r="W547" s="734"/>
      <c r="X547" s="791"/>
      <c r="Y547" s="791"/>
      <c r="Z547" s="736" t="s">
        <v>4233</v>
      </c>
      <c r="AA547" s="736"/>
      <c r="AB547" s="734" t="s">
        <v>4234</v>
      </c>
      <c r="AC547" s="736"/>
      <c r="AD547" s="736">
        <v>17340</v>
      </c>
      <c r="AE547" s="734" t="s">
        <v>4235</v>
      </c>
      <c r="AF547" s="736" t="s">
        <v>4236</v>
      </c>
      <c r="AG547" s="734"/>
      <c r="AH547" s="734"/>
      <c r="AI547" s="734"/>
      <c r="AJ547" s="734"/>
      <c r="AK547" s="922" t="s">
        <v>4237</v>
      </c>
      <c r="AL547" s="734" t="s">
        <v>4238</v>
      </c>
      <c r="AM547" s="763"/>
      <c r="AN547" s="738"/>
      <c r="AO547" s="765"/>
      <c r="AP547" s="752" t="s">
        <v>734</v>
      </c>
      <c r="AQ547" s="824" t="s">
        <v>734</v>
      </c>
      <c r="AR547" s="742" t="s">
        <v>715</v>
      </c>
      <c r="AS547" s="712" t="s">
        <v>4239</v>
      </c>
      <c r="AT547" s="742" t="s">
        <v>4240</v>
      </c>
      <c r="AU547" s="743">
        <v>42736</v>
      </c>
      <c r="AV547" s="743">
        <v>46022</v>
      </c>
      <c r="AW547" s="744">
        <v>17</v>
      </c>
      <c r="AX547" s="986">
        <v>45636</v>
      </c>
      <c r="AY547" s="712" t="s">
        <v>4241</v>
      </c>
      <c r="AZ547" s="986" t="s">
        <v>734</v>
      </c>
      <c r="BA547" s="791"/>
      <c r="BB547" s="791" t="s">
        <v>4242</v>
      </c>
      <c r="BC547" s="793" t="s">
        <v>1450</v>
      </c>
      <c r="BD547" s="793"/>
      <c r="BE547" s="864" t="s">
        <v>2146</v>
      </c>
      <c r="BF547" s="785" t="s">
        <v>1452</v>
      </c>
      <c r="BG547" s="746" t="s">
        <v>737</v>
      </c>
      <c r="BH547" s="746"/>
      <c r="BI547" s="747"/>
    </row>
    <row r="548" spans="1:61" ht="33.75" customHeight="1">
      <c r="A548" s="828">
        <v>170020119</v>
      </c>
      <c r="B548" s="834">
        <v>17</v>
      </c>
      <c r="C548" s="734" t="s">
        <v>1277</v>
      </c>
      <c r="D548" s="728"/>
      <c r="E548" s="753" t="s">
        <v>1435</v>
      </c>
      <c r="F548" s="785"/>
      <c r="G548" s="736" t="s">
        <v>715</v>
      </c>
      <c r="H548" s="736" t="s">
        <v>715</v>
      </c>
      <c r="I548" s="773">
        <v>255</v>
      </c>
      <c r="J548" s="734" t="s">
        <v>968</v>
      </c>
      <c r="K548" s="769" t="s">
        <v>4243</v>
      </c>
      <c r="L548" s="786">
        <v>170006019</v>
      </c>
      <c r="M548" s="733" t="s">
        <v>4230</v>
      </c>
      <c r="N548" s="769" t="s">
        <v>4230</v>
      </c>
      <c r="O548" s="734" t="s">
        <v>4244</v>
      </c>
      <c r="P548" s="734"/>
      <c r="Q548" s="791"/>
      <c r="R548" s="736">
        <v>17340</v>
      </c>
      <c r="S548" s="791" t="s">
        <v>4235</v>
      </c>
      <c r="T548" s="728" t="s">
        <v>722</v>
      </c>
      <c r="U548" s="737" t="s">
        <v>4245</v>
      </c>
      <c r="V548" s="791"/>
      <c r="W548" s="734"/>
      <c r="X548" s="791"/>
      <c r="Y548" s="791"/>
      <c r="Z548" s="736" t="s">
        <v>4246</v>
      </c>
      <c r="AA548" s="736"/>
      <c r="AB548" s="734" t="s">
        <v>4234</v>
      </c>
      <c r="AC548" s="736"/>
      <c r="AD548" s="736">
        <v>17340</v>
      </c>
      <c r="AE548" s="734" t="s">
        <v>4235</v>
      </c>
      <c r="AF548" s="736" t="s">
        <v>4236</v>
      </c>
      <c r="AG548" s="734"/>
      <c r="AH548" s="734"/>
      <c r="AI548" s="734"/>
      <c r="AJ548" s="734"/>
      <c r="AK548" s="922" t="s">
        <v>4237</v>
      </c>
      <c r="AL548" s="734" t="s">
        <v>4238</v>
      </c>
      <c r="AM548" s="763"/>
      <c r="AN548" s="738"/>
      <c r="AO548" s="765"/>
      <c r="AP548" s="752" t="s">
        <v>734</v>
      </c>
      <c r="AQ548" s="824" t="s">
        <v>734</v>
      </c>
      <c r="AR548" s="742" t="s">
        <v>715</v>
      </c>
      <c r="AS548" s="712" t="s">
        <v>4239</v>
      </c>
      <c r="AT548" s="742" t="s">
        <v>4240</v>
      </c>
      <c r="AU548" s="743">
        <v>42736</v>
      </c>
      <c r="AV548" s="743">
        <v>46022</v>
      </c>
      <c r="AW548" s="744">
        <v>17</v>
      </c>
      <c r="AX548" s="986">
        <v>45636</v>
      </c>
      <c r="AY548" s="712" t="s">
        <v>4241</v>
      </c>
      <c r="AZ548" s="986" t="s">
        <v>734</v>
      </c>
      <c r="BA548" s="791"/>
      <c r="BB548" s="791" t="s">
        <v>4242</v>
      </c>
      <c r="BC548" s="793" t="s">
        <v>1450</v>
      </c>
      <c r="BD548" s="793"/>
      <c r="BE548" s="864" t="s">
        <v>2146</v>
      </c>
      <c r="BF548" s="785" t="s">
        <v>1452</v>
      </c>
      <c r="BG548" s="746" t="s">
        <v>737</v>
      </c>
      <c r="BH548" s="746"/>
      <c r="BI548" s="747"/>
    </row>
    <row r="549" spans="1:61" ht="40.15" customHeight="1">
      <c r="A549" s="828">
        <v>170020911</v>
      </c>
      <c r="B549" s="834">
        <v>17</v>
      </c>
      <c r="C549" s="734" t="s">
        <v>1277</v>
      </c>
      <c r="D549" s="728"/>
      <c r="E549" s="753" t="s">
        <v>1435</v>
      </c>
      <c r="F549" s="785"/>
      <c r="G549" s="736" t="s">
        <v>715</v>
      </c>
      <c r="H549" s="736" t="s">
        <v>715</v>
      </c>
      <c r="I549" s="773">
        <v>255</v>
      </c>
      <c r="J549" s="734" t="s">
        <v>968</v>
      </c>
      <c r="K549" s="769" t="s">
        <v>4247</v>
      </c>
      <c r="L549" s="786">
        <v>170006019</v>
      </c>
      <c r="M549" s="733" t="s">
        <v>4230</v>
      </c>
      <c r="N549" s="769" t="s">
        <v>4230</v>
      </c>
      <c r="O549" s="734" t="s">
        <v>4244</v>
      </c>
      <c r="P549" s="734"/>
      <c r="Q549" s="791"/>
      <c r="R549" s="736">
        <v>17340</v>
      </c>
      <c r="S549" s="791" t="s">
        <v>4248</v>
      </c>
      <c r="T549" s="728" t="s">
        <v>722</v>
      </c>
      <c r="U549" s="737" t="s">
        <v>4249</v>
      </c>
      <c r="V549" s="791"/>
      <c r="W549" s="734"/>
      <c r="X549" s="791"/>
      <c r="Y549" s="791"/>
      <c r="Z549" s="736" t="s">
        <v>4246</v>
      </c>
      <c r="AA549" s="736"/>
      <c r="AB549" s="734" t="s">
        <v>4234</v>
      </c>
      <c r="AC549" s="736"/>
      <c r="AD549" s="736">
        <v>17340</v>
      </c>
      <c r="AE549" s="734" t="s">
        <v>4235</v>
      </c>
      <c r="AF549" s="736" t="s">
        <v>4236</v>
      </c>
      <c r="AG549" s="734"/>
      <c r="AH549" s="734"/>
      <c r="AI549" s="734"/>
      <c r="AJ549" s="734"/>
      <c r="AK549" s="922" t="s">
        <v>4237</v>
      </c>
      <c r="AL549" s="734" t="s">
        <v>4238</v>
      </c>
      <c r="AM549" s="763"/>
      <c r="AN549" s="738"/>
      <c r="AO549" s="765"/>
      <c r="AP549" s="752" t="s">
        <v>734</v>
      </c>
      <c r="AQ549" s="824" t="s">
        <v>734</v>
      </c>
      <c r="AR549" s="742" t="s">
        <v>715</v>
      </c>
      <c r="AS549" s="712" t="s">
        <v>4239</v>
      </c>
      <c r="AT549" s="742" t="s">
        <v>4240</v>
      </c>
      <c r="AU549" s="743">
        <v>42736</v>
      </c>
      <c r="AV549" s="743">
        <v>46022</v>
      </c>
      <c r="AW549" s="744">
        <v>17</v>
      </c>
      <c r="AX549" s="986">
        <v>45636</v>
      </c>
      <c r="AY549" s="712" t="s">
        <v>4241</v>
      </c>
      <c r="AZ549" s="986" t="s">
        <v>734</v>
      </c>
      <c r="BA549" s="791"/>
      <c r="BB549" s="791" t="s">
        <v>4242</v>
      </c>
      <c r="BC549" s="793" t="s">
        <v>1450</v>
      </c>
      <c r="BD549" s="793"/>
      <c r="BE549" s="864" t="s">
        <v>2146</v>
      </c>
      <c r="BF549" s="785" t="s">
        <v>1452</v>
      </c>
      <c r="BG549" s="746" t="s">
        <v>737</v>
      </c>
      <c r="BH549" s="746"/>
      <c r="BI549" s="747"/>
    </row>
    <row r="550" spans="1:61" ht="40.15" customHeight="1">
      <c r="A550" s="828">
        <v>170024723</v>
      </c>
      <c r="B550" s="834">
        <v>17</v>
      </c>
      <c r="C550" s="734" t="s">
        <v>1277</v>
      </c>
      <c r="D550" s="728"/>
      <c r="E550" s="753" t="s">
        <v>1435</v>
      </c>
      <c r="F550" s="785"/>
      <c r="G550" s="736" t="s">
        <v>715</v>
      </c>
      <c r="H550" s="736" t="s">
        <v>715</v>
      </c>
      <c r="I550" s="773">
        <v>255</v>
      </c>
      <c r="J550" s="734" t="s">
        <v>968</v>
      </c>
      <c r="K550" s="769" t="s">
        <v>4250</v>
      </c>
      <c r="L550" s="786">
        <v>170006019</v>
      </c>
      <c r="M550" s="733" t="s">
        <v>4230</v>
      </c>
      <c r="N550" s="769" t="s">
        <v>4230</v>
      </c>
      <c r="O550" s="734" t="s">
        <v>4251</v>
      </c>
      <c r="P550" s="734"/>
      <c r="Q550" s="734"/>
      <c r="R550" s="736">
        <v>17260</v>
      </c>
      <c r="S550" s="734" t="s">
        <v>2099</v>
      </c>
      <c r="T550" s="728" t="s">
        <v>722</v>
      </c>
      <c r="U550" s="737" t="s">
        <v>4252</v>
      </c>
      <c r="V550" s="736" t="s">
        <v>724</v>
      </c>
      <c r="W550" s="734" t="s">
        <v>4253</v>
      </c>
      <c r="X550" s="734" t="s">
        <v>1425</v>
      </c>
      <c r="Y550" s="734" t="s">
        <v>727</v>
      </c>
      <c r="Z550" s="736"/>
      <c r="AA550" s="734"/>
      <c r="AB550" s="734" t="s">
        <v>4234</v>
      </c>
      <c r="AC550" s="736"/>
      <c r="AD550" s="736">
        <v>17340</v>
      </c>
      <c r="AE550" s="734" t="s">
        <v>4235</v>
      </c>
      <c r="AF550" s="736" t="s">
        <v>4236</v>
      </c>
      <c r="AG550" s="734"/>
      <c r="AH550" s="734"/>
      <c r="AI550" s="734"/>
      <c r="AJ550" s="734"/>
      <c r="AK550" s="922" t="s">
        <v>4237</v>
      </c>
      <c r="AL550" s="734" t="s">
        <v>4238</v>
      </c>
      <c r="AM550" s="763"/>
      <c r="AN550" s="738"/>
      <c r="AO550" s="765"/>
      <c r="AP550" s="752" t="s">
        <v>734</v>
      </c>
      <c r="AQ550" s="824" t="s">
        <v>734</v>
      </c>
      <c r="AR550" s="742" t="s">
        <v>715</v>
      </c>
      <c r="AS550" s="712" t="s">
        <v>4239</v>
      </c>
      <c r="AT550" s="742" t="s">
        <v>4240</v>
      </c>
      <c r="AU550" s="743">
        <v>42736</v>
      </c>
      <c r="AV550" s="743">
        <v>46022</v>
      </c>
      <c r="AW550" s="744">
        <v>17</v>
      </c>
      <c r="AX550" s="986">
        <v>45636</v>
      </c>
      <c r="AY550" s="712" t="s">
        <v>4241</v>
      </c>
      <c r="AZ550" s="986" t="s">
        <v>734</v>
      </c>
      <c r="BA550" s="791"/>
      <c r="BB550" s="791" t="s">
        <v>4254</v>
      </c>
      <c r="BC550" s="793" t="s">
        <v>1450</v>
      </c>
      <c r="BD550" s="793"/>
      <c r="BE550" s="864" t="s">
        <v>2146</v>
      </c>
      <c r="BF550" s="785" t="s">
        <v>1452</v>
      </c>
      <c r="BG550" s="746" t="s">
        <v>737</v>
      </c>
      <c r="BH550" s="746"/>
      <c r="BI550" s="747"/>
    </row>
    <row r="551" spans="1:61" ht="40.15" customHeight="1">
      <c r="A551" s="819">
        <v>170782767</v>
      </c>
      <c r="B551" s="834">
        <v>17</v>
      </c>
      <c r="C551" s="734" t="s">
        <v>1277</v>
      </c>
      <c r="D551" s="728"/>
      <c r="E551" s="753" t="s">
        <v>1435</v>
      </c>
      <c r="F551" s="785"/>
      <c r="G551" s="793" t="s">
        <v>715</v>
      </c>
      <c r="H551" s="793" t="s">
        <v>715</v>
      </c>
      <c r="I551" s="821">
        <v>246</v>
      </c>
      <c r="J551" s="736" t="s">
        <v>803</v>
      </c>
      <c r="K551" s="812" t="s">
        <v>4255</v>
      </c>
      <c r="L551" s="786">
        <v>170006019</v>
      </c>
      <c r="M551" s="733" t="s">
        <v>4230</v>
      </c>
      <c r="N551" s="769" t="s">
        <v>4230</v>
      </c>
      <c r="O551" s="734" t="s">
        <v>4256</v>
      </c>
      <c r="P551" s="734"/>
      <c r="Q551" s="791"/>
      <c r="R551" s="736">
        <v>17340</v>
      </c>
      <c r="S551" s="791" t="s">
        <v>4248</v>
      </c>
      <c r="T551" s="728" t="s">
        <v>722</v>
      </c>
      <c r="U551" s="737" t="s">
        <v>4257</v>
      </c>
      <c r="V551" s="791"/>
      <c r="W551" s="734"/>
      <c r="X551" s="791"/>
      <c r="Y551" s="791"/>
      <c r="Z551" s="736" t="s">
        <v>4258</v>
      </c>
      <c r="AA551" s="736"/>
      <c r="AB551" s="734" t="s">
        <v>4234</v>
      </c>
      <c r="AC551" s="736"/>
      <c r="AD551" s="736">
        <v>17340</v>
      </c>
      <c r="AE551" s="734" t="s">
        <v>4235</v>
      </c>
      <c r="AF551" s="736" t="s">
        <v>4236</v>
      </c>
      <c r="AG551" s="734"/>
      <c r="AH551" s="734"/>
      <c r="AI551" s="734"/>
      <c r="AJ551" s="734"/>
      <c r="AK551" s="922" t="s">
        <v>4237</v>
      </c>
      <c r="AL551" s="734" t="s">
        <v>4238</v>
      </c>
      <c r="AM551" s="763"/>
      <c r="AN551" s="738"/>
      <c r="AO551" s="765"/>
      <c r="AP551" s="752" t="s">
        <v>734</v>
      </c>
      <c r="AQ551" s="824" t="s">
        <v>734</v>
      </c>
      <c r="AR551" s="742" t="s">
        <v>715</v>
      </c>
      <c r="AS551" s="712" t="s">
        <v>4239</v>
      </c>
      <c r="AT551" s="742" t="s">
        <v>4240</v>
      </c>
      <c r="AU551" s="743">
        <v>42736</v>
      </c>
      <c r="AV551" s="743">
        <v>46022</v>
      </c>
      <c r="AW551" s="744">
        <v>17</v>
      </c>
      <c r="AX551" s="986">
        <v>45636</v>
      </c>
      <c r="AY551" s="712" t="s">
        <v>4241</v>
      </c>
      <c r="AZ551" s="986" t="s">
        <v>734</v>
      </c>
      <c r="BA551" s="791"/>
      <c r="BB551" s="791" t="s">
        <v>4242</v>
      </c>
      <c r="BC551" s="793" t="s">
        <v>1450</v>
      </c>
      <c r="BD551" s="793"/>
      <c r="BE551" s="864" t="s">
        <v>2146</v>
      </c>
      <c r="BF551" s="785" t="s">
        <v>1452</v>
      </c>
      <c r="BG551" s="746" t="s">
        <v>737</v>
      </c>
      <c r="BH551" s="746"/>
      <c r="BI551" s="747"/>
    </row>
    <row r="552" spans="1:61" ht="40.15" customHeight="1">
      <c r="A552" s="828">
        <v>170784888</v>
      </c>
      <c r="B552" s="834">
        <v>17</v>
      </c>
      <c r="C552" s="734" t="s">
        <v>1277</v>
      </c>
      <c r="D552" s="728"/>
      <c r="E552" s="753" t="s">
        <v>1435</v>
      </c>
      <c r="F552" s="785"/>
      <c r="G552" s="736" t="s">
        <v>715</v>
      </c>
      <c r="H552" s="736" t="s">
        <v>715</v>
      </c>
      <c r="I552" s="773">
        <v>183</v>
      </c>
      <c r="J552" s="734" t="s">
        <v>741</v>
      </c>
      <c r="K552" s="806" t="s">
        <v>4259</v>
      </c>
      <c r="L552" s="786">
        <v>170006019</v>
      </c>
      <c r="M552" s="733" t="s">
        <v>4230</v>
      </c>
      <c r="N552" s="769" t="s">
        <v>4230</v>
      </c>
      <c r="O552" s="734" t="s">
        <v>4260</v>
      </c>
      <c r="P552" s="734"/>
      <c r="Q552" s="734"/>
      <c r="R552" s="736">
        <v>17450</v>
      </c>
      <c r="S552" s="734" t="s">
        <v>4261</v>
      </c>
      <c r="T552" s="728" t="s">
        <v>722</v>
      </c>
      <c r="U552" s="737" t="s">
        <v>4262</v>
      </c>
      <c r="V552" s="791"/>
      <c r="W552" s="734"/>
      <c r="X552" s="791"/>
      <c r="Y552" s="791"/>
      <c r="Z552" s="736" t="s">
        <v>4263</v>
      </c>
      <c r="AA552" s="736"/>
      <c r="AB552" s="734" t="s">
        <v>4234</v>
      </c>
      <c r="AC552" s="736"/>
      <c r="AD552" s="736">
        <v>17340</v>
      </c>
      <c r="AE552" s="734" t="s">
        <v>4235</v>
      </c>
      <c r="AF552" s="736" t="s">
        <v>4236</v>
      </c>
      <c r="AG552" s="734"/>
      <c r="AH552" s="734"/>
      <c r="AI552" s="734"/>
      <c r="AJ552" s="734"/>
      <c r="AK552" s="922" t="s">
        <v>4237</v>
      </c>
      <c r="AL552" s="734" t="s">
        <v>4238</v>
      </c>
      <c r="AM552" s="763"/>
      <c r="AN552" s="738"/>
      <c r="AO552" s="765"/>
      <c r="AP552" s="752" t="s">
        <v>734</v>
      </c>
      <c r="AQ552" s="824" t="s">
        <v>734</v>
      </c>
      <c r="AR552" s="742" t="s">
        <v>715</v>
      </c>
      <c r="AS552" s="712" t="s">
        <v>4239</v>
      </c>
      <c r="AT552" s="742" t="s">
        <v>4240</v>
      </c>
      <c r="AU552" s="743">
        <v>42736</v>
      </c>
      <c r="AV552" s="743">
        <v>46022</v>
      </c>
      <c r="AW552" s="744">
        <v>17</v>
      </c>
      <c r="AX552" s="986">
        <v>45636</v>
      </c>
      <c r="AY552" s="712" t="s">
        <v>4241</v>
      </c>
      <c r="AZ552" s="986" t="s">
        <v>734</v>
      </c>
      <c r="BA552" s="791"/>
      <c r="BB552" s="791" t="s">
        <v>4242</v>
      </c>
      <c r="BC552" s="793" t="s">
        <v>1450</v>
      </c>
      <c r="BD552" s="793"/>
      <c r="BE552" s="864" t="s">
        <v>2146</v>
      </c>
      <c r="BF552" s="785" t="s">
        <v>1452</v>
      </c>
      <c r="BG552" s="746" t="s">
        <v>737</v>
      </c>
      <c r="BH552" s="746"/>
      <c r="BI552" s="747"/>
    </row>
    <row r="553" spans="1:61" ht="40.15" customHeight="1">
      <c r="A553" s="749">
        <v>330791302</v>
      </c>
      <c r="B553" s="825">
        <v>33</v>
      </c>
      <c r="C553" s="751" t="s">
        <v>857</v>
      </c>
      <c r="D553" s="752"/>
      <c r="E553" s="753" t="s">
        <v>1411</v>
      </c>
      <c r="F553" s="752"/>
      <c r="G553" s="736" t="s">
        <v>747</v>
      </c>
      <c r="H553" s="754" t="s">
        <v>748</v>
      </c>
      <c r="I553" s="755">
        <v>500</v>
      </c>
      <c r="J553" s="756" t="s">
        <v>749</v>
      </c>
      <c r="K553" s="757" t="s">
        <v>4264</v>
      </c>
      <c r="L553" s="758">
        <v>750057291</v>
      </c>
      <c r="M553" s="733" t="s">
        <v>4265</v>
      </c>
      <c r="N553" s="769" t="s">
        <v>4266</v>
      </c>
      <c r="O553" s="734" t="s">
        <v>4267</v>
      </c>
      <c r="P553" s="760"/>
      <c r="Q553" s="736"/>
      <c r="R553" s="736">
        <v>33800</v>
      </c>
      <c r="S553" s="761" t="s">
        <v>1559</v>
      </c>
      <c r="T553" s="728" t="s">
        <v>722</v>
      </c>
      <c r="U553" s="737" t="s">
        <v>4268</v>
      </c>
      <c r="V553" s="736"/>
      <c r="W553" s="736"/>
      <c r="X553" s="736"/>
      <c r="Y553" s="736"/>
      <c r="Z553" s="736" t="s">
        <v>4269</v>
      </c>
      <c r="AA553" s="736"/>
      <c r="AB553" s="734" t="s">
        <v>4270</v>
      </c>
      <c r="AC553" s="736"/>
      <c r="AD553" s="736">
        <v>75015</v>
      </c>
      <c r="AE553" s="734" t="s">
        <v>1982</v>
      </c>
      <c r="AF553" s="736" t="s">
        <v>4271</v>
      </c>
      <c r="AG553" s="736"/>
      <c r="AH553" s="736"/>
      <c r="AI553" s="736"/>
      <c r="AJ553" s="736"/>
      <c r="AK553" s="736"/>
      <c r="AL553" s="736"/>
      <c r="AM553" s="763"/>
      <c r="AN553" s="738"/>
      <c r="AO553" s="764"/>
      <c r="AP553" s="691" t="s">
        <v>734</v>
      </c>
      <c r="AQ553" s="691" t="s">
        <v>737</v>
      </c>
      <c r="AR553" s="691"/>
      <c r="AS553" s="752"/>
      <c r="AT553" s="691"/>
      <c r="AU553" s="765" t="s">
        <v>763</v>
      </c>
      <c r="AV553" s="765" t="s">
        <v>763</v>
      </c>
      <c r="AW553" s="766" t="s">
        <v>763</v>
      </c>
      <c r="AX553" s="765"/>
      <c r="AY553" s="691"/>
      <c r="AZ553" s="752"/>
      <c r="BA553" s="734"/>
      <c r="BB553" s="736"/>
      <c r="BC553" s="736"/>
      <c r="BD553" s="736"/>
      <c r="BE553" s="767" t="s">
        <v>1949</v>
      </c>
      <c r="BF553" s="753" t="s">
        <v>1942</v>
      </c>
      <c r="BG553" s="746" t="s">
        <v>737</v>
      </c>
      <c r="BH553" s="746"/>
      <c r="BI553" s="747"/>
    </row>
    <row r="554" spans="1:61" ht="40.15" customHeight="1">
      <c r="A554" s="749">
        <v>330803669</v>
      </c>
      <c r="B554" s="825">
        <v>33</v>
      </c>
      <c r="C554" s="727" t="s">
        <v>857</v>
      </c>
      <c r="D554" s="752"/>
      <c r="E554" s="753" t="s">
        <v>1411</v>
      </c>
      <c r="F554" s="752"/>
      <c r="G554" s="736" t="s">
        <v>747</v>
      </c>
      <c r="H554" s="754" t="s">
        <v>748</v>
      </c>
      <c r="I554" s="755">
        <v>500</v>
      </c>
      <c r="J554" s="756" t="s">
        <v>749</v>
      </c>
      <c r="K554" s="757" t="s">
        <v>4272</v>
      </c>
      <c r="L554" s="758">
        <v>750057291</v>
      </c>
      <c r="M554" s="733" t="s">
        <v>4265</v>
      </c>
      <c r="N554" s="769" t="s">
        <v>4266</v>
      </c>
      <c r="O554" s="734" t="s">
        <v>4273</v>
      </c>
      <c r="P554" s="760"/>
      <c r="Q554" s="736"/>
      <c r="R554" s="736">
        <v>33600</v>
      </c>
      <c r="S554" s="761" t="s">
        <v>1104</v>
      </c>
      <c r="T554" s="728" t="s">
        <v>722</v>
      </c>
      <c r="U554" s="737" t="s">
        <v>4274</v>
      </c>
      <c r="V554" s="736"/>
      <c r="W554" s="736"/>
      <c r="X554" s="736"/>
      <c r="Y554" s="736"/>
      <c r="Z554" s="736" t="s">
        <v>4275</v>
      </c>
      <c r="AA554" s="736"/>
      <c r="AB554" s="734" t="s">
        <v>4270</v>
      </c>
      <c r="AC554" s="736"/>
      <c r="AD554" s="736">
        <v>75015</v>
      </c>
      <c r="AE554" s="734" t="s">
        <v>1982</v>
      </c>
      <c r="AF554" s="736" t="s">
        <v>4271</v>
      </c>
      <c r="AG554" s="736"/>
      <c r="AH554" s="736"/>
      <c r="AI554" s="736"/>
      <c r="AJ554" s="736"/>
      <c r="AK554" s="736"/>
      <c r="AL554" s="736"/>
      <c r="AM554" s="763"/>
      <c r="AN554" s="738"/>
      <c r="AO554" s="764"/>
      <c r="AP554" s="691" t="s">
        <v>734</v>
      </c>
      <c r="AQ554" s="691" t="s">
        <v>737</v>
      </c>
      <c r="AR554" s="691"/>
      <c r="AS554" s="752"/>
      <c r="AT554" s="691"/>
      <c r="AU554" s="765" t="s">
        <v>763</v>
      </c>
      <c r="AV554" s="765" t="s">
        <v>763</v>
      </c>
      <c r="AW554" s="766" t="s">
        <v>763</v>
      </c>
      <c r="AX554" s="765"/>
      <c r="AY554" s="691"/>
      <c r="AZ554" s="752"/>
      <c r="BA554" s="734"/>
      <c r="BB554" s="734" t="s">
        <v>4276</v>
      </c>
      <c r="BC554" s="736"/>
      <c r="BD554" s="736"/>
      <c r="BE554" s="735" t="s">
        <v>713</v>
      </c>
      <c r="BF554" s="753" t="s">
        <v>1942</v>
      </c>
      <c r="BG554" s="746" t="s">
        <v>737</v>
      </c>
      <c r="BH554" s="746"/>
      <c r="BI554" s="747"/>
    </row>
    <row r="555" spans="1:61" ht="40.15" customHeight="1">
      <c r="A555" s="749">
        <v>640785556</v>
      </c>
      <c r="B555" s="750">
        <v>64</v>
      </c>
      <c r="C555" s="753" t="s">
        <v>884</v>
      </c>
      <c r="D555" s="753"/>
      <c r="E555" s="753" t="s">
        <v>885</v>
      </c>
      <c r="F555" s="752"/>
      <c r="G555" s="736" t="s">
        <v>747</v>
      </c>
      <c r="H555" s="754" t="s">
        <v>748</v>
      </c>
      <c r="I555" s="755">
        <v>500</v>
      </c>
      <c r="J555" s="756" t="s">
        <v>749</v>
      </c>
      <c r="K555" s="757" t="s">
        <v>4277</v>
      </c>
      <c r="L555" s="758">
        <v>750057291</v>
      </c>
      <c r="M555" s="733" t="s">
        <v>4265</v>
      </c>
      <c r="N555" s="769" t="s">
        <v>4266</v>
      </c>
      <c r="O555" s="734" t="s">
        <v>4278</v>
      </c>
      <c r="P555" s="760"/>
      <c r="Q555" s="736"/>
      <c r="R555" s="736">
        <v>64000</v>
      </c>
      <c r="S555" s="761" t="s">
        <v>849</v>
      </c>
      <c r="T555" s="728" t="s">
        <v>722</v>
      </c>
      <c r="U555" s="737" t="s">
        <v>4279</v>
      </c>
      <c r="V555" s="736"/>
      <c r="W555" s="736"/>
      <c r="X555" s="736"/>
      <c r="Y555" s="736"/>
      <c r="Z555" s="736" t="s">
        <v>4280</v>
      </c>
      <c r="AA555" s="736"/>
      <c r="AB555" s="734" t="s">
        <v>4270</v>
      </c>
      <c r="AC555" s="736"/>
      <c r="AD555" s="736">
        <v>75015</v>
      </c>
      <c r="AE555" s="734" t="s">
        <v>1982</v>
      </c>
      <c r="AF555" s="736" t="s">
        <v>4271</v>
      </c>
      <c r="AG555" s="757"/>
      <c r="AH555" s="736"/>
      <c r="AI555" s="736"/>
      <c r="AJ555" s="736"/>
      <c r="AK555" s="736"/>
      <c r="AL555" s="736"/>
      <c r="AM555" s="763"/>
      <c r="AN555" s="738"/>
      <c r="AO555" s="764"/>
      <c r="AP555" s="691" t="s">
        <v>734</v>
      </c>
      <c r="AQ555" s="691" t="s">
        <v>737</v>
      </c>
      <c r="AR555" s="691"/>
      <c r="AS555" s="752"/>
      <c r="AT555" s="691"/>
      <c r="AU555" s="765" t="s">
        <v>763</v>
      </c>
      <c r="AV555" s="765" t="s">
        <v>763</v>
      </c>
      <c r="AW555" s="766" t="s">
        <v>853</v>
      </c>
      <c r="AX555" s="765"/>
      <c r="AY555" s="691"/>
      <c r="AZ555" s="752"/>
      <c r="BA555" s="734"/>
      <c r="BB555" s="736"/>
      <c r="BC555" s="736"/>
      <c r="BD555" s="736"/>
      <c r="BE555" s="833" t="s">
        <v>1761</v>
      </c>
      <c r="BF555" s="794" t="s">
        <v>1984</v>
      </c>
      <c r="BG555" s="746" t="s">
        <v>737</v>
      </c>
      <c r="BH555" s="746"/>
      <c r="BI555" s="747"/>
    </row>
    <row r="556" spans="1:61" ht="40.15" customHeight="1">
      <c r="A556" s="749">
        <v>640796041</v>
      </c>
      <c r="B556" s="750">
        <v>64</v>
      </c>
      <c r="C556" s="751" t="s">
        <v>745</v>
      </c>
      <c r="D556" s="752"/>
      <c r="E556" s="753" t="s">
        <v>746</v>
      </c>
      <c r="F556" s="752"/>
      <c r="G556" s="736" t="s">
        <v>747</v>
      </c>
      <c r="H556" s="754" t="s">
        <v>748</v>
      </c>
      <c r="I556" s="755">
        <v>500</v>
      </c>
      <c r="J556" s="756" t="s">
        <v>749</v>
      </c>
      <c r="K556" s="757" t="s">
        <v>4281</v>
      </c>
      <c r="L556" s="758">
        <v>640795696</v>
      </c>
      <c r="M556" s="733" t="s">
        <v>4282</v>
      </c>
      <c r="N556" s="757" t="s">
        <v>4282</v>
      </c>
      <c r="O556" s="734" t="s">
        <v>4283</v>
      </c>
      <c r="P556" s="760"/>
      <c r="Q556" s="736"/>
      <c r="R556" s="736">
        <v>64250</v>
      </c>
      <c r="S556" s="761" t="s">
        <v>4284</v>
      </c>
      <c r="T556" s="728" t="s">
        <v>722</v>
      </c>
      <c r="U556" s="737" t="s">
        <v>4285</v>
      </c>
      <c r="V556" s="736"/>
      <c r="W556" s="736"/>
      <c r="X556" s="736"/>
      <c r="Y556" s="736"/>
      <c r="Z556" s="736" t="s">
        <v>4286</v>
      </c>
      <c r="AA556" s="736"/>
      <c r="AB556" s="734"/>
      <c r="AC556" s="736"/>
      <c r="AD556" s="736">
        <v>64250</v>
      </c>
      <c r="AE556" s="734" t="s">
        <v>4284</v>
      </c>
      <c r="AF556" s="736"/>
      <c r="AG556" s="736"/>
      <c r="AH556" s="736"/>
      <c r="AI556" s="736"/>
      <c r="AJ556" s="736"/>
      <c r="AK556" s="736"/>
      <c r="AL556" s="736"/>
      <c r="AM556" s="763"/>
      <c r="AN556" s="738"/>
      <c r="AO556" s="764"/>
      <c r="AP556" s="691" t="s">
        <v>734</v>
      </c>
      <c r="AQ556" s="691" t="s">
        <v>737</v>
      </c>
      <c r="AR556" s="691"/>
      <c r="AS556" s="752"/>
      <c r="AT556" s="691"/>
      <c r="AU556" s="765" t="s">
        <v>763</v>
      </c>
      <c r="AV556" s="765" t="s">
        <v>763</v>
      </c>
      <c r="AW556" s="766" t="s">
        <v>764</v>
      </c>
      <c r="AX556" s="765"/>
      <c r="AY556" s="691"/>
      <c r="AZ556" s="752"/>
      <c r="BA556" s="734"/>
      <c r="BB556" s="736"/>
      <c r="BC556" s="736"/>
      <c r="BD556" s="736"/>
      <c r="BE556" s="767" t="s">
        <v>765</v>
      </c>
      <c r="BF556" s="794" t="s">
        <v>766</v>
      </c>
      <c r="BG556" s="746" t="s">
        <v>737</v>
      </c>
      <c r="BH556" s="746"/>
      <c r="BI556" s="747"/>
    </row>
    <row r="557" spans="1:61" ht="40.15" customHeight="1">
      <c r="A557" s="805">
        <v>160000436</v>
      </c>
      <c r="B557" s="712">
        <v>16</v>
      </c>
      <c r="C557" s="727" t="s">
        <v>842</v>
      </c>
      <c r="D557" s="727"/>
      <c r="E557" s="797" t="s">
        <v>927</v>
      </c>
      <c r="F557" s="798"/>
      <c r="G557" s="791" t="s">
        <v>715</v>
      </c>
      <c r="H557" s="791" t="s">
        <v>715</v>
      </c>
      <c r="I557" s="730">
        <v>183</v>
      </c>
      <c r="J557" s="727" t="s">
        <v>741</v>
      </c>
      <c r="K557" s="806" t="s">
        <v>4287</v>
      </c>
      <c r="L557" s="800">
        <v>160000246</v>
      </c>
      <c r="M557" s="733" t="s">
        <v>4288</v>
      </c>
      <c r="N557" s="769" t="s">
        <v>4289</v>
      </c>
      <c r="O557" s="734" t="s">
        <v>4290</v>
      </c>
      <c r="P557" s="734" t="s">
        <v>4291</v>
      </c>
      <c r="Q557" s="791"/>
      <c r="R557" s="736">
        <v>16440</v>
      </c>
      <c r="S557" s="734" t="s">
        <v>4292</v>
      </c>
      <c r="T557" s="728" t="s">
        <v>722</v>
      </c>
      <c r="U557" s="737" t="s">
        <v>4293</v>
      </c>
      <c r="V557" s="798" t="s">
        <v>724</v>
      </c>
      <c r="W557" s="798" t="s">
        <v>4294</v>
      </c>
      <c r="X557" s="798" t="s">
        <v>3994</v>
      </c>
      <c r="Y557" s="798" t="s">
        <v>727</v>
      </c>
      <c r="Z557" s="734" t="s">
        <v>4295</v>
      </c>
      <c r="AA557" s="808"/>
      <c r="AB557" s="734" t="s">
        <v>4296</v>
      </c>
      <c r="AC557" s="734" t="s">
        <v>4291</v>
      </c>
      <c r="AD557" s="734">
        <v>16440</v>
      </c>
      <c r="AE557" s="734" t="s">
        <v>4292</v>
      </c>
      <c r="AF557" s="734" t="s">
        <v>4295</v>
      </c>
      <c r="AG557" s="798"/>
      <c r="AH557" s="798"/>
      <c r="AI557" s="798"/>
      <c r="AJ557" s="798"/>
      <c r="AK557" s="798"/>
      <c r="AL557" s="798"/>
      <c r="AM557" s="802"/>
      <c r="AN557" s="802"/>
      <c r="AO557" s="809"/>
      <c r="AP557" s="740" t="s">
        <v>734</v>
      </c>
      <c r="AQ557" s="712" t="s">
        <v>734</v>
      </c>
      <c r="AR557" s="742" t="s">
        <v>715</v>
      </c>
      <c r="AS557" s="810" t="s">
        <v>4297</v>
      </c>
      <c r="AT557" s="712" t="s">
        <v>4298</v>
      </c>
      <c r="AU557" s="743">
        <v>45292</v>
      </c>
      <c r="AV557" s="743">
        <v>47118</v>
      </c>
      <c r="AW557" s="744">
        <v>16</v>
      </c>
      <c r="AX557" s="743">
        <v>45292</v>
      </c>
      <c r="AY557" s="810" t="s">
        <v>4299</v>
      </c>
      <c r="AZ557" s="810"/>
      <c r="BA557" s="734"/>
      <c r="BB557" s="734"/>
      <c r="BC557" s="734"/>
      <c r="BD557" s="734"/>
      <c r="BE557" s="845" t="s">
        <v>1693</v>
      </c>
      <c r="BF557" s="804" t="s">
        <v>947</v>
      </c>
      <c r="BG557" s="746" t="s">
        <v>737</v>
      </c>
      <c r="BH557" s="746"/>
      <c r="BI557" s="747"/>
    </row>
    <row r="558" spans="1:61" ht="40.15" customHeight="1">
      <c r="A558" s="805">
        <v>160015194</v>
      </c>
      <c r="B558" s="712">
        <v>16</v>
      </c>
      <c r="C558" s="727" t="s">
        <v>842</v>
      </c>
      <c r="D558" s="727"/>
      <c r="E558" s="797" t="s">
        <v>927</v>
      </c>
      <c r="F558" s="798"/>
      <c r="G558" s="791" t="s">
        <v>715</v>
      </c>
      <c r="H558" s="791" t="s">
        <v>715</v>
      </c>
      <c r="I558" s="730">
        <v>182</v>
      </c>
      <c r="J558" s="727" t="s">
        <v>716</v>
      </c>
      <c r="K558" s="812" t="s">
        <v>4300</v>
      </c>
      <c r="L558" s="800">
        <v>160000246</v>
      </c>
      <c r="M558" s="733" t="s">
        <v>4288</v>
      </c>
      <c r="N558" s="769" t="s">
        <v>4289</v>
      </c>
      <c r="O558" s="734" t="s">
        <v>4290</v>
      </c>
      <c r="P558" s="734" t="s">
        <v>4291</v>
      </c>
      <c r="Q558" s="791"/>
      <c r="R558" s="736">
        <v>16440</v>
      </c>
      <c r="S558" s="734" t="s">
        <v>4292</v>
      </c>
      <c r="T558" s="728" t="s">
        <v>722</v>
      </c>
      <c r="U558" s="737" t="s">
        <v>4293</v>
      </c>
      <c r="V558" s="798" t="s">
        <v>724</v>
      </c>
      <c r="W558" s="798" t="s">
        <v>4294</v>
      </c>
      <c r="X558" s="798" t="s">
        <v>3994</v>
      </c>
      <c r="Y558" s="798" t="s">
        <v>727</v>
      </c>
      <c r="Z558" s="734" t="s">
        <v>4295</v>
      </c>
      <c r="AA558" s="808"/>
      <c r="AB558" s="734" t="s">
        <v>4296</v>
      </c>
      <c r="AC558" s="734" t="s">
        <v>4291</v>
      </c>
      <c r="AD558" s="734">
        <v>16440</v>
      </c>
      <c r="AE558" s="734" t="s">
        <v>4292</v>
      </c>
      <c r="AF558" s="734" t="s">
        <v>4295</v>
      </c>
      <c r="AG558" s="798"/>
      <c r="AH558" s="798"/>
      <c r="AI558" s="798"/>
      <c r="AJ558" s="798"/>
      <c r="AK558" s="798"/>
      <c r="AL558" s="798"/>
      <c r="AM558" s="802"/>
      <c r="AN558" s="802"/>
      <c r="AO558" s="772"/>
      <c r="AP558" s="740" t="s">
        <v>734</v>
      </c>
      <c r="AQ558" s="712" t="s">
        <v>734</v>
      </c>
      <c r="AR558" s="742" t="s">
        <v>715</v>
      </c>
      <c r="AS558" s="810" t="s">
        <v>4297</v>
      </c>
      <c r="AT558" s="712" t="s">
        <v>4298</v>
      </c>
      <c r="AU558" s="743">
        <v>45292</v>
      </c>
      <c r="AV558" s="743">
        <v>47118</v>
      </c>
      <c r="AW558" s="744">
        <v>16</v>
      </c>
      <c r="AX558" s="743">
        <v>45292</v>
      </c>
      <c r="AY558" s="810" t="s">
        <v>4299</v>
      </c>
      <c r="AZ558" s="810"/>
      <c r="BA558" s="734"/>
      <c r="BB558" s="734"/>
      <c r="BC558" s="734"/>
      <c r="BD558" s="734"/>
      <c r="BE558" s="845" t="s">
        <v>1693</v>
      </c>
      <c r="BF558" s="804" t="s">
        <v>947</v>
      </c>
      <c r="BG558" s="746" t="s">
        <v>737</v>
      </c>
      <c r="BH558" s="746"/>
      <c r="BI558" s="747"/>
    </row>
    <row r="559" spans="1:61" ht="40.15" customHeight="1">
      <c r="A559" s="749">
        <v>330783481</v>
      </c>
      <c r="B559" s="825">
        <v>33</v>
      </c>
      <c r="C559" s="751" t="s">
        <v>1358</v>
      </c>
      <c r="D559" s="752"/>
      <c r="E559" s="727" t="s">
        <v>1411</v>
      </c>
      <c r="F559" s="899"/>
      <c r="G559" s="736" t="s">
        <v>747</v>
      </c>
      <c r="H559" s="754" t="s">
        <v>748</v>
      </c>
      <c r="I559" s="755">
        <v>500</v>
      </c>
      <c r="J559" s="756" t="s">
        <v>749</v>
      </c>
      <c r="K559" s="778" t="s">
        <v>4301</v>
      </c>
      <c r="L559" s="758">
        <v>330001173</v>
      </c>
      <c r="M559" s="733" t="s">
        <v>4302</v>
      </c>
      <c r="N559" s="769" t="s">
        <v>4303</v>
      </c>
      <c r="O559" s="734" t="s">
        <v>4304</v>
      </c>
      <c r="P559" s="734" t="s">
        <v>4305</v>
      </c>
      <c r="Q559" s="736"/>
      <c r="R559" s="736">
        <v>33390</v>
      </c>
      <c r="S559" s="761" t="s">
        <v>1117</v>
      </c>
      <c r="T559" s="728" t="s">
        <v>722</v>
      </c>
      <c r="U559" s="737" t="s">
        <v>4306</v>
      </c>
      <c r="V559" s="736" t="s">
        <v>724</v>
      </c>
      <c r="W559" s="736" t="s">
        <v>4307</v>
      </c>
      <c r="X559" s="736" t="s">
        <v>4308</v>
      </c>
      <c r="Y559" s="736" t="s">
        <v>727</v>
      </c>
      <c r="Z559" s="736" t="s">
        <v>4309</v>
      </c>
      <c r="AA559" s="736"/>
      <c r="AB559" s="734"/>
      <c r="AC559" s="736" t="s">
        <v>4305</v>
      </c>
      <c r="AD559" s="736">
        <v>33390</v>
      </c>
      <c r="AE559" s="734" t="s">
        <v>1117</v>
      </c>
      <c r="AF559" s="736" t="s">
        <v>4309</v>
      </c>
      <c r="AG559" s="736"/>
      <c r="AH559" s="736"/>
      <c r="AI559" s="736"/>
      <c r="AJ559" s="736"/>
      <c r="AK559" s="736"/>
      <c r="AL559" s="736"/>
      <c r="AM559" s="763"/>
      <c r="AN559" s="738"/>
      <c r="AO559" s="739"/>
      <c r="AP559" s="691" t="s">
        <v>734</v>
      </c>
      <c r="AQ559" s="742" t="s">
        <v>734</v>
      </c>
      <c r="AR559" s="742" t="s">
        <v>748</v>
      </c>
      <c r="AS559" s="775" t="s">
        <v>4310</v>
      </c>
      <c r="AT559" s="803"/>
      <c r="AU559" s="803">
        <v>43831</v>
      </c>
      <c r="AV559" s="743">
        <v>45657</v>
      </c>
      <c r="AW559" s="744">
        <v>33</v>
      </c>
      <c r="AX559" s="743">
        <v>43831</v>
      </c>
      <c r="AY559" s="742" t="s">
        <v>869</v>
      </c>
      <c r="AZ559" s="775" t="s">
        <v>737</v>
      </c>
      <c r="BA559" s="734"/>
      <c r="BB559" s="736"/>
      <c r="BC559" s="736"/>
      <c r="BD559" s="736"/>
      <c r="BE559" s="767" t="s">
        <v>1941</v>
      </c>
      <c r="BF559" s="753" t="s">
        <v>1942</v>
      </c>
      <c r="BG559" s="746" t="s">
        <v>737</v>
      </c>
      <c r="BH559" s="746"/>
      <c r="BI559" s="747"/>
    </row>
    <row r="560" spans="1:61" ht="45.75" customHeight="1">
      <c r="A560" s="749">
        <v>330026568</v>
      </c>
      <c r="B560" s="825">
        <v>33</v>
      </c>
      <c r="C560" s="751" t="s">
        <v>765</v>
      </c>
      <c r="D560" s="752"/>
      <c r="E560" s="753" t="s">
        <v>1035</v>
      </c>
      <c r="F560" s="752"/>
      <c r="G560" s="736" t="s">
        <v>747</v>
      </c>
      <c r="H560" s="754" t="s">
        <v>748</v>
      </c>
      <c r="I560" s="755">
        <v>500</v>
      </c>
      <c r="J560" s="756" t="s">
        <v>749</v>
      </c>
      <c r="K560" s="757" t="s">
        <v>4311</v>
      </c>
      <c r="L560" s="786">
        <v>920028560</v>
      </c>
      <c r="M560" s="733" t="s">
        <v>4312</v>
      </c>
      <c r="N560" s="769" t="s">
        <v>4312</v>
      </c>
      <c r="O560" s="734" t="s">
        <v>4313</v>
      </c>
      <c r="P560" s="760"/>
      <c r="Q560" s="736"/>
      <c r="R560" s="736">
        <v>33930</v>
      </c>
      <c r="S560" s="761" t="s">
        <v>4314</v>
      </c>
      <c r="T560" s="728" t="s">
        <v>722</v>
      </c>
      <c r="U560" s="737" t="s">
        <v>4315</v>
      </c>
      <c r="V560" s="736"/>
      <c r="W560" s="736"/>
      <c r="X560" s="736"/>
      <c r="Y560" s="736"/>
      <c r="Z560" s="736" t="s">
        <v>4316</v>
      </c>
      <c r="AA560" s="736"/>
      <c r="AB560" s="734" t="s">
        <v>4317</v>
      </c>
      <c r="AC560" s="736" t="s">
        <v>4318</v>
      </c>
      <c r="AD560" s="736">
        <v>92120</v>
      </c>
      <c r="AE560" s="734" t="s">
        <v>4319</v>
      </c>
      <c r="AF560" s="736" t="s">
        <v>4320</v>
      </c>
      <c r="AG560" s="734" t="s">
        <v>724</v>
      </c>
      <c r="AH560" s="734" t="s">
        <v>4321</v>
      </c>
      <c r="AI560" s="734" t="s">
        <v>4322</v>
      </c>
      <c r="AJ560" s="734" t="s">
        <v>3669</v>
      </c>
      <c r="AK560" s="736"/>
      <c r="AL560" s="736"/>
      <c r="AM560" s="763"/>
      <c r="AN560" s="738"/>
      <c r="AO560" s="764"/>
      <c r="AP560" s="691" t="s">
        <v>734</v>
      </c>
      <c r="AQ560" s="691" t="s">
        <v>737</v>
      </c>
      <c r="AR560" s="691"/>
      <c r="AS560" s="752"/>
      <c r="AT560" s="742" t="s">
        <v>4323</v>
      </c>
      <c r="AU560" s="765" t="s">
        <v>763</v>
      </c>
      <c r="AV560" s="765" t="s">
        <v>763</v>
      </c>
      <c r="AW560" s="766" t="s">
        <v>763</v>
      </c>
      <c r="AX560" s="765"/>
      <c r="AY560" s="691"/>
      <c r="AZ560" s="752"/>
      <c r="BA560" s="773" t="s">
        <v>4324</v>
      </c>
      <c r="BB560" s="734" t="s">
        <v>4325</v>
      </c>
      <c r="BC560" s="736"/>
      <c r="BD560" s="736"/>
      <c r="BE560" s="767" t="s">
        <v>825</v>
      </c>
      <c r="BF560" s="794" t="s">
        <v>746</v>
      </c>
      <c r="BG560" s="746" t="s">
        <v>734</v>
      </c>
      <c r="BH560" s="746"/>
      <c r="BI560" s="747"/>
    </row>
    <row r="561" spans="1:61" ht="40.15" customHeight="1">
      <c r="A561" s="749">
        <v>330020678</v>
      </c>
      <c r="B561" s="825">
        <v>33</v>
      </c>
      <c r="C561" s="751" t="s">
        <v>765</v>
      </c>
      <c r="D561" s="753" t="s">
        <v>1035</v>
      </c>
      <c r="E561" s="753" t="s">
        <v>1035</v>
      </c>
      <c r="F561" s="752"/>
      <c r="G561" s="736" t="s">
        <v>747</v>
      </c>
      <c r="H561" s="754" t="s">
        <v>748</v>
      </c>
      <c r="I561" s="755">
        <v>500</v>
      </c>
      <c r="J561" s="756" t="s">
        <v>749</v>
      </c>
      <c r="K561" s="757" t="s">
        <v>4326</v>
      </c>
      <c r="L561" s="786">
        <v>920028560</v>
      </c>
      <c r="M561" s="733" t="s">
        <v>4312</v>
      </c>
      <c r="N561" s="769" t="s">
        <v>4312</v>
      </c>
      <c r="O561" s="734" t="s">
        <v>4327</v>
      </c>
      <c r="P561" s="734" t="s">
        <v>4328</v>
      </c>
      <c r="Q561" s="736"/>
      <c r="R561" s="736">
        <v>33152</v>
      </c>
      <c r="S561" s="761" t="s">
        <v>2782</v>
      </c>
      <c r="T561" s="728" t="s">
        <v>722</v>
      </c>
      <c r="U561" s="737" t="s">
        <v>4329</v>
      </c>
      <c r="V561" s="736"/>
      <c r="W561" s="736"/>
      <c r="X561" s="736"/>
      <c r="Y561" s="736"/>
      <c r="Z561" s="736" t="s">
        <v>4330</v>
      </c>
      <c r="AA561" s="736"/>
      <c r="AB561" s="734" t="s">
        <v>4317</v>
      </c>
      <c r="AC561" s="736" t="s">
        <v>4318</v>
      </c>
      <c r="AD561" s="736">
        <v>92120</v>
      </c>
      <c r="AE561" s="734" t="s">
        <v>4319</v>
      </c>
      <c r="AF561" s="736" t="s">
        <v>4320</v>
      </c>
      <c r="AG561" s="734" t="s">
        <v>724</v>
      </c>
      <c r="AH561" s="734" t="s">
        <v>4321</v>
      </c>
      <c r="AI561" s="734" t="s">
        <v>4322</v>
      </c>
      <c r="AJ561" s="734" t="s">
        <v>3669</v>
      </c>
      <c r="AK561" s="736"/>
      <c r="AL561" s="736"/>
      <c r="AM561" s="763"/>
      <c r="AN561" s="738"/>
      <c r="AO561" s="764"/>
      <c r="AP561" s="691" t="s">
        <v>734</v>
      </c>
      <c r="AQ561" s="691" t="s">
        <v>737</v>
      </c>
      <c r="AR561" s="691"/>
      <c r="AS561" s="752"/>
      <c r="AT561" s="742" t="s">
        <v>4331</v>
      </c>
      <c r="AU561" s="765" t="s">
        <v>763</v>
      </c>
      <c r="AV561" s="765" t="s">
        <v>763</v>
      </c>
      <c r="AW561" s="766" t="s">
        <v>763</v>
      </c>
      <c r="AX561" s="765"/>
      <c r="AY561" s="691"/>
      <c r="AZ561" s="752"/>
      <c r="BA561" s="734"/>
      <c r="BB561" s="773" t="s">
        <v>4332</v>
      </c>
      <c r="BC561" s="736"/>
      <c r="BD561" s="736"/>
      <c r="BE561" s="767" t="s">
        <v>825</v>
      </c>
      <c r="BF561" s="794" t="s">
        <v>746</v>
      </c>
      <c r="BG561" s="746" t="s">
        <v>734</v>
      </c>
      <c r="BH561" s="746"/>
      <c r="BI561" s="747"/>
    </row>
    <row r="562" spans="1:61" ht="40.15" customHeight="1">
      <c r="A562" s="749">
        <v>330025008</v>
      </c>
      <c r="B562" s="825">
        <v>33</v>
      </c>
      <c r="C562" s="751" t="s">
        <v>765</v>
      </c>
      <c r="D562" s="753" t="s">
        <v>1035</v>
      </c>
      <c r="E562" s="753" t="s">
        <v>1035</v>
      </c>
      <c r="F562" s="752"/>
      <c r="G562" s="736" t="s">
        <v>747</v>
      </c>
      <c r="H562" s="754" t="s">
        <v>748</v>
      </c>
      <c r="I562" s="755">
        <v>500</v>
      </c>
      <c r="J562" s="756" t="s">
        <v>749</v>
      </c>
      <c r="K562" s="757" t="s">
        <v>4333</v>
      </c>
      <c r="L562" s="786">
        <v>920028560</v>
      </c>
      <c r="M562" s="733" t="s">
        <v>4312</v>
      </c>
      <c r="N562" s="769" t="s">
        <v>4312</v>
      </c>
      <c r="O562" s="734" t="s">
        <v>4334</v>
      </c>
      <c r="P562" s="760"/>
      <c r="Q562" s="736"/>
      <c r="R562" s="736">
        <v>33138</v>
      </c>
      <c r="S562" s="761" t="s">
        <v>1109</v>
      </c>
      <c r="T562" s="728" t="s">
        <v>722</v>
      </c>
      <c r="U562" s="737" t="s">
        <v>4335</v>
      </c>
      <c r="V562" s="736"/>
      <c r="W562" s="736"/>
      <c r="X562" s="736"/>
      <c r="Y562" s="736"/>
      <c r="Z562" s="736" t="s">
        <v>4336</v>
      </c>
      <c r="AA562" s="736"/>
      <c r="AB562" s="734" t="s">
        <v>4317</v>
      </c>
      <c r="AC562" s="736" t="s">
        <v>4318</v>
      </c>
      <c r="AD562" s="736">
        <v>92120</v>
      </c>
      <c r="AE562" s="734" t="s">
        <v>4319</v>
      </c>
      <c r="AF562" s="736" t="s">
        <v>4320</v>
      </c>
      <c r="AG562" s="734" t="s">
        <v>724</v>
      </c>
      <c r="AH562" s="734" t="s">
        <v>4321</v>
      </c>
      <c r="AI562" s="734" t="s">
        <v>4322</v>
      </c>
      <c r="AJ562" s="734" t="s">
        <v>3669</v>
      </c>
      <c r="AK562" s="736"/>
      <c r="AL562" s="736"/>
      <c r="AM562" s="763"/>
      <c r="AN562" s="738"/>
      <c r="AO562" s="764"/>
      <c r="AP562" s="691" t="s">
        <v>734</v>
      </c>
      <c r="AQ562" s="691" t="s">
        <v>737</v>
      </c>
      <c r="AR562" s="691"/>
      <c r="AS562" s="752"/>
      <c r="AT562" s="742" t="s">
        <v>4331</v>
      </c>
      <c r="AU562" s="765" t="s">
        <v>763</v>
      </c>
      <c r="AV562" s="765" t="s">
        <v>763</v>
      </c>
      <c r="AW562" s="766" t="s">
        <v>763</v>
      </c>
      <c r="AX562" s="765"/>
      <c r="AY562" s="691"/>
      <c r="AZ562" s="752"/>
      <c r="BA562" s="734"/>
      <c r="BB562" s="773" t="s">
        <v>4332</v>
      </c>
      <c r="BC562" s="736"/>
      <c r="BD562" s="736"/>
      <c r="BE562" s="767" t="s">
        <v>825</v>
      </c>
      <c r="BF562" s="794" t="s">
        <v>746</v>
      </c>
      <c r="BG562" s="746" t="s">
        <v>734</v>
      </c>
      <c r="BH562" s="746"/>
      <c r="BI562" s="747"/>
    </row>
    <row r="563" spans="1:61" ht="40.15" customHeight="1">
      <c r="A563" s="749">
        <v>330782814</v>
      </c>
      <c r="B563" s="825">
        <v>33</v>
      </c>
      <c r="C563" s="751" t="s">
        <v>765</v>
      </c>
      <c r="D563" s="753" t="s">
        <v>1035</v>
      </c>
      <c r="E563" s="753" t="s">
        <v>1035</v>
      </c>
      <c r="F563" s="752"/>
      <c r="G563" s="736" t="s">
        <v>747</v>
      </c>
      <c r="H563" s="754" t="s">
        <v>748</v>
      </c>
      <c r="I563" s="755">
        <v>500</v>
      </c>
      <c r="J563" s="756" t="s">
        <v>749</v>
      </c>
      <c r="K563" s="757" t="s">
        <v>4337</v>
      </c>
      <c r="L563" s="786">
        <v>920028560</v>
      </c>
      <c r="M563" s="733" t="s">
        <v>4312</v>
      </c>
      <c r="N563" s="769" t="s">
        <v>4312</v>
      </c>
      <c r="O563" s="734" t="s">
        <v>4338</v>
      </c>
      <c r="P563" s="760"/>
      <c r="Q563" s="736"/>
      <c r="R563" s="736">
        <v>33000</v>
      </c>
      <c r="S563" s="761" t="s">
        <v>1064</v>
      </c>
      <c r="T563" s="728" t="s">
        <v>722</v>
      </c>
      <c r="U563" s="737" t="s">
        <v>4339</v>
      </c>
      <c r="V563" s="736" t="s">
        <v>4340</v>
      </c>
      <c r="W563" s="736" t="s">
        <v>4341</v>
      </c>
      <c r="X563" s="736" t="s">
        <v>4342</v>
      </c>
      <c r="Y563" s="736" t="s">
        <v>954</v>
      </c>
      <c r="Z563" s="894">
        <v>556281280</v>
      </c>
      <c r="AA563" s="734" t="s">
        <v>4343</v>
      </c>
      <c r="AB563" s="734" t="s">
        <v>4317</v>
      </c>
      <c r="AC563" s="736" t="s">
        <v>4318</v>
      </c>
      <c r="AD563" s="736">
        <v>92120</v>
      </c>
      <c r="AE563" s="734" t="s">
        <v>4319</v>
      </c>
      <c r="AF563" s="736" t="s">
        <v>4320</v>
      </c>
      <c r="AG563" s="734" t="s">
        <v>724</v>
      </c>
      <c r="AH563" s="734" t="s">
        <v>4321</v>
      </c>
      <c r="AI563" s="734" t="s">
        <v>4322</v>
      </c>
      <c r="AJ563" s="734" t="s">
        <v>3669</v>
      </c>
      <c r="AK563" s="736"/>
      <c r="AL563" s="736"/>
      <c r="AM563" s="763"/>
      <c r="AN563" s="738"/>
      <c r="AO563" s="764"/>
      <c r="AP563" s="691" t="s">
        <v>734</v>
      </c>
      <c r="AQ563" s="691" t="s">
        <v>737</v>
      </c>
      <c r="AR563" s="691"/>
      <c r="AS563" s="752"/>
      <c r="AT563" s="742" t="s">
        <v>4331</v>
      </c>
      <c r="AU563" s="765" t="s">
        <v>763</v>
      </c>
      <c r="AV563" s="765" t="s">
        <v>763</v>
      </c>
      <c r="AW563" s="766" t="s">
        <v>763</v>
      </c>
      <c r="AX563" s="765"/>
      <c r="AY563" s="691"/>
      <c r="AZ563" s="752"/>
      <c r="BA563" s="734"/>
      <c r="BB563" s="773" t="s">
        <v>4332</v>
      </c>
      <c r="BC563" s="736"/>
      <c r="BD563" s="736"/>
      <c r="BE563" s="767" t="s">
        <v>825</v>
      </c>
      <c r="BF563" s="794" t="s">
        <v>746</v>
      </c>
      <c r="BG563" s="746" t="s">
        <v>734</v>
      </c>
      <c r="BH563" s="746"/>
      <c r="BI563" s="747"/>
    </row>
    <row r="564" spans="1:61" ht="40.15" customHeight="1">
      <c r="A564" s="749">
        <v>330782830</v>
      </c>
      <c r="B564" s="825">
        <v>33</v>
      </c>
      <c r="C564" s="751" t="s">
        <v>765</v>
      </c>
      <c r="D564" s="753" t="s">
        <v>1035</v>
      </c>
      <c r="E564" s="753" t="s">
        <v>1035</v>
      </c>
      <c r="F564" s="752"/>
      <c r="G564" s="736" t="s">
        <v>747</v>
      </c>
      <c r="H564" s="754" t="s">
        <v>748</v>
      </c>
      <c r="I564" s="755">
        <v>500</v>
      </c>
      <c r="J564" s="756" t="s">
        <v>749</v>
      </c>
      <c r="K564" s="757" t="s">
        <v>4344</v>
      </c>
      <c r="L564" s="786">
        <v>920028560</v>
      </c>
      <c r="M564" s="733" t="s">
        <v>4312</v>
      </c>
      <c r="N564" s="769" t="s">
        <v>4312</v>
      </c>
      <c r="O564" s="734" t="s">
        <v>4345</v>
      </c>
      <c r="P564" s="760"/>
      <c r="Q564" s="736"/>
      <c r="R564" s="736">
        <v>33320</v>
      </c>
      <c r="S564" s="761" t="s">
        <v>1545</v>
      </c>
      <c r="T564" s="728" t="s">
        <v>722</v>
      </c>
      <c r="U564" s="737" t="s">
        <v>4346</v>
      </c>
      <c r="V564" s="736"/>
      <c r="W564" s="736"/>
      <c r="X564" s="736"/>
      <c r="Y564" s="736"/>
      <c r="Z564" s="736" t="s">
        <v>4347</v>
      </c>
      <c r="AA564" s="736"/>
      <c r="AB564" s="734" t="s">
        <v>4317</v>
      </c>
      <c r="AC564" s="736" t="s">
        <v>4318</v>
      </c>
      <c r="AD564" s="736">
        <v>92120</v>
      </c>
      <c r="AE564" s="734" t="s">
        <v>4319</v>
      </c>
      <c r="AF564" s="736" t="s">
        <v>4320</v>
      </c>
      <c r="AG564" s="734" t="s">
        <v>724</v>
      </c>
      <c r="AH564" s="734" t="s">
        <v>4321</v>
      </c>
      <c r="AI564" s="734" t="s">
        <v>4322</v>
      </c>
      <c r="AJ564" s="734" t="s">
        <v>3669</v>
      </c>
      <c r="AK564" s="736"/>
      <c r="AL564" s="736"/>
      <c r="AM564" s="763"/>
      <c r="AN564" s="738"/>
      <c r="AO564" s="764"/>
      <c r="AP564" s="691" t="s">
        <v>734</v>
      </c>
      <c r="AQ564" s="691" t="s">
        <v>737</v>
      </c>
      <c r="AR564" s="691"/>
      <c r="AS564" s="752"/>
      <c r="AT564" s="742" t="s">
        <v>4331</v>
      </c>
      <c r="AU564" s="765" t="s">
        <v>763</v>
      </c>
      <c r="AV564" s="765" t="s">
        <v>763</v>
      </c>
      <c r="AW564" s="766" t="s">
        <v>763</v>
      </c>
      <c r="AX564" s="765"/>
      <c r="AY564" s="691"/>
      <c r="AZ564" s="752"/>
      <c r="BA564" s="734"/>
      <c r="BB564" s="773" t="s">
        <v>4332</v>
      </c>
      <c r="BC564" s="736"/>
      <c r="BD564" s="736"/>
      <c r="BE564" s="767" t="s">
        <v>825</v>
      </c>
      <c r="BF564" s="794" t="s">
        <v>746</v>
      </c>
      <c r="BG564" s="746" t="s">
        <v>734</v>
      </c>
      <c r="BH564" s="746"/>
      <c r="BI564" s="747"/>
    </row>
    <row r="565" spans="1:61" ht="40.15" customHeight="1">
      <c r="A565" s="749">
        <v>330786005</v>
      </c>
      <c r="B565" s="825">
        <v>33</v>
      </c>
      <c r="C565" s="751" t="s">
        <v>765</v>
      </c>
      <c r="D565" s="752"/>
      <c r="E565" s="753" t="s">
        <v>1035</v>
      </c>
      <c r="F565" s="752"/>
      <c r="G565" s="736" t="s">
        <v>747</v>
      </c>
      <c r="H565" s="754" t="s">
        <v>748</v>
      </c>
      <c r="I565" s="755">
        <v>500</v>
      </c>
      <c r="J565" s="756" t="s">
        <v>749</v>
      </c>
      <c r="K565" s="757" t="s">
        <v>4348</v>
      </c>
      <c r="L565" s="786">
        <v>920028560</v>
      </c>
      <c r="M565" s="733" t="s">
        <v>4312</v>
      </c>
      <c r="N565" s="769" t="s">
        <v>4312</v>
      </c>
      <c r="O565" s="734" t="s">
        <v>4349</v>
      </c>
      <c r="P565" s="760"/>
      <c r="Q565" s="736"/>
      <c r="R565" s="736">
        <v>33260</v>
      </c>
      <c r="S565" s="761" t="s">
        <v>4350</v>
      </c>
      <c r="T565" s="728" t="s">
        <v>722</v>
      </c>
      <c r="U565" s="737" t="s">
        <v>4351</v>
      </c>
      <c r="V565" s="736" t="s">
        <v>724</v>
      </c>
      <c r="W565" s="736" t="s">
        <v>4352</v>
      </c>
      <c r="X565" s="736" t="s">
        <v>4353</v>
      </c>
      <c r="Y565" s="736" t="s">
        <v>727</v>
      </c>
      <c r="Z565" s="736" t="s">
        <v>4354</v>
      </c>
      <c r="AA565" s="734" t="s">
        <v>4343</v>
      </c>
      <c r="AB565" s="734" t="s">
        <v>4317</v>
      </c>
      <c r="AC565" s="736" t="s">
        <v>4318</v>
      </c>
      <c r="AD565" s="736">
        <v>92120</v>
      </c>
      <c r="AE565" s="734" t="s">
        <v>4319</v>
      </c>
      <c r="AF565" s="736" t="s">
        <v>4320</v>
      </c>
      <c r="AG565" s="734" t="s">
        <v>724</v>
      </c>
      <c r="AH565" s="734" t="s">
        <v>4321</v>
      </c>
      <c r="AI565" s="734" t="s">
        <v>4322</v>
      </c>
      <c r="AJ565" s="734" t="s">
        <v>3669</v>
      </c>
      <c r="AK565" s="736"/>
      <c r="AL565" s="736"/>
      <c r="AM565" s="763"/>
      <c r="AN565" s="738"/>
      <c r="AO565" s="764"/>
      <c r="AP565" s="691" t="s">
        <v>734</v>
      </c>
      <c r="AQ565" s="691" t="s">
        <v>737</v>
      </c>
      <c r="AR565" s="691"/>
      <c r="AS565" s="752"/>
      <c r="AT565" s="742" t="s">
        <v>4331</v>
      </c>
      <c r="AU565" s="765" t="s">
        <v>763</v>
      </c>
      <c r="AV565" s="765" t="s">
        <v>763</v>
      </c>
      <c r="AW565" s="766" t="s">
        <v>763</v>
      </c>
      <c r="AX565" s="765"/>
      <c r="AY565" s="691"/>
      <c r="AZ565" s="752"/>
      <c r="BA565" s="734"/>
      <c r="BB565" s="773" t="s">
        <v>4332</v>
      </c>
      <c r="BC565" s="736"/>
      <c r="BD565" s="736"/>
      <c r="BE565" s="767" t="s">
        <v>825</v>
      </c>
      <c r="BF565" s="794" t="s">
        <v>746</v>
      </c>
      <c r="BG565" s="746" t="s">
        <v>734</v>
      </c>
      <c r="BH565" s="746"/>
      <c r="BI565" s="747"/>
    </row>
    <row r="566" spans="1:61" ht="40.15" customHeight="1">
      <c r="A566" s="795">
        <v>160002242</v>
      </c>
      <c r="B566" s="742">
        <v>16</v>
      </c>
      <c r="C566" s="727" t="s">
        <v>842</v>
      </c>
      <c r="D566" s="727"/>
      <c r="E566" s="797" t="s">
        <v>927</v>
      </c>
      <c r="F566" s="798"/>
      <c r="G566" s="791" t="s">
        <v>747</v>
      </c>
      <c r="H566" s="791" t="s">
        <v>748</v>
      </c>
      <c r="I566" s="773">
        <v>500</v>
      </c>
      <c r="J566" s="734" t="s">
        <v>749</v>
      </c>
      <c r="K566" s="769" t="s">
        <v>4355</v>
      </c>
      <c r="L566" s="800">
        <v>160000576</v>
      </c>
      <c r="M566" s="733" t="s">
        <v>4356</v>
      </c>
      <c r="N566" s="769" t="s">
        <v>4357</v>
      </c>
      <c r="O566" s="734" t="s">
        <v>4358</v>
      </c>
      <c r="P566" s="734"/>
      <c r="Q566" s="734"/>
      <c r="R566" s="736">
        <v>16130</v>
      </c>
      <c r="S566" s="734" t="s">
        <v>4359</v>
      </c>
      <c r="T566" s="728" t="s">
        <v>722</v>
      </c>
      <c r="U566" s="737" t="s">
        <v>2152</v>
      </c>
      <c r="V566" s="734"/>
      <c r="W566" s="734"/>
      <c r="X566" s="734"/>
      <c r="Y566" s="734"/>
      <c r="Z566" s="734" t="s">
        <v>4360</v>
      </c>
      <c r="AA566" s="801"/>
      <c r="AB566" s="734"/>
      <c r="AC566" s="734"/>
      <c r="AD566" s="734">
        <v>16130</v>
      </c>
      <c r="AE566" s="734" t="s">
        <v>4359</v>
      </c>
      <c r="AF566" s="734" t="s">
        <v>4360</v>
      </c>
      <c r="AG566" s="734"/>
      <c r="AH566" s="734"/>
      <c r="AI566" s="734"/>
      <c r="AJ566" s="734"/>
      <c r="AK566" s="734"/>
      <c r="AL566" s="734"/>
      <c r="AM566" s="802"/>
      <c r="AN566" s="738"/>
      <c r="AO566" s="739"/>
      <c r="AP566" s="691" t="s">
        <v>734</v>
      </c>
      <c r="AQ566" s="718" t="s">
        <v>737</v>
      </c>
      <c r="AR566" s="691"/>
      <c r="AS566" s="691"/>
      <c r="AT566" s="718"/>
      <c r="AU566" s="765" t="s">
        <v>763</v>
      </c>
      <c r="AV566" s="765" t="s">
        <v>763</v>
      </c>
      <c r="AW566" s="766" t="s">
        <v>763</v>
      </c>
      <c r="AX566" s="739"/>
      <c r="AY566" s="691"/>
      <c r="AZ566" s="691"/>
      <c r="BA566" s="734"/>
      <c r="BB566" s="734"/>
      <c r="BC566" s="734"/>
      <c r="BD566" s="734"/>
      <c r="BE566" s="845" t="s">
        <v>1693</v>
      </c>
      <c r="BF566" s="892" t="s">
        <v>947</v>
      </c>
      <c r="BG566" s="746" t="s">
        <v>737</v>
      </c>
      <c r="BH566" s="746"/>
      <c r="BI566" s="747"/>
    </row>
    <row r="567" spans="1:61" ht="45.75" customHeight="1">
      <c r="A567" s="875">
        <v>190003756</v>
      </c>
      <c r="B567" s="987">
        <v>19</v>
      </c>
      <c r="C567" s="751" t="s">
        <v>1787</v>
      </c>
      <c r="D567" s="833"/>
      <c r="E567" s="727" t="s">
        <v>1000</v>
      </c>
      <c r="F567" s="727"/>
      <c r="G567" s="798" t="s">
        <v>747</v>
      </c>
      <c r="H567" s="798" t="s">
        <v>748</v>
      </c>
      <c r="I567" s="730">
        <v>500</v>
      </c>
      <c r="J567" s="727" t="s">
        <v>749</v>
      </c>
      <c r="K567" s="807" t="s">
        <v>4361</v>
      </c>
      <c r="L567" s="877">
        <v>190005405</v>
      </c>
      <c r="M567" s="733" t="s">
        <v>4362</v>
      </c>
      <c r="N567" s="769" t="s">
        <v>4363</v>
      </c>
      <c r="O567" s="734" t="s">
        <v>4364</v>
      </c>
      <c r="P567" s="734"/>
      <c r="Q567" s="798"/>
      <c r="R567" s="736">
        <v>19470</v>
      </c>
      <c r="S567" s="734" t="s">
        <v>4365</v>
      </c>
      <c r="T567" s="728" t="s">
        <v>722</v>
      </c>
      <c r="U567" s="737" t="s">
        <v>4366</v>
      </c>
      <c r="V567" s="798" t="s">
        <v>813</v>
      </c>
      <c r="W567" s="798" t="s">
        <v>4367</v>
      </c>
      <c r="X567" s="798" t="s">
        <v>4368</v>
      </c>
      <c r="Y567" s="798" t="s">
        <v>954</v>
      </c>
      <c r="Z567" s="734" t="s">
        <v>4369</v>
      </c>
      <c r="AA567" s="798"/>
      <c r="AB567" s="734" t="s">
        <v>4364</v>
      </c>
      <c r="AC567" s="734"/>
      <c r="AD567" s="734">
        <v>19470</v>
      </c>
      <c r="AE567" s="734" t="s">
        <v>4365</v>
      </c>
      <c r="AF567" s="734" t="s">
        <v>4369</v>
      </c>
      <c r="AG567" s="798"/>
      <c r="AH567" s="798"/>
      <c r="AI567" s="798"/>
      <c r="AJ567" s="798"/>
      <c r="AK567" s="798"/>
      <c r="AL567" s="798"/>
      <c r="AM567" s="738"/>
      <c r="AN567" s="738"/>
      <c r="AO567" s="739"/>
      <c r="AP567" s="691" t="s">
        <v>734</v>
      </c>
      <c r="AQ567" s="740" t="s">
        <v>737</v>
      </c>
      <c r="AR567" s="691"/>
      <c r="AS567" s="740"/>
      <c r="AT567" s="740"/>
      <c r="AU567" s="765" t="s">
        <v>763</v>
      </c>
      <c r="AV567" s="765" t="s">
        <v>763</v>
      </c>
      <c r="AW567" s="766" t="s">
        <v>763</v>
      </c>
      <c r="AX567" s="772"/>
      <c r="AY567" s="740"/>
      <c r="AZ567" s="740"/>
      <c r="BA567" s="734"/>
      <c r="BB567" s="734"/>
      <c r="BC567" s="798"/>
      <c r="BD567" s="798"/>
      <c r="BE567" s="798" t="s">
        <v>713</v>
      </c>
      <c r="BF567" s="730" t="s">
        <v>1013</v>
      </c>
      <c r="BG567" s="746" t="s">
        <v>737</v>
      </c>
      <c r="BH567" s="746"/>
      <c r="BI567" s="747"/>
    </row>
    <row r="568" spans="1:61" ht="40.15" customHeight="1">
      <c r="A568" s="749">
        <v>640013744</v>
      </c>
      <c r="B568" s="750">
        <v>64</v>
      </c>
      <c r="C568" s="751" t="s">
        <v>745</v>
      </c>
      <c r="D568" s="774"/>
      <c r="E568" s="753" t="s">
        <v>746</v>
      </c>
      <c r="F568" s="752"/>
      <c r="G568" s="736" t="s">
        <v>827</v>
      </c>
      <c r="H568" s="754" t="s">
        <v>748</v>
      </c>
      <c r="I568" s="770">
        <v>354</v>
      </c>
      <c r="J568" s="771" t="s">
        <v>771</v>
      </c>
      <c r="K568" s="757" t="s">
        <v>4370</v>
      </c>
      <c r="L568" s="758">
        <v>640795621</v>
      </c>
      <c r="M568" s="733" t="s">
        <v>4371</v>
      </c>
      <c r="N568" s="769" t="s">
        <v>4372</v>
      </c>
      <c r="O568" s="760" t="s">
        <v>4373</v>
      </c>
      <c r="P568" s="760" t="s">
        <v>4374</v>
      </c>
      <c r="Q568" s="736"/>
      <c r="R568" s="736">
        <v>64410</v>
      </c>
      <c r="S568" s="761" t="s">
        <v>4375</v>
      </c>
      <c r="T568" s="728" t="s">
        <v>722</v>
      </c>
      <c r="U568" s="737" t="s">
        <v>4376</v>
      </c>
      <c r="V568" s="736"/>
      <c r="W568" s="736"/>
      <c r="X568" s="736"/>
      <c r="Y568" s="736"/>
      <c r="Z568" s="736" t="s">
        <v>4377</v>
      </c>
      <c r="AA568" s="736"/>
      <c r="AB568" s="734" t="s">
        <v>4378</v>
      </c>
      <c r="AC568" s="736"/>
      <c r="AD568" s="736">
        <v>64410</v>
      </c>
      <c r="AE568" s="734" t="s">
        <v>4375</v>
      </c>
      <c r="AF568" s="736" t="s">
        <v>4379</v>
      </c>
      <c r="AG568" s="736"/>
      <c r="AH568" s="736"/>
      <c r="AI568" s="736"/>
      <c r="AJ568" s="736"/>
      <c r="AK568" s="736"/>
      <c r="AL568" s="736"/>
      <c r="AM568" s="763"/>
      <c r="AN568" s="738"/>
      <c r="AO568" s="764"/>
      <c r="AP568" s="691" t="s">
        <v>734</v>
      </c>
      <c r="AQ568" s="810" t="s">
        <v>734</v>
      </c>
      <c r="AR568" s="742" t="s">
        <v>1757</v>
      </c>
      <c r="AS568" s="742" t="s">
        <v>4380</v>
      </c>
      <c r="AT568" s="810"/>
      <c r="AU568" s="743">
        <v>43831</v>
      </c>
      <c r="AV568" s="743">
        <v>45657</v>
      </c>
      <c r="AW568" s="744" t="s">
        <v>853</v>
      </c>
      <c r="AX568" s="743">
        <v>44249</v>
      </c>
      <c r="AY568" s="742" t="s">
        <v>4381</v>
      </c>
      <c r="AZ568" s="775" t="s">
        <v>734</v>
      </c>
      <c r="BA568" s="734" t="s">
        <v>778</v>
      </c>
      <c r="BB568" s="736"/>
      <c r="BC568" s="736"/>
      <c r="BD568" s="736"/>
      <c r="BE568" s="776" t="s">
        <v>800</v>
      </c>
      <c r="BF568" s="779" t="s">
        <v>801</v>
      </c>
      <c r="BG568" s="746" t="s">
        <v>737</v>
      </c>
      <c r="BH568" s="746"/>
      <c r="BI568" s="747"/>
    </row>
    <row r="569" spans="1:61" ht="54" customHeight="1">
      <c r="A569" s="749">
        <v>640796025</v>
      </c>
      <c r="B569" s="750">
        <v>64</v>
      </c>
      <c r="C569" s="751" t="s">
        <v>745</v>
      </c>
      <c r="D569" s="774"/>
      <c r="E569" s="753" t="s">
        <v>746</v>
      </c>
      <c r="F569" s="752"/>
      <c r="G569" s="736" t="s">
        <v>747</v>
      </c>
      <c r="H569" s="754" t="s">
        <v>748</v>
      </c>
      <c r="I569" s="755">
        <v>500</v>
      </c>
      <c r="J569" s="756" t="s">
        <v>749</v>
      </c>
      <c r="K569" s="778" t="s">
        <v>4382</v>
      </c>
      <c r="L569" s="758">
        <v>640795621</v>
      </c>
      <c r="M569" s="733" t="s">
        <v>4371</v>
      </c>
      <c r="N569" s="769" t="s">
        <v>4372</v>
      </c>
      <c r="O569" s="734" t="s">
        <v>4383</v>
      </c>
      <c r="P569" s="760"/>
      <c r="Q569" s="736"/>
      <c r="R569" s="736">
        <v>64410</v>
      </c>
      <c r="S569" s="761" t="s">
        <v>4375</v>
      </c>
      <c r="T569" s="728" t="s">
        <v>722</v>
      </c>
      <c r="U569" s="737" t="s">
        <v>4376</v>
      </c>
      <c r="V569" s="736"/>
      <c r="W569" s="736"/>
      <c r="X569" s="736"/>
      <c r="Y569" s="736"/>
      <c r="Z569" s="736" t="s">
        <v>4379</v>
      </c>
      <c r="AA569" s="736"/>
      <c r="AB569" s="734" t="s">
        <v>4383</v>
      </c>
      <c r="AC569" s="736"/>
      <c r="AD569" s="736">
        <v>64410</v>
      </c>
      <c r="AE569" s="734" t="s">
        <v>4375</v>
      </c>
      <c r="AF569" s="736" t="s">
        <v>4379</v>
      </c>
      <c r="AG569" s="757"/>
      <c r="AH569" s="736"/>
      <c r="AI569" s="736"/>
      <c r="AJ569" s="736"/>
      <c r="AK569" s="736"/>
      <c r="AL569" s="736"/>
      <c r="AM569" s="763"/>
      <c r="AN569" s="738"/>
      <c r="AO569" s="764"/>
      <c r="AP569" s="691" t="s">
        <v>734</v>
      </c>
      <c r="AQ569" s="810" t="s">
        <v>734</v>
      </c>
      <c r="AR569" s="742" t="s">
        <v>1757</v>
      </c>
      <c r="AS569" s="742" t="s">
        <v>4380</v>
      </c>
      <c r="AT569" s="810"/>
      <c r="AU569" s="743">
        <v>43831</v>
      </c>
      <c r="AV569" s="743">
        <v>45657</v>
      </c>
      <c r="AW569" s="744" t="s">
        <v>853</v>
      </c>
      <c r="AX569" s="743">
        <v>44249</v>
      </c>
      <c r="AY569" s="742" t="s">
        <v>4381</v>
      </c>
      <c r="AZ569" s="775" t="s">
        <v>734</v>
      </c>
      <c r="BA569" s="734"/>
      <c r="BB569" s="736"/>
      <c r="BC569" s="736"/>
      <c r="BD569" s="736"/>
      <c r="BE569" s="776" t="s">
        <v>800</v>
      </c>
      <c r="BF569" s="779" t="s">
        <v>801</v>
      </c>
      <c r="BG569" s="746" t="s">
        <v>737</v>
      </c>
      <c r="BH569" s="746"/>
      <c r="BI569" s="747"/>
    </row>
    <row r="570" spans="1:61" ht="55.15" customHeight="1">
      <c r="A570" s="875">
        <v>190004036</v>
      </c>
      <c r="B570" s="987">
        <v>19</v>
      </c>
      <c r="C570" s="751" t="s">
        <v>999</v>
      </c>
      <c r="D570" s="833"/>
      <c r="E570" s="727" t="s">
        <v>1000</v>
      </c>
      <c r="F570" s="727"/>
      <c r="G570" s="798" t="s">
        <v>747</v>
      </c>
      <c r="H570" s="798" t="s">
        <v>748</v>
      </c>
      <c r="I570" s="730">
        <v>500</v>
      </c>
      <c r="J570" s="727" t="s">
        <v>749</v>
      </c>
      <c r="K570" s="807" t="s">
        <v>4384</v>
      </c>
      <c r="L570" s="877">
        <v>190005546</v>
      </c>
      <c r="M570" s="733" t="s">
        <v>4385</v>
      </c>
      <c r="N570" s="769" t="s">
        <v>4386</v>
      </c>
      <c r="O570" s="734" t="s">
        <v>4387</v>
      </c>
      <c r="P570" s="734"/>
      <c r="Q570" s="798"/>
      <c r="R570" s="736">
        <v>19300</v>
      </c>
      <c r="S570" s="734" t="s">
        <v>4388</v>
      </c>
      <c r="T570" s="728" t="s">
        <v>722</v>
      </c>
      <c r="U570" s="737" t="s">
        <v>4389</v>
      </c>
      <c r="V570" s="798" t="s">
        <v>724</v>
      </c>
      <c r="W570" s="798" t="s">
        <v>4390</v>
      </c>
      <c r="X570" s="798" t="s">
        <v>4391</v>
      </c>
      <c r="Y570" s="798" t="s">
        <v>727</v>
      </c>
      <c r="Z570" s="734" t="s">
        <v>4392</v>
      </c>
      <c r="AA570" s="798"/>
      <c r="AB570" s="734" t="s">
        <v>4387</v>
      </c>
      <c r="AC570" s="734"/>
      <c r="AD570" s="734">
        <v>19300</v>
      </c>
      <c r="AE570" s="734" t="s">
        <v>4388</v>
      </c>
      <c r="AF570" s="734" t="s">
        <v>4392</v>
      </c>
      <c r="AG570" s="798"/>
      <c r="AH570" s="798"/>
      <c r="AI570" s="798"/>
      <c r="AJ570" s="798"/>
      <c r="AK570" s="798"/>
      <c r="AL570" s="798"/>
      <c r="AM570" s="738"/>
      <c r="AN570" s="738"/>
      <c r="AO570" s="739"/>
      <c r="AP570" s="691" t="s">
        <v>734</v>
      </c>
      <c r="AQ570" s="740" t="s">
        <v>737</v>
      </c>
      <c r="AR570" s="691"/>
      <c r="AS570" s="740"/>
      <c r="AT570" s="740"/>
      <c r="AU570" s="765" t="s">
        <v>763</v>
      </c>
      <c r="AV570" s="765" t="s">
        <v>763</v>
      </c>
      <c r="AW570" s="766" t="s">
        <v>763</v>
      </c>
      <c r="AX570" s="772"/>
      <c r="AY570" s="740"/>
      <c r="AZ570" s="740"/>
      <c r="BA570" s="734"/>
      <c r="BB570" s="734"/>
      <c r="BC570" s="798"/>
      <c r="BD570" s="798"/>
      <c r="BE570" s="776" t="s">
        <v>1012</v>
      </c>
      <c r="BF570" s="730" t="s">
        <v>1013</v>
      </c>
      <c r="BG570" s="746" t="s">
        <v>737</v>
      </c>
      <c r="BH570" s="746"/>
      <c r="BI570" s="747"/>
    </row>
    <row r="571" spans="1:61" ht="40.15" customHeight="1">
      <c r="A571" s="875">
        <v>190003780</v>
      </c>
      <c r="B571" s="987">
        <v>19</v>
      </c>
      <c r="C571" s="751" t="s">
        <v>1787</v>
      </c>
      <c r="D571" s="774"/>
      <c r="E571" s="727" t="s">
        <v>1000</v>
      </c>
      <c r="F571" s="727"/>
      <c r="G571" s="798" t="s">
        <v>747</v>
      </c>
      <c r="H571" s="798" t="s">
        <v>748</v>
      </c>
      <c r="I571" s="730">
        <v>500</v>
      </c>
      <c r="J571" s="727" t="s">
        <v>749</v>
      </c>
      <c r="K571" s="807" t="s">
        <v>4393</v>
      </c>
      <c r="L571" s="877">
        <v>190005439</v>
      </c>
      <c r="M571" s="733" t="s">
        <v>4394</v>
      </c>
      <c r="N571" s="769" t="s">
        <v>4395</v>
      </c>
      <c r="O571" s="734" t="s">
        <v>4396</v>
      </c>
      <c r="P571" s="734"/>
      <c r="Q571" s="798"/>
      <c r="R571" s="736">
        <v>19130</v>
      </c>
      <c r="S571" s="734" t="s">
        <v>1831</v>
      </c>
      <c r="T571" s="728" t="s">
        <v>722</v>
      </c>
      <c r="U571" s="737" t="s">
        <v>4397</v>
      </c>
      <c r="V571" s="798"/>
      <c r="W571" s="798"/>
      <c r="X571" s="798"/>
      <c r="Y571" s="798"/>
      <c r="Z571" s="734" t="s">
        <v>4398</v>
      </c>
      <c r="AA571" s="798"/>
      <c r="AB571" s="734" t="s">
        <v>4396</v>
      </c>
      <c r="AC571" s="734"/>
      <c r="AD571" s="734">
        <v>19130</v>
      </c>
      <c r="AE571" s="734" t="s">
        <v>1831</v>
      </c>
      <c r="AF571" s="734" t="s">
        <v>4398</v>
      </c>
      <c r="AG571" s="798"/>
      <c r="AH571" s="798"/>
      <c r="AI571" s="798"/>
      <c r="AJ571" s="798"/>
      <c r="AK571" s="798"/>
      <c r="AL571" s="798"/>
      <c r="AM571" s="738"/>
      <c r="AN571" s="738"/>
      <c r="AO571" s="739"/>
      <c r="AP571" s="691" t="s">
        <v>734</v>
      </c>
      <c r="AQ571" s="740" t="s">
        <v>737</v>
      </c>
      <c r="AR571" s="691"/>
      <c r="AS571" s="740"/>
      <c r="AT571" s="740"/>
      <c r="AU571" s="765" t="s">
        <v>763</v>
      </c>
      <c r="AV571" s="765" t="s">
        <v>763</v>
      </c>
      <c r="AW571" s="766" t="s">
        <v>763</v>
      </c>
      <c r="AX571" s="772"/>
      <c r="AY571" s="740"/>
      <c r="AZ571" s="740"/>
      <c r="BA571" s="734"/>
      <c r="BB571" s="734"/>
      <c r="BC571" s="798"/>
      <c r="BD571" s="798"/>
      <c r="BE571" s="751" t="s">
        <v>999</v>
      </c>
      <c r="BF571" s="730" t="s">
        <v>1013</v>
      </c>
      <c r="BG571" s="746" t="s">
        <v>737</v>
      </c>
      <c r="BH571" s="746"/>
      <c r="BI571" s="747"/>
    </row>
    <row r="572" spans="1:61" ht="62.25" customHeight="1">
      <c r="A572" s="725">
        <v>190006080</v>
      </c>
      <c r="B572" s="817">
        <v>19</v>
      </c>
      <c r="C572" s="751" t="s">
        <v>1787</v>
      </c>
      <c r="D572" s="774"/>
      <c r="E572" s="727" t="s">
        <v>1000</v>
      </c>
      <c r="F572" s="727"/>
      <c r="G572" s="735" t="s">
        <v>827</v>
      </c>
      <c r="H572" s="735" t="s">
        <v>748</v>
      </c>
      <c r="I572" s="730">
        <v>354</v>
      </c>
      <c r="J572" s="727" t="s">
        <v>771</v>
      </c>
      <c r="K572" s="731" t="s">
        <v>4399</v>
      </c>
      <c r="L572" s="945">
        <v>190005439</v>
      </c>
      <c r="M572" s="733" t="s">
        <v>4394</v>
      </c>
      <c r="N572" s="731" t="s">
        <v>4395</v>
      </c>
      <c r="O572" s="734" t="s">
        <v>4396</v>
      </c>
      <c r="P572" s="734" t="s">
        <v>4400</v>
      </c>
      <c r="Q572" s="735"/>
      <c r="R572" s="734">
        <v>19130</v>
      </c>
      <c r="S572" s="734" t="s">
        <v>1831</v>
      </c>
      <c r="T572" s="728" t="s">
        <v>722</v>
      </c>
      <c r="U572" s="737" t="s">
        <v>4401</v>
      </c>
      <c r="V572" s="727" t="s">
        <v>813</v>
      </c>
      <c r="W572" s="988" t="s">
        <v>4402</v>
      </c>
      <c r="X572" s="988" t="s">
        <v>3920</v>
      </c>
      <c r="Y572" s="988"/>
      <c r="Z572" s="734"/>
      <c r="AA572" s="727" t="s">
        <v>4403</v>
      </c>
      <c r="AB572" s="734" t="s">
        <v>4404</v>
      </c>
      <c r="AC572" s="734"/>
      <c r="AD572" s="734">
        <v>19130</v>
      </c>
      <c r="AE572" s="734" t="s">
        <v>1831</v>
      </c>
      <c r="AF572" s="734" t="s">
        <v>4398</v>
      </c>
      <c r="AG572" s="735"/>
      <c r="AH572" s="735"/>
      <c r="AI572" s="735"/>
      <c r="AJ572" s="735"/>
      <c r="AK572" s="735"/>
      <c r="AL572" s="735"/>
      <c r="AM572" s="738"/>
      <c r="AN572" s="738"/>
      <c r="AO572" s="739"/>
      <c r="AP572" s="691" t="s">
        <v>737</v>
      </c>
      <c r="AQ572" s="862" t="s">
        <v>737</v>
      </c>
      <c r="AR572" s="691"/>
      <c r="AS572" s="862"/>
      <c r="AT572" s="862"/>
      <c r="AU572" s="765" t="s">
        <v>763</v>
      </c>
      <c r="AV572" s="765" t="s">
        <v>763</v>
      </c>
      <c r="AW572" s="766" t="s">
        <v>763</v>
      </c>
      <c r="AX572" s="863"/>
      <c r="AY572" s="862"/>
      <c r="AZ572" s="862"/>
      <c r="BA572" s="734"/>
      <c r="BB572" s="734"/>
      <c r="BC572" s="734"/>
      <c r="BD572" s="734"/>
      <c r="BE572" s="751" t="s">
        <v>999</v>
      </c>
      <c r="BF572" s="730" t="s">
        <v>1013</v>
      </c>
      <c r="BG572" s="746" t="s">
        <v>737</v>
      </c>
      <c r="BH572" s="746"/>
      <c r="BI572" s="747"/>
    </row>
    <row r="573" spans="1:61" ht="52.9" customHeight="1">
      <c r="A573" s="795">
        <v>160014353</v>
      </c>
      <c r="B573" s="742">
        <v>16</v>
      </c>
      <c r="C573" s="751" t="s">
        <v>884</v>
      </c>
      <c r="D573" s="727"/>
      <c r="E573" s="753" t="s">
        <v>826</v>
      </c>
      <c r="F573" s="798"/>
      <c r="G573" s="791" t="s">
        <v>715</v>
      </c>
      <c r="H573" s="791" t="s">
        <v>715</v>
      </c>
      <c r="I573" s="773">
        <v>182</v>
      </c>
      <c r="J573" s="734" t="s">
        <v>716</v>
      </c>
      <c r="K573" s="769" t="s">
        <v>4405</v>
      </c>
      <c r="L573" s="800">
        <v>790017727</v>
      </c>
      <c r="M573" s="733" t="s">
        <v>4406</v>
      </c>
      <c r="N573" s="769" t="s">
        <v>4407</v>
      </c>
      <c r="O573" s="734" t="s">
        <v>4408</v>
      </c>
      <c r="P573" s="734"/>
      <c r="Q573" s="734"/>
      <c r="R573" s="736">
        <v>16230</v>
      </c>
      <c r="S573" s="734" t="s">
        <v>3694</v>
      </c>
      <c r="T573" s="728" t="s">
        <v>722</v>
      </c>
      <c r="U573" s="737" t="s">
        <v>4409</v>
      </c>
      <c r="V573" s="734"/>
      <c r="W573" s="734"/>
      <c r="X573" s="734"/>
      <c r="Y573" s="734"/>
      <c r="Z573" s="734" t="s">
        <v>4410</v>
      </c>
      <c r="AA573" s="734" t="s">
        <v>4411</v>
      </c>
      <c r="AB573" s="734" t="s">
        <v>4412</v>
      </c>
      <c r="AC573" s="734"/>
      <c r="AD573" s="734">
        <v>79000</v>
      </c>
      <c r="AE573" s="734" t="s">
        <v>1295</v>
      </c>
      <c r="AF573" s="734" t="s">
        <v>4413</v>
      </c>
      <c r="AG573" s="734" t="s">
        <v>813</v>
      </c>
      <c r="AH573" s="734" t="s">
        <v>4414</v>
      </c>
      <c r="AI573" s="734" t="s">
        <v>4415</v>
      </c>
      <c r="AJ573" s="734" t="s">
        <v>4416</v>
      </c>
      <c r="AK573" s="989" t="s">
        <v>4417</v>
      </c>
      <c r="AL573" s="734" t="s">
        <v>4418</v>
      </c>
      <c r="AM573" s="802"/>
      <c r="AN573" s="738"/>
      <c r="AO573" s="809"/>
      <c r="AP573" s="789" t="s">
        <v>734</v>
      </c>
      <c r="AQ573" s="712" t="s">
        <v>734</v>
      </c>
      <c r="AR573" s="742" t="s">
        <v>1863</v>
      </c>
      <c r="AS573" s="712" t="s">
        <v>4419</v>
      </c>
      <c r="AT573" s="935" t="s">
        <v>4420</v>
      </c>
      <c r="AU573" s="743">
        <v>42005</v>
      </c>
      <c r="AV573" s="743">
        <v>43830</v>
      </c>
      <c r="AW573" s="744">
        <v>79</v>
      </c>
      <c r="AX573" s="745">
        <v>42005</v>
      </c>
      <c r="AY573" s="742" t="s">
        <v>4421</v>
      </c>
      <c r="AZ573" s="712"/>
      <c r="BA573" s="734" t="s">
        <v>4422</v>
      </c>
      <c r="BB573" s="734" t="s">
        <v>4423</v>
      </c>
      <c r="BC573" s="734"/>
      <c r="BD573" s="734"/>
      <c r="BE573" s="751" t="s">
        <v>3569</v>
      </c>
      <c r="BF573" s="804" t="s">
        <v>947</v>
      </c>
      <c r="BG573" s="746" t="s">
        <v>734</v>
      </c>
      <c r="BH573" s="746"/>
      <c r="BI573" s="747"/>
    </row>
    <row r="574" spans="1:61" ht="51" customHeight="1">
      <c r="A574" s="828">
        <v>790000236</v>
      </c>
      <c r="B574" s="784">
        <v>79</v>
      </c>
      <c r="C574" s="751" t="s">
        <v>884</v>
      </c>
      <c r="D574" s="728"/>
      <c r="E574" s="753" t="s">
        <v>826</v>
      </c>
      <c r="F574" s="785"/>
      <c r="G574" s="736" t="s">
        <v>715</v>
      </c>
      <c r="H574" s="736" t="s">
        <v>715</v>
      </c>
      <c r="I574" s="773">
        <v>189</v>
      </c>
      <c r="J574" s="734" t="s">
        <v>1490</v>
      </c>
      <c r="K574" s="799" t="s">
        <v>4424</v>
      </c>
      <c r="L574" s="786">
        <v>790017727</v>
      </c>
      <c r="M574" s="733" t="s">
        <v>4406</v>
      </c>
      <c r="N574" s="769" t="s">
        <v>4407</v>
      </c>
      <c r="O574" s="734" t="s">
        <v>4425</v>
      </c>
      <c r="P574" s="734"/>
      <c r="Q574" s="734"/>
      <c r="R574" s="736">
        <v>79000</v>
      </c>
      <c r="S574" s="734" t="s">
        <v>1295</v>
      </c>
      <c r="T574" s="728" t="s">
        <v>722</v>
      </c>
      <c r="U574" s="737" t="s">
        <v>4426</v>
      </c>
      <c r="V574" s="734"/>
      <c r="W574" s="734"/>
      <c r="X574" s="734"/>
      <c r="Y574" s="734"/>
      <c r="Z574" s="736" t="s">
        <v>4413</v>
      </c>
      <c r="AA574" s="792" t="s">
        <v>4411</v>
      </c>
      <c r="AB574" s="734" t="s">
        <v>4412</v>
      </c>
      <c r="AC574" s="736"/>
      <c r="AD574" s="736">
        <v>79000</v>
      </c>
      <c r="AE574" s="734" t="s">
        <v>1295</v>
      </c>
      <c r="AF574" s="736" t="s">
        <v>4413</v>
      </c>
      <c r="AG574" s="734" t="s">
        <v>813</v>
      </c>
      <c r="AH574" s="734" t="s">
        <v>4414</v>
      </c>
      <c r="AI574" s="734" t="s">
        <v>4415</v>
      </c>
      <c r="AJ574" s="734" t="s">
        <v>4416</v>
      </c>
      <c r="AK574" s="788" t="s">
        <v>4417</v>
      </c>
      <c r="AL574" s="990" t="s">
        <v>4427</v>
      </c>
      <c r="AM574" s="763"/>
      <c r="AN574" s="738"/>
      <c r="AO574" s="765"/>
      <c r="AP574" s="789" t="s">
        <v>734</v>
      </c>
      <c r="AQ574" s="742" t="s">
        <v>734</v>
      </c>
      <c r="AR574" s="742" t="s">
        <v>1863</v>
      </c>
      <c r="AS574" s="742" t="s">
        <v>4419</v>
      </c>
      <c r="AT574" s="935" t="s">
        <v>4420</v>
      </c>
      <c r="AU574" s="743">
        <v>42005</v>
      </c>
      <c r="AV574" s="743">
        <v>43830</v>
      </c>
      <c r="AW574" s="744">
        <v>79</v>
      </c>
      <c r="AX574" s="745">
        <v>42005</v>
      </c>
      <c r="AY574" s="742" t="s">
        <v>4421</v>
      </c>
      <c r="AZ574" s="742"/>
      <c r="BA574" s="791" t="s">
        <v>4428</v>
      </c>
      <c r="BB574" s="734" t="s">
        <v>4423</v>
      </c>
      <c r="BC574" s="793"/>
      <c r="BD574" s="793"/>
      <c r="BE574" s="751" t="s">
        <v>3569</v>
      </c>
      <c r="BF574" s="785" t="s">
        <v>826</v>
      </c>
      <c r="BG574" s="746" t="s">
        <v>734</v>
      </c>
      <c r="BH574" s="746"/>
      <c r="BI574" s="747"/>
    </row>
    <row r="575" spans="1:61" ht="40.15" customHeight="1">
      <c r="A575" s="828">
        <v>790009823</v>
      </c>
      <c r="B575" s="784">
        <v>79</v>
      </c>
      <c r="C575" s="751" t="s">
        <v>884</v>
      </c>
      <c r="D575" s="728"/>
      <c r="E575" s="753" t="s">
        <v>826</v>
      </c>
      <c r="F575" s="785"/>
      <c r="G575" s="736" t="s">
        <v>715</v>
      </c>
      <c r="H575" s="736" t="s">
        <v>715</v>
      </c>
      <c r="I575" s="773">
        <v>182</v>
      </c>
      <c r="J575" s="734" t="s">
        <v>716</v>
      </c>
      <c r="K575" s="769" t="s">
        <v>4429</v>
      </c>
      <c r="L575" s="786">
        <v>790017727</v>
      </c>
      <c r="M575" s="733" t="s">
        <v>4406</v>
      </c>
      <c r="N575" s="769" t="s">
        <v>4407</v>
      </c>
      <c r="O575" s="734" t="s">
        <v>4430</v>
      </c>
      <c r="P575" s="734"/>
      <c r="Q575" s="734"/>
      <c r="R575" s="736">
        <v>79000</v>
      </c>
      <c r="S575" s="734" t="s">
        <v>1295</v>
      </c>
      <c r="T575" s="728" t="s">
        <v>722</v>
      </c>
      <c r="U575" s="737" t="s">
        <v>4431</v>
      </c>
      <c r="V575" s="734"/>
      <c r="W575" s="734"/>
      <c r="X575" s="734"/>
      <c r="Y575" s="734"/>
      <c r="Z575" s="736" t="s">
        <v>4413</v>
      </c>
      <c r="AA575" s="792" t="s">
        <v>4411</v>
      </c>
      <c r="AB575" s="734" t="s">
        <v>4412</v>
      </c>
      <c r="AC575" s="736"/>
      <c r="AD575" s="736">
        <v>79000</v>
      </c>
      <c r="AE575" s="734" t="s">
        <v>1295</v>
      </c>
      <c r="AF575" s="736" t="s">
        <v>4413</v>
      </c>
      <c r="AG575" s="734" t="s">
        <v>813</v>
      </c>
      <c r="AH575" s="734" t="s">
        <v>4414</v>
      </c>
      <c r="AI575" s="734" t="s">
        <v>4415</v>
      </c>
      <c r="AJ575" s="734" t="s">
        <v>4416</v>
      </c>
      <c r="AK575" s="788" t="s">
        <v>4417</v>
      </c>
      <c r="AL575" s="990" t="s">
        <v>4418</v>
      </c>
      <c r="AM575" s="763"/>
      <c r="AN575" s="738"/>
      <c r="AO575" s="765"/>
      <c r="AP575" s="789" t="s">
        <v>734</v>
      </c>
      <c r="AQ575" s="742" t="s">
        <v>734</v>
      </c>
      <c r="AR575" s="742" t="s">
        <v>1863</v>
      </c>
      <c r="AS575" s="742" t="s">
        <v>4419</v>
      </c>
      <c r="AT575" s="935" t="s">
        <v>4420</v>
      </c>
      <c r="AU575" s="743">
        <v>42005</v>
      </c>
      <c r="AV575" s="743">
        <v>43830</v>
      </c>
      <c r="AW575" s="744">
        <v>79</v>
      </c>
      <c r="AX575" s="745">
        <v>42005</v>
      </c>
      <c r="AY575" s="742" t="s">
        <v>4421</v>
      </c>
      <c r="AZ575" s="742"/>
      <c r="BA575" s="791" t="s">
        <v>4428</v>
      </c>
      <c r="BB575" s="734" t="s">
        <v>4423</v>
      </c>
      <c r="BC575" s="793"/>
      <c r="BD575" s="793"/>
      <c r="BE575" s="751" t="s">
        <v>3569</v>
      </c>
      <c r="BF575" s="944" t="s">
        <v>826</v>
      </c>
      <c r="BG575" s="746" t="s">
        <v>734</v>
      </c>
      <c r="BH575" s="746"/>
      <c r="BI575" s="747"/>
    </row>
    <row r="576" spans="1:61" ht="40.15" customHeight="1">
      <c r="A576" s="828">
        <v>790013148</v>
      </c>
      <c r="B576" s="784">
        <v>79</v>
      </c>
      <c r="C576" s="751" t="s">
        <v>884</v>
      </c>
      <c r="D576" s="728"/>
      <c r="E576" s="753" t="s">
        <v>826</v>
      </c>
      <c r="F576" s="785"/>
      <c r="G576" s="736" t="s">
        <v>715</v>
      </c>
      <c r="H576" s="736" t="s">
        <v>715</v>
      </c>
      <c r="I576" s="773">
        <v>182</v>
      </c>
      <c r="J576" s="734" t="s">
        <v>716</v>
      </c>
      <c r="K576" s="769" t="s">
        <v>4432</v>
      </c>
      <c r="L576" s="786">
        <v>790017727</v>
      </c>
      <c r="M576" s="733" t="s">
        <v>4406</v>
      </c>
      <c r="N576" s="769" t="s">
        <v>4407</v>
      </c>
      <c r="O576" s="734" t="s">
        <v>4433</v>
      </c>
      <c r="P576" s="734" t="s">
        <v>4434</v>
      </c>
      <c r="Q576" s="760"/>
      <c r="R576" s="736">
        <v>79012</v>
      </c>
      <c r="S576" s="760" t="s">
        <v>1270</v>
      </c>
      <c r="T576" s="728" t="s">
        <v>722</v>
      </c>
      <c r="U576" s="737" t="s">
        <v>4426</v>
      </c>
      <c r="V576" s="734"/>
      <c r="W576" s="734"/>
      <c r="X576" s="734"/>
      <c r="Y576" s="734"/>
      <c r="Z576" s="736" t="s">
        <v>4435</v>
      </c>
      <c r="AA576" s="792" t="s">
        <v>4411</v>
      </c>
      <c r="AB576" s="734" t="s">
        <v>4412</v>
      </c>
      <c r="AC576" s="736"/>
      <c r="AD576" s="736">
        <v>79000</v>
      </c>
      <c r="AE576" s="734" t="s">
        <v>1295</v>
      </c>
      <c r="AF576" s="736" t="s">
        <v>4413</v>
      </c>
      <c r="AG576" s="734" t="s">
        <v>813</v>
      </c>
      <c r="AH576" s="734" t="s">
        <v>4414</v>
      </c>
      <c r="AI576" s="734" t="s">
        <v>4415</v>
      </c>
      <c r="AJ576" s="734" t="s">
        <v>4416</v>
      </c>
      <c r="AK576" s="788" t="s">
        <v>4417</v>
      </c>
      <c r="AL576" s="990" t="s">
        <v>4418</v>
      </c>
      <c r="AM576" s="991"/>
      <c r="AN576" s="992"/>
      <c r="AO576" s="993"/>
      <c r="AP576" s="789" t="s">
        <v>734</v>
      </c>
      <c r="AQ576" s="859" t="s">
        <v>737</v>
      </c>
      <c r="AR576" s="691"/>
      <c r="AS576" s="691"/>
      <c r="AT576" s="994" t="s">
        <v>4420</v>
      </c>
      <c r="AU576" s="765" t="s">
        <v>763</v>
      </c>
      <c r="AV576" s="765" t="s">
        <v>763</v>
      </c>
      <c r="AW576" s="766" t="s">
        <v>763</v>
      </c>
      <c r="AX576" s="739"/>
      <c r="AY576" s="691"/>
      <c r="AZ576" s="691"/>
      <c r="BA576" s="734" t="s">
        <v>4436</v>
      </c>
      <c r="BB576" s="734" t="s">
        <v>4423</v>
      </c>
      <c r="BC576" s="793"/>
      <c r="BD576" s="793"/>
      <c r="BE576" s="751" t="s">
        <v>3569</v>
      </c>
      <c r="BF576" s="944" t="s">
        <v>826</v>
      </c>
      <c r="BG576" s="746" t="s">
        <v>734</v>
      </c>
      <c r="BH576" s="746"/>
      <c r="BI576" s="747"/>
    </row>
    <row r="577" spans="1:61" ht="40.15" customHeight="1">
      <c r="A577" s="828">
        <v>790013478</v>
      </c>
      <c r="B577" s="784">
        <v>79</v>
      </c>
      <c r="C577" s="734" t="s">
        <v>884</v>
      </c>
      <c r="D577" s="728"/>
      <c r="E577" s="753" t="s">
        <v>826</v>
      </c>
      <c r="F577" s="785"/>
      <c r="G577" s="736" t="s">
        <v>715</v>
      </c>
      <c r="H577" s="736" t="s">
        <v>715</v>
      </c>
      <c r="I577" s="773">
        <v>182</v>
      </c>
      <c r="J577" s="734" t="s">
        <v>716</v>
      </c>
      <c r="K577" s="769" t="s">
        <v>4437</v>
      </c>
      <c r="L577" s="786">
        <v>790017727</v>
      </c>
      <c r="M577" s="733" t="s">
        <v>4406</v>
      </c>
      <c r="N577" s="769" t="s">
        <v>4407</v>
      </c>
      <c r="O577" s="734" t="s">
        <v>4430</v>
      </c>
      <c r="P577" s="734"/>
      <c r="Q577" s="734"/>
      <c r="R577" s="736">
        <v>79000</v>
      </c>
      <c r="S577" s="734" t="s">
        <v>1295</v>
      </c>
      <c r="T577" s="728" t="s">
        <v>722</v>
      </c>
      <c r="U577" s="737" t="s">
        <v>4431</v>
      </c>
      <c r="V577" s="734"/>
      <c r="W577" s="734"/>
      <c r="X577" s="734"/>
      <c r="Y577" s="734"/>
      <c r="Z577" s="736" t="s">
        <v>4413</v>
      </c>
      <c r="AA577" s="792" t="s">
        <v>4411</v>
      </c>
      <c r="AB577" s="734" t="s">
        <v>4412</v>
      </c>
      <c r="AC577" s="736"/>
      <c r="AD577" s="736">
        <v>79000</v>
      </c>
      <c r="AE577" s="734" t="s">
        <v>1295</v>
      </c>
      <c r="AF577" s="736" t="s">
        <v>4413</v>
      </c>
      <c r="AG577" s="734" t="s">
        <v>813</v>
      </c>
      <c r="AH577" s="734" t="s">
        <v>4414</v>
      </c>
      <c r="AI577" s="734" t="s">
        <v>4415</v>
      </c>
      <c r="AJ577" s="734" t="s">
        <v>4416</v>
      </c>
      <c r="AK577" s="788" t="s">
        <v>4417</v>
      </c>
      <c r="AL577" s="990" t="s">
        <v>4418</v>
      </c>
      <c r="AM577" s="763"/>
      <c r="AN577" s="738"/>
      <c r="AO577" s="765"/>
      <c r="AP577" s="789" t="s">
        <v>734</v>
      </c>
      <c r="AQ577" s="742" t="s">
        <v>734</v>
      </c>
      <c r="AR577" s="742" t="s">
        <v>1863</v>
      </c>
      <c r="AS577" s="742" t="s">
        <v>4419</v>
      </c>
      <c r="AT577" s="935" t="s">
        <v>4420</v>
      </c>
      <c r="AU577" s="743">
        <v>42005</v>
      </c>
      <c r="AV577" s="743">
        <v>43830</v>
      </c>
      <c r="AW577" s="744">
        <v>79</v>
      </c>
      <c r="AX577" s="745">
        <v>42005</v>
      </c>
      <c r="AY577" s="742" t="s">
        <v>4421</v>
      </c>
      <c r="AZ577" s="742"/>
      <c r="BA577" s="791" t="s">
        <v>4428</v>
      </c>
      <c r="BB577" s="734" t="s">
        <v>4423</v>
      </c>
      <c r="BC577" s="793"/>
      <c r="BD577" s="793"/>
      <c r="BE577" s="751" t="s">
        <v>3569</v>
      </c>
      <c r="BF577" s="785" t="s">
        <v>826</v>
      </c>
      <c r="BG577" s="746" t="s">
        <v>734</v>
      </c>
      <c r="BH577" s="746"/>
      <c r="BI577" s="747"/>
    </row>
    <row r="578" spans="1:61" ht="40.15" customHeight="1">
      <c r="A578" s="828">
        <v>790013486</v>
      </c>
      <c r="B578" s="784">
        <v>79</v>
      </c>
      <c r="C578" s="734" t="s">
        <v>884</v>
      </c>
      <c r="D578" s="728"/>
      <c r="E578" s="753" t="s">
        <v>826</v>
      </c>
      <c r="F578" s="785"/>
      <c r="G578" s="736" t="s">
        <v>715</v>
      </c>
      <c r="H578" s="736" t="s">
        <v>715</v>
      </c>
      <c r="I578" s="773">
        <v>182</v>
      </c>
      <c r="J578" s="734" t="s">
        <v>716</v>
      </c>
      <c r="K578" s="769" t="s">
        <v>4438</v>
      </c>
      <c r="L578" s="786">
        <v>790017727</v>
      </c>
      <c r="M578" s="733" t="s">
        <v>4406</v>
      </c>
      <c r="N578" s="769" t="s">
        <v>4407</v>
      </c>
      <c r="O578" s="734" t="s">
        <v>4439</v>
      </c>
      <c r="P578" s="734"/>
      <c r="Q578" s="734"/>
      <c r="R578" s="736">
        <v>79000</v>
      </c>
      <c r="S578" s="734" t="s">
        <v>1295</v>
      </c>
      <c r="T578" s="728" t="s">
        <v>722</v>
      </c>
      <c r="U578" s="737" t="s">
        <v>4431</v>
      </c>
      <c r="V578" s="734"/>
      <c r="W578" s="734"/>
      <c r="X578" s="734"/>
      <c r="Y578" s="734"/>
      <c r="Z578" s="736" t="s">
        <v>4413</v>
      </c>
      <c r="AA578" s="792" t="s">
        <v>4411</v>
      </c>
      <c r="AB578" s="734" t="s">
        <v>4412</v>
      </c>
      <c r="AC578" s="736"/>
      <c r="AD578" s="736">
        <v>79000</v>
      </c>
      <c r="AE578" s="734" t="s">
        <v>1295</v>
      </c>
      <c r="AF578" s="736" t="s">
        <v>4413</v>
      </c>
      <c r="AG578" s="734" t="s">
        <v>813</v>
      </c>
      <c r="AH578" s="734" t="s">
        <v>4414</v>
      </c>
      <c r="AI578" s="734" t="s">
        <v>4415</v>
      </c>
      <c r="AJ578" s="734" t="s">
        <v>4416</v>
      </c>
      <c r="AK578" s="788" t="s">
        <v>4417</v>
      </c>
      <c r="AL578" s="990" t="s">
        <v>4418</v>
      </c>
      <c r="AM578" s="763"/>
      <c r="AN578" s="738"/>
      <c r="AO578" s="765"/>
      <c r="AP578" s="789" t="s">
        <v>734</v>
      </c>
      <c r="AQ578" s="742" t="s">
        <v>734</v>
      </c>
      <c r="AR578" s="742" t="s">
        <v>1863</v>
      </c>
      <c r="AS578" s="742" t="s">
        <v>4419</v>
      </c>
      <c r="AT578" s="935" t="s">
        <v>4420</v>
      </c>
      <c r="AU578" s="743">
        <v>42005</v>
      </c>
      <c r="AV578" s="743">
        <v>43830</v>
      </c>
      <c r="AW578" s="744">
        <v>79</v>
      </c>
      <c r="AX578" s="745">
        <v>42005</v>
      </c>
      <c r="AY578" s="742" t="s">
        <v>4421</v>
      </c>
      <c r="AZ578" s="742"/>
      <c r="BA578" s="791" t="s">
        <v>4428</v>
      </c>
      <c r="BB578" s="734" t="s">
        <v>4423</v>
      </c>
      <c r="BC578" s="793"/>
      <c r="BD578" s="793"/>
      <c r="BE578" s="751" t="s">
        <v>3569</v>
      </c>
      <c r="BF578" s="785" t="s">
        <v>826</v>
      </c>
      <c r="BG578" s="746" t="s">
        <v>734</v>
      </c>
      <c r="BH578" s="746"/>
      <c r="BI578" s="747"/>
    </row>
    <row r="579" spans="1:61" ht="40.15" customHeight="1">
      <c r="A579" s="828">
        <v>790014138</v>
      </c>
      <c r="B579" s="784">
        <v>79</v>
      </c>
      <c r="C579" s="734" t="s">
        <v>884</v>
      </c>
      <c r="D579" s="728"/>
      <c r="E579" s="753" t="s">
        <v>826</v>
      </c>
      <c r="F579" s="785"/>
      <c r="G579" s="736" t="s">
        <v>715</v>
      </c>
      <c r="H579" s="736" t="s">
        <v>715</v>
      </c>
      <c r="I579" s="773">
        <v>190</v>
      </c>
      <c r="J579" s="734" t="s">
        <v>739</v>
      </c>
      <c r="K579" s="769" t="s">
        <v>4440</v>
      </c>
      <c r="L579" s="786">
        <v>790017727</v>
      </c>
      <c r="M579" s="733" t="s">
        <v>4406</v>
      </c>
      <c r="N579" s="769" t="s">
        <v>4407</v>
      </c>
      <c r="O579" s="734" t="s">
        <v>4412</v>
      </c>
      <c r="P579" s="734"/>
      <c r="Q579" s="734"/>
      <c r="R579" s="736">
        <v>79000</v>
      </c>
      <c r="S579" s="734" t="s">
        <v>1295</v>
      </c>
      <c r="T579" s="728" t="s">
        <v>722</v>
      </c>
      <c r="U579" s="737" t="s">
        <v>4431</v>
      </c>
      <c r="V579" s="734"/>
      <c r="W579" s="734"/>
      <c r="X579" s="734"/>
      <c r="Y579" s="734"/>
      <c r="Z579" s="736" t="s">
        <v>4413</v>
      </c>
      <c r="AA579" s="792" t="s">
        <v>4411</v>
      </c>
      <c r="AB579" s="734" t="s">
        <v>4412</v>
      </c>
      <c r="AC579" s="736"/>
      <c r="AD579" s="736">
        <v>79000</v>
      </c>
      <c r="AE579" s="734" t="s">
        <v>1295</v>
      </c>
      <c r="AF579" s="736" t="s">
        <v>4413</v>
      </c>
      <c r="AG579" s="734" t="s">
        <v>813</v>
      </c>
      <c r="AH579" s="734" t="s">
        <v>4414</v>
      </c>
      <c r="AI579" s="734" t="s">
        <v>4415</v>
      </c>
      <c r="AJ579" s="734" t="s">
        <v>4416</v>
      </c>
      <c r="AK579" s="788" t="s">
        <v>4417</v>
      </c>
      <c r="AL579" s="990" t="s">
        <v>4418</v>
      </c>
      <c r="AM579" s="763"/>
      <c r="AN579" s="738"/>
      <c r="AO579" s="765"/>
      <c r="AP579" s="789" t="s">
        <v>734</v>
      </c>
      <c r="AQ579" s="742" t="s">
        <v>734</v>
      </c>
      <c r="AR579" s="742" t="s">
        <v>1863</v>
      </c>
      <c r="AS579" s="742" t="s">
        <v>4419</v>
      </c>
      <c r="AT579" s="935" t="s">
        <v>4420</v>
      </c>
      <c r="AU579" s="743">
        <v>42005</v>
      </c>
      <c r="AV579" s="743">
        <v>43830</v>
      </c>
      <c r="AW579" s="744">
        <v>79</v>
      </c>
      <c r="AX579" s="745">
        <v>42005</v>
      </c>
      <c r="AY579" s="742" t="s">
        <v>4421</v>
      </c>
      <c r="AZ579" s="742"/>
      <c r="BA579" s="791" t="s">
        <v>4428</v>
      </c>
      <c r="BB579" s="734" t="s">
        <v>4423</v>
      </c>
      <c r="BC579" s="793"/>
      <c r="BD579" s="793"/>
      <c r="BE579" s="751" t="s">
        <v>3569</v>
      </c>
      <c r="BF579" s="785" t="s">
        <v>826</v>
      </c>
      <c r="BG579" s="746" t="s">
        <v>734</v>
      </c>
      <c r="BH579" s="746"/>
      <c r="BI579" s="747"/>
    </row>
    <row r="580" spans="1:61" ht="40.15" customHeight="1">
      <c r="A580" s="828">
        <v>790017677</v>
      </c>
      <c r="B580" s="784">
        <v>79</v>
      </c>
      <c r="C580" s="734" t="s">
        <v>884</v>
      </c>
      <c r="D580" s="728"/>
      <c r="E580" s="753" t="s">
        <v>826</v>
      </c>
      <c r="F580" s="785"/>
      <c r="G580" s="736" t="s">
        <v>715</v>
      </c>
      <c r="H580" s="736" t="s">
        <v>715</v>
      </c>
      <c r="I580" s="773">
        <v>182</v>
      </c>
      <c r="J580" s="734" t="s">
        <v>716</v>
      </c>
      <c r="K580" s="769" t="s">
        <v>4441</v>
      </c>
      <c r="L580" s="786">
        <v>790017727</v>
      </c>
      <c r="M580" s="733" t="s">
        <v>4406</v>
      </c>
      <c r="N580" s="769" t="s">
        <v>4407</v>
      </c>
      <c r="O580" s="734" t="s">
        <v>4442</v>
      </c>
      <c r="P580" s="734"/>
      <c r="Q580" s="787"/>
      <c r="R580" s="736">
        <v>79300</v>
      </c>
      <c r="S580" s="787" t="s">
        <v>1346</v>
      </c>
      <c r="T580" s="728" t="s">
        <v>722</v>
      </c>
      <c r="U580" s="737" t="s">
        <v>4431</v>
      </c>
      <c r="V580" s="734"/>
      <c r="W580" s="734"/>
      <c r="X580" s="734"/>
      <c r="Y580" s="734"/>
      <c r="Z580" s="736" t="s">
        <v>4413</v>
      </c>
      <c r="AA580" s="792" t="s">
        <v>4411</v>
      </c>
      <c r="AB580" s="734" t="s">
        <v>4412</v>
      </c>
      <c r="AC580" s="736"/>
      <c r="AD580" s="736">
        <v>79000</v>
      </c>
      <c r="AE580" s="734" t="s">
        <v>1295</v>
      </c>
      <c r="AF580" s="736" t="s">
        <v>4413</v>
      </c>
      <c r="AG580" s="734" t="s">
        <v>813</v>
      </c>
      <c r="AH580" s="734" t="s">
        <v>4414</v>
      </c>
      <c r="AI580" s="734" t="s">
        <v>4415</v>
      </c>
      <c r="AJ580" s="734" t="s">
        <v>4416</v>
      </c>
      <c r="AK580" s="788" t="s">
        <v>4417</v>
      </c>
      <c r="AL580" s="990" t="s">
        <v>4418</v>
      </c>
      <c r="AM580" s="763"/>
      <c r="AN580" s="738"/>
      <c r="AO580" s="765"/>
      <c r="AP580" s="789" t="s">
        <v>734</v>
      </c>
      <c r="AQ580" s="742" t="s">
        <v>734</v>
      </c>
      <c r="AR580" s="742" t="s">
        <v>1863</v>
      </c>
      <c r="AS580" s="742" t="s">
        <v>4419</v>
      </c>
      <c r="AT580" s="935" t="s">
        <v>4420</v>
      </c>
      <c r="AU580" s="743">
        <v>42005</v>
      </c>
      <c r="AV580" s="743">
        <v>43830</v>
      </c>
      <c r="AW580" s="744">
        <v>79</v>
      </c>
      <c r="AX580" s="745">
        <v>42005</v>
      </c>
      <c r="AY580" s="742" t="s">
        <v>4421</v>
      </c>
      <c r="AZ580" s="742"/>
      <c r="BA580" s="791" t="s">
        <v>4428</v>
      </c>
      <c r="BB580" s="734" t="s">
        <v>4423</v>
      </c>
      <c r="BC580" s="793"/>
      <c r="BD580" s="793"/>
      <c r="BE580" s="751" t="s">
        <v>3569</v>
      </c>
      <c r="BF580" s="785" t="s">
        <v>826</v>
      </c>
      <c r="BG580" s="746" t="s">
        <v>734</v>
      </c>
      <c r="BH580" s="746"/>
      <c r="BI580" s="747"/>
    </row>
    <row r="581" spans="1:61" ht="59.25" customHeight="1">
      <c r="A581" s="828">
        <v>790021117</v>
      </c>
      <c r="B581" s="784">
        <v>79</v>
      </c>
      <c r="C581" s="734" t="s">
        <v>884</v>
      </c>
      <c r="D581" s="728"/>
      <c r="E581" s="753" t="s">
        <v>826</v>
      </c>
      <c r="F581" s="785"/>
      <c r="G581" s="736" t="s">
        <v>715</v>
      </c>
      <c r="H581" s="736" t="s">
        <v>715</v>
      </c>
      <c r="I581" s="773">
        <v>445</v>
      </c>
      <c r="J581" s="734" t="s">
        <v>1023</v>
      </c>
      <c r="K581" s="769" t="s">
        <v>4443</v>
      </c>
      <c r="L581" s="786">
        <v>790017727</v>
      </c>
      <c r="M581" s="733" t="s">
        <v>4406</v>
      </c>
      <c r="N581" s="769" t="s">
        <v>4407</v>
      </c>
      <c r="O581" s="734" t="s">
        <v>4412</v>
      </c>
      <c r="P581" s="734"/>
      <c r="Q581" s="734"/>
      <c r="R581" s="736">
        <v>79000</v>
      </c>
      <c r="S581" s="734" t="s">
        <v>1295</v>
      </c>
      <c r="T581" s="728" t="s">
        <v>722</v>
      </c>
      <c r="U581" s="737" t="s">
        <v>4431</v>
      </c>
      <c r="V581" s="734"/>
      <c r="W581" s="734"/>
      <c r="X581" s="734"/>
      <c r="Y581" s="734"/>
      <c r="Z581" s="736" t="s">
        <v>4413</v>
      </c>
      <c r="AA581" s="792" t="s">
        <v>4411</v>
      </c>
      <c r="AB581" s="734" t="s">
        <v>4412</v>
      </c>
      <c r="AC581" s="736"/>
      <c r="AD581" s="736">
        <v>79000</v>
      </c>
      <c r="AE581" s="734" t="s">
        <v>1295</v>
      </c>
      <c r="AF581" s="736" t="s">
        <v>4413</v>
      </c>
      <c r="AG581" s="734" t="s">
        <v>813</v>
      </c>
      <c r="AH581" s="734" t="s">
        <v>4414</v>
      </c>
      <c r="AI581" s="734" t="s">
        <v>4415</v>
      </c>
      <c r="AJ581" s="734" t="s">
        <v>4416</v>
      </c>
      <c r="AK581" s="788" t="s">
        <v>4417</v>
      </c>
      <c r="AL581" s="990" t="s">
        <v>4418</v>
      </c>
      <c r="AM581" s="763"/>
      <c r="AN581" s="738"/>
      <c r="AO581" s="765">
        <v>44928</v>
      </c>
      <c r="AP581" s="789" t="s">
        <v>734</v>
      </c>
      <c r="AQ581" s="691" t="s">
        <v>737</v>
      </c>
      <c r="AR581" s="691"/>
      <c r="AS581" s="691"/>
      <c r="AT581" s="994" t="s">
        <v>4444</v>
      </c>
      <c r="AU581" s="765"/>
      <c r="AV581" s="765"/>
      <c r="AW581" s="766"/>
      <c r="AX581" s="863"/>
      <c r="AY581" s="691"/>
      <c r="AZ581" s="691"/>
      <c r="BA581" s="791" t="s">
        <v>4445</v>
      </c>
      <c r="BB581" s="734"/>
      <c r="BC581" s="793"/>
      <c r="BD581" s="793"/>
      <c r="BE581" s="751" t="s">
        <v>3569</v>
      </c>
      <c r="BF581" s="785"/>
      <c r="BG581" s="746" t="s">
        <v>737</v>
      </c>
      <c r="BH581" s="746"/>
      <c r="BI581" s="747"/>
    </row>
    <row r="582" spans="1:61" ht="40.15" customHeight="1">
      <c r="A582" s="805">
        <v>160004123</v>
      </c>
      <c r="B582" s="712">
        <v>16</v>
      </c>
      <c r="C582" s="727" t="s">
        <v>926</v>
      </c>
      <c r="D582" s="727"/>
      <c r="E582" s="797" t="s">
        <v>927</v>
      </c>
      <c r="F582" s="798"/>
      <c r="G582" s="791" t="s">
        <v>747</v>
      </c>
      <c r="H582" s="791" t="s">
        <v>748</v>
      </c>
      <c r="I582" s="730">
        <v>500</v>
      </c>
      <c r="J582" s="727" t="s">
        <v>749</v>
      </c>
      <c r="K582" s="848" t="s">
        <v>4446</v>
      </c>
      <c r="L582" s="800">
        <v>570010173</v>
      </c>
      <c r="M582" s="733" t="s">
        <v>4447</v>
      </c>
      <c r="N582" s="769" t="s">
        <v>4447</v>
      </c>
      <c r="O582" s="734" t="s">
        <v>2150</v>
      </c>
      <c r="P582" s="734"/>
      <c r="Q582" s="760"/>
      <c r="R582" s="736">
        <v>16150</v>
      </c>
      <c r="S582" s="734" t="s">
        <v>4448</v>
      </c>
      <c r="T582" s="728" t="s">
        <v>722</v>
      </c>
      <c r="U582" s="737" t="s">
        <v>4449</v>
      </c>
      <c r="V582" s="798"/>
      <c r="W582" s="798"/>
      <c r="X582" s="798"/>
      <c r="Y582" s="798"/>
      <c r="Z582" s="734" t="s">
        <v>4450</v>
      </c>
      <c r="AA582" s="808"/>
      <c r="AB582" s="734" t="s">
        <v>4451</v>
      </c>
      <c r="AC582" s="734" t="s">
        <v>4452</v>
      </c>
      <c r="AD582" s="734">
        <v>57013</v>
      </c>
      <c r="AE582" s="734" t="s">
        <v>4453</v>
      </c>
      <c r="AF582" s="801">
        <v>387222124</v>
      </c>
      <c r="AG582" s="798"/>
      <c r="AH582" s="798"/>
      <c r="AI582" s="798"/>
      <c r="AJ582" s="798"/>
      <c r="AK582" s="798"/>
      <c r="AL582" s="798"/>
      <c r="AM582" s="802"/>
      <c r="AN582" s="738"/>
      <c r="AO582" s="739"/>
      <c r="AP582" s="691" t="s">
        <v>734</v>
      </c>
      <c r="AQ582" s="712" t="s">
        <v>734</v>
      </c>
      <c r="AR582" s="742" t="s">
        <v>748</v>
      </c>
      <c r="AS582" s="810" t="s">
        <v>4454</v>
      </c>
      <c r="AT582" s="712"/>
      <c r="AU582" s="743">
        <v>45292</v>
      </c>
      <c r="AV582" s="743">
        <v>47118</v>
      </c>
      <c r="AW582" s="744">
        <v>16</v>
      </c>
      <c r="AX582" s="811">
        <v>45293</v>
      </c>
      <c r="AY582" s="810" t="s">
        <v>869</v>
      </c>
      <c r="AZ582" s="810" t="s">
        <v>737</v>
      </c>
      <c r="BA582" s="734"/>
      <c r="BB582" s="734" t="s">
        <v>4455</v>
      </c>
      <c r="BC582" s="734"/>
      <c r="BD582" s="734"/>
      <c r="BE582" s="767" t="s">
        <v>2179</v>
      </c>
      <c r="BF582" s="804" t="s">
        <v>947</v>
      </c>
      <c r="BG582" s="746" t="s">
        <v>737</v>
      </c>
      <c r="BH582" s="746"/>
      <c r="BI582" s="747"/>
    </row>
    <row r="583" spans="1:61" ht="40.15" customHeight="1">
      <c r="A583" s="749">
        <v>470011669</v>
      </c>
      <c r="B583" s="849">
        <v>47</v>
      </c>
      <c r="C583" s="727" t="s">
        <v>999</v>
      </c>
      <c r="D583" s="727"/>
      <c r="E583" s="753" t="s">
        <v>1714</v>
      </c>
      <c r="F583" s="753"/>
      <c r="G583" s="736" t="s">
        <v>3126</v>
      </c>
      <c r="H583" s="754" t="s">
        <v>715</v>
      </c>
      <c r="I583" s="770">
        <v>354</v>
      </c>
      <c r="J583" s="771" t="s">
        <v>771</v>
      </c>
      <c r="K583" s="757" t="s">
        <v>4456</v>
      </c>
      <c r="L583" s="758">
        <v>470011628</v>
      </c>
      <c r="M583" s="733" t="s">
        <v>4457</v>
      </c>
      <c r="N583" s="769" t="s">
        <v>4457</v>
      </c>
      <c r="O583" s="791" t="s">
        <v>4458</v>
      </c>
      <c r="P583" s="760"/>
      <c r="Q583" s="736"/>
      <c r="R583" s="736">
        <v>47260</v>
      </c>
      <c r="S583" s="761" t="s">
        <v>2458</v>
      </c>
      <c r="T583" s="728" t="s">
        <v>722</v>
      </c>
      <c r="U583" s="737" t="s">
        <v>4459</v>
      </c>
      <c r="V583" s="736"/>
      <c r="W583" s="736"/>
      <c r="X583" s="736"/>
      <c r="Y583" s="736"/>
      <c r="Z583" s="736" t="s">
        <v>4460</v>
      </c>
      <c r="AA583" s="736"/>
      <c r="AB583" s="734" t="s">
        <v>4461</v>
      </c>
      <c r="AC583" s="736"/>
      <c r="AD583" s="736">
        <v>47320</v>
      </c>
      <c r="AE583" s="734" t="s">
        <v>2260</v>
      </c>
      <c r="AF583" s="736" t="s">
        <v>4460</v>
      </c>
      <c r="AG583" s="736"/>
      <c r="AH583" s="736"/>
      <c r="AI583" s="736"/>
      <c r="AJ583" s="736"/>
      <c r="AK583" s="736"/>
      <c r="AL583" s="736"/>
      <c r="AM583" s="763"/>
      <c r="AN583" s="738"/>
      <c r="AO583" s="764"/>
      <c r="AP583" s="691" t="s">
        <v>737</v>
      </c>
      <c r="AQ583" s="691" t="s">
        <v>737</v>
      </c>
      <c r="AR583" s="691"/>
      <c r="AS583" s="752"/>
      <c r="AT583" s="691"/>
      <c r="AU583" s="765" t="s">
        <v>763</v>
      </c>
      <c r="AV583" s="765" t="s">
        <v>763</v>
      </c>
      <c r="AW583" s="766" t="s">
        <v>763</v>
      </c>
      <c r="AX583" s="765"/>
      <c r="AY583" s="691"/>
      <c r="AZ583" s="752"/>
      <c r="BA583" s="734"/>
      <c r="BB583" s="736"/>
      <c r="BC583" s="736"/>
      <c r="BD583" s="736"/>
      <c r="BE583" s="734" t="s">
        <v>1451</v>
      </c>
      <c r="BF583" s="794" t="s">
        <v>1723</v>
      </c>
      <c r="BG583" s="746" t="s">
        <v>737</v>
      </c>
      <c r="BH583" s="746"/>
      <c r="BI583" s="747"/>
    </row>
    <row r="584" spans="1:61" ht="24">
      <c r="A584" s="749">
        <v>330021148</v>
      </c>
      <c r="B584" s="825">
        <v>33</v>
      </c>
      <c r="C584" s="751" t="s">
        <v>857</v>
      </c>
      <c r="D584" s="752"/>
      <c r="E584" s="753" t="s">
        <v>1411</v>
      </c>
      <c r="F584" s="752"/>
      <c r="G584" s="736" t="s">
        <v>715</v>
      </c>
      <c r="H584" s="754" t="s">
        <v>715</v>
      </c>
      <c r="I584" s="755">
        <v>437</v>
      </c>
      <c r="J584" s="756" t="s">
        <v>990</v>
      </c>
      <c r="K584" s="778" t="s">
        <v>4462</v>
      </c>
      <c r="L584" s="758">
        <v>330021098</v>
      </c>
      <c r="M584" s="733" t="s">
        <v>4463</v>
      </c>
      <c r="N584" s="769" t="s">
        <v>4463</v>
      </c>
      <c r="O584" s="734" t="s">
        <v>4464</v>
      </c>
      <c r="P584" s="760"/>
      <c r="Q584" s="736"/>
      <c r="R584" s="736">
        <v>33360</v>
      </c>
      <c r="S584" s="761" t="s">
        <v>3414</v>
      </c>
      <c r="T584" s="728" t="s">
        <v>722</v>
      </c>
      <c r="U584" s="737" t="s">
        <v>4465</v>
      </c>
      <c r="V584" s="736"/>
      <c r="W584" s="736"/>
      <c r="X584" s="736"/>
      <c r="Y584" s="736"/>
      <c r="Z584" s="736" t="s">
        <v>4466</v>
      </c>
      <c r="AA584" s="736"/>
      <c r="AB584" s="734"/>
      <c r="AC584" s="736"/>
      <c r="AD584" s="736">
        <v>33360</v>
      </c>
      <c r="AE584" s="734" t="s">
        <v>3414</v>
      </c>
      <c r="AF584" s="736"/>
      <c r="AG584" s="736"/>
      <c r="AH584" s="736"/>
      <c r="AI584" s="736"/>
      <c r="AJ584" s="734"/>
      <c r="AK584" s="736"/>
      <c r="AL584" s="736"/>
      <c r="AM584" s="763"/>
      <c r="AN584" s="738"/>
      <c r="AO584" s="739"/>
      <c r="AP584" s="740" t="s">
        <v>734</v>
      </c>
      <c r="AQ584" s="742" t="s">
        <v>734</v>
      </c>
      <c r="AR584" s="742" t="s">
        <v>715</v>
      </c>
      <c r="AS584" s="775" t="s">
        <v>4467</v>
      </c>
      <c r="AT584" s="742"/>
      <c r="AU584" s="743">
        <v>43466</v>
      </c>
      <c r="AV584" s="743">
        <v>45291</v>
      </c>
      <c r="AW584" s="744">
        <v>33</v>
      </c>
      <c r="AX584" s="743">
        <v>43455</v>
      </c>
      <c r="AY584" s="742" t="s">
        <v>869</v>
      </c>
      <c r="AZ584" s="775" t="s">
        <v>737</v>
      </c>
      <c r="BA584" s="734"/>
      <c r="BB584" s="736"/>
      <c r="BC584" s="736"/>
      <c r="BD584" s="736"/>
      <c r="BE584" s="767" t="s">
        <v>1941</v>
      </c>
      <c r="BF584" s="753" t="s">
        <v>1942</v>
      </c>
      <c r="BG584" s="746" t="s">
        <v>737</v>
      </c>
      <c r="BH584" s="746"/>
      <c r="BI584" s="747"/>
    </row>
    <row r="585" spans="1:61" ht="36">
      <c r="A585" s="749">
        <v>400008678</v>
      </c>
      <c r="B585" s="827">
        <v>40</v>
      </c>
      <c r="C585" s="751" t="s">
        <v>1524</v>
      </c>
      <c r="D585" s="752"/>
      <c r="E585" s="753" t="s">
        <v>1149</v>
      </c>
      <c r="F585" s="752"/>
      <c r="G585" s="791" t="s">
        <v>907</v>
      </c>
      <c r="H585" s="754" t="s">
        <v>748</v>
      </c>
      <c r="I585" s="730">
        <v>501</v>
      </c>
      <c r="J585" s="756" t="s">
        <v>1570</v>
      </c>
      <c r="K585" s="757" t="s">
        <v>4468</v>
      </c>
      <c r="L585" s="758">
        <v>400780458</v>
      </c>
      <c r="M585" s="733" t="s">
        <v>4469</v>
      </c>
      <c r="N585" s="769" t="s">
        <v>4470</v>
      </c>
      <c r="O585" s="760" t="s">
        <v>4471</v>
      </c>
      <c r="P585" s="760"/>
      <c r="Q585" s="736"/>
      <c r="R585" s="736">
        <v>40530</v>
      </c>
      <c r="S585" s="761" t="s">
        <v>3987</v>
      </c>
      <c r="T585" s="728" t="s">
        <v>722</v>
      </c>
      <c r="U585" s="737" t="s">
        <v>4472</v>
      </c>
      <c r="V585" s="736"/>
      <c r="W585" s="736"/>
      <c r="X585" s="736"/>
      <c r="Y585" s="736"/>
      <c r="Z585" s="736" t="s">
        <v>4473</v>
      </c>
      <c r="AA585" s="736"/>
      <c r="AB585" s="734" t="s">
        <v>4474</v>
      </c>
      <c r="AC585" s="736"/>
      <c r="AD585" s="736">
        <v>40530</v>
      </c>
      <c r="AE585" s="734" t="s">
        <v>3987</v>
      </c>
      <c r="AF585" s="736" t="s">
        <v>4473</v>
      </c>
      <c r="AG585" s="736"/>
      <c r="AH585" s="736"/>
      <c r="AI585" s="736"/>
      <c r="AJ585" s="736"/>
      <c r="AK585" s="736"/>
      <c r="AL585" s="736"/>
      <c r="AM585" s="763"/>
      <c r="AN585" s="738"/>
      <c r="AO585" s="764"/>
      <c r="AP585" s="740" t="s">
        <v>737</v>
      </c>
      <c r="AQ585" s="691" t="s">
        <v>737</v>
      </c>
      <c r="AR585" s="691"/>
      <c r="AS585" s="752"/>
      <c r="AT585" s="691"/>
      <c r="AU585" s="765" t="s">
        <v>763</v>
      </c>
      <c r="AV585" s="765" t="s">
        <v>763</v>
      </c>
      <c r="AW585" s="766" t="s">
        <v>763</v>
      </c>
      <c r="AX585" s="765"/>
      <c r="AY585" s="691"/>
      <c r="AZ585" s="752"/>
      <c r="BA585" s="734"/>
      <c r="BB585" s="734" t="s">
        <v>4475</v>
      </c>
      <c r="BC585" s="736"/>
      <c r="BD585" s="736"/>
      <c r="BE585" s="767" t="s">
        <v>1579</v>
      </c>
      <c r="BF585" s="794" t="s">
        <v>902</v>
      </c>
      <c r="BG585" s="746" t="s">
        <v>737</v>
      </c>
      <c r="BH585" s="746"/>
      <c r="BI585" s="747"/>
    </row>
    <row r="586" spans="1:61" ht="37.9" customHeight="1">
      <c r="A586" s="749">
        <v>330022419</v>
      </c>
      <c r="B586" s="825">
        <v>33</v>
      </c>
      <c r="C586" s="751" t="s">
        <v>999</v>
      </c>
      <c r="D586" s="752"/>
      <c r="E586" s="753" t="s">
        <v>1611</v>
      </c>
      <c r="F586" s="752"/>
      <c r="G586" s="736" t="s">
        <v>715</v>
      </c>
      <c r="H586" s="754" t="s">
        <v>715</v>
      </c>
      <c r="I586" s="755">
        <v>183</v>
      </c>
      <c r="J586" s="756" t="s">
        <v>741</v>
      </c>
      <c r="K586" s="757" t="s">
        <v>4476</v>
      </c>
      <c r="L586" s="758">
        <v>330790858</v>
      </c>
      <c r="M586" s="733" t="s">
        <v>4477</v>
      </c>
      <c r="N586" s="769" t="s">
        <v>4477</v>
      </c>
      <c r="O586" s="734" t="s">
        <v>4478</v>
      </c>
      <c r="P586" s="760"/>
      <c r="Q586" s="736"/>
      <c r="R586" s="736">
        <v>33170</v>
      </c>
      <c r="S586" s="761" t="s">
        <v>4146</v>
      </c>
      <c r="T586" s="728" t="s">
        <v>722</v>
      </c>
      <c r="U586" s="737" t="s">
        <v>4479</v>
      </c>
      <c r="V586" s="736"/>
      <c r="W586" s="736"/>
      <c r="X586" s="736"/>
      <c r="Y586" s="736"/>
      <c r="Z586" s="736" t="s">
        <v>4480</v>
      </c>
      <c r="AA586" s="995" t="s">
        <v>4481</v>
      </c>
      <c r="AB586" s="734" t="s">
        <v>4482</v>
      </c>
      <c r="AC586" s="736"/>
      <c r="AD586" s="736">
        <v>33173</v>
      </c>
      <c r="AE586" s="734" t="s">
        <v>4483</v>
      </c>
      <c r="AF586" s="736" t="s">
        <v>4484</v>
      </c>
      <c r="AG586" s="736"/>
      <c r="AH586" s="736"/>
      <c r="AI586" s="736"/>
      <c r="AJ586" s="734"/>
      <c r="AK586" s="736"/>
      <c r="AL586" s="736"/>
      <c r="AM586" s="763"/>
      <c r="AN586" s="738"/>
      <c r="AO586" s="772"/>
      <c r="AP586" s="740" t="s">
        <v>734</v>
      </c>
      <c r="AQ586" s="742" t="s">
        <v>734</v>
      </c>
      <c r="AR586" s="742" t="s">
        <v>715</v>
      </c>
      <c r="AS586" s="775" t="s">
        <v>4485</v>
      </c>
      <c r="AT586" s="742"/>
      <c r="AU586" s="743">
        <v>43831</v>
      </c>
      <c r="AV586" s="743">
        <v>45657</v>
      </c>
      <c r="AW586" s="744">
        <v>33</v>
      </c>
      <c r="AX586" s="743">
        <v>43865</v>
      </c>
      <c r="AY586" s="742" t="s">
        <v>4486</v>
      </c>
      <c r="AZ586" s="775" t="s">
        <v>734</v>
      </c>
      <c r="BA586" s="734"/>
      <c r="BB586" s="736"/>
      <c r="BC586" s="736"/>
      <c r="BD586" s="736"/>
      <c r="BE586" s="767" t="s">
        <v>1623</v>
      </c>
      <c r="BF586" s="753" t="s">
        <v>1624</v>
      </c>
      <c r="BG586" s="746" t="s">
        <v>737</v>
      </c>
      <c r="BH586" s="746"/>
      <c r="BI586" s="747"/>
    </row>
    <row r="587" spans="1:61" ht="60">
      <c r="A587" s="749">
        <v>330056144</v>
      </c>
      <c r="B587" s="825">
        <v>33</v>
      </c>
      <c r="C587" s="751" t="s">
        <v>999</v>
      </c>
      <c r="D587" s="752"/>
      <c r="E587" s="753" t="s">
        <v>1611</v>
      </c>
      <c r="F587" s="752"/>
      <c r="G587" s="736" t="s">
        <v>715</v>
      </c>
      <c r="H587" s="754" t="s">
        <v>715</v>
      </c>
      <c r="I587" s="755">
        <v>182</v>
      </c>
      <c r="J587" s="756" t="s">
        <v>716</v>
      </c>
      <c r="K587" s="757" t="s">
        <v>4487</v>
      </c>
      <c r="L587" s="758">
        <v>330790858</v>
      </c>
      <c r="M587" s="733" t="s">
        <v>4477</v>
      </c>
      <c r="N587" s="769" t="s">
        <v>4477</v>
      </c>
      <c r="O587" s="734" t="s">
        <v>4488</v>
      </c>
      <c r="P587" s="760"/>
      <c r="Q587" s="736"/>
      <c r="R587" s="736">
        <v>33400</v>
      </c>
      <c r="S587" s="761" t="s">
        <v>3052</v>
      </c>
      <c r="T587" s="728" t="s">
        <v>722</v>
      </c>
      <c r="U587" s="737" t="s">
        <v>4489</v>
      </c>
      <c r="V587" s="736"/>
      <c r="W587" s="736"/>
      <c r="X587" s="736"/>
      <c r="Y587" s="736"/>
      <c r="Z587" s="736" t="s">
        <v>4490</v>
      </c>
      <c r="AA587" s="995" t="s">
        <v>4481</v>
      </c>
      <c r="AB587" s="734" t="s">
        <v>4482</v>
      </c>
      <c r="AC587" s="736"/>
      <c r="AD587" s="736">
        <v>33173</v>
      </c>
      <c r="AE587" s="734" t="s">
        <v>4483</v>
      </c>
      <c r="AF587" s="736" t="s">
        <v>4484</v>
      </c>
      <c r="AG587" s="736"/>
      <c r="AH587" s="736"/>
      <c r="AI587" s="736"/>
      <c r="AJ587" s="734"/>
      <c r="AK587" s="736"/>
      <c r="AL587" s="736"/>
      <c r="AM587" s="763"/>
      <c r="AN587" s="738"/>
      <c r="AO587" s="772"/>
      <c r="AP587" s="740" t="s">
        <v>734</v>
      </c>
      <c r="AQ587" s="742" t="s">
        <v>734</v>
      </c>
      <c r="AR587" s="742" t="s">
        <v>715</v>
      </c>
      <c r="AS587" s="775" t="s">
        <v>4485</v>
      </c>
      <c r="AT587" s="742"/>
      <c r="AU587" s="743">
        <v>43831</v>
      </c>
      <c r="AV587" s="743">
        <v>45657</v>
      </c>
      <c r="AW587" s="744">
        <v>33</v>
      </c>
      <c r="AX587" s="743">
        <v>43865</v>
      </c>
      <c r="AY587" s="742" t="s">
        <v>4486</v>
      </c>
      <c r="AZ587" s="775" t="s">
        <v>734</v>
      </c>
      <c r="BA587" s="734"/>
      <c r="BB587" s="736"/>
      <c r="BC587" s="736"/>
      <c r="BD587" s="736"/>
      <c r="BE587" s="767" t="s">
        <v>1623</v>
      </c>
      <c r="BF587" s="753" t="s">
        <v>1624</v>
      </c>
      <c r="BG587" s="746" t="s">
        <v>737</v>
      </c>
      <c r="BH587" s="746"/>
      <c r="BI587" s="747"/>
    </row>
    <row r="588" spans="1:61" ht="60">
      <c r="A588" s="749">
        <v>330059858</v>
      </c>
      <c r="B588" s="825">
        <v>33</v>
      </c>
      <c r="C588" s="751" t="s">
        <v>999</v>
      </c>
      <c r="D588" s="752"/>
      <c r="E588" s="753" t="s">
        <v>1611</v>
      </c>
      <c r="F588" s="752"/>
      <c r="G588" s="736" t="s">
        <v>715</v>
      </c>
      <c r="H588" s="754" t="s">
        <v>715</v>
      </c>
      <c r="I588" s="755">
        <v>182</v>
      </c>
      <c r="J588" s="756" t="s">
        <v>716</v>
      </c>
      <c r="K588" s="757" t="s">
        <v>4491</v>
      </c>
      <c r="L588" s="758">
        <v>330790858</v>
      </c>
      <c r="M588" s="733" t="s">
        <v>4477</v>
      </c>
      <c r="N588" s="769" t="s">
        <v>4477</v>
      </c>
      <c r="O588" s="734" t="s">
        <v>4492</v>
      </c>
      <c r="P588" s="760"/>
      <c r="Q588" s="736"/>
      <c r="R588" s="736">
        <v>33300</v>
      </c>
      <c r="S588" s="761" t="s">
        <v>1559</v>
      </c>
      <c r="T588" s="728" t="s">
        <v>722</v>
      </c>
      <c r="U588" s="737" t="s">
        <v>4493</v>
      </c>
      <c r="V588" s="736"/>
      <c r="W588" s="736"/>
      <c r="X588" s="736"/>
      <c r="Y588" s="736"/>
      <c r="Z588" s="736"/>
      <c r="AA588" s="995" t="s">
        <v>4481</v>
      </c>
      <c r="AB588" s="734" t="s">
        <v>4482</v>
      </c>
      <c r="AC588" s="736"/>
      <c r="AD588" s="736">
        <v>33173</v>
      </c>
      <c r="AE588" s="734" t="s">
        <v>4483</v>
      </c>
      <c r="AF588" s="736" t="s">
        <v>4484</v>
      </c>
      <c r="AG588" s="736"/>
      <c r="AH588" s="736"/>
      <c r="AI588" s="736"/>
      <c r="AJ588" s="734"/>
      <c r="AK588" s="736"/>
      <c r="AL588" s="736"/>
      <c r="AM588" s="763"/>
      <c r="AN588" s="738"/>
      <c r="AO588" s="772"/>
      <c r="AP588" s="740" t="s">
        <v>734</v>
      </c>
      <c r="AQ588" s="742" t="s">
        <v>734</v>
      </c>
      <c r="AR588" s="742" t="s">
        <v>715</v>
      </c>
      <c r="AS588" s="775" t="s">
        <v>4485</v>
      </c>
      <c r="AT588" s="742"/>
      <c r="AU588" s="743">
        <v>43831</v>
      </c>
      <c r="AV588" s="743">
        <v>45657</v>
      </c>
      <c r="AW588" s="744">
        <v>33</v>
      </c>
      <c r="AX588" s="743">
        <v>43865</v>
      </c>
      <c r="AY588" s="742" t="s">
        <v>4486</v>
      </c>
      <c r="AZ588" s="775" t="s">
        <v>734</v>
      </c>
      <c r="BA588" s="734" t="s">
        <v>4494</v>
      </c>
      <c r="BB588" s="736"/>
      <c r="BC588" s="736"/>
      <c r="BD588" s="736"/>
      <c r="BE588" s="767" t="s">
        <v>1623</v>
      </c>
      <c r="BF588" s="753" t="s">
        <v>1624</v>
      </c>
      <c r="BG588" s="746" t="s">
        <v>737</v>
      </c>
      <c r="BH588" s="746"/>
      <c r="BI588" s="747"/>
    </row>
    <row r="589" spans="1:61" ht="48">
      <c r="A589" s="749">
        <v>330060179</v>
      </c>
      <c r="B589" s="825">
        <v>33</v>
      </c>
      <c r="C589" s="751" t="s">
        <v>999</v>
      </c>
      <c r="D589" s="752"/>
      <c r="E589" s="753" t="s">
        <v>1611</v>
      </c>
      <c r="F589" s="752"/>
      <c r="G589" s="736" t="s">
        <v>715</v>
      </c>
      <c r="H589" s="754" t="s">
        <v>715</v>
      </c>
      <c r="I589" s="755">
        <v>445</v>
      </c>
      <c r="J589" s="756" t="s">
        <v>1023</v>
      </c>
      <c r="K589" s="757" t="s">
        <v>4495</v>
      </c>
      <c r="L589" s="758">
        <v>330790858</v>
      </c>
      <c r="M589" s="733" t="s">
        <v>4477</v>
      </c>
      <c r="N589" s="769" t="s">
        <v>4477</v>
      </c>
      <c r="O589" s="734" t="s">
        <v>4496</v>
      </c>
      <c r="P589" s="734"/>
      <c r="Q589" s="736"/>
      <c r="R589" s="736">
        <v>33173</v>
      </c>
      <c r="S589" s="761" t="s">
        <v>4497</v>
      </c>
      <c r="T589" s="728" t="s">
        <v>722</v>
      </c>
      <c r="U589" s="737" t="s">
        <v>4498</v>
      </c>
      <c r="V589" s="736"/>
      <c r="W589" s="736"/>
      <c r="X589" s="736"/>
      <c r="Y589" s="736"/>
      <c r="Z589" s="736"/>
      <c r="AA589" s="995" t="s">
        <v>4481</v>
      </c>
      <c r="AB589" s="734" t="s">
        <v>4482</v>
      </c>
      <c r="AC589" s="736"/>
      <c r="AD589" s="736">
        <v>33173</v>
      </c>
      <c r="AE589" s="734" t="s">
        <v>4483</v>
      </c>
      <c r="AF589" s="736" t="s">
        <v>4484</v>
      </c>
      <c r="AG589" s="736"/>
      <c r="AH589" s="736"/>
      <c r="AI589" s="736"/>
      <c r="AJ589" s="734"/>
      <c r="AK589" s="736"/>
      <c r="AL589" s="736"/>
      <c r="AM589" s="763"/>
      <c r="AN589" s="738"/>
      <c r="AO589" s="772"/>
      <c r="AP589" s="740" t="s">
        <v>734</v>
      </c>
      <c r="AQ589" s="742" t="s">
        <v>734</v>
      </c>
      <c r="AR589" s="742" t="s">
        <v>715</v>
      </c>
      <c r="AS589" s="775" t="s">
        <v>4485</v>
      </c>
      <c r="AT589" s="742"/>
      <c r="AU589" s="743">
        <v>43831</v>
      </c>
      <c r="AV589" s="743">
        <v>45657</v>
      </c>
      <c r="AW589" s="744">
        <v>33</v>
      </c>
      <c r="AX589" s="743">
        <v>43865</v>
      </c>
      <c r="AY589" s="742" t="s">
        <v>4486</v>
      </c>
      <c r="AZ589" s="775" t="s">
        <v>734</v>
      </c>
      <c r="BA589" s="734"/>
      <c r="BB589" s="736"/>
      <c r="BC589" s="736"/>
      <c r="BD589" s="736"/>
      <c r="BE589" s="767" t="s">
        <v>1623</v>
      </c>
      <c r="BF589" s="753" t="s">
        <v>1624</v>
      </c>
      <c r="BG589" s="746" t="s">
        <v>737</v>
      </c>
      <c r="BH589" s="746"/>
      <c r="BI589" s="747"/>
    </row>
    <row r="590" spans="1:61" ht="24">
      <c r="A590" s="749">
        <v>330065418</v>
      </c>
      <c r="B590" s="825">
        <v>33</v>
      </c>
      <c r="C590" s="751" t="s">
        <v>999</v>
      </c>
      <c r="D590" s="752"/>
      <c r="E590" s="753" t="s">
        <v>1611</v>
      </c>
      <c r="F590" s="752"/>
      <c r="G590" s="736" t="s">
        <v>715</v>
      </c>
      <c r="H590" s="754" t="s">
        <v>715</v>
      </c>
      <c r="I590" s="755">
        <v>182</v>
      </c>
      <c r="J590" s="756" t="s">
        <v>716</v>
      </c>
      <c r="K590" s="757" t="s">
        <v>4499</v>
      </c>
      <c r="L590" s="758">
        <v>330790858</v>
      </c>
      <c r="M590" s="733" t="s">
        <v>4477</v>
      </c>
      <c r="N590" s="769" t="s">
        <v>4477</v>
      </c>
      <c r="O590" s="734" t="s">
        <v>4496</v>
      </c>
      <c r="P590" s="734" t="s">
        <v>4500</v>
      </c>
      <c r="Q590" s="736"/>
      <c r="R590" s="736">
        <v>33173</v>
      </c>
      <c r="S590" s="761" t="s">
        <v>4497</v>
      </c>
      <c r="T590" s="728" t="s">
        <v>722</v>
      </c>
      <c r="U590" s="737" t="s">
        <v>4501</v>
      </c>
      <c r="V590" s="736" t="s">
        <v>724</v>
      </c>
      <c r="W590" s="736" t="s">
        <v>4502</v>
      </c>
      <c r="X590" s="736" t="s">
        <v>3994</v>
      </c>
      <c r="Y590" s="736" t="s">
        <v>727</v>
      </c>
      <c r="Z590" s="894">
        <v>556757872</v>
      </c>
      <c r="AA590" s="995" t="s">
        <v>4481</v>
      </c>
      <c r="AB590" s="734" t="s">
        <v>4482</v>
      </c>
      <c r="AC590" s="736"/>
      <c r="AD590" s="736">
        <v>33173</v>
      </c>
      <c r="AE590" s="734" t="s">
        <v>4483</v>
      </c>
      <c r="AF590" s="736" t="s">
        <v>4484</v>
      </c>
      <c r="AG590" s="736"/>
      <c r="AH590" s="736"/>
      <c r="AI590" s="736"/>
      <c r="AJ590" s="734"/>
      <c r="AK590" s="736"/>
      <c r="AL590" s="736"/>
      <c r="AM590" s="763"/>
      <c r="AN590" s="738"/>
      <c r="AO590" s="772">
        <v>45058</v>
      </c>
      <c r="AP590" s="740" t="s">
        <v>734</v>
      </c>
      <c r="AQ590" s="742" t="s">
        <v>734</v>
      </c>
      <c r="AR590" s="742" t="s">
        <v>715</v>
      </c>
      <c r="AS590" s="775" t="s">
        <v>4485</v>
      </c>
      <c r="AT590" s="897" t="s">
        <v>4503</v>
      </c>
      <c r="AU590" s="743">
        <v>43831</v>
      </c>
      <c r="AV590" s="743">
        <v>45657</v>
      </c>
      <c r="AW590" s="744">
        <v>33</v>
      </c>
      <c r="AX590" s="743">
        <v>43865</v>
      </c>
      <c r="AY590" s="742" t="s">
        <v>4486</v>
      </c>
      <c r="AZ590" s="775" t="s">
        <v>734</v>
      </c>
      <c r="BA590" s="734"/>
      <c r="BB590" s="736"/>
      <c r="BC590" s="736"/>
      <c r="BD590" s="736"/>
      <c r="BE590" s="767" t="s">
        <v>1623</v>
      </c>
      <c r="BF590" s="753" t="s">
        <v>1624</v>
      </c>
      <c r="BG590" s="746" t="s">
        <v>737</v>
      </c>
      <c r="BH590" s="746"/>
      <c r="BI590" s="747"/>
    </row>
    <row r="591" spans="1:61" ht="48">
      <c r="A591" s="749">
        <v>330780859</v>
      </c>
      <c r="B591" s="825">
        <v>33</v>
      </c>
      <c r="C591" s="751" t="s">
        <v>999</v>
      </c>
      <c r="D591" s="752"/>
      <c r="E591" s="753" t="s">
        <v>1611</v>
      </c>
      <c r="F591" s="752"/>
      <c r="G591" s="736" t="s">
        <v>715</v>
      </c>
      <c r="H591" s="754" t="s">
        <v>715</v>
      </c>
      <c r="I591" s="755">
        <v>183</v>
      </c>
      <c r="J591" s="756" t="s">
        <v>741</v>
      </c>
      <c r="K591" s="757" t="s">
        <v>4504</v>
      </c>
      <c r="L591" s="758">
        <v>330790858</v>
      </c>
      <c r="M591" s="733" t="s">
        <v>4477</v>
      </c>
      <c r="N591" s="769" t="s">
        <v>4477</v>
      </c>
      <c r="O591" s="734" t="s">
        <v>4492</v>
      </c>
      <c r="P591" s="760"/>
      <c r="Q591" s="736"/>
      <c r="R591" s="736">
        <v>33300</v>
      </c>
      <c r="S591" s="761" t="s">
        <v>1559</v>
      </c>
      <c r="T591" s="728" t="s">
        <v>722</v>
      </c>
      <c r="U591" s="737" t="s">
        <v>4505</v>
      </c>
      <c r="V591" s="736"/>
      <c r="W591" s="736"/>
      <c r="X591" s="736"/>
      <c r="Y591" s="736"/>
      <c r="Z591" s="736" t="s">
        <v>4506</v>
      </c>
      <c r="AA591" s="995" t="s">
        <v>4481</v>
      </c>
      <c r="AB591" s="734" t="s">
        <v>4482</v>
      </c>
      <c r="AC591" s="736"/>
      <c r="AD591" s="736">
        <v>33173</v>
      </c>
      <c r="AE591" s="734" t="s">
        <v>4483</v>
      </c>
      <c r="AF591" s="736" t="s">
        <v>4484</v>
      </c>
      <c r="AG591" s="736"/>
      <c r="AH591" s="736"/>
      <c r="AI591" s="736"/>
      <c r="AJ591" s="734"/>
      <c r="AK591" s="736"/>
      <c r="AL591" s="736"/>
      <c r="AM591" s="763"/>
      <c r="AN591" s="738"/>
      <c r="AO591" s="772"/>
      <c r="AP591" s="740" t="s">
        <v>734</v>
      </c>
      <c r="AQ591" s="742" t="s">
        <v>734</v>
      </c>
      <c r="AR591" s="742" t="s">
        <v>715</v>
      </c>
      <c r="AS591" s="775" t="s">
        <v>4485</v>
      </c>
      <c r="AT591" s="742"/>
      <c r="AU591" s="743">
        <v>43831</v>
      </c>
      <c r="AV591" s="743">
        <v>45657</v>
      </c>
      <c r="AW591" s="744">
        <v>33</v>
      </c>
      <c r="AX591" s="743">
        <v>43865</v>
      </c>
      <c r="AY591" s="742" t="s">
        <v>4486</v>
      </c>
      <c r="AZ591" s="775" t="s">
        <v>734</v>
      </c>
      <c r="BA591" s="734"/>
      <c r="BB591" s="736"/>
      <c r="BC591" s="736"/>
      <c r="BD591" s="736"/>
      <c r="BE591" s="767" t="s">
        <v>1623</v>
      </c>
      <c r="BF591" s="753" t="s">
        <v>1624</v>
      </c>
      <c r="BG591" s="746" t="s">
        <v>737</v>
      </c>
      <c r="BH591" s="746"/>
      <c r="BI591" s="747"/>
    </row>
    <row r="592" spans="1:61" ht="40.15" customHeight="1">
      <c r="A592" s="749">
        <v>330780958</v>
      </c>
      <c r="B592" s="825">
        <v>33</v>
      </c>
      <c r="C592" s="751" t="s">
        <v>999</v>
      </c>
      <c r="D592" s="752"/>
      <c r="E592" s="753" t="s">
        <v>1611</v>
      </c>
      <c r="F592" s="752"/>
      <c r="G592" s="736" t="s">
        <v>715</v>
      </c>
      <c r="H592" s="754" t="s">
        <v>715</v>
      </c>
      <c r="I592" s="755">
        <v>183</v>
      </c>
      <c r="J592" s="756" t="s">
        <v>741</v>
      </c>
      <c r="K592" s="757" t="s">
        <v>4507</v>
      </c>
      <c r="L592" s="758">
        <v>330790858</v>
      </c>
      <c r="M592" s="733" t="s">
        <v>4477</v>
      </c>
      <c r="N592" s="769" t="s">
        <v>4477</v>
      </c>
      <c r="O592" s="734" t="s">
        <v>4496</v>
      </c>
      <c r="P592" s="734" t="s">
        <v>4508</v>
      </c>
      <c r="Q592" s="736"/>
      <c r="R592" s="736">
        <v>33173</v>
      </c>
      <c r="S592" s="761" t="s">
        <v>4497</v>
      </c>
      <c r="T592" s="728" t="s">
        <v>722</v>
      </c>
      <c r="U592" s="737" t="s">
        <v>4509</v>
      </c>
      <c r="V592" s="736"/>
      <c r="W592" s="736"/>
      <c r="X592" s="736"/>
      <c r="Y592" s="736"/>
      <c r="Z592" s="736" t="s">
        <v>4510</v>
      </c>
      <c r="AA592" s="995" t="s">
        <v>4481</v>
      </c>
      <c r="AB592" s="734" t="s">
        <v>4482</v>
      </c>
      <c r="AC592" s="736" t="s">
        <v>4508</v>
      </c>
      <c r="AD592" s="736">
        <v>33173</v>
      </c>
      <c r="AE592" s="734" t="s">
        <v>4483</v>
      </c>
      <c r="AF592" s="736" t="s">
        <v>4484</v>
      </c>
      <c r="AG592" s="736"/>
      <c r="AH592" s="736"/>
      <c r="AI592" s="736"/>
      <c r="AJ592" s="734"/>
      <c r="AK592" s="736"/>
      <c r="AL592" s="736"/>
      <c r="AM592" s="763"/>
      <c r="AN592" s="738"/>
      <c r="AO592" s="772"/>
      <c r="AP592" s="740" t="s">
        <v>734</v>
      </c>
      <c r="AQ592" s="742" t="s">
        <v>734</v>
      </c>
      <c r="AR592" s="742" t="s">
        <v>715</v>
      </c>
      <c r="AS592" s="775" t="s">
        <v>4485</v>
      </c>
      <c r="AT592" s="742"/>
      <c r="AU592" s="743">
        <v>43831</v>
      </c>
      <c r="AV592" s="743">
        <v>45657</v>
      </c>
      <c r="AW592" s="744">
        <v>33</v>
      </c>
      <c r="AX592" s="743">
        <v>43865</v>
      </c>
      <c r="AY592" s="742" t="s">
        <v>4486</v>
      </c>
      <c r="AZ592" s="775" t="s">
        <v>734</v>
      </c>
      <c r="BA592" s="734"/>
      <c r="BB592" s="736"/>
      <c r="BC592" s="736"/>
      <c r="BD592" s="736"/>
      <c r="BE592" s="767" t="s">
        <v>1623</v>
      </c>
      <c r="BF592" s="753" t="s">
        <v>1624</v>
      </c>
      <c r="BG592" s="746" t="s">
        <v>737</v>
      </c>
      <c r="BH592" s="746"/>
      <c r="BI592" s="747"/>
    </row>
    <row r="593" spans="1:61" ht="72">
      <c r="A593" s="749">
        <v>330782046</v>
      </c>
      <c r="B593" s="825">
        <v>33</v>
      </c>
      <c r="C593" s="751" t="s">
        <v>999</v>
      </c>
      <c r="D593" s="752"/>
      <c r="E593" s="753" t="s">
        <v>1611</v>
      </c>
      <c r="F593" s="752"/>
      <c r="G593" s="736" t="s">
        <v>715</v>
      </c>
      <c r="H593" s="754" t="s">
        <v>715</v>
      </c>
      <c r="I593" s="755">
        <v>246</v>
      </c>
      <c r="J593" s="756" t="s">
        <v>803</v>
      </c>
      <c r="K593" s="757" t="s">
        <v>4511</v>
      </c>
      <c r="L593" s="758">
        <v>330790858</v>
      </c>
      <c r="M593" s="733" t="s">
        <v>4477</v>
      </c>
      <c r="N593" s="769" t="s">
        <v>4477</v>
      </c>
      <c r="O593" s="734" t="s">
        <v>4512</v>
      </c>
      <c r="P593" s="734" t="s">
        <v>4513</v>
      </c>
      <c r="Q593" s="736"/>
      <c r="R593" s="736">
        <v>33700</v>
      </c>
      <c r="S593" s="761" t="s">
        <v>1657</v>
      </c>
      <c r="T593" s="728" t="s">
        <v>722</v>
      </c>
      <c r="U593" s="737" t="s">
        <v>4514</v>
      </c>
      <c r="V593" s="736"/>
      <c r="W593" s="736"/>
      <c r="X593" s="736"/>
      <c r="Y593" s="736"/>
      <c r="Z593" s="736" t="s">
        <v>4515</v>
      </c>
      <c r="AA593" s="995" t="s">
        <v>4481</v>
      </c>
      <c r="AB593" s="734" t="s">
        <v>4482</v>
      </c>
      <c r="AC593" s="736" t="s">
        <v>4508</v>
      </c>
      <c r="AD593" s="736">
        <v>33173</v>
      </c>
      <c r="AE593" s="734" t="s">
        <v>4483</v>
      </c>
      <c r="AF593" s="736" t="s">
        <v>4484</v>
      </c>
      <c r="AG593" s="736"/>
      <c r="AH593" s="736"/>
      <c r="AI593" s="736"/>
      <c r="AJ593" s="734"/>
      <c r="AK593" s="736"/>
      <c r="AL593" s="736"/>
      <c r="AM593" s="763"/>
      <c r="AN593" s="738"/>
      <c r="AO593" s="772"/>
      <c r="AP593" s="740" t="s">
        <v>734</v>
      </c>
      <c r="AQ593" s="742" t="s">
        <v>734</v>
      </c>
      <c r="AR593" s="742" t="s">
        <v>715</v>
      </c>
      <c r="AS593" s="775" t="s">
        <v>4485</v>
      </c>
      <c r="AT593" s="742"/>
      <c r="AU593" s="743">
        <v>43831</v>
      </c>
      <c r="AV593" s="743">
        <v>45657</v>
      </c>
      <c r="AW593" s="744">
        <v>33</v>
      </c>
      <c r="AX593" s="743">
        <v>43865</v>
      </c>
      <c r="AY593" s="742" t="s">
        <v>4486</v>
      </c>
      <c r="AZ593" s="775" t="s">
        <v>734</v>
      </c>
      <c r="BA593" s="734"/>
      <c r="BB593" s="736"/>
      <c r="BC593" s="736"/>
      <c r="BD593" s="736"/>
      <c r="BE593" s="767" t="s">
        <v>1623</v>
      </c>
      <c r="BF593" s="753" t="s">
        <v>1624</v>
      </c>
      <c r="BG593" s="746" t="s">
        <v>737</v>
      </c>
      <c r="BH593" s="746"/>
      <c r="BI593" s="747"/>
    </row>
    <row r="594" spans="1:61" ht="84">
      <c r="A594" s="749">
        <v>330793233</v>
      </c>
      <c r="B594" s="825">
        <v>33</v>
      </c>
      <c r="C594" s="751" t="s">
        <v>999</v>
      </c>
      <c r="D594" s="752"/>
      <c r="E594" s="753" t="s">
        <v>1611</v>
      </c>
      <c r="F594" s="752"/>
      <c r="G594" s="736" t="s">
        <v>715</v>
      </c>
      <c r="H594" s="754" t="s">
        <v>715</v>
      </c>
      <c r="I594" s="755">
        <v>246</v>
      </c>
      <c r="J594" s="756" t="s">
        <v>803</v>
      </c>
      <c r="K594" s="757" t="s">
        <v>4516</v>
      </c>
      <c r="L594" s="758">
        <v>330790858</v>
      </c>
      <c r="M594" s="733" t="s">
        <v>4477</v>
      </c>
      <c r="N594" s="769" t="s">
        <v>4477</v>
      </c>
      <c r="O594" s="734" t="s">
        <v>4517</v>
      </c>
      <c r="P594" s="760"/>
      <c r="Q594" s="736"/>
      <c r="R594" s="736">
        <v>33640</v>
      </c>
      <c r="S594" s="761" t="s">
        <v>4518</v>
      </c>
      <c r="T594" s="728" t="s">
        <v>722</v>
      </c>
      <c r="U594" s="737" t="s">
        <v>4519</v>
      </c>
      <c r="V594" s="996"/>
      <c r="W594" s="736"/>
      <c r="X594" s="736"/>
      <c r="Y594" s="736"/>
      <c r="Z594" s="736" t="s">
        <v>4520</v>
      </c>
      <c r="AA594" s="995" t="s">
        <v>4481</v>
      </c>
      <c r="AB594" s="734" t="s">
        <v>4482</v>
      </c>
      <c r="AC594" s="736" t="s">
        <v>4508</v>
      </c>
      <c r="AD594" s="736">
        <v>33173</v>
      </c>
      <c r="AE594" s="734" t="s">
        <v>4483</v>
      </c>
      <c r="AF594" s="736" t="s">
        <v>4484</v>
      </c>
      <c r="AG594" s="736"/>
      <c r="AH594" s="736"/>
      <c r="AI594" s="736"/>
      <c r="AJ594" s="734"/>
      <c r="AK594" s="736"/>
      <c r="AL594" s="736"/>
      <c r="AM594" s="763"/>
      <c r="AN594" s="738"/>
      <c r="AO594" s="772"/>
      <c r="AP594" s="740" t="s">
        <v>734</v>
      </c>
      <c r="AQ594" s="742" t="s">
        <v>734</v>
      </c>
      <c r="AR594" s="742" t="s">
        <v>715</v>
      </c>
      <c r="AS594" s="775" t="s">
        <v>4485</v>
      </c>
      <c r="AT594" s="742"/>
      <c r="AU594" s="743">
        <v>43831</v>
      </c>
      <c r="AV594" s="743">
        <v>45657</v>
      </c>
      <c r="AW594" s="744">
        <v>33</v>
      </c>
      <c r="AX594" s="743">
        <v>43865</v>
      </c>
      <c r="AY594" s="742" t="s">
        <v>4486</v>
      </c>
      <c r="AZ594" s="775" t="s">
        <v>734</v>
      </c>
      <c r="BA594" s="734"/>
      <c r="BB594" s="736"/>
      <c r="BC594" s="736"/>
      <c r="BD594" s="736"/>
      <c r="BE594" s="767" t="s">
        <v>1623</v>
      </c>
      <c r="BF594" s="753" t="s">
        <v>1624</v>
      </c>
      <c r="BG594" s="746" t="s">
        <v>737</v>
      </c>
      <c r="BH594" s="746"/>
      <c r="BI594" s="747"/>
    </row>
    <row r="595" spans="1:61" ht="46.15" customHeight="1">
      <c r="A595" s="749">
        <v>330056045</v>
      </c>
      <c r="B595" s="825">
        <v>33</v>
      </c>
      <c r="C595" s="751" t="s">
        <v>1358</v>
      </c>
      <c r="D595" s="752"/>
      <c r="E595" s="727" t="s">
        <v>1411</v>
      </c>
      <c r="F595" s="899"/>
      <c r="G595" s="736" t="s">
        <v>827</v>
      </c>
      <c r="H595" s="754" t="s">
        <v>748</v>
      </c>
      <c r="I595" s="770">
        <v>354</v>
      </c>
      <c r="J595" s="771" t="s">
        <v>771</v>
      </c>
      <c r="K595" s="757" t="s">
        <v>4521</v>
      </c>
      <c r="L595" s="758">
        <v>330055716</v>
      </c>
      <c r="M595" s="733" t="s">
        <v>4522</v>
      </c>
      <c r="N595" s="769" t="s">
        <v>4523</v>
      </c>
      <c r="O595" s="760" t="s">
        <v>4524</v>
      </c>
      <c r="P595" s="760" t="s">
        <v>4525</v>
      </c>
      <c r="Q595" s="736"/>
      <c r="R595" s="736">
        <v>33230</v>
      </c>
      <c r="S595" s="761" t="s">
        <v>993</v>
      </c>
      <c r="T595" s="728" t="s">
        <v>722</v>
      </c>
      <c r="U595" s="737" t="s">
        <v>4526</v>
      </c>
      <c r="V595" s="736"/>
      <c r="W595" s="736"/>
      <c r="X595" s="736"/>
      <c r="Y595" s="736"/>
      <c r="Z595" s="736" t="s">
        <v>4527</v>
      </c>
      <c r="AA595" s="736"/>
      <c r="AB595" s="734" t="s">
        <v>4524</v>
      </c>
      <c r="AC595" s="736" t="s">
        <v>4525</v>
      </c>
      <c r="AD595" s="736">
        <v>33230</v>
      </c>
      <c r="AE595" s="734" t="s">
        <v>993</v>
      </c>
      <c r="AF595" s="736" t="s">
        <v>4528</v>
      </c>
      <c r="AG595" s="736"/>
      <c r="AH595" s="736"/>
      <c r="AI595" s="736"/>
      <c r="AJ595" s="736"/>
      <c r="AK595" s="736"/>
      <c r="AL595" s="736"/>
      <c r="AM595" s="763"/>
      <c r="AN595" s="738"/>
      <c r="AO595" s="764"/>
      <c r="AP595" s="691" t="s">
        <v>737</v>
      </c>
      <c r="AQ595" s="740" t="s">
        <v>737</v>
      </c>
      <c r="AR595" s="691"/>
      <c r="AS595" s="691"/>
      <c r="AT595" s="740"/>
      <c r="AU595" s="765" t="s">
        <v>763</v>
      </c>
      <c r="AV595" s="765" t="s">
        <v>763</v>
      </c>
      <c r="AW595" s="766" t="s">
        <v>763</v>
      </c>
      <c r="AX595" s="765"/>
      <c r="AY595" s="691"/>
      <c r="AZ595" s="752"/>
      <c r="BA595" s="734" t="s">
        <v>778</v>
      </c>
      <c r="BB595" s="736"/>
      <c r="BC595" s="736"/>
      <c r="BD595" s="736"/>
      <c r="BE595" s="767" t="s">
        <v>1949</v>
      </c>
      <c r="BF595" s="753" t="s">
        <v>1942</v>
      </c>
      <c r="BG595" s="746" t="s">
        <v>737</v>
      </c>
      <c r="BH595" s="746"/>
      <c r="BI595" s="747"/>
    </row>
    <row r="596" spans="1:61" ht="63" customHeight="1">
      <c r="A596" s="749">
        <v>240014001</v>
      </c>
      <c r="B596" s="840">
        <v>24</v>
      </c>
      <c r="C596" s="751" t="s">
        <v>1434</v>
      </c>
      <c r="D596" s="791"/>
      <c r="E596" s="791" t="s">
        <v>4529</v>
      </c>
      <c r="F596" s="753" t="s">
        <v>1594</v>
      </c>
      <c r="G596" s="736" t="s">
        <v>747</v>
      </c>
      <c r="H596" s="754" t="s">
        <v>748</v>
      </c>
      <c r="I596" s="755">
        <v>500</v>
      </c>
      <c r="J596" s="756" t="s">
        <v>749</v>
      </c>
      <c r="K596" s="778" t="s">
        <v>4530</v>
      </c>
      <c r="L596" s="758">
        <v>240000281</v>
      </c>
      <c r="M596" s="733" t="s">
        <v>4531</v>
      </c>
      <c r="N596" s="769" t="str">
        <f>M596</f>
        <v>ASSOCIATION JOIE DE VIVRE</v>
      </c>
      <c r="O596" s="734" t="s">
        <v>4532</v>
      </c>
      <c r="P596" s="760"/>
      <c r="Q596" s="736"/>
      <c r="R596" s="736">
        <v>24540</v>
      </c>
      <c r="S596" s="761" t="s">
        <v>4533</v>
      </c>
      <c r="T596" s="728" t="s">
        <v>722</v>
      </c>
      <c r="U596" s="737" t="s">
        <v>4534</v>
      </c>
      <c r="V596" s="736"/>
      <c r="W596" s="736"/>
      <c r="X596" s="736"/>
      <c r="Y596" s="736"/>
      <c r="Z596" s="736" t="s">
        <v>4535</v>
      </c>
      <c r="AA596" s="736"/>
      <c r="AB596" s="734"/>
      <c r="AC596" s="736"/>
      <c r="AD596" s="736">
        <v>24540</v>
      </c>
      <c r="AE596" s="734" t="s">
        <v>4533</v>
      </c>
      <c r="AF596" s="736" t="s">
        <v>4536</v>
      </c>
      <c r="AG596" s="736"/>
      <c r="AH596" s="736"/>
      <c r="AI596" s="736"/>
      <c r="AJ596" s="734"/>
      <c r="AK596" s="736"/>
      <c r="AL596" s="736"/>
      <c r="AM596" s="763"/>
      <c r="AN596" s="738"/>
      <c r="AO596" s="739"/>
      <c r="AP596" s="936" t="s">
        <v>734</v>
      </c>
      <c r="AQ596" s="822" t="s">
        <v>734</v>
      </c>
      <c r="AR596" s="742" t="s">
        <v>748</v>
      </c>
      <c r="AS596" s="742" t="s">
        <v>4537</v>
      </c>
      <c r="AT596" s="742" t="s">
        <v>4538</v>
      </c>
      <c r="AU596" s="743">
        <v>44927</v>
      </c>
      <c r="AV596" s="743">
        <v>46752</v>
      </c>
      <c r="AW596" s="744">
        <v>24</v>
      </c>
      <c r="AX596" s="743">
        <v>44938</v>
      </c>
      <c r="AY596" s="742" t="s">
        <v>869</v>
      </c>
      <c r="AZ596" s="743"/>
      <c r="BA596" s="734"/>
      <c r="BB596" s="736"/>
      <c r="BC596" s="736"/>
      <c r="BD596" s="736"/>
      <c r="BE596" s="864" t="s">
        <v>800</v>
      </c>
      <c r="BF596" s="794" t="s">
        <v>1610</v>
      </c>
      <c r="BG596" s="746" t="s">
        <v>737</v>
      </c>
      <c r="BH596" s="746"/>
      <c r="BI596" s="747"/>
    </row>
    <row r="597" spans="1:61" ht="64.5" customHeight="1">
      <c r="A597" s="749">
        <v>470011024</v>
      </c>
      <c r="B597" s="849">
        <v>47</v>
      </c>
      <c r="C597" s="751" t="s">
        <v>1787</v>
      </c>
      <c r="D597" s="833"/>
      <c r="E597" s="753" t="s">
        <v>1714</v>
      </c>
      <c r="F597" s="753"/>
      <c r="G597" s="736" t="s">
        <v>715</v>
      </c>
      <c r="H597" s="754" t="s">
        <v>715</v>
      </c>
      <c r="I597" s="755">
        <v>246</v>
      </c>
      <c r="J597" s="756" t="s">
        <v>803</v>
      </c>
      <c r="K597" s="757" t="s">
        <v>4539</v>
      </c>
      <c r="L597" s="758">
        <v>920026093</v>
      </c>
      <c r="M597" s="733" t="s">
        <v>4540</v>
      </c>
      <c r="N597" s="769" t="s">
        <v>4540</v>
      </c>
      <c r="O597" s="734" t="s">
        <v>4541</v>
      </c>
      <c r="P597" s="734" t="s">
        <v>730</v>
      </c>
      <c r="Q597" s="736"/>
      <c r="R597" s="736">
        <v>47170</v>
      </c>
      <c r="S597" s="761" t="s">
        <v>4542</v>
      </c>
      <c r="T597" s="728" t="s">
        <v>722</v>
      </c>
      <c r="U597" s="737" t="s">
        <v>4543</v>
      </c>
      <c r="V597" s="736"/>
      <c r="W597" s="736"/>
      <c r="X597" s="736"/>
      <c r="Y597" s="736"/>
      <c r="Z597" s="736" t="s">
        <v>4544</v>
      </c>
      <c r="AA597" s="736"/>
      <c r="AB597" s="734" t="s">
        <v>4545</v>
      </c>
      <c r="AC597" s="736" t="s">
        <v>730</v>
      </c>
      <c r="AD597" s="736">
        <v>92200</v>
      </c>
      <c r="AE597" s="734" t="s">
        <v>4546</v>
      </c>
      <c r="AF597" s="736" t="s">
        <v>4547</v>
      </c>
      <c r="AG597" s="736"/>
      <c r="AH597" s="736"/>
      <c r="AI597" s="736"/>
      <c r="AJ597" s="736"/>
      <c r="AK597" s="736"/>
      <c r="AL597" s="736"/>
      <c r="AM597" s="763"/>
      <c r="AN597" s="738"/>
      <c r="AO597" s="772"/>
      <c r="AP597" s="740" t="s">
        <v>737</v>
      </c>
      <c r="AQ597" s="691" t="s">
        <v>737</v>
      </c>
      <c r="AR597" s="691"/>
      <c r="AS597" s="752"/>
      <c r="AT597" s="691"/>
      <c r="AU597" s="765" t="s">
        <v>763</v>
      </c>
      <c r="AV597" s="765" t="s">
        <v>763</v>
      </c>
      <c r="AW597" s="766" t="s">
        <v>763</v>
      </c>
      <c r="AX597" s="765"/>
      <c r="AY597" s="691"/>
      <c r="AZ597" s="752"/>
      <c r="BA597" s="734"/>
      <c r="BB597" s="736"/>
      <c r="BC597" s="736"/>
      <c r="BD597" s="736"/>
      <c r="BE597" s="767" t="s">
        <v>1535</v>
      </c>
      <c r="BF597" s="794" t="s">
        <v>1723</v>
      </c>
      <c r="BG597" s="746" t="s">
        <v>737</v>
      </c>
      <c r="BH597" s="746"/>
      <c r="BI597" s="747"/>
    </row>
    <row r="598" spans="1:61" ht="99.75" customHeight="1">
      <c r="A598" s="749">
        <v>470013947</v>
      </c>
      <c r="B598" s="849">
        <v>47</v>
      </c>
      <c r="C598" s="751" t="s">
        <v>1787</v>
      </c>
      <c r="D598" s="833"/>
      <c r="E598" s="753" t="s">
        <v>1714</v>
      </c>
      <c r="F598" s="753"/>
      <c r="G598" s="736" t="s">
        <v>715</v>
      </c>
      <c r="H598" s="754" t="s">
        <v>715</v>
      </c>
      <c r="I598" s="755">
        <v>437</v>
      </c>
      <c r="J598" s="756" t="s">
        <v>990</v>
      </c>
      <c r="K598" s="757" t="s">
        <v>4548</v>
      </c>
      <c r="L598" s="758">
        <v>920026093</v>
      </c>
      <c r="M598" s="733" t="s">
        <v>4540</v>
      </c>
      <c r="N598" s="769" t="s">
        <v>4540</v>
      </c>
      <c r="O598" s="734" t="s">
        <v>4549</v>
      </c>
      <c r="P598" s="734" t="s">
        <v>4550</v>
      </c>
      <c r="Q598" s="736"/>
      <c r="R598" s="736">
        <v>47260</v>
      </c>
      <c r="S598" s="761" t="s">
        <v>2458</v>
      </c>
      <c r="T598" s="728" t="s">
        <v>722</v>
      </c>
      <c r="U598" s="737" t="s">
        <v>4551</v>
      </c>
      <c r="V598" s="736"/>
      <c r="W598" s="736"/>
      <c r="X598" s="736"/>
      <c r="Y598" s="736"/>
      <c r="Z598" s="736" t="s">
        <v>4552</v>
      </c>
      <c r="AA598" s="736"/>
      <c r="AB598" s="734" t="s">
        <v>4545</v>
      </c>
      <c r="AC598" s="736" t="s">
        <v>4550</v>
      </c>
      <c r="AD598" s="736">
        <v>92200</v>
      </c>
      <c r="AE598" s="734" t="s">
        <v>4546</v>
      </c>
      <c r="AF598" s="736" t="s">
        <v>4547</v>
      </c>
      <c r="AG598" s="736"/>
      <c r="AH598" s="736"/>
      <c r="AI598" s="736"/>
      <c r="AJ598" s="736"/>
      <c r="AK598" s="736"/>
      <c r="AL598" s="736"/>
      <c r="AM598" s="763"/>
      <c r="AN598" s="738"/>
      <c r="AO598" s="764"/>
      <c r="AP598" s="740" t="s">
        <v>737</v>
      </c>
      <c r="AQ598" s="691" t="s">
        <v>737</v>
      </c>
      <c r="AR598" s="691"/>
      <c r="AS598" s="752"/>
      <c r="AT598" s="691"/>
      <c r="AU598" s="765" t="s">
        <v>763</v>
      </c>
      <c r="AV598" s="765" t="s">
        <v>763</v>
      </c>
      <c r="AW598" s="766" t="s">
        <v>763</v>
      </c>
      <c r="AX598" s="765"/>
      <c r="AY598" s="691"/>
      <c r="AZ598" s="752"/>
      <c r="BA598" s="734"/>
      <c r="BB598" s="736"/>
      <c r="BC598" s="736"/>
      <c r="BD598" s="736"/>
      <c r="BE598" s="767" t="s">
        <v>1535</v>
      </c>
      <c r="BF598" s="794" t="s">
        <v>1723</v>
      </c>
      <c r="BG598" s="746" t="s">
        <v>737</v>
      </c>
      <c r="BH598" s="746"/>
      <c r="BI598" s="747"/>
    </row>
    <row r="599" spans="1:61" ht="85.5" customHeight="1">
      <c r="A599" s="749">
        <v>330020009</v>
      </c>
      <c r="B599" s="825">
        <v>33</v>
      </c>
      <c r="C599" s="727" t="s">
        <v>926</v>
      </c>
      <c r="D599" s="727"/>
      <c r="E599" s="753" t="s">
        <v>1055</v>
      </c>
      <c r="F599" s="826"/>
      <c r="G599" s="736" t="s">
        <v>843</v>
      </c>
      <c r="H599" s="754" t="s">
        <v>843</v>
      </c>
      <c r="I599" s="755">
        <v>178</v>
      </c>
      <c r="J599" s="756" t="s">
        <v>2532</v>
      </c>
      <c r="K599" s="757" t="s">
        <v>4553</v>
      </c>
      <c r="L599" s="758">
        <v>330019969</v>
      </c>
      <c r="M599" s="733" t="s">
        <v>4554</v>
      </c>
      <c r="N599" s="769" t="s">
        <v>4554</v>
      </c>
      <c r="O599" s="760" t="s">
        <v>4555</v>
      </c>
      <c r="P599" s="760"/>
      <c r="Q599" s="736"/>
      <c r="R599" s="736">
        <v>33800</v>
      </c>
      <c r="S599" s="761" t="s">
        <v>1559</v>
      </c>
      <c r="T599" s="728" t="s">
        <v>722</v>
      </c>
      <c r="U599" s="737" t="s">
        <v>4556</v>
      </c>
      <c r="V599" s="736"/>
      <c r="W599" s="736"/>
      <c r="X599" s="736"/>
      <c r="Y599" s="736"/>
      <c r="Z599" s="736"/>
      <c r="AA599" s="736"/>
      <c r="AB599" s="734" t="s">
        <v>4557</v>
      </c>
      <c r="AC599" s="736"/>
      <c r="AD599" s="736">
        <v>33800</v>
      </c>
      <c r="AE599" s="734" t="s">
        <v>1064</v>
      </c>
      <c r="AF599" s="736" t="s">
        <v>4558</v>
      </c>
      <c r="AG599" s="736"/>
      <c r="AH599" s="736"/>
      <c r="AI599" s="736"/>
      <c r="AJ599" s="736"/>
      <c r="AK599" s="736"/>
      <c r="AL599" s="736"/>
      <c r="AM599" s="763"/>
      <c r="AN599" s="738"/>
      <c r="AO599" s="764"/>
      <c r="AP599" s="740" t="s">
        <v>737</v>
      </c>
      <c r="AQ599" s="691" t="s">
        <v>737</v>
      </c>
      <c r="AR599" s="691"/>
      <c r="AS599" s="752"/>
      <c r="AT599" s="691"/>
      <c r="AU599" s="765" t="s">
        <v>763</v>
      </c>
      <c r="AV599" s="765" t="s">
        <v>763</v>
      </c>
      <c r="AW599" s="766" t="s">
        <v>763</v>
      </c>
      <c r="AX599" s="765"/>
      <c r="AY599" s="691"/>
      <c r="AZ599" s="752"/>
      <c r="BA599" s="734"/>
      <c r="BB599" s="736"/>
      <c r="BC599" s="736"/>
      <c r="BD599" s="736"/>
      <c r="BE599" s="767" t="s">
        <v>2179</v>
      </c>
      <c r="BF599" s="753" t="s">
        <v>4559</v>
      </c>
      <c r="BG599" s="746" t="s">
        <v>737</v>
      </c>
      <c r="BH599" s="746"/>
      <c r="BI599" s="747"/>
    </row>
    <row r="600" spans="1:61" ht="79.5" customHeight="1">
      <c r="A600" s="749">
        <v>330028838</v>
      </c>
      <c r="B600" s="825">
        <v>33</v>
      </c>
      <c r="C600" s="727" t="s">
        <v>926</v>
      </c>
      <c r="D600" s="727"/>
      <c r="E600" s="753" t="s">
        <v>1055</v>
      </c>
      <c r="F600" s="826"/>
      <c r="G600" s="736" t="s">
        <v>843</v>
      </c>
      <c r="H600" s="754" t="s">
        <v>843</v>
      </c>
      <c r="I600" s="755">
        <v>165</v>
      </c>
      <c r="J600" s="756" t="s">
        <v>844</v>
      </c>
      <c r="K600" s="757" t="s">
        <v>4560</v>
      </c>
      <c r="L600" s="758">
        <v>330019969</v>
      </c>
      <c r="M600" s="733" t="s">
        <v>4554</v>
      </c>
      <c r="N600" s="769" t="s">
        <v>4554</v>
      </c>
      <c r="O600" s="760" t="s">
        <v>4561</v>
      </c>
      <c r="P600" s="760"/>
      <c r="Q600" s="736"/>
      <c r="R600" s="736">
        <v>33000</v>
      </c>
      <c r="S600" s="761" t="s">
        <v>1064</v>
      </c>
      <c r="T600" s="728" t="s">
        <v>722</v>
      </c>
      <c r="U600" s="737" t="s">
        <v>4556</v>
      </c>
      <c r="V600" s="736"/>
      <c r="W600" s="736"/>
      <c r="X600" s="736"/>
      <c r="Y600" s="736"/>
      <c r="Z600" s="736"/>
      <c r="AA600" s="736"/>
      <c r="AB600" s="734" t="s">
        <v>4557</v>
      </c>
      <c r="AC600" s="736"/>
      <c r="AD600" s="736">
        <v>33800</v>
      </c>
      <c r="AE600" s="734" t="s">
        <v>1064</v>
      </c>
      <c r="AF600" s="736" t="s">
        <v>4558</v>
      </c>
      <c r="AG600" s="736"/>
      <c r="AH600" s="736"/>
      <c r="AI600" s="736"/>
      <c r="AJ600" s="736"/>
      <c r="AK600" s="736"/>
      <c r="AL600" s="736"/>
      <c r="AM600" s="763"/>
      <c r="AN600" s="738"/>
      <c r="AO600" s="764"/>
      <c r="AP600" s="740" t="s">
        <v>737</v>
      </c>
      <c r="AQ600" s="691" t="s">
        <v>737</v>
      </c>
      <c r="AR600" s="691"/>
      <c r="AS600" s="752"/>
      <c r="AT600" s="691"/>
      <c r="AU600" s="765" t="s">
        <v>763</v>
      </c>
      <c r="AV600" s="765" t="s">
        <v>763</v>
      </c>
      <c r="AW600" s="766" t="s">
        <v>763</v>
      </c>
      <c r="AX600" s="765"/>
      <c r="AY600" s="691"/>
      <c r="AZ600" s="752"/>
      <c r="BA600" s="734"/>
      <c r="BB600" s="736"/>
      <c r="BC600" s="736"/>
      <c r="BD600" s="736"/>
      <c r="BE600" s="767" t="s">
        <v>2179</v>
      </c>
      <c r="BF600" s="753" t="s">
        <v>4559</v>
      </c>
      <c r="BG600" s="746" t="s">
        <v>737</v>
      </c>
      <c r="BH600" s="746"/>
      <c r="BI600" s="747"/>
    </row>
    <row r="601" spans="1:61" ht="85.15" customHeight="1">
      <c r="A601" s="749">
        <v>240009407</v>
      </c>
      <c r="B601" s="840">
        <v>24</v>
      </c>
      <c r="C601" s="751" t="s">
        <v>765</v>
      </c>
      <c r="D601" s="920"/>
      <c r="E601" s="753" t="s">
        <v>4106</v>
      </c>
      <c r="F601" s="753" t="s">
        <v>1594</v>
      </c>
      <c r="G601" s="736" t="s">
        <v>747</v>
      </c>
      <c r="H601" s="754" t="s">
        <v>748</v>
      </c>
      <c r="I601" s="755">
        <v>500</v>
      </c>
      <c r="J601" s="756" t="s">
        <v>749</v>
      </c>
      <c r="K601" s="799" t="s">
        <v>4562</v>
      </c>
      <c r="L601" s="758">
        <v>600000426</v>
      </c>
      <c r="M601" s="733" t="s">
        <v>4563</v>
      </c>
      <c r="N601" s="769" t="s">
        <v>4563</v>
      </c>
      <c r="O601" s="734" t="s">
        <v>4564</v>
      </c>
      <c r="P601" s="760"/>
      <c r="Q601" s="736"/>
      <c r="R601" s="736">
        <v>24430</v>
      </c>
      <c r="S601" s="761" t="s">
        <v>4565</v>
      </c>
      <c r="T601" s="728" t="s">
        <v>2084</v>
      </c>
      <c r="U601" s="737" t="s">
        <v>4566</v>
      </c>
      <c r="V601" s="736"/>
      <c r="W601" s="736"/>
      <c r="X601" s="736"/>
      <c r="Y601" s="736"/>
      <c r="Z601" s="736" t="s">
        <v>4567</v>
      </c>
      <c r="AA601" s="736"/>
      <c r="AB601" s="734" t="s">
        <v>4564</v>
      </c>
      <c r="AC601" s="736"/>
      <c r="AD601" s="736">
        <v>24430</v>
      </c>
      <c r="AE601" s="734" t="s">
        <v>4568</v>
      </c>
      <c r="AF601" s="736" t="s">
        <v>4569</v>
      </c>
      <c r="AG601" s="736"/>
      <c r="AH601" s="736"/>
      <c r="AI601" s="736"/>
      <c r="AJ601" s="736"/>
      <c r="AK601" s="736"/>
      <c r="AL601" s="736"/>
      <c r="AM601" s="763"/>
      <c r="AN601" s="738"/>
      <c r="AO601" s="764"/>
      <c r="AP601" s="691" t="s">
        <v>734</v>
      </c>
      <c r="AQ601" s="742" t="s">
        <v>734</v>
      </c>
      <c r="AR601" s="742" t="s">
        <v>748</v>
      </c>
      <c r="AS601" s="775" t="s">
        <v>4570</v>
      </c>
      <c r="AT601" s="742"/>
      <c r="AU601" s="743">
        <v>44562</v>
      </c>
      <c r="AV601" s="743">
        <v>46387</v>
      </c>
      <c r="AW601" s="744">
        <v>24</v>
      </c>
      <c r="AX601" s="743">
        <v>44561</v>
      </c>
      <c r="AY601" s="742" t="s">
        <v>869</v>
      </c>
      <c r="AZ601" s="775" t="s">
        <v>734</v>
      </c>
      <c r="BA601" s="734"/>
      <c r="BB601" s="736"/>
      <c r="BC601" s="736"/>
      <c r="BD601" s="736"/>
      <c r="BE601" s="773" t="s">
        <v>4114</v>
      </c>
      <c r="BF601" s="794" t="s">
        <v>1610</v>
      </c>
      <c r="BG601" s="746" t="s">
        <v>737</v>
      </c>
      <c r="BH601" s="746"/>
      <c r="BI601" s="747"/>
    </row>
    <row r="602" spans="1:61" ht="69.75" customHeight="1">
      <c r="A602" s="749">
        <v>640780169</v>
      </c>
      <c r="B602" s="750">
        <v>64</v>
      </c>
      <c r="C602" s="753" t="s">
        <v>884</v>
      </c>
      <c r="D602" s="753"/>
      <c r="E602" s="753" t="s">
        <v>885</v>
      </c>
      <c r="F602" s="752"/>
      <c r="G602" s="736" t="s">
        <v>715</v>
      </c>
      <c r="H602" s="754" t="s">
        <v>715</v>
      </c>
      <c r="I602" s="730">
        <v>188</v>
      </c>
      <c r="J602" s="816" t="s">
        <v>985</v>
      </c>
      <c r="K602" s="778" t="s">
        <v>4571</v>
      </c>
      <c r="L602" s="758">
        <v>640000063</v>
      </c>
      <c r="M602" s="733" t="s">
        <v>4572</v>
      </c>
      <c r="N602" s="769" t="s">
        <v>4572</v>
      </c>
      <c r="O602" s="760"/>
      <c r="P602" s="760"/>
      <c r="Q602" s="736"/>
      <c r="R602" s="736">
        <v>64430</v>
      </c>
      <c r="S602" s="761" t="s">
        <v>4573</v>
      </c>
      <c r="T602" s="728" t="s">
        <v>722</v>
      </c>
      <c r="U602" s="737" t="s">
        <v>4574</v>
      </c>
      <c r="V602" s="736"/>
      <c r="W602" s="736"/>
      <c r="X602" s="736"/>
      <c r="Y602" s="736"/>
      <c r="Z602" s="736" t="s">
        <v>4575</v>
      </c>
      <c r="AA602" s="736"/>
      <c r="AB602" s="734"/>
      <c r="AC602" s="736"/>
      <c r="AD602" s="736">
        <v>64430</v>
      </c>
      <c r="AE602" s="734" t="s">
        <v>4573</v>
      </c>
      <c r="AF602" s="736" t="s">
        <v>4575</v>
      </c>
      <c r="AG602" s="736"/>
      <c r="AH602" s="736"/>
      <c r="AI602" s="736"/>
      <c r="AJ602" s="736"/>
      <c r="AK602" s="736"/>
      <c r="AL602" s="736"/>
      <c r="AM602" s="763"/>
      <c r="AN602" s="738"/>
      <c r="AO602" s="772"/>
      <c r="AP602" s="740" t="s">
        <v>734</v>
      </c>
      <c r="AQ602" s="742" t="s">
        <v>734</v>
      </c>
      <c r="AR602" s="742" t="s">
        <v>715</v>
      </c>
      <c r="AS602" s="775" t="s">
        <v>4576</v>
      </c>
      <c r="AT602" s="742"/>
      <c r="AU602" s="743">
        <v>43831</v>
      </c>
      <c r="AV602" s="743">
        <v>45657</v>
      </c>
      <c r="AW602" s="744" t="s">
        <v>764</v>
      </c>
      <c r="AX602" s="743">
        <v>43837</v>
      </c>
      <c r="AY602" s="742" t="s">
        <v>869</v>
      </c>
      <c r="AZ602" s="775" t="s">
        <v>734</v>
      </c>
      <c r="BA602" s="734"/>
      <c r="BB602" s="736"/>
      <c r="BC602" s="736"/>
      <c r="BD602" s="736"/>
      <c r="BE602" s="833" t="s">
        <v>1761</v>
      </c>
      <c r="BF602" s="794" t="s">
        <v>1984</v>
      </c>
      <c r="BG602" s="746" t="s">
        <v>737</v>
      </c>
      <c r="BH602" s="746"/>
      <c r="BI602" s="747"/>
    </row>
    <row r="603" spans="1:61" ht="79.5" customHeight="1">
      <c r="A603" s="749">
        <v>240013300</v>
      </c>
      <c r="B603" s="840">
        <v>24</v>
      </c>
      <c r="C603" s="751" t="s">
        <v>1434</v>
      </c>
      <c r="D603" s="920"/>
      <c r="E603" s="791" t="s">
        <v>4529</v>
      </c>
      <c r="F603" s="753" t="s">
        <v>1594</v>
      </c>
      <c r="G603" s="736" t="s">
        <v>747</v>
      </c>
      <c r="H603" s="754" t="s">
        <v>748</v>
      </c>
      <c r="I603" s="755">
        <v>500</v>
      </c>
      <c r="J603" s="756" t="s">
        <v>749</v>
      </c>
      <c r="K603" s="778" t="s">
        <v>4577</v>
      </c>
      <c r="L603" s="758">
        <v>240013292</v>
      </c>
      <c r="M603" s="733" t="s">
        <v>4578</v>
      </c>
      <c r="N603" s="769" t="s">
        <v>4579</v>
      </c>
      <c r="O603" s="734" t="s">
        <v>4580</v>
      </c>
      <c r="P603" s="760"/>
      <c r="Q603" s="736"/>
      <c r="R603" s="736">
        <v>24140</v>
      </c>
      <c r="S603" s="761" t="s">
        <v>4581</v>
      </c>
      <c r="T603" s="728" t="s">
        <v>722</v>
      </c>
      <c r="U603" s="737" t="s">
        <v>4582</v>
      </c>
      <c r="V603" s="736"/>
      <c r="W603" s="736"/>
      <c r="X603" s="736"/>
      <c r="Y603" s="736"/>
      <c r="Z603" s="736" t="s">
        <v>4583</v>
      </c>
      <c r="AA603" s="736"/>
      <c r="AB603" s="734" t="s">
        <v>4580</v>
      </c>
      <c r="AC603" s="736"/>
      <c r="AD603" s="736">
        <v>24140</v>
      </c>
      <c r="AE603" s="734" t="s">
        <v>4581</v>
      </c>
      <c r="AF603" s="736"/>
      <c r="AG603" s="736"/>
      <c r="AH603" s="736"/>
      <c r="AI603" s="736"/>
      <c r="AJ603" s="736"/>
      <c r="AK603" s="736"/>
      <c r="AL603" s="736"/>
      <c r="AM603" s="763"/>
      <c r="AN603" s="738"/>
      <c r="AO603" s="764"/>
      <c r="AP603" s="691" t="s">
        <v>734</v>
      </c>
      <c r="AQ603" s="742" t="s">
        <v>734</v>
      </c>
      <c r="AR603" s="742" t="s">
        <v>748</v>
      </c>
      <c r="AS603" s="775" t="s">
        <v>4584</v>
      </c>
      <c r="AT603" s="742"/>
      <c r="AU603" s="743">
        <v>44197</v>
      </c>
      <c r="AV603" s="743">
        <v>46022</v>
      </c>
      <c r="AW603" s="744">
        <v>24</v>
      </c>
      <c r="AX603" s="743">
        <v>44189</v>
      </c>
      <c r="AY603" s="742" t="s">
        <v>869</v>
      </c>
      <c r="AZ603" s="775" t="s">
        <v>734</v>
      </c>
      <c r="BA603" s="734"/>
      <c r="BB603" s="736"/>
      <c r="BC603" s="736"/>
      <c r="BD603" s="736"/>
      <c r="BE603" s="864" t="s">
        <v>800</v>
      </c>
      <c r="BF603" s="794" t="s">
        <v>1610</v>
      </c>
      <c r="BG603" s="746" t="s">
        <v>737</v>
      </c>
      <c r="BH603" s="746"/>
      <c r="BI603" s="747"/>
    </row>
    <row r="604" spans="1:61" ht="73.5" customHeight="1">
      <c r="A604" s="725">
        <v>860008754</v>
      </c>
      <c r="B604" s="726">
        <v>86</v>
      </c>
      <c r="C604" s="727" t="s">
        <v>1358</v>
      </c>
      <c r="D604" s="727"/>
      <c r="E604" s="728" t="s">
        <v>714</v>
      </c>
      <c r="F604" s="728"/>
      <c r="G604" s="729" t="s">
        <v>715</v>
      </c>
      <c r="H604" s="729" t="s">
        <v>715</v>
      </c>
      <c r="I604" s="730">
        <v>437</v>
      </c>
      <c r="J604" s="727" t="s">
        <v>990</v>
      </c>
      <c r="K604" s="731" t="s">
        <v>4585</v>
      </c>
      <c r="L604" s="732">
        <v>860011063</v>
      </c>
      <c r="M604" s="733" t="s">
        <v>4586</v>
      </c>
      <c r="N604" s="731" t="s">
        <v>4587</v>
      </c>
      <c r="O604" s="734" t="s">
        <v>4588</v>
      </c>
      <c r="P604" s="734" t="s">
        <v>4589</v>
      </c>
      <c r="Q604" s="735"/>
      <c r="R604" s="736">
        <v>86580</v>
      </c>
      <c r="S604" s="734" t="s">
        <v>4590</v>
      </c>
      <c r="T604" s="728" t="s">
        <v>722</v>
      </c>
      <c r="U604" s="737" t="s">
        <v>4591</v>
      </c>
      <c r="V604" s="997"/>
      <c r="W604" s="735"/>
      <c r="X604" s="735"/>
      <c r="Y604" s="735"/>
      <c r="Z604" s="734" t="s">
        <v>4592</v>
      </c>
      <c r="AA604" s="735"/>
      <c r="AB604" s="734" t="s">
        <v>4588</v>
      </c>
      <c r="AC604" s="734" t="s">
        <v>4589</v>
      </c>
      <c r="AD604" s="734">
        <v>86580</v>
      </c>
      <c r="AE604" s="734" t="s">
        <v>4590</v>
      </c>
      <c r="AF604" s="734" t="s">
        <v>4592</v>
      </c>
      <c r="AG604" s="735"/>
      <c r="AH604" s="735"/>
      <c r="AI604" s="735"/>
      <c r="AJ604" s="735"/>
      <c r="AK604" s="735"/>
      <c r="AL604" s="735"/>
      <c r="AM604" s="738"/>
      <c r="AN604" s="738"/>
      <c r="AO604" s="739"/>
      <c r="AP604" s="740" t="s">
        <v>734</v>
      </c>
      <c r="AQ604" s="741" t="s">
        <v>734</v>
      </c>
      <c r="AR604" s="742" t="s">
        <v>770</v>
      </c>
      <c r="AS604" s="741" t="s">
        <v>4593</v>
      </c>
      <c r="AT604" s="741" t="s">
        <v>4594</v>
      </c>
      <c r="AU604" s="743">
        <v>43462</v>
      </c>
      <c r="AV604" s="743">
        <v>45287</v>
      </c>
      <c r="AW604" s="744">
        <v>86</v>
      </c>
      <c r="AX604" s="745">
        <v>43553</v>
      </c>
      <c r="AY604" s="741" t="s">
        <v>4595</v>
      </c>
      <c r="AZ604" s="741"/>
      <c r="BA604" s="734"/>
      <c r="BB604" s="734"/>
      <c r="BC604" s="735"/>
      <c r="BD604" s="734"/>
      <c r="BE604" s="735" t="s">
        <v>1358</v>
      </c>
      <c r="BF604" s="723" t="s">
        <v>738</v>
      </c>
      <c r="BG604" s="746" t="s">
        <v>737</v>
      </c>
      <c r="BH604" s="746"/>
      <c r="BI604" s="747"/>
    </row>
    <row r="605" spans="1:61" ht="53.25" customHeight="1">
      <c r="A605" s="875">
        <v>860786102</v>
      </c>
      <c r="B605" s="876">
        <v>86</v>
      </c>
      <c r="C605" s="727" t="s">
        <v>1358</v>
      </c>
      <c r="D605" s="727"/>
      <c r="E605" s="728" t="s">
        <v>714</v>
      </c>
      <c r="F605" s="728"/>
      <c r="G605" s="798" t="s">
        <v>747</v>
      </c>
      <c r="H605" s="798" t="s">
        <v>748</v>
      </c>
      <c r="I605" s="730">
        <v>500</v>
      </c>
      <c r="J605" s="727" t="s">
        <v>749</v>
      </c>
      <c r="K605" s="878" t="s">
        <v>4596</v>
      </c>
      <c r="L605" s="877">
        <v>860011063</v>
      </c>
      <c r="M605" s="733" t="s">
        <v>4586</v>
      </c>
      <c r="N605" s="807" t="s">
        <v>4587</v>
      </c>
      <c r="O605" s="734" t="s">
        <v>4597</v>
      </c>
      <c r="P605" s="734"/>
      <c r="Q605" s="798"/>
      <c r="R605" s="736">
        <v>86580</v>
      </c>
      <c r="S605" s="734" t="s">
        <v>4590</v>
      </c>
      <c r="T605" s="728" t="s">
        <v>722</v>
      </c>
      <c r="U605" s="737" t="s">
        <v>4591</v>
      </c>
      <c r="V605" s="998"/>
      <c r="W605" s="798"/>
      <c r="X605" s="798"/>
      <c r="Y605" s="798"/>
      <c r="Z605" s="734" t="s">
        <v>4592</v>
      </c>
      <c r="AA605" s="798"/>
      <c r="AB605" s="734" t="s">
        <v>4588</v>
      </c>
      <c r="AC605" s="734" t="s">
        <v>4589</v>
      </c>
      <c r="AD605" s="734">
        <v>86580</v>
      </c>
      <c r="AE605" s="734" t="s">
        <v>4590</v>
      </c>
      <c r="AF605" s="734" t="s">
        <v>4592</v>
      </c>
      <c r="AG605" s="798"/>
      <c r="AH605" s="798"/>
      <c r="AI605" s="798"/>
      <c r="AJ605" s="798"/>
      <c r="AK605" s="798"/>
      <c r="AL605" s="798"/>
      <c r="AM605" s="738"/>
      <c r="AN605" s="738"/>
      <c r="AO605" s="739"/>
      <c r="AP605" s="691" t="s">
        <v>734</v>
      </c>
      <c r="AQ605" s="741" t="s">
        <v>734</v>
      </c>
      <c r="AR605" s="742" t="s">
        <v>770</v>
      </c>
      <c r="AS605" s="741" t="s">
        <v>4593</v>
      </c>
      <c r="AT605" s="741"/>
      <c r="AU605" s="743">
        <v>43462</v>
      </c>
      <c r="AV605" s="743">
        <v>45287</v>
      </c>
      <c r="AW605" s="744">
        <v>86</v>
      </c>
      <c r="AX605" s="745">
        <v>43553</v>
      </c>
      <c r="AY605" s="741" t="s">
        <v>4595</v>
      </c>
      <c r="AZ605" s="741"/>
      <c r="BA605" s="734"/>
      <c r="BB605" s="734"/>
      <c r="BC605" s="734"/>
      <c r="BD605" s="734"/>
      <c r="BE605" s="798" t="s">
        <v>1358</v>
      </c>
      <c r="BF605" s="723" t="s">
        <v>738</v>
      </c>
      <c r="BG605" s="746" t="s">
        <v>737</v>
      </c>
      <c r="BH605" s="746"/>
      <c r="BI605" s="747"/>
    </row>
    <row r="606" spans="1:61" ht="69.75" customHeight="1">
      <c r="A606" s="875">
        <v>190003665</v>
      </c>
      <c r="B606" s="987">
        <v>19</v>
      </c>
      <c r="C606" s="751" t="s">
        <v>1787</v>
      </c>
      <c r="D606" s="833"/>
      <c r="E606" s="727" t="s">
        <v>1000</v>
      </c>
      <c r="F606" s="727"/>
      <c r="G606" s="798" t="s">
        <v>747</v>
      </c>
      <c r="H606" s="798" t="s">
        <v>748</v>
      </c>
      <c r="I606" s="730">
        <v>500</v>
      </c>
      <c r="J606" s="727" t="s">
        <v>749</v>
      </c>
      <c r="K606" s="807" t="s">
        <v>4598</v>
      </c>
      <c r="L606" s="877">
        <v>190005363</v>
      </c>
      <c r="M606" s="733" t="s">
        <v>4599</v>
      </c>
      <c r="N606" s="807" t="s">
        <v>4600</v>
      </c>
      <c r="O606" s="734" t="s">
        <v>4601</v>
      </c>
      <c r="P606" s="734"/>
      <c r="Q606" s="798"/>
      <c r="R606" s="736">
        <v>19340</v>
      </c>
      <c r="S606" s="734" t="s">
        <v>4602</v>
      </c>
      <c r="T606" s="728" t="s">
        <v>722</v>
      </c>
      <c r="U606" s="737" t="s">
        <v>4603</v>
      </c>
      <c r="V606" s="798" t="s">
        <v>813</v>
      </c>
      <c r="W606" s="798" t="s">
        <v>4604</v>
      </c>
      <c r="X606" s="798" t="s">
        <v>3172</v>
      </c>
      <c r="Y606" s="798" t="s">
        <v>954</v>
      </c>
      <c r="Z606" s="734" t="s">
        <v>4605</v>
      </c>
      <c r="AA606" s="798"/>
      <c r="AB606" s="734" t="s">
        <v>4601</v>
      </c>
      <c r="AC606" s="734"/>
      <c r="AD606" s="734">
        <v>19340</v>
      </c>
      <c r="AE606" s="734" t="s">
        <v>4602</v>
      </c>
      <c r="AF606" s="734" t="s">
        <v>4605</v>
      </c>
      <c r="AG606" s="798"/>
      <c r="AH606" s="798"/>
      <c r="AI606" s="798"/>
      <c r="AJ606" s="798"/>
      <c r="AK606" s="798"/>
      <c r="AL606" s="798"/>
      <c r="AM606" s="738"/>
      <c r="AN606" s="738"/>
      <c r="AO606" s="739"/>
      <c r="AP606" s="691" t="s">
        <v>734</v>
      </c>
      <c r="AQ606" s="740" t="s">
        <v>737</v>
      </c>
      <c r="AR606" s="691"/>
      <c r="AS606" s="740"/>
      <c r="AT606" s="740"/>
      <c r="AU606" s="765" t="s">
        <v>763</v>
      </c>
      <c r="AV606" s="765" t="s">
        <v>763</v>
      </c>
      <c r="AW606" s="766" t="s">
        <v>763</v>
      </c>
      <c r="AX606" s="772"/>
      <c r="AY606" s="740"/>
      <c r="AZ606" s="740"/>
      <c r="BA606" s="734"/>
      <c r="BB606" s="734"/>
      <c r="BC606" s="798"/>
      <c r="BD606" s="798"/>
      <c r="BE606" s="798" t="s">
        <v>713</v>
      </c>
      <c r="BF606" s="730" t="s">
        <v>1013</v>
      </c>
      <c r="BG606" s="746" t="s">
        <v>737</v>
      </c>
      <c r="BH606" s="746"/>
      <c r="BI606" s="747"/>
    </row>
    <row r="607" spans="1:61" ht="55.5" customHeight="1">
      <c r="A607" s="725">
        <v>330061821</v>
      </c>
      <c r="B607" s="825">
        <v>33</v>
      </c>
      <c r="C607" s="727" t="s">
        <v>926</v>
      </c>
      <c r="D607" s="727"/>
      <c r="E607" s="753" t="s">
        <v>1055</v>
      </c>
      <c r="F607" s="826"/>
      <c r="G607" s="736" t="s">
        <v>843</v>
      </c>
      <c r="H607" s="754" t="s">
        <v>843</v>
      </c>
      <c r="I607" s="730">
        <v>180</v>
      </c>
      <c r="J607" s="727" t="s">
        <v>2103</v>
      </c>
      <c r="K607" s="731" t="s">
        <v>4606</v>
      </c>
      <c r="L607" s="732">
        <v>330015538</v>
      </c>
      <c r="M607" s="733" t="s">
        <v>4607</v>
      </c>
      <c r="N607" s="769" t="s">
        <v>4607</v>
      </c>
      <c r="O607" s="734" t="s">
        <v>4608</v>
      </c>
      <c r="P607" s="734"/>
      <c r="Q607" s="735"/>
      <c r="R607" s="736">
        <v>33500</v>
      </c>
      <c r="S607" s="734" t="s">
        <v>2306</v>
      </c>
      <c r="T607" s="728" t="s">
        <v>722</v>
      </c>
      <c r="U607" s="737" t="s">
        <v>4609</v>
      </c>
      <c r="V607" s="735" t="s">
        <v>724</v>
      </c>
      <c r="W607" s="735" t="s">
        <v>4610</v>
      </c>
      <c r="X607" s="735" t="s">
        <v>4611</v>
      </c>
      <c r="Y607" s="735"/>
      <c r="Z607" s="734" t="s">
        <v>4612</v>
      </c>
      <c r="AA607" s="735"/>
      <c r="AB607" s="734" t="s">
        <v>4613</v>
      </c>
      <c r="AC607" s="734"/>
      <c r="AD607" s="734">
        <v>33500</v>
      </c>
      <c r="AE607" s="734" t="s">
        <v>2306</v>
      </c>
      <c r="AF607" s="734" t="s">
        <v>4614</v>
      </c>
      <c r="AG607" s="735"/>
      <c r="AH607" s="735"/>
      <c r="AI607" s="735"/>
      <c r="AJ607" s="735"/>
      <c r="AK607" s="735"/>
      <c r="AL607" s="735"/>
      <c r="AM607" s="738"/>
      <c r="AN607" s="738"/>
      <c r="AO607" s="739">
        <v>44317</v>
      </c>
      <c r="AP607" s="740" t="s">
        <v>737</v>
      </c>
      <c r="AQ607" s="862" t="s">
        <v>737</v>
      </c>
      <c r="AR607" s="691"/>
      <c r="AS607" s="862"/>
      <c r="AT607" s="862"/>
      <c r="AU607" s="765"/>
      <c r="AV607" s="765"/>
      <c r="AW607" s="766"/>
      <c r="AX607" s="863"/>
      <c r="AY607" s="862"/>
      <c r="AZ607" s="862"/>
      <c r="BA607" s="734" t="s">
        <v>4615</v>
      </c>
      <c r="BB607" s="734"/>
      <c r="BC607" s="735"/>
      <c r="BD607" s="734"/>
      <c r="BE607" s="767" t="s">
        <v>2179</v>
      </c>
      <c r="BF607" s="753" t="s">
        <v>4559</v>
      </c>
      <c r="BG607" s="746" t="s">
        <v>737</v>
      </c>
      <c r="BH607" s="746"/>
      <c r="BI607" s="747"/>
    </row>
    <row r="608" spans="1:61" ht="69.75" customHeight="1">
      <c r="A608" s="749">
        <v>640780250</v>
      </c>
      <c r="B608" s="750">
        <v>64</v>
      </c>
      <c r="C608" s="753" t="s">
        <v>884</v>
      </c>
      <c r="D608" s="753"/>
      <c r="E608" s="753" t="s">
        <v>885</v>
      </c>
      <c r="F608" s="752"/>
      <c r="G608" s="736" t="s">
        <v>715</v>
      </c>
      <c r="H608" s="754" t="s">
        <v>715</v>
      </c>
      <c r="I608" s="755">
        <v>183</v>
      </c>
      <c r="J608" s="756" t="s">
        <v>741</v>
      </c>
      <c r="K608" s="778" t="s">
        <v>4616</v>
      </c>
      <c r="L608" s="758">
        <v>640000105</v>
      </c>
      <c r="M608" s="733" t="s">
        <v>4617</v>
      </c>
      <c r="N608" s="769" t="s">
        <v>4618</v>
      </c>
      <c r="O608" s="734" t="s">
        <v>4619</v>
      </c>
      <c r="P608" s="734" t="s">
        <v>4620</v>
      </c>
      <c r="Q608" s="736"/>
      <c r="R608" s="736">
        <v>64601</v>
      </c>
      <c r="S608" s="761" t="s">
        <v>4621</v>
      </c>
      <c r="T608" s="728" t="s">
        <v>722</v>
      </c>
      <c r="U608" s="737" t="s">
        <v>4622</v>
      </c>
      <c r="V608" s="736"/>
      <c r="W608" s="736"/>
      <c r="X608" s="736"/>
      <c r="Y608" s="736"/>
      <c r="Z608" s="736" t="s">
        <v>4623</v>
      </c>
      <c r="AA608" s="736"/>
      <c r="AB608" s="734" t="s">
        <v>4619</v>
      </c>
      <c r="AC608" s="736" t="s">
        <v>4620</v>
      </c>
      <c r="AD608" s="736">
        <v>64601</v>
      </c>
      <c r="AE608" s="734" t="s">
        <v>4624</v>
      </c>
      <c r="AF608" s="736" t="s">
        <v>4623</v>
      </c>
      <c r="AG608" s="736"/>
      <c r="AH608" s="736"/>
      <c r="AI608" s="736"/>
      <c r="AJ608" s="734"/>
      <c r="AK608" s="736"/>
      <c r="AL608" s="736"/>
      <c r="AM608" s="763"/>
      <c r="AN608" s="738"/>
      <c r="AO608" s="772"/>
      <c r="AP608" s="740" t="s">
        <v>734</v>
      </c>
      <c r="AQ608" s="742" t="s">
        <v>734</v>
      </c>
      <c r="AR608" s="742" t="s">
        <v>715</v>
      </c>
      <c r="AS608" s="775" t="s">
        <v>4625</v>
      </c>
      <c r="AT608" s="742"/>
      <c r="AU608" s="743">
        <v>43101</v>
      </c>
      <c r="AV608" s="743">
        <v>44926</v>
      </c>
      <c r="AW608" s="744" t="s">
        <v>764</v>
      </c>
      <c r="AX608" s="743">
        <v>43101</v>
      </c>
      <c r="AY608" s="742" t="s">
        <v>4626</v>
      </c>
      <c r="AZ608" s="775"/>
      <c r="BA608" s="734"/>
      <c r="BB608" s="736"/>
      <c r="BC608" s="736"/>
      <c r="BD608" s="736"/>
      <c r="BE608" s="833" t="s">
        <v>1761</v>
      </c>
      <c r="BF608" s="794" t="s">
        <v>1984</v>
      </c>
      <c r="BG608" s="746" t="s">
        <v>737</v>
      </c>
      <c r="BH608" s="746"/>
      <c r="BI608" s="747"/>
    </row>
    <row r="609" spans="1:61" ht="66" customHeight="1">
      <c r="A609" s="749">
        <v>640797387</v>
      </c>
      <c r="B609" s="750">
        <v>64</v>
      </c>
      <c r="C609" s="753" t="s">
        <v>884</v>
      </c>
      <c r="D609" s="753"/>
      <c r="E609" s="753" t="s">
        <v>885</v>
      </c>
      <c r="F609" s="752"/>
      <c r="G609" s="736" t="s">
        <v>715</v>
      </c>
      <c r="H609" s="754" t="s">
        <v>715</v>
      </c>
      <c r="I609" s="755">
        <v>182</v>
      </c>
      <c r="J609" s="756" t="s">
        <v>716</v>
      </c>
      <c r="K609" s="757" t="s">
        <v>4627</v>
      </c>
      <c r="L609" s="758">
        <v>640000105</v>
      </c>
      <c r="M609" s="733" t="s">
        <v>4617</v>
      </c>
      <c r="N609" s="769" t="s">
        <v>4618</v>
      </c>
      <c r="O609" s="734" t="s">
        <v>4619</v>
      </c>
      <c r="P609" s="734" t="s">
        <v>4620</v>
      </c>
      <c r="Q609" s="736"/>
      <c r="R609" s="736">
        <v>64601</v>
      </c>
      <c r="S609" s="761" t="s">
        <v>4621</v>
      </c>
      <c r="T609" s="728" t="s">
        <v>722</v>
      </c>
      <c r="U609" s="737" t="s">
        <v>4628</v>
      </c>
      <c r="V609" s="736"/>
      <c r="W609" s="736"/>
      <c r="X609" s="736"/>
      <c r="Y609" s="736"/>
      <c r="Z609" s="736" t="s">
        <v>4623</v>
      </c>
      <c r="AA609" s="736"/>
      <c r="AB609" s="734" t="s">
        <v>4619</v>
      </c>
      <c r="AC609" s="736" t="s">
        <v>4620</v>
      </c>
      <c r="AD609" s="736">
        <v>64601</v>
      </c>
      <c r="AE609" s="734" t="s">
        <v>4624</v>
      </c>
      <c r="AF609" s="736" t="s">
        <v>4623</v>
      </c>
      <c r="AG609" s="736"/>
      <c r="AH609" s="736"/>
      <c r="AI609" s="736"/>
      <c r="AJ609" s="734"/>
      <c r="AK609" s="736"/>
      <c r="AL609" s="736"/>
      <c r="AM609" s="763"/>
      <c r="AN609" s="738"/>
      <c r="AO609" s="772"/>
      <c r="AP609" s="740" t="s">
        <v>734</v>
      </c>
      <c r="AQ609" s="742" t="s">
        <v>734</v>
      </c>
      <c r="AR609" s="742" t="s">
        <v>715</v>
      </c>
      <c r="AS609" s="775" t="s">
        <v>4625</v>
      </c>
      <c r="AT609" s="742"/>
      <c r="AU609" s="743">
        <v>43101</v>
      </c>
      <c r="AV609" s="743">
        <v>44926</v>
      </c>
      <c r="AW609" s="744" t="s">
        <v>764</v>
      </c>
      <c r="AX609" s="743">
        <v>43101</v>
      </c>
      <c r="AY609" s="742" t="s">
        <v>4626</v>
      </c>
      <c r="AZ609" s="775"/>
      <c r="BA609" s="734"/>
      <c r="BB609" s="736"/>
      <c r="BC609" s="736"/>
      <c r="BD609" s="736"/>
      <c r="BE609" s="833" t="s">
        <v>1761</v>
      </c>
      <c r="BF609" s="794" t="s">
        <v>1984</v>
      </c>
      <c r="BG609" s="746" t="s">
        <v>737</v>
      </c>
      <c r="BH609" s="746"/>
      <c r="BI609" s="747"/>
    </row>
    <row r="610" spans="1:61" ht="40.15" customHeight="1">
      <c r="A610" s="999">
        <v>190014258</v>
      </c>
      <c r="B610" s="907">
        <v>19</v>
      </c>
      <c r="C610" s="751" t="s">
        <v>999</v>
      </c>
      <c r="D610" s="751"/>
      <c r="E610" s="727" t="s">
        <v>1000</v>
      </c>
      <c r="F610" s="727"/>
      <c r="G610" s="736" t="s">
        <v>843</v>
      </c>
      <c r="H610" s="736" t="s">
        <v>843</v>
      </c>
      <c r="I610" s="908">
        <v>180</v>
      </c>
      <c r="J610" s="909" t="s">
        <v>2103</v>
      </c>
      <c r="K610" s="910" t="s">
        <v>4629</v>
      </c>
      <c r="L610" s="911">
        <v>190006510</v>
      </c>
      <c r="M610" s="890" t="s">
        <v>4630</v>
      </c>
      <c r="N610" s="769" t="s">
        <v>4630</v>
      </c>
      <c r="O610" s="912" t="s">
        <v>4631</v>
      </c>
      <c r="P610" s="912"/>
      <c r="Q610" s="913"/>
      <c r="R610" s="913">
        <v>19100</v>
      </c>
      <c r="S610" s="913" t="s">
        <v>1819</v>
      </c>
      <c r="T610" s="728" t="s">
        <v>722</v>
      </c>
      <c r="U610" s="737" t="s">
        <v>4632</v>
      </c>
      <c r="V610" s="913"/>
      <c r="W610" s="913"/>
      <c r="X610" s="913"/>
      <c r="Y610" s="913"/>
      <c r="Z610" s="913"/>
      <c r="AA610" s="912"/>
      <c r="AB610" s="886" t="s">
        <v>4633</v>
      </c>
      <c r="AC610" s="886"/>
      <c r="AD610" s="886">
        <v>19000</v>
      </c>
      <c r="AE610" s="886" t="s">
        <v>1025</v>
      </c>
      <c r="AF610" s="1000">
        <v>555170522</v>
      </c>
      <c r="AG610" s="736"/>
      <c r="AH610" s="736"/>
      <c r="AI610" s="736"/>
      <c r="AJ610" s="736"/>
      <c r="AK610" s="736"/>
      <c r="AL610" s="736"/>
      <c r="AM610" s="763"/>
      <c r="AN610" s="738"/>
      <c r="AO610" s="1001">
        <v>45365</v>
      </c>
      <c r="AP610" s="789" t="s">
        <v>737</v>
      </c>
      <c r="AQ610" s="752" t="s">
        <v>737</v>
      </c>
      <c r="AR610" s="691"/>
      <c r="AS610" s="752"/>
      <c r="AT610" s="691"/>
      <c r="AU610" s="765"/>
      <c r="AV610" s="765"/>
      <c r="AW610" s="766"/>
      <c r="AX610" s="765"/>
      <c r="AY610" s="691"/>
      <c r="AZ610" s="752"/>
      <c r="BA610" s="734" t="s">
        <v>4634</v>
      </c>
      <c r="BB610" s="736"/>
      <c r="BC610" s="736"/>
      <c r="BD610" s="736"/>
      <c r="BE610" s="751" t="s">
        <v>1012</v>
      </c>
      <c r="BF610" s="730" t="s">
        <v>1013</v>
      </c>
      <c r="BG610" s="746" t="s">
        <v>737</v>
      </c>
      <c r="BH610" s="963" t="s">
        <v>3612</v>
      </c>
      <c r="BI610" s="971"/>
    </row>
    <row r="611" spans="1:61" ht="40.15" customHeight="1">
      <c r="A611" s="749">
        <v>330057621</v>
      </c>
      <c r="B611" s="825">
        <v>33</v>
      </c>
      <c r="C611" s="751" t="s">
        <v>1358</v>
      </c>
      <c r="D611" s="752"/>
      <c r="E611" s="727" t="s">
        <v>1411</v>
      </c>
      <c r="F611" s="899"/>
      <c r="G611" s="736" t="s">
        <v>769</v>
      </c>
      <c r="H611" s="754" t="s">
        <v>770</v>
      </c>
      <c r="I611" s="770">
        <v>354</v>
      </c>
      <c r="J611" s="771" t="s">
        <v>771</v>
      </c>
      <c r="K611" s="757" t="s">
        <v>4635</v>
      </c>
      <c r="L611" s="758">
        <v>330055682</v>
      </c>
      <c r="M611" s="733" t="s">
        <v>4636</v>
      </c>
      <c r="N611" s="769" t="s">
        <v>4637</v>
      </c>
      <c r="O611" s="760" t="s">
        <v>4638</v>
      </c>
      <c r="P611" s="760"/>
      <c r="Q611" s="736"/>
      <c r="R611" s="736">
        <v>33450</v>
      </c>
      <c r="S611" s="761" t="s">
        <v>4639</v>
      </c>
      <c r="T611" s="728" t="s">
        <v>722</v>
      </c>
      <c r="U611" s="737" t="s">
        <v>4640</v>
      </c>
      <c r="V611" s="736"/>
      <c r="W611" s="736"/>
      <c r="X611" s="736"/>
      <c r="Y611" s="736"/>
      <c r="Z611" s="736" t="s">
        <v>4641</v>
      </c>
      <c r="AA611" s="736"/>
      <c r="AB611" s="734" t="s">
        <v>4638</v>
      </c>
      <c r="AC611" s="736"/>
      <c r="AD611" s="736">
        <v>33450</v>
      </c>
      <c r="AE611" s="734" t="s">
        <v>4642</v>
      </c>
      <c r="AF611" s="736" t="s">
        <v>4643</v>
      </c>
      <c r="AG611" s="736"/>
      <c r="AH611" s="736"/>
      <c r="AI611" s="736"/>
      <c r="AJ611" s="736"/>
      <c r="AK611" s="736"/>
      <c r="AL611" s="736"/>
      <c r="AM611" s="763"/>
      <c r="AN611" s="738"/>
      <c r="AO611" s="764"/>
      <c r="AP611" s="691" t="s">
        <v>737</v>
      </c>
      <c r="AQ611" s="740" t="s">
        <v>737</v>
      </c>
      <c r="AR611" s="691"/>
      <c r="AS611" s="691"/>
      <c r="AT611" s="740"/>
      <c r="AU611" s="765" t="s">
        <v>763</v>
      </c>
      <c r="AV611" s="765" t="s">
        <v>763</v>
      </c>
      <c r="AW611" s="766" t="s">
        <v>763</v>
      </c>
      <c r="AX611" s="765"/>
      <c r="AY611" s="691"/>
      <c r="AZ611" s="752"/>
      <c r="BA611" s="734" t="s">
        <v>778</v>
      </c>
      <c r="BB611" s="736"/>
      <c r="BC611" s="736"/>
      <c r="BD611" s="736"/>
      <c r="BE611" s="767" t="s">
        <v>1949</v>
      </c>
      <c r="BF611" s="753" t="s">
        <v>1942</v>
      </c>
      <c r="BG611" s="746" t="s">
        <v>737</v>
      </c>
      <c r="BH611" s="746"/>
      <c r="BI611" s="747"/>
    </row>
    <row r="612" spans="1:61" ht="40.15" customHeight="1">
      <c r="A612" s="749">
        <v>170026777</v>
      </c>
      <c r="B612" s="834">
        <v>17</v>
      </c>
      <c r="C612" s="727" t="s">
        <v>1434</v>
      </c>
      <c r="D612" s="942"/>
      <c r="E612" s="797" t="s">
        <v>1435</v>
      </c>
      <c r="F612" s="949"/>
      <c r="G612" s="736" t="s">
        <v>843</v>
      </c>
      <c r="H612" s="736" t="s">
        <v>843</v>
      </c>
      <c r="I612" s="730">
        <v>165</v>
      </c>
      <c r="J612" s="756" t="s">
        <v>844</v>
      </c>
      <c r="K612" s="757" t="s">
        <v>4644</v>
      </c>
      <c r="L612" s="786">
        <v>170800767</v>
      </c>
      <c r="M612" s="733" t="s">
        <v>4645</v>
      </c>
      <c r="N612" s="769" t="s">
        <v>4646</v>
      </c>
      <c r="O612" s="734"/>
      <c r="P612" s="734"/>
      <c r="Q612" s="736"/>
      <c r="R612" s="736">
        <v>17100</v>
      </c>
      <c r="S612" s="736" t="s">
        <v>3452</v>
      </c>
      <c r="T612" s="728" t="s">
        <v>722</v>
      </c>
      <c r="U612" s="737" t="s">
        <v>4647</v>
      </c>
      <c r="V612" s="736"/>
      <c r="W612" s="736"/>
      <c r="X612" s="736"/>
      <c r="Y612" s="736"/>
      <c r="Z612" s="736"/>
      <c r="AA612" s="736"/>
      <c r="AB612" s="734" t="s">
        <v>4648</v>
      </c>
      <c r="AC612" s="736"/>
      <c r="AD612" s="736">
        <v>17100</v>
      </c>
      <c r="AE612" s="734" t="s">
        <v>3452</v>
      </c>
      <c r="AF612" s="736"/>
      <c r="AG612" s="736"/>
      <c r="AH612" s="736"/>
      <c r="AI612" s="736"/>
      <c r="AJ612" s="734"/>
      <c r="AK612" s="736"/>
      <c r="AL612" s="736"/>
      <c r="AM612" s="763"/>
      <c r="AN612" s="738"/>
      <c r="AO612" s="772"/>
      <c r="AP612" s="740" t="s">
        <v>737</v>
      </c>
      <c r="AQ612" s="752" t="s">
        <v>737</v>
      </c>
      <c r="AR612" s="691"/>
      <c r="AS612" s="752"/>
      <c r="AT612" s="691"/>
      <c r="AU612" s="765"/>
      <c r="AV612" s="765"/>
      <c r="AW612" s="766"/>
      <c r="AX612" s="765"/>
      <c r="AY612" s="691"/>
      <c r="AZ612" s="752"/>
      <c r="BA612" s="734"/>
      <c r="BB612" s="736"/>
      <c r="BC612" s="736"/>
      <c r="BD612" s="736"/>
      <c r="BE612" s="833"/>
      <c r="BF612" s="794"/>
      <c r="BG612" s="746" t="s">
        <v>737</v>
      </c>
      <c r="BH612" s="746"/>
      <c r="BI612" s="747"/>
    </row>
    <row r="613" spans="1:61" ht="40.15" customHeight="1">
      <c r="A613" s="749">
        <v>170026785</v>
      </c>
      <c r="B613" s="834">
        <v>17</v>
      </c>
      <c r="C613" s="727" t="s">
        <v>1434</v>
      </c>
      <c r="D613" s="942"/>
      <c r="E613" s="797" t="s">
        <v>1435</v>
      </c>
      <c r="F613" s="949"/>
      <c r="G613" s="736" t="s">
        <v>843</v>
      </c>
      <c r="H613" s="736" t="s">
        <v>843</v>
      </c>
      <c r="I613" s="730">
        <v>180</v>
      </c>
      <c r="J613" s="756" t="s">
        <v>2103</v>
      </c>
      <c r="K613" s="757" t="s">
        <v>4649</v>
      </c>
      <c r="L613" s="786">
        <v>170800767</v>
      </c>
      <c r="M613" s="733" t="s">
        <v>4645</v>
      </c>
      <c r="N613" s="769" t="s">
        <v>4646</v>
      </c>
      <c r="O613" s="734"/>
      <c r="P613" s="734"/>
      <c r="Q613" s="736"/>
      <c r="R613" s="736">
        <v>17100</v>
      </c>
      <c r="S613" s="736" t="s">
        <v>3452</v>
      </c>
      <c r="T613" s="728" t="s">
        <v>722</v>
      </c>
      <c r="U613" s="737" t="s">
        <v>4647</v>
      </c>
      <c r="V613" s="736"/>
      <c r="W613" s="736"/>
      <c r="X613" s="736"/>
      <c r="Y613" s="736"/>
      <c r="Z613" s="736"/>
      <c r="AA613" s="736"/>
      <c r="AB613" s="734" t="s">
        <v>4648</v>
      </c>
      <c r="AC613" s="736"/>
      <c r="AD613" s="736">
        <v>17100</v>
      </c>
      <c r="AE613" s="734" t="s">
        <v>3452</v>
      </c>
      <c r="AF613" s="736"/>
      <c r="AG613" s="736"/>
      <c r="AH613" s="736"/>
      <c r="AI613" s="736"/>
      <c r="AJ613" s="734"/>
      <c r="AK613" s="736"/>
      <c r="AL613" s="736"/>
      <c r="AM613" s="763"/>
      <c r="AN613" s="738"/>
      <c r="AO613" s="772"/>
      <c r="AP613" s="740" t="s">
        <v>737</v>
      </c>
      <c r="AQ613" s="752" t="s">
        <v>737</v>
      </c>
      <c r="AR613" s="691"/>
      <c r="AS613" s="752"/>
      <c r="AT613" s="691"/>
      <c r="AU613" s="765"/>
      <c r="AV613" s="765"/>
      <c r="AW613" s="766"/>
      <c r="AX613" s="765"/>
      <c r="AY613" s="691"/>
      <c r="AZ613" s="752"/>
      <c r="BA613" s="734"/>
      <c r="BB613" s="736"/>
      <c r="BC613" s="736"/>
      <c r="BD613" s="736"/>
      <c r="BE613" s="833"/>
      <c r="BF613" s="794"/>
      <c r="BG613" s="746" t="s">
        <v>737</v>
      </c>
      <c r="BH613" s="746"/>
      <c r="BI613" s="747"/>
    </row>
    <row r="614" spans="1:61" ht="102.6" customHeight="1">
      <c r="A614" s="828">
        <v>170805436</v>
      </c>
      <c r="B614" s="834">
        <v>17</v>
      </c>
      <c r="C614" s="727" t="s">
        <v>1434</v>
      </c>
      <c r="D614" s="942"/>
      <c r="E614" s="797" t="s">
        <v>1435</v>
      </c>
      <c r="F614" s="949"/>
      <c r="G614" s="736" t="s">
        <v>843</v>
      </c>
      <c r="H614" s="736" t="s">
        <v>843</v>
      </c>
      <c r="I614" s="773">
        <v>197</v>
      </c>
      <c r="J614" s="734" t="s">
        <v>2486</v>
      </c>
      <c r="K614" s="769" t="s">
        <v>4650</v>
      </c>
      <c r="L614" s="786">
        <v>170800767</v>
      </c>
      <c r="M614" s="733" t="s">
        <v>4645</v>
      </c>
      <c r="N614" s="769" t="s">
        <v>4646</v>
      </c>
      <c r="O614" s="734" t="s">
        <v>4651</v>
      </c>
      <c r="P614" s="734"/>
      <c r="Q614" s="736"/>
      <c r="R614" s="736">
        <v>17100</v>
      </c>
      <c r="S614" s="736" t="s">
        <v>3452</v>
      </c>
      <c r="T614" s="728" t="s">
        <v>722</v>
      </c>
      <c r="U614" s="737" t="s">
        <v>4647</v>
      </c>
      <c r="V614" s="736"/>
      <c r="W614" s="734"/>
      <c r="X614" s="736"/>
      <c r="Y614" s="736"/>
      <c r="Z614" s="894" t="s">
        <v>4652</v>
      </c>
      <c r="AA614" s="894"/>
      <c r="AB614" s="734" t="s">
        <v>4648</v>
      </c>
      <c r="AC614" s="736"/>
      <c r="AD614" s="736">
        <v>17100</v>
      </c>
      <c r="AE614" s="734" t="s">
        <v>3452</v>
      </c>
      <c r="AF614" s="736" t="s">
        <v>4653</v>
      </c>
      <c r="AG614" s="736"/>
      <c r="AH614" s="736"/>
      <c r="AI614" s="736"/>
      <c r="AJ614" s="736"/>
      <c r="AK614" s="736"/>
      <c r="AL614" s="736"/>
      <c r="AM614" s="763"/>
      <c r="AN614" s="738"/>
      <c r="AO614" s="765"/>
      <c r="AP614" s="740" t="s">
        <v>737</v>
      </c>
      <c r="AQ614" s="752" t="s">
        <v>737</v>
      </c>
      <c r="AR614" s="691"/>
      <c r="AS614" s="752"/>
      <c r="AT614" s="691"/>
      <c r="AU614" s="765" t="s">
        <v>763</v>
      </c>
      <c r="AV614" s="765" t="s">
        <v>763</v>
      </c>
      <c r="AW614" s="766" t="s">
        <v>763</v>
      </c>
      <c r="AX614" s="765"/>
      <c r="AY614" s="691"/>
      <c r="AZ614" s="752"/>
      <c r="BA614" s="734"/>
      <c r="BB614" s="773" t="s">
        <v>4654</v>
      </c>
      <c r="BC614" s="736"/>
      <c r="BD614" s="736"/>
      <c r="BE614" s="798" t="s">
        <v>765</v>
      </c>
      <c r="BF614" s="952" t="s">
        <v>1411</v>
      </c>
      <c r="BG614" s="746" t="s">
        <v>737</v>
      </c>
      <c r="BH614" s="746"/>
      <c r="BI614" s="747"/>
    </row>
    <row r="615" spans="1:61" ht="40.15" customHeight="1">
      <c r="A615" s="749">
        <v>640786109</v>
      </c>
      <c r="B615" s="750">
        <v>64</v>
      </c>
      <c r="C615" s="751" t="s">
        <v>842</v>
      </c>
      <c r="D615" s="774"/>
      <c r="E615" s="753" t="s">
        <v>746</v>
      </c>
      <c r="F615" s="752"/>
      <c r="G615" s="736" t="s">
        <v>715</v>
      </c>
      <c r="H615" s="754" t="s">
        <v>715</v>
      </c>
      <c r="I615" s="755">
        <v>246</v>
      </c>
      <c r="J615" s="756" t="s">
        <v>803</v>
      </c>
      <c r="K615" s="757" t="s">
        <v>4655</v>
      </c>
      <c r="L615" s="758">
        <v>640001269</v>
      </c>
      <c r="M615" s="733" t="s">
        <v>4656</v>
      </c>
      <c r="N615" s="769" t="s">
        <v>4656</v>
      </c>
      <c r="O615" s="734" t="s">
        <v>4657</v>
      </c>
      <c r="P615" s="760"/>
      <c r="Q615" s="736"/>
      <c r="R615" s="736">
        <v>64140</v>
      </c>
      <c r="S615" s="761" t="s">
        <v>4658</v>
      </c>
      <c r="T615" s="728" t="s">
        <v>722</v>
      </c>
      <c r="U615" s="737" t="s">
        <v>4659</v>
      </c>
      <c r="V615" s="736"/>
      <c r="W615" s="736"/>
      <c r="X615" s="736"/>
      <c r="Y615" s="736"/>
      <c r="Z615" s="736" t="s">
        <v>4660</v>
      </c>
      <c r="AA615" s="736"/>
      <c r="AB615" s="734" t="s">
        <v>4657</v>
      </c>
      <c r="AC615" s="736"/>
      <c r="AD615" s="736">
        <v>64140</v>
      </c>
      <c r="AE615" s="734" t="s">
        <v>4658</v>
      </c>
      <c r="AF615" s="736" t="s">
        <v>4660</v>
      </c>
      <c r="AG615" s="736"/>
      <c r="AH615" s="736"/>
      <c r="AI615" s="736"/>
      <c r="AJ615" s="736"/>
      <c r="AK615" s="736"/>
      <c r="AL615" s="736"/>
      <c r="AM615" s="763"/>
      <c r="AN615" s="738"/>
      <c r="AO615" s="772"/>
      <c r="AP615" s="740" t="s">
        <v>737</v>
      </c>
      <c r="AQ615" s="691" t="s">
        <v>737</v>
      </c>
      <c r="AR615" s="691"/>
      <c r="AS615" s="752"/>
      <c r="AT615" s="691"/>
      <c r="AU615" s="765" t="s">
        <v>763</v>
      </c>
      <c r="AV615" s="765" t="s">
        <v>763</v>
      </c>
      <c r="AW615" s="766" t="s">
        <v>853</v>
      </c>
      <c r="AX615" s="765"/>
      <c r="AY615" s="691"/>
      <c r="AZ615" s="752"/>
      <c r="BA615" s="734"/>
      <c r="BB615" s="736"/>
      <c r="BC615" s="736"/>
      <c r="BD615" s="736"/>
      <c r="BE615" s="774" t="s">
        <v>855</v>
      </c>
      <c r="BF615" s="794" t="s">
        <v>856</v>
      </c>
      <c r="BG615" s="746" t="s">
        <v>737</v>
      </c>
      <c r="BH615" s="746"/>
      <c r="BI615" s="747"/>
    </row>
    <row r="616" spans="1:61" ht="40.15" customHeight="1">
      <c r="A616" s="875">
        <v>860780741</v>
      </c>
      <c r="B616" s="876">
        <v>86</v>
      </c>
      <c r="C616" s="727" t="s">
        <v>713</v>
      </c>
      <c r="D616" s="727"/>
      <c r="E616" s="728" t="s">
        <v>714</v>
      </c>
      <c r="F616" s="728"/>
      <c r="G616" s="798" t="s">
        <v>747</v>
      </c>
      <c r="H616" s="798" t="s">
        <v>748</v>
      </c>
      <c r="I616" s="730">
        <v>500</v>
      </c>
      <c r="J616" s="727" t="s">
        <v>749</v>
      </c>
      <c r="K616" s="878" t="s">
        <v>4661</v>
      </c>
      <c r="L616" s="877">
        <v>860008630</v>
      </c>
      <c r="M616" s="733" t="s">
        <v>4662</v>
      </c>
      <c r="N616" s="807" t="s">
        <v>4662</v>
      </c>
      <c r="O616" s="734" t="s">
        <v>4663</v>
      </c>
      <c r="P616" s="734"/>
      <c r="Q616" s="798"/>
      <c r="R616" s="736">
        <v>86260</v>
      </c>
      <c r="S616" s="734" t="s">
        <v>4664</v>
      </c>
      <c r="T616" s="728" t="s">
        <v>722</v>
      </c>
      <c r="U616" s="737" t="s">
        <v>4665</v>
      </c>
      <c r="V616" s="798"/>
      <c r="W616" s="798"/>
      <c r="X616" s="798"/>
      <c r="Y616" s="798"/>
      <c r="Z616" s="734" t="s">
        <v>4666</v>
      </c>
      <c r="AA616" s="798"/>
      <c r="AB616" s="734" t="s">
        <v>4667</v>
      </c>
      <c r="AC616" s="734"/>
      <c r="AD616" s="734">
        <v>86260</v>
      </c>
      <c r="AE616" s="734" t="s">
        <v>4664</v>
      </c>
      <c r="AF616" s="734" t="s">
        <v>4668</v>
      </c>
      <c r="AG616" s="798"/>
      <c r="AH616" s="798"/>
      <c r="AI616" s="798"/>
      <c r="AJ616" s="798"/>
      <c r="AK616" s="798"/>
      <c r="AL616" s="798"/>
      <c r="AM616" s="738"/>
      <c r="AN616" s="738"/>
      <c r="AO616" s="739"/>
      <c r="AP616" s="691" t="s">
        <v>734</v>
      </c>
      <c r="AQ616" s="810" t="s">
        <v>734</v>
      </c>
      <c r="AR616" s="742" t="s">
        <v>748</v>
      </c>
      <c r="AS616" s="810" t="s">
        <v>4669</v>
      </c>
      <c r="AT616" s="810" t="s">
        <v>4670</v>
      </c>
      <c r="AU616" s="743">
        <v>43830</v>
      </c>
      <c r="AV616" s="743">
        <v>45656</v>
      </c>
      <c r="AW616" s="744">
        <v>86</v>
      </c>
      <c r="AX616" s="811">
        <v>43830</v>
      </c>
      <c r="AY616" s="810" t="s">
        <v>4671</v>
      </c>
      <c r="AZ616" s="810" t="s">
        <v>734</v>
      </c>
      <c r="BA616" s="734"/>
      <c r="BB616" s="734"/>
      <c r="BC616" s="734"/>
      <c r="BD616" s="734"/>
      <c r="BE616" s="798" t="s">
        <v>855</v>
      </c>
      <c r="BF616" s="723" t="s">
        <v>738</v>
      </c>
      <c r="BG616" s="746" t="s">
        <v>737</v>
      </c>
      <c r="BH616" s="746"/>
      <c r="BI616" s="747"/>
    </row>
    <row r="617" spans="1:61" ht="40.15" customHeight="1">
      <c r="A617" s="749">
        <v>330790031</v>
      </c>
      <c r="B617" s="825">
        <v>33</v>
      </c>
      <c r="C617" s="751" t="s">
        <v>857</v>
      </c>
      <c r="D617" s="752"/>
      <c r="E617" s="753" t="s">
        <v>1411</v>
      </c>
      <c r="F617" s="752"/>
      <c r="G617" s="736" t="s">
        <v>747</v>
      </c>
      <c r="H617" s="754" t="s">
        <v>748</v>
      </c>
      <c r="I617" s="755">
        <v>500</v>
      </c>
      <c r="J617" s="756" t="s">
        <v>749</v>
      </c>
      <c r="K617" s="757" t="s">
        <v>4672</v>
      </c>
      <c r="L617" s="758">
        <v>330000324</v>
      </c>
      <c r="M617" s="733" t="s">
        <v>4673</v>
      </c>
      <c r="N617" s="769" t="s">
        <v>4674</v>
      </c>
      <c r="O617" s="734" t="s">
        <v>4675</v>
      </c>
      <c r="P617" s="760"/>
      <c r="Q617" s="736"/>
      <c r="R617" s="736">
        <v>33740</v>
      </c>
      <c r="S617" s="761" t="s">
        <v>4676</v>
      </c>
      <c r="T617" s="728" t="s">
        <v>722</v>
      </c>
      <c r="U617" s="737" t="s">
        <v>4677</v>
      </c>
      <c r="V617" s="736"/>
      <c r="W617" s="736"/>
      <c r="X617" s="736"/>
      <c r="Y617" s="736"/>
      <c r="Z617" s="736" t="s">
        <v>4678</v>
      </c>
      <c r="AA617" s="736"/>
      <c r="AB617" s="734" t="s">
        <v>4679</v>
      </c>
      <c r="AC617" s="736"/>
      <c r="AD617" s="736">
        <v>33740</v>
      </c>
      <c r="AE617" s="734" t="s">
        <v>4676</v>
      </c>
      <c r="AF617" s="736" t="s">
        <v>4680</v>
      </c>
      <c r="AG617" s="736"/>
      <c r="AH617" s="736"/>
      <c r="AI617" s="736"/>
      <c r="AJ617" s="736"/>
      <c r="AK617" s="736"/>
      <c r="AL617" s="736"/>
      <c r="AM617" s="763"/>
      <c r="AN617" s="738"/>
      <c r="AO617" s="764"/>
      <c r="AP617" s="691" t="s">
        <v>734</v>
      </c>
      <c r="AQ617" s="691" t="s">
        <v>737</v>
      </c>
      <c r="AR617" s="691"/>
      <c r="AS617" s="752"/>
      <c r="AT617" s="691"/>
      <c r="AU617" s="765" t="s">
        <v>763</v>
      </c>
      <c r="AV617" s="765" t="s">
        <v>763</v>
      </c>
      <c r="AW617" s="766" t="s">
        <v>763</v>
      </c>
      <c r="AX617" s="765"/>
      <c r="AY617" s="691"/>
      <c r="AZ617" s="752"/>
      <c r="BA617" s="734" t="s">
        <v>4681</v>
      </c>
      <c r="BB617" s="736"/>
      <c r="BC617" s="736"/>
      <c r="BD617" s="736"/>
      <c r="BE617" s="767" t="s">
        <v>1949</v>
      </c>
      <c r="BF617" s="753" t="s">
        <v>1942</v>
      </c>
      <c r="BG617" s="746" t="s">
        <v>737</v>
      </c>
      <c r="BH617" s="746"/>
      <c r="BI617" s="747"/>
    </row>
    <row r="618" spans="1:61" ht="40.15" customHeight="1">
      <c r="A618" s="749">
        <v>640018784</v>
      </c>
      <c r="B618" s="750">
        <v>64</v>
      </c>
      <c r="C618" s="753" t="s">
        <v>884</v>
      </c>
      <c r="D618" s="753"/>
      <c r="E618" s="753" t="s">
        <v>885</v>
      </c>
      <c r="F618" s="752"/>
      <c r="G618" s="736" t="s">
        <v>715</v>
      </c>
      <c r="H618" s="754" t="s">
        <v>715</v>
      </c>
      <c r="I618" s="755">
        <v>182</v>
      </c>
      <c r="J618" s="756" t="s">
        <v>716</v>
      </c>
      <c r="K618" s="757" t="s">
        <v>4682</v>
      </c>
      <c r="L618" s="758">
        <v>640000030</v>
      </c>
      <c r="M618" s="733" t="s">
        <v>4683</v>
      </c>
      <c r="N618" s="769" t="s">
        <v>4683</v>
      </c>
      <c r="O618" s="760" t="s">
        <v>4684</v>
      </c>
      <c r="P618" s="760"/>
      <c r="Q618" s="736"/>
      <c r="R618" s="736">
        <v>64400</v>
      </c>
      <c r="S618" s="761" t="s">
        <v>1204</v>
      </c>
      <c r="T618" s="728" t="s">
        <v>722</v>
      </c>
      <c r="U618" s="737" t="s">
        <v>4685</v>
      </c>
      <c r="V618" s="736"/>
      <c r="W618" s="736"/>
      <c r="X618" s="736"/>
      <c r="Y618" s="736"/>
      <c r="Z618" s="736"/>
      <c r="AA618" s="736"/>
      <c r="AB618" s="734"/>
      <c r="AC618" s="736"/>
      <c r="AD618" s="736">
        <v>64190</v>
      </c>
      <c r="AE618" s="734" t="s">
        <v>4686</v>
      </c>
      <c r="AF618" s="736" t="s">
        <v>4687</v>
      </c>
      <c r="AG618" s="736"/>
      <c r="AH618" s="736"/>
      <c r="AI618" s="736"/>
      <c r="AJ618" s="734"/>
      <c r="AK618" s="736"/>
      <c r="AL618" s="736"/>
      <c r="AM618" s="763"/>
      <c r="AN618" s="738"/>
      <c r="AO618" s="764"/>
      <c r="AP618" s="740" t="s">
        <v>734</v>
      </c>
      <c r="AQ618" s="742" t="s">
        <v>734</v>
      </c>
      <c r="AR618" s="742" t="s">
        <v>715</v>
      </c>
      <c r="AS618" s="775" t="s">
        <v>4688</v>
      </c>
      <c r="AT618" s="742"/>
      <c r="AU618" s="743">
        <v>42736</v>
      </c>
      <c r="AV618" s="743">
        <v>44561</v>
      </c>
      <c r="AW618" s="744" t="s">
        <v>853</v>
      </c>
      <c r="AX618" s="743">
        <v>42736</v>
      </c>
      <c r="AY618" s="742" t="s">
        <v>4689</v>
      </c>
      <c r="AZ618" s="743"/>
      <c r="BA618" s="734"/>
      <c r="BB618" s="736"/>
      <c r="BC618" s="736"/>
      <c r="BD618" s="736"/>
      <c r="BE618" s="833" t="s">
        <v>1761</v>
      </c>
      <c r="BF618" s="794" t="s">
        <v>1984</v>
      </c>
      <c r="BG618" s="746" t="s">
        <v>737</v>
      </c>
      <c r="BH618" s="746"/>
      <c r="BI618" s="747"/>
    </row>
    <row r="619" spans="1:61" ht="40.15" customHeight="1">
      <c r="A619" s="749">
        <v>640780102</v>
      </c>
      <c r="B619" s="750">
        <v>64</v>
      </c>
      <c r="C619" s="753" t="s">
        <v>884</v>
      </c>
      <c r="D619" s="753"/>
      <c r="E619" s="753" t="s">
        <v>885</v>
      </c>
      <c r="F619" s="752"/>
      <c r="G619" s="736" t="s">
        <v>715</v>
      </c>
      <c r="H619" s="754" t="s">
        <v>715</v>
      </c>
      <c r="I619" s="755">
        <v>186</v>
      </c>
      <c r="J619" s="756" t="s">
        <v>1225</v>
      </c>
      <c r="K619" s="778" t="s">
        <v>4690</v>
      </c>
      <c r="L619" s="758">
        <v>640000030</v>
      </c>
      <c r="M619" s="733" t="s">
        <v>4683</v>
      </c>
      <c r="N619" s="769" t="s">
        <v>4683</v>
      </c>
      <c r="O619" s="734" t="s">
        <v>4691</v>
      </c>
      <c r="P619" s="760"/>
      <c r="Q619" s="736"/>
      <c r="R619" s="736">
        <v>64190</v>
      </c>
      <c r="S619" s="761" t="s">
        <v>4686</v>
      </c>
      <c r="T619" s="728" t="s">
        <v>722</v>
      </c>
      <c r="U619" s="737" t="s">
        <v>4685</v>
      </c>
      <c r="V619" s="736"/>
      <c r="W619" s="736"/>
      <c r="X619" s="736"/>
      <c r="Y619" s="736"/>
      <c r="Z619" s="736" t="s">
        <v>4687</v>
      </c>
      <c r="AA619" s="736"/>
      <c r="AB619" s="734"/>
      <c r="AC619" s="736"/>
      <c r="AD619" s="736">
        <v>64190</v>
      </c>
      <c r="AE619" s="734" t="s">
        <v>4686</v>
      </c>
      <c r="AF619" s="736" t="s">
        <v>4687</v>
      </c>
      <c r="AG619" s="736"/>
      <c r="AH619" s="736"/>
      <c r="AI619" s="736"/>
      <c r="AJ619" s="734"/>
      <c r="AK619" s="736"/>
      <c r="AL619" s="736"/>
      <c r="AM619" s="763"/>
      <c r="AN619" s="738"/>
      <c r="AO619" s="764"/>
      <c r="AP619" s="752" t="s">
        <v>734</v>
      </c>
      <c r="AQ619" s="824" t="s">
        <v>734</v>
      </c>
      <c r="AR619" s="742" t="s">
        <v>715</v>
      </c>
      <c r="AS619" s="775" t="s">
        <v>4688</v>
      </c>
      <c r="AT619" s="742"/>
      <c r="AU619" s="743">
        <v>42736</v>
      </c>
      <c r="AV619" s="743">
        <v>44561</v>
      </c>
      <c r="AW619" s="744" t="s">
        <v>853</v>
      </c>
      <c r="AX619" s="743">
        <v>42736</v>
      </c>
      <c r="AY619" s="742" t="s">
        <v>4689</v>
      </c>
      <c r="AZ619" s="743"/>
      <c r="BA619" s="734"/>
      <c r="BB619" s="736"/>
      <c r="BC619" s="736"/>
      <c r="BD619" s="736"/>
      <c r="BE619" s="833" t="s">
        <v>1761</v>
      </c>
      <c r="BF619" s="794" t="s">
        <v>1984</v>
      </c>
      <c r="BG619" s="746" t="s">
        <v>737</v>
      </c>
      <c r="BH619" s="746"/>
      <c r="BI619" s="747"/>
    </row>
    <row r="620" spans="1:61" ht="40.15" customHeight="1">
      <c r="A620" s="749">
        <v>470012972</v>
      </c>
      <c r="B620" s="849">
        <v>47</v>
      </c>
      <c r="C620" s="727" t="s">
        <v>1787</v>
      </c>
      <c r="D620" s="727"/>
      <c r="E620" s="753" t="s">
        <v>1714</v>
      </c>
      <c r="F620" s="753"/>
      <c r="G620" s="736" t="s">
        <v>827</v>
      </c>
      <c r="H620" s="754" t="s">
        <v>748</v>
      </c>
      <c r="I620" s="770">
        <v>354</v>
      </c>
      <c r="J620" s="771" t="s">
        <v>771</v>
      </c>
      <c r="K620" s="757" t="s">
        <v>4692</v>
      </c>
      <c r="L620" s="758">
        <v>470012899</v>
      </c>
      <c r="M620" s="733" t="s">
        <v>4693</v>
      </c>
      <c r="N620" s="769" t="s">
        <v>4694</v>
      </c>
      <c r="O620" s="791" t="s">
        <v>4695</v>
      </c>
      <c r="P620" s="760"/>
      <c r="Q620" s="736"/>
      <c r="R620" s="736">
        <v>47800</v>
      </c>
      <c r="S620" s="761" t="s">
        <v>4696</v>
      </c>
      <c r="T620" s="728" t="s">
        <v>722</v>
      </c>
      <c r="U620" s="737" t="s">
        <v>4697</v>
      </c>
      <c r="V620" s="736"/>
      <c r="W620" s="736"/>
      <c r="X620" s="736"/>
      <c r="Y620" s="736"/>
      <c r="Z620" s="736" t="s">
        <v>4698</v>
      </c>
      <c r="AA620" s="736"/>
      <c r="AB620" s="734" t="s">
        <v>4699</v>
      </c>
      <c r="AC620" s="736"/>
      <c r="AD620" s="736">
        <v>47800</v>
      </c>
      <c r="AE620" s="734" t="s">
        <v>2394</v>
      </c>
      <c r="AF620" s="736" t="s">
        <v>4698</v>
      </c>
      <c r="AG620" s="736"/>
      <c r="AH620" s="736"/>
      <c r="AI620" s="736"/>
      <c r="AJ620" s="736"/>
      <c r="AK620" s="736"/>
      <c r="AL620" s="736"/>
      <c r="AM620" s="763"/>
      <c r="AN620" s="738"/>
      <c r="AO620" s="764"/>
      <c r="AP620" s="691" t="s">
        <v>737</v>
      </c>
      <c r="AQ620" s="740" t="s">
        <v>737</v>
      </c>
      <c r="AR620" s="691"/>
      <c r="AS620" s="691"/>
      <c r="AT620" s="740"/>
      <c r="AU620" s="765" t="s">
        <v>763</v>
      </c>
      <c r="AV620" s="765" t="s">
        <v>763</v>
      </c>
      <c r="AW620" s="766" t="s">
        <v>763</v>
      </c>
      <c r="AX620" s="765"/>
      <c r="AY620" s="691"/>
      <c r="AZ620" s="752"/>
      <c r="BA620" s="734" t="s">
        <v>778</v>
      </c>
      <c r="BB620" s="736"/>
      <c r="BC620" s="736"/>
      <c r="BD620" s="736"/>
      <c r="BE620" s="734" t="s">
        <v>4700</v>
      </c>
      <c r="BF620" s="794" t="s">
        <v>1723</v>
      </c>
      <c r="BG620" s="746" t="s">
        <v>737</v>
      </c>
      <c r="BH620" s="746"/>
      <c r="BI620" s="747"/>
    </row>
    <row r="621" spans="1:61" ht="40.15" customHeight="1">
      <c r="A621" s="846">
        <v>170018170</v>
      </c>
      <c r="B621" s="834">
        <v>17</v>
      </c>
      <c r="C621" s="734" t="s">
        <v>1277</v>
      </c>
      <c r="D621" s="753"/>
      <c r="E621" s="753" t="s">
        <v>1435</v>
      </c>
      <c r="F621" s="785"/>
      <c r="G621" s="791" t="s">
        <v>907</v>
      </c>
      <c r="H621" s="754" t="s">
        <v>748</v>
      </c>
      <c r="I621" s="847">
        <v>207</v>
      </c>
      <c r="J621" s="756" t="s">
        <v>908</v>
      </c>
      <c r="K621" s="856" t="s">
        <v>4701</v>
      </c>
      <c r="L621" s="786">
        <v>170791230</v>
      </c>
      <c r="M621" s="733" t="s">
        <v>4702</v>
      </c>
      <c r="N621" s="769" t="s">
        <v>4702</v>
      </c>
      <c r="O621" s="734" t="s">
        <v>4703</v>
      </c>
      <c r="P621" s="734"/>
      <c r="Q621" s="760"/>
      <c r="R621" s="736">
        <v>17140</v>
      </c>
      <c r="S621" s="760" t="s">
        <v>4704</v>
      </c>
      <c r="T621" s="728" t="s">
        <v>722</v>
      </c>
      <c r="U621" s="737" t="s">
        <v>4705</v>
      </c>
      <c r="V621" s="736" t="s">
        <v>813</v>
      </c>
      <c r="W621" s="734" t="s">
        <v>4706</v>
      </c>
      <c r="X621" s="736" t="s">
        <v>3463</v>
      </c>
      <c r="Y621" s="736" t="s">
        <v>984</v>
      </c>
      <c r="Z621" s="736" t="s">
        <v>4707</v>
      </c>
      <c r="AA621" s="736"/>
      <c r="AB621" s="734" t="s">
        <v>4708</v>
      </c>
      <c r="AC621" s="736" t="s">
        <v>4709</v>
      </c>
      <c r="AD621" s="736">
        <v>17444</v>
      </c>
      <c r="AE621" s="734" t="s">
        <v>1445</v>
      </c>
      <c r="AF621" s="736" t="s">
        <v>4710</v>
      </c>
      <c r="AG621" s="734" t="s">
        <v>4711</v>
      </c>
      <c r="AH621" s="734" t="s">
        <v>4712</v>
      </c>
      <c r="AI621" s="734" t="s">
        <v>4713</v>
      </c>
      <c r="AJ621" s="734" t="s">
        <v>733</v>
      </c>
      <c r="AK621" s="734"/>
      <c r="AL621" s="734"/>
      <c r="AM621" s="763"/>
      <c r="AN621" s="738"/>
      <c r="AO621" s="858"/>
      <c r="AP621" s="740" t="s">
        <v>1468</v>
      </c>
      <c r="AQ621" s="775" t="s">
        <v>734</v>
      </c>
      <c r="AR621" s="742" t="s">
        <v>748</v>
      </c>
      <c r="AS621" s="775" t="s">
        <v>4714</v>
      </c>
      <c r="AT621" s="742"/>
      <c r="AU621" s="743">
        <v>45292</v>
      </c>
      <c r="AV621" s="743">
        <v>47118</v>
      </c>
      <c r="AW621" s="744">
        <v>17</v>
      </c>
      <c r="AX621" s="743">
        <v>45384</v>
      </c>
      <c r="AY621" s="712" t="s">
        <v>4715</v>
      </c>
      <c r="AZ621" s="775" t="s">
        <v>734</v>
      </c>
      <c r="BA621" s="791"/>
      <c r="BB621" s="793"/>
      <c r="BC621" s="793" t="s">
        <v>1713</v>
      </c>
      <c r="BD621" s="793"/>
      <c r="BE621" s="864" t="s">
        <v>2146</v>
      </c>
      <c r="BF621" s="785" t="s">
        <v>1452</v>
      </c>
      <c r="BG621" s="746" t="s">
        <v>737</v>
      </c>
      <c r="BH621" s="746"/>
      <c r="BI621" s="747"/>
    </row>
    <row r="622" spans="1:61" ht="40.15" customHeight="1">
      <c r="A622" s="828">
        <v>170020457</v>
      </c>
      <c r="B622" s="834">
        <v>17</v>
      </c>
      <c r="C622" s="734" t="s">
        <v>1277</v>
      </c>
      <c r="D622" s="728"/>
      <c r="E622" s="753" t="s">
        <v>1435</v>
      </c>
      <c r="F622" s="785"/>
      <c r="G622" s="771" t="s">
        <v>827</v>
      </c>
      <c r="H622" s="771" t="s">
        <v>748</v>
      </c>
      <c r="I622" s="730">
        <v>209</v>
      </c>
      <c r="J622" s="727" t="s">
        <v>828</v>
      </c>
      <c r="K622" s="769" t="s">
        <v>4716</v>
      </c>
      <c r="L622" s="786">
        <v>170791230</v>
      </c>
      <c r="M622" s="733" t="s">
        <v>4702</v>
      </c>
      <c r="N622" s="812" t="s">
        <v>4702</v>
      </c>
      <c r="O622" s="734" t="s">
        <v>4717</v>
      </c>
      <c r="P622" s="734"/>
      <c r="Q622" s="787"/>
      <c r="R622" s="736">
        <v>17000</v>
      </c>
      <c r="S622" s="787" t="s">
        <v>1493</v>
      </c>
      <c r="T622" s="728" t="s">
        <v>722</v>
      </c>
      <c r="U622" s="737" t="s">
        <v>4718</v>
      </c>
      <c r="V622" s="736" t="s">
        <v>813</v>
      </c>
      <c r="W622" s="734" t="s">
        <v>4706</v>
      </c>
      <c r="X622" s="736" t="s">
        <v>3463</v>
      </c>
      <c r="Y622" s="736" t="s">
        <v>984</v>
      </c>
      <c r="Z622" s="736" t="s">
        <v>4719</v>
      </c>
      <c r="AA622" s="736"/>
      <c r="AB622" s="734" t="s">
        <v>4708</v>
      </c>
      <c r="AC622" s="736" t="s">
        <v>4709</v>
      </c>
      <c r="AD622" s="736">
        <v>17444</v>
      </c>
      <c r="AE622" s="734" t="s">
        <v>1445</v>
      </c>
      <c r="AF622" s="736" t="s">
        <v>4710</v>
      </c>
      <c r="AG622" s="734" t="s">
        <v>4711</v>
      </c>
      <c r="AH622" s="734" t="s">
        <v>4712</v>
      </c>
      <c r="AI622" s="734" t="s">
        <v>4713</v>
      </c>
      <c r="AJ622" s="734" t="s">
        <v>733</v>
      </c>
      <c r="AK622" s="791"/>
      <c r="AL622" s="791"/>
      <c r="AM622" s="763"/>
      <c r="AN622" s="738"/>
      <c r="AO622" s="765"/>
      <c r="AP622" s="691" t="s">
        <v>737</v>
      </c>
      <c r="AQ622" s="752" t="s">
        <v>737</v>
      </c>
      <c r="AR622" s="691"/>
      <c r="AS622" s="752"/>
      <c r="AT622" s="691"/>
      <c r="AU622" s="765" t="s">
        <v>763</v>
      </c>
      <c r="AV622" s="765" t="s">
        <v>763</v>
      </c>
      <c r="AW622" s="766" t="s">
        <v>763</v>
      </c>
      <c r="AX622" s="765"/>
      <c r="AY622" s="718"/>
      <c r="AZ622" s="752"/>
      <c r="BA622" s="791" t="s">
        <v>4720</v>
      </c>
      <c r="BB622" s="791" t="s">
        <v>3132</v>
      </c>
      <c r="BC622" s="793" t="s">
        <v>1713</v>
      </c>
      <c r="BD622" s="793"/>
      <c r="BE622" s="864" t="s">
        <v>2146</v>
      </c>
      <c r="BF622" s="785" t="s">
        <v>1452</v>
      </c>
      <c r="BG622" s="746" t="s">
        <v>737</v>
      </c>
      <c r="BH622" s="746"/>
      <c r="BI622" s="747"/>
    </row>
    <row r="623" spans="1:61" ht="40.15" customHeight="1">
      <c r="A623" s="846">
        <v>170021810</v>
      </c>
      <c r="B623" s="834">
        <v>17</v>
      </c>
      <c r="C623" s="734" t="s">
        <v>1277</v>
      </c>
      <c r="D623" s="753"/>
      <c r="E623" s="753" t="s">
        <v>1435</v>
      </c>
      <c r="F623" s="785"/>
      <c r="G623" s="754" t="s">
        <v>747</v>
      </c>
      <c r="H623" s="754" t="s">
        <v>748</v>
      </c>
      <c r="I623" s="847">
        <v>500</v>
      </c>
      <c r="J623" s="843" t="s">
        <v>749</v>
      </c>
      <c r="K623" s="848" t="s">
        <v>4721</v>
      </c>
      <c r="L623" s="786">
        <v>170791230</v>
      </c>
      <c r="M623" s="733" t="s">
        <v>4702</v>
      </c>
      <c r="N623" s="769" t="s">
        <v>4702</v>
      </c>
      <c r="O623" s="734" t="s">
        <v>4722</v>
      </c>
      <c r="P623" s="734"/>
      <c r="Q623" s="760"/>
      <c r="R623" s="736">
        <v>17000</v>
      </c>
      <c r="S623" s="760" t="s">
        <v>1493</v>
      </c>
      <c r="T623" s="728" t="s">
        <v>722</v>
      </c>
      <c r="U623" s="737" t="s">
        <v>4723</v>
      </c>
      <c r="V623" s="736" t="s">
        <v>813</v>
      </c>
      <c r="W623" s="734" t="s">
        <v>4706</v>
      </c>
      <c r="X623" s="736" t="s">
        <v>3463</v>
      </c>
      <c r="Y623" s="736" t="s">
        <v>984</v>
      </c>
      <c r="Z623" s="736" t="s">
        <v>4724</v>
      </c>
      <c r="AA623" s="736"/>
      <c r="AB623" s="734" t="s">
        <v>4725</v>
      </c>
      <c r="AC623" s="736" t="s">
        <v>4709</v>
      </c>
      <c r="AD623" s="736">
        <v>17444</v>
      </c>
      <c r="AE623" s="734" t="s">
        <v>1445</v>
      </c>
      <c r="AF623" s="736" t="s">
        <v>4710</v>
      </c>
      <c r="AG623" s="734" t="s">
        <v>4711</v>
      </c>
      <c r="AH623" s="734" t="s">
        <v>4712</v>
      </c>
      <c r="AI623" s="734" t="s">
        <v>4713</v>
      </c>
      <c r="AJ623" s="734" t="s">
        <v>733</v>
      </c>
      <c r="AK623" s="734"/>
      <c r="AL623" s="734"/>
      <c r="AM623" s="763"/>
      <c r="AN623" s="738"/>
      <c r="AO623" s="858"/>
      <c r="AP623" s="691" t="s">
        <v>734</v>
      </c>
      <c r="AQ623" s="775" t="s">
        <v>734</v>
      </c>
      <c r="AR623" s="742" t="s">
        <v>748</v>
      </c>
      <c r="AS623" s="775" t="s">
        <v>4714</v>
      </c>
      <c r="AT623" s="742"/>
      <c r="AU623" s="743">
        <v>45292</v>
      </c>
      <c r="AV623" s="743">
        <v>47118</v>
      </c>
      <c r="AW623" s="744">
        <v>17</v>
      </c>
      <c r="AX623" s="743">
        <v>45384</v>
      </c>
      <c r="AY623" s="712" t="s">
        <v>4715</v>
      </c>
      <c r="AZ623" s="775" t="s">
        <v>734</v>
      </c>
      <c r="BA623" s="791"/>
      <c r="BB623" s="793"/>
      <c r="BC623" s="793" t="s">
        <v>1713</v>
      </c>
      <c r="BD623" s="793"/>
      <c r="BE623" s="864" t="s">
        <v>2146</v>
      </c>
      <c r="BF623" s="785" t="s">
        <v>1452</v>
      </c>
      <c r="BG623" s="746" t="s">
        <v>737</v>
      </c>
      <c r="BH623" s="746"/>
      <c r="BI623" s="747"/>
    </row>
    <row r="624" spans="1:61" ht="60" customHeight="1">
      <c r="A624" s="955">
        <v>790017941</v>
      </c>
      <c r="B624" s="956">
        <v>79</v>
      </c>
      <c r="C624" s="734" t="s">
        <v>825</v>
      </c>
      <c r="D624" s="957"/>
      <c r="E624" s="728" t="s">
        <v>826</v>
      </c>
      <c r="F624" s="957"/>
      <c r="G624" s="736" t="s">
        <v>843</v>
      </c>
      <c r="H624" s="736" t="s">
        <v>843</v>
      </c>
      <c r="I624" s="908">
        <v>180</v>
      </c>
      <c r="J624" s="909" t="s">
        <v>2103</v>
      </c>
      <c r="K624" s="958" t="s">
        <v>4726</v>
      </c>
      <c r="L624" s="911">
        <v>170791230</v>
      </c>
      <c r="M624" s="733" t="s">
        <v>4702</v>
      </c>
      <c r="N624" s="769" t="s">
        <v>4702</v>
      </c>
      <c r="O624" s="909" t="s">
        <v>4727</v>
      </c>
      <c r="P624" s="909"/>
      <c r="Q624" s="909"/>
      <c r="R624" s="909">
        <v>79000</v>
      </c>
      <c r="S624" s="909" t="s">
        <v>1295</v>
      </c>
      <c r="T624" s="728" t="s">
        <v>722</v>
      </c>
      <c r="U624" s="737" t="s">
        <v>4728</v>
      </c>
      <c r="V624" s="909" t="s">
        <v>4340</v>
      </c>
      <c r="W624" s="909" t="s">
        <v>4729</v>
      </c>
      <c r="X624" s="909" t="s">
        <v>953</v>
      </c>
      <c r="Y624" s="909" t="s">
        <v>954</v>
      </c>
      <c r="Z624" s="912" t="s">
        <v>4730</v>
      </c>
      <c r="AA624" s="912" t="s">
        <v>4731</v>
      </c>
      <c r="AB624" s="886" t="s">
        <v>4708</v>
      </c>
      <c r="AC624" s="886" t="s">
        <v>4709</v>
      </c>
      <c r="AD624" s="886">
        <v>17444</v>
      </c>
      <c r="AE624" s="886" t="s">
        <v>1445</v>
      </c>
      <c r="AF624" s="886" t="s">
        <v>4732</v>
      </c>
      <c r="AG624" s="909" t="s">
        <v>4733</v>
      </c>
      <c r="AH624" s="909" t="s">
        <v>4734</v>
      </c>
      <c r="AI624" s="909" t="s">
        <v>4735</v>
      </c>
      <c r="AJ624" s="909" t="s">
        <v>4736</v>
      </c>
      <c r="AK624" s="736"/>
      <c r="AL624" s="736"/>
      <c r="AM624" s="763"/>
      <c r="AN624" s="738"/>
      <c r="AO624" s="765"/>
      <c r="AP624" s="740" t="s">
        <v>737</v>
      </c>
      <c r="AQ624" s="752" t="s">
        <v>737</v>
      </c>
      <c r="AR624" s="691"/>
      <c r="AS624" s="752"/>
      <c r="AT624" s="691"/>
      <c r="AU624" s="765" t="s">
        <v>763</v>
      </c>
      <c r="AV624" s="765" t="s">
        <v>763</v>
      </c>
      <c r="AW624" s="766" t="s">
        <v>763</v>
      </c>
      <c r="AX624" s="765"/>
      <c r="AY624" s="691"/>
      <c r="AZ624" s="752"/>
      <c r="BA624" s="734"/>
      <c r="BB624" s="736"/>
      <c r="BC624" s="736"/>
      <c r="BD624" s="736"/>
      <c r="BE624" s="734" t="s">
        <v>855</v>
      </c>
      <c r="BF624" s="723" t="s">
        <v>738</v>
      </c>
      <c r="BG624" s="746" t="s">
        <v>737</v>
      </c>
      <c r="BH624" s="746"/>
      <c r="BI624" s="747"/>
    </row>
    <row r="625" spans="1:61" ht="40.15" customHeight="1">
      <c r="A625" s="879">
        <v>860013721</v>
      </c>
      <c r="B625" s="880">
        <v>86</v>
      </c>
      <c r="C625" s="727" t="s">
        <v>713</v>
      </c>
      <c r="D625" s="727"/>
      <c r="E625" s="728" t="s">
        <v>714</v>
      </c>
      <c r="F625" s="728"/>
      <c r="G625" s="791" t="s">
        <v>907</v>
      </c>
      <c r="H625" s="727" t="s">
        <v>748</v>
      </c>
      <c r="I625" s="730">
        <v>207</v>
      </c>
      <c r="J625" s="727" t="s">
        <v>908</v>
      </c>
      <c r="K625" s="881" t="s">
        <v>4737</v>
      </c>
      <c r="L625" s="945">
        <v>170791230</v>
      </c>
      <c r="M625" s="733" t="s">
        <v>4702</v>
      </c>
      <c r="N625" s="881" t="s">
        <v>4702</v>
      </c>
      <c r="O625" s="734" t="s">
        <v>4738</v>
      </c>
      <c r="P625" s="734"/>
      <c r="Q625" s="727"/>
      <c r="R625" s="736">
        <v>86600</v>
      </c>
      <c r="S625" s="734" t="s">
        <v>4739</v>
      </c>
      <c r="T625" s="728" t="s">
        <v>2084</v>
      </c>
      <c r="U625" s="737" t="s">
        <v>4740</v>
      </c>
      <c r="V625" s="727" t="s">
        <v>724</v>
      </c>
      <c r="W625" s="727" t="s">
        <v>4741</v>
      </c>
      <c r="X625" s="727" t="s">
        <v>4742</v>
      </c>
      <c r="Y625" s="727" t="s">
        <v>727</v>
      </c>
      <c r="Z625" s="734"/>
      <c r="AA625" s="727" t="s">
        <v>4743</v>
      </c>
      <c r="AB625" s="734" t="s">
        <v>4708</v>
      </c>
      <c r="AC625" s="734" t="s">
        <v>4709</v>
      </c>
      <c r="AD625" s="734">
        <v>17444</v>
      </c>
      <c r="AE625" s="734" t="s">
        <v>1445</v>
      </c>
      <c r="AF625" s="734" t="s">
        <v>4710</v>
      </c>
      <c r="AG625" s="734" t="s">
        <v>4711</v>
      </c>
      <c r="AH625" s="734" t="s">
        <v>4712</v>
      </c>
      <c r="AI625" s="734" t="s">
        <v>4713</v>
      </c>
      <c r="AJ625" s="734" t="s">
        <v>733</v>
      </c>
      <c r="AK625" s="727"/>
      <c r="AL625" s="727"/>
      <c r="AM625" s="738"/>
      <c r="AN625" s="738"/>
      <c r="AO625" s="739"/>
      <c r="AP625" s="740" t="s">
        <v>737</v>
      </c>
      <c r="AQ625" s="789" t="s">
        <v>737</v>
      </c>
      <c r="AR625" s="691"/>
      <c r="AS625" s="789"/>
      <c r="AT625" s="789"/>
      <c r="AU625" s="765" t="s">
        <v>763</v>
      </c>
      <c r="AV625" s="765" t="s">
        <v>763</v>
      </c>
      <c r="AW625" s="766" t="s">
        <v>763</v>
      </c>
      <c r="AX625" s="941"/>
      <c r="AY625" s="789"/>
      <c r="AZ625" s="789"/>
      <c r="BA625" s="734" t="s">
        <v>4744</v>
      </c>
      <c r="BB625" s="727"/>
      <c r="BC625" s="734"/>
      <c r="BD625" s="734"/>
      <c r="BE625" s="735" t="s">
        <v>855</v>
      </c>
      <c r="BF625" s="723" t="s">
        <v>738</v>
      </c>
      <c r="BG625" s="746" t="s">
        <v>737</v>
      </c>
      <c r="BH625" s="746"/>
      <c r="BI625" s="747"/>
    </row>
    <row r="626" spans="1:61" ht="40.15" customHeight="1">
      <c r="A626" s="749">
        <v>470000241</v>
      </c>
      <c r="B626" s="849">
        <v>47</v>
      </c>
      <c r="C626" s="751" t="s">
        <v>1787</v>
      </c>
      <c r="D626" s="833"/>
      <c r="E626" s="753" t="s">
        <v>1714</v>
      </c>
      <c r="F626" s="753"/>
      <c r="G626" s="736" t="s">
        <v>715</v>
      </c>
      <c r="H626" s="754" t="s">
        <v>715</v>
      </c>
      <c r="I626" s="755">
        <v>183</v>
      </c>
      <c r="J626" s="756" t="s">
        <v>741</v>
      </c>
      <c r="K626" s="757" t="s">
        <v>4745</v>
      </c>
      <c r="L626" s="758">
        <v>920026093</v>
      </c>
      <c r="M626" s="733" t="s">
        <v>4746</v>
      </c>
      <c r="N626" s="769" t="s">
        <v>4746</v>
      </c>
      <c r="O626" s="734" t="s">
        <v>4747</v>
      </c>
      <c r="P626" s="760"/>
      <c r="Q626" s="736"/>
      <c r="R626" s="736">
        <v>47510</v>
      </c>
      <c r="S626" s="761" t="s">
        <v>2265</v>
      </c>
      <c r="T626" s="728" t="s">
        <v>722</v>
      </c>
      <c r="U626" s="737" t="s">
        <v>4748</v>
      </c>
      <c r="V626" s="736" t="s">
        <v>724</v>
      </c>
      <c r="W626" s="736" t="s">
        <v>4749</v>
      </c>
      <c r="X626" s="736" t="s">
        <v>1307</v>
      </c>
      <c r="Y626" s="736" t="s">
        <v>727</v>
      </c>
      <c r="Z626" s="736" t="s">
        <v>4750</v>
      </c>
      <c r="AA626" s="736"/>
      <c r="AB626" s="734" t="s">
        <v>4545</v>
      </c>
      <c r="AC626" s="736" t="s">
        <v>730</v>
      </c>
      <c r="AD626" s="736">
        <v>92200</v>
      </c>
      <c r="AE626" s="734" t="s">
        <v>4546</v>
      </c>
      <c r="AF626" s="736" t="s">
        <v>4547</v>
      </c>
      <c r="AG626" s="736"/>
      <c r="AH626" s="736"/>
      <c r="AI626" s="736"/>
      <c r="AJ626" s="736"/>
      <c r="AK626" s="736"/>
      <c r="AL626" s="736"/>
      <c r="AM626" s="763"/>
      <c r="AN626" s="738"/>
      <c r="AO626" s="764"/>
      <c r="AP626" s="740" t="s">
        <v>737</v>
      </c>
      <c r="AQ626" s="691" t="s">
        <v>737</v>
      </c>
      <c r="AR626" s="691"/>
      <c r="AS626" s="752"/>
      <c r="AT626" s="691"/>
      <c r="AU626" s="765" t="s">
        <v>763</v>
      </c>
      <c r="AV626" s="765" t="s">
        <v>763</v>
      </c>
      <c r="AW626" s="766" t="s">
        <v>763</v>
      </c>
      <c r="AX626" s="765"/>
      <c r="AY626" s="691"/>
      <c r="AZ626" s="752"/>
      <c r="BA626" s="734"/>
      <c r="BB626" s="734" t="s">
        <v>4751</v>
      </c>
      <c r="BC626" s="736"/>
      <c r="BD626" s="736"/>
      <c r="BE626" s="767" t="s">
        <v>1535</v>
      </c>
      <c r="BF626" s="794" t="s">
        <v>1723</v>
      </c>
      <c r="BG626" s="746" t="s">
        <v>737</v>
      </c>
      <c r="BH626" s="746"/>
      <c r="BI626" s="747"/>
    </row>
    <row r="627" spans="1:61" ht="40.15" customHeight="1">
      <c r="A627" s="749">
        <v>470010158</v>
      </c>
      <c r="B627" s="849">
        <v>47</v>
      </c>
      <c r="C627" s="751" t="s">
        <v>1787</v>
      </c>
      <c r="D627" s="833"/>
      <c r="E627" s="753" t="s">
        <v>1714</v>
      </c>
      <c r="F627" s="753"/>
      <c r="G627" s="736" t="s">
        <v>715</v>
      </c>
      <c r="H627" s="754" t="s">
        <v>715</v>
      </c>
      <c r="I627" s="755">
        <v>182</v>
      </c>
      <c r="J627" s="756" t="s">
        <v>716</v>
      </c>
      <c r="K627" s="757" t="s">
        <v>4752</v>
      </c>
      <c r="L627" s="758">
        <v>920026093</v>
      </c>
      <c r="M627" s="733" t="s">
        <v>4746</v>
      </c>
      <c r="N627" s="769" t="s">
        <v>4746</v>
      </c>
      <c r="O627" s="734" t="s">
        <v>4753</v>
      </c>
      <c r="P627" s="760"/>
      <c r="Q627" s="736"/>
      <c r="R627" s="736">
        <v>47000</v>
      </c>
      <c r="S627" s="736" t="s">
        <v>2245</v>
      </c>
      <c r="T627" s="728" t="s">
        <v>722</v>
      </c>
      <c r="U627" s="737" t="s">
        <v>4748</v>
      </c>
      <c r="V627" s="736" t="s">
        <v>724</v>
      </c>
      <c r="W627" s="736" t="s">
        <v>4749</v>
      </c>
      <c r="X627" s="736" t="s">
        <v>1307</v>
      </c>
      <c r="Y627" s="736" t="s">
        <v>727</v>
      </c>
      <c r="Z627" s="736" t="s">
        <v>4750</v>
      </c>
      <c r="AA627" s="736"/>
      <c r="AB627" s="734" t="s">
        <v>4545</v>
      </c>
      <c r="AC627" s="736" t="s">
        <v>730</v>
      </c>
      <c r="AD627" s="736">
        <v>92200</v>
      </c>
      <c r="AE627" s="734" t="s">
        <v>4546</v>
      </c>
      <c r="AF627" s="736" t="s">
        <v>4547</v>
      </c>
      <c r="AG627" s="736"/>
      <c r="AH627" s="736"/>
      <c r="AI627" s="736"/>
      <c r="AJ627" s="736"/>
      <c r="AK627" s="736"/>
      <c r="AL627" s="736"/>
      <c r="AM627" s="763"/>
      <c r="AN627" s="738"/>
      <c r="AO627" s="764"/>
      <c r="AP627" s="740" t="s">
        <v>737</v>
      </c>
      <c r="AQ627" s="691" t="s">
        <v>737</v>
      </c>
      <c r="AR627" s="691"/>
      <c r="AS627" s="752"/>
      <c r="AT627" s="691"/>
      <c r="AU627" s="765" t="s">
        <v>763</v>
      </c>
      <c r="AV627" s="765" t="s">
        <v>763</v>
      </c>
      <c r="AW627" s="766" t="s">
        <v>763</v>
      </c>
      <c r="AX627" s="765"/>
      <c r="AY627" s="691"/>
      <c r="AZ627" s="752"/>
      <c r="BA627" s="734"/>
      <c r="BB627" s="734" t="s">
        <v>4751</v>
      </c>
      <c r="BC627" s="736"/>
      <c r="BD627" s="736"/>
      <c r="BE627" s="767" t="s">
        <v>1535</v>
      </c>
      <c r="BF627" s="794" t="s">
        <v>1723</v>
      </c>
      <c r="BG627" s="746" t="s">
        <v>737</v>
      </c>
      <c r="BH627" s="746"/>
      <c r="BI627" s="747"/>
    </row>
    <row r="628" spans="1:61" ht="40.15" customHeight="1">
      <c r="A628" s="749">
        <v>470010448</v>
      </c>
      <c r="B628" s="849">
        <v>47</v>
      </c>
      <c r="C628" s="751" t="s">
        <v>1787</v>
      </c>
      <c r="D628" s="833"/>
      <c r="E628" s="753" t="s">
        <v>1714</v>
      </c>
      <c r="F628" s="753"/>
      <c r="G628" s="736" t="s">
        <v>715</v>
      </c>
      <c r="H628" s="754" t="s">
        <v>715</v>
      </c>
      <c r="I628" s="755">
        <v>246</v>
      </c>
      <c r="J628" s="756" t="s">
        <v>803</v>
      </c>
      <c r="K628" s="757" t="s">
        <v>4754</v>
      </c>
      <c r="L628" s="758">
        <v>920026093</v>
      </c>
      <c r="M628" s="733" t="s">
        <v>4746</v>
      </c>
      <c r="N628" s="769" t="s">
        <v>4746</v>
      </c>
      <c r="O628" s="734" t="s">
        <v>4747</v>
      </c>
      <c r="P628" s="760"/>
      <c r="Q628" s="736"/>
      <c r="R628" s="736">
        <v>47510</v>
      </c>
      <c r="S628" s="761" t="s">
        <v>2265</v>
      </c>
      <c r="T628" s="728" t="s">
        <v>722</v>
      </c>
      <c r="U628" s="737" t="s">
        <v>4748</v>
      </c>
      <c r="V628" s="736" t="s">
        <v>724</v>
      </c>
      <c r="W628" s="736" t="s">
        <v>4749</v>
      </c>
      <c r="X628" s="736" t="s">
        <v>1307</v>
      </c>
      <c r="Y628" s="736" t="s">
        <v>727</v>
      </c>
      <c r="Z628" s="736" t="s">
        <v>4750</v>
      </c>
      <c r="AA628" s="736"/>
      <c r="AB628" s="734" t="s">
        <v>4545</v>
      </c>
      <c r="AC628" s="736" t="s">
        <v>730</v>
      </c>
      <c r="AD628" s="736">
        <v>92200</v>
      </c>
      <c r="AE628" s="734" t="s">
        <v>4546</v>
      </c>
      <c r="AF628" s="736" t="s">
        <v>4547</v>
      </c>
      <c r="AG628" s="736"/>
      <c r="AH628" s="736"/>
      <c r="AI628" s="736"/>
      <c r="AJ628" s="736"/>
      <c r="AK628" s="736"/>
      <c r="AL628" s="736"/>
      <c r="AM628" s="763"/>
      <c r="AN628" s="738"/>
      <c r="AO628" s="772"/>
      <c r="AP628" s="740" t="s">
        <v>737</v>
      </c>
      <c r="AQ628" s="691" t="s">
        <v>737</v>
      </c>
      <c r="AR628" s="691"/>
      <c r="AS628" s="752"/>
      <c r="AT628" s="691"/>
      <c r="AU628" s="765" t="s">
        <v>763</v>
      </c>
      <c r="AV628" s="765" t="s">
        <v>763</v>
      </c>
      <c r="AW628" s="766" t="s">
        <v>763</v>
      </c>
      <c r="AX628" s="765"/>
      <c r="AY628" s="691"/>
      <c r="AZ628" s="752"/>
      <c r="BA628" s="734"/>
      <c r="BB628" s="734" t="s">
        <v>4751</v>
      </c>
      <c r="BC628" s="736"/>
      <c r="BD628" s="736"/>
      <c r="BE628" s="767" t="s">
        <v>1535</v>
      </c>
      <c r="BF628" s="794" t="s">
        <v>1723</v>
      </c>
      <c r="BG628" s="746" t="s">
        <v>737</v>
      </c>
      <c r="BH628" s="746"/>
      <c r="BI628" s="747"/>
    </row>
    <row r="629" spans="1:61" ht="40.15" customHeight="1">
      <c r="A629" s="749">
        <v>240013805</v>
      </c>
      <c r="B629" s="840">
        <v>24</v>
      </c>
      <c r="C629" s="734" t="s">
        <v>1434</v>
      </c>
      <c r="D629" s="752"/>
      <c r="E629" s="791" t="s">
        <v>4529</v>
      </c>
      <c r="F629" s="753" t="s">
        <v>1594</v>
      </c>
      <c r="G629" s="736" t="s">
        <v>2171</v>
      </c>
      <c r="H629" s="754" t="s">
        <v>748</v>
      </c>
      <c r="I629" s="770">
        <v>354</v>
      </c>
      <c r="J629" s="771" t="s">
        <v>771</v>
      </c>
      <c r="K629" s="757" t="s">
        <v>4755</v>
      </c>
      <c r="L629" s="758">
        <v>240013797</v>
      </c>
      <c r="M629" s="733" t="s">
        <v>4756</v>
      </c>
      <c r="N629" s="769" t="s">
        <v>4756</v>
      </c>
      <c r="O629" s="760" t="s">
        <v>4757</v>
      </c>
      <c r="P629" s="760"/>
      <c r="Q629" s="736"/>
      <c r="R629" s="736">
        <v>24500</v>
      </c>
      <c r="S629" s="761" t="s">
        <v>4758</v>
      </c>
      <c r="T629" s="728" t="s">
        <v>722</v>
      </c>
      <c r="U629" s="737" t="s">
        <v>4759</v>
      </c>
      <c r="V629" s="736"/>
      <c r="W629" s="736"/>
      <c r="X629" s="736"/>
      <c r="Y629" s="736"/>
      <c r="Z629" s="736" t="s">
        <v>4760</v>
      </c>
      <c r="AA629" s="736"/>
      <c r="AB629" s="734" t="s">
        <v>4761</v>
      </c>
      <c r="AC629" s="736"/>
      <c r="AD629" s="736">
        <v>24500</v>
      </c>
      <c r="AE629" s="734" t="s">
        <v>4758</v>
      </c>
      <c r="AF629" s="736" t="s">
        <v>4760</v>
      </c>
      <c r="AG629" s="736"/>
      <c r="AH629" s="736"/>
      <c r="AI629" s="736"/>
      <c r="AJ629" s="736"/>
      <c r="AK629" s="736"/>
      <c r="AL629" s="736"/>
      <c r="AM629" s="763"/>
      <c r="AN629" s="738"/>
      <c r="AO629" s="764"/>
      <c r="AP629" s="691" t="s">
        <v>737</v>
      </c>
      <c r="AQ629" s="740" t="s">
        <v>737</v>
      </c>
      <c r="AR629" s="691"/>
      <c r="AS629" s="691"/>
      <c r="AT629" s="740"/>
      <c r="AU629" s="765" t="s">
        <v>763</v>
      </c>
      <c r="AV629" s="765" t="s">
        <v>763</v>
      </c>
      <c r="AW629" s="766" t="s">
        <v>763</v>
      </c>
      <c r="AX629" s="765"/>
      <c r="AY629" s="691"/>
      <c r="AZ629" s="752"/>
      <c r="BA629" s="734" t="s">
        <v>778</v>
      </c>
      <c r="BB629" s="736"/>
      <c r="BC629" s="736"/>
      <c r="BD629" s="736"/>
      <c r="BE629" s="734" t="s">
        <v>1277</v>
      </c>
      <c r="BF629" s="794" t="s">
        <v>1610</v>
      </c>
      <c r="BG629" s="746" t="s">
        <v>737</v>
      </c>
      <c r="BH629" s="746"/>
      <c r="BI629" s="747"/>
    </row>
    <row r="630" spans="1:61" ht="40.15" customHeight="1">
      <c r="A630" s="749">
        <v>240008136</v>
      </c>
      <c r="B630" s="840">
        <v>24</v>
      </c>
      <c r="C630" s="751" t="s">
        <v>765</v>
      </c>
      <c r="D630" s="920"/>
      <c r="E630" s="753" t="s">
        <v>4106</v>
      </c>
      <c r="F630" s="753" t="s">
        <v>1594</v>
      </c>
      <c r="G630" s="736" t="s">
        <v>747</v>
      </c>
      <c r="H630" s="754" t="s">
        <v>748</v>
      </c>
      <c r="I630" s="755">
        <v>500</v>
      </c>
      <c r="J630" s="756" t="s">
        <v>749</v>
      </c>
      <c r="K630" s="778" t="s">
        <v>4762</v>
      </c>
      <c r="L630" s="758">
        <v>240001933</v>
      </c>
      <c r="M630" s="733" t="s">
        <v>4763</v>
      </c>
      <c r="N630" s="769" t="s">
        <v>4763</v>
      </c>
      <c r="O630" s="734" t="s">
        <v>4764</v>
      </c>
      <c r="P630" s="760"/>
      <c r="Q630" s="736"/>
      <c r="R630" s="736">
        <v>24110</v>
      </c>
      <c r="S630" s="761" t="s">
        <v>4765</v>
      </c>
      <c r="T630" s="728" t="s">
        <v>722</v>
      </c>
      <c r="U630" s="737" t="s">
        <v>4766</v>
      </c>
      <c r="V630" s="736"/>
      <c r="W630" s="736"/>
      <c r="X630" s="736"/>
      <c r="Y630" s="736"/>
      <c r="Z630" s="736" t="s">
        <v>4767</v>
      </c>
      <c r="AA630" s="736"/>
      <c r="AB630" s="734"/>
      <c r="AC630" s="736"/>
      <c r="AD630" s="736">
        <v>24110</v>
      </c>
      <c r="AE630" s="734" t="s">
        <v>4768</v>
      </c>
      <c r="AF630" s="736" t="s">
        <v>4767</v>
      </c>
      <c r="AG630" s="736"/>
      <c r="AH630" s="736"/>
      <c r="AI630" s="736"/>
      <c r="AJ630" s="736"/>
      <c r="AK630" s="736"/>
      <c r="AL630" s="736"/>
      <c r="AM630" s="763"/>
      <c r="AN630" s="738"/>
      <c r="AO630" s="764"/>
      <c r="AP630" s="691" t="s">
        <v>734</v>
      </c>
      <c r="AQ630" s="742" t="s">
        <v>734</v>
      </c>
      <c r="AR630" s="742" t="s">
        <v>748</v>
      </c>
      <c r="AS630" s="775" t="s">
        <v>4769</v>
      </c>
      <c r="AT630" s="742"/>
      <c r="AU630" s="743">
        <v>44197</v>
      </c>
      <c r="AV630" s="743">
        <v>46022</v>
      </c>
      <c r="AW630" s="744">
        <v>24</v>
      </c>
      <c r="AX630" s="743">
        <v>44274</v>
      </c>
      <c r="AY630" s="742" t="s">
        <v>869</v>
      </c>
      <c r="AZ630" s="775" t="s">
        <v>737</v>
      </c>
      <c r="BA630" s="734"/>
      <c r="BB630" s="736"/>
      <c r="BC630" s="736"/>
      <c r="BD630" s="736"/>
      <c r="BE630" s="773" t="s">
        <v>4114</v>
      </c>
      <c r="BF630" s="794" t="s">
        <v>1610</v>
      </c>
      <c r="BG630" s="746" t="s">
        <v>737</v>
      </c>
      <c r="BH630" s="746"/>
      <c r="BI630" s="747"/>
    </row>
    <row r="631" spans="1:61" ht="49.5" customHeight="1">
      <c r="A631" s="749">
        <v>640011078</v>
      </c>
      <c r="B631" s="750">
        <v>64</v>
      </c>
      <c r="C631" s="751" t="s">
        <v>745</v>
      </c>
      <c r="D631" s="774"/>
      <c r="E631" s="753" t="s">
        <v>746</v>
      </c>
      <c r="F631" s="752"/>
      <c r="G631" s="736" t="s">
        <v>715</v>
      </c>
      <c r="H631" s="754" t="s">
        <v>715</v>
      </c>
      <c r="I631" s="755">
        <v>182</v>
      </c>
      <c r="J631" s="756" t="s">
        <v>716</v>
      </c>
      <c r="K631" s="757" t="s">
        <v>4770</v>
      </c>
      <c r="L631" s="758">
        <v>640000691</v>
      </c>
      <c r="M631" s="733" t="s">
        <v>4771</v>
      </c>
      <c r="N631" s="769" t="s">
        <v>4771</v>
      </c>
      <c r="O631" s="734" t="s">
        <v>4772</v>
      </c>
      <c r="P631" s="760"/>
      <c r="Q631" s="736"/>
      <c r="R631" s="736">
        <v>64400</v>
      </c>
      <c r="S631" s="761" t="s">
        <v>1204</v>
      </c>
      <c r="T631" s="728" t="s">
        <v>722</v>
      </c>
      <c r="U631" s="737" t="s">
        <v>4773</v>
      </c>
      <c r="V631" s="736"/>
      <c r="W631" s="736"/>
      <c r="X631" s="736"/>
      <c r="Y631" s="736"/>
      <c r="Z631" s="736"/>
      <c r="AA631" s="736"/>
      <c r="AB631" s="734" t="s">
        <v>4774</v>
      </c>
      <c r="AC631" s="736"/>
      <c r="AD631" s="736">
        <v>64260</v>
      </c>
      <c r="AE631" s="734" t="s">
        <v>4775</v>
      </c>
      <c r="AF631" s="736" t="s">
        <v>4776</v>
      </c>
      <c r="AG631" s="736"/>
      <c r="AH631" s="736"/>
      <c r="AI631" s="736"/>
      <c r="AJ631" s="734"/>
      <c r="AK631" s="736"/>
      <c r="AL631" s="736"/>
      <c r="AM631" s="763"/>
      <c r="AN631" s="738"/>
      <c r="AO631" s="764"/>
      <c r="AP631" s="740" t="s">
        <v>734</v>
      </c>
      <c r="AQ631" s="824" t="s">
        <v>734</v>
      </c>
      <c r="AR631" s="742" t="s">
        <v>715</v>
      </c>
      <c r="AS631" s="775" t="s">
        <v>4777</v>
      </c>
      <c r="AT631" s="742"/>
      <c r="AU631" s="743">
        <v>43101</v>
      </c>
      <c r="AV631" s="743">
        <v>44926</v>
      </c>
      <c r="AW631" s="744" t="s">
        <v>853</v>
      </c>
      <c r="AX631" s="743">
        <v>43293</v>
      </c>
      <c r="AY631" s="742" t="s">
        <v>4778</v>
      </c>
      <c r="AZ631" s="743"/>
      <c r="BA631" s="734"/>
      <c r="BB631" s="736"/>
      <c r="BC631" s="736"/>
      <c r="BD631" s="736"/>
      <c r="BE631" s="776" t="s">
        <v>800</v>
      </c>
      <c r="BF631" s="779" t="s">
        <v>801</v>
      </c>
      <c r="BG631" s="746" t="s">
        <v>737</v>
      </c>
      <c r="BH631" s="746"/>
      <c r="BI631" s="747"/>
    </row>
    <row r="632" spans="1:61" ht="40.15" customHeight="1">
      <c r="A632" s="749">
        <v>640781407</v>
      </c>
      <c r="B632" s="750">
        <v>64</v>
      </c>
      <c r="C632" s="751" t="s">
        <v>745</v>
      </c>
      <c r="D632" s="774"/>
      <c r="E632" s="753" t="s">
        <v>746</v>
      </c>
      <c r="F632" s="752"/>
      <c r="G632" s="736" t="s">
        <v>715</v>
      </c>
      <c r="H632" s="754" t="s">
        <v>715</v>
      </c>
      <c r="I632" s="755">
        <v>183</v>
      </c>
      <c r="J632" s="756" t="s">
        <v>741</v>
      </c>
      <c r="K632" s="778" t="s">
        <v>4779</v>
      </c>
      <c r="L632" s="758">
        <v>640000691</v>
      </c>
      <c r="M632" s="733" t="s">
        <v>4771</v>
      </c>
      <c r="N632" s="769" t="s">
        <v>4771</v>
      </c>
      <c r="O632" s="734" t="s">
        <v>4780</v>
      </c>
      <c r="P632" s="760"/>
      <c r="Q632" s="736"/>
      <c r="R632" s="736">
        <v>64260</v>
      </c>
      <c r="S632" s="761" t="s">
        <v>4775</v>
      </c>
      <c r="T632" s="728" t="s">
        <v>722</v>
      </c>
      <c r="U632" s="737" t="s">
        <v>4773</v>
      </c>
      <c r="V632" s="736"/>
      <c r="W632" s="736"/>
      <c r="X632" s="736"/>
      <c r="Y632" s="736"/>
      <c r="Z632" s="736" t="s">
        <v>4776</v>
      </c>
      <c r="AA632" s="736"/>
      <c r="AB632" s="734" t="s">
        <v>4774</v>
      </c>
      <c r="AC632" s="736"/>
      <c r="AD632" s="736">
        <v>64260</v>
      </c>
      <c r="AE632" s="734" t="s">
        <v>4775</v>
      </c>
      <c r="AF632" s="736" t="s">
        <v>4776</v>
      </c>
      <c r="AG632" s="736"/>
      <c r="AH632" s="736"/>
      <c r="AI632" s="736"/>
      <c r="AJ632" s="734"/>
      <c r="AK632" s="736"/>
      <c r="AL632" s="736"/>
      <c r="AM632" s="763"/>
      <c r="AN632" s="738"/>
      <c r="AO632" s="772"/>
      <c r="AP632" s="740" t="s">
        <v>734</v>
      </c>
      <c r="AQ632" s="824" t="s">
        <v>734</v>
      </c>
      <c r="AR632" s="742" t="s">
        <v>715</v>
      </c>
      <c r="AS632" s="775" t="s">
        <v>4777</v>
      </c>
      <c r="AT632" s="742"/>
      <c r="AU632" s="743">
        <v>43101</v>
      </c>
      <c r="AV632" s="743">
        <v>44926</v>
      </c>
      <c r="AW632" s="744" t="s">
        <v>853</v>
      </c>
      <c r="AX632" s="743">
        <v>43293</v>
      </c>
      <c r="AY632" s="742" t="s">
        <v>4778</v>
      </c>
      <c r="AZ632" s="743"/>
      <c r="BA632" s="734"/>
      <c r="BB632" s="736"/>
      <c r="BC632" s="736"/>
      <c r="BD632" s="736"/>
      <c r="BE632" s="776" t="s">
        <v>800</v>
      </c>
      <c r="BF632" s="779" t="s">
        <v>801</v>
      </c>
      <c r="BG632" s="746" t="s">
        <v>737</v>
      </c>
      <c r="BH632" s="746"/>
      <c r="BI632" s="747"/>
    </row>
    <row r="633" spans="1:61" ht="40.15" customHeight="1">
      <c r="A633" s="846">
        <v>790011878</v>
      </c>
      <c r="B633" s="784">
        <v>79</v>
      </c>
      <c r="C633" s="734" t="s">
        <v>825</v>
      </c>
      <c r="D633" s="753"/>
      <c r="E633" s="753" t="s">
        <v>826</v>
      </c>
      <c r="F633" s="785"/>
      <c r="G633" s="791" t="s">
        <v>1744</v>
      </c>
      <c r="H633" s="754" t="s">
        <v>748</v>
      </c>
      <c r="I633" s="730">
        <v>500</v>
      </c>
      <c r="J633" s="756" t="s">
        <v>1745</v>
      </c>
      <c r="K633" s="856" t="s">
        <v>4781</v>
      </c>
      <c r="L633" s="857">
        <v>790002497</v>
      </c>
      <c r="M633" s="733" t="s">
        <v>4782</v>
      </c>
      <c r="N633" s="769" t="s">
        <v>4782</v>
      </c>
      <c r="O633" s="734" t="s">
        <v>4783</v>
      </c>
      <c r="P633" s="734"/>
      <c r="Q633" s="760"/>
      <c r="R633" s="736">
        <v>79410</v>
      </c>
      <c r="S633" s="760" t="s">
        <v>4784</v>
      </c>
      <c r="T633" s="728" t="s">
        <v>722</v>
      </c>
      <c r="U633" s="737" t="s">
        <v>4785</v>
      </c>
      <c r="V633" s="736" t="s">
        <v>813</v>
      </c>
      <c r="W633" s="734" t="s">
        <v>4786</v>
      </c>
      <c r="X633" s="736" t="s">
        <v>4787</v>
      </c>
      <c r="Y633" s="736" t="s">
        <v>4788</v>
      </c>
      <c r="Z633" s="736" t="s">
        <v>4789</v>
      </c>
      <c r="AA633" s="734" t="s">
        <v>4790</v>
      </c>
      <c r="AB633" s="734" t="s">
        <v>4791</v>
      </c>
      <c r="AC633" s="736" t="s">
        <v>4792</v>
      </c>
      <c r="AD633" s="736">
        <v>79011</v>
      </c>
      <c r="AE633" s="734" t="s">
        <v>1270</v>
      </c>
      <c r="AF633" s="736" t="s">
        <v>4793</v>
      </c>
      <c r="AG633" s="853"/>
      <c r="AH633" s="853"/>
      <c r="AI633" s="853"/>
      <c r="AJ633" s="853"/>
      <c r="AK633" s="853"/>
      <c r="AL633" s="853"/>
      <c r="AM633" s="763"/>
      <c r="AN633" s="738"/>
      <c r="AO633" s="858"/>
      <c r="AP633" s="740" t="s">
        <v>734</v>
      </c>
      <c r="AQ633" s="822" t="s">
        <v>734</v>
      </c>
      <c r="AR633" s="742" t="s">
        <v>770</v>
      </c>
      <c r="AS633" s="775" t="s">
        <v>4794</v>
      </c>
      <c r="AT633" s="823" t="s">
        <v>4795</v>
      </c>
      <c r="AU633" s="743">
        <v>43466</v>
      </c>
      <c r="AV633" s="743">
        <v>45657</v>
      </c>
      <c r="AW633" s="744">
        <v>79</v>
      </c>
      <c r="AX633" s="743">
        <v>45316</v>
      </c>
      <c r="AY633" s="712" t="s">
        <v>4796</v>
      </c>
      <c r="AZ633" s="775" t="s">
        <v>734</v>
      </c>
      <c r="BA633" s="773" t="s">
        <v>4797</v>
      </c>
      <c r="BB633" s="791" t="s">
        <v>4798</v>
      </c>
      <c r="BC633" s="793"/>
      <c r="BD633" s="793"/>
      <c r="BE633" s="767" t="s">
        <v>2485</v>
      </c>
      <c r="BF633" s="785" t="s">
        <v>826</v>
      </c>
      <c r="BG633" s="746" t="s">
        <v>737</v>
      </c>
      <c r="BH633" s="746"/>
      <c r="BI633" s="747"/>
    </row>
    <row r="634" spans="1:61" ht="40.15" customHeight="1">
      <c r="A634" s="828">
        <v>790013049</v>
      </c>
      <c r="B634" s="784">
        <v>79</v>
      </c>
      <c r="C634" s="734" t="s">
        <v>825</v>
      </c>
      <c r="D634" s="728"/>
      <c r="E634" s="753" t="s">
        <v>826</v>
      </c>
      <c r="F634" s="785"/>
      <c r="G634" s="736" t="s">
        <v>715</v>
      </c>
      <c r="H634" s="736" t="s">
        <v>715</v>
      </c>
      <c r="I634" s="773">
        <v>437</v>
      </c>
      <c r="J634" s="734" t="s">
        <v>990</v>
      </c>
      <c r="K634" s="799" t="s">
        <v>4799</v>
      </c>
      <c r="L634" s="786">
        <v>790002497</v>
      </c>
      <c r="M634" s="733" t="s">
        <v>4782</v>
      </c>
      <c r="N634" s="769" t="s">
        <v>4782</v>
      </c>
      <c r="O634" s="734" t="s">
        <v>4800</v>
      </c>
      <c r="P634" s="734" t="s">
        <v>4801</v>
      </c>
      <c r="Q634" s="760"/>
      <c r="R634" s="736">
        <v>79200</v>
      </c>
      <c r="S634" s="760" t="s">
        <v>4802</v>
      </c>
      <c r="T634" s="728" t="s">
        <v>722</v>
      </c>
      <c r="U634" s="737" t="s">
        <v>4803</v>
      </c>
      <c r="V634" s="736"/>
      <c r="W634" s="734"/>
      <c r="X634" s="736"/>
      <c r="Y634" s="734"/>
      <c r="Z634" s="736" t="s">
        <v>4804</v>
      </c>
      <c r="AA634" s="734" t="s">
        <v>4805</v>
      </c>
      <c r="AB634" s="734" t="s">
        <v>4806</v>
      </c>
      <c r="AC634" s="736" t="s">
        <v>4807</v>
      </c>
      <c r="AD634" s="736">
        <v>79011</v>
      </c>
      <c r="AE634" s="734" t="s">
        <v>1270</v>
      </c>
      <c r="AF634" s="736" t="s">
        <v>4793</v>
      </c>
      <c r="AG634" s="853"/>
      <c r="AH634" s="853"/>
      <c r="AI634" s="853"/>
      <c r="AJ634" s="853"/>
      <c r="AK634" s="853"/>
      <c r="AL634" s="853"/>
      <c r="AM634" s="763"/>
      <c r="AN634" s="738"/>
      <c r="AO634" s="1002"/>
      <c r="AP634" s="740" t="s">
        <v>734</v>
      </c>
      <c r="AQ634" s="822" t="s">
        <v>734</v>
      </c>
      <c r="AR634" s="742" t="s">
        <v>770</v>
      </c>
      <c r="AS634" s="775" t="s">
        <v>4794</v>
      </c>
      <c r="AT634" s="823" t="s">
        <v>4795</v>
      </c>
      <c r="AU634" s="743">
        <v>43466</v>
      </c>
      <c r="AV634" s="743">
        <v>45657</v>
      </c>
      <c r="AW634" s="744">
        <v>79</v>
      </c>
      <c r="AX634" s="743">
        <v>45316</v>
      </c>
      <c r="AY634" s="712" t="s">
        <v>4796</v>
      </c>
      <c r="AZ634" s="775" t="s">
        <v>734</v>
      </c>
      <c r="BA634" s="791"/>
      <c r="BB634" s="793"/>
      <c r="BC634" s="793"/>
      <c r="BD634" s="793"/>
      <c r="BE634" s="791" t="s">
        <v>825</v>
      </c>
      <c r="BF634" s="785" t="s">
        <v>826</v>
      </c>
      <c r="BG634" s="746" t="s">
        <v>737</v>
      </c>
      <c r="BH634" s="746"/>
      <c r="BI634" s="747"/>
    </row>
    <row r="635" spans="1:61" ht="40.15" customHeight="1">
      <c r="A635" s="749">
        <v>400781217</v>
      </c>
      <c r="B635" s="827">
        <v>40</v>
      </c>
      <c r="C635" s="751" t="s">
        <v>1524</v>
      </c>
      <c r="D635" s="752"/>
      <c r="E635" s="753" t="s">
        <v>1149</v>
      </c>
      <c r="F635" s="752"/>
      <c r="G635" s="736" t="s">
        <v>747</v>
      </c>
      <c r="H635" s="754" t="s">
        <v>748</v>
      </c>
      <c r="I635" s="755">
        <v>500</v>
      </c>
      <c r="J635" s="756" t="s">
        <v>749</v>
      </c>
      <c r="K635" s="757" t="s">
        <v>4808</v>
      </c>
      <c r="L635" s="758">
        <v>640010328</v>
      </c>
      <c r="M635" s="733" t="s">
        <v>4809</v>
      </c>
      <c r="N635" s="757" t="s">
        <v>4809</v>
      </c>
      <c r="O635" s="734" t="s">
        <v>4810</v>
      </c>
      <c r="P635" s="760"/>
      <c r="Q635" s="736"/>
      <c r="R635" s="736">
        <v>40390</v>
      </c>
      <c r="S635" s="761" t="s">
        <v>4086</v>
      </c>
      <c r="T635" s="728" t="s">
        <v>722</v>
      </c>
      <c r="U635" s="737" t="s">
        <v>4811</v>
      </c>
      <c r="V635" s="736"/>
      <c r="W635" s="736"/>
      <c r="X635" s="736"/>
      <c r="Y635" s="736"/>
      <c r="Z635" s="736" t="s">
        <v>4812</v>
      </c>
      <c r="AA635" s="736"/>
      <c r="AB635" s="734" t="s">
        <v>4813</v>
      </c>
      <c r="AC635" s="736"/>
      <c r="AD635" s="736">
        <v>64600</v>
      </c>
      <c r="AE635" s="734" t="s">
        <v>911</v>
      </c>
      <c r="AF635" s="736" t="s">
        <v>4814</v>
      </c>
      <c r="AG635" s="736"/>
      <c r="AH635" s="736"/>
      <c r="AI635" s="736"/>
      <c r="AJ635" s="736"/>
      <c r="AK635" s="736"/>
      <c r="AL635" s="736"/>
      <c r="AM635" s="763"/>
      <c r="AN635" s="738"/>
      <c r="AO635" s="764"/>
      <c r="AP635" s="691" t="s">
        <v>734</v>
      </c>
      <c r="AQ635" s="691" t="s">
        <v>737</v>
      </c>
      <c r="AR635" s="691"/>
      <c r="AS635" s="752"/>
      <c r="AT635" s="691"/>
      <c r="AU635" s="765" t="s">
        <v>763</v>
      </c>
      <c r="AV635" s="765" t="s">
        <v>763</v>
      </c>
      <c r="AW635" s="766" t="s">
        <v>764</v>
      </c>
      <c r="AX635" s="765"/>
      <c r="AY635" s="691"/>
      <c r="AZ635" s="752"/>
      <c r="BA635" s="773" t="s">
        <v>3981</v>
      </c>
      <c r="BB635" s="734" t="s">
        <v>4815</v>
      </c>
      <c r="BC635" s="736"/>
      <c r="BD635" s="736"/>
      <c r="BE635" s="767" t="s">
        <v>1579</v>
      </c>
      <c r="BF635" s="794" t="s">
        <v>902</v>
      </c>
      <c r="BG635" s="746" t="s">
        <v>737</v>
      </c>
      <c r="BH635" s="746"/>
      <c r="BI635" s="747"/>
    </row>
    <row r="636" spans="1:61" ht="54.75" customHeight="1">
      <c r="A636" s="749">
        <v>640785507</v>
      </c>
      <c r="B636" s="750">
        <v>64</v>
      </c>
      <c r="C636" s="753" t="s">
        <v>884</v>
      </c>
      <c r="D636" s="753"/>
      <c r="E636" s="753" t="s">
        <v>885</v>
      </c>
      <c r="F636" s="752"/>
      <c r="G636" s="736" t="s">
        <v>747</v>
      </c>
      <c r="H636" s="754" t="s">
        <v>748</v>
      </c>
      <c r="I636" s="755">
        <v>500</v>
      </c>
      <c r="J636" s="756" t="s">
        <v>749</v>
      </c>
      <c r="K636" s="757" t="s">
        <v>4816</v>
      </c>
      <c r="L636" s="758">
        <v>640010328</v>
      </c>
      <c r="M636" s="733" t="s">
        <v>4809</v>
      </c>
      <c r="N636" s="757" t="s">
        <v>4809</v>
      </c>
      <c r="O636" s="734" t="s">
        <v>4817</v>
      </c>
      <c r="P636" s="760"/>
      <c r="Q636" s="736"/>
      <c r="R636" s="736">
        <v>64600</v>
      </c>
      <c r="S636" s="761" t="s">
        <v>911</v>
      </c>
      <c r="T636" s="728" t="s">
        <v>722</v>
      </c>
      <c r="U636" s="737" t="s">
        <v>4818</v>
      </c>
      <c r="V636" s="736"/>
      <c r="W636" s="736"/>
      <c r="X636" s="736"/>
      <c r="Y636" s="736"/>
      <c r="Z636" s="736" t="s">
        <v>4819</v>
      </c>
      <c r="AA636" s="736" t="s">
        <v>4820</v>
      </c>
      <c r="AB636" s="734" t="s">
        <v>4813</v>
      </c>
      <c r="AC636" s="736"/>
      <c r="AD636" s="736">
        <v>64600</v>
      </c>
      <c r="AE636" s="734" t="s">
        <v>911</v>
      </c>
      <c r="AF636" s="736" t="s">
        <v>4814</v>
      </c>
      <c r="AG636" s="757"/>
      <c r="AH636" s="736"/>
      <c r="AI636" s="736"/>
      <c r="AJ636" s="736"/>
      <c r="AK636" s="736"/>
      <c r="AL636" s="736"/>
      <c r="AM636" s="763"/>
      <c r="AN636" s="738"/>
      <c r="AO636" s="764"/>
      <c r="AP636" s="691" t="s">
        <v>734</v>
      </c>
      <c r="AQ636" s="691" t="s">
        <v>737</v>
      </c>
      <c r="AR636" s="691"/>
      <c r="AS636" s="752"/>
      <c r="AT636" s="691"/>
      <c r="AU636" s="765" t="s">
        <v>763</v>
      </c>
      <c r="AV636" s="765" t="s">
        <v>763</v>
      </c>
      <c r="AW636" s="766" t="s">
        <v>764</v>
      </c>
      <c r="AX636" s="765"/>
      <c r="AY636" s="691"/>
      <c r="AZ636" s="752"/>
      <c r="BA636" s="734"/>
      <c r="BB636" s="736"/>
      <c r="BC636" s="736"/>
      <c r="BD636" s="736"/>
      <c r="BE636" s="833" t="s">
        <v>1761</v>
      </c>
      <c r="BF636" s="794" t="s">
        <v>1984</v>
      </c>
      <c r="BG636" s="746" t="s">
        <v>737</v>
      </c>
      <c r="BH636" s="746"/>
      <c r="BI636" s="747"/>
    </row>
    <row r="637" spans="1:61" ht="62.25" customHeight="1">
      <c r="A637" s="749">
        <v>640015426</v>
      </c>
      <c r="B637" s="750">
        <v>64</v>
      </c>
      <c r="C637" s="753" t="s">
        <v>884</v>
      </c>
      <c r="D637" s="753"/>
      <c r="E637" s="753" t="s">
        <v>885</v>
      </c>
      <c r="F637" s="752"/>
      <c r="G637" s="736" t="s">
        <v>715</v>
      </c>
      <c r="H637" s="754" t="s">
        <v>715</v>
      </c>
      <c r="I637" s="755">
        <v>182</v>
      </c>
      <c r="J637" s="756" t="s">
        <v>716</v>
      </c>
      <c r="K637" s="757" t="s">
        <v>4821</v>
      </c>
      <c r="L637" s="758">
        <v>640000725</v>
      </c>
      <c r="M637" s="733" t="s">
        <v>4822</v>
      </c>
      <c r="N637" s="769" t="s">
        <v>4823</v>
      </c>
      <c r="O637" s="734" t="s">
        <v>4824</v>
      </c>
      <c r="P637" s="760"/>
      <c r="Q637" s="736"/>
      <c r="R637" s="736">
        <v>64110</v>
      </c>
      <c r="S637" s="761" t="s">
        <v>4164</v>
      </c>
      <c r="T637" s="728" t="s">
        <v>722</v>
      </c>
      <c r="U637" s="737" t="s">
        <v>4825</v>
      </c>
      <c r="V637" s="736"/>
      <c r="W637" s="736"/>
      <c r="X637" s="736"/>
      <c r="Y637" s="736"/>
      <c r="Z637" s="736" t="s">
        <v>4826</v>
      </c>
      <c r="AA637" s="736"/>
      <c r="AB637" s="734" t="s">
        <v>4827</v>
      </c>
      <c r="AC637" s="736"/>
      <c r="AD637" s="736">
        <v>64110</v>
      </c>
      <c r="AE637" s="734" t="s">
        <v>4164</v>
      </c>
      <c r="AF637" s="736" t="s">
        <v>4826</v>
      </c>
      <c r="AG637" s="736"/>
      <c r="AH637" s="736"/>
      <c r="AI637" s="736"/>
      <c r="AJ637" s="734"/>
      <c r="AK637" s="736"/>
      <c r="AL637" s="736"/>
      <c r="AM637" s="763"/>
      <c r="AN637" s="738"/>
      <c r="AO637" s="764"/>
      <c r="AP637" s="740" t="s">
        <v>734</v>
      </c>
      <c r="AQ637" s="742" t="s">
        <v>734</v>
      </c>
      <c r="AR637" s="742" t="s">
        <v>715</v>
      </c>
      <c r="AS637" s="775" t="s">
        <v>4828</v>
      </c>
      <c r="AT637" s="742"/>
      <c r="AU637" s="743">
        <v>43831</v>
      </c>
      <c r="AV637" s="743">
        <v>45657</v>
      </c>
      <c r="AW637" s="744" t="s">
        <v>853</v>
      </c>
      <c r="AX637" s="743">
        <v>43826</v>
      </c>
      <c r="AY637" s="742" t="s">
        <v>4829</v>
      </c>
      <c r="AZ637" s="775" t="s">
        <v>734</v>
      </c>
      <c r="BA637" s="734"/>
      <c r="BB637" s="736"/>
      <c r="BC637" s="736"/>
      <c r="BD637" s="736"/>
      <c r="BE637" s="833" t="s">
        <v>1761</v>
      </c>
      <c r="BF637" s="794" t="s">
        <v>1984</v>
      </c>
      <c r="BG637" s="746" t="s">
        <v>737</v>
      </c>
      <c r="BH637" s="746"/>
      <c r="BI637" s="747"/>
    </row>
    <row r="638" spans="1:61" ht="38.25" customHeight="1">
      <c r="A638" s="749">
        <v>640781548</v>
      </c>
      <c r="B638" s="750">
        <v>64</v>
      </c>
      <c r="C638" s="753" t="s">
        <v>884</v>
      </c>
      <c r="D638" s="753"/>
      <c r="E638" s="753" t="s">
        <v>885</v>
      </c>
      <c r="F638" s="752"/>
      <c r="G638" s="736" t="s">
        <v>715</v>
      </c>
      <c r="H638" s="754" t="s">
        <v>715</v>
      </c>
      <c r="I638" s="755">
        <v>186</v>
      </c>
      <c r="J638" s="756" t="s">
        <v>1225</v>
      </c>
      <c r="K638" s="778" t="s">
        <v>4830</v>
      </c>
      <c r="L638" s="758">
        <v>640000725</v>
      </c>
      <c r="M638" s="733" t="s">
        <v>4822</v>
      </c>
      <c r="N638" s="769" t="s">
        <v>4823</v>
      </c>
      <c r="O638" s="734" t="s">
        <v>4827</v>
      </c>
      <c r="P638" s="760"/>
      <c r="Q638" s="736"/>
      <c r="R638" s="736">
        <v>64110</v>
      </c>
      <c r="S638" s="761" t="s">
        <v>4164</v>
      </c>
      <c r="T638" s="728" t="s">
        <v>722</v>
      </c>
      <c r="U638" s="737" t="s">
        <v>4825</v>
      </c>
      <c r="V638" s="736"/>
      <c r="W638" s="736"/>
      <c r="X638" s="736"/>
      <c r="Y638" s="736"/>
      <c r="Z638" s="736" t="s">
        <v>4826</v>
      </c>
      <c r="AA638" s="736"/>
      <c r="AB638" s="734" t="s">
        <v>4827</v>
      </c>
      <c r="AC638" s="736"/>
      <c r="AD638" s="736">
        <v>64110</v>
      </c>
      <c r="AE638" s="734" t="s">
        <v>4164</v>
      </c>
      <c r="AF638" s="736" t="s">
        <v>4826</v>
      </c>
      <c r="AG638" s="736"/>
      <c r="AH638" s="736"/>
      <c r="AI638" s="736"/>
      <c r="AJ638" s="734"/>
      <c r="AK638" s="736"/>
      <c r="AL638" s="736"/>
      <c r="AM638" s="763"/>
      <c r="AN638" s="738"/>
      <c r="AO638" s="764"/>
      <c r="AP638" s="740" t="s">
        <v>734</v>
      </c>
      <c r="AQ638" s="742" t="s">
        <v>734</v>
      </c>
      <c r="AR638" s="742" t="s">
        <v>715</v>
      </c>
      <c r="AS638" s="775" t="s">
        <v>4828</v>
      </c>
      <c r="AT638" s="742"/>
      <c r="AU638" s="743">
        <v>43831</v>
      </c>
      <c r="AV638" s="743">
        <v>45657</v>
      </c>
      <c r="AW638" s="744" t="s">
        <v>853</v>
      </c>
      <c r="AX638" s="743">
        <v>43826</v>
      </c>
      <c r="AY638" s="742" t="s">
        <v>4829</v>
      </c>
      <c r="AZ638" s="775" t="s">
        <v>734</v>
      </c>
      <c r="BA638" s="734"/>
      <c r="BB638" s="736"/>
      <c r="BC638" s="736"/>
      <c r="BD638" s="736"/>
      <c r="BE638" s="833" t="s">
        <v>1761</v>
      </c>
      <c r="BF638" s="794" t="s">
        <v>1984</v>
      </c>
      <c r="BG638" s="746" t="s">
        <v>737</v>
      </c>
      <c r="BH638" s="746"/>
      <c r="BI638" s="747"/>
    </row>
    <row r="639" spans="1:61" ht="51.75" customHeight="1">
      <c r="A639" s="846">
        <v>790003610</v>
      </c>
      <c r="B639" s="784">
        <v>79</v>
      </c>
      <c r="C639" s="751" t="s">
        <v>825</v>
      </c>
      <c r="D639" s="753"/>
      <c r="E639" s="753" t="s">
        <v>826</v>
      </c>
      <c r="F639" s="785"/>
      <c r="G639" s="754" t="s">
        <v>747</v>
      </c>
      <c r="H639" s="754" t="s">
        <v>748</v>
      </c>
      <c r="I639" s="847">
        <v>500</v>
      </c>
      <c r="J639" s="843" t="s">
        <v>749</v>
      </c>
      <c r="K639" s="848" t="s">
        <v>4831</v>
      </c>
      <c r="L639" s="786">
        <v>790002497</v>
      </c>
      <c r="M639" s="733" t="s">
        <v>4782</v>
      </c>
      <c r="N639" s="769" t="s">
        <v>4782</v>
      </c>
      <c r="O639" s="734" t="s">
        <v>4832</v>
      </c>
      <c r="P639" s="734"/>
      <c r="Q639" s="760"/>
      <c r="R639" s="736">
        <v>79220</v>
      </c>
      <c r="S639" s="760" t="s">
        <v>4833</v>
      </c>
      <c r="T639" s="728" t="s">
        <v>722</v>
      </c>
      <c r="U639" s="737" t="s">
        <v>4834</v>
      </c>
      <c r="V639" s="736" t="s">
        <v>813</v>
      </c>
      <c r="W639" s="734" t="s">
        <v>4835</v>
      </c>
      <c r="X639" s="736" t="s">
        <v>4836</v>
      </c>
      <c r="Y639" s="736" t="s">
        <v>954</v>
      </c>
      <c r="Z639" s="736" t="s">
        <v>4837</v>
      </c>
      <c r="AA639" s="736"/>
      <c r="AB639" s="734" t="s">
        <v>4806</v>
      </c>
      <c r="AC639" s="736" t="s">
        <v>4807</v>
      </c>
      <c r="AD639" s="736">
        <v>79011</v>
      </c>
      <c r="AE639" s="734" t="s">
        <v>1270</v>
      </c>
      <c r="AF639" s="736" t="s">
        <v>4793</v>
      </c>
      <c r="AG639" s="853"/>
      <c r="AH639" s="853"/>
      <c r="AI639" s="853"/>
      <c r="AJ639" s="853"/>
      <c r="AK639" s="853"/>
      <c r="AL639" s="853"/>
      <c r="AM639" s="763"/>
      <c r="AN639" s="738"/>
      <c r="AO639" s="858"/>
      <c r="AP639" s="691" t="s">
        <v>734</v>
      </c>
      <c r="AQ639" s="882" t="s">
        <v>734</v>
      </c>
      <c r="AR639" s="897" t="s">
        <v>748</v>
      </c>
      <c r="AS639" s="882" t="s">
        <v>4838</v>
      </c>
      <c r="AT639" s="897" t="s">
        <v>4839</v>
      </c>
      <c r="AU639" s="938">
        <v>45658</v>
      </c>
      <c r="AV639" s="938">
        <v>47483</v>
      </c>
      <c r="AW639" s="1003" t="s">
        <v>4840</v>
      </c>
      <c r="AX639" s="938">
        <v>45629</v>
      </c>
      <c r="AY639" s="897" t="s">
        <v>869</v>
      </c>
      <c r="AZ639" s="882" t="s">
        <v>734</v>
      </c>
      <c r="BA639" s="791"/>
      <c r="BB639" s="791" t="s">
        <v>4841</v>
      </c>
      <c r="BC639" s="793"/>
      <c r="BD639" s="793"/>
      <c r="BE639" s="767" t="s">
        <v>825</v>
      </c>
      <c r="BF639" s="785" t="s">
        <v>826</v>
      </c>
      <c r="BG639" s="746" t="s">
        <v>737</v>
      </c>
      <c r="BH639" s="746"/>
      <c r="BI639" s="747"/>
    </row>
    <row r="640" spans="1:61" ht="40.15" customHeight="1">
      <c r="A640" s="846">
        <v>170780340</v>
      </c>
      <c r="B640" s="834">
        <v>17</v>
      </c>
      <c r="C640" s="734" t="s">
        <v>1277</v>
      </c>
      <c r="D640" s="753"/>
      <c r="E640" s="753" t="s">
        <v>1435</v>
      </c>
      <c r="F640" s="785"/>
      <c r="G640" s="754" t="s">
        <v>747</v>
      </c>
      <c r="H640" s="754" t="s">
        <v>748</v>
      </c>
      <c r="I640" s="847">
        <v>500</v>
      </c>
      <c r="J640" s="843" t="s">
        <v>749</v>
      </c>
      <c r="K640" s="848" t="s">
        <v>4842</v>
      </c>
      <c r="L640" s="786">
        <v>170021232</v>
      </c>
      <c r="M640" s="733" t="s">
        <v>4843</v>
      </c>
      <c r="N640" s="769" t="s">
        <v>4844</v>
      </c>
      <c r="O640" s="734" t="s">
        <v>4845</v>
      </c>
      <c r="P640" s="734"/>
      <c r="Q640" s="760"/>
      <c r="R640" s="736">
        <v>17480</v>
      </c>
      <c r="S640" s="760" t="s">
        <v>4846</v>
      </c>
      <c r="T640" s="728" t="s">
        <v>722</v>
      </c>
      <c r="U640" s="737" t="s">
        <v>4847</v>
      </c>
      <c r="V640" s="736" t="s">
        <v>813</v>
      </c>
      <c r="W640" s="734" t="s">
        <v>4848</v>
      </c>
      <c r="X640" s="736" t="s">
        <v>4849</v>
      </c>
      <c r="Y640" s="736" t="s">
        <v>954</v>
      </c>
      <c r="Z640" s="736" t="s">
        <v>4850</v>
      </c>
      <c r="AA640" s="736"/>
      <c r="AB640" s="734" t="s">
        <v>4845</v>
      </c>
      <c r="AC640" s="736"/>
      <c r="AD640" s="736">
        <v>17480</v>
      </c>
      <c r="AE640" s="734" t="s">
        <v>4851</v>
      </c>
      <c r="AF640" s="736" t="s">
        <v>4850</v>
      </c>
      <c r="AG640" s="734"/>
      <c r="AH640" s="734"/>
      <c r="AI640" s="734"/>
      <c r="AJ640" s="734"/>
      <c r="AK640" s="734"/>
      <c r="AL640" s="734"/>
      <c r="AM640" s="763"/>
      <c r="AN640" s="738"/>
      <c r="AO640" s="739"/>
      <c r="AP640" s="904" t="s">
        <v>734</v>
      </c>
      <c r="AQ640" s="822" t="s">
        <v>734</v>
      </c>
      <c r="AR640" s="742" t="s">
        <v>748</v>
      </c>
      <c r="AS640" s="742" t="s">
        <v>4852</v>
      </c>
      <c r="AT640" s="822" t="s">
        <v>4853</v>
      </c>
      <c r="AU640" s="743">
        <v>43466</v>
      </c>
      <c r="AV640" s="743">
        <v>46022</v>
      </c>
      <c r="AW640" s="744">
        <v>17</v>
      </c>
      <c r="AX640" s="743">
        <v>45547</v>
      </c>
      <c r="AY640" s="712" t="s">
        <v>869</v>
      </c>
      <c r="AZ640" s="775" t="s">
        <v>737</v>
      </c>
      <c r="BA640" s="791"/>
      <c r="BB640" s="793"/>
      <c r="BC640" s="793" t="s">
        <v>1713</v>
      </c>
      <c r="BD640" s="793"/>
      <c r="BE640" s="734" t="s">
        <v>2610</v>
      </c>
      <c r="BF640" s="785" t="s">
        <v>1452</v>
      </c>
      <c r="BG640" s="746" t="s">
        <v>737</v>
      </c>
      <c r="BH640" s="746"/>
      <c r="BI640" s="747"/>
    </row>
    <row r="641" spans="1:61" ht="45" customHeight="1">
      <c r="A641" s="805">
        <v>160002317</v>
      </c>
      <c r="B641" s="712">
        <v>16</v>
      </c>
      <c r="C641" s="727" t="s">
        <v>842</v>
      </c>
      <c r="D641" s="727"/>
      <c r="E641" s="797" t="s">
        <v>927</v>
      </c>
      <c r="F641" s="798"/>
      <c r="G641" s="791" t="s">
        <v>715</v>
      </c>
      <c r="H641" s="791" t="s">
        <v>715</v>
      </c>
      <c r="I641" s="730">
        <v>186</v>
      </c>
      <c r="J641" s="727" t="s">
        <v>1225</v>
      </c>
      <c r="K641" s="806" t="s">
        <v>4854</v>
      </c>
      <c r="L641" s="800">
        <v>160005963</v>
      </c>
      <c r="M641" s="733" t="s">
        <v>4855</v>
      </c>
      <c r="N641" s="769" t="s">
        <v>4856</v>
      </c>
      <c r="O641" s="734" t="s">
        <v>4857</v>
      </c>
      <c r="P641" s="734" t="s">
        <v>4858</v>
      </c>
      <c r="Q641" s="791"/>
      <c r="R641" s="736">
        <v>16000</v>
      </c>
      <c r="S641" s="734" t="s">
        <v>959</v>
      </c>
      <c r="T641" s="728" t="s">
        <v>722</v>
      </c>
      <c r="U641" s="737" t="s">
        <v>4859</v>
      </c>
      <c r="V641" s="798"/>
      <c r="W641" s="798"/>
      <c r="X641" s="798"/>
      <c r="Y641" s="798"/>
      <c r="Z641" s="734" t="s">
        <v>4860</v>
      </c>
      <c r="AA641" s="808"/>
      <c r="AB641" s="734" t="s">
        <v>4861</v>
      </c>
      <c r="AC641" s="734" t="s">
        <v>4858</v>
      </c>
      <c r="AD641" s="734">
        <v>16000</v>
      </c>
      <c r="AE641" s="734" t="s">
        <v>959</v>
      </c>
      <c r="AF641" s="734" t="s">
        <v>4862</v>
      </c>
      <c r="AG641" s="798"/>
      <c r="AH641" s="798"/>
      <c r="AI641" s="798"/>
      <c r="AJ641" s="798"/>
      <c r="AK641" s="798"/>
      <c r="AL641" s="798"/>
      <c r="AM641" s="802"/>
      <c r="AN641" s="802"/>
      <c r="AO641" s="772"/>
      <c r="AP641" s="789" t="s">
        <v>734</v>
      </c>
      <c r="AQ641" s="712" t="s">
        <v>734</v>
      </c>
      <c r="AR641" s="742" t="s">
        <v>715</v>
      </c>
      <c r="AS641" s="810" t="s">
        <v>4863</v>
      </c>
      <c r="AT641" s="867" t="s">
        <v>4864</v>
      </c>
      <c r="AU641" s="743">
        <v>44927</v>
      </c>
      <c r="AV641" s="743">
        <v>46752</v>
      </c>
      <c r="AW641" s="744">
        <v>16</v>
      </c>
      <c r="AX641" s="811">
        <v>44928</v>
      </c>
      <c r="AY641" s="810" t="s">
        <v>869</v>
      </c>
      <c r="AZ641" s="810" t="s">
        <v>734</v>
      </c>
      <c r="BA641" s="734"/>
      <c r="BB641" s="734" t="s">
        <v>4865</v>
      </c>
      <c r="BC641" s="734"/>
      <c r="BD641" s="734"/>
      <c r="BE641" s="845" t="s">
        <v>1693</v>
      </c>
      <c r="BF641" s="804" t="s">
        <v>947</v>
      </c>
      <c r="BG641" s="746" t="s">
        <v>737</v>
      </c>
      <c r="BH641" s="746"/>
      <c r="BI641" s="747"/>
    </row>
    <row r="642" spans="1:61" ht="40.15" customHeight="1">
      <c r="A642" s="828">
        <v>470016239</v>
      </c>
      <c r="B642" s="849">
        <v>47</v>
      </c>
      <c r="C642" s="751" t="s">
        <v>1787</v>
      </c>
      <c r="D642" s="833"/>
      <c r="E642" s="753" t="s">
        <v>1714</v>
      </c>
      <c r="F642" s="753"/>
      <c r="G642" s="736" t="s">
        <v>715</v>
      </c>
      <c r="H642" s="754" t="s">
        <v>715</v>
      </c>
      <c r="I642" s="773">
        <v>182</v>
      </c>
      <c r="J642" s="734" t="s">
        <v>716</v>
      </c>
      <c r="K642" s="769" t="s">
        <v>4866</v>
      </c>
      <c r="L642" s="786">
        <v>470016221</v>
      </c>
      <c r="M642" s="733" t="s">
        <v>4867</v>
      </c>
      <c r="N642" s="769" t="s">
        <v>4867</v>
      </c>
      <c r="O642" s="734" t="s">
        <v>4868</v>
      </c>
      <c r="P642" s="734"/>
      <c r="Q642" s="760"/>
      <c r="R642" s="736">
        <v>47000</v>
      </c>
      <c r="S642" s="760"/>
      <c r="T642" s="728" t="s">
        <v>722</v>
      </c>
      <c r="U642" s="737" t="s">
        <v>4869</v>
      </c>
      <c r="V642" s="736" t="s">
        <v>724</v>
      </c>
      <c r="W642" s="734" t="s">
        <v>4870</v>
      </c>
      <c r="X642" s="736" t="s">
        <v>4871</v>
      </c>
      <c r="Y642" s="736" t="s">
        <v>727</v>
      </c>
      <c r="Z642" s="736" t="s">
        <v>4872</v>
      </c>
      <c r="AA642" s="736" t="s">
        <v>4873</v>
      </c>
      <c r="AB642" s="734" t="s">
        <v>4868</v>
      </c>
      <c r="AC642" s="736"/>
      <c r="AD642" s="736">
        <v>47000</v>
      </c>
      <c r="AE642" s="734" t="s">
        <v>4874</v>
      </c>
      <c r="AF642" s="736" t="s">
        <v>4872</v>
      </c>
      <c r="AG642" s="853"/>
      <c r="AH642" s="853"/>
      <c r="AI642" s="853"/>
      <c r="AJ642" s="853"/>
      <c r="AK642" s="853"/>
      <c r="AL642" s="853"/>
      <c r="AM642" s="763"/>
      <c r="AN642" s="738"/>
      <c r="AO642" s="765"/>
      <c r="AP642" s="740" t="s">
        <v>737</v>
      </c>
      <c r="AQ642" s="752" t="s">
        <v>737</v>
      </c>
      <c r="AR642" s="691"/>
      <c r="AS642" s="752"/>
      <c r="AT642" s="790"/>
      <c r="AU642" s="765"/>
      <c r="AV642" s="765"/>
      <c r="AW642" s="766"/>
      <c r="AX642" s="765"/>
      <c r="AY642" s="691"/>
      <c r="AZ642" s="752"/>
      <c r="BA642" s="791" t="s">
        <v>4875</v>
      </c>
      <c r="BB642" s="793"/>
      <c r="BC642" s="793"/>
      <c r="BD642" s="793"/>
      <c r="BE642" s="791"/>
      <c r="BF642" s="785"/>
      <c r="BG642" s="746" t="s">
        <v>737</v>
      </c>
      <c r="BH642" s="746"/>
      <c r="BI642" s="747"/>
    </row>
    <row r="643" spans="1:61" ht="40.15" customHeight="1">
      <c r="A643" s="828">
        <v>790017735</v>
      </c>
      <c r="B643" s="784">
        <v>79</v>
      </c>
      <c r="C643" s="751" t="s">
        <v>884</v>
      </c>
      <c r="D643" s="728"/>
      <c r="E643" s="753" t="s">
        <v>826</v>
      </c>
      <c r="F643" s="785"/>
      <c r="G643" s="736" t="s">
        <v>715</v>
      </c>
      <c r="H643" s="736" t="s">
        <v>715</v>
      </c>
      <c r="I643" s="773">
        <v>437</v>
      </c>
      <c r="J643" s="734" t="s">
        <v>990</v>
      </c>
      <c r="K643" s="799" t="s">
        <v>4876</v>
      </c>
      <c r="L643" s="786">
        <v>790014773</v>
      </c>
      <c r="M643" s="733" t="s">
        <v>4877</v>
      </c>
      <c r="N643" s="769" t="s">
        <v>4878</v>
      </c>
      <c r="O643" s="734" t="s">
        <v>4879</v>
      </c>
      <c r="P643" s="734"/>
      <c r="Q643" s="760"/>
      <c r="R643" s="736">
        <v>79200</v>
      </c>
      <c r="S643" s="760" t="s">
        <v>4802</v>
      </c>
      <c r="T643" s="728" t="s">
        <v>722</v>
      </c>
      <c r="U643" s="737" t="s">
        <v>4880</v>
      </c>
      <c r="V643" s="736"/>
      <c r="W643" s="734"/>
      <c r="X643" s="736"/>
      <c r="Y643" s="736"/>
      <c r="Z643" s="736" t="s">
        <v>4881</v>
      </c>
      <c r="AA643" s="736" t="s">
        <v>4882</v>
      </c>
      <c r="AB643" s="734" t="s">
        <v>4883</v>
      </c>
      <c r="AC643" s="736"/>
      <c r="AD643" s="736">
        <v>79200</v>
      </c>
      <c r="AE643" s="734" t="s">
        <v>4884</v>
      </c>
      <c r="AF643" s="736" t="s">
        <v>4885</v>
      </c>
      <c r="AG643" s="853"/>
      <c r="AH643" s="853"/>
      <c r="AI643" s="853"/>
      <c r="AJ643" s="853"/>
      <c r="AK643" s="853"/>
      <c r="AL643" s="853"/>
      <c r="AM643" s="763"/>
      <c r="AN643" s="738"/>
      <c r="AO643" s="765"/>
      <c r="AP643" s="839" t="s">
        <v>1468</v>
      </c>
      <c r="AQ643" s="775" t="s">
        <v>734</v>
      </c>
      <c r="AR643" s="742" t="s">
        <v>715</v>
      </c>
      <c r="AS643" s="775" t="s">
        <v>4886</v>
      </c>
      <c r="AT643" s="897"/>
      <c r="AU643" s="743">
        <v>45292</v>
      </c>
      <c r="AV643" s="743">
        <v>47118</v>
      </c>
      <c r="AW643" s="744">
        <v>79</v>
      </c>
      <c r="AX643" s="743">
        <v>45336</v>
      </c>
      <c r="AY643" s="742" t="s">
        <v>869</v>
      </c>
      <c r="AZ643" s="775" t="s">
        <v>734</v>
      </c>
      <c r="BA643" s="791"/>
      <c r="BB643" s="793"/>
      <c r="BC643" s="793"/>
      <c r="BD643" s="793"/>
      <c r="BE643" s="776" t="s">
        <v>4081</v>
      </c>
      <c r="BF643" s="785" t="s">
        <v>826</v>
      </c>
      <c r="BG643" s="746" t="s">
        <v>737</v>
      </c>
      <c r="BH643" s="746"/>
      <c r="BI643" s="747"/>
    </row>
    <row r="644" spans="1:61" ht="40.15" customHeight="1">
      <c r="A644" s="749">
        <v>470014879</v>
      </c>
      <c r="B644" s="849">
        <v>47</v>
      </c>
      <c r="C644" s="727" t="s">
        <v>999</v>
      </c>
      <c r="D644" s="727"/>
      <c r="E644" s="753" t="s">
        <v>1714</v>
      </c>
      <c r="F644" s="753"/>
      <c r="G644" s="736" t="s">
        <v>4887</v>
      </c>
      <c r="H644" s="754" t="s">
        <v>748</v>
      </c>
      <c r="I644" s="770">
        <v>354</v>
      </c>
      <c r="J644" s="771" t="s">
        <v>771</v>
      </c>
      <c r="K644" s="757" t="s">
        <v>4888</v>
      </c>
      <c r="L644" s="758">
        <v>470014358</v>
      </c>
      <c r="M644" s="733" t="s">
        <v>4889</v>
      </c>
      <c r="N644" s="769" t="s">
        <v>4889</v>
      </c>
      <c r="O644" s="760" t="s">
        <v>4890</v>
      </c>
      <c r="P644" s="760"/>
      <c r="Q644" s="736"/>
      <c r="R644" s="736">
        <v>47130</v>
      </c>
      <c r="S644" s="761" t="s">
        <v>4891</v>
      </c>
      <c r="T644" s="728" t="s">
        <v>722</v>
      </c>
      <c r="U644" s="737" t="s">
        <v>4892</v>
      </c>
      <c r="V644" s="736"/>
      <c r="W644" s="736"/>
      <c r="X644" s="736"/>
      <c r="Y644" s="736"/>
      <c r="Z644" s="736" t="s">
        <v>4893</v>
      </c>
      <c r="AA644" s="736"/>
      <c r="AB644" s="734" t="s">
        <v>4894</v>
      </c>
      <c r="AC644" s="736"/>
      <c r="AD644" s="736">
        <v>47130</v>
      </c>
      <c r="AE644" s="734" t="s">
        <v>4891</v>
      </c>
      <c r="AF644" s="736" t="s">
        <v>4893</v>
      </c>
      <c r="AG644" s="736"/>
      <c r="AH644" s="736"/>
      <c r="AI644" s="736"/>
      <c r="AJ644" s="736"/>
      <c r="AK644" s="736"/>
      <c r="AL644" s="736"/>
      <c r="AM644" s="763"/>
      <c r="AN644" s="738"/>
      <c r="AO644" s="764"/>
      <c r="AP644" s="691" t="s">
        <v>737</v>
      </c>
      <c r="AQ644" s="691" t="s">
        <v>737</v>
      </c>
      <c r="AR644" s="691"/>
      <c r="AS644" s="752"/>
      <c r="AT644" s="691"/>
      <c r="AU644" s="765" t="s">
        <v>763</v>
      </c>
      <c r="AV644" s="765" t="s">
        <v>763</v>
      </c>
      <c r="AW644" s="766" t="s">
        <v>763</v>
      </c>
      <c r="AX644" s="765"/>
      <c r="AY644" s="691"/>
      <c r="AZ644" s="752"/>
      <c r="BA644" s="734"/>
      <c r="BB644" s="736"/>
      <c r="BC644" s="736"/>
      <c r="BD644" s="736"/>
      <c r="BE644" s="734" t="s">
        <v>1451</v>
      </c>
      <c r="BF644" s="794" t="s">
        <v>1723</v>
      </c>
      <c r="BG644" s="746" t="s">
        <v>737</v>
      </c>
      <c r="BH644" s="746"/>
      <c r="BI644" s="747"/>
    </row>
    <row r="645" spans="1:61" ht="45" customHeight="1">
      <c r="A645" s="749">
        <v>470009648</v>
      </c>
      <c r="B645" s="849">
        <v>47</v>
      </c>
      <c r="C645" s="751" t="s">
        <v>1787</v>
      </c>
      <c r="D645" s="833"/>
      <c r="E645" s="753" t="s">
        <v>1714</v>
      </c>
      <c r="F645" s="753"/>
      <c r="G645" s="736" t="s">
        <v>747</v>
      </c>
      <c r="H645" s="754" t="s">
        <v>748</v>
      </c>
      <c r="I645" s="755">
        <v>500</v>
      </c>
      <c r="J645" s="756" t="s">
        <v>749</v>
      </c>
      <c r="K645" s="757" t="s">
        <v>4895</v>
      </c>
      <c r="L645" s="758">
        <v>330039579</v>
      </c>
      <c r="M645" s="733" t="s">
        <v>4896</v>
      </c>
      <c r="N645" s="769" t="s">
        <v>4896</v>
      </c>
      <c r="O645" s="734" t="s">
        <v>4897</v>
      </c>
      <c r="P645" s="760"/>
      <c r="Q645" s="736"/>
      <c r="R645" s="736">
        <v>47240</v>
      </c>
      <c r="S645" s="761" t="s">
        <v>4898</v>
      </c>
      <c r="T645" s="728" t="s">
        <v>722</v>
      </c>
      <c r="U645" s="737" t="s">
        <v>4899</v>
      </c>
      <c r="V645" s="736"/>
      <c r="W645" s="736"/>
      <c r="X645" s="736"/>
      <c r="Y645" s="736"/>
      <c r="Z645" s="736" t="s">
        <v>4900</v>
      </c>
      <c r="AA645" s="736"/>
      <c r="AB645" s="734" t="s">
        <v>4901</v>
      </c>
      <c r="AC645" s="736"/>
      <c r="AD645" s="736">
        <v>33127</v>
      </c>
      <c r="AE645" s="734" t="s">
        <v>4902</v>
      </c>
      <c r="AF645" s="736" t="s">
        <v>4903</v>
      </c>
      <c r="AG645" s="736"/>
      <c r="AH645" s="736"/>
      <c r="AI645" s="736"/>
      <c r="AJ645" s="736"/>
      <c r="AK645" s="736"/>
      <c r="AL645" s="736"/>
      <c r="AM645" s="763"/>
      <c r="AN645" s="738"/>
      <c r="AO645" s="764"/>
      <c r="AP645" s="691" t="s">
        <v>734</v>
      </c>
      <c r="AQ645" s="691" t="s">
        <v>737</v>
      </c>
      <c r="AR645" s="691"/>
      <c r="AS645" s="752"/>
      <c r="AT645" s="691"/>
      <c r="AU645" s="765" t="s">
        <v>763</v>
      </c>
      <c r="AV645" s="765" t="s">
        <v>763</v>
      </c>
      <c r="AW645" s="766" t="s">
        <v>763</v>
      </c>
      <c r="AX645" s="765"/>
      <c r="AY645" s="691"/>
      <c r="AZ645" s="752"/>
      <c r="BA645" s="734"/>
      <c r="BB645" s="736"/>
      <c r="BC645" s="736"/>
      <c r="BD645" s="736"/>
      <c r="BE645" s="734" t="s">
        <v>1358</v>
      </c>
      <c r="BF645" s="794" t="s">
        <v>1723</v>
      </c>
      <c r="BG645" s="746" t="s">
        <v>737</v>
      </c>
      <c r="BH645" s="746"/>
      <c r="BI645" s="747"/>
    </row>
    <row r="646" spans="1:61" ht="40.15" customHeight="1">
      <c r="A646" s="749">
        <v>640791885</v>
      </c>
      <c r="B646" s="750">
        <v>64</v>
      </c>
      <c r="C646" s="751" t="s">
        <v>745</v>
      </c>
      <c r="D646" s="752"/>
      <c r="E646" s="753" t="s">
        <v>746</v>
      </c>
      <c r="F646" s="752"/>
      <c r="G646" s="736" t="s">
        <v>2171</v>
      </c>
      <c r="H646" s="754" t="s">
        <v>748</v>
      </c>
      <c r="I646" s="770">
        <v>354</v>
      </c>
      <c r="J646" s="771" t="s">
        <v>771</v>
      </c>
      <c r="K646" s="757" t="s">
        <v>4904</v>
      </c>
      <c r="L646" s="758">
        <v>640003828</v>
      </c>
      <c r="M646" s="733" t="s">
        <v>4905</v>
      </c>
      <c r="N646" s="769" t="s">
        <v>4906</v>
      </c>
      <c r="O646" s="760" t="s">
        <v>4907</v>
      </c>
      <c r="P646" s="760"/>
      <c r="Q646" s="736"/>
      <c r="R646" s="736">
        <v>64390</v>
      </c>
      <c r="S646" s="761" t="s">
        <v>4908</v>
      </c>
      <c r="T646" s="728" t="s">
        <v>722</v>
      </c>
      <c r="U646" s="829" t="s">
        <v>4909</v>
      </c>
      <c r="V646" s="736" t="s">
        <v>724</v>
      </c>
      <c r="W646" s="736" t="s">
        <v>4910</v>
      </c>
      <c r="X646" s="736" t="s">
        <v>3904</v>
      </c>
      <c r="Y646" s="736" t="s">
        <v>727</v>
      </c>
      <c r="Z646" s="736" t="s">
        <v>4911</v>
      </c>
      <c r="AA646" s="736"/>
      <c r="AB646" s="734" t="s">
        <v>4912</v>
      </c>
      <c r="AC646" s="736"/>
      <c r="AD646" s="736">
        <v>64390</v>
      </c>
      <c r="AE646" s="734" t="s">
        <v>4908</v>
      </c>
      <c r="AF646" s="736" t="s">
        <v>4913</v>
      </c>
      <c r="AG646" s="736"/>
      <c r="AH646" s="736"/>
      <c r="AI646" s="736"/>
      <c r="AJ646" s="736"/>
      <c r="AK646" s="736"/>
      <c r="AL646" s="736"/>
      <c r="AM646" s="763"/>
      <c r="AN646" s="738"/>
      <c r="AO646" s="764"/>
      <c r="AP646" s="691" t="s">
        <v>737</v>
      </c>
      <c r="AQ646" s="691" t="s">
        <v>737</v>
      </c>
      <c r="AR646" s="691"/>
      <c r="AS646" s="752"/>
      <c r="AT646" s="691"/>
      <c r="AU646" s="765" t="s">
        <v>763</v>
      </c>
      <c r="AV646" s="765" t="s">
        <v>763</v>
      </c>
      <c r="AW646" s="766" t="s">
        <v>853</v>
      </c>
      <c r="AX646" s="765"/>
      <c r="AY646" s="691"/>
      <c r="AZ646" s="752"/>
      <c r="BA646" s="734"/>
      <c r="BB646" s="736"/>
      <c r="BC646" s="736"/>
      <c r="BD646" s="736"/>
      <c r="BE646" s="767" t="s">
        <v>765</v>
      </c>
      <c r="BF646" s="794" t="s">
        <v>766</v>
      </c>
      <c r="BG646" s="746" t="s">
        <v>737</v>
      </c>
      <c r="BH646" s="746"/>
      <c r="BI646" s="747"/>
    </row>
    <row r="647" spans="1:61" ht="81" customHeight="1">
      <c r="A647" s="749">
        <v>640794731</v>
      </c>
      <c r="B647" s="750">
        <v>64</v>
      </c>
      <c r="C647" s="751" t="s">
        <v>745</v>
      </c>
      <c r="D647" s="752"/>
      <c r="E647" s="753" t="s">
        <v>746</v>
      </c>
      <c r="F647" s="752"/>
      <c r="G647" s="736" t="s">
        <v>769</v>
      </c>
      <c r="H647" s="754" t="s">
        <v>770</v>
      </c>
      <c r="I647" s="770">
        <v>354</v>
      </c>
      <c r="J647" s="771" t="s">
        <v>771</v>
      </c>
      <c r="K647" s="757" t="s">
        <v>4914</v>
      </c>
      <c r="L647" s="758">
        <v>640003828</v>
      </c>
      <c r="M647" s="733" t="s">
        <v>4905</v>
      </c>
      <c r="N647" s="769" t="s">
        <v>4906</v>
      </c>
      <c r="O647" s="760" t="s">
        <v>4915</v>
      </c>
      <c r="P647" s="760"/>
      <c r="Q647" s="736"/>
      <c r="R647" s="736">
        <v>64270</v>
      </c>
      <c r="S647" s="761" t="s">
        <v>4014</v>
      </c>
      <c r="T647" s="728" t="s">
        <v>722</v>
      </c>
      <c r="U647" s="829" t="s">
        <v>4909</v>
      </c>
      <c r="V647" s="736" t="s">
        <v>724</v>
      </c>
      <c r="W647" s="736" t="s">
        <v>4910</v>
      </c>
      <c r="X647" s="736" t="s">
        <v>3904</v>
      </c>
      <c r="Y647" s="736" t="s">
        <v>727</v>
      </c>
      <c r="Z647" s="736" t="s">
        <v>4916</v>
      </c>
      <c r="AA647" s="736"/>
      <c r="AB647" s="734" t="s">
        <v>4907</v>
      </c>
      <c r="AC647" s="736"/>
      <c r="AD647" s="736">
        <v>64390</v>
      </c>
      <c r="AE647" s="734" t="s">
        <v>4908</v>
      </c>
      <c r="AF647" s="736" t="s">
        <v>4913</v>
      </c>
      <c r="AG647" s="736"/>
      <c r="AH647" s="736"/>
      <c r="AI647" s="736"/>
      <c r="AJ647" s="736"/>
      <c r="AK647" s="736"/>
      <c r="AL647" s="736"/>
      <c r="AM647" s="763"/>
      <c r="AN647" s="738"/>
      <c r="AO647" s="764"/>
      <c r="AP647" s="691" t="s">
        <v>737</v>
      </c>
      <c r="AQ647" s="691" t="s">
        <v>737</v>
      </c>
      <c r="AR647" s="691"/>
      <c r="AS647" s="752"/>
      <c r="AT647" s="691"/>
      <c r="AU647" s="765" t="s">
        <v>763</v>
      </c>
      <c r="AV647" s="765" t="s">
        <v>763</v>
      </c>
      <c r="AW647" s="766" t="s">
        <v>853</v>
      </c>
      <c r="AX647" s="765"/>
      <c r="AY647" s="691"/>
      <c r="AZ647" s="752"/>
      <c r="BA647" s="734"/>
      <c r="BB647" s="734" t="s">
        <v>4917</v>
      </c>
      <c r="BC647" s="736"/>
      <c r="BD647" s="736"/>
      <c r="BE647" s="767" t="s">
        <v>765</v>
      </c>
      <c r="BF647" s="794" t="s">
        <v>766</v>
      </c>
      <c r="BG647" s="746" t="s">
        <v>737</v>
      </c>
      <c r="BH647" s="746"/>
      <c r="BI647" s="747"/>
    </row>
    <row r="648" spans="1:61" ht="63.75" customHeight="1">
      <c r="A648" s="749">
        <v>640794855</v>
      </c>
      <c r="B648" s="750">
        <v>64</v>
      </c>
      <c r="C648" s="753" t="s">
        <v>842</v>
      </c>
      <c r="D648" s="752"/>
      <c r="E648" s="753" t="s">
        <v>746</v>
      </c>
      <c r="F648" s="752"/>
      <c r="G648" s="736" t="s">
        <v>2171</v>
      </c>
      <c r="H648" s="754" t="s">
        <v>748</v>
      </c>
      <c r="I648" s="770">
        <v>354</v>
      </c>
      <c r="J648" s="771" t="s">
        <v>771</v>
      </c>
      <c r="K648" s="757" t="s">
        <v>4918</v>
      </c>
      <c r="L648" s="758">
        <v>640005153</v>
      </c>
      <c r="M648" s="733" t="s">
        <v>4919</v>
      </c>
      <c r="N648" s="769" t="s">
        <v>4920</v>
      </c>
      <c r="O648" s="760" t="s">
        <v>4921</v>
      </c>
      <c r="P648" s="760"/>
      <c r="Q648" s="736"/>
      <c r="R648" s="736">
        <v>64400</v>
      </c>
      <c r="S648" s="761" t="s">
        <v>1204</v>
      </c>
      <c r="T648" s="728" t="s">
        <v>722</v>
      </c>
      <c r="U648" s="737" t="s">
        <v>4922</v>
      </c>
      <c r="V648" s="736"/>
      <c r="W648" s="736"/>
      <c r="X648" s="736"/>
      <c r="Y648" s="736"/>
      <c r="Z648" s="736" t="s">
        <v>4923</v>
      </c>
      <c r="AA648" s="736"/>
      <c r="AB648" s="734" t="s">
        <v>4921</v>
      </c>
      <c r="AC648" s="736"/>
      <c r="AD648" s="736">
        <v>64400</v>
      </c>
      <c r="AE648" s="734" t="s">
        <v>4924</v>
      </c>
      <c r="AF648" s="736" t="s">
        <v>4923</v>
      </c>
      <c r="AG648" s="736"/>
      <c r="AH648" s="736"/>
      <c r="AI648" s="736"/>
      <c r="AJ648" s="736"/>
      <c r="AK648" s="736"/>
      <c r="AL648" s="736"/>
      <c r="AM648" s="763"/>
      <c r="AN648" s="738"/>
      <c r="AO648" s="764"/>
      <c r="AP648" s="691" t="s">
        <v>737</v>
      </c>
      <c r="AQ648" s="691" t="s">
        <v>737</v>
      </c>
      <c r="AR648" s="691"/>
      <c r="AS648" s="752"/>
      <c r="AT648" s="691"/>
      <c r="AU648" s="765" t="s">
        <v>763</v>
      </c>
      <c r="AV648" s="765" t="s">
        <v>763</v>
      </c>
      <c r="AW648" s="766" t="s">
        <v>853</v>
      </c>
      <c r="AX648" s="765"/>
      <c r="AY648" s="691"/>
      <c r="AZ648" s="752"/>
      <c r="BA648" s="734"/>
      <c r="BB648" s="736"/>
      <c r="BC648" s="736"/>
      <c r="BD648" s="736"/>
      <c r="BE648" s="753" t="s">
        <v>4925</v>
      </c>
      <c r="BF648" s="794" t="s">
        <v>766</v>
      </c>
      <c r="BG648" s="746" t="s">
        <v>737</v>
      </c>
      <c r="BH648" s="746"/>
      <c r="BI648" s="747"/>
    </row>
    <row r="649" spans="1:61" ht="40.15" customHeight="1">
      <c r="A649" s="749">
        <v>470014465</v>
      </c>
      <c r="B649" s="849">
        <v>47</v>
      </c>
      <c r="C649" s="727" t="s">
        <v>999</v>
      </c>
      <c r="D649" s="727"/>
      <c r="E649" s="753" t="s">
        <v>1714</v>
      </c>
      <c r="F649" s="753"/>
      <c r="G649" s="791" t="s">
        <v>907</v>
      </c>
      <c r="H649" s="754" t="s">
        <v>748</v>
      </c>
      <c r="I649" s="755">
        <v>207</v>
      </c>
      <c r="J649" s="756" t="s">
        <v>908</v>
      </c>
      <c r="K649" s="757" t="s">
        <v>4926</v>
      </c>
      <c r="L649" s="758">
        <v>470014457</v>
      </c>
      <c r="M649" s="733" t="s">
        <v>4927</v>
      </c>
      <c r="N649" s="769" t="s">
        <v>4927</v>
      </c>
      <c r="O649" s="734" t="s">
        <v>4928</v>
      </c>
      <c r="P649" s="760"/>
      <c r="Q649" s="736"/>
      <c r="R649" s="736">
        <v>47923</v>
      </c>
      <c r="S649" s="761" t="s">
        <v>4874</v>
      </c>
      <c r="T649" s="728" t="s">
        <v>722</v>
      </c>
      <c r="U649" s="737" t="s">
        <v>4929</v>
      </c>
      <c r="V649" s="736"/>
      <c r="W649" s="736"/>
      <c r="X649" s="736"/>
      <c r="Y649" s="736"/>
      <c r="Z649" s="736" t="s">
        <v>4930</v>
      </c>
      <c r="AA649" s="736"/>
      <c r="AB649" s="734" t="s">
        <v>4928</v>
      </c>
      <c r="AC649" s="736"/>
      <c r="AD649" s="736">
        <v>47923</v>
      </c>
      <c r="AE649" s="734" t="s">
        <v>4874</v>
      </c>
      <c r="AF649" s="736" t="s">
        <v>4931</v>
      </c>
      <c r="AG649" s="736"/>
      <c r="AH649" s="736"/>
      <c r="AI649" s="736"/>
      <c r="AJ649" s="736"/>
      <c r="AK649" s="736"/>
      <c r="AL649" s="736"/>
      <c r="AM649" s="763"/>
      <c r="AN649" s="738"/>
      <c r="AO649" s="764"/>
      <c r="AP649" s="740" t="s">
        <v>737</v>
      </c>
      <c r="AQ649" s="691" t="s">
        <v>737</v>
      </c>
      <c r="AR649" s="691"/>
      <c r="AS649" s="752"/>
      <c r="AT649" s="691"/>
      <c r="AU649" s="765" t="s">
        <v>763</v>
      </c>
      <c r="AV649" s="765" t="s">
        <v>763</v>
      </c>
      <c r="AW649" s="766" t="s">
        <v>763</v>
      </c>
      <c r="AX649" s="765"/>
      <c r="AY649" s="691"/>
      <c r="AZ649" s="752"/>
      <c r="BA649" s="734"/>
      <c r="BB649" s="736"/>
      <c r="BC649" s="736"/>
      <c r="BD649" s="736"/>
      <c r="BE649" s="734" t="s">
        <v>1451</v>
      </c>
      <c r="BF649" s="794" t="s">
        <v>1723</v>
      </c>
      <c r="BG649" s="746" t="s">
        <v>737</v>
      </c>
      <c r="BH649" s="746"/>
      <c r="BI649" s="747"/>
    </row>
    <row r="650" spans="1:61" ht="40.15" customHeight="1">
      <c r="A650" s="749">
        <v>330064247</v>
      </c>
      <c r="B650" s="844">
        <v>33</v>
      </c>
      <c r="C650" s="751" t="s">
        <v>713</v>
      </c>
      <c r="D650" s="727"/>
      <c r="E650" s="753" t="s">
        <v>1149</v>
      </c>
      <c r="F650" s="752"/>
      <c r="G650" s="736" t="s">
        <v>715</v>
      </c>
      <c r="H650" s="754" t="s">
        <v>715</v>
      </c>
      <c r="I650" s="730">
        <v>445</v>
      </c>
      <c r="J650" s="756" t="s">
        <v>1023</v>
      </c>
      <c r="K650" s="757" t="s">
        <v>4932</v>
      </c>
      <c r="L650" s="758">
        <v>330785072</v>
      </c>
      <c r="M650" s="733" t="s">
        <v>4933</v>
      </c>
      <c r="N650" s="769" t="s">
        <v>4933</v>
      </c>
      <c r="O650" s="734" t="s">
        <v>4934</v>
      </c>
      <c r="P650" s="760"/>
      <c r="Q650" s="736"/>
      <c r="R650" s="736">
        <v>33000</v>
      </c>
      <c r="S650" s="761" t="s">
        <v>1064</v>
      </c>
      <c r="T650" s="728" t="s">
        <v>722</v>
      </c>
      <c r="U650" s="737" t="s">
        <v>4935</v>
      </c>
      <c r="V650" s="736"/>
      <c r="W650" s="736"/>
      <c r="X650" s="736"/>
      <c r="Y650" s="736"/>
      <c r="Z650" s="736"/>
      <c r="AA650" s="736"/>
      <c r="AB650" s="734" t="s">
        <v>4936</v>
      </c>
      <c r="AC650" s="736" t="s">
        <v>4937</v>
      </c>
      <c r="AD650" s="736">
        <v>33073</v>
      </c>
      <c r="AE650" s="734" t="s">
        <v>1559</v>
      </c>
      <c r="AF650" s="736" t="s">
        <v>4938</v>
      </c>
      <c r="AG650" s="736"/>
      <c r="AH650" s="736"/>
      <c r="AI650" s="736"/>
      <c r="AJ650" s="736"/>
      <c r="AK650" s="736"/>
      <c r="AL650" s="736"/>
      <c r="AM650" s="763"/>
      <c r="AN650" s="738"/>
      <c r="AO650" s="1004">
        <v>2023</v>
      </c>
      <c r="AP650" s="789" t="s">
        <v>734</v>
      </c>
      <c r="AQ650" s="742" t="s">
        <v>734</v>
      </c>
      <c r="AR650" s="742" t="s">
        <v>1863</v>
      </c>
      <c r="AS650" s="775" t="s">
        <v>4939</v>
      </c>
      <c r="AT650" s="897" t="s">
        <v>4940</v>
      </c>
      <c r="AU650" s="743">
        <v>44927</v>
      </c>
      <c r="AV650" s="743">
        <v>46022</v>
      </c>
      <c r="AW650" s="744" t="s">
        <v>1929</v>
      </c>
      <c r="AX650" s="743">
        <v>45071</v>
      </c>
      <c r="AY650" s="742" t="s">
        <v>4941</v>
      </c>
      <c r="AZ650" s="775" t="s">
        <v>737</v>
      </c>
      <c r="BA650" s="734"/>
      <c r="BB650" s="736" t="s">
        <v>4942</v>
      </c>
      <c r="BC650" s="736"/>
      <c r="BD650" s="736"/>
      <c r="BE650" s="774"/>
      <c r="BF650" s="794"/>
      <c r="BG650" s="746" t="s">
        <v>737</v>
      </c>
      <c r="BH650" s="746"/>
      <c r="BI650" s="747"/>
    </row>
    <row r="651" spans="1:61" ht="40.15" customHeight="1">
      <c r="A651" s="749">
        <v>330780966</v>
      </c>
      <c r="B651" s="825">
        <v>33</v>
      </c>
      <c r="C651" s="751" t="s">
        <v>713</v>
      </c>
      <c r="D651" s="727"/>
      <c r="E651" s="753" t="s">
        <v>1149</v>
      </c>
      <c r="F651" s="753"/>
      <c r="G651" s="736" t="s">
        <v>715</v>
      </c>
      <c r="H651" s="754" t="s">
        <v>715</v>
      </c>
      <c r="I651" s="755">
        <v>186</v>
      </c>
      <c r="J651" s="756" t="s">
        <v>1225</v>
      </c>
      <c r="K651" s="757" t="s">
        <v>4943</v>
      </c>
      <c r="L651" s="758">
        <v>330785072</v>
      </c>
      <c r="M651" s="733" t="s">
        <v>4933</v>
      </c>
      <c r="N651" s="769" t="s">
        <v>4933</v>
      </c>
      <c r="O651" s="734" t="s">
        <v>4944</v>
      </c>
      <c r="P651" s="734" t="s">
        <v>4945</v>
      </c>
      <c r="Q651" s="736"/>
      <c r="R651" s="736">
        <v>33210</v>
      </c>
      <c r="S651" s="761" t="s">
        <v>1647</v>
      </c>
      <c r="T651" s="728" t="s">
        <v>722</v>
      </c>
      <c r="U651" s="737" t="s">
        <v>4946</v>
      </c>
      <c r="V651" s="736"/>
      <c r="W651" s="736"/>
      <c r="X651" s="736"/>
      <c r="Y651" s="736"/>
      <c r="Z651" s="736" t="s">
        <v>4947</v>
      </c>
      <c r="AA651" s="773" t="s">
        <v>4948</v>
      </c>
      <c r="AB651" s="734" t="s">
        <v>4936</v>
      </c>
      <c r="AC651" s="736" t="s">
        <v>4937</v>
      </c>
      <c r="AD651" s="736">
        <v>33073</v>
      </c>
      <c r="AE651" s="734" t="s">
        <v>1559</v>
      </c>
      <c r="AF651" s="736" t="s">
        <v>4938</v>
      </c>
      <c r="AG651" s="736"/>
      <c r="AH651" s="736"/>
      <c r="AI651" s="736"/>
      <c r="AJ651" s="734"/>
      <c r="AK651" s="734" t="s">
        <v>4949</v>
      </c>
      <c r="AL651" s="736"/>
      <c r="AM651" s="763"/>
      <c r="AN651" s="738"/>
      <c r="AO651" s="764"/>
      <c r="AP651" s="789" t="s">
        <v>734</v>
      </c>
      <c r="AQ651" s="742" t="s">
        <v>734</v>
      </c>
      <c r="AR651" s="742" t="s">
        <v>1863</v>
      </c>
      <c r="AS651" s="775" t="s">
        <v>4939</v>
      </c>
      <c r="AT651" s="897" t="s">
        <v>4950</v>
      </c>
      <c r="AU651" s="743">
        <v>44927</v>
      </c>
      <c r="AV651" s="743">
        <v>46022</v>
      </c>
      <c r="AW651" s="744" t="s">
        <v>1929</v>
      </c>
      <c r="AX651" s="743">
        <v>45071</v>
      </c>
      <c r="AY651" s="742" t="s">
        <v>4941</v>
      </c>
      <c r="AZ651" s="775" t="s">
        <v>737</v>
      </c>
      <c r="BA651" s="734" t="s">
        <v>4951</v>
      </c>
      <c r="BB651" s="773" t="s">
        <v>4952</v>
      </c>
      <c r="BC651" s="736"/>
      <c r="BD651" s="736"/>
      <c r="BE651" s="767" t="s">
        <v>1941</v>
      </c>
      <c r="BF651" s="753" t="s">
        <v>4953</v>
      </c>
      <c r="BG651" s="746" t="s">
        <v>737</v>
      </c>
      <c r="BH651" s="746"/>
      <c r="BI651" s="747"/>
    </row>
    <row r="652" spans="1:61" ht="40.15" customHeight="1">
      <c r="A652" s="749">
        <v>330781030</v>
      </c>
      <c r="B652" s="825">
        <v>33</v>
      </c>
      <c r="C652" s="751" t="s">
        <v>713</v>
      </c>
      <c r="D652" s="727"/>
      <c r="E652" s="753" t="s">
        <v>1149</v>
      </c>
      <c r="F652" s="752"/>
      <c r="G652" s="736" t="s">
        <v>715</v>
      </c>
      <c r="H652" s="754" t="s">
        <v>715</v>
      </c>
      <c r="I652" s="755">
        <v>186</v>
      </c>
      <c r="J652" s="756" t="s">
        <v>1225</v>
      </c>
      <c r="K652" s="757" t="s">
        <v>4954</v>
      </c>
      <c r="L652" s="758">
        <v>330785072</v>
      </c>
      <c r="M652" s="733" t="s">
        <v>4933</v>
      </c>
      <c r="N652" s="769" t="s">
        <v>4933</v>
      </c>
      <c r="O652" s="734" t="s">
        <v>4955</v>
      </c>
      <c r="P652" s="760"/>
      <c r="Q652" s="736"/>
      <c r="R652" s="736">
        <v>33600</v>
      </c>
      <c r="S652" s="761" t="s">
        <v>1104</v>
      </c>
      <c r="T652" s="728" t="s">
        <v>722</v>
      </c>
      <c r="U652" s="737" t="s">
        <v>4935</v>
      </c>
      <c r="V652" s="736"/>
      <c r="W652" s="736"/>
      <c r="X652" s="736"/>
      <c r="Y652" s="736"/>
      <c r="Z652" s="736" t="s">
        <v>4956</v>
      </c>
      <c r="AA652" s="736"/>
      <c r="AB652" s="734" t="s">
        <v>4936</v>
      </c>
      <c r="AC652" s="736" t="s">
        <v>4937</v>
      </c>
      <c r="AD652" s="736">
        <v>33073</v>
      </c>
      <c r="AE652" s="734" t="s">
        <v>1559</v>
      </c>
      <c r="AF652" s="736" t="s">
        <v>4938</v>
      </c>
      <c r="AG652" s="736"/>
      <c r="AH652" s="736"/>
      <c r="AI652" s="736"/>
      <c r="AJ652" s="734"/>
      <c r="AK652" s="736"/>
      <c r="AL652" s="736"/>
      <c r="AM652" s="763"/>
      <c r="AN652" s="738"/>
      <c r="AO652" s="764"/>
      <c r="AP652" s="740" t="s">
        <v>734</v>
      </c>
      <c r="AQ652" s="742" t="s">
        <v>734</v>
      </c>
      <c r="AR652" s="742" t="s">
        <v>1863</v>
      </c>
      <c r="AS652" s="775" t="s">
        <v>4939</v>
      </c>
      <c r="AT652" s="742" t="s">
        <v>4957</v>
      </c>
      <c r="AU652" s="743">
        <v>44197</v>
      </c>
      <c r="AV652" s="743">
        <v>46022</v>
      </c>
      <c r="AW652" s="744" t="s">
        <v>1929</v>
      </c>
      <c r="AX652" s="745">
        <v>44344</v>
      </c>
      <c r="AY652" s="742" t="s">
        <v>4941</v>
      </c>
      <c r="AZ652" s="775" t="s">
        <v>737</v>
      </c>
      <c r="BA652" s="734"/>
      <c r="BB652" s="736"/>
      <c r="BC652" s="736"/>
      <c r="BD652" s="736"/>
      <c r="BE652" s="774" t="s">
        <v>4958</v>
      </c>
      <c r="BF652" s="794" t="s">
        <v>902</v>
      </c>
      <c r="BG652" s="746" t="s">
        <v>734</v>
      </c>
      <c r="BH652" s="746"/>
      <c r="BI652" s="747"/>
    </row>
    <row r="653" spans="1:61" s="1005" customFormat="1" ht="57" customHeight="1">
      <c r="A653" s="749">
        <v>330781048</v>
      </c>
      <c r="B653" s="825">
        <v>33</v>
      </c>
      <c r="C653" s="751" t="s">
        <v>713</v>
      </c>
      <c r="D653" s="727"/>
      <c r="E653" s="753" t="s">
        <v>1149</v>
      </c>
      <c r="F653" s="753"/>
      <c r="G653" s="736" t="s">
        <v>715</v>
      </c>
      <c r="H653" s="754" t="s">
        <v>715</v>
      </c>
      <c r="I653" s="755">
        <v>186</v>
      </c>
      <c r="J653" s="756" t="s">
        <v>1225</v>
      </c>
      <c r="K653" s="757" t="s">
        <v>4959</v>
      </c>
      <c r="L653" s="758">
        <v>330785072</v>
      </c>
      <c r="M653" s="733" t="s">
        <v>4933</v>
      </c>
      <c r="N653" s="769" t="s">
        <v>4933</v>
      </c>
      <c r="O653" s="734" t="s">
        <v>4960</v>
      </c>
      <c r="P653" s="734" t="s">
        <v>3540</v>
      </c>
      <c r="Q653" s="736"/>
      <c r="R653" s="736">
        <v>33670</v>
      </c>
      <c r="S653" s="761" t="s">
        <v>4961</v>
      </c>
      <c r="T653" s="728" t="s">
        <v>722</v>
      </c>
      <c r="U653" s="737" t="s">
        <v>4935</v>
      </c>
      <c r="V653" s="736"/>
      <c r="W653" s="736"/>
      <c r="X653" s="736"/>
      <c r="Y653" s="736"/>
      <c r="Z653" s="736" t="s">
        <v>4962</v>
      </c>
      <c r="AA653" s="773" t="s">
        <v>4948</v>
      </c>
      <c r="AB653" s="734" t="s">
        <v>4936</v>
      </c>
      <c r="AC653" s="736" t="s">
        <v>4937</v>
      </c>
      <c r="AD653" s="736">
        <v>33073</v>
      </c>
      <c r="AE653" s="734" t="s">
        <v>1559</v>
      </c>
      <c r="AF653" s="736" t="s">
        <v>4938</v>
      </c>
      <c r="AG653" s="736"/>
      <c r="AH653" s="736"/>
      <c r="AI653" s="736"/>
      <c r="AJ653" s="734"/>
      <c r="AK653" s="734" t="s">
        <v>4949</v>
      </c>
      <c r="AL653" s="736"/>
      <c r="AM653" s="763"/>
      <c r="AN653" s="738"/>
      <c r="AO653" s="764"/>
      <c r="AP653" s="789" t="s">
        <v>734</v>
      </c>
      <c r="AQ653" s="742" t="s">
        <v>734</v>
      </c>
      <c r="AR653" s="742" t="s">
        <v>1863</v>
      </c>
      <c r="AS653" s="775" t="s">
        <v>4939</v>
      </c>
      <c r="AT653" s="897" t="s">
        <v>4950</v>
      </c>
      <c r="AU653" s="743">
        <v>44927</v>
      </c>
      <c r="AV653" s="743">
        <v>46022</v>
      </c>
      <c r="AW653" s="744" t="s">
        <v>1929</v>
      </c>
      <c r="AX653" s="743">
        <v>45071</v>
      </c>
      <c r="AY653" s="742" t="s">
        <v>4941</v>
      </c>
      <c r="AZ653" s="775" t="s">
        <v>737</v>
      </c>
      <c r="BA653" s="734" t="s">
        <v>4951</v>
      </c>
      <c r="BB653" s="773" t="s">
        <v>4963</v>
      </c>
      <c r="BC653" s="736"/>
      <c r="BD653" s="736"/>
      <c r="BE653" s="767" t="s">
        <v>1941</v>
      </c>
      <c r="BF653" s="753" t="s">
        <v>4953</v>
      </c>
      <c r="BG653" s="746" t="s">
        <v>737</v>
      </c>
      <c r="BH653" s="746"/>
      <c r="BI653" s="747"/>
    </row>
    <row r="654" spans="1:61" ht="40.15" customHeight="1">
      <c r="A654" s="749">
        <v>330781055</v>
      </c>
      <c r="B654" s="825">
        <v>33</v>
      </c>
      <c r="C654" s="751" t="s">
        <v>713</v>
      </c>
      <c r="D654" s="727"/>
      <c r="E654" s="753" t="s">
        <v>1149</v>
      </c>
      <c r="F654" s="752"/>
      <c r="G654" s="736" t="s">
        <v>715</v>
      </c>
      <c r="H654" s="754" t="s">
        <v>715</v>
      </c>
      <c r="I654" s="755">
        <v>186</v>
      </c>
      <c r="J654" s="756" t="s">
        <v>1225</v>
      </c>
      <c r="K654" s="757" t="s">
        <v>4964</v>
      </c>
      <c r="L654" s="758">
        <v>330785072</v>
      </c>
      <c r="M654" s="733" t="s">
        <v>4933</v>
      </c>
      <c r="N654" s="769" t="s">
        <v>4933</v>
      </c>
      <c r="O654" s="734" t="s">
        <v>4965</v>
      </c>
      <c r="P654" s="734" t="s">
        <v>4966</v>
      </c>
      <c r="Q654" s="736"/>
      <c r="R654" s="736">
        <v>33500</v>
      </c>
      <c r="S654" s="761" t="s">
        <v>2306</v>
      </c>
      <c r="T654" s="728" t="s">
        <v>722</v>
      </c>
      <c r="U654" s="737" t="s">
        <v>4935</v>
      </c>
      <c r="V654" s="736"/>
      <c r="W654" s="736"/>
      <c r="X654" s="736"/>
      <c r="Y654" s="736"/>
      <c r="Z654" s="736" t="s">
        <v>4967</v>
      </c>
      <c r="AA654" s="736"/>
      <c r="AB654" s="734" t="s">
        <v>4936</v>
      </c>
      <c r="AC654" s="736" t="s">
        <v>4937</v>
      </c>
      <c r="AD654" s="736">
        <v>33073</v>
      </c>
      <c r="AE654" s="734" t="s">
        <v>1559</v>
      </c>
      <c r="AF654" s="736" t="s">
        <v>4938</v>
      </c>
      <c r="AG654" s="736"/>
      <c r="AH654" s="736"/>
      <c r="AI654" s="736"/>
      <c r="AJ654" s="734"/>
      <c r="AK654" s="736"/>
      <c r="AL654" s="736"/>
      <c r="AM654" s="763"/>
      <c r="AN654" s="738"/>
      <c r="AO654" s="764"/>
      <c r="AP654" s="740" t="s">
        <v>734</v>
      </c>
      <c r="AQ654" s="742" t="s">
        <v>734</v>
      </c>
      <c r="AR654" s="742" t="s">
        <v>1863</v>
      </c>
      <c r="AS654" s="775" t="s">
        <v>4939</v>
      </c>
      <c r="AT654" s="742" t="s">
        <v>4957</v>
      </c>
      <c r="AU654" s="743">
        <v>44197</v>
      </c>
      <c r="AV654" s="743">
        <v>46022</v>
      </c>
      <c r="AW654" s="744" t="s">
        <v>1929</v>
      </c>
      <c r="AX654" s="745">
        <v>44344</v>
      </c>
      <c r="AY654" s="742" t="s">
        <v>4941</v>
      </c>
      <c r="AZ654" s="775" t="s">
        <v>737</v>
      </c>
      <c r="BA654" s="734"/>
      <c r="BB654" s="736"/>
      <c r="BC654" s="736"/>
      <c r="BD654" s="736"/>
      <c r="BE654" s="774" t="s">
        <v>4958</v>
      </c>
      <c r="BF654" s="794" t="s">
        <v>902</v>
      </c>
      <c r="BG654" s="746" t="s">
        <v>734</v>
      </c>
      <c r="BH654" s="746"/>
      <c r="BI654" s="747"/>
    </row>
    <row r="655" spans="1:61" ht="36">
      <c r="A655" s="749">
        <v>330782228</v>
      </c>
      <c r="B655" s="825">
        <v>33</v>
      </c>
      <c r="C655" s="751" t="s">
        <v>713</v>
      </c>
      <c r="D655" s="727"/>
      <c r="E655" s="753" t="s">
        <v>1149</v>
      </c>
      <c r="F655" s="752"/>
      <c r="G655" s="736" t="s">
        <v>715</v>
      </c>
      <c r="H655" s="754" t="s">
        <v>715</v>
      </c>
      <c r="I655" s="755">
        <v>437</v>
      </c>
      <c r="J655" s="756" t="s">
        <v>990</v>
      </c>
      <c r="K655" s="757" t="s">
        <v>4968</v>
      </c>
      <c r="L655" s="758">
        <v>330785072</v>
      </c>
      <c r="M655" s="733" t="s">
        <v>4933</v>
      </c>
      <c r="N655" s="769" t="s">
        <v>4933</v>
      </c>
      <c r="O655" s="734" t="s">
        <v>4969</v>
      </c>
      <c r="P655" s="760"/>
      <c r="Q655" s="736"/>
      <c r="R655" s="736">
        <v>33110</v>
      </c>
      <c r="S655" s="761" t="s">
        <v>1952</v>
      </c>
      <c r="T655" s="728" t="s">
        <v>722</v>
      </c>
      <c r="U655" s="737" t="s">
        <v>4970</v>
      </c>
      <c r="V655" s="736"/>
      <c r="W655" s="736"/>
      <c r="X655" s="736"/>
      <c r="Y655" s="736"/>
      <c r="Z655" s="736" t="s">
        <v>4971</v>
      </c>
      <c r="AA655" s="736"/>
      <c r="AB655" s="734" t="s">
        <v>4936</v>
      </c>
      <c r="AC655" s="736" t="s">
        <v>4937</v>
      </c>
      <c r="AD655" s="736">
        <v>33073</v>
      </c>
      <c r="AE655" s="734" t="s">
        <v>1559</v>
      </c>
      <c r="AF655" s="736" t="s">
        <v>4938</v>
      </c>
      <c r="AG655" s="736"/>
      <c r="AH655" s="736"/>
      <c r="AI655" s="736"/>
      <c r="AJ655" s="736"/>
      <c r="AK655" s="736"/>
      <c r="AL655" s="736"/>
      <c r="AM655" s="763"/>
      <c r="AN655" s="738"/>
      <c r="AO655" s="764"/>
      <c r="AP655" s="740" t="s">
        <v>734</v>
      </c>
      <c r="AQ655" s="742" t="s">
        <v>734</v>
      </c>
      <c r="AR655" s="742" t="s">
        <v>1863</v>
      </c>
      <c r="AS655" s="775" t="s">
        <v>4939</v>
      </c>
      <c r="AT655" s="742" t="s">
        <v>4957</v>
      </c>
      <c r="AU655" s="743">
        <v>44197</v>
      </c>
      <c r="AV655" s="743">
        <v>46022</v>
      </c>
      <c r="AW655" s="744" t="s">
        <v>1929</v>
      </c>
      <c r="AX655" s="745">
        <v>44344</v>
      </c>
      <c r="AY655" s="742" t="s">
        <v>4941</v>
      </c>
      <c r="AZ655" s="775" t="s">
        <v>737</v>
      </c>
      <c r="BA655" s="734"/>
      <c r="BB655" s="736"/>
      <c r="BC655" s="736"/>
      <c r="BD655" s="736"/>
      <c r="BE655" s="774" t="s">
        <v>4958</v>
      </c>
      <c r="BF655" s="794" t="s">
        <v>902</v>
      </c>
      <c r="BG655" s="746" t="s">
        <v>734</v>
      </c>
      <c r="BH655" s="746"/>
      <c r="BI655" s="747"/>
    </row>
    <row r="656" spans="1:61" ht="40.15" customHeight="1">
      <c r="A656" s="749">
        <v>400006680</v>
      </c>
      <c r="B656" s="827">
        <v>40</v>
      </c>
      <c r="C656" s="751" t="s">
        <v>713</v>
      </c>
      <c r="D656" s="727"/>
      <c r="E656" s="753" t="s">
        <v>1149</v>
      </c>
      <c r="F656" s="752"/>
      <c r="G656" s="736" t="s">
        <v>715</v>
      </c>
      <c r="H656" s="754" t="s">
        <v>715</v>
      </c>
      <c r="I656" s="755">
        <v>186</v>
      </c>
      <c r="J656" s="756" t="s">
        <v>1225</v>
      </c>
      <c r="K656" s="778" t="s">
        <v>4972</v>
      </c>
      <c r="L656" s="758">
        <v>330785072</v>
      </c>
      <c r="M656" s="733" t="s">
        <v>4933</v>
      </c>
      <c r="N656" s="769" t="s">
        <v>4933</v>
      </c>
      <c r="O656" s="734" t="s">
        <v>4973</v>
      </c>
      <c r="P656" s="734" t="s">
        <v>4974</v>
      </c>
      <c r="Q656" s="736"/>
      <c r="R656" s="736">
        <v>40705</v>
      </c>
      <c r="S656" s="761" t="s">
        <v>4975</v>
      </c>
      <c r="T656" s="728" t="s">
        <v>722</v>
      </c>
      <c r="U656" s="737" t="s">
        <v>4935</v>
      </c>
      <c r="V656" s="736" t="s">
        <v>813</v>
      </c>
      <c r="W656" s="736" t="s">
        <v>4976</v>
      </c>
      <c r="X656" s="736" t="s">
        <v>4977</v>
      </c>
      <c r="Y656" s="736" t="s">
        <v>954</v>
      </c>
      <c r="Z656" s="736" t="s">
        <v>4978</v>
      </c>
      <c r="AA656" s="736"/>
      <c r="AB656" s="734" t="s">
        <v>4936</v>
      </c>
      <c r="AC656" s="736" t="s">
        <v>4937</v>
      </c>
      <c r="AD656" s="736">
        <v>33073</v>
      </c>
      <c r="AE656" s="734" t="s">
        <v>1559</v>
      </c>
      <c r="AF656" s="736" t="s">
        <v>4938</v>
      </c>
      <c r="AG656" s="736"/>
      <c r="AH656" s="736"/>
      <c r="AI656" s="736"/>
      <c r="AJ656" s="734"/>
      <c r="AK656" s="736"/>
      <c r="AL656" s="736"/>
      <c r="AM656" s="763"/>
      <c r="AN656" s="738"/>
      <c r="AO656" s="764"/>
      <c r="AP656" s="740" t="s">
        <v>734</v>
      </c>
      <c r="AQ656" s="742" t="s">
        <v>734</v>
      </c>
      <c r="AR656" s="742" t="s">
        <v>1863</v>
      </c>
      <c r="AS656" s="775" t="s">
        <v>4939</v>
      </c>
      <c r="AT656" s="742" t="s">
        <v>4957</v>
      </c>
      <c r="AU656" s="743">
        <v>44197</v>
      </c>
      <c r="AV656" s="743">
        <v>46022</v>
      </c>
      <c r="AW656" s="744" t="s">
        <v>1929</v>
      </c>
      <c r="AX656" s="745">
        <v>44344</v>
      </c>
      <c r="AY656" s="742" t="s">
        <v>4941</v>
      </c>
      <c r="AZ656" s="775" t="s">
        <v>737</v>
      </c>
      <c r="BA656" s="734"/>
      <c r="BB656" s="736" t="s">
        <v>4979</v>
      </c>
      <c r="BC656" s="736"/>
      <c r="BD656" s="736"/>
      <c r="BE656" s="774" t="s">
        <v>4958</v>
      </c>
      <c r="BF656" s="794" t="s">
        <v>902</v>
      </c>
      <c r="BG656" s="746" t="s">
        <v>734</v>
      </c>
      <c r="BH656" s="746"/>
      <c r="BI656" s="747"/>
    </row>
    <row r="657" spans="1:61" ht="55.5" customHeight="1">
      <c r="A657" s="749">
        <v>400007779</v>
      </c>
      <c r="B657" s="827">
        <v>40</v>
      </c>
      <c r="C657" s="751" t="s">
        <v>713</v>
      </c>
      <c r="D657" s="727"/>
      <c r="E657" s="753" t="s">
        <v>1149</v>
      </c>
      <c r="F657" s="752"/>
      <c r="G657" s="736" t="s">
        <v>715</v>
      </c>
      <c r="H657" s="754" t="s">
        <v>715</v>
      </c>
      <c r="I657" s="755">
        <v>182</v>
      </c>
      <c r="J657" s="756" t="s">
        <v>716</v>
      </c>
      <c r="K657" s="757" t="s">
        <v>4980</v>
      </c>
      <c r="L657" s="758">
        <v>330785072</v>
      </c>
      <c r="M657" s="733" t="s">
        <v>4933</v>
      </c>
      <c r="N657" s="769" t="s">
        <v>4933</v>
      </c>
      <c r="O657" s="734" t="s">
        <v>4981</v>
      </c>
      <c r="P657" s="734" t="s">
        <v>4982</v>
      </c>
      <c r="Q657" s="736"/>
      <c r="R657" s="736">
        <v>40501</v>
      </c>
      <c r="S657" s="761" t="s">
        <v>4983</v>
      </c>
      <c r="T657" s="728" t="s">
        <v>722</v>
      </c>
      <c r="U657" s="737" t="s">
        <v>4935</v>
      </c>
      <c r="V657" s="736"/>
      <c r="W657" s="736"/>
      <c r="X657" s="736"/>
      <c r="Y657" s="736"/>
      <c r="Z657" s="736" t="s">
        <v>4984</v>
      </c>
      <c r="AA657" s="736"/>
      <c r="AB657" s="734" t="s">
        <v>4936</v>
      </c>
      <c r="AC657" s="736" t="s">
        <v>4937</v>
      </c>
      <c r="AD657" s="736">
        <v>33073</v>
      </c>
      <c r="AE657" s="734" t="s">
        <v>1559</v>
      </c>
      <c r="AF657" s="736" t="s">
        <v>4938</v>
      </c>
      <c r="AG657" s="736"/>
      <c r="AH657" s="736"/>
      <c r="AI657" s="736"/>
      <c r="AJ657" s="734"/>
      <c r="AK657" s="736"/>
      <c r="AL657" s="736"/>
      <c r="AM657" s="763"/>
      <c r="AN657" s="738"/>
      <c r="AO657" s="764"/>
      <c r="AP657" s="740" t="s">
        <v>734</v>
      </c>
      <c r="AQ657" s="742" t="s">
        <v>734</v>
      </c>
      <c r="AR657" s="742" t="s">
        <v>1863</v>
      </c>
      <c r="AS657" s="775" t="s">
        <v>4939</v>
      </c>
      <c r="AT657" s="742" t="s">
        <v>4957</v>
      </c>
      <c r="AU657" s="743">
        <v>44197</v>
      </c>
      <c r="AV657" s="743">
        <v>46022</v>
      </c>
      <c r="AW657" s="744" t="s">
        <v>1929</v>
      </c>
      <c r="AX657" s="745">
        <v>44344</v>
      </c>
      <c r="AY657" s="742" t="s">
        <v>4941</v>
      </c>
      <c r="AZ657" s="775" t="s">
        <v>737</v>
      </c>
      <c r="BA657" s="734"/>
      <c r="BB657" s="736"/>
      <c r="BC657" s="736"/>
      <c r="BD657" s="736"/>
      <c r="BE657" s="774" t="s">
        <v>4958</v>
      </c>
      <c r="BF657" s="768" t="s">
        <v>902</v>
      </c>
      <c r="BG657" s="746" t="s">
        <v>734</v>
      </c>
      <c r="BH657" s="746"/>
      <c r="BI657" s="747"/>
    </row>
    <row r="658" spans="1:61" ht="40.15" customHeight="1">
      <c r="A658" s="749">
        <v>640014999</v>
      </c>
      <c r="B658" s="750">
        <v>64</v>
      </c>
      <c r="C658" s="751" t="s">
        <v>713</v>
      </c>
      <c r="D658" s="727"/>
      <c r="E658" s="753" t="s">
        <v>1149</v>
      </c>
      <c r="F658" s="752"/>
      <c r="G658" s="736" t="s">
        <v>715</v>
      </c>
      <c r="H658" s="754" t="s">
        <v>715</v>
      </c>
      <c r="I658" s="755">
        <v>182</v>
      </c>
      <c r="J658" s="756" t="s">
        <v>716</v>
      </c>
      <c r="K658" s="757" t="s">
        <v>4985</v>
      </c>
      <c r="L658" s="758">
        <v>330785072</v>
      </c>
      <c r="M658" s="733" t="s">
        <v>4933</v>
      </c>
      <c r="N658" s="769" t="s">
        <v>4933</v>
      </c>
      <c r="O658" s="734" t="s">
        <v>4986</v>
      </c>
      <c r="P658" s="734" t="s">
        <v>4987</v>
      </c>
      <c r="Q658" s="736"/>
      <c r="R658" s="736">
        <v>64300</v>
      </c>
      <c r="S658" s="761" t="s">
        <v>1217</v>
      </c>
      <c r="T658" s="728" t="s">
        <v>722</v>
      </c>
      <c r="U658" s="737" t="s">
        <v>4935</v>
      </c>
      <c r="V658" s="736"/>
      <c r="W658" s="736"/>
      <c r="X658" s="736"/>
      <c r="Y658" s="736"/>
      <c r="Z658" s="736" t="s">
        <v>4984</v>
      </c>
      <c r="AA658" s="736"/>
      <c r="AB658" s="734" t="s">
        <v>4936</v>
      </c>
      <c r="AC658" s="736" t="s">
        <v>4937</v>
      </c>
      <c r="AD658" s="736">
        <v>33073</v>
      </c>
      <c r="AE658" s="734" t="s">
        <v>1559</v>
      </c>
      <c r="AF658" s="736" t="s">
        <v>4938</v>
      </c>
      <c r="AG658" s="736"/>
      <c r="AH658" s="736"/>
      <c r="AI658" s="736"/>
      <c r="AJ658" s="736"/>
      <c r="AK658" s="736"/>
      <c r="AL658" s="736"/>
      <c r="AM658" s="763"/>
      <c r="AN658" s="738"/>
      <c r="AO658" s="764"/>
      <c r="AP658" s="740" t="s">
        <v>737</v>
      </c>
      <c r="AQ658" s="691" t="s">
        <v>737</v>
      </c>
      <c r="AR658" s="691"/>
      <c r="AS658" s="752"/>
      <c r="AT658" s="691"/>
      <c r="AU658" s="765" t="s">
        <v>763</v>
      </c>
      <c r="AV658" s="765" t="s">
        <v>763</v>
      </c>
      <c r="AW658" s="766" t="s">
        <v>853</v>
      </c>
      <c r="AX658" s="765"/>
      <c r="AY658" s="691"/>
      <c r="AZ658" s="752"/>
      <c r="BA658" s="734"/>
      <c r="BB658" s="736"/>
      <c r="BC658" s="736"/>
      <c r="BD658" s="736"/>
      <c r="BE658" s="774" t="s">
        <v>4958</v>
      </c>
      <c r="BF658" s="768" t="s">
        <v>902</v>
      </c>
      <c r="BG658" s="746" t="s">
        <v>734</v>
      </c>
      <c r="BH658" s="746"/>
      <c r="BI658" s="747"/>
    </row>
    <row r="659" spans="1:61" ht="95.25" customHeight="1">
      <c r="A659" s="846">
        <v>790003628</v>
      </c>
      <c r="B659" s="784">
        <v>79</v>
      </c>
      <c r="C659" s="751" t="s">
        <v>884</v>
      </c>
      <c r="D659" s="753"/>
      <c r="E659" s="753" t="s">
        <v>826</v>
      </c>
      <c r="F659" s="785"/>
      <c r="G659" s="754" t="s">
        <v>747</v>
      </c>
      <c r="H659" s="754" t="s">
        <v>748</v>
      </c>
      <c r="I659" s="847">
        <v>500</v>
      </c>
      <c r="J659" s="843" t="s">
        <v>749</v>
      </c>
      <c r="K659" s="848" t="s">
        <v>4988</v>
      </c>
      <c r="L659" s="786">
        <v>790000723</v>
      </c>
      <c r="M659" s="733" t="s">
        <v>4989</v>
      </c>
      <c r="N659" s="769" t="s">
        <v>4990</v>
      </c>
      <c r="O659" s="734" t="s">
        <v>4991</v>
      </c>
      <c r="P659" s="734" t="s">
        <v>4992</v>
      </c>
      <c r="Q659" s="760"/>
      <c r="R659" s="736">
        <v>79100</v>
      </c>
      <c r="S659" s="760" t="s">
        <v>4993</v>
      </c>
      <c r="T659" s="728" t="s">
        <v>722</v>
      </c>
      <c r="U659" s="737" t="s">
        <v>4994</v>
      </c>
      <c r="V659" s="736" t="s">
        <v>4340</v>
      </c>
      <c r="W659" s="734" t="s">
        <v>4995</v>
      </c>
      <c r="X659" s="736" t="s">
        <v>4996</v>
      </c>
      <c r="Y659" s="736" t="s">
        <v>954</v>
      </c>
      <c r="Z659" s="736" t="s">
        <v>4997</v>
      </c>
      <c r="AA659" s="736"/>
      <c r="AB659" s="734" t="s">
        <v>4991</v>
      </c>
      <c r="AC659" s="736" t="s">
        <v>4992</v>
      </c>
      <c r="AD659" s="736">
        <v>79100</v>
      </c>
      <c r="AE659" s="734" t="s">
        <v>4993</v>
      </c>
      <c r="AF659" s="736" t="s">
        <v>4997</v>
      </c>
      <c r="AG659" s="853"/>
      <c r="AH659" s="853"/>
      <c r="AI659" s="853"/>
      <c r="AJ659" s="853"/>
      <c r="AK659" s="853"/>
      <c r="AL659" s="853"/>
      <c r="AM659" s="763"/>
      <c r="AN659" s="738"/>
      <c r="AO659" s="858"/>
      <c r="AP659" s="691" t="s">
        <v>734</v>
      </c>
      <c r="AQ659" s="775" t="s">
        <v>734</v>
      </c>
      <c r="AR659" s="742" t="s">
        <v>748</v>
      </c>
      <c r="AS659" s="775" t="s">
        <v>4998</v>
      </c>
      <c r="AT659" s="742"/>
      <c r="AU659" s="743">
        <v>44927</v>
      </c>
      <c r="AV659" s="743">
        <v>46752</v>
      </c>
      <c r="AW659" s="744" t="s">
        <v>4840</v>
      </c>
      <c r="AX659" s="743">
        <v>44935</v>
      </c>
      <c r="AY659" s="712" t="s">
        <v>869</v>
      </c>
      <c r="AZ659" s="775" t="s">
        <v>734</v>
      </c>
      <c r="BA659" s="791"/>
      <c r="BB659" s="793"/>
      <c r="BC659" s="793"/>
      <c r="BD659" s="793"/>
      <c r="BE659" s="776" t="s">
        <v>4081</v>
      </c>
      <c r="BF659" s="944" t="s">
        <v>826</v>
      </c>
      <c r="BG659" s="746" t="s">
        <v>737</v>
      </c>
      <c r="BH659" s="746"/>
      <c r="BI659" s="747"/>
    </row>
    <row r="660" spans="1:61" ht="69.75" customHeight="1">
      <c r="A660" s="805">
        <v>870005683</v>
      </c>
      <c r="B660" s="901">
        <v>87</v>
      </c>
      <c r="C660" s="727" t="s">
        <v>745</v>
      </c>
      <c r="D660" s="727"/>
      <c r="E660" s="797" t="s">
        <v>858</v>
      </c>
      <c r="F660" s="797"/>
      <c r="G660" s="791" t="s">
        <v>715</v>
      </c>
      <c r="H660" s="791" t="s">
        <v>715</v>
      </c>
      <c r="I660" s="730">
        <v>246</v>
      </c>
      <c r="J660" s="727" t="s">
        <v>803</v>
      </c>
      <c r="K660" s="799" t="s">
        <v>4999</v>
      </c>
      <c r="L660" s="800">
        <v>870008984</v>
      </c>
      <c r="M660" s="733" t="s">
        <v>5000</v>
      </c>
      <c r="N660" s="769" t="s">
        <v>5001</v>
      </c>
      <c r="O660" s="734" t="s">
        <v>5002</v>
      </c>
      <c r="P660" s="734" t="s">
        <v>5003</v>
      </c>
      <c r="Q660" s="791"/>
      <c r="R660" s="736">
        <v>87240</v>
      </c>
      <c r="S660" s="734" t="s">
        <v>2761</v>
      </c>
      <c r="T660" s="728" t="s">
        <v>722</v>
      </c>
      <c r="U660" s="737" t="s">
        <v>5004</v>
      </c>
      <c r="V660" s="798"/>
      <c r="W660" s="798"/>
      <c r="X660" s="798"/>
      <c r="Y660" s="798"/>
      <c r="Z660" s="734" t="s">
        <v>5005</v>
      </c>
      <c r="AA660" s="808"/>
      <c r="AB660" s="734" t="s">
        <v>5002</v>
      </c>
      <c r="AC660" s="734" t="s">
        <v>5003</v>
      </c>
      <c r="AD660" s="734">
        <v>87240</v>
      </c>
      <c r="AE660" s="734" t="s">
        <v>5006</v>
      </c>
      <c r="AF660" s="734" t="s">
        <v>5005</v>
      </c>
      <c r="AG660" s="798"/>
      <c r="AH660" s="798"/>
      <c r="AI660" s="798"/>
      <c r="AJ660" s="798"/>
      <c r="AK660" s="798"/>
      <c r="AL660" s="798"/>
      <c r="AM660" s="802"/>
      <c r="AN660" s="802"/>
      <c r="AO660" s="739"/>
      <c r="AP660" s="740" t="s">
        <v>734</v>
      </c>
      <c r="AQ660" s="712" t="s">
        <v>734</v>
      </c>
      <c r="AR660" s="742" t="s">
        <v>715</v>
      </c>
      <c r="AS660" s="712" t="s">
        <v>5007</v>
      </c>
      <c r="AT660" s="712"/>
      <c r="AU660" s="743">
        <v>43466</v>
      </c>
      <c r="AV660" s="743">
        <v>45291</v>
      </c>
      <c r="AW660" s="744">
        <v>87</v>
      </c>
      <c r="AX660" s="986">
        <v>43819</v>
      </c>
      <c r="AY660" s="712" t="s">
        <v>869</v>
      </c>
      <c r="AZ660" s="986" t="s">
        <v>734</v>
      </c>
      <c r="BA660" s="734"/>
      <c r="BB660" s="734"/>
      <c r="BC660" s="734"/>
      <c r="BD660" s="734"/>
      <c r="BE660" s="767" t="s">
        <v>765</v>
      </c>
      <c r="BF660" s="804" t="s">
        <v>871</v>
      </c>
      <c r="BG660" s="746" t="s">
        <v>737</v>
      </c>
      <c r="BH660" s="746"/>
      <c r="BI660" s="747"/>
    </row>
    <row r="661" spans="1:61" ht="40.15" customHeight="1">
      <c r="A661" s="749">
        <v>640782124</v>
      </c>
      <c r="B661" s="750">
        <v>64</v>
      </c>
      <c r="C661" s="753" t="s">
        <v>884</v>
      </c>
      <c r="D661" s="753"/>
      <c r="E661" s="753" t="s">
        <v>885</v>
      </c>
      <c r="F661" s="752"/>
      <c r="G661" s="736" t="s">
        <v>747</v>
      </c>
      <c r="H661" s="754" t="s">
        <v>748</v>
      </c>
      <c r="I661" s="755">
        <v>500</v>
      </c>
      <c r="J661" s="756" t="s">
        <v>749</v>
      </c>
      <c r="K661" s="757" t="s">
        <v>5008</v>
      </c>
      <c r="L661" s="758">
        <v>640009999</v>
      </c>
      <c r="M661" s="733" t="s">
        <v>5009</v>
      </c>
      <c r="N661" s="769" t="s">
        <v>5010</v>
      </c>
      <c r="O661" s="734" t="s">
        <v>5011</v>
      </c>
      <c r="P661" s="760"/>
      <c r="Q661" s="736"/>
      <c r="R661" s="736">
        <v>64000</v>
      </c>
      <c r="S661" s="761" t="s">
        <v>849</v>
      </c>
      <c r="T661" s="728" t="s">
        <v>722</v>
      </c>
      <c r="U661" s="737" t="s">
        <v>5012</v>
      </c>
      <c r="V661" s="736"/>
      <c r="W661" s="736"/>
      <c r="X661" s="736"/>
      <c r="Y661" s="736"/>
      <c r="Z661" s="736" t="s">
        <v>5013</v>
      </c>
      <c r="AA661" s="736"/>
      <c r="AB661" s="734" t="s">
        <v>5014</v>
      </c>
      <c r="AC661" s="736"/>
      <c r="AD661" s="736">
        <v>64800</v>
      </c>
      <c r="AE661" s="734" t="s">
        <v>5015</v>
      </c>
      <c r="AF661" s="736"/>
      <c r="AG661" s="736"/>
      <c r="AH661" s="736"/>
      <c r="AI661" s="736"/>
      <c r="AJ661" s="734"/>
      <c r="AK661" s="736"/>
      <c r="AL661" s="736"/>
      <c r="AM661" s="763"/>
      <c r="AN661" s="738"/>
      <c r="AO661" s="739"/>
      <c r="AP661" s="691" t="s">
        <v>734</v>
      </c>
      <c r="AQ661" s="742" t="s">
        <v>734</v>
      </c>
      <c r="AR661" s="742" t="s">
        <v>748</v>
      </c>
      <c r="AS661" s="742" t="s">
        <v>5016</v>
      </c>
      <c r="AT661" s="742"/>
      <c r="AU661" s="743">
        <v>43101</v>
      </c>
      <c r="AV661" s="743">
        <v>45291</v>
      </c>
      <c r="AW661" s="744" t="s">
        <v>853</v>
      </c>
      <c r="AX661" s="743">
        <v>43160</v>
      </c>
      <c r="AY661" s="742" t="s">
        <v>5017</v>
      </c>
      <c r="AZ661" s="743"/>
      <c r="BA661" s="734"/>
      <c r="BB661" s="736"/>
      <c r="BC661" s="736"/>
      <c r="BD661" s="736"/>
      <c r="BE661" s="833" t="s">
        <v>1761</v>
      </c>
      <c r="BF661" s="794" t="s">
        <v>1984</v>
      </c>
      <c r="BG661" s="746" t="s">
        <v>737</v>
      </c>
      <c r="BH661" s="746"/>
      <c r="BI661" s="747"/>
    </row>
    <row r="662" spans="1:61" ht="40.15" customHeight="1">
      <c r="A662" s="749">
        <v>640785739</v>
      </c>
      <c r="B662" s="750">
        <v>64</v>
      </c>
      <c r="C662" s="753" t="s">
        <v>884</v>
      </c>
      <c r="D662" s="753"/>
      <c r="E662" s="753" t="s">
        <v>885</v>
      </c>
      <c r="F662" s="752"/>
      <c r="G662" s="736" t="s">
        <v>747</v>
      </c>
      <c r="H662" s="754" t="s">
        <v>748</v>
      </c>
      <c r="I662" s="755">
        <v>500</v>
      </c>
      <c r="J662" s="756" t="s">
        <v>749</v>
      </c>
      <c r="K662" s="778" t="s">
        <v>5018</v>
      </c>
      <c r="L662" s="758">
        <v>640009999</v>
      </c>
      <c r="M662" s="733" t="s">
        <v>5009</v>
      </c>
      <c r="N662" s="769" t="s">
        <v>5010</v>
      </c>
      <c r="O662" s="734" t="s">
        <v>5019</v>
      </c>
      <c r="P662" s="760"/>
      <c r="Q662" s="736"/>
      <c r="R662" s="736">
        <v>64800</v>
      </c>
      <c r="S662" s="761" t="s">
        <v>5020</v>
      </c>
      <c r="T662" s="728" t="s">
        <v>722</v>
      </c>
      <c r="U662" s="737" t="s">
        <v>5021</v>
      </c>
      <c r="V662" s="736"/>
      <c r="W662" s="736"/>
      <c r="X662" s="736"/>
      <c r="Y662" s="736"/>
      <c r="Z662" s="736" t="s">
        <v>5022</v>
      </c>
      <c r="AA662" s="736"/>
      <c r="AB662" s="734"/>
      <c r="AC662" s="736"/>
      <c r="AD662" s="736">
        <v>64800</v>
      </c>
      <c r="AE662" s="734" t="s">
        <v>5020</v>
      </c>
      <c r="AF662" s="736" t="s">
        <v>5022</v>
      </c>
      <c r="AG662" s="736"/>
      <c r="AH662" s="736"/>
      <c r="AI662" s="736"/>
      <c r="AJ662" s="734"/>
      <c r="AK662" s="736"/>
      <c r="AL662" s="736"/>
      <c r="AM662" s="763"/>
      <c r="AN662" s="738"/>
      <c r="AO662" s="739"/>
      <c r="AP662" s="691" t="s">
        <v>734</v>
      </c>
      <c r="AQ662" s="742" t="s">
        <v>734</v>
      </c>
      <c r="AR662" s="742" t="s">
        <v>748</v>
      </c>
      <c r="AS662" s="742" t="s">
        <v>5016</v>
      </c>
      <c r="AT662" s="742"/>
      <c r="AU662" s="743">
        <v>43101</v>
      </c>
      <c r="AV662" s="743">
        <v>45291</v>
      </c>
      <c r="AW662" s="775" t="s">
        <v>853</v>
      </c>
      <c r="AX662" s="743">
        <v>43160</v>
      </c>
      <c r="AY662" s="742" t="s">
        <v>5017</v>
      </c>
      <c r="AZ662" s="743"/>
      <c r="BA662" s="734"/>
      <c r="BB662" s="736"/>
      <c r="BC662" s="736"/>
      <c r="BD662" s="736"/>
      <c r="BE662" s="833" t="s">
        <v>1761</v>
      </c>
      <c r="BF662" s="794" t="s">
        <v>1984</v>
      </c>
      <c r="BG662" s="746" t="s">
        <v>737</v>
      </c>
      <c r="BH662" s="746"/>
      <c r="BI662" s="747"/>
    </row>
    <row r="663" spans="1:61" ht="40.15" customHeight="1">
      <c r="A663" s="749">
        <v>640785911</v>
      </c>
      <c r="B663" s="750">
        <v>64</v>
      </c>
      <c r="C663" s="753" t="s">
        <v>884</v>
      </c>
      <c r="D663" s="753"/>
      <c r="E663" s="753" t="s">
        <v>885</v>
      </c>
      <c r="F663" s="752"/>
      <c r="G663" s="736" t="s">
        <v>747</v>
      </c>
      <c r="H663" s="754" t="s">
        <v>748</v>
      </c>
      <c r="I663" s="755">
        <v>500</v>
      </c>
      <c r="J663" s="756" t="s">
        <v>749</v>
      </c>
      <c r="K663" s="757" t="s">
        <v>1525</v>
      </c>
      <c r="L663" s="758">
        <v>640009999</v>
      </c>
      <c r="M663" s="733" t="s">
        <v>5009</v>
      </c>
      <c r="N663" s="769" t="s">
        <v>5010</v>
      </c>
      <c r="O663" s="734" t="s">
        <v>5014</v>
      </c>
      <c r="P663" s="734" t="s">
        <v>4550</v>
      </c>
      <c r="Q663" s="736"/>
      <c r="R663" s="736">
        <v>64800</v>
      </c>
      <c r="S663" s="761" t="s">
        <v>5015</v>
      </c>
      <c r="T663" s="728" t="s">
        <v>722</v>
      </c>
      <c r="U663" s="737" t="s">
        <v>5023</v>
      </c>
      <c r="V663" s="736"/>
      <c r="W663" s="736"/>
      <c r="X663" s="736"/>
      <c r="Y663" s="736"/>
      <c r="Z663" s="736" t="s">
        <v>5024</v>
      </c>
      <c r="AA663" s="736"/>
      <c r="AB663" s="734" t="s">
        <v>5014</v>
      </c>
      <c r="AC663" s="736" t="s">
        <v>4550</v>
      </c>
      <c r="AD663" s="736">
        <v>64800</v>
      </c>
      <c r="AE663" s="734" t="s">
        <v>5015</v>
      </c>
      <c r="AF663" s="736"/>
      <c r="AG663" s="736"/>
      <c r="AH663" s="736"/>
      <c r="AI663" s="736"/>
      <c r="AJ663" s="734"/>
      <c r="AK663" s="736"/>
      <c r="AL663" s="736"/>
      <c r="AM663" s="763"/>
      <c r="AN663" s="738"/>
      <c r="AO663" s="739"/>
      <c r="AP663" s="691" t="s">
        <v>734</v>
      </c>
      <c r="AQ663" s="742" t="s">
        <v>734</v>
      </c>
      <c r="AR663" s="742" t="s">
        <v>748</v>
      </c>
      <c r="AS663" s="742" t="s">
        <v>5016</v>
      </c>
      <c r="AT663" s="742"/>
      <c r="AU663" s="743">
        <v>43101</v>
      </c>
      <c r="AV663" s="743">
        <v>45291</v>
      </c>
      <c r="AW663" s="775" t="s">
        <v>853</v>
      </c>
      <c r="AX663" s="743">
        <v>43160</v>
      </c>
      <c r="AY663" s="742" t="s">
        <v>5017</v>
      </c>
      <c r="AZ663" s="743"/>
      <c r="BA663" s="734"/>
      <c r="BB663" s="736"/>
      <c r="BC663" s="736"/>
      <c r="BD663" s="736"/>
      <c r="BE663" s="833" t="s">
        <v>1761</v>
      </c>
      <c r="BF663" s="794" t="s">
        <v>1984</v>
      </c>
      <c r="BG663" s="746" t="s">
        <v>737</v>
      </c>
      <c r="BH663" s="746"/>
      <c r="BI663" s="747"/>
    </row>
    <row r="664" spans="1:61" ht="46.5" customHeight="1">
      <c r="A664" s="749">
        <v>640784211</v>
      </c>
      <c r="B664" s="750">
        <v>64</v>
      </c>
      <c r="C664" s="753" t="s">
        <v>842</v>
      </c>
      <c r="D664" s="752"/>
      <c r="E664" s="753" t="s">
        <v>746</v>
      </c>
      <c r="F664" s="752"/>
      <c r="G664" s="736" t="s">
        <v>747</v>
      </c>
      <c r="H664" s="754" t="s">
        <v>748</v>
      </c>
      <c r="I664" s="755">
        <v>500</v>
      </c>
      <c r="J664" s="756" t="s">
        <v>749</v>
      </c>
      <c r="K664" s="757" t="s">
        <v>4661</v>
      </c>
      <c r="L664" s="758">
        <v>640001004</v>
      </c>
      <c r="M664" s="733" t="s">
        <v>5025</v>
      </c>
      <c r="N664" s="769" t="s">
        <v>5025</v>
      </c>
      <c r="O664" s="734" t="s">
        <v>5026</v>
      </c>
      <c r="P664" s="760"/>
      <c r="Q664" s="736"/>
      <c r="R664" s="736">
        <v>64250</v>
      </c>
      <c r="S664" s="761" t="s">
        <v>790</v>
      </c>
      <c r="T664" s="728" t="s">
        <v>722</v>
      </c>
      <c r="U664" s="737" t="s">
        <v>5027</v>
      </c>
      <c r="V664" s="736"/>
      <c r="W664" s="736"/>
      <c r="X664" s="736"/>
      <c r="Y664" s="736"/>
      <c r="Z664" s="736" t="s">
        <v>5028</v>
      </c>
      <c r="AA664" s="736"/>
      <c r="AB664" s="734" t="s">
        <v>5029</v>
      </c>
      <c r="AC664" s="736"/>
      <c r="AD664" s="736">
        <v>64250</v>
      </c>
      <c r="AE664" s="734" t="s">
        <v>790</v>
      </c>
      <c r="AF664" s="736" t="s">
        <v>5028</v>
      </c>
      <c r="AG664" s="736"/>
      <c r="AH664" s="736"/>
      <c r="AI664" s="736"/>
      <c r="AJ664" s="736"/>
      <c r="AK664" s="736"/>
      <c r="AL664" s="736"/>
      <c r="AM664" s="763"/>
      <c r="AN664" s="738"/>
      <c r="AO664" s="764"/>
      <c r="AP664" s="691" t="s">
        <v>734</v>
      </c>
      <c r="AQ664" s="691" t="s">
        <v>737</v>
      </c>
      <c r="AR664" s="691"/>
      <c r="AS664" s="752"/>
      <c r="AT664" s="691"/>
      <c r="AU664" s="765" t="s">
        <v>763</v>
      </c>
      <c r="AV664" s="765" t="s">
        <v>763</v>
      </c>
      <c r="AW664" s="766" t="s">
        <v>764</v>
      </c>
      <c r="AX664" s="765"/>
      <c r="AY664" s="691"/>
      <c r="AZ664" s="752"/>
      <c r="BA664" s="734"/>
      <c r="BB664" s="736"/>
      <c r="BC664" s="736"/>
      <c r="BD664" s="736"/>
      <c r="BE664" s="753" t="s">
        <v>4925</v>
      </c>
      <c r="BF664" s="794" t="s">
        <v>766</v>
      </c>
      <c r="BG664" s="746" t="s">
        <v>737</v>
      </c>
      <c r="BH664" s="746"/>
      <c r="BI664" s="747"/>
    </row>
    <row r="665" spans="1:61" ht="93" customHeight="1">
      <c r="A665" s="795">
        <v>870000247</v>
      </c>
      <c r="B665" s="796">
        <v>87</v>
      </c>
      <c r="C665" s="727" t="s">
        <v>745</v>
      </c>
      <c r="D665" s="727"/>
      <c r="E665" s="797" t="s">
        <v>858</v>
      </c>
      <c r="F665" s="797"/>
      <c r="G665" s="734" t="s">
        <v>769</v>
      </c>
      <c r="H665" s="734" t="s">
        <v>770</v>
      </c>
      <c r="I665" s="773">
        <v>354</v>
      </c>
      <c r="J665" s="734" t="s">
        <v>771</v>
      </c>
      <c r="K665" s="799" t="s">
        <v>5030</v>
      </c>
      <c r="L665" s="800">
        <v>870004074</v>
      </c>
      <c r="M665" s="733" t="s">
        <v>5031</v>
      </c>
      <c r="N665" s="769" t="s">
        <v>5032</v>
      </c>
      <c r="O665" s="734" t="s">
        <v>5033</v>
      </c>
      <c r="P665" s="734"/>
      <c r="Q665" s="734"/>
      <c r="R665" s="734">
        <v>87000</v>
      </c>
      <c r="S665" s="734" t="s">
        <v>1877</v>
      </c>
      <c r="T665" s="728" t="s">
        <v>722</v>
      </c>
      <c r="U665" s="737" t="s">
        <v>5034</v>
      </c>
      <c r="V665" s="798"/>
      <c r="W665" s="734"/>
      <c r="X665" s="798"/>
      <c r="Y665" s="798"/>
      <c r="Z665" s="734" t="s">
        <v>5035</v>
      </c>
      <c r="AA665" s="801"/>
      <c r="AB665" s="734" t="s">
        <v>5033</v>
      </c>
      <c r="AC665" s="734"/>
      <c r="AD665" s="734">
        <v>87000</v>
      </c>
      <c r="AE665" s="734" t="s">
        <v>1877</v>
      </c>
      <c r="AF665" s="734" t="s">
        <v>5035</v>
      </c>
      <c r="AG665" s="734"/>
      <c r="AH665" s="734"/>
      <c r="AI665" s="734"/>
      <c r="AJ665" s="734"/>
      <c r="AK665" s="734"/>
      <c r="AL665" s="734"/>
      <c r="AM665" s="802"/>
      <c r="AN665" s="738"/>
      <c r="AO665" s="772"/>
      <c r="AP665" s="789" t="s">
        <v>734</v>
      </c>
      <c r="AQ665" s="810" t="s">
        <v>734</v>
      </c>
      <c r="AR665" s="742" t="s">
        <v>771</v>
      </c>
      <c r="AS665" s="742" t="s">
        <v>5036</v>
      </c>
      <c r="AT665" s="810" t="s">
        <v>943</v>
      </c>
      <c r="AU665" s="743">
        <v>44562</v>
      </c>
      <c r="AV665" s="743">
        <v>46752</v>
      </c>
      <c r="AW665" s="744">
        <v>87</v>
      </c>
      <c r="AX665" s="803">
        <v>44860</v>
      </c>
      <c r="AY665" s="742" t="s">
        <v>869</v>
      </c>
      <c r="AZ665" s="742" t="s">
        <v>734</v>
      </c>
      <c r="BA665" s="734" t="s">
        <v>778</v>
      </c>
      <c r="BB665" s="734"/>
      <c r="BC665" s="734"/>
      <c r="BD665" s="734"/>
      <c r="BE665" s="767" t="s">
        <v>765</v>
      </c>
      <c r="BF665" s="804" t="s">
        <v>871</v>
      </c>
      <c r="BG665" s="746" t="s">
        <v>737</v>
      </c>
      <c r="BH665" s="746"/>
      <c r="BI665" s="747"/>
    </row>
    <row r="666" spans="1:61" ht="48" customHeight="1">
      <c r="A666" s="749">
        <v>470008202</v>
      </c>
      <c r="B666" s="849">
        <v>47</v>
      </c>
      <c r="C666" s="751" t="s">
        <v>1787</v>
      </c>
      <c r="D666" s="833"/>
      <c r="E666" s="753" t="s">
        <v>1714</v>
      </c>
      <c r="F666" s="753"/>
      <c r="G666" s="736" t="s">
        <v>2171</v>
      </c>
      <c r="H666" s="754" t="s">
        <v>748</v>
      </c>
      <c r="I666" s="770">
        <v>354</v>
      </c>
      <c r="J666" s="771" t="s">
        <v>771</v>
      </c>
      <c r="K666" s="757" t="s">
        <v>5037</v>
      </c>
      <c r="L666" s="758">
        <v>470015363</v>
      </c>
      <c r="M666" s="733" t="s">
        <v>5038</v>
      </c>
      <c r="N666" s="769" t="s">
        <v>5039</v>
      </c>
      <c r="O666" s="798" t="s">
        <v>5040</v>
      </c>
      <c r="P666" s="760"/>
      <c r="Q666" s="736"/>
      <c r="R666" s="736">
        <v>47550</v>
      </c>
      <c r="S666" s="761" t="s">
        <v>5041</v>
      </c>
      <c r="T666" s="728" t="s">
        <v>722</v>
      </c>
      <c r="U666" s="737" t="s">
        <v>5042</v>
      </c>
      <c r="V666" s="736"/>
      <c r="W666" s="736"/>
      <c r="X666" s="736"/>
      <c r="Y666" s="736"/>
      <c r="Z666" s="736" t="s">
        <v>5043</v>
      </c>
      <c r="AA666" s="736"/>
      <c r="AB666" s="734" t="s">
        <v>5044</v>
      </c>
      <c r="AC666" s="736"/>
      <c r="AD666" s="736">
        <v>47500</v>
      </c>
      <c r="AE666" s="734" t="s">
        <v>5045</v>
      </c>
      <c r="AF666" s="736" t="s">
        <v>5046</v>
      </c>
      <c r="AG666" s="736"/>
      <c r="AH666" s="736"/>
      <c r="AI666" s="736"/>
      <c r="AJ666" s="736"/>
      <c r="AK666" s="736"/>
      <c r="AL666" s="736"/>
      <c r="AM666" s="763"/>
      <c r="AN666" s="738"/>
      <c r="AO666" s="764"/>
      <c r="AP666" s="691" t="s">
        <v>737</v>
      </c>
      <c r="AQ666" s="691" t="s">
        <v>737</v>
      </c>
      <c r="AR666" s="691"/>
      <c r="AS666" s="752"/>
      <c r="AT666" s="691"/>
      <c r="AU666" s="765" t="s">
        <v>763</v>
      </c>
      <c r="AV666" s="765" t="s">
        <v>763</v>
      </c>
      <c r="AW666" s="766" t="s">
        <v>763</v>
      </c>
      <c r="AX666" s="765"/>
      <c r="AY666" s="691"/>
      <c r="AZ666" s="752"/>
      <c r="BA666" s="734"/>
      <c r="BB666" s="736"/>
      <c r="BC666" s="736"/>
      <c r="BD666" s="736"/>
      <c r="BE666" s="785" t="s">
        <v>5047</v>
      </c>
      <c r="BF666" s="794" t="s">
        <v>1723</v>
      </c>
      <c r="BG666" s="746" t="s">
        <v>737</v>
      </c>
      <c r="BH666" s="746"/>
      <c r="BI666" s="747"/>
    </row>
    <row r="667" spans="1:61" ht="38.450000000000003" customHeight="1">
      <c r="A667" s="846">
        <v>790013932</v>
      </c>
      <c r="B667" s="784">
        <v>79</v>
      </c>
      <c r="C667" s="751" t="s">
        <v>825</v>
      </c>
      <c r="D667" s="753"/>
      <c r="E667" s="753" t="s">
        <v>826</v>
      </c>
      <c r="F667" s="785"/>
      <c r="G667" s="791" t="s">
        <v>907</v>
      </c>
      <c r="H667" s="754" t="s">
        <v>748</v>
      </c>
      <c r="I667" s="730">
        <v>202</v>
      </c>
      <c r="J667" s="756" t="s">
        <v>1762</v>
      </c>
      <c r="K667" s="850" t="s">
        <v>5048</v>
      </c>
      <c r="L667" s="851">
        <v>790019004</v>
      </c>
      <c r="M667" s="733" t="s">
        <v>5049</v>
      </c>
      <c r="N667" s="769" t="s">
        <v>5049</v>
      </c>
      <c r="O667" s="734" t="s">
        <v>3727</v>
      </c>
      <c r="P667" s="734"/>
      <c r="Q667" s="760"/>
      <c r="R667" s="736">
        <v>79210</v>
      </c>
      <c r="S667" s="760" t="s">
        <v>1357</v>
      </c>
      <c r="T667" s="728" t="s">
        <v>2084</v>
      </c>
      <c r="U667" s="737" t="s">
        <v>5050</v>
      </c>
      <c r="V667" s="736"/>
      <c r="W667" s="734"/>
      <c r="X667" s="736"/>
      <c r="Y667" s="736"/>
      <c r="Z667" s="736" t="s">
        <v>5051</v>
      </c>
      <c r="AA667" s="736"/>
      <c r="AB667" s="734" t="s">
        <v>3727</v>
      </c>
      <c r="AC667" s="736"/>
      <c r="AD667" s="736">
        <v>79210</v>
      </c>
      <c r="AE667" s="734" t="s">
        <v>5052</v>
      </c>
      <c r="AF667" s="736" t="s">
        <v>5051</v>
      </c>
      <c r="AG667" s="853"/>
      <c r="AH667" s="853"/>
      <c r="AI667" s="853"/>
      <c r="AJ667" s="853"/>
      <c r="AK667" s="853"/>
      <c r="AL667" s="853"/>
      <c r="AM667" s="763"/>
      <c r="AN667" s="738"/>
      <c r="AO667" s="858"/>
      <c r="AP667" s="752" t="s">
        <v>737</v>
      </c>
      <c r="AQ667" s="859" t="s">
        <v>737</v>
      </c>
      <c r="AR667" s="691"/>
      <c r="AS667" s="752"/>
      <c r="AT667" s="822" t="s">
        <v>1769</v>
      </c>
      <c r="AU667" s="765" t="s">
        <v>763</v>
      </c>
      <c r="AV667" s="765" t="s">
        <v>763</v>
      </c>
      <c r="AW667" s="766" t="s">
        <v>763</v>
      </c>
      <c r="AX667" s="765"/>
      <c r="AY667" s="718"/>
      <c r="AZ667" s="752"/>
      <c r="BA667" s="755" t="s">
        <v>5053</v>
      </c>
      <c r="BB667" s="793"/>
      <c r="BC667" s="793"/>
      <c r="BD667" s="793"/>
      <c r="BE667" s="767" t="s">
        <v>2485</v>
      </c>
      <c r="BF667" s="785" t="s">
        <v>826</v>
      </c>
      <c r="BG667" s="746" t="s">
        <v>737</v>
      </c>
      <c r="BH667" s="746"/>
      <c r="BI667" s="747"/>
    </row>
    <row r="668" spans="1:61" ht="48" customHeight="1">
      <c r="A668" s="749">
        <v>640006268</v>
      </c>
      <c r="B668" s="750">
        <v>64</v>
      </c>
      <c r="C668" s="751" t="s">
        <v>745</v>
      </c>
      <c r="D668" s="752"/>
      <c r="E668" s="753" t="s">
        <v>746</v>
      </c>
      <c r="F668" s="752"/>
      <c r="G668" s="736" t="s">
        <v>2171</v>
      </c>
      <c r="H668" s="754" t="s">
        <v>748</v>
      </c>
      <c r="I668" s="770">
        <v>354</v>
      </c>
      <c r="J668" s="771" t="s">
        <v>771</v>
      </c>
      <c r="K668" s="757" t="s">
        <v>5054</v>
      </c>
      <c r="L668" s="758">
        <v>640006219</v>
      </c>
      <c r="M668" s="733" t="s">
        <v>5055</v>
      </c>
      <c r="N668" s="769" t="s">
        <v>5056</v>
      </c>
      <c r="O668" s="760" t="s">
        <v>5057</v>
      </c>
      <c r="P668" s="760"/>
      <c r="Q668" s="736"/>
      <c r="R668" s="736">
        <v>64800</v>
      </c>
      <c r="S668" s="761" t="s">
        <v>5058</v>
      </c>
      <c r="T668" s="728" t="s">
        <v>722</v>
      </c>
      <c r="U668" s="737" t="s">
        <v>5059</v>
      </c>
      <c r="V668" s="736"/>
      <c r="W668" s="736"/>
      <c r="X668" s="736"/>
      <c r="Y668" s="736"/>
      <c r="Z668" s="736" t="s">
        <v>5060</v>
      </c>
      <c r="AA668" s="736"/>
      <c r="AB668" s="734"/>
      <c r="AC668" s="736"/>
      <c r="AD668" s="736">
        <v>64800</v>
      </c>
      <c r="AE668" s="734" t="s">
        <v>5058</v>
      </c>
      <c r="AF668" s="736" t="s">
        <v>5061</v>
      </c>
      <c r="AG668" s="736"/>
      <c r="AH668" s="736"/>
      <c r="AI668" s="736"/>
      <c r="AJ668" s="736"/>
      <c r="AK668" s="736"/>
      <c r="AL668" s="736"/>
      <c r="AM668" s="763"/>
      <c r="AN668" s="738"/>
      <c r="AO668" s="764"/>
      <c r="AP668" s="691" t="s">
        <v>737</v>
      </c>
      <c r="AQ668" s="740" t="s">
        <v>737</v>
      </c>
      <c r="AR668" s="691"/>
      <c r="AS668" s="691"/>
      <c r="AT668" s="740"/>
      <c r="AU668" s="765" t="s">
        <v>763</v>
      </c>
      <c r="AV668" s="765" t="s">
        <v>763</v>
      </c>
      <c r="AW668" s="766" t="s">
        <v>853</v>
      </c>
      <c r="AX668" s="765"/>
      <c r="AY668" s="691"/>
      <c r="AZ668" s="752"/>
      <c r="BA668" s="734" t="s">
        <v>778</v>
      </c>
      <c r="BB668" s="736"/>
      <c r="BC668" s="736"/>
      <c r="BD668" s="736"/>
      <c r="BE668" s="767" t="s">
        <v>765</v>
      </c>
      <c r="BF668" s="794" t="s">
        <v>766</v>
      </c>
      <c r="BG668" s="746" t="s">
        <v>737</v>
      </c>
      <c r="BH668" s="746"/>
      <c r="BI668" s="747"/>
    </row>
    <row r="669" spans="1:61" ht="76.5" customHeight="1">
      <c r="A669" s="749">
        <v>640797171</v>
      </c>
      <c r="B669" s="750">
        <v>64</v>
      </c>
      <c r="C669" s="751" t="s">
        <v>745</v>
      </c>
      <c r="D669" s="752"/>
      <c r="E669" s="753" t="s">
        <v>746</v>
      </c>
      <c r="F669" s="752"/>
      <c r="G669" s="736" t="s">
        <v>769</v>
      </c>
      <c r="H669" s="754" t="s">
        <v>770</v>
      </c>
      <c r="I669" s="770">
        <v>354</v>
      </c>
      <c r="J669" s="771" t="s">
        <v>771</v>
      </c>
      <c r="K669" s="757" t="s">
        <v>5062</v>
      </c>
      <c r="L669" s="758">
        <v>640006219</v>
      </c>
      <c r="M669" s="733" t="s">
        <v>5055</v>
      </c>
      <c r="N669" s="769" t="s">
        <v>5056</v>
      </c>
      <c r="O669" s="760" t="s">
        <v>5063</v>
      </c>
      <c r="P669" s="760"/>
      <c r="Q669" s="736"/>
      <c r="R669" s="736">
        <v>64290</v>
      </c>
      <c r="S669" s="761" t="s">
        <v>1212</v>
      </c>
      <c r="T669" s="728" t="s">
        <v>722</v>
      </c>
      <c r="U669" s="737" t="s">
        <v>5064</v>
      </c>
      <c r="V669" s="736"/>
      <c r="W669" s="736"/>
      <c r="X669" s="736"/>
      <c r="Y669" s="736"/>
      <c r="Z669" s="736" t="s">
        <v>5065</v>
      </c>
      <c r="AA669" s="736"/>
      <c r="AB669" s="734"/>
      <c r="AC669" s="736"/>
      <c r="AD669" s="736">
        <v>64800</v>
      </c>
      <c r="AE669" s="734" t="s">
        <v>5058</v>
      </c>
      <c r="AF669" s="736" t="s">
        <v>5061</v>
      </c>
      <c r="AG669" s="736"/>
      <c r="AH669" s="736"/>
      <c r="AI669" s="736"/>
      <c r="AJ669" s="736"/>
      <c r="AK669" s="736"/>
      <c r="AL669" s="736"/>
      <c r="AM669" s="763"/>
      <c r="AN669" s="738"/>
      <c r="AO669" s="764"/>
      <c r="AP669" s="691" t="s">
        <v>737</v>
      </c>
      <c r="AQ669" s="691" t="s">
        <v>737</v>
      </c>
      <c r="AR669" s="691"/>
      <c r="AS669" s="752"/>
      <c r="AT669" s="691"/>
      <c r="AU669" s="765" t="s">
        <v>763</v>
      </c>
      <c r="AV669" s="765" t="s">
        <v>763</v>
      </c>
      <c r="AW669" s="766" t="s">
        <v>853</v>
      </c>
      <c r="AX669" s="765"/>
      <c r="AY669" s="691"/>
      <c r="AZ669" s="752"/>
      <c r="BA669" s="734"/>
      <c r="BB669" s="736"/>
      <c r="BC669" s="736"/>
      <c r="BD669" s="736"/>
      <c r="BE669" s="767" t="s">
        <v>765</v>
      </c>
      <c r="BF669" s="794" t="s">
        <v>766</v>
      </c>
      <c r="BG669" s="746" t="s">
        <v>737</v>
      </c>
      <c r="BH669" s="746"/>
      <c r="BI669" s="747"/>
    </row>
    <row r="670" spans="1:61" ht="75" customHeight="1">
      <c r="A670" s="749">
        <v>640795662</v>
      </c>
      <c r="B670" s="750">
        <v>64</v>
      </c>
      <c r="C670" s="751" t="s">
        <v>745</v>
      </c>
      <c r="D670" s="752"/>
      <c r="E670" s="753" t="s">
        <v>746</v>
      </c>
      <c r="F670" s="752"/>
      <c r="G670" s="736" t="s">
        <v>827</v>
      </c>
      <c r="H670" s="754" t="s">
        <v>748</v>
      </c>
      <c r="I670" s="770">
        <v>354</v>
      </c>
      <c r="J670" s="771" t="s">
        <v>771</v>
      </c>
      <c r="K670" s="757" t="s">
        <v>5066</v>
      </c>
      <c r="L670" s="758">
        <v>640006219</v>
      </c>
      <c r="M670" s="733" t="s">
        <v>5055</v>
      </c>
      <c r="N670" s="769" t="s">
        <v>5067</v>
      </c>
      <c r="O670" s="760" t="s">
        <v>5068</v>
      </c>
      <c r="P670" s="760"/>
      <c r="Q670" s="736"/>
      <c r="R670" s="736">
        <v>64260</v>
      </c>
      <c r="S670" s="761" t="s">
        <v>5069</v>
      </c>
      <c r="T670" s="728" t="s">
        <v>722</v>
      </c>
      <c r="U670" s="737" t="s">
        <v>5070</v>
      </c>
      <c r="V670" s="736"/>
      <c r="W670" s="736"/>
      <c r="X670" s="736"/>
      <c r="Y670" s="736"/>
      <c r="Z670" s="736" t="s">
        <v>5071</v>
      </c>
      <c r="AA670" s="736"/>
      <c r="AB670" s="734"/>
      <c r="AC670" s="736"/>
      <c r="AD670" s="736">
        <v>64800</v>
      </c>
      <c r="AE670" s="734" t="s">
        <v>5058</v>
      </c>
      <c r="AF670" s="736" t="s">
        <v>5061</v>
      </c>
      <c r="AG670" s="736"/>
      <c r="AH670" s="736"/>
      <c r="AI670" s="736"/>
      <c r="AJ670" s="736"/>
      <c r="AK670" s="736"/>
      <c r="AL670" s="736"/>
      <c r="AM670" s="763"/>
      <c r="AN670" s="738"/>
      <c r="AO670" s="764"/>
      <c r="AP670" s="691" t="s">
        <v>737</v>
      </c>
      <c r="AQ670" s="691" t="s">
        <v>737</v>
      </c>
      <c r="AR670" s="691"/>
      <c r="AS670" s="752"/>
      <c r="AT670" s="691"/>
      <c r="AU670" s="765" t="s">
        <v>763</v>
      </c>
      <c r="AV670" s="765" t="s">
        <v>763</v>
      </c>
      <c r="AW670" s="766" t="s">
        <v>853</v>
      </c>
      <c r="AX670" s="765"/>
      <c r="AY670" s="691"/>
      <c r="AZ670" s="752"/>
      <c r="BA670" s="734"/>
      <c r="BB670" s="773" t="s">
        <v>5072</v>
      </c>
      <c r="BC670" s="736"/>
      <c r="BD670" s="736"/>
      <c r="BE670" s="833" t="s">
        <v>5073</v>
      </c>
      <c r="BF670" s="1006" t="s">
        <v>5074</v>
      </c>
      <c r="BG670" s="746" t="s">
        <v>737</v>
      </c>
      <c r="BH670" s="746"/>
      <c r="BI670" s="747"/>
    </row>
    <row r="671" spans="1:61" ht="71.25" customHeight="1">
      <c r="A671" s="749">
        <v>470011131</v>
      </c>
      <c r="B671" s="849">
        <v>47</v>
      </c>
      <c r="C671" s="727" t="s">
        <v>1787</v>
      </c>
      <c r="D671" s="727"/>
      <c r="E671" s="753" t="s">
        <v>1714</v>
      </c>
      <c r="F671" s="753"/>
      <c r="G671" s="736" t="s">
        <v>827</v>
      </c>
      <c r="H671" s="754" t="s">
        <v>748</v>
      </c>
      <c r="I671" s="770">
        <v>354</v>
      </c>
      <c r="J671" s="771" t="s">
        <v>771</v>
      </c>
      <c r="K671" s="757" t="s">
        <v>5075</v>
      </c>
      <c r="L671" s="758">
        <v>470011115</v>
      </c>
      <c r="M671" s="733" t="s">
        <v>5076</v>
      </c>
      <c r="N671" s="769" t="s">
        <v>5076</v>
      </c>
      <c r="O671" s="791" t="s">
        <v>1722</v>
      </c>
      <c r="P671" s="760"/>
      <c r="Q671" s="736"/>
      <c r="R671" s="736">
        <v>47310</v>
      </c>
      <c r="S671" s="761" t="s">
        <v>5077</v>
      </c>
      <c r="T671" s="728" t="s">
        <v>722</v>
      </c>
      <c r="U671" s="737" t="s">
        <v>5078</v>
      </c>
      <c r="V671" s="736"/>
      <c r="W671" s="736"/>
      <c r="X671" s="736"/>
      <c r="Y671" s="736"/>
      <c r="Z671" s="736" t="s">
        <v>5079</v>
      </c>
      <c r="AA671" s="736"/>
      <c r="AB671" s="734"/>
      <c r="AC671" s="736"/>
      <c r="AD671" s="736">
        <v>47310</v>
      </c>
      <c r="AE671" s="734" t="s">
        <v>1743</v>
      </c>
      <c r="AF671" s="736" t="s">
        <v>5079</v>
      </c>
      <c r="AG671" s="736"/>
      <c r="AH671" s="736"/>
      <c r="AI671" s="736"/>
      <c r="AJ671" s="736"/>
      <c r="AK671" s="736"/>
      <c r="AL671" s="736"/>
      <c r="AM671" s="763"/>
      <c r="AN671" s="738"/>
      <c r="AO671" s="764"/>
      <c r="AP671" s="691" t="s">
        <v>737</v>
      </c>
      <c r="AQ671" s="740" t="s">
        <v>737</v>
      </c>
      <c r="AR671" s="691"/>
      <c r="AS671" s="691"/>
      <c r="AT671" s="740"/>
      <c r="AU671" s="765" t="s">
        <v>763</v>
      </c>
      <c r="AV671" s="765" t="s">
        <v>763</v>
      </c>
      <c r="AW671" s="766" t="s">
        <v>763</v>
      </c>
      <c r="AX671" s="765"/>
      <c r="AY671" s="691"/>
      <c r="AZ671" s="752"/>
      <c r="BA671" s="734" t="s">
        <v>778</v>
      </c>
      <c r="BB671" s="736"/>
      <c r="BC671" s="736"/>
      <c r="BD671" s="736"/>
      <c r="BE671" s="734" t="s">
        <v>4700</v>
      </c>
      <c r="BF671" s="794" t="s">
        <v>1723</v>
      </c>
      <c r="BG671" s="746" t="s">
        <v>737</v>
      </c>
      <c r="BH671" s="746"/>
      <c r="BI671" s="747"/>
    </row>
    <row r="672" spans="1:61" ht="63.75" customHeight="1">
      <c r="A672" s="749">
        <v>330791344</v>
      </c>
      <c r="B672" s="825">
        <v>33</v>
      </c>
      <c r="C672" s="751" t="s">
        <v>1358</v>
      </c>
      <c r="D672" s="752"/>
      <c r="E672" s="727" t="s">
        <v>1411</v>
      </c>
      <c r="F672" s="899"/>
      <c r="G672" s="736" t="s">
        <v>2171</v>
      </c>
      <c r="H672" s="754" t="s">
        <v>748</v>
      </c>
      <c r="I672" s="770">
        <v>354</v>
      </c>
      <c r="J672" s="771" t="s">
        <v>771</v>
      </c>
      <c r="K672" s="757" t="s">
        <v>5080</v>
      </c>
      <c r="L672" s="758">
        <v>330004854</v>
      </c>
      <c r="M672" s="733" t="s">
        <v>5081</v>
      </c>
      <c r="N672" s="769" t="s">
        <v>5082</v>
      </c>
      <c r="O672" s="760" t="s">
        <v>5083</v>
      </c>
      <c r="P672" s="760"/>
      <c r="Q672" s="736"/>
      <c r="R672" s="736">
        <v>33260</v>
      </c>
      <c r="S672" s="761" t="s">
        <v>4350</v>
      </c>
      <c r="T672" s="728" t="s">
        <v>722</v>
      </c>
      <c r="U672" s="737" t="s">
        <v>5084</v>
      </c>
      <c r="V672" s="736"/>
      <c r="W672" s="736"/>
      <c r="X672" s="736"/>
      <c r="Y672" s="736"/>
      <c r="Z672" s="736" t="s">
        <v>5085</v>
      </c>
      <c r="AA672" s="734" t="s">
        <v>5086</v>
      </c>
      <c r="AB672" s="734" t="s">
        <v>5087</v>
      </c>
      <c r="AC672" s="736"/>
      <c r="AD672" s="736">
        <v>33260</v>
      </c>
      <c r="AE672" s="734" t="s">
        <v>4350</v>
      </c>
      <c r="AF672" s="736" t="s">
        <v>5085</v>
      </c>
      <c r="AG672" s="736"/>
      <c r="AH672" s="736"/>
      <c r="AI672" s="736"/>
      <c r="AJ672" s="736"/>
      <c r="AK672" s="736"/>
      <c r="AL672" s="736"/>
      <c r="AM672" s="763"/>
      <c r="AN672" s="738"/>
      <c r="AO672" s="764"/>
      <c r="AP672" s="691" t="s">
        <v>737</v>
      </c>
      <c r="AQ672" s="740" t="s">
        <v>737</v>
      </c>
      <c r="AR672" s="691"/>
      <c r="AS672" s="691"/>
      <c r="AT672" s="740"/>
      <c r="AU672" s="765" t="s">
        <v>763</v>
      </c>
      <c r="AV672" s="765" t="s">
        <v>763</v>
      </c>
      <c r="AW672" s="766" t="s">
        <v>763</v>
      </c>
      <c r="AX672" s="765"/>
      <c r="AY672" s="691"/>
      <c r="AZ672" s="752"/>
      <c r="BA672" s="734" t="s">
        <v>778</v>
      </c>
      <c r="BB672" s="736"/>
      <c r="BC672" s="736"/>
      <c r="BD672" s="736"/>
      <c r="BE672" s="767" t="s">
        <v>1941</v>
      </c>
      <c r="BF672" s="753" t="s">
        <v>1942</v>
      </c>
      <c r="BG672" s="746" t="s">
        <v>737</v>
      </c>
      <c r="BH672" s="746"/>
      <c r="BI672" s="747"/>
    </row>
    <row r="673" spans="1:61" ht="37.15" customHeight="1">
      <c r="A673" s="749">
        <v>640790515</v>
      </c>
      <c r="B673" s="750">
        <v>64</v>
      </c>
      <c r="C673" s="751" t="s">
        <v>745</v>
      </c>
      <c r="D673" s="752"/>
      <c r="E673" s="753" t="s">
        <v>746</v>
      </c>
      <c r="F673" s="752"/>
      <c r="G673" s="736" t="s">
        <v>769</v>
      </c>
      <c r="H673" s="754" t="s">
        <v>770</v>
      </c>
      <c r="I673" s="770">
        <v>354</v>
      </c>
      <c r="J673" s="771" t="s">
        <v>771</v>
      </c>
      <c r="K673" s="757" t="s">
        <v>5088</v>
      </c>
      <c r="L673" s="758">
        <v>640003703</v>
      </c>
      <c r="M673" s="733" t="s">
        <v>5089</v>
      </c>
      <c r="N673" s="769" t="s">
        <v>5090</v>
      </c>
      <c r="O673" s="760" t="s">
        <v>5091</v>
      </c>
      <c r="P673" s="760"/>
      <c r="Q673" s="736"/>
      <c r="R673" s="736">
        <v>64130</v>
      </c>
      <c r="S673" s="761" t="s">
        <v>5092</v>
      </c>
      <c r="T673" s="728" t="s">
        <v>722</v>
      </c>
      <c r="U673" s="737" t="s">
        <v>5093</v>
      </c>
      <c r="V673" s="736"/>
      <c r="W673" s="736"/>
      <c r="X673" s="736"/>
      <c r="Y673" s="736"/>
      <c r="Z673" s="736" t="s">
        <v>5094</v>
      </c>
      <c r="AA673" s="734" t="s">
        <v>5095</v>
      </c>
      <c r="AB673" s="734" t="s">
        <v>5091</v>
      </c>
      <c r="AC673" s="736"/>
      <c r="AD673" s="736">
        <v>64130</v>
      </c>
      <c r="AE673" s="734" t="s">
        <v>5092</v>
      </c>
      <c r="AF673" s="736" t="s">
        <v>5094</v>
      </c>
      <c r="AG673" s="736"/>
      <c r="AH673" s="736"/>
      <c r="AI673" s="736"/>
      <c r="AJ673" s="736"/>
      <c r="AK673" s="736"/>
      <c r="AL673" s="736"/>
      <c r="AM673" s="763"/>
      <c r="AN673" s="738"/>
      <c r="AO673" s="772"/>
      <c r="AP673" s="691" t="s">
        <v>737</v>
      </c>
      <c r="AQ673" s="740" t="s">
        <v>737</v>
      </c>
      <c r="AR673" s="691"/>
      <c r="AS673" s="691"/>
      <c r="AT673" s="740"/>
      <c r="AU673" s="765" t="s">
        <v>763</v>
      </c>
      <c r="AV673" s="765" t="s">
        <v>763</v>
      </c>
      <c r="AW673" s="766" t="s">
        <v>853</v>
      </c>
      <c r="AX673" s="765"/>
      <c r="AY673" s="691"/>
      <c r="AZ673" s="752"/>
      <c r="BA673" s="734" t="s">
        <v>778</v>
      </c>
      <c r="BB673" s="736"/>
      <c r="BC673" s="736"/>
      <c r="BD673" s="736"/>
      <c r="BE673" s="767" t="s">
        <v>765</v>
      </c>
      <c r="BF673" s="794" t="s">
        <v>766</v>
      </c>
      <c r="BG673" s="746" t="s">
        <v>737</v>
      </c>
      <c r="BH673" s="746"/>
      <c r="BI673" s="747"/>
    </row>
    <row r="674" spans="1:61" ht="58.15" customHeight="1">
      <c r="A674" s="749">
        <v>400791232</v>
      </c>
      <c r="B674" s="827">
        <v>40</v>
      </c>
      <c r="C674" s="751" t="s">
        <v>1524</v>
      </c>
      <c r="D674" s="752"/>
      <c r="E674" s="753" t="s">
        <v>1149</v>
      </c>
      <c r="F674" s="752"/>
      <c r="G674" s="736" t="s">
        <v>769</v>
      </c>
      <c r="H674" s="754" t="s">
        <v>770</v>
      </c>
      <c r="I674" s="770">
        <v>354</v>
      </c>
      <c r="J674" s="771" t="s">
        <v>771</v>
      </c>
      <c r="K674" s="757" t="s">
        <v>5096</v>
      </c>
      <c r="L674" s="758">
        <v>400011037</v>
      </c>
      <c r="M674" s="733" t="s">
        <v>5097</v>
      </c>
      <c r="N674" s="769" t="s">
        <v>5098</v>
      </c>
      <c r="O674" s="760" t="s">
        <v>5099</v>
      </c>
      <c r="P674" s="760"/>
      <c r="Q674" s="736"/>
      <c r="R674" s="736">
        <v>40170</v>
      </c>
      <c r="S674" s="761" t="s">
        <v>2206</v>
      </c>
      <c r="T674" s="728" t="s">
        <v>722</v>
      </c>
      <c r="U674" s="737" t="s">
        <v>5100</v>
      </c>
      <c r="V674" s="736"/>
      <c r="W674" s="736"/>
      <c r="X674" s="736"/>
      <c r="Y674" s="736"/>
      <c r="Z674" s="736" t="s">
        <v>5101</v>
      </c>
      <c r="AA674" s="736"/>
      <c r="AB674" s="734" t="s">
        <v>5102</v>
      </c>
      <c r="AC674" s="736"/>
      <c r="AD674" s="736">
        <v>40170</v>
      </c>
      <c r="AE674" s="734" t="s">
        <v>2206</v>
      </c>
      <c r="AF674" s="736" t="s">
        <v>5101</v>
      </c>
      <c r="AG674" s="736"/>
      <c r="AH674" s="736"/>
      <c r="AI674" s="736"/>
      <c r="AJ674" s="736"/>
      <c r="AK674" s="736"/>
      <c r="AL674" s="736"/>
      <c r="AM674" s="763"/>
      <c r="AN674" s="738"/>
      <c r="AO674" s="764"/>
      <c r="AP674" s="691" t="s">
        <v>737</v>
      </c>
      <c r="AQ674" s="691" t="s">
        <v>737</v>
      </c>
      <c r="AR674" s="691"/>
      <c r="AS674" s="752"/>
      <c r="AT674" s="691"/>
      <c r="AU674" s="765" t="s">
        <v>763</v>
      </c>
      <c r="AV674" s="765" t="s">
        <v>763</v>
      </c>
      <c r="AW674" s="766" t="s">
        <v>763</v>
      </c>
      <c r="AX674" s="765"/>
      <c r="AY674" s="691"/>
      <c r="AZ674" s="752"/>
      <c r="BA674" s="734"/>
      <c r="BB674" s="736"/>
      <c r="BC674" s="736"/>
      <c r="BD674" s="736"/>
      <c r="BE674" s="767" t="s">
        <v>4958</v>
      </c>
      <c r="BF674" s="794" t="s">
        <v>902</v>
      </c>
      <c r="BG674" s="746" t="s">
        <v>737</v>
      </c>
      <c r="BH674" s="746"/>
      <c r="BI674" s="747"/>
    </row>
    <row r="675" spans="1:61" ht="38.25" customHeight="1">
      <c r="A675" s="795">
        <v>870004025</v>
      </c>
      <c r="B675" s="796">
        <v>87</v>
      </c>
      <c r="C675" s="727" t="s">
        <v>745</v>
      </c>
      <c r="D675" s="727"/>
      <c r="E675" s="797" t="s">
        <v>858</v>
      </c>
      <c r="F675" s="797"/>
      <c r="G675" s="734" t="s">
        <v>827</v>
      </c>
      <c r="H675" s="798" t="s">
        <v>748</v>
      </c>
      <c r="I675" s="773">
        <v>354</v>
      </c>
      <c r="J675" s="734" t="s">
        <v>771</v>
      </c>
      <c r="K675" s="799" t="s">
        <v>5103</v>
      </c>
      <c r="L675" s="800">
        <v>870000981</v>
      </c>
      <c r="M675" s="733" t="s">
        <v>5104</v>
      </c>
      <c r="N675" s="769" t="s">
        <v>5104</v>
      </c>
      <c r="O675" s="734" t="s">
        <v>5105</v>
      </c>
      <c r="P675" s="734" t="s">
        <v>5106</v>
      </c>
      <c r="Q675" s="734"/>
      <c r="R675" s="734">
        <v>87000</v>
      </c>
      <c r="S675" s="734" t="s">
        <v>1877</v>
      </c>
      <c r="T675" s="728" t="s">
        <v>722</v>
      </c>
      <c r="U675" s="737" t="s">
        <v>5107</v>
      </c>
      <c r="V675" s="734"/>
      <c r="W675" s="734"/>
      <c r="X675" s="734"/>
      <c r="Y675" s="734"/>
      <c r="Z675" s="734" t="s">
        <v>5108</v>
      </c>
      <c r="AA675" s="801"/>
      <c r="AB675" s="734" t="s">
        <v>5109</v>
      </c>
      <c r="AC675" s="734"/>
      <c r="AD675" s="734">
        <v>87000</v>
      </c>
      <c r="AE675" s="734" t="s">
        <v>1877</v>
      </c>
      <c r="AF675" s="734" t="s">
        <v>5110</v>
      </c>
      <c r="AG675" s="734"/>
      <c r="AH675" s="734"/>
      <c r="AI675" s="734"/>
      <c r="AJ675" s="734"/>
      <c r="AK675" s="734"/>
      <c r="AL675" s="734"/>
      <c r="AM675" s="738"/>
      <c r="AN675" s="738"/>
      <c r="AO675" s="764"/>
      <c r="AP675" s="740" t="s">
        <v>734</v>
      </c>
      <c r="AQ675" s="712" t="s">
        <v>734</v>
      </c>
      <c r="AR675" s="742" t="s">
        <v>1757</v>
      </c>
      <c r="AS675" s="742" t="s">
        <v>5111</v>
      </c>
      <c r="AT675" s="712"/>
      <c r="AU675" s="743">
        <v>43466</v>
      </c>
      <c r="AV675" s="743">
        <v>45291</v>
      </c>
      <c r="AW675" s="744">
        <v>87</v>
      </c>
      <c r="AX675" s="803">
        <v>43864</v>
      </c>
      <c r="AY675" s="742" t="s">
        <v>5112</v>
      </c>
      <c r="AZ675" s="742" t="s">
        <v>734</v>
      </c>
      <c r="BA675" s="734" t="s">
        <v>778</v>
      </c>
      <c r="BB675" s="734"/>
      <c r="BC675" s="734"/>
      <c r="BD675" s="734"/>
      <c r="BE675" s="767" t="s">
        <v>765</v>
      </c>
      <c r="BF675" s="892" t="s">
        <v>871</v>
      </c>
      <c r="BG675" s="746" t="s">
        <v>737</v>
      </c>
      <c r="BH675" s="746"/>
      <c r="BI675" s="747"/>
    </row>
    <row r="676" spans="1:61" ht="45" customHeight="1">
      <c r="A676" s="795">
        <v>870016342</v>
      </c>
      <c r="B676" s="796">
        <v>87</v>
      </c>
      <c r="C676" s="727" t="s">
        <v>745</v>
      </c>
      <c r="D676" s="727"/>
      <c r="E676" s="797" t="s">
        <v>858</v>
      </c>
      <c r="F676" s="797"/>
      <c r="G676" s="791" t="s">
        <v>907</v>
      </c>
      <c r="H676" s="791" t="s">
        <v>748</v>
      </c>
      <c r="I676" s="730">
        <v>207</v>
      </c>
      <c r="J676" s="727" t="s">
        <v>908</v>
      </c>
      <c r="K676" s="769" t="s">
        <v>5113</v>
      </c>
      <c r="L676" s="800">
        <v>870000981</v>
      </c>
      <c r="M676" s="733" t="s">
        <v>5104</v>
      </c>
      <c r="N676" s="769" t="s">
        <v>5104</v>
      </c>
      <c r="O676" s="734" t="s">
        <v>5105</v>
      </c>
      <c r="P676" s="734" t="s">
        <v>5114</v>
      </c>
      <c r="Q676" s="734" t="s">
        <v>5115</v>
      </c>
      <c r="R676" s="736">
        <v>87000</v>
      </c>
      <c r="S676" s="734" t="s">
        <v>1877</v>
      </c>
      <c r="T676" s="728" t="s">
        <v>722</v>
      </c>
      <c r="U676" s="737" t="s">
        <v>5116</v>
      </c>
      <c r="V676" s="734"/>
      <c r="W676" s="734"/>
      <c r="X676" s="734"/>
      <c r="Y676" s="734"/>
      <c r="Z676" s="734" t="s">
        <v>5108</v>
      </c>
      <c r="AA676" s="801"/>
      <c r="AB676" s="734" t="s">
        <v>5109</v>
      </c>
      <c r="AC676" s="734"/>
      <c r="AD676" s="734">
        <v>87000</v>
      </c>
      <c r="AE676" s="734" t="s">
        <v>1877</v>
      </c>
      <c r="AF676" s="734" t="s">
        <v>5108</v>
      </c>
      <c r="AG676" s="734"/>
      <c r="AH676" s="734"/>
      <c r="AI676" s="734"/>
      <c r="AJ676" s="734"/>
      <c r="AK676" s="734"/>
      <c r="AL676" s="734"/>
      <c r="AM676" s="802"/>
      <c r="AN676" s="738"/>
      <c r="AO676" s="764"/>
      <c r="AP676" s="740" t="s">
        <v>734</v>
      </c>
      <c r="AQ676" s="712" t="s">
        <v>734</v>
      </c>
      <c r="AR676" s="742" t="s">
        <v>1757</v>
      </c>
      <c r="AS676" s="742" t="s">
        <v>5111</v>
      </c>
      <c r="AT676" s="712"/>
      <c r="AU676" s="743">
        <v>43466</v>
      </c>
      <c r="AV676" s="743">
        <v>45291</v>
      </c>
      <c r="AW676" s="744">
        <v>87</v>
      </c>
      <c r="AX676" s="803">
        <v>43864</v>
      </c>
      <c r="AY676" s="742" t="s">
        <v>5112</v>
      </c>
      <c r="AZ676" s="742" t="s">
        <v>734</v>
      </c>
      <c r="BA676" s="734"/>
      <c r="BB676" s="734"/>
      <c r="BC676" s="734"/>
      <c r="BD676" s="734"/>
      <c r="BE676" s="767" t="s">
        <v>765</v>
      </c>
      <c r="BF676" s="804" t="s">
        <v>871</v>
      </c>
      <c r="BG676" s="746" t="s">
        <v>737</v>
      </c>
      <c r="BH676" s="746"/>
      <c r="BI676" s="747"/>
    </row>
    <row r="677" spans="1:61" ht="36" customHeight="1">
      <c r="A677" s="749">
        <v>240006700</v>
      </c>
      <c r="B677" s="840">
        <v>24</v>
      </c>
      <c r="C677" s="753" t="s">
        <v>765</v>
      </c>
      <c r="D677" s="728"/>
      <c r="E677" s="753" t="s">
        <v>4106</v>
      </c>
      <c r="F677" s="753" t="s">
        <v>1594</v>
      </c>
      <c r="G677" s="736" t="s">
        <v>827</v>
      </c>
      <c r="H677" s="754" t="s">
        <v>748</v>
      </c>
      <c r="I677" s="770">
        <v>354</v>
      </c>
      <c r="J677" s="771" t="s">
        <v>771</v>
      </c>
      <c r="K677" s="757" t="s">
        <v>5117</v>
      </c>
      <c r="L677" s="758">
        <v>240006981</v>
      </c>
      <c r="M677" s="733" t="s">
        <v>5118</v>
      </c>
      <c r="N677" s="769" t="s">
        <v>5119</v>
      </c>
      <c r="O677" s="760" t="s">
        <v>5120</v>
      </c>
      <c r="P677" s="760"/>
      <c r="Q677" s="736"/>
      <c r="R677" s="736">
        <v>24640</v>
      </c>
      <c r="S677" s="761" t="s">
        <v>5121</v>
      </c>
      <c r="T677" s="728" t="s">
        <v>722</v>
      </c>
      <c r="U677" s="737" t="s">
        <v>5122</v>
      </c>
      <c r="V677" s="736"/>
      <c r="W677" s="736"/>
      <c r="X677" s="736"/>
      <c r="Y677" s="736"/>
      <c r="Z677" s="736"/>
      <c r="AA677" s="736"/>
      <c r="AB677" s="734" t="s">
        <v>5120</v>
      </c>
      <c r="AC677" s="736"/>
      <c r="AD677" s="736">
        <v>24640</v>
      </c>
      <c r="AE677" s="734" t="s">
        <v>5121</v>
      </c>
      <c r="AF677" s="894">
        <v>553053200</v>
      </c>
      <c r="AG677" s="736"/>
      <c r="AH677" s="736"/>
      <c r="AI677" s="736"/>
      <c r="AJ677" s="736"/>
      <c r="AK677" s="736"/>
      <c r="AL677" s="736"/>
      <c r="AM677" s="763"/>
      <c r="AN677" s="738"/>
      <c r="AO677" s="764"/>
      <c r="AP677" s="691" t="s">
        <v>737</v>
      </c>
      <c r="AQ677" s="740" t="s">
        <v>737</v>
      </c>
      <c r="AR677" s="691"/>
      <c r="AS677" s="691"/>
      <c r="AT677" s="740"/>
      <c r="AU677" s="765" t="s">
        <v>763</v>
      </c>
      <c r="AV677" s="765" t="s">
        <v>763</v>
      </c>
      <c r="AW677" s="766" t="s">
        <v>763</v>
      </c>
      <c r="AX677" s="765"/>
      <c r="AY677" s="691"/>
      <c r="AZ677" s="752"/>
      <c r="BA677" s="734" t="s">
        <v>778</v>
      </c>
      <c r="BB677" s="736"/>
      <c r="BC677" s="736"/>
      <c r="BD677" s="736"/>
      <c r="BE677" s="773" t="s">
        <v>1049</v>
      </c>
      <c r="BF677" s="794" t="s">
        <v>1610</v>
      </c>
      <c r="BG677" s="746" t="s">
        <v>737</v>
      </c>
      <c r="BH677" s="746"/>
      <c r="BI677" s="747"/>
    </row>
    <row r="678" spans="1:61" ht="37.5" customHeight="1">
      <c r="A678" s="1007">
        <v>230000549</v>
      </c>
      <c r="B678" s="820">
        <v>23</v>
      </c>
      <c r="C678" s="753" t="s">
        <v>765</v>
      </c>
      <c r="D678" s="728"/>
      <c r="E678" s="753" t="s">
        <v>1035</v>
      </c>
      <c r="F678" s="785"/>
      <c r="G678" s="1008" t="s">
        <v>769</v>
      </c>
      <c r="H678" s="771" t="s">
        <v>770</v>
      </c>
      <c r="I678" s="770">
        <v>354</v>
      </c>
      <c r="J678" s="771" t="s">
        <v>771</v>
      </c>
      <c r="K678" s="1009" t="s">
        <v>5123</v>
      </c>
      <c r="L678" s="1010">
        <v>230000325</v>
      </c>
      <c r="M678" s="733" t="s">
        <v>5124</v>
      </c>
      <c r="N678" s="769" t="s">
        <v>5125</v>
      </c>
      <c r="O678" s="734" t="s">
        <v>5126</v>
      </c>
      <c r="P678" s="734"/>
      <c r="Q678" s="787"/>
      <c r="R678" s="736">
        <v>23230</v>
      </c>
      <c r="S678" s="787" t="s">
        <v>5127</v>
      </c>
      <c r="T678" s="728" t="s">
        <v>722</v>
      </c>
      <c r="U678" s="737" t="s">
        <v>5128</v>
      </c>
      <c r="V678" s="736"/>
      <c r="W678" s="734"/>
      <c r="X678" s="736"/>
      <c r="Y678" s="736"/>
      <c r="Z678" s="736" t="s">
        <v>5129</v>
      </c>
      <c r="AA678" s="736"/>
      <c r="AB678" s="734" t="s">
        <v>5130</v>
      </c>
      <c r="AC678" s="736"/>
      <c r="AD678" s="736">
        <v>23230</v>
      </c>
      <c r="AE678" s="734" t="s">
        <v>5127</v>
      </c>
      <c r="AF678" s="736" t="s">
        <v>5129</v>
      </c>
      <c r="AG678" s="853"/>
      <c r="AH678" s="853"/>
      <c r="AI678" s="853"/>
      <c r="AJ678" s="853"/>
      <c r="AK678" s="853"/>
      <c r="AL678" s="853"/>
      <c r="AM678" s="763"/>
      <c r="AN678" s="738"/>
      <c r="AO678" s="765"/>
      <c r="AP678" s="691" t="s">
        <v>737</v>
      </c>
      <c r="AQ678" s="859" t="s">
        <v>737</v>
      </c>
      <c r="AR678" s="691"/>
      <c r="AS678" s="752"/>
      <c r="AT678" s="823" t="s">
        <v>5131</v>
      </c>
      <c r="AU678" s="765" t="s">
        <v>763</v>
      </c>
      <c r="AV678" s="765" t="s">
        <v>763</v>
      </c>
      <c r="AW678" s="766" t="s">
        <v>763</v>
      </c>
      <c r="AX678" s="765"/>
      <c r="AY678" s="718"/>
      <c r="AZ678" s="752"/>
      <c r="BA678" s="791"/>
      <c r="BB678" s="793"/>
      <c r="BC678" s="793"/>
      <c r="BD678" s="793"/>
      <c r="BE678" s="773" t="s">
        <v>1049</v>
      </c>
      <c r="BF678" s="785" t="s">
        <v>1050</v>
      </c>
      <c r="BG678" s="746" t="s">
        <v>737</v>
      </c>
      <c r="BH678" s="746"/>
      <c r="BI678" s="747"/>
    </row>
    <row r="679" spans="1:61" ht="40.9" customHeight="1">
      <c r="A679" s="749">
        <v>470003039</v>
      </c>
      <c r="B679" s="849">
        <v>47</v>
      </c>
      <c r="C679" s="751" t="s">
        <v>1787</v>
      </c>
      <c r="D679" s="833"/>
      <c r="E679" s="753" t="s">
        <v>1714</v>
      </c>
      <c r="F679" s="753"/>
      <c r="G679" s="736" t="s">
        <v>715</v>
      </c>
      <c r="H679" s="754" t="s">
        <v>715</v>
      </c>
      <c r="I679" s="755">
        <v>183</v>
      </c>
      <c r="J679" s="756" t="s">
        <v>741</v>
      </c>
      <c r="K679" s="757" t="s">
        <v>5132</v>
      </c>
      <c r="L679" s="758">
        <v>470009143</v>
      </c>
      <c r="M679" s="733" t="s">
        <v>5133</v>
      </c>
      <c r="N679" s="769" t="s">
        <v>5133</v>
      </c>
      <c r="O679" s="734" t="s">
        <v>5134</v>
      </c>
      <c r="P679" s="760"/>
      <c r="Q679" s="736"/>
      <c r="R679" s="736">
        <v>47350</v>
      </c>
      <c r="S679" s="761" t="s">
        <v>5135</v>
      </c>
      <c r="T679" s="728" t="s">
        <v>722</v>
      </c>
      <c r="U679" s="737" t="s">
        <v>5136</v>
      </c>
      <c r="V679" s="736" t="s">
        <v>813</v>
      </c>
      <c r="W679" s="736" t="s">
        <v>5137</v>
      </c>
      <c r="X679" s="736" t="s">
        <v>5138</v>
      </c>
      <c r="Y679" s="736" t="s">
        <v>954</v>
      </c>
      <c r="Z679" s="736" t="s">
        <v>5139</v>
      </c>
      <c r="AA679" s="736"/>
      <c r="AB679" s="734"/>
      <c r="AC679" s="736"/>
      <c r="AD679" s="736">
        <v>47350</v>
      </c>
      <c r="AE679" s="734" t="s">
        <v>5135</v>
      </c>
      <c r="AF679" s="736" t="s">
        <v>5140</v>
      </c>
      <c r="AG679" s="736"/>
      <c r="AH679" s="736"/>
      <c r="AI679" s="736"/>
      <c r="AJ679" s="736"/>
      <c r="AK679" s="736"/>
      <c r="AL679" s="736"/>
      <c r="AM679" s="763"/>
      <c r="AN679" s="738"/>
      <c r="AO679" s="764"/>
      <c r="AP679" s="740" t="s">
        <v>737</v>
      </c>
      <c r="AQ679" s="691" t="s">
        <v>737</v>
      </c>
      <c r="AR679" s="691"/>
      <c r="AS679" s="752"/>
      <c r="AT679" s="691"/>
      <c r="AU679" s="765" t="s">
        <v>763</v>
      </c>
      <c r="AV679" s="765" t="s">
        <v>763</v>
      </c>
      <c r="AW679" s="766" t="s">
        <v>763</v>
      </c>
      <c r="AX679" s="765"/>
      <c r="AY679" s="691"/>
      <c r="AZ679" s="752"/>
      <c r="BA679" s="734"/>
      <c r="BB679" s="736"/>
      <c r="BC679" s="736"/>
      <c r="BD679" s="736"/>
      <c r="BE679" s="767" t="s">
        <v>1535</v>
      </c>
      <c r="BF679" s="794" t="s">
        <v>1723</v>
      </c>
      <c r="BG679" s="746" t="s">
        <v>737</v>
      </c>
      <c r="BH679" s="746"/>
      <c r="BI679" s="747"/>
    </row>
    <row r="680" spans="1:61" ht="45" customHeight="1">
      <c r="A680" s="749">
        <v>470010521</v>
      </c>
      <c r="B680" s="849">
        <v>47</v>
      </c>
      <c r="C680" s="751" t="s">
        <v>1787</v>
      </c>
      <c r="D680" s="833"/>
      <c r="E680" s="753" t="s">
        <v>1714</v>
      </c>
      <c r="F680" s="753"/>
      <c r="G680" s="736" t="s">
        <v>827</v>
      </c>
      <c r="H680" s="754" t="s">
        <v>748</v>
      </c>
      <c r="I680" s="770">
        <v>354</v>
      </c>
      <c r="J680" s="771" t="s">
        <v>771</v>
      </c>
      <c r="K680" s="757" t="s">
        <v>5141</v>
      </c>
      <c r="L680" s="758">
        <v>470009143</v>
      </c>
      <c r="M680" s="733" t="s">
        <v>5133</v>
      </c>
      <c r="N680" s="769" t="s">
        <v>5133</v>
      </c>
      <c r="O680" s="791" t="s">
        <v>5142</v>
      </c>
      <c r="P680" s="760"/>
      <c r="Q680" s="736"/>
      <c r="R680" s="736">
        <v>47470</v>
      </c>
      <c r="S680" s="761" t="s">
        <v>5143</v>
      </c>
      <c r="T680" s="728" t="s">
        <v>722</v>
      </c>
      <c r="U680" s="737" t="s">
        <v>5144</v>
      </c>
      <c r="V680" s="736"/>
      <c r="W680" s="736"/>
      <c r="X680" s="736"/>
      <c r="Y680" s="736"/>
      <c r="Z680" s="736" t="s">
        <v>5145</v>
      </c>
      <c r="AA680" s="736"/>
      <c r="AB680" s="734" t="s">
        <v>5146</v>
      </c>
      <c r="AC680" s="736"/>
      <c r="AD680" s="736">
        <v>47350</v>
      </c>
      <c r="AE680" s="734" t="s">
        <v>5135</v>
      </c>
      <c r="AF680" s="736" t="s">
        <v>5140</v>
      </c>
      <c r="AG680" s="736"/>
      <c r="AH680" s="736"/>
      <c r="AI680" s="736"/>
      <c r="AJ680" s="736"/>
      <c r="AK680" s="736"/>
      <c r="AL680" s="736"/>
      <c r="AM680" s="763"/>
      <c r="AN680" s="738"/>
      <c r="AO680" s="764"/>
      <c r="AP680" s="691" t="s">
        <v>737</v>
      </c>
      <c r="AQ680" s="740" t="s">
        <v>737</v>
      </c>
      <c r="AR680" s="691"/>
      <c r="AS680" s="691"/>
      <c r="AT680" s="740"/>
      <c r="AU680" s="765" t="s">
        <v>763</v>
      </c>
      <c r="AV680" s="765" t="s">
        <v>763</v>
      </c>
      <c r="AW680" s="766" t="s">
        <v>763</v>
      </c>
      <c r="AX680" s="765"/>
      <c r="AY680" s="691"/>
      <c r="AZ680" s="752"/>
      <c r="BA680" s="734" t="s">
        <v>778</v>
      </c>
      <c r="BB680" s="736"/>
      <c r="BC680" s="736"/>
      <c r="BD680" s="736"/>
      <c r="BE680" s="734" t="s">
        <v>1451</v>
      </c>
      <c r="BF680" s="768" t="s">
        <v>1723</v>
      </c>
      <c r="BG680" s="746" t="s">
        <v>737</v>
      </c>
      <c r="BH680" s="746"/>
      <c r="BI680" s="747"/>
    </row>
    <row r="681" spans="1:61" ht="55.5" customHeight="1">
      <c r="A681" s="749">
        <v>470012709</v>
      </c>
      <c r="B681" s="849">
        <v>47</v>
      </c>
      <c r="C681" s="751" t="s">
        <v>1787</v>
      </c>
      <c r="D681" s="833"/>
      <c r="E681" s="753" t="s">
        <v>1714</v>
      </c>
      <c r="F681" s="753"/>
      <c r="G681" s="736" t="s">
        <v>715</v>
      </c>
      <c r="H681" s="754" t="s">
        <v>715</v>
      </c>
      <c r="I681" s="755">
        <v>182</v>
      </c>
      <c r="J681" s="756" t="s">
        <v>716</v>
      </c>
      <c r="K681" s="757" t="s">
        <v>5147</v>
      </c>
      <c r="L681" s="758">
        <v>470009143</v>
      </c>
      <c r="M681" s="733" t="s">
        <v>5133</v>
      </c>
      <c r="N681" s="769" t="s">
        <v>5133</v>
      </c>
      <c r="O681" s="734" t="s">
        <v>5134</v>
      </c>
      <c r="P681" s="760"/>
      <c r="Q681" s="736"/>
      <c r="R681" s="736">
        <v>47350</v>
      </c>
      <c r="S681" s="761" t="s">
        <v>5135</v>
      </c>
      <c r="T681" s="728" t="s">
        <v>722</v>
      </c>
      <c r="U681" s="737" t="s">
        <v>5148</v>
      </c>
      <c r="V681" s="736" t="s">
        <v>813</v>
      </c>
      <c r="W681" s="736" t="s">
        <v>5137</v>
      </c>
      <c r="X681" s="736" t="s">
        <v>5138</v>
      </c>
      <c r="Y681" s="736" t="s">
        <v>954</v>
      </c>
      <c r="Z681" s="736" t="s">
        <v>5139</v>
      </c>
      <c r="AA681" s="736"/>
      <c r="AB681" s="734"/>
      <c r="AC681" s="736"/>
      <c r="AD681" s="736">
        <v>47350</v>
      </c>
      <c r="AE681" s="734" t="s">
        <v>5135</v>
      </c>
      <c r="AF681" s="736" t="s">
        <v>5140</v>
      </c>
      <c r="AG681" s="736"/>
      <c r="AH681" s="736"/>
      <c r="AI681" s="736"/>
      <c r="AJ681" s="736"/>
      <c r="AK681" s="736"/>
      <c r="AL681" s="736"/>
      <c r="AM681" s="763"/>
      <c r="AN681" s="738"/>
      <c r="AO681" s="764"/>
      <c r="AP681" s="740" t="s">
        <v>737</v>
      </c>
      <c r="AQ681" s="691" t="s">
        <v>737</v>
      </c>
      <c r="AR681" s="691"/>
      <c r="AS681" s="752"/>
      <c r="AT681" s="691"/>
      <c r="AU681" s="765" t="s">
        <v>763</v>
      </c>
      <c r="AV681" s="765" t="s">
        <v>763</v>
      </c>
      <c r="AW681" s="766" t="s">
        <v>763</v>
      </c>
      <c r="AX681" s="765"/>
      <c r="AY681" s="691"/>
      <c r="AZ681" s="752"/>
      <c r="BA681" s="734"/>
      <c r="BB681" s="736"/>
      <c r="BC681" s="736"/>
      <c r="BD681" s="736"/>
      <c r="BE681" s="767" t="s">
        <v>1535</v>
      </c>
      <c r="BF681" s="768" t="s">
        <v>1723</v>
      </c>
      <c r="BG681" s="746" t="s">
        <v>737</v>
      </c>
      <c r="BH681" s="746"/>
      <c r="BI681" s="747"/>
    </row>
    <row r="682" spans="1:61" ht="78.75" customHeight="1">
      <c r="A682" s="749">
        <v>470013889</v>
      </c>
      <c r="B682" s="849">
        <v>47</v>
      </c>
      <c r="C682" s="751" t="s">
        <v>1787</v>
      </c>
      <c r="D682" s="833"/>
      <c r="E682" s="753" t="s">
        <v>1714</v>
      </c>
      <c r="F682" s="753"/>
      <c r="G682" s="736" t="s">
        <v>715</v>
      </c>
      <c r="H682" s="754" t="s">
        <v>715</v>
      </c>
      <c r="I682" s="755">
        <v>445</v>
      </c>
      <c r="J682" s="756" t="s">
        <v>1023</v>
      </c>
      <c r="K682" s="757" t="s">
        <v>5149</v>
      </c>
      <c r="L682" s="758">
        <v>470009143</v>
      </c>
      <c r="M682" s="733" t="s">
        <v>5133</v>
      </c>
      <c r="N682" s="769" t="s">
        <v>5133</v>
      </c>
      <c r="O682" s="760"/>
      <c r="P682" s="734" t="s">
        <v>5150</v>
      </c>
      <c r="Q682" s="736"/>
      <c r="R682" s="736">
        <v>47350</v>
      </c>
      <c r="S682" s="761" t="s">
        <v>5135</v>
      </c>
      <c r="T682" s="728" t="s">
        <v>722</v>
      </c>
      <c r="U682" s="737" t="s">
        <v>5151</v>
      </c>
      <c r="V682" s="736"/>
      <c r="W682" s="736"/>
      <c r="X682" s="736"/>
      <c r="Y682" s="736"/>
      <c r="Z682" s="736" t="s">
        <v>2288</v>
      </c>
      <c r="AA682" s="736"/>
      <c r="AB682" s="734"/>
      <c r="AC682" s="736" t="s">
        <v>5150</v>
      </c>
      <c r="AD682" s="736">
        <v>47350</v>
      </c>
      <c r="AE682" s="734" t="s">
        <v>5135</v>
      </c>
      <c r="AF682" s="736" t="s">
        <v>5140</v>
      </c>
      <c r="AG682" s="736"/>
      <c r="AH682" s="736"/>
      <c r="AI682" s="736"/>
      <c r="AJ682" s="736"/>
      <c r="AK682" s="736"/>
      <c r="AL682" s="736"/>
      <c r="AM682" s="763"/>
      <c r="AN682" s="738"/>
      <c r="AO682" s="764"/>
      <c r="AP682" s="740" t="s">
        <v>737</v>
      </c>
      <c r="AQ682" s="691" t="s">
        <v>737</v>
      </c>
      <c r="AR682" s="691"/>
      <c r="AS682" s="752"/>
      <c r="AT682" s="691"/>
      <c r="AU682" s="765" t="s">
        <v>763</v>
      </c>
      <c r="AV682" s="765" t="s">
        <v>763</v>
      </c>
      <c r="AW682" s="766" t="s">
        <v>763</v>
      </c>
      <c r="AX682" s="765"/>
      <c r="AY682" s="691"/>
      <c r="AZ682" s="752"/>
      <c r="BA682" s="734"/>
      <c r="BB682" s="736"/>
      <c r="BC682" s="736"/>
      <c r="BD682" s="736"/>
      <c r="BE682" s="767" t="s">
        <v>1535</v>
      </c>
      <c r="BF682" s="794" t="s">
        <v>1723</v>
      </c>
      <c r="BG682" s="746" t="s">
        <v>737</v>
      </c>
      <c r="BH682" s="746"/>
      <c r="BI682" s="747"/>
    </row>
    <row r="683" spans="1:61" ht="55.5" customHeight="1">
      <c r="A683" s="1007">
        <v>230781924</v>
      </c>
      <c r="B683" s="820">
        <v>23</v>
      </c>
      <c r="C683" s="753" t="s">
        <v>765</v>
      </c>
      <c r="D683" s="728"/>
      <c r="E683" s="753" t="s">
        <v>1035</v>
      </c>
      <c r="F683" s="785"/>
      <c r="G683" s="1008" t="s">
        <v>827</v>
      </c>
      <c r="H683" s="771" t="s">
        <v>748</v>
      </c>
      <c r="I683" s="770">
        <v>354</v>
      </c>
      <c r="J683" s="771" t="s">
        <v>771</v>
      </c>
      <c r="K683" s="799" t="s">
        <v>5152</v>
      </c>
      <c r="L683" s="1010">
        <v>230001117</v>
      </c>
      <c r="M683" s="733" t="s">
        <v>5153</v>
      </c>
      <c r="N683" s="769" t="s">
        <v>5154</v>
      </c>
      <c r="O683" s="734" t="s">
        <v>5155</v>
      </c>
      <c r="P683" s="734"/>
      <c r="Q683" s="787"/>
      <c r="R683" s="736">
        <v>23350</v>
      </c>
      <c r="S683" s="787" t="s">
        <v>5156</v>
      </c>
      <c r="T683" s="728" t="s">
        <v>722</v>
      </c>
      <c r="U683" s="737" t="s">
        <v>5157</v>
      </c>
      <c r="V683" s="736"/>
      <c r="W683" s="734"/>
      <c r="X683" s="736"/>
      <c r="Y683" s="736"/>
      <c r="Z683" s="736" t="s">
        <v>5158</v>
      </c>
      <c r="AA683" s="736"/>
      <c r="AB683" s="734" t="s">
        <v>5159</v>
      </c>
      <c r="AC683" s="736"/>
      <c r="AD683" s="736">
        <v>23350</v>
      </c>
      <c r="AE683" s="734" t="s">
        <v>5156</v>
      </c>
      <c r="AF683" s="736" t="s">
        <v>5158</v>
      </c>
      <c r="AG683" s="853"/>
      <c r="AH683" s="853"/>
      <c r="AI683" s="853"/>
      <c r="AJ683" s="853"/>
      <c r="AK683" s="853"/>
      <c r="AL683" s="853"/>
      <c r="AM683" s="763"/>
      <c r="AN683" s="738"/>
      <c r="AO683" s="739"/>
      <c r="AP683" s="740" t="s">
        <v>734</v>
      </c>
      <c r="AQ683" s="824" t="s">
        <v>734</v>
      </c>
      <c r="AR683" s="742" t="s">
        <v>771</v>
      </c>
      <c r="AS683" s="742" t="s">
        <v>5160</v>
      </c>
      <c r="AT683" s="742"/>
      <c r="AU683" s="743">
        <v>43831</v>
      </c>
      <c r="AV683" s="743">
        <v>45657</v>
      </c>
      <c r="AW683" s="744">
        <v>23</v>
      </c>
      <c r="AX683" s="803">
        <v>43811</v>
      </c>
      <c r="AY683" s="742" t="s">
        <v>869</v>
      </c>
      <c r="AZ683" s="803" t="s">
        <v>734</v>
      </c>
      <c r="BA683" s="791"/>
      <c r="BB683" s="793"/>
      <c r="BC683" s="793"/>
      <c r="BD683" s="793"/>
      <c r="BE683" s="773" t="s">
        <v>1049</v>
      </c>
      <c r="BF683" s="785" t="s">
        <v>1050</v>
      </c>
      <c r="BG683" s="746" t="s">
        <v>737</v>
      </c>
      <c r="BH683" s="746"/>
      <c r="BI683" s="747"/>
    </row>
    <row r="684" spans="1:61" ht="40.15" customHeight="1">
      <c r="A684" s="749">
        <v>640008769</v>
      </c>
      <c r="B684" s="750">
        <v>64</v>
      </c>
      <c r="C684" s="753" t="s">
        <v>884</v>
      </c>
      <c r="D684" s="753"/>
      <c r="E684" s="753" t="s">
        <v>885</v>
      </c>
      <c r="F684" s="752"/>
      <c r="G684" s="736" t="s">
        <v>827</v>
      </c>
      <c r="H684" s="754" t="s">
        <v>748</v>
      </c>
      <c r="I684" s="770">
        <v>354</v>
      </c>
      <c r="J684" s="771" t="s">
        <v>771</v>
      </c>
      <c r="K684" s="757" t="s">
        <v>5161</v>
      </c>
      <c r="L684" s="758">
        <v>640008728</v>
      </c>
      <c r="M684" s="733" t="s">
        <v>5162</v>
      </c>
      <c r="N684" s="769" t="s">
        <v>5163</v>
      </c>
      <c r="O684" s="760" t="s">
        <v>5164</v>
      </c>
      <c r="P684" s="760"/>
      <c r="Q684" s="736"/>
      <c r="R684" s="736">
        <v>64530</v>
      </c>
      <c r="S684" s="761" t="s">
        <v>5165</v>
      </c>
      <c r="T684" s="728" t="s">
        <v>722</v>
      </c>
      <c r="U684" s="737" t="s">
        <v>5166</v>
      </c>
      <c r="V684" s="736"/>
      <c r="W684" s="736"/>
      <c r="X684" s="736"/>
      <c r="Y684" s="736"/>
      <c r="Z684" s="736" t="s">
        <v>5167</v>
      </c>
      <c r="AA684" s="736"/>
      <c r="AB684" s="734"/>
      <c r="AC684" s="736"/>
      <c r="AD684" s="736">
        <v>64420</v>
      </c>
      <c r="AE684" s="734" t="s">
        <v>5168</v>
      </c>
      <c r="AF684" s="736"/>
      <c r="AG684" s="736"/>
      <c r="AH684" s="736"/>
      <c r="AI684" s="736"/>
      <c r="AJ684" s="736"/>
      <c r="AK684" s="736"/>
      <c r="AL684" s="736"/>
      <c r="AM684" s="763"/>
      <c r="AN684" s="738"/>
      <c r="AO684" s="764"/>
      <c r="AP684" s="691" t="s">
        <v>737</v>
      </c>
      <c r="AQ684" s="740" t="s">
        <v>737</v>
      </c>
      <c r="AR684" s="691"/>
      <c r="AS684" s="691"/>
      <c r="AT684" s="740"/>
      <c r="AU684" s="765" t="s">
        <v>763</v>
      </c>
      <c r="AV684" s="765" t="s">
        <v>763</v>
      </c>
      <c r="AW684" s="766" t="s">
        <v>853</v>
      </c>
      <c r="AX684" s="765"/>
      <c r="AY684" s="691"/>
      <c r="AZ684" s="752"/>
      <c r="BA684" s="734" t="s">
        <v>778</v>
      </c>
      <c r="BB684" s="736"/>
      <c r="BC684" s="736"/>
      <c r="BD684" s="736"/>
      <c r="BE684" s="833" t="s">
        <v>1761</v>
      </c>
      <c r="BF684" s="768" t="s">
        <v>858</v>
      </c>
      <c r="BG684" s="746" t="s">
        <v>737</v>
      </c>
      <c r="BH684" s="746"/>
      <c r="BI684" s="747"/>
    </row>
    <row r="685" spans="1:61" ht="40.15" customHeight="1">
      <c r="A685" s="749">
        <v>640781803</v>
      </c>
      <c r="B685" s="750">
        <v>64</v>
      </c>
      <c r="C685" s="751" t="s">
        <v>745</v>
      </c>
      <c r="D685" s="752"/>
      <c r="E685" s="753" t="s">
        <v>746</v>
      </c>
      <c r="F685" s="752"/>
      <c r="G685" s="736" t="s">
        <v>747</v>
      </c>
      <c r="H685" s="754" t="s">
        <v>748</v>
      </c>
      <c r="I685" s="755">
        <v>500</v>
      </c>
      <c r="J685" s="756" t="s">
        <v>749</v>
      </c>
      <c r="K685" s="757" t="s">
        <v>5169</v>
      </c>
      <c r="L685" s="758">
        <v>130029978</v>
      </c>
      <c r="M685" s="733" t="s">
        <v>5170</v>
      </c>
      <c r="N685" s="757" t="s">
        <v>5171</v>
      </c>
      <c r="O685" s="734" t="s">
        <v>5172</v>
      </c>
      <c r="P685" s="760"/>
      <c r="Q685" s="736"/>
      <c r="R685" s="736">
        <v>64100</v>
      </c>
      <c r="S685" s="761" t="s">
        <v>895</v>
      </c>
      <c r="T685" s="728" t="s">
        <v>722</v>
      </c>
      <c r="U685" s="737" t="s">
        <v>5173</v>
      </c>
      <c r="V685" s="736" t="s">
        <v>724</v>
      </c>
      <c r="W685" s="736" t="s">
        <v>5174</v>
      </c>
      <c r="X685" s="736" t="s">
        <v>5175</v>
      </c>
      <c r="Y685" s="736" t="s">
        <v>727</v>
      </c>
      <c r="Z685" s="736" t="s">
        <v>5176</v>
      </c>
      <c r="AA685" s="736"/>
      <c r="AB685" s="734" t="s">
        <v>5177</v>
      </c>
      <c r="AC685" s="736"/>
      <c r="AD685" s="736">
        <v>13285</v>
      </c>
      <c r="AE685" s="734" t="s">
        <v>5178</v>
      </c>
      <c r="AF685" s="736" t="s">
        <v>5179</v>
      </c>
      <c r="AG685" s="757"/>
      <c r="AH685" s="736"/>
      <c r="AI685" s="736"/>
      <c r="AJ685" s="736"/>
      <c r="AK685" s="736"/>
      <c r="AL685" s="736"/>
      <c r="AM685" s="763"/>
      <c r="AN685" s="738"/>
      <c r="AO685" s="764"/>
      <c r="AP685" s="691" t="s">
        <v>734</v>
      </c>
      <c r="AQ685" s="691" t="s">
        <v>737</v>
      </c>
      <c r="AR685" s="691"/>
      <c r="AS685" s="752"/>
      <c r="AT685" s="691"/>
      <c r="AU685" s="765" t="s">
        <v>763</v>
      </c>
      <c r="AV685" s="765" t="s">
        <v>763</v>
      </c>
      <c r="AW685" s="766" t="s">
        <v>764</v>
      </c>
      <c r="AX685" s="765"/>
      <c r="AY685" s="691"/>
      <c r="AZ685" s="752"/>
      <c r="BA685" s="734"/>
      <c r="BB685" s="736"/>
      <c r="BC685" s="736"/>
      <c r="BD685" s="736"/>
      <c r="BE685" s="767" t="s">
        <v>765</v>
      </c>
      <c r="BF685" s="794" t="s">
        <v>766</v>
      </c>
      <c r="BG685" s="746" t="s">
        <v>737</v>
      </c>
      <c r="BH685" s="746"/>
      <c r="BI685" s="747"/>
    </row>
    <row r="686" spans="1:61" ht="40.15" customHeight="1">
      <c r="A686" s="725">
        <v>860011428</v>
      </c>
      <c r="B686" s="726">
        <v>86</v>
      </c>
      <c r="C686" s="727" t="s">
        <v>713</v>
      </c>
      <c r="D686" s="727"/>
      <c r="E686" s="728" t="s">
        <v>714</v>
      </c>
      <c r="F686" s="728"/>
      <c r="G686" s="729" t="s">
        <v>715</v>
      </c>
      <c r="H686" s="729" t="s">
        <v>715</v>
      </c>
      <c r="I686" s="730">
        <v>182</v>
      </c>
      <c r="J686" s="727" t="s">
        <v>716</v>
      </c>
      <c r="K686" s="731" t="s">
        <v>5180</v>
      </c>
      <c r="L686" s="732">
        <v>860793132</v>
      </c>
      <c r="M686" s="733" t="s">
        <v>5181</v>
      </c>
      <c r="N686" s="769" t="s">
        <v>5182</v>
      </c>
      <c r="O686" s="734" t="s">
        <v>5183</v>
      </c>
      <c r="P686" s="734"/>
      <c r="Q686" s="735"/>
      <c r="R686" s="736">
        <v>86000</v>
      </c>
      <c r="S686" s="734" t="s">
        <v>1397</v>
      </c>
      <c r="T686" s="728" t="s">
        <v>722</v>
      </c>
      <c r="U686" s="737" t="s">
        <v>5184</v>
      </c>
      <c r="V686" s="735"/>
      <c r="W686" s="735"/>
      <c r="X686" s="735"/>
      <c r="Y686" s="735"/>
      <c r="Z686" s="734" t="s">
        <v>5185</v>
      </c>
      <c r="AA686" s="735"/>
      <c r="AB686" s="734" t="s">
        <v>5186</v>
      </c>
      <c r="AC686" s="734"/>
      <c r="AD686" s="734">
        <v>86700</v>
      </c>
      <c r="AE686" s="734" t="s">
        <v>5187</v>
      </c>
      <c r="AF686" s="734" t="s">
        <v>5188</v>
      </c>
      <c r="AG686" s="735"/>
      <c r="AH686" s="735"/>
      <c r="AI686" s="735"/>
      <c r="AJ686" s="735"/>
      <c r="AK686" s="735"/>
      <c r="AL686" s="735"/>
      <c r="AM686" s="738"/>
      <c r="AN686" s="738"/>
      <c r="AO686" s="739"/>
      <c r="AP686" s="740" t="s">
        <v>734</v>
      </c>
      <c r="AQ686" s="741" t="s">
        <v>734</v>
      </c>
      <c r="AR686" s="742" t="s">
        <v>715</v>
      </c>
      <c r="AS686" s="741" t="s">
        <v>5189</v>
      </c>
      <c r="AT686" s="741"/>
      <c r="AU686" s="743">
        <v>43466</v>
      </c>
      <c r="AV686" s="743">
        <v>45291</v>
      </c>
      <c r="AW686" s="744">
        <v>86</v>
      </c>
      <c r="AX686" s="745" t="s">
        <v>5190</v>
      </c>
      <c r="AY686" s="741" t="s">
        <v>5191</v>
      </c>
      <c r="AZ686" s="741" t="s">
        <v>734</v>
      </c>
      <c r="BA686" s="734"/>
      <c r="BB686" s="734"/>
      <c r="BC686" s="735"/>
      <c r="BD686" s="734"/>
      <c r="BE686" s="735" t="s">
        <v>855</v>
      </c>
      <c r="BF686" s="723" t="s">
        <v>738</v>
      </c>
      <c r="BG686" s="746" t="s">
        <v>737</v>
      </c>
      <c r="BH686" s="746"/>
      <c r="BI686" s="747"/>
    </row>
    <row r="687" spans="1:61" ht="40.15" customHeight="1">
      <c r="A687" s="725">
        <v>860780378</v>
      </c>
      <c r="B687" s="726">
        <v>86</v>
      </c>
      <c r="C687" s="727" t="s">
        <v>713</v>
      </c>
      <c r="D687" s="727"/>
      <c r="E687" s="728" t="s">
        <v>714</v>
      </c>
      <c r="F687" s="728"/>
      <c r="G687" s="729" t="s">
        <v>715</v>
      </c>
      <c r="H687" s="729" t="s">
        <v>715</v>
      </c>
      <c r="I687" s="730">
        <v>186</v>
      </c>
      <c r="J687" s="727" t="s">
        <v>1225</v>
      </c>
      <c r="K687" s="782" t="s">
        <v>5192</v>
      </c>
      <c r="L687" s="732">
        <v>860793132</v>
      </c>
      <c r="M687" s="733" t="s">
        <v>5181</v>
      </c>
      <c r="N687" s="769" t="s">
        <v>5182</v>
      </c>
      <c r="O687" s="734" t="s">
        <v>5187</v>
      </c>
      <c r="P687" s="734"/>
      <c r="Q687" s="735"/>
      <c r="R687" s="736">
        <v>86700</v>
      </c>
      <c r="S687" s="734" t="s">
        <v>5193</v>
      </c>
      <c r="T687" s="728" t="s">
        <v>722</v>
      </c>
      <c r="U687" s="737" t="s">
        <v>5184</v>
      </c>
      <c r="V687" s="735"/>
      <c r="W687" s="735"/>
      <c r="X687" s="735"/>
      <c r="Y687" s="735"/>
      <c r="Z687" s="734" t="s">
        <v>5188</v>
      </c>
      <c r="AA687" s="735"/>
      <c r="AB687" s="734" t="s">
        <v>5186</v>
      </c>
      <c r="AC687" s="734"/>
      <c r="AD687" s="734">
        <v>86700</v>
      </c>
      <c r="AE687" s="734" t="s">
        <v>5187</v>
      </c>
      <c r="AF687" s="734" t="s">
        <v>5188</v>
      </c>
      <c r="AG687" s="735"/>
      <c r="AH687" s="735"/>
      <c r="AI687" s="735"/>
      <c r="AJ687" s="735"/>
      <c r="AK687" s="735"/>
      <c r="AL687" s="735"/>
      <c r="AM687" s="738"/>
      <c r="AN687" s="738"/>
      <c r="AO687" s="739"/>
      <c r="AP687" s="740" t="s">
        <v>734</v>
      </c>
      <c r="AQ687" s="741" t="s">
        <v>734</v>
      </c>
      <c r="AR687" s="742" t="s">
        <v>715</v>
      </c>
      <c r="AS687" s="741" t="s">
        <v>5189</v>
      </c>
      <c r="AT687" s="741"/>
      <c r="AU687" s="743">
        <v>43466</v>
      </c>
      <c r="AV687" s="743">
        <v>45291</v>
      </c>
      <c r="AW687" s="744">
        <v>86</v>
      </c>
      <c r="AX687" s="745" t="s">
        <v>5190</v>
      </c>
      <c r="AY687" s="741" t="s">
        <v>5191</v>
      </c>
      <c r="AZ687" s="741" t="s">
        <v>734</v>
      </c>
      <c r="BA687" s="734"/>
      <c r="BB687" s="734"/>
      <c r="BC687" s="735"/>
      <c r="BD687" s="734"/>
      <c r="BE687" s="735" t="s">
        <v>855</v>
      </c>
      <c r="BF687" s="723" t="s">
        <v>738</v>
      </c>
      <c r="BG687" s="746" t="s">
        <v>737</v>
      </c>
      <c r="BH687" s="746"/>
      <c r="BI687" s="747"/>
    </row>
    <row r="688" spans="1:61" ht="40.15" customHeight="1">
      <c r="A688" s="749">
        <v>330780925</v>
      </c>
      <c r="B688" s="825">
        <v>33</v>
      </c>
      <c r="C688" s="727" t="s">
        <v>926</v>
      </c>
      <c r="D688" s="727"/>
      <c r="E688" s="753" t="s">
        <v>1055</v>
      </c>
      <c r="F688" s="826"/>
      <c r="G688" s="736" t="s">
        <v>715</v>
      </c>
      <c r="H688" s="754" t="s">
        <v>715</v>
      </c>
      <c r="I688" s="755">
        <v>186</v>
      </c>
      <c r="J688" s="756" t="s">
        <v>1225</v>
      </c>
      <c r="K688" s="778" t="s">
        <v>5194</v>
      </c>
      <c r="L688" s="758">
        <v>330000480</v>
      </c>
      <c r="M688" s="733" t="s">
        <v>5195</v>
      </c>
      <c r="N688" s="769" t="s">
        <v>5195</v>
      </c>
      <c r="O688" s="734" t="s">
        <v>5196</v>
      </c>
      <c r="P688" s="760"/>
      <c r="Q688" s="736"/>
      <c r="R688" s="736">
        <v>33320</v>
      </c>
      <c r="S688" s="761" t="s">
        <v>1545</v>
      </c>
      <c r="T688" s="728" t="s">
        <v>722</v>
      </c>
      <c r="U688" s="737" t="s">
        <v>5197</v>
      </c>
      <c r="V688" s="736"/>
      <c r="W688" s="736"/>
      <c r="X688" s="736"/>
      <c r="Y688" s="736"/>
      <c r="Z688" s="736" t="s">
        <v>5198</v>
      </c>
      <c r="AA688" s="736"/>
      <c r="AB688" s="734" t="s">
        <v>5199</v>
      </c>
      <c r="AC688" s="736"/>
      <c r="AD688" s="736">
        <v>33320</v>
      </c>
      <c r="AE688" s="734" t="s">
        <v>1545</v>
      </c>
      <c r="AF688" s="736" t="s">
        <v>5200</v>
      </c>
      <c r="AG688" s="736"/>
      <c r="AH688" s="736"/>
      <c r="AI688" s="736"/>
      <c r="AJ688" s="734"/>
      <c r="AK688" s="734"/>
      <c r="AL688" s="736"/>
      <c r="AM688" s="763"/>
      <c r="AN688" s="738"/>
      <c r="AO688" s="739"/>
      <c r="AP688" s="740" t="s">
        <v>734</v>
      </c>
      <c r="AQ688" s="824" t="s">
        <v>734</v>
      </c>
      <c r="AR688" s="742" t="s">
        <v>715</v>
      </c>
      <c r="AS688" s="775" t="s">
        <v>5201</v>
      </c>
      <c r="AT688" s="742"/>
      <c r="AU688" s="743">
        <v>45658</v>
      </c>
      <c r="AV688" s="743">
        <v>47483</v>
      </c>
      <c r="AW688" s="744">
        <v>33</v>
      </c>
      <c r="AX688" s="743">
        <v>45600</v>
      </c>
      <c r="AY688" s="742" t="s">
        <v>869</v>
      </c>
      <c r="AZ688" s="743" t="s">
        <v>734</v>
      </c>
      <c r="BA688" s="734"/>
      <c r="BB688" s="736"/>
      <c r="BC688" s="736"/>
      <c r="BD688" s="736"/>
      <c r="BE688" s="767" t="s">
        <v>2179</v>
      </c>
      <c r="BF688" s="753" t="s">
        <v>1070</v>
      </c>
      <c r="BG688" s="746" t="s">
        <v>737</v>
      </c>
      <c r="BH688" s="746"/>
      <c r="BI688" s="747"/>
    </row>
    <row r="689" spans="1:61" ht="40.15" customHeight="1">
      <c r="A689" s="749">
        <v>330026089</v>
      </c>
      <c r="B689" s="825">
        <v>33</v>
      </c>
      <c r="C689" s="751" t="s">
        <v>1358</v>
      </c>
      <c r="D689" s="752"/>
      <c r="E689" s="727" t="s">
        <v>1411</v>
      </c>
      <c r="F689" s="899"/>
      <c r="G689" s="736" t="s">
        <v>2406</v>
      </c>
      <c r="H689" s="754" t="s">
        <v>770</v>
      </c>
      <c r="I689" s="770">
        <v>354</v>
      </c>
      <c r="J689" s="771" t="s">
        <v>771</v>
      </c>
      <c r="K689" s="757" t="s">
        <v>5202</v>
      </c>
      <c r="L689" s="758">
        <v>330065202</v>
      </c>
      <c r="M689" s="733" t="s">
        <v>5203</v>
      </c>
      <c r="N689" s="769" t="s">
        <v>5204</v>
      </c>
      <c r="O689" s="760" t="s">
        <v>5205</v>
      </c>
      <c r="P689" s="760"/>
      <c r="Q689" s="736"/>
      <c r="R689" s="736">
        <v>33490</v>
      </c>
      <c r="S689" s="761" t="s">
        <v>2296</v>
      </c>
      <c r="T689" s="728" t="s">
        <v>722</v>
      </c>
      <c r="U689" s="737" t="s">
        <v>5206</v>
      </c>
      <c r="V689" s="736"/>
      <c r="W689" s="736"/>
      <c r="X689" s="736"/>
      <c r="Y689" s="736"/>
      <c r="Z689" s="736" t="s">
        <v>5207</v>
      </c>
      <c r="AA689" s="736"/>
      <c r="AB689" s="734" t="s">
        <v>5205</v>
      </c>
      <c r="AC689" s="736"/>
      <c r="AD689" s="736">
        <v>33490</v>
      </c>
      <c r="AE689" s="734" t="s">
        <v>2296</v>
      </c>
      <c r="AF689" s="736" t="s">
        <v>5207</v>
      </c>
      <c r="AG689" s="736"/>
      <c r="AH689" s="736"/>
      <c r="AI689" s="736"/>
      <c r="AJ689" s="736"/>
      <c r="AK689" s="736"/>
      <c r="AL689" s="736"/>
      <c r="AM689" s="763"/>
      <c r="AN689" s="738"/>
      <c r="AO689" s="772"/>
      <c r="AP689" s="691" t="s">
        <v>737</v>
      </c>
      <c r="AQ689" s="740" t="s">
        <v>737</v>
      </c>
      <c r="AR689" s="691"/>
      <c r="AS689" s="691"/>
      <c r="AT689" s="740"/>
      <c r="AU689" s="765" t="s">
        <v>763</v>
      </c>
      <c r="AV689" s="765" t="s">
        <v>763</v>
      </c>
      <c r="AW689" s="766" t="s">
        <v>763</v>
      </c>
      <c r="AX689" s="765"/>
      <c r="AY689" s="691"/>
      <c r="AZ689" s="752"/>
      <c r="BA689" s="734" t="s">
        <v>778</v>
      </c>
      <c r="BB689" s="734" t="s">
        <v>5208</v>
      </c>
      <c r="BC689" s="736"/>
      <c r="BD689" s="736"/>
      <c r="BE689" s="767" t="s">
        <v>1949</v>
      </c>
      <c r="BF689" s="753" t="s">
        <v>1942</v>
      </c>
      <c r="BG689" s="746" t="s">
        <v>737</v>
      </c>
      <c r="BH689" s="746"/>
      <c r="BI689" s="747"/>
    </row>
    <row r="690" spans="1:61" ht="63.75" customHeight="1">
      <c r="A690" s="828">
        <v>170014849</v>
      </c>
      <c r="B690" s="834">
        <v>17</v>
      </c>
      <c r="C690" s="734" t="s">
        <v>1277</v>
      </c>
      <c r="D690" s="728"/>
      <c r="E690" s="753" t="s">
        <v>1435</v>
      </c>
      <c r="F690" s="785"/>
      <c r="G690" s="736" t="s">
        <v>715</v>
      </c>
      <c r="H690" s="736" t="s">
        <v>715</v>
      </c>
      <c r="I690" s="773">
        <v>182</v>
      </c>
      <c r="J690" s="734" t="s">
        <v>716</v>
      </c>
      <c r="K690" s="799" t="s">
        <v>5209</v>
      </c>
      <c r="L690" s="786">
        <v>170791214</v>
      </c>
      <c r="M690" s="733" t="s">
        <v>5210</v>
      </c>
      <c r="N690" s="769" t="s">
        <v>5210</v>
      </c>
      <c r="O690" s="734" t="s">
        <v>5211</v>
      </c>
      <c r="P690" s="734"/>
      <c r="Q690" s="734"/>
      <c r="R690" s="736">
        <v>17300</v>
      </c>
      <c r="S690" s="734" t="s">
        <v>2622</v>
      </c>
      <c r="T690" s="728" t="s">
        <v>722</v>
      </c>
      <c r="U690" s="737" t="s">
        <v>5212</v>
      </c>
      <c r="V690" s="734"/>
      <c r="W690" s="734"/>
      <c r="X690" s="734"/>
      <c r="Y690" s="734"/>
      <c r="Z690" s="736" t="s">
        <v>5213</v>
      </c>
      <c r="AA690" s="734"/>
      <c r="AB690" s="734" t="s">
        <v>5214</v>
      </c>
      <c r="AC690" s="736"/>
      <c r="AD690" s="736">
        <v>17180</v>
      </c>
      <c r="AE690" s="734" t="s">
        <v>1512</v>
      </c>
      <c r="AF690" s="736" t="s">
        <v>5215</v>
      </c>
      <c r="AG690" s="734"/>
      <c r="AH690" s="734"/>
      <c r="AI690" s="734"/>
      <c r="AJ690" s="734"/>
      <c r="AK690" s="922" t="s">
        <v>5216</v>
      </c>
      <c r="AL690" s="734"/>
      <c r="AM690" s="763"/>
      <c r="AN690" s="738"/>
      <c r="AO690" s="765"/>
      <c r="AP690" s="752" t="s">
        <v>734</v>
      </c>
      <c r="AQ690" s="824" t="s">
        <v>734</v>
      </c>
      <c r="AR690" s="742" t="s">
        <v>715</v>
      </c>
      <c r="AS690" s="742" t="s">
        <v>5217</v>
      </c>
      <c r="AT690" s="742" t="s">
        <v>5218</v>
      </c>
      <c r="AU690" s="743">
        <v>42736</v>
      </c>
      <c r="AV690" s="743">
        <v>45291</v>
      </c>
      <c r="AW690" s="744">
        <v>17</v>
      </c>
      <c r="AX690" s="803">
        <v>44921</v>
      </c>
      <c r="AY690" s="742" t="s">
        <v>5219</v>
      </c>
      <c r="AZ690" s="803" t="s">
        <v>734</v>
      </c>
      <c r="BA690" s="791"/>
      <c r="BB690" s="793" t="s">
        <v>5220</v>
      </c>
      <c r="BC690" s="793" t="s">
        <v>1450</v>
      </c>
      <c r="BD690" s="793"/>
      <c r="BE690" s="864" t="s">
        <v>2146</v>
      </c>
      <c r="BF690" s="785" t="s">
        <v>1452</v>
      </c>
      <c r="BG690" s="746" t="s">
        <v>737</v>
      </c>
      <c r="BH690" s="746"/>
      <c r="BI690" s="747"/>
    </row>
    <row r="691" spans="1:61" ht="57.6" customHeight="1">
      <c r="A691" s="828">
        <v>170018204</v>
      </c>
      <c r="B691" s="834">
        <v>17</v>
      </c>
      <c r="C691" s="734" t="s">
        <v>1277</v>
      </c>
      <c r="D691" s="728"/>
      <c r="E691" s="753" t="s">
        <v>1435</v>
      </c>
      <c r="F691" s="785"/>
      <c r="G691" s="736" t="s">
        <v>715</v>
      </c>
      <c r="H691" s="736" t="s">
        <v>715</v>
      </c>
      <c r="I691" s="773">
        <v>182</v>
      </c>
      <c r="J691" s="734" t="s">
        <v>716</v>
      </c>
      <c r="K691" s="769" t="s">
        <v>5221</v>
      </c>
      <c r="L691" s="786">
        <v>170791214</v>
      </c>
      <c r="M691" s="733" t="s">
        <v>5210</v>
      </c>
      <c r="N691" s="769" t="s">
        <v>5210</v>
      </c>
      <c r="O691" s="734" t="s">
        <v>5222</v>
      </c>
      <c r="P691" s="734" t="s">
        <v>5223</v>
      </c>
      <c r="Q691" s="734"/>
      <c r="R691" s="736">
        <v>17300</v>
      </c>
      <c r="S691" s="734" t="s">
        <v>2622</v>
      </c>
      <c r="T691" s="728" t="s">
        <v>722</v>
      </c>
      <c r="U691" s="737" t="s">
        <v>5224</v>
      </c>
      <c r="V691" s="734"/>
      <c r="W691" s="734"/>
      <c r="X691" s="734"/>
      <c r="Y691" s="734"/>
      <c r="Z691" s="736" t="s">
        <v>5225</v>
      </c>
      <c r="AA691" s="734"/>
      <c r="AB691" s="734" t="s">
        <v>5214</v>
      </c>
      <c r="AC691" s="736"/>
      <c r="AD691" s="736">
        <v>17180</v>
      </c>
      <c r="AE691" s="734" t="s">
        <v>1512</v>
      </c>
      <c r="AF691" s="736" t="s">
        <v>5215</v>
      </c>
      <c r="AG691" s="734"/>
      <c r="AH691" s="734"/>
      <c r="AI691" s="734"/>
      <c r="AJ691" s="734"/>
      <c r="AK691" s="922" t="s">
        <v>5216</v>
      </c>
      <c r="AL691" s="734"/>
      <c r="AM691" s="763"/>
      <c r="AN691" s="738"/>
      <c r="AO691" s="765"/>
      <c r="AP691" s="752" t="s">
        <v>734</v>
      </c>
      <c r="AQ691" s="824" t="s">
        <v>734</v>
      </c>
      <c r="AR691" s="742" t="s">
        <v>715</v>
      </c>
      <c r="AS691" s="742" t="s">
        <v>5217</v>
      </c>
      <c r="AT691" s="742" t="s">
        <v>5218</v>
      </c>
      <c r="AU691" s="743">
        <v>42736</v>
      </c>
      <c r="AV691" s="743">
        <v>45291</v>
      </c>
      <c r="AW691" s="744">
        <v>17</v>
      </c>
      <c r="AX691" s="803">
        <v>44921</v>
      </c>
      <c r="AY691" s="742" t="s">
        <v>5219</v>
      </c>
      <c r="AZ691" s="803" t="s">
        <v>734</v>
      </c>
      <c r="BA691" s="791"/>
      <c r="BB691" s="793" t="s">
        <v>5220</v>
      </c>
      <c r="BC691" s="793" t="s">
        <v>1450</v>
      </c>
      <c r="BD691" s="793"/>
      <c r="BE691" s="864" t="s">
        <v>2146</v>
      </c>
      <c r="BF691" s="785" t="s">
        <v>1452</v>
      </c>
      <c r="BG691" s="746" t="s">
        <v>737</v>
      </c>
      <c r="BH691" s="746"/>
      <c r="BI691" s="747"/>
    </row>
    <row r="692" spans="1:61" ht="146.25">
      <c r="A692" s="828">
        <v>170020150</v>
      </c>
      <c r="B692" s="834">
        <v>17</v>
      </c>
      <c r="C692" s="734" t="s">
        <v>1277</v>
      </c>
      <c r="D692" s="728"/>
      <c r="E692" s="753" t="s">
        <v>1435</v>
      </c>
      <c r="F692" s="785"/>
      <c r="G692" s="771" t="s">
        <v>769</v>
      </c>
      <c r="H692" s="771" t="s">
        <v>770</v>
      </c>
      <c r="I692" s="770">
        <v>354</v>
      </c>
      <c r="J692" s="771" t="s">
        <v>771</v>
      </c>
      <c r="K692" s="769" t="s">
        <v>5226</v>
      </c>
      <c r="L692" s="786">
        <v>170791214</v>
      </c>
      <c r="M692" s="733" t="s">
        <v>5210</v>
      </c>
      <c r="N692" s="769" t="s">
        <v>5210</v>
      </c>
      <c r="O692" s="734" t="s">
        <v>5227</v>
      </c>
      <c r="P692" s="734"/>
      <c r="Q692" s="787"/>
      <c r="R692" s="736">
        <v>17260</v>
      </c>
      <c r="S692" s="787" t="s">
        <v>2099</v>
      </c>
      <c r="T692" s="728" t="s">
        <v>722</v>
      </c>
      <c r="U692" s="737" t="s">
        <v>5228</v>
      </c>
      <c r="V692" s="734"/>
      <c r="W692" s="734"/>
      <c r="X692" s="734"/>
      <c r="Y692" s="734"/>
      <c r="Z692" s="736" t="s">
        <v>5229</v>
      </c>
      <c r="AA692" s="734"/>
      <c r="AB692" s="734" t="s">
        <v>5230</v>
      </c>
      <c r="AC692" s="736"/>
      <c r="AD692" s="736">
        <v>17180</v>
      </c>
      <c r="AE692" s="734" t="s">
        <v>1512</v>
      </c>
      <c r="AF692" s="736" t="s">
        <v>5215</v>
      </c>
      <c r="AG692" s="734"/>
      <c r="AH692" s="734"/>
      <c r="AI692" s="734"/>
      <c r="AJ692" s="734"/>
      <c r="AK692" s="922" t="s">
        <v>5216</v>
      </c>
      <c r="AL692" s="734"/>
      <c r="AM692" s="763"/>
      <c r="AN692" s="738"/>
      <c r="AO692" s="765"/>
      <c r="AP692" s="691" t="s">
        <v>737</v>
      </c>
      <c r="AQ692" s="1011" t="s">
        <v>737</v>
      </c>
      <c r="AR692" s="691"/>
      <c r="AS692" s="691"/>
      <c r="AT692" s="1012" t="s">
        <v>5231</v>
      </c>
      <c r="AU692" s="765"/>
      <c r="AV692" s="765"/>
      <c r="AW692" s="766"/>
      <c r="AX692" s="739"/>
      <c r="AY692" s="691"/>
      <c r="AZ692" s="691"/>
      <c r="BA692" s="791" t="s">
        <v>5232</v>
      </c>
      <c r="BB692" s="793" t="s">
        <v>5220</v>
      </c>
      <c r="BC692" s="793"/>
      <c r="BD692" s="793"/>
      <c r="BE692" s="864" t="s">
        <v>2146</v>
      </c>
      <c r="BF692" s="785" t="s">
        <v>1452</v>
      </c>
      <c r="BG692" s="746" t="s">
        <v>737</v>
      </c>
      <c r="BH692" s="746"/>
      <c r="BI692" s="747"/>
    </row>
    <row r="693" spans="1:61" ht="51" customHeight="1">
      <c r="A693" s="846">
        <v>170021059</v>
      </c>
      <c r="B693" s="834">
        <v>17</v>
      </c>
      <c r="C693" s="734" t="s">
        <v>1277</v>
      </c>
      <c r="D693" s="753"/>
      <c r="E693" s="753" t="s">
        <v>1435</v>
      </c>
      <c r="F693" s="785"/>
      <c r="G693" s="754" t="s">
        <v>747</v>
      </c>
      <c r="H693" s="754" t="s">
        <v>748</v>
      </c>
      <c r="I693" s="847">
        <v>500</v>
      </c>
      <c r="J693" s="843" t="s">
        <v>749</v>
      </c>
      <c r="K693" s="848" t="s">
        <v>5233</v>
      </c>
      <c r="L693" s="786">
        <v>170791214</v>
      </c>
      <c r="M693" s="733" t="s">
        <v>5210</v>
      </c>
      <c r="N693" s="769" t="s">
        <v>5210</v>
      </c>
      <c r="O693" s="734" t="s">
        <v>5234</v>
      </c>
      <c r="P693" s="734"/>
      <c r="Q693" s="760"/>
      <c r="R693" s="736">
        <v>17220</v>
      </c>
      <c r="S693" s="760" t="s">
        <v>5235</v>
      </c>
      <c r="T693" s="728" t="s">
        <v>722</v>
      </c>
      <c r="U693" s="737" t="s">
        <v>5236</v>
      </c>
      <c r="V693" s="736" t="s">
        <v>813</v>
      </c>
      <c r="W693" s="734" t="s">
        <v>5237</v>
      </c>
      <c r="X693" s="736" t="s">
        <v>3172</v>
      </c>
      <c r="Y693" s="736" t="s">
        <v>984</v>
      </c>
      <c r="Z693" s="736" t="s">
        <v>5238</v>
      </c>
      <c r="AA693" s="736"/>
      <c r="AB693" s="734" t="s">
        <v>5214</v>
      </c>
      <c r="AC693" s="736"/>
      <c r="AD693" s="736">
        <v>17180</v>
      </c>
      <c r="AE693" s="734" t="s">
        <v>1512</v>
      </c>
      <c r="AF693" s="736" t="s">
        <v>5215</v>
      </c>
      <c r="AG693" s="734"/>
      <c r="AH693" s="734"/>
      <c r="AI693" s="734"/>
      <c r="AJ693" s="734"/>
      <c r="AK693" s="922" t="s">
        <v>5216</v>
      </c>
      <c r="AL693" s="734"/>
      <c r="AM693" s="763"/>
      <c r="AN693" s="738"/>
      <c r="AO693" s="739"/>
      <c r="AP693" s="904" t="s">
        <v>734</v>
      </c>
      <c r="AQ693" s="822" t="s">
        <v>734</v>
      </c>
      <c r="AR693" s="742" t="s">
        <v>748</v>
      </c>
      <c r="AS693" s="742" t="s">
        <v>5239</v>
      </c>
      <c r="AT693" s="822" t="s">
        <v>5240</v>
      </c>
      <c r="AU693" s="743">
        <v>45658</v>
      </c>
      <c r="AV693" s="743">
        <v>46022</v>
      </c>
      <c r="AW693" s="744">
        <v>17</v>
      </c>
      <c r="AX693" s="743">
        <v>45522</v>
      </c>
      <c r="AY693" s="712" t="s">
        <v>5241</v>
      </c>
      <c r="AZ693" s="775" t="s">
        <v>734</v>
      </c>
      <c r="BA693" s="791"/>
      <c r="BB693" s="793" t="s">
        <v>5220</v>
      </c>
      <c r="BC693" s="793" t="s">
        <v>1713</v>
      </c>
      <c r="BD693" s="793"/>
      <c r="BE693" s="864" t="s">
        <v>2146</v>
      </c>
      <c r="BF693" s="785" t="s">
        <v>1452</v>
      </c>
      <c r="BG693" s="746" t="s">
        <v>737</v>
      </c>
      <c r="BH693" s="746"/>
      <c r="BI693" s="747"/>
    </row>
    <row r="694" spans="1:61" ht="40.15" customHeight="1">
      <c r="A694" s="846">
        <v>170021943</v>
      </c>
      <c r="B694" s="834">
        <v>17</v>
      </c>
      <c r="C694" s="734" t="s">
        <v>1277</v>
      </c>
      <c r="D694" s="753"/>
      <c r="E694" s="753" t="s">
        <v>1435</v>
      </c>
      <c r="F694" s="785"/>
      <c r="G694" s="754" t="s">
        <v>747</v>
      </c>
      <c r="H694" s="754" t="s">
        <v>748</v>
      </c>
      <c r="I694" s="847">
        <v>500</v>
      </c>
      <c r="J694" s="843" t="s">
        <v>749</v>
      </c>
      <c r="K694" s="856" t="s">
        <v>5242</v>
      </c>
      <c r="L694" s="786">
        <v>170791214</v>
      </c>
      <c r="M694" s="733" t="s">
        <v>5210</v>
      </c>
      <c r="N694" s="769" t="s">
        <v>5210</v>
      </c>
      <c r="O694" s="734" t="s">
        <v>5243</v>
      </c>
      <c r="P694" s="734"/>
      <c r="Q694" s="760"/>
      <c r="R694" s="736">
        <v>17540</v>
      </c>
      <c r="S694" s="760" t="s">
        <v>5244</v>
      </c>
      <c r="T694" s="728" t="s">
        <v>722</v>
      </c>
      <c r="U694" s="737" t="s">
        <v>5245</v>
      </c>
      <c r="V694" s="736" t="s">
        <v>724</v>
      </c>
      <c r="W694" s="734" t="s">
        <v>5246</v>
      </c>
      <c r="X694" s="736" t="s">
        <v>5247</v>
      </c>
      <c r="Y694" s="736" t="s">
        <v>727</v>
      </c>
      <c r="Z694" s="736" t="s">
        <v>5248</v>
      </c>
      <c r="AA694" s="736"/>
      <c r="AB694" s="734" t="s">
        <v>5214</v>
      </c>
      <c r="AC694" s="736"/>
      <c r="AD694" s="736">
        <v>17180</v>
      </c>
      <c r="AE694" s="734" t="s">
        <v>1512</v>
      </c>
      <c r="AF694" s="736" t="s">
        <v>5215</v>
      </c>
      <c r="AG694" s="734"/>
      <c r="AH694" s="734"/>
      <c r="AI694" s="734"/>
      <c r="AJ694" s="734"/>
      <c r="AK694" s="922" t="s">
        <v>5216</v>
      </c>
      <c r="AL694" s="734"/>
      <c r="AM694" s="763"/>
      <c r="AN694" s="738"/>
      <c r="AO694" s="739"/>
      <c r="AP694" s="904" t="s">
        <v>734</v>
      </c>
      <c r="AQ694" s="822" t="s">
        <v>734</v>
      </c>
      <c r="AR694" s="742" t="s">
        <v>748</v>
      </c>
      <c r="AS694" s="742" t="s">
        <v>5239</v>
      </c>
      <c r="AT694" s="822" t="s">
        <v>5240</v>
      </c>
      <c r="AU694" s="743">
        <v>45658</v>
      </c>
      <c r="AV694" s="743">
        <v>46022</v>
      </c>
      <c r="AW694" s="744">
        <v>17</v>
      </c>
      <c r="AX694" s="743">
        <v>45522</v>
      </c>
      <c r="AY694" s="712" t="s">
        <v>5241</v>
      </c>
      <c r="AZ694" s="775" t="s">
        <v>734</v>
      </c>
      <c r="BA694" s="791"/>
      <c r="BB694" s="791" t="s">
        <v>5249</v>
      </c>
      <c r="BC694" s="793" t="s">
        <v>1713</v>
      </c>
      <c r="BD694" s="793"/>
      <c r="BE694" s="864" t="s">
        <v>2146</v>
      </c>
      <c r="BF694" s="785" t="s">
        <v>1452</v>
      </c>
      <c r="BG694" s="746" t="s">
        <v>737</v>
      </c>
      <c r="BH694" s="746"/>
      <c r="BI694" s="747"/>
    </row>
    <row r="695" spans="1:61" ht="40.15" customHeight="1">
      <c r="A695" s="846">
        <v>170023014</v>
      </c>
      <c r="B695" s="834">
        <v>17</v>
      </c>
      <c r="C695" s="734" t="s">
        <v>1277</v>
      </c>
      <c r="D695" s="753"/>
      <c r="E695" s="753" t="s">
        <v>1435</v>
      </c>
      <c r="F695" s="785"/>
      <c r="G695" s="754" t="s">
        <v>747</v>
      </c>
      <c r="H695" s="754" t="s">
        <v>748</v>
      </c>
      <c r="I695" s="847">
        <v>500</v>
      </c>
      <c r="J695" s="843" t="s">
        <v>749</v>
      </c>
      <c r="K695" s="856" t="s">
        <v>5250</v>
      </c>
      <c r="L695" s="786">
        <v>170791214</v>
      </c>
      <c r="M695" s="733" t="s">
        <v>5210</v>
      </c>
      <c r="N695" s="769" t="s">
        <v>5210</v>
      </c>
      <c r="O695" s="734" t="s">
        <v>5251</v>
      </c>
      <c r="P695" s="734"/>
      <c r="Q695" s="760"/>
      <c r="R695" s="736">
        <v>17139</v>
      </c>
      <c r="S695" s="760" t="s">
        <v>5252</v>
      </c>
      <c r="T695" s="728" t="s">
        <v>722</v>
      </c>
      <c r="U695" s="737" t="s">
        <v>5253</v>
      </c>
      <c r="V695" s="736" t="s">
        <v>813</v>
      </c>
      <c r="W695" s="734" t="s">
        <v>5237</v>
      </c>
      <c r="X695" s="736" t="s">
        <v>3172</v>
      </c>
      <c r="Y695" s="736" t="s">
        <v>984</v>
      </c>
      <c r="Z695" s="736" t="s">
        <v>5254</v>
      </c>
      <c r="AA695" s="736"/>
      <c r="AB695" s="734" t="s">
        <v>5214</v>
      </c>
      <c r="AC695" s="736"/>
      <c r="AD695" s="736">
        <v>17180</v>
      </c>
      <c r="AE695" s="734" t="s">
        <v>1512</v>
      </c>
      <c r="AF695" s="736" t="s">
        <v>5215</v>
      </c>
      <c r="AG695" s="734"/>
      <c r="AH695" s="734"/>
      <c r="AI695" s="734"/>
      <c r="AJ695" s="734"/>
      <c r="AK695" s="922" t="s">
        <v>5216</v>
      </c>
      <c r="AL695" s="734"/>
      <c r="AM695" s="763"/>
      <c r="AN695" s="738"/>
      <c r="AO695" s="739"/>
      <c r="AP695" s="904" t="s">
        <v>734</v>
      </c>
      <c r="AQ695" s="822" t="s">
        <v>734</v>
      </c>
      <c r="AR695" s="742" t="s">
        <v>748</v>
      </c>
      <c r="AS695" s="742" t="s">
        <v>5239</v>
      </c>
      <c r="AT695" s="822" t="s">
        <v>5240</v>
      </c>
      <c r="AU695" s="743">
        <v>45658</v>
      </c>
      <c r="AV695" s="743">
        <v>46022</v>
      </c>
      <c r="AW695" s="744">
        <v>17</v>
      </c>
      <c r="AX695" s="743">
        <v>45522</v>
      </c>
      <c r="AY695" s="712" t="s">
        <v>5241</v>
      </c>
      <c r="AZ695" s="775" t="s">
        <v>734</v>
      </c>
      <c r="BA695" s="791"/>
      <c r="BB695" s="793" t="s">
        <v>5220</v>
      </c>
      <c r="BC695" s="793" t="s">
        <v>1713</v>
      </c>
      <c r="BD695" s="793"/>
      <c r="BE695" s="864" t="s">
        <v>2146</v>
      </c>
      <c r="BF695" s="785" t="s">
        <v>1452</v>
      </c>
      <c r="BG695" s="746" t="s">
        <v>737</v>
      </c>
      <c r="BH695" s="746"/>
      <c r="BI695" s="747"/>
    </row>
    <row r="696" spans="1:61" ht="40.15" customHeight="1">
      <c r="A696" s="828">
        <v>170780704</v>
      </c>
      <c r="B696" s="834">
        <v>17</v>
      </c>
      <c r="C696" s="734" t="s">
        <v>1277</v>
      </c>
      <c r="D696" s="728"/>
      <c r="E696" s="753" t="s">
        <v>1435</v>
      </c>
      <c r="F696" s="785"/>
      <c r="G696" s="736" t="s">
        <v>715</v>
      </c>
      <c r="H696" s="736" t="s">
        <v>715</v>
      </c>
      <c r="I696" s="773">
        <v>186</v>
      </c>
      <c r="J696" s="734" t="s">
        <v>1225</v>
      </c>
      <c r="K696" s="769" t="s">
        <v>5255</v>
      </c>
      <c r="L696" s="786">
        <v>170791214</v>
      </c>
      <c r="M696" s="733" t="s">
        <v>5210</v>
      </c>
      <c r="N696" s="769" t="s">
        <v>5210</v>
      </c>
      <c r="O696" s="734" t="s">
        <v>5256</v>
      </c>
      <c r="P696" s="734" t="s">
        <v>5257</v>
      </c>
      <c r="Q696" s="734"/>
      <c r="R696" s="736">
        <v>17400</v>
      </c>
      <c r="S696" s="760" t="s">
        <v>5258</v>
      </c>
      <c r="T696" s="728" t="s">
        <v>722</v>
      </c>
      <c r="U696" s="737" t="s">
        <v>5259</v>
      </c>
      <c r="V696" s="734"/>
      <c r="W696" s="734"/>
      <c r="X696" s="734"/>
      <c r="Y696" s="734"/>
      <c r="Z696" s="736" t="s">
        <v>5260</v>
      </c>
      <c r="AA696" s="734"/>
      <c r="AB696" s="734" t="s">
        <v>5214</v>
      </c>
      <c r="AC696" s="736"/>
      <c r="AD696" s="736">
        <v>17180</v>
      </c>
      <c r="AE696" s="734" t="s">
        <v>1512</v>
      </c>
      <c r="AF696" s="736" t="s">
        <v>5215</v>
      </c>
      <c r="AG696" s="734"/>
      <c r="AH696" s="734"/>
      <c r="AI696" s="734"/>
      <c r="AJ696" s="734"/>
      <c r="AK696" s="922" t="s">
        <v>5216</v>
      </c>
      <c r="AL696" s="734"/>
      <c r="AM696" s="763"/>
      <c r="AN696" s="738"/>
      <c r="AO696" s="765"/>
      <c r="AP696" s="752" t="s">
        <v>734</v>
      </c>
      <c r="AQ696" s="824" t="s">
        <v>734</v>
      </c>
      <c r="AR696" s="742" t="s">
        <v>715</v>
      </c>
      <c r="AS696" s="742" t="s">
        <v>5217</v>
      </c>
      <c r="AT696" s="742" t="s">
        <v>5218</v>
      </c>
      <c r="AU696" s="743">
        <v>42736</v>
      </c>
      <c r="AV696" s="743">
        <v>45291</v>
      </c>
      <c r="AW696" s="744">
        <v>17</v>
      </c>
      <c r="AX696" s="803">
        <v>44921</v>
      </c>
      <c r="AY696" s="742" t="s">
        <v>5219</v>
      </c>
      <c r="AZ696" s="803" t="s">
        <v>734</v>
      </c>
      <c r="BA696" s="791"/>
      <c r="BB696" s="793" t="s">
        <v>5220</v>
      </c>
      <c r="BC696" s="793" t="s">
        <v>1450</v>
      </c>
      <c r="BD696" s="793"/>
      <c r="BE696" s="864" t="s">
        <v>2146</v>
      </c>
      <c r="BF696" s="944" t="s">
        <v>1452</v>
      </c>
      <c r="BG696" s="746" t="s">
        <v>737</v>
      </c>
      <c r="BH696" s="746"/>
      <c r="BI696" s="747"/>
    </row>
    <row r="697" spans="1:61" ht="40.9" customHeight="1">
      <c r="A697" s="875">
        <v>190003673</v>
      </c>
      <c r="B697" s="987">
        <v>19</v>
      </c>
      <c r="C697" s="751" t="s">
        <v>999</v>
      </c>
      <c r="D697" s="774"/>
      <c r="E697" s="727" t="s">
        <v>1000</v>
      </c>
      <c r="F697" s="727"/>
      <c r="G697" s="798" t="s">
        <v>747</v>
      </c>
      <c r="H697" s="798" t="s">
        <v>748</v>
      </c>
      <c r="I697" s="730">
        <v>500</v>
      </c>
      <c r="J697" s="727" t="s">
        <v>749</v>
      </c>
      <c r="K697" s="807" t="s">
        <v>5261</v>
      </c>
      <c r="L697" s="877">
        <v>190005280</v>
      </c>
      <c r="M697" s="733" t="s">
        <v>5262</v>
      </c>
      <c r="N697" s="769" t="s">
        <v>5263</v>
      </c>
      <c r="O697" s="734" t="s">
        <v>5264</v>
      </c>
      <c r="P697" s="734"/>
      <c r="Q697" s="798"/>
      <c r="R697" s="736">
        <v>19370</v>
      </c>
      <c r="S697" s="734" t="s">
        <v>5265</v>
      </c>
      <c r="T697" s="728" t="s">
        <v>722</v>
      </c>
      <c r="U697" s="737" t="s">
        <v>5266</v>
      </c>
      <c r="V697" s="798"/>
      <c r="W697" s="798"/>
      <c r="X697" s="798"/>
      <c r="Y697" s="798"/>
      <c r="Z697" s="734" t="s">
        <v>5267</v>
      </c>
      <c r="AA697" s="798"/>
      <c r="AB697" s="734" t="s">
        <v>5264</v>
      </c>
      <c r="AC697" s="734"/>
      <c r="AD697" s="734">
        <v>19370</v>
      </c>
      <c r="AE697" s="734" t="s">
        <v>5265</v>
      </c>
      <c r="AF697" s="734" t="s">
        <v>5268</v>
      </c>
      <c r="AG697" s="798"/>
      <c r="AH697" s="798"/>
      <c r="AI697" s="798"/>
      <c r="AJ697" s="798"/>
      <c r="AK697" s="798"/>
      <c r="AL697" s="798"/>
      <c r="AM697" s="738"/>
      <c r="AN697" s="738"/>
      <c r="AO697" s="739"/>
      <c r="AP697" s="691" t="s">
        <v>734</v>
      </c>
      <c r="AQ697" s="740" t="s">
        <v>737</v>
      </c>
      <c r="AR697" s="691"/>
      <c r="AS697" s="740"/>
      <c r="AT697" s="740"/>
      <c r="AU697" s="765" t="s">
        <v>763</v>
      </c>
      <c r="AV697" s="765" t="s">
        <v>763</v>
      </c>
      <c r="AW697" s="766" t="s">
        <v>763</v>
      </c>
      <c r="AX697" s="772"/>
      <c r="AY697" s="740"/>
      <c r="AZ697" s="740"/>
      <c r="BA697" s="734"/>
      <c r="BB697" s="734"/>
      <c r="BC697" s="798"/>
      <c r="BD697" s="798"/>
      <c r="BE697" s="776" t="s">
        <v>1012</v>
      </c>
      <c r="BF697" s="730" t="s">
        <v>1013</v>
      </c>
      <c r="BG697" s="746" t="s">
        <v>737</v>
      </c>
      <c r="BH697" s="746"/>
      <c r="BI697" s="747"/>
    </row>
    <row r="698" spans="1:61" ht="40.15" customHeight="1">
      <c r="A698" s="725">
        <v>190005298</v>
      </c>
      <c r="B698" s="817">
        <v>19</v>
      </c>
      <c r="C698" s="751" t="s">
        <v>999</v>
      </c>
      <c r="D698" s="774"/>
      <c r="E698" s="727" t="s">
        <v>1000</v>
      </c>
      <c r="F698" s="727"/>
      <c r="G698" s="729" t="s">
        <v>715</v>
      </c>
      <c r="H698" s="729" t="s">
        <v>715</v>
      </c>
      <c r="I698" s="730">
        <v>255</v>
      </c>
      <c r="J698" s="727" t="s">
        <v>968</v>
      </c>
      <c r="K698" s="731" t="s">
        <v>5269</v>
      </c>
      <c r="L698" s="732">
        <v>190005280</v>
      </c>
      <c r="M698" s="733" t="s">
        <v>5262</v>
      </c>
      <c r="N698" s="769" t="s">
        <v>5263</v>
      </c>
      <c r="O698" s="734"/>
      <c r="P698" s="734" t="s">
        <v>5270</v>
      </c>
      <c r="Q698" s="735"/>
      <c r="R698" s="736">
        <v>19370</v>
      </c>
      <c r="S698" s="734" t="s">
        <v>5265</v>
      </c>
      <c r="T698" s="728" t="s">
        <v>722</v>
      </c>
      <c r="U698" s="737" t="s">
        <v>5271</v>
      </c>
      <c r="V698" s="735"/>
      <c r="W698" s="735"/>
      <c r="X698" s="735"/>
      <c r="Y698" s="735"/>
      <c r="Z698" s="734" t="s">
        <v>5272</v>
      </c>
      <c r="AA698" s="735"/>
      <c r="AB698" s="734" t="s">
        <v>5264</v>
      </c>
      <c r="AC698" s="734"/>
      <c r="AD698" s="734">
        <v>19370</v>
      </c>
      <c r="AE698" s="734" t="s">
        <v>5265</v>
      </c>
      <c r="AF698" s="734" t="s">
        <v>5268</v>
      </c>
      <c r="AG698" s="735"/>
      <c r="AH698" s="735"/>
      <c r="AI698" s="735"/>
      <c r="AJ698" s="735"/>
      <c r="AK698" s="735"/>
      <c r="AL698" s="735"/>
      <c r="AM698" s="738"/>
      <c r="AN698" s="738"/>
      <c r="AO698" s="739"/>
      <c r="AP698" s="740" t="s">
        <v>737</v>
      </c>
      <c r="AQ698" s="862" t="s">
        <v>737</v>
      </c>
      <c r="AR698" s="691"/>
      <c r="AS698" s="862"/>
      <c r="AT698" s="862"/>
      <c r="AU698" s="765" t="s">
        <v>763</v>
      </c>
      <c r="AV698" s="765" t="s">
        <v>763</v>
      </c>
      <c r="AW698" s="766" t="s">
        <v>763</v>
      </c>
      <c r="AX698" s="863"/>
      <c r="AY698" s="865"/>
      <c r="AZ698" s="862"/>
      <c r="BA698" s="734"/>
      <c r="BB698" s="734"/>
      <c r="BC698" s="735"/>
      <c r="BD698" s="735"/>
      <c r="BE698" s="776" t="s">
        <v>1012</v>
      </c>
      <c r="BF698" s="730" t="s">
        <v>1013</v>
      </c>
      <c r="BG698" s="746" t="s">
        <v>737</v>
      </c>
      <c r="BH698" s="746"/>
      <c r="BI698" s="747"/>
    </row>
    <row r="699" spans="1:61" ht="84" customHeight="1">
      <c r="A699" s="749">
        <v>400011243</v>
      </c>
      <c r="B699" s="827">
        <v>40</v>
      </c>
      <c r="C699" s="751" t="s">
        <v>713</v>
      </c>
      <c r="D699" s="727"/>
      <c r="E699" s="753" t="s">
        <v>1149</v>
      </c>
      <c r="F699" s="752"/>
      <c r="G699" s="736" t="s">
        <v>715</v>
      </c>
      <c r="H699" s="754" t="s">
        <v>715</v>
      </c>
      <c r="I699" s="730">
        <v>448</v>
      </c>
      <c r="J699" s="756" t="s">
        <v>1018</v>
      </c>
      <c r="K699" s="757" t="s">
        <v>5273</v>
      </c>
      <c r="L699" s="758">
        <v>750720534</v>
      </c>
      <c r="M699" s="733" t="s">
        <v>5274</v>
      </c>
      <c r="N699" s="769" t="s">
        <v>5275</v>
      </c>
      <c r="O699" s="734" t="s">
        <v>5276</v>
      </c>
      <c r="P699" s="760"/>
      <c r="Q699" s="736"/>
      <c r="R699" s="736">
        <v>40220</v>
      </c>
      <c r="S699" s="761" t="s">
        <v>5277</v>
      </c>
      <c r="T699" s="728" t="s">
        <v>722</v>
      </c>
      <c r="U699" s="737" t="s">
        <v>5278</v>
      </c>
      <c r="V699" s="736" t="s">
        <v>724</v>
      </c>
      <c r="W699" s="736" t="s">
        <v>5279</v>
      </c>
      <c r="X699" s="736" t="s">
        <v>5280</v>
      </c>
      <c r="Y699" s="736" t="s">
        <v>727</v>
      </c>
      <c r="Z699" s="736" t="s">
        <v>5281</v>
      </c>
      <c r="AA699" s="736" t="s">
        <v>5282</v>
      </c>
      <c r="AB699" s="734" t="s">
        <v>5283</v>
      </c>
      <c r="AC699" s="736"/>
      <c r="AD699" s="736">
        <v>75010</v>
      </c>
      <c r="AE699" s="734" t="s">
        <v>1982</v>
      </c>
      <c r="AF699" s="736" t="s">
        <v>5284</v>
      </c>
      <c r="AG699" s="736" t="s">
        <v>724</v>
      </c>
      <c r="AH699" s="736" t="s">
        <v>5285</v>
      </c>
      <c r="AI699" s="736" t="s">
        <v>5286</v>
      </c>
      <c r="AJ699" s="736" t="s">
        <v>3669</v>
      </c>
      <c r="AK699" s="762" t="s">
        <v>5287</v>
      </c>
      <c r="AL699" s="1013" t="s">
        <v>5288</v>
      </c>
      <c r="AM699" s="763"/>
      <c r="AN699" s="738"/>
      <c r="AO699" s="764"/>
      <c r="AP699" s="740" t="s">
        <v>737</v>
      </c>
      <c r="AQ699" s="691" t="s">
        <v>737</v>
      </c>
      <c r="AR699" s="691"/>
      <c r="AS699" s="752"/>
      <c r="AT699" s="691"/>
      <c r="AU699" s="765" t="s">
        <v>763</v>
      </c>
      <c r="AV699" s="765" t="s">
        <v>763</v>
      </c>
      <c r="AW699" s="766" t="s">
        <v>764</v>
      </c>
      <c r="AX699" s="765"/>
      <c r="AY699" s="691"/>
      <c r="AZ699" s="752"/>
      <c r="BA699" s="773" t="s">
        <v>3981</v>
      </c>
      <c r="BB699" s="773" t="s">
        <v>5289</v>
      </c>
      <c r="BC699" s="736"/>
      <c r="BD699" s="736"/>
      <c r="BE699" s="767" t="s">
        <v>1160</v>
      </c>
      <c r="BF699" s="794" t="s">
        <v>902</v>
      </c>
      <c r="BG699" s="718" t="s">
        <v>5290</v>
      </c>
      <c r="BH699" s="746"/>
      <c r="BI699" s="747"/>
    </row>
    <row r="700" spans="1:61" ht="40.15" customHeight="1">
      <c r="A700" s="749">
        <v>400782934</v>
      </c>
      <c r="B700" s="827">
        <v>40</v>
      </c>
      <c r="C700" s="751" t="s">
        <v>713</v>
      </c>
      <c r="D700" s="727"/>
      <c r="E700" s="753" t="s">
        <v>1149</v>
      </c>
      <c r="F700" s="752"/>
      <c r="G700" s="736" t="s">
        <v>715</v>
      </c>
      <c r="H700" s="754" t="s">
        <v>715</v>
      </c>
      <c r="I700" s="730">
        <v>448</v>
      </c>
      <c r="J700" s="756" t="s">
        <v>1018</v>
      </c>
      <c r="K700" s="757" t="s">
        <v>5291</v>
      </c>
      <c r="L700" s="758">
        <v>750720534</v>
      </c>
      <c r="M700" s="733" t="s">
        <v>5274</v>
      </c>
      <c r="N700" s="769" t="s">
        <v>5275</v>
      </c>
      <c r="O700" s="734" t="s">
        <v>5292</v>
      </c>
      <c r="P700" s="760"/>
      <c r="Q700" s="736"/>
      <c r="R700" s="736">
        <v>40140</v>
      </c>
      <c r="S700" s="761" t="s">
        <v>5293</v>
      </c>
      <c r="T700" s="728" t="s">
        <v>722</v>
      </c>
      <c r="U700" s="737" t="s">
        <v>5294</v>
      </c>
      <c r="V700" s="736"/>
      <c r="W700" s="736"/>
      <c r="X700" s="736"/>
      <c r="Y700" s="736"/>
      <c r="Z700" s="736" t="s">
        <v>5295</v>
      </c>
      <c r="AA700" s="736"/>
      <c r="AB700" s="734" t="s">
        <v>5283</v>
      </c>
      <c r="AC700" s="736"/>
      <c r="AD700" s="736">
        <v>75010</v>
      </c>
      <c r="AE700" s="734" t="s">
        <v>1982</v>
      </c>
      <c r="AF700" s="736" t="s">
        <v>5284</v>
      </c>
      <c r="AG700" s="736" t="s">
        <v>724</v>
      </c>
      <c r="AH700" s="736" t="s">
        <v>5285</v>
      </c>
      <c r="AI700" s="736" t="s">
        <v>5286</v>
      </c>
      <c r="AJ700" s="736" t="s">
        <v>3669</v>
      </c>
      <c r="AK700" s="762" t="s">
        <v>5287</v>
      </c>
      <c r="AL700" s="1013" t="s">
        <v>5288</v>
      </c>
      <c r="AM700" s="763"/>
      <c r="AN700" s="738"/>
      <c r="AO700" s="764"/>
      <c r="AP700" s="740" t="s">
        <v>737</v>
      </c>
      <c r="AQ700" s="691" t="s">
        <v>737</v>
      </c>
      <c r="AR700" s="691"/>
      <c r="AS700" s="752"/>
      <c r="AT700" s="691"/>
      <c r="AU700" s="765" t="s">
        <v>763</v>
      </c>
      <c r="AV700" s="765" t="s">
        <v>763</v>
      </c>
      <c r="AW700" s="766" t="s">
        <v>763</v>
      </c>
      <c r="AX700" s="765"/>
      <c r="AY700" s="691"/>
      <c r="AZ700" s="752"/>
      <c r="BA700" s="734"/>
      <c r="BB700" s="773" t="s">
        <v>5289</v>
      </c>
      <c r="BC700" s="736"/>
      <c r="BD700" s="736"/>
      <c r="BE700" s="767" t="s">
        <v>1160</v>
      </c>
      <c r="BF700" s="794" t="s">
        <v>902</v>
      </c>
      <c r="BG700" s="718" t="s">
        <v>5290</v>
      </c>
      <c r="BH700" s="746"/>
      <c r="BI700" s="747"/>
    </row>
    <row r="701" spans="1:61" ht="40.15" customHeight="1">
      <c r="A701" s="749">
        <v>400789764</v>
      </c>
      <c r="B701" s="827">
        <v>40</v>
      </c>
      <c r="C701" s="751" t="s">
        <v>713</v>
      </c>
      <c r="D701" s="727"/>
      <c r="E701" s="753" t="s">
        <v>1149</v>
      </c>
      <c r="F701" s="752"/>
      <c r="G701" s="736" t="s">
        <v>715</v>
      </c>
      <c r="H701" s="754" t="s">
        <v>715</v>
      </c>
      <c r="I701" s="730">
        <v>448</v>
      </c>
      <c r="J701" s="756" t="s">
        <v>1018</v>
      </c>
      <c r="K701" s="757" t="s">
        <v>5296</v>
      </c>
      <c r="L701" s="758">
        <v>750720534</v>
      </c>
      <c r="M701" s="733" t="s">
        <v>5274</v>
      </c>
      <c r="N701" s="769" t="s">
        <v>5275</v>
      </c>
      <c r="O701" s="734" t="s">
        <v>5297</v>
      </c>
      <c r="P701" s="760"/>
      <c r="Q701" s="736"/>
      <c r="R701" s="736">
        <v>40140</v>
      </c>
      <c r="S701" s="761" t="s">
        <v>5293</v>
      </c>
      <c r="T701" s="728" t="s">
        <v>722</v>
      </c>
      <c r="U701" s="737" t="s">
        <v>5294</v>
      </c>
      <c r="V701" s="736"/>
      <c r="W701" s="736"/>
      <c r="X701" s="736"/>
      <c r="Y701" s="736"/>
      <c r="Z701" s="736" t="s">
        <v>5298</v>
      </c>
      <c r="AA701" s="736"/>
      <c r="AB701" s="734" t="s">
        <v>5283</v>
      </c>
      <c r="AC701" s="736"/>
      <c r="AD701" s="736">
        <v>75010</v>
      </c>
      <c r="AE701" s="734" t="s">
        <v>1982</v>
      </c>
      <c r="AF701" s="736" t="s">
        <v>5284</v>
      </c>
      <c r="AG701" s="736" t="s">
        <v>724</v>
      </c>
      <c r="AH701" s="736" t="s">
        <v>5285</v>
      </c>
      <c r="AI701" s="736" t="s">
        <v>5286</v>
      </c>
      <c r="AJ701" s="736" t="s">
        <v>3669</v>
      </c>
      <c r="AK701" s="762" t="s">
        <v>5287</v>
      </c>
      <c r="AL701" s="1013" t="s">
        <v>5288</v>
      </c>
      <c r="AM701" s="763"/>
      <c r="AN701" s="738"/>
      <c r="AO701" s="764"/>
      <c r="AP701" s="740" t="s">
        <v>737</v>
      </c>
      <c r="AQ701" s="691" t="s">
        <v>737</v>
      </c>
      <c r="AR701" s="691"/>
      <c r="AS701" s="752"/>
      <c r="AT701" s="691"/>
      <c r="AU701" s="765" t="s">
        <v>763</v>
      </c>
      <c r="AV701" s="765" t="s">
        <v>763</v>
      </c>
      <c r="AW701" s="766" t="s">
        <v>763</v>
      </c>
      <c r="AX701" s="765"/>
      <c r="AY701" s="691"/>
      <c r="AZ701" s="752"/>
      <c r="BA701" s="734"/>
      <c r="BB701" s="773" t="s">
        <v>5289</v>
      </c>
      <c r="BC701" s="736"/>
      <c r="BD701" s="736"/>
      <c r="BE701" s="767" t="s">
        <v>1160</v>
      </c>
      <c r="BF701" s="794" t="s">
        <v>902</v>
      </c>
      <c r="BG701" s="718" t="s">
        <v>5290</v>
      </c>
      <c r="BH701" s="746"/>
      <c r="BI701" s="747"/>
    </row>
    <row r="702" spans="1:61" ht="40.15" customHeight="1">
      <c r="A702" s="749">
        <v>640780342</v>
      </c>
      <c r="B702" s="750">
        <v>64</v>
      </c>
      <c r="C702" s="751" t="s">
        <v>745</v>
      </c>
      <c r="D702" s="752"/>
      <c r="E702" s="753" t="s">
        <v>746</v>
      </c>
      <c r="F702" s="752"/>
      <c r="G702" s="736" t="s">
        <v>715</v>
      </c>
      <c r="H702" s="754" t="s">
        <v>715</v>
      </c>
      <c r="I702" s="755">
        <v>192</v>
      </c>
      <c r="J702" s="756" t="s">
        <v>1694</v>
      </c>
      <c r="K702" s="757" t="s">
        <v>5299</v>
      </c>
      <c r="L702" s="758">
        <v>750720534</v>
      </c>
      <c r="M702" s="733" t="s">
        <v>5274</v>
      </c>
      <c r="N702" s="769" t="s">
        <v>5275</v>
      </c>
      <c r="O702" s="734" t="s">
        <v>5300</v>
      </c>
      <c r="P702" s="760"/>
      <c r="Q702" s="736"/>
      <c r="R702" s="736">
        <v>64340</v>
      </c>
      <c r="S702" s="761" t="s">
        <v>924</v>
      </c>
      <c r="T702" s="728" t="s">
        <v>722</v>
      </c>
      <c r="U702" s="737" t="s">
        <v>5301</v>
      </c>
      <c r="V702" s="736"/>
      <c r="W702" s="736"/>
      <c r="X702" s="736"/>
      <c r="Y702" s="736"/>
      <c r="Z702" s="736" t="s">
        <v>5302</v>
      </c>
      <c r="AA702" s="736"/>
      <c r="AB702" s="734" t="s">
        <v>5283</v>
      </c>
      <c r="AC702" s="736"/>
      <c r="AD702" s="736">
        <v>75010</v>
      </c>
      <c r="AE702" s="734" t="s">
        <v>1982</v>
      </c>
      <c r="AF702" s="736" t="s">
        <v>5284</v>
      </c>
      <c r="AG702" s="736" t="s">
        <v>724</v>
      </c>
      <c r="AH702" s="736" t="s">
        <v>5285</v>
      </c>
      <c r="AI702" s="736" t="s">
        <v>5286</v>
      </c>
      <c r="AJ702" s="736" t="s">
        <v>3669</v>
      </c>
      <c r="AK702" s="762" t="s">
        <v>5287</v>
      </c>
      <c r="AL702" s="1013" t="s">
        <v>5288</v>
      </c>
      <c r="AM702" s="763"/>
      <c r="AN702" s="738"/>
      <c r="AO702" s="764"/>
      <c r="AP702" s="740" t="s">
        <v>737</v>
      </c>
      <c r="AQ702" s="691" t="s">
        <v>737</v>
      </c>
      <c r="AR702" s="691"/>
      <c r="AS702" s="752"/>
      <c r="AT702" s="691"/>
      <c r="AU702" s="765" t="s">
        <v>763</v>
      </c>
      <c r="AV702" s="765" t="s">
        <v>763</v>
      </c>
      <c r="AW702" s="766" t="s">
        <v>764</v>
      </c>
      <c r="AX702" s="765"/>
      <c r="AY702" s="691"/>
      <c r="AZ702" s="752"/>
      <c r="BA702" s="734"/>
      <c r="BB702" s="734" t="s">
        <v>5303</v>
      </c>
      <c r="BC702" s="736"/>
      <c r="BD702" s="736"/>
      <c r="BE702" s="767" t="s">
        <v>765</v>
      </c>
      <c r="BF702" s="794" t="s">
        <v>766</v>
      </c>
      <c r="BG702" s="718" t="s">
        <v>5290</v>
      </c>
      <c r="BH702" s="746"/>
      <c r="BI702" s="747"/>
    </row>
    <row r="703" spans="1:61" ht="40.15" customHeight="1">
      <c r="A703" s="749">
        <v>640792438</v>
      </c>
      <c r="B703" s="750">
        <v>64</v>
      </c>
      <c r="C703" s="751" t="s">
        <v>745</v>
      </c>
      <c r="D703" s="752"/>
      <c r="E703" s="753" t="s">
        <v>746</v>
      </c>
      <c r="F703" s="752"/>
      <c r="G703" s="736" t="s">
        <v>715</v>
      </c>
      <c r="H703" s="754" t="s">
        <v>715</v>
      </c>
      <c r="I703" s="755">
        <v>182</v>
      </c>
      <c r="J703" s="756" t="s">
        <v>716</v>
      </c>
      <c r="K703" s="757" t="s">
        <v>5304</v>
      </c>
      <c r="L703" s="758">
        <v>750720534</v>
      </c>
      <c r="M703" s="733" t="s">
        <v>5274</v>
      </c>
      <c r="N703" s="769" t="s">
        <v>5275</v>
      </c>
      <c r="O703" s="734" t="s">
        <v>5300</v>
      </c>
      <c r="P703" s="760"/>
      <c r="Q703" s="736"/>
      <c r="R703" s="736">
        <v>64340</v>
      </c>
      <c r="S703" s="761" t="s">
        <v>924</v>
      </c>
      <c r="T703" s="728" t="s">
        <v>722</v>
      </c>
      <c r="U703" s="737" t="s">
        <v>5305</v>
      </c>
      <c r="V703" s="736"/>
      <c r="W703" s="736"/>
      <c r="X703" s="736"/>
      <c r="Y703" s="736"/>
      <c r="Z703" s="736" t="s">
        <v>5302</v>
      </c>
      <c r="AA703" s="736"/>
      <c r="AB703" s="734" t="s">
        <v>5283</v>
      </c>
      <c r="AC703" s="736"/>
      <c r="AD703" s="736">
        <v>75010</v>
      </c>
      <c r="AE703" s="734" t="s">
        <v>1982</v>
      </c>
      <c r="AF703" s="736" t="s">
        <v>5284</v>
      </c>
      <c r="AG703" s="736" t="s">
        <v>724</v>
      </c>
      <c r="AH703" s="736" t="s">
        <v>5285</v>
      </c>
      <c r="AI703" s="736" t="s">
        <v>5286</v>
      </c>
      <c r="AJ703" s="736" t="s">
        <v>3669</v>
      </c>
      <c r="AK703" s="762" t="s">
        <v>5287</v>
      </c>
      <c r="AL703" s="1013" t="s">
        <v>5288</v>
      </c>
      <c r="AM703" s="763"/>
      <c r="AN703" s="738"/>
      <c r="AO703" s="764"/>
      <c r="AP703" s="740" t="s">
        <v>737</v>
      </c>
      <c r="AQ703" s="691" t="s">
        <v>737</v>
      </c>
      <c r="AR703" s="691"/>
      <c r="AS703" s="752"/>
      <c r="AT703" s="691"/>
      <c r="AU703" s="765" t="s">
        <v>763</v>
      </c>
      <c r="AV703" s="765" t="s">
        <v>763</v>
      </c>
      <c r="AW703" s="766" t="s">
        <v>764</v>
      </c>
      <c r="AX703" s="765"/>
      <c r="AY703" s="691"/>
      <c r="AZ703" s="752"/>
      <c r="BA703" s="734"/>
      <c r="BB703" s="734" t="s">
        <v>5303</v>
      </c>
      <c r="BC703" s="736"/>
      <c r="BD703" s="736"/>
      <c r="BE703" s="767" t="s">
        <v>765</v>
      </c>
      <c r="BF703" s="794" t="s">
        <v>766</v>
      </c>
      <c r="BG703" s="718" t="s">
        <v>5290</v>
      </c>
      <c r="BH703" s="746"/>
      <c r="BI703" s="747"/>
    </row>
    <row r="704" spans="1:61" ht="40.15" customHeight="1">
      <c r="A704" s="749">
        <v>330781444</v>
      </c>
      <c r="B704" s="825">
        <v>33</v>
      </c>
      <c r="C704" s="727" t="s">
        <v>926</v>
      </c>
      <c r="D704" s="727"/>
      <c r="E704" s="753" t="s">
        <v>1055</v>
      </c>
      <c r="F704" s="826"/>
      <c r="G704" s="736" t="s">
        <v>715</v>
      </c>
      <c r="H704" s="754" t="s">
        <v>715</v>
      </c>
      <c r="I704" s="755">
        <v>246</v>
      </c>
      <c r="J704" s="756" t="s">
        <v>803</v>
      </c>
      <c r="K704" s="757" t="s">
        <v>5306</v>
      </c>
      <c r="L704" s="758">
        <v>750720245</v>
      </c>
      <c r="M704" s="733" t="s">
        <v>5307</v>
      </c>
      <c r="N704" s="769" t="s">
        <v>5307</v>
      </c>
      <c r="O704" s="734" t="s">
        <v>5308</v>
      </c>
      <c r="P704" s="760"/>
      <c r="Q704" s="736"/>
      <c r="R704" s="736">
        <v>33540</v>
      </c>
      <c r="S704" s="761" t="s">
        <v>5309</v>
      </c>
      <c r="T704" s="728" t="s">
        <v>722</v>
      </c>
      <c r="U704" s="737" t="s">
        <v>5310</v>
      </c>
      <c r="V704" s="736" t="s">
        <v>813</v>
      </c>
      <c r="W704" s="736" t="s">
        <v>5311</v>
      </c>
      <c r="X704" s="736" t="s">
        <v>5312</v>
      </c>
      <c r="Y704" s="736"/>
      <c r="Z704" s="736" t="s">
        <v>5313</v>
      </c>
      <c r="AA704" s="736"/>
      <c r="AB704" s="734" t="s">
        <v>5314</v>
      </c>
      <c r="AC704" s="736"/>
      <c r="AD704" s="736">
        <v>75006</v>
      </c>
      <c r="AE704" s="734" t="s">
        <v>1982</v>
      </c>
      <c r="AF704" s="894">
        <v>147349732</v>
      </c>
      <c r="AG704" s="736"/>
      <c r="AH704" s="736"/>
      <c r="AI704" s="736"/>
      <c r="AJ704" s="736"/>
      <c r="AK704" s="734" t="s">
        <v>5315</v>
      </c>
      <c r="AL704" s="736"/>
      <c r="AM704" s="763"/>
      <c r="AN704" s="738"/>
      <c r="AO704" s="772"/>
      <c r="AP704" s="740" t="s">
        <v>737</v>
      </c>
      <c r="AQ704" s="691" t="s">
        <v>737</v>
      </c>
      <c r="AR704" s="691"/>
      <c r="AS704" s="752"/>
      <c r="AT704" s="691"/>
      <c r="AU704" s="765" t="s">
        <v>763</v>
      </c>
      <c r="AV704" s="765" t="s">
        <v>763</v>
      </c>
      <c r="AW704" s="766" t="s">
        <v>763</v>
      </c>
      <c r="AX704" s="765"/>
      <c r="AY704" s="691"/>
      <c r="AZ704" s="752"/>
      <c r="BA704" s="734"/>
      <c r="BB704" s="736"/>
      <c r="BC704" s="736"/>
      <c r="BD704" s="736"/>
      <c r="BE704" s="767" t="s">
        <v>2179</v>
      </c>
      <c r="BF704" s="753" t="s">
        <v>1070</v>
      </c>
      <c r="BG704" s="746" t="s">
        <v>737</v>
      </c>
      <c r="BH704" s="746"/>
      <c r="BI704" s="747"/>
    </row>
    <row r="705" spans="1:61" ht="82.9" customHeight="1">
      <c r="A705" s="783">
        <v>170784458</v>
      </c>
      <c r="B705" s="834">
        <v>17</v>
      </c>
      <c r="C705" s="734" t="s">
        <v>1434</v>
      </c>
      <c r="D705" s="728"/>
      <c r="E705" s="753" t="s">
        <v>1435</v>
      </c>
      <c r="F705" s="785"/>
      <c r="G705" s="771" t="s">
        <v>827</v>
      </c>
      <c r="H705" s="771" t="s">
        <v>770</v>
      </c>
      <c r="I705" s="770">
        <v>354</v>
      </c>
      <c r="J705" s="771" t="s">
        <v>771</v>
      </c>
      <c r="K705" s="769" t="s">
        <v>5316</v>
      </c>
      <c r="L705" s="786">
        <v>170023659</v>
      </c>
      <c r="M705" s="733" t="s">
        <v>5317</v>
      </c>
      <c r="N705" s="769" t="s">
        <v>5317</v>
      </c>
      <c r="O705" s="734" t="s">
        <v>5318</v>
      </c>
      <c r="P705" s="734"/>
      <c r="Q705" s="787"/>
      <c r="R705" s="736">
        <v>17000</v>
      </c>
      <c r="S705" s="787" t="s">
        <v>1493</v>
      </c>
      <c r="T705" s="728" t="s">
        <v>722</v>
      </c>
      <c r="U705" s="737" t="s">
        <v>5319</v>
      </c>
      <c r="V705" s="736"/>
      <c r="W705" s="734"/>
      <c r="X705" s="736"/>
      <c r="Y705" s="736"/>
      <c r="Z705" s="736" t="s">
        <v>5320</v>
      </c>
      <c r="AA705" s="736"/>
      <c r="AB705" s="734" t="s">
        <v>5321</v>
      </c>
      <c r="AC705" s="736"/>
      <c r="AD705" s="736">
        <v>17000</v>
      </c>
      <c r="AE705" s="734" t="s">
        <v>1493</v>
      </c>
      <c r="AF705" s="736" t="s">
        <v>5320</v>
      </c>
      <c r="AG705" s="853"/>
      <c r="AH705" s="853"/>
      <c r="AI705" s="853"/>
      <c r="AJ705" s="853"/>
      <c r="AK705" s="853"/>
      <c r="AL705" s="853"/>
      <c r="AM705" s="763"/>
      <c r="AN705" s="738"/>
      <c r="AO705" s="765"/>
      <c r="AP705" s="691" t="s">
        <v>737</v>
      </c>
      <c r="AQ705" s="752" t="s">
        <v>737</v>
      </c>
      <c r="AR705" s="691"/>
      <c r="AS705" s="752"/>
      <c r="AT705" s="691"/>
      <c r="AU705" s="765" t="s">
        <v>763</v>
      </c>
      <c r="AV705" s="765" t="s">
        <v>763</v>
      </c>
      <c r="AW705" s="766" t="s">
        <v>763</v>
      </c>
      <c r="AX705" s="765"/>
      <c r="AY705" s="718"/>
      <c r="AZ705" s="752"/>
      <c r="BA705" s="791"/>
      <c r="BB705" s="793"/>
      <c r="BC705" s="793" t="s">
        <v>1713</v>
      </c>
      <c r="BD705" s="793"/>
      <c r="BE705" s="791" t="s">
        <v>2485</v>
      </c>
      <c r="BF705" s="785" t="s">
        <v>1452</v>
      </c>
      <c r="BG705" s="746" t="s">
        <v>737</v>
      </c>
      <c r="BH705" s="746"/>
      <c r="BI705" s="747"/>
    </row>
    <row r="706" spans="1:61" ht="79.150000000000006" customHeight="1">
      <c r="A706" s="749">
        <v>640007449</v>
      </c>
      <c r="B706" s="750">
        <v>64</v>
      </c>
      <c r="C706" s="751" t="s">
        <v>745</v>
      </c>
      <c r="D706" s="752"/>
      <c r="E706" s="753" t="s">
        <v>746</v>
      </c>
      <c r="F706" s="752"/>
      <c r="G706" s="736" t="s">
        <v>747</v>
      </c>
      <c r="H706" s="754" t="s">
        <v>748</v>
      </c>
      <c r="I706" s="755">
        <v>500</v>
      </c>
      <c r="J706" s="756" t="s">
        <v>749</v>
      </c>
      <c r="K706" s="757" t="s">
        <v>5322</v>
      </c>
      <c r="L706" s="758">
        <v>640007399</v>
      </c>
      <c r="M706" s="733" t="s">
        <v>5323</v>
      </c>
      <c r="N706" s="769" t="s">
        <v>5323</v>
      </c>
      <c r="O706" s="734" t="s">
        <v>5324</v>
      </c>
      <c r="P706" s="760"/>
      <c r="Q706" s="736"/>
      <c r="R706" s="736">
        <v>64100</v>
      </c>
      <c r="S706" s="761" t="s">
        <v>895</v>
      </c>
      <c r="T706" s="728" t="s">
        <v>2084</v>
      </c>
      <c r="U706" s="737" t="s">
        <v>5325</v>
      </c>
      <c r="V706" s="736"/>
      <c r="W706" s="736"/>
      <c r="X706" s="736"/>
      <c r="Y706" s="736"/>
      <c r="Z706" s="736" t="s">
        <v>5326</v>
      </c>
      <c r="AA706" s="736"/>
      <c r="AB706" s="734" t="s">
        <v>5324</v>
      </c>
      <c r="AC706" s="736"/>
      <c r="AD706" s="736">
        <v>64100</v>
      </c>
      <c r="AE706" s="734" t="s">
        <v>895</v>
      </c>
      <c r="AF706" s="736"/>
      <c r="AG706" s="736"/>
      <c r="AH706" s="736"/>
      <c r="AI706" s="736"/>
      <c r="AJ706" s="736"/>
      <c r="AK706" s="736"/>
      <c r="AL706" s="736"/>
      <c r="AM706" s="763"/>
      <c r="AN706" s="738"/>
      <c r="AO706" s="764"/>
      <c r="AP706" s="691" t="s">
        <v>734</v>
      </c>
      <c r="AQ706" s="691" t="s">
        <v>737</v>
      </c>
      <c r="AR706" s="691"/>
      <c r="AS706" s="752"/>
      <c r="AT706" s="691"/>
      <c r="AU706" s="765" t="s">
        <v>763</v>
      </c>
      <c r="AV706" s="765" t="s">
        <v>763</v>
      </c>
      <c r="AW706" s="766" t="s">
        <v>764</v>
      </c>
      <c r="AX706" s="765"/>
      <c r="AY706" s="691"/>
      <c r="AZ706" s="752"/>
      <c r="BA706" s="734"/>
      <c r="BB706" s="736"/>
      <c r="BC706" s="736"/>
      <c r="BD706" s="736"/>
      <c r="BE706" s="767" t="s">
        <v>765</v>
      </c>
      <c r="BF706" s="794" t="s">
        <v>766</v>
      </c>
      <c r="BG706" s="746" t="s">
        <v>737</v>
      </c>
      <c r="BH706" s="746"/>
      <c r="BI706" s="747"/>
    </row>
    <row r="707" spans="1:61" ht="61.9" customHeight="1">
      <c r="A707" s="749">
        <v>640009049</v>
      </c>
      <c r="B707" s="750">
        <v>64</v>
      </c>
      <c r="C707" s="753" t="s">
        <v>884</v>
      </c>
      <c r="D707" s="752"/>
      <c r="E707" s="753" t="s">
        <v>885</v>
      </c>
      <c r="F707" s="752"/>
      <c r="G707" s="736" t="s">
        <v>747</v>
      </c>
      <c r="H707" s="754" t="s">
        <v>748</v>
      </c>
      <c r="I707" s="755">
        <v>500</v>
      </c>
      <c r="J707" s="756" t="s">
        <v>749</v>
      </c>
      <c r="K707" s="757" t="s">
        <v>5327</v>
      </c>
      <c r="L707" s="758">
        <v>640008959</v>
      </c>
      <c r="M707" s="733" t="s">
        <v>5328</v>
      </c>
      <c r="N707" s="769" t="s">
        <v>5329</v>
      </c>
      <c r="O707" s="734" t="s">
        <v>5330</v>
      </c>
      <c r="P707" s="760"/>
      <c r="Q707" s="736"/>
      <c r="R707" s="736">
        <v>64520</v>
      </c>
      <c r="S707" s="761" t="s">
        <v>5331</v>
      </c>
      <c r="T707" s="728" t="s">
        <v>2084</v>
      </c>
      <c r="U707" s="737" t="s">
        <v>5332</v>
      </c>
      <c r="V707" s="736"/>
      <c r="W707" s="736"/>
      <c r="X707" s="736"/>
      <c r="Y707" s="736"/>
      <c r="Z707" s="736" t="s">
        <v>5333</v>
      </c>
      <c r="AA707" s="736"/>
      <c r="AB707" s="734" t="s">
        <v>5334</v>
      </c>
      <c r="AC707" s="736"/>
      <c r="AD707" s="736">
        <v>64520</v>
      </c>
      <c r="AE707" s="734" t="s">
        <v>5331</v>
      </c>
      <c r="AF707" s="736" t="s">
        <v>5333</v>
      </c>
      <c r="AG707" s="736"/>
      <c r="AH707" s="736"/>
      <c r="AI707" s="736"/>
      <c r="AJ707" s="736"/>
      <c r="AK707" s="736"/>
      <c r="AL707" s="736"/>
      <c r="AM707" s="763"/>
      <c r="AN707" s="738"/>
      <c r="AO707" s="764"/>
      <c r="AP707" s="691" t="s">
        <v>734</v>
      </c>
      <c r="AQ707" s="691" t="s">
        <v>737</v>
      </c>
      <c r="AR707" s="691"/>
      <c r="AS707" s="752"/>
      <c r="AT707" s="691"/>
      <c r="AU707" s="765" t="s">
        <v>763</v>
      </c>
      <c r="AV707" s="765" t="s">
        <v>763</v>
      </c>
      <c r="AW707" s="766" t="s">
        <v>764</v>
      </c>
      <c r="AX707" s="765"/>
      <c r="AY707" s="691"/>
      <c r="AZ707" s="752"/>
      <c r="BA707" s="734"/>
      <c r="BB707" s="734" t="s">
        <v>5335</v>
      </c>
      <c r="BC707" s="736"/>
      <c r="BD707" s="736"/>
      <c r="BE707" s="767" t="s">
        <v>5336</v>
      </c>
      <c r="BF707" s="794" t="s">
        <v>5337</v>
      </c>
      <c r="BG707" s="746" t="s">
        <v>737</v>
      </c>
      <c r="BH707" s="746"/>
      <c r="BI707" s="747"/>
    </row>
    <row r="708" spans="1:61" ht="79.150000000000006" customHeight="1">
      <c r="A708" s="749">
        <v>640795761</v>
      </c>
      <c r="B708" s="750">
        <v>64</v>
      </c>
      <c r="C708" s="751" t="s">
        <v>745</v>
      </c>
      <c r="D708" s="752"/>
      <c r="E708" s="753" t="s">
        <v>746</v>
      </c>
      <c r="F708" s="752"/>
      <c r="G708" s="736" t="s">
        <v>747</v>
      </c>
      <c r="H708" s="754" t="s">
        <v>748</v>
      </c>
      <c r="I708" s="755">
        <v>500</v>
      </c>
      <c r="J708" s="756" t="s">
        <v>749</v>
      </c>
      <c r="K708" s="778" t="s">
        <v>5338</v>
      </c>
      <c r="L708" s="758">
        <v>640005229</v>
      </c>
      <c r="M708" s="733" t="s">
        <v>5339</v>
      </c>
      <c r="N708" s="769" t="s">
        <v>5340</v>
      </c>
      <c r="O708" s="734" t="s">
        <v>5341</v>
      </c>
      <c r="P708" s="760" t="s">
        <v>5342</v>
      </c>
      <c r="Q708" s="736"/>
      <c r="R708" s="736">
        <v>64240</v>
      </c>
      <c r="S708" s="761" t="s">
        <v>5343</v>
      </c>
      <c r="T708" s="728" t="s">
        <v>2084</v>
      </c>
      <c r="U708" s="737" t="s">
        <v>5344</v>
      </c>
      <c r="V708" s="736"/>
      <c r="W708" s="736"/>
      <c r="X708" s="736"/>
      <c r="Y708" s="736"/>
      <c r="Z708" s="736" t="s">
        <v>5345</v>
      </c>
      <c r="AA708" s="736"/>
      <c r="AB708" s="734"/>
      <c r="AC708" s="736"/>
      <c r="AD708" s="736">
        <v>64240</v>
      </c>
      <c r="AE708" s="734" t="s">
        <v>5343</v>
      </c>
      <c r="AF708" s="736" t="s">
        <v>5346</v>
      </c>
      <c r="AG708" s="736"/>
      <c r="AH708" s="736"/>
      <c r="AI708" s="736"/>
      <c r="AJ708" s="734"/>
      <c r="AK708" s="736"/>
      <c r="AL708" s="736"/>
      <c r="AM708" s="763"/>
      <c r="AN708" s="738"/>
      <c r="AO708" s="739"/>
      <c r="AP708" s="691" t="s">
        <v>734</v>
      </c>
      <c r="AQ708" s="742" t="s">
        <v>734</v>
      </c>
      <c r="AR708" s="742" t="s">
        <v>748</v>
      </c>
      <c r="AS708" s="742" t="s">
        <v>5347</v>
      </c>
      <c r="AT708" s="742"/>
      <c r="AU708" s="743">
        <v>43101</v>
      </c>
      <c r="AV708" s="743">
        <v>45291</v>
      </c>
      <c r="AW708" s="775" t="s">
        <v>764</v>
      </c>
      <c r="AX708" s="743">
        <v>43157</v>
      </c>
      <c r="AY708" s="742" t="s">
        <v>869</v>
      </c>
      <c r="AZ708" s="743"/>
      <c r="BA708" s="734"/>
      <c r="BB708" s="736"/>
      <c r="BC708" s="736"/>
      <c r="BD708" s="736"/>
      <c r="BE708" s="767" t="s">
        <v>765</v>
      </c>
      <c r="BF708" s="794" t="s">
        <v>766</v>
      </c>
      <c r="BG708" s="746" t="s">
        <v>737</v>
      </c>
      <c r="BH708" s="746"/>
      <c r="BI708" s="747"/>
    </row>
    <row r="709" spans="1:61" ht="40.15" customHeight="1">
      <c r="A709" s="749">
        <v>640785606</v>
      </c>
      <c r="B709" s="750">
        <v>64</v>
      </c>
      <c r="C709" s="753" t="s">
        <v>884</v>
      </c>
      <c r="D709" s="753"/>
      <c r="E709" s="753" t="s">
        <v>885</v>
      </c>
      <c r="F709" s="752"/>
      <c r="G709" s="736" t="s">
        <v>747</v>
      </c>
      <c r="H709" s="754" t="s">
        <v>748</v>
      </c>
      <c r="I709" s="755">
        <v>500</v>
      </c>
      <c r="J709" s="756" t="s">
        <v>749</v>
      </c>
      <c r="K709" s="778" t="s">
        <v>5348</v>
      </c>
      <c r="L709" s="758">
        <v>640001095</v>
      </c>
      <c r="M709" s="733" t="s">
        <v>5349</v>
      </c>
      <c r="N709" s="769" t="s">
        <v>5349</v>
      </c>
      <c r="O709" s="734" t="s">
        <v>5350</v>
      </c>
      <c r="P709" s="760"/>
      <c r="Q709" s="736"/>
      <c r="R709" s="736">
        <v>64000</v>
      </c>
      <c r="S709" s="761" t="s">
        <v>849</v>
      </c>
      <c r="T709" s="728" t="s">
        <v>722</v>
      </c>
      <c r="U709" s="737" t="s">
        <v>5351</v>
      </c>
      <c r="V709" s="736"/>
      <c r="W709" s="736"/>
      <c r="X709" s="736"/>
      <c r="Y709" s="736"/>
      <c r="Z709" s="736" t="s">
        <v>5352</v>
      </c>
      <c r="AA709" s="736"/>
      <c r="AB709" s="734" t="s">
        <v>5353</v>
      </c>
      <c r="AC709" s="736"/>
      <c r="AD709" s="736">
        <v>64000</v>
      </c>
      <c r="AE709" s="734" t="s">
        <v>849</v>
      </c>
      <c r="AF709" s="736" t="s">
        <v>5352</v>
      </c>
      <c r="AG709" s="736"/>
      <c r="AH709" s="736"/>
      <c r="AI709" s="736"/>
      <c r="AJ709" s="736"/>
      <c r="AK709" s="736"/>
      <c r="AL709" s="736"/>
      <c r="AM709" s="763"/>
      <c r="AN709" s="738"/>
      <c r="AO709" s="739"/>
      <c r="AP709" s="691" t="s">
        <v>734</v>
      </c>
      <c r="AQ709" s="742" t="s">
        <v>734</v>
      </c>
      <c r="AR709" s="742" t="s">
        <v>748</v>
      </c>
      <c r="AS709" s="775" t="s">
        <v>5354</v>
      </c>
      <c r="AT709" s="742"/>
      <c r="AU709" s="743">
        <v>43831</v>
      </c>
      <c r="AV709" s="743">
        <v>45657</v>
      </c>
      <c r="AW709" s="744" t="s">
        <v>853</v>
      </c>
      <c r="AX709" s="743">
        <v>44180</v>
      </c>
      <c r="AY709" s="742" t="s">
        <v>869</v>
      </c>
      <c r="AZ709" s="775" t="s">
        <v>734</v>
      </c>
      <c r="BA709" s="734"/>
      <c r="BB709" s="736"/>
      <c r="BC709" s="736"/>
      <c r="BD709" s="736"/>
      <c r="BE709" s="833" t="s">
        <v>1761</v>
      </c>
      <c r="BF709" s="794" t="s">
        <v>1984</v>
      </c>
      <c r="BG709" s="746" t="s">
        <v>737</v>
      </c>
      <c r="BH709" s="746"/>
      <c r="BI709" s="747"/>
    </row>
    <row r="710" spans="1:61" ht="40.15" customHeight="1">
      <c r="A710" s="749">
        <v>330050659</v>
      </c>
      <c r="B710" s="825">
        <v>33</v>
      </c>
      <c r="C710" s="751" t="s">
        <v>1358</v>
      </c>
      <c r="D710" s="752"/>
      <c r="E710" s="727" t="s">
        <v>1411</v>
      </c>
      <c r="F710" s="899"/>
      <c r="G710" s="736" t="s">
        <v>715</v>
      </c>
      <c r="H710" s="754" t="s">
        <v>715</v>
      </c>
      <c r="I710" s="755">
        <v>437</v>
      </c>
      <c r="J710" s="756" t="s">
        <v>990</v>
      </c>
      <c r="K710" s="757" t="s">
        <v>5355</v>
      </c>
      <c r="L710" s="758">
        <v>750034589</v>
      </c>
      <c r="M710" s="733" t="s">
        <v>5356</v>
      </c>
      <c r="N710" s="769" t="s">
        <v>5356</v>
      </c>
      <c r="O710" s="760" t="s">
        <v>5357</v>
      </c>
      <c r="P710" s="760"/>
      <c r="Q710" s="736"/>
      <c r="R710" s="736">
        <v>33170</v>
      </c>
      <c r="S710" s="761" t="s">
        <v>4146</v>
      </c>
      <c r="T710" s="728" t="s">
        <v>722</v>
      </c>
      <c r="U710" s="737" t="s">
        <v>5358</v>
      </c>
      <c r="V710" s="736"/>
      <c r="W710" s="736"/>
      <c r="X710" s="736"/>
      <c r="Y710" s="736"/>
      <c r="Z710" s="736"/>
      <c r="AA710" s="736"/>
      <c r="AB710" s="734" t="s">
        <v>5359</v>
      </c>
      <c r="AC710" s="736"/>
      <c r="AD710" s="736">
        <v>75006</v>
      </c>
      <c r="AE710" s="734" t="s">
        <v>1982</v>
      </c>
      <c r="AF710" s="736"/>
      <c r="AG710" s="736"/>
      <c r="AH710" s="736"/>
      <c r="AI710" s="736"/>
      <c r="AJ710" s="736"/>
      <c r="AK710" s="736"/>
      <c r="AL710" s="736"/>
      <c r="AM710" s="763"/>
      <c r="AN710" s="738"/>
      <c r="AO710" s="764"/>
      <c r="AP710" s="740" t="s">
        <v>737</v>
      </c>
      <c r="AQ710" s="691" t="s">
        <v>737</v>
      </c>
      <c r="AR710" s="691"/>
      <c r="AS710" s="752"/>
      <c r="AT710" s="691"/>
      <c r="AU710" s="765" t="s">
        <v>763</v>
      </c>
      <c r="AV710" s="765" t="s">
        <v>763</v>
      </c>
      <c r="AW710" s="766" t="s">
        <v>763</v>
      </c>
      <c r="AX710" s="765"/>
      <c r="AY710" s="691"/>
      <c r="AZ710" s="752"/>
      <c r="BA710" s="734"/>
      <c r="BB710" s="736"/>
      <c r="BC710" s="736"/>
      <c r="BD710" s="736"/>
      <c r="BE710" s="767" t="s">
        <v>1949</v>
      </c>
      <c r="BF710" s="753" t="s">
        <v>1942</v>
      </c>
      <c r="BG710" s="746" t="s">
        <v>737</v>
      </c>
      <c r="BH710" s="746"/>
      <c r="BI710" s="747"/>
    </row>
    <row r="711" spans="1:61" ht="40.15" customHeight="1">
      <c r="A711" s="749">
        <v>330782863</v>
      </c>
      <c r="B711" s="825">
        <v>33</v>
      </c>
      <c r="C711" s="751" t="s">
        <v>1358</v>
      </c>
      <c r="D711" s="752"/>
      <c r="E711" s="727" t="s">
        <v>1411</v>
      </c>
      <c r="F711" s="899"/>
      <c r="G711" s="736" t="s">
        <v>747</v>
      </c>
      <c r="H711" s="754" t="s">
        <v>748</v>
      </c>
      <c r="I711" s="755">
        <v>500</v>
      </c>
      <c r="J711" s="756" t="s">
        <v>749</v>
      </c>
      <c r="K711" s="757" t="s">
        <v>5360</v>
      </c>
      <c r="L711" s="758">
        <v>750034589</v>
      </c>
      <c r="M711" s="733" t="s">
        <v>5356</v>
      </c>
      <c r="N711" s="769" t="s">
        <v>5356</v>
      </c>
      <c r="O711" s="734" t="s">
        <v>5361</v>
      </c>
      <c r="P711" s="734" t="s">
        <v>5362</v>
      </c>
      <c r="Q711" s="736"/>
      <c r="R711" s="736">
        <v>33173</v>
      </c>
      <c r="S711" s="761" t="s">
        <v>4497</v>
      </c>
      <c r="T711" s="728" t="s">
        <v>722</v>
      </c>
      <c r="U711" s="737" t="s">
        <v>5363</v>
      </c>
      <c r="V711" s="736"/>
      <c r="W711" s="736"/>
      <c r="X711" s="736"/>
      <c r="Y711" s="736"/>
      <c r="Z711" s="736" t="s">
        <v>5364</v>
      </c>
      <c r="AA711" s="736"/>
      <c r="AB711" s="734" t="s">
        <v>5365</v>
      </c>
      <c r="AC711" s="736" t="s">
        <v>5362</v>
      </c>
      <c r="AD711" s="736">
        <v>75006</v>
      </c>
      <c r="AE711" s="734" t="s">
        <v>1982</v>
      </c>
      <c r="AF711" s="736"/>
      <c r="AG711" s="736"/>
      <c r="AH711" s="736"/>
      <c r="AI711" s="736"/>
      <c r="AJ711" s="736"/>
      <c r="AK711" s="736"/>
      <c r="AL711" s="736"/>
      <c r="AM711" s="763"/>
      <c r="AN711" s="738"/>
      <c r="AO711" s="764"/>
      <c r="AP711" s="691" t="s">
        <v>734</v>
      </c>
      <c r="AQ711" s="691" t="s">
        <v>737</v>
      </c>
      <c r="AR711" s="691"/>
      <c r="AS711" s="752"/>
      <c r="AT711" s="691"/>
      <c r="AU711" s="765" t="s">
        <v>763</v>
      </c>
      <c r="AV711" s="765" t="s">
        <v>763</v>
      </c>
      <c r="AW711" s="766" t="s">
        <v>763</v>
      </c>
      <c r="AX711" s="765"/>
      <c r="AY711" s="691"/>
      <c r="AZ711" s="752"/>
      <c r="BA711" s="734"/>
      <c r="BB711" s="736"/>
      <c r="BC711" s="736"/>
      <c r="BD711" s="736"/>
      <c r="BE711" s="734" t="s">
        <v>765</v>
      </c>
      <c r="BF711" s="753" t="s">
        <v>1942</v>
      </c>
      <c r="BG711" s="746" t="s">
        <v>737</v>
      </c>
      <c r="BH711" s="746"/>
      <c r="BI711" s="747"/>
    </row>
    <row r="712" spans="1:61" ht="40.15" customHeight="1">
      <c r="A712" s="749">
        <v>330791021</v>
      </c>
      <c r="B712" s="825">
        <v>33</v>
      </c>
      <c r="C712" s="751" t="s">
        <v>1358</v>
      </c>
      <c r="D712" s="752"/>
      <c r="E712" s="727" t="s">
        <v>1411</v>
      </c>
      <c r="F712" s="899"/>
      <c r="G712" s="736" t="s">
        <v>747</v>
      </c>
      <c r="H712" s="754" t="s">
        <v>748</v>
      </c>
      <c r="I712" s="755">
        <v>500</v>
      </c>
      <c r="J712" s="756" t="s">
        <v>749</v>
      </c>
      <c r="K712" s="757" t="s">
        <v>5366</v>
      </c>
      <c r="L712" s="758">
        <v>750034589</v>
      </c>
      <c r="M712" s="733" t="s">
        <v>5356</v>
      </c>
      <c r="N712" s="769" t="s">
        <v>5356</v>
      </c>
      <c r="O712" s="734" t="s">
        <v>5367</v>
      </c>
      <c r="P712" s="760"/>
      <c r="Q712" s="736"/>
      <c r="R712" s="736">
        <v>33800</v>
      </c>
      <c r="S712" s="761" t="s">
        <v>1559</v>
      </c>
      <c r="T712" s="728" t="s">
        <v>722</v>
      </c>
      <c r="U712" s="737" t="s">
        <v>5368</v>
      </c>
      <c r="V712" s="736"/>
      <c r="W712" s="736"/>
      <c r="X712" s="736"/>
      <c r="Y712" s="736"/>
      <c r="Z712" s="736" t="s">
        <v>5369</v>
      </c>
      <c r="AA712" s="736"/>
      <c r="AB712" s="734" t="s">
        <v>5365</v>
      </c>
      <c r="AC712" s="736"/>
      <c r="AD712" s="736">
        <v>75006</v>
      </c>
      <c r="AE712" s="734" t="s">
        <v>1982</v>
      </c>
      <c r="AF712" s="736"/>
      <c r="AG712" s="736"/>
      <c r="AH712" s="736"/>
      <c r="AI712" s="736"/>
      <c r="AJ712" s="736"/>
      <c r="AK712" s="736"/>
      <c r="AL712" s="736"/>
      <c r="AM712" s="763"/>
      <c r="AN712" s="738"/>
      <c r="AO712" s="764"/>
      <c r="AP712" s="691" t="s">
        <v>734</v>
      </c>
      <c r="AQ712" s="691" t="s">
        <v>737</v>
      </c>
      <c r="AR712" s="691"/>
      <c r="AS712" s="752"/>
      <c r="AT712" s="691"/>
      <c r="AU712" s="765" t="s">
        <v>763</v>
      </c>
      <c r="AV712" s="765" t="s">
        <v>763</v>
      </c>
      <c r="AW712" s="766" t="s">
        <v>763</v>
      </c>
      <c r="AX712" s="765"/>
      <c r="AY712" s="691"/>
      <c r="AZ712" s="752"/>
      <c r="BA712" s="734"/>
      <c r="BB712" s="736"/>
      <c r="BC712" s="736"/>
      <c r="BD712" s="736"/>
      <c r="BE712" s="767" t="s">
        <v>1941</v>
      </c>
      <c r="BF712" s="979" t="s">
        <v>1942</v>
      </c>
      <c r="BG712" s="746" t="s">
        <v>737</v>
      </c>
      <c r="BH712" s="746"/>
      <c r="BI712" s="747"/>
    </row>
    <row r="713" spans="1:61" ht="40.15" customHeight="1">
      <c r="A713" s="749">
        <v>640014809</v>
      </c>
      <c r="B713" s="750">
        <v>64</v>
      </c>
      <c r="C713" s="751" t="s">
        <v>745</v>
      </c>
      <c r="D713" s="752"/>
      <c r="E713" s="753" t="s">
        <v>746</v>
      </c>
      <c r="F713" s="752"/>
      <c r="G713" s="736" t="s">
        <v>715</v>
      </c>
      <c r="H713" s="754" t="s">
        <v>715</v>
      </c>
      <c r="I713" s="755">
        <v>437</v>
      </c>
      <c r="J713" s="756" t="s">
        <v>990</v>
      </c>
      <c r="K713" s="778" t="s">
        <v>5370</v>
      </c>
      <c r="L713" s="758">
        <v>750034589</v>
      </c>
      <c r="M713" s="733" t="s">
        <v>5356</v>
      </c>
      <c r="N713" s="769" t="s">
        <v>5356</v>
      </c>
      <c r="O713" s="760" t="s">
        <v>5371</v>
      </c>
      <c r="P713" s="734"/>
      <c r="Q713" s="736"/>
      <c r="R713" s="736">
        <v>64390</v>
      </c>
      <c r="S713" s="761" t="s">
        <v>4908</v>
      </c>
      <c r="T713" s="728" t="s">
        <v>722</v>
      </c>
      <c r="U713" s="737" t="s">
        <v>5372</v>
      </c>
      <c r="V713" s="736"/>
      <c r="W713" s="736"/>
      <c r="X713" s="736"/>
      <c r="Y713" s="736"/>
      <c r="Z713" s="736" t="s">
        <v>5373</v>
      </c>
      <c r="AA713" s="736"/>
      <c r="AB713" s="734" t="s">
        <v>5365</v>
      </c>
      <c r="AC713" s="736"/>
      <c r="AD713" s="736">
        <v>75006</v>
      </c>
      <c r="AE713" s="734" t="s">
        <v>1982</v>
      </c>
      <c r="AF713" s="736"/>
      <c r="AG713" s="736"/>
      <c r="AH713" s="736"/>
      <c r="AI713" s="736"/>
      <c r="AJ713" s="736"/>
      <c r="AK713" s="736"/>
      <c r="AL713" s="736"/>
      <c r="AM713" s="763"/>
      <c r="AN713" s="738"/>
      <c r="AO713" s="764"/>
      <c r="AP713" s="789" t="s">
        <v>734</v>
      </c>
      <c r="AQ713" s="742" t="s">
        <v>734</v>
      </c>
      <c r="AR713" s="742" t="s">
        <v>715</v>
      </c>
      <c r="AS713" s="775" t="s">
        <v>5374</v>
      </c>
      <c r="AT713" s="867" t="s">
        <v>4864</v>
      </c>
      <c r="AU713" s="743">
        <v>45292</v>
      </c>
      <c r="AV713" s="743">
        <v>47118</v>
      </c>
      <c r="AW713" s="744" t="s">
        <v>853</v>
      </c>
      <c r="AX713" s="743">
        <v>45378</v>
      </c>
      <c r="AY713" s="742" t="s">
        <v>869</v>
      </c>
      <c r="AZ713" s="752"/>
      <c r="BA713" s="734"/>
      <c r="BB713" s="736"/>
      <c r="BC713" s="736"/>
      <c r="BD713" s="736"/>
      <c r="BE713" s="767" t="s">
        <v>765</v>
      </c>
      <c r="BF713" s="768" t="s">
        <v>766</v>
      </c>
      <c r="BG713" s="746" t="s">
        <v>737</v>
      </c>
      <c r="BH713" s="746"/>
      <c r="BI713" s="747"/>
    </row>
    <row r="714" spans="1:61" ht="40.15" customHeight="1">
      <c r="A714" s="805">
        <v>160011672</v>
      </c>
      <c r="B714" s="810">
        <v>16</v>
      </c>
      <c r="C714" s="727" t="s">
        <v>926</v>
      </c>
      <c r="D714" s="727"/>
      <c r="E714" s="797" t="s">
        <v>927</v>
      </c>
      <c r="F714" s="798"/>
      <c r="G714" s="791" t="s">
        <v>747</v>
      </c>
      <c r="H714" s="791" t="s">
        <v>748</v>
      </c>
      <c r="I714" s="730">
        <v>500</v>
      </c>
      <c r="J714" s="727" t="s">
        <v>749</v>
      </c>
      <c r="K714" s="807" t="s">
        <v>5375</v>
      </c>
      <c r="L714" s="800">
        <v>160011664</v>
      </c>
      <c r="M714" s="733" t="s">
        <v>5376</v>
      </c>
      <c r="N714" s="807" t="s">
        <v>5377</v>
      </c>
      <c r="O714" s="734" t="s">
        <v>5378</v>
      </c>
      <c r="P714" s="734"/>
      <c r="Q714" s="798"/>
      <c r="R714" s="736">
        <v>16360</v>
      </c>
      <c r="S714" s="734" t="s">
        <v>5379</v>
      </c>
      <c r="T714" s="728" t="s">
        <v>5380</v>
      </c>
      <c r="U714" s="737" t="s">
        <v>5381</v>
      </c>
      <c r="V714" s="798"/>
      <c r="W714" s="798"/>
      <c r="X714" s="798"/>
      <c r="Y714" s="798"/>
      <c r="Z714" s="734" t="s">
        <v>5382</v>
      </c>
      <c r="AA714" s="808"/>
      <c r="AB714" s="734" t="s">
        <v>5383</v>
      </c>
      <c r="AC714" s="734"/>
      <c r="AD714" s="734">
        <v>16360</v>
      </c>
      <c r="AE714" s="734" t="s">
        <v>5379</v>
      </c>
      <c r="AF714" s="734" t="s">
        <v>5384</v>
      </c>
      <c r="AG714" s="798"/>
      <c r="AH714" s="798"/>
      <c r="AI714" s="798"/>
      <c r="AJ714" s="798"/>
      <c r="AK714" s="798"/>
      <c r="AL714" s="798"/>
      <c r="AM714" s="802"/>
      <c r="AN714" s="802"/>
      <c r="AO714" s="739"/>
      <c r="AP714" s="691" t="s">
        <v>734</v>
      </c>
      <c r="AQ714" s="718" t="s">
        <v>737</v>
      </c>
      <c r="AR714" s="691"/>
      <c r="AS714" s="740"/>
      <c r="AT714" s="718"/>
      <c r="AU714" s="765" t="s">
        <v>763</v>
      </c>
      <c r="AV714" s="765" t="s">
        <v>763</v>
      </c>
      <c r="AW714" s="766" t="s">
        <v>763</v>
      </c>
      <c r="AX714" s="772"/>
      <c r="AY714" s="740"/>
      <c r="AZ714" s="740"/>
      <c r="BA714" s="734"/>
      <c r="BB714" s="734"/>
      <c r="BC714" s="734"/>
      <c r="BD714" s="734"/>
      <c r="BE714" s="767" t="s">
        <v>2179</v>
      </c>
      <c r="BF714" s="892" t="s">
        <v>947</v>
      </c>
      <c r="BG714" s="746" t="s">
        <v>737</v>
      </c>
      <c r="BH714" s="746"/>
      <c r="BI714" s="747"/>
    </row>
    <row r="715" spans="1:61" ht="40.15" customHeight="1">
      <c r="A715" s="805">
        <v>160002101</v>
      </c>
      <c r="B715" s="712">
        <v>16</v>
      </c>
      <c r="C715" s="727" t="s">
        <v>842</v>
      </c>
      <c r="D715" s="727"/>
      <c r="E715" s="797" t="s">
        <v>927</v>
      </c>
      <c r="F715" s="798"/>
      <c r="G715" s="791" t="s">
        <v>747</v>
      </c>
      <c r="H715" s="791" t="s">
        <v>748</v>
      </c>
      <c r="I715" s="730">
        <v>500</v>
      </c>
      <c r="J715" s="727" t="s">
        <v>749</v>
      </c>
      <c r="K715" s="848" t="s">
        <v>5385</v>
      </c>
      <c r="L715" s="800">
        <v>160006045</v>
      </c>
      <c r="M715" s="733" t="s">
        <v>5386</v>
      </c>
      <c r="N715" s="807" t="s">
        <v>5387</v>
      </c>
      <c r="O715" s="734" t="s">
        <v>5388</v>
      </c>
      <c r="P715" s="734"/>
      <c r="Q715" s="760"/>
      <c r="R715" s="736">
        <v>16420</v>
      </c>
      <c r="S715" s="734" t="s">
        <v>5389</v>
      </c>
      <c r="T715" s="728" t="s">
        <v>5380</v>
      </c>
      <c r="U715" s="737" t="s">
        <v>5390</v>
      </c>
      <c r="V715" s="798"/>
      <c r="W715" s="798"/>
      <c r="X715" s="798"/>
      <c r="Y715" s="798"/>
      <c r="Z715" s="734" t="s">
        <v>5391</v>
      </c>
      <c r="AA715" s="808"/>
      <c r="AB715" s="734" t="s">
        <v>5392</v>
      </c>
      <c r="AC715" s="734"/>
      <c r="AD715" s="734">
        <v>16420</v>
      </c>
      <c r="AE715" s="734" t="s">
        <v>5389</v>
      </c>
      <c r="AF715" s="734" t="s">
        <v>5393</v>
      </c>
      <c r="AG715" s="798"/>
      <c r="AH715" s="798"/>
      <c r="AI715" s="798"/>
      <c r="AJ715" s="798"/>
      <c r="AK715" s="798"/>
      <c r="AL715" s="798"/>
      <c r="AM715" s="802"/>
      <c r="AN715" s="802"/>
      <c r="AO715" s="739"/>
      <c r="AP715" s="691" t="s">
        <v>734</v>
      </c>
      <c r="AQ715" s="712" t="s">
        <v>734</v>
      </c>
      <c r="AR715" s="742" t="s">
        <v>748</v>
      </c>
      <c r="AS715" s="810" t="s">
        <v>5394</v>
      </c>
      <c r="AT715" s="712"/>
      <c r="AU715" s="743">
        <v>45261</v>
      </c>
      <c r="AV715" s="743">
        <v>47087</v>
      </c>
      <c r="AW715" s="744">
        <v>16</v>
      </c>
      <c r="AX715" s="811">
        <v>45260</v>
      </c>
      <c r="AY715" s="810" t="s">
        <v>869</v>
      </c>
      <c r="AZ715" s="810"/>
      <c r="BA715" s="734"/>
      <c r="BB715" s="734"/>
      <c r="BC715" s="734"/>
      <c r="BD715" s="734"/>
      <c r="BE715" s="845" t="s">
        <v>1693</v>
      </c>
      <c r="BF715" s="804" t="s">
        <v>947</v>
      </c>
      <c r="BG715" s="746" t="s">
        <v>737</v>
      </c>
      <c r="BH715" s="746"/>
      <c r="BI715" s="747"/>
    </row>
    <row r="716" spans="1:61" ht="40.15" customHeight="1">
      <c r="A716" s="805">
        <v>160009866</v>
      </c>
      <c r="B716" s="810">
        <v>16</v>
      </c>
      <c r="C716" s="727" t="s">
        <v>842</v>
      </c>
      <c r="D716" s="727"/>
      <c r="E716" s="797" t="s">
        <v>927</v>
      </c>
      <c r="F716" s="798"/>
      <c r="G716" s="791" t="s">
        <v>747</v>
      </c>
      <c r="H716" s="791" t="s">
        <v>748</v>
      </c>
      <c r="I716" s="730">
        <v>500</v>
      </c>
      <c r="J716" s="727" t="s">
        <v>749</v>
      </c>
      <c r="K716" s="807" t="s">
        <v>5395</v>
      </c>
      <c r="L716" s="800">
        <v>160013249</v>
      </c>
      <c r="M716" s="733" t="s">
        <v>5396</v>
      </c>
      <c r="N716" s="807" t="s">
        <v>5397</v>
      </c>
      <c r="O716" s="734" t="s">
        <v>5398</v>
      </c>
      <c r="P716" s="734"/>
      <c r="Q716" s="798"/>
      <c r="R716" s="736">
        <v>16500</v>
      </c>
      <c r="S716" s="734" t="s">
        <v>5399</v>
      </c>
      <c r="T716" s="728" t="s">
        <v>5380</v>
      </c>
      <c r="U716" s="737" t="s">
        <v>5400</v>
      </c>
      <c r="V716" s="798"/>
      <c r="W716" s="798"/>
      <c r="X716" s="798"/>
      <c r="Y716" s="798"/>
      <c r="Z716" s="734" t="s">
        <v>5401</v>
      </c>
      <c r="AA716" s="808"/>
      <c r="AB716" s="734" t="s">
        <v>5402</v>
      </c>
      <c r="AC716" s="734"/>
      <c r="AD716" s="734">
        <v>16500</v>
      </c>
      <c r="AE716" s="734" t="s">
        <v>5399</v>
      </c>
      <c r="AF716" s="734" t="s">
        <v>5403</v>
      </c>
      <c r="AG716" s="798"/>
      <c r="AH716" s="798"/>
      <c r="AI716" s="798"/>
      <c r="AJ716" s="798"/>
      <c r="AK716" s="798"/>
      <c r="AL716" s="798"/>
      <c r="AM716" s="802"/>
      <c r="AN716" s="802"/>
      <c r="AO716" s="739"/>
      <c r="AP716" s="691" t="s">
        <v>734</v>
      </c>
      <c r="AQ716" s="718" t="s">
        <v>737</v>
      </c>
      <c r="AR716" s="691"/>
      <c r="AS716" s="740"/>
      <c r="AT716" s="718"/>
      <c r="AU716" s="765" t="s">
        <v>763</v>
      </c>
      <c r="AV716" s="765" t="s">
        <v>763</v>
      </c>
      <c r="AW716" s="766" t="s">
        <v>763</v>
      </c>
      <c r="AX716" s="772"/>
      <c r="AY716" s="740"/>
      <c r="AZ716" s="740"/>
      <c r="BA716" s="734"/>
      <c r="BB716" s="734"/>
      <c r="BC716" s="734"/>
      <c r="BD716" s="734"/>
      <c r="BE716" s="845" t="s">
        <v>1693</v>
      </c>
      <c r="BF716" s="804" t="s">
        <v>947</v>
      </c>
      <c r="BG716" s="746" t="s">
        <v>737</v>
      </c>
      <c r="BH716" s="746"/>
      <c r="BI716" s="747"/>
    </row>
    <row r="717" spans="1:61" ht="30" customHeight="1">
      <c r="A717" s="805">
        <v>160011656</v>
      </c>
      <c r="B717" s="712">
        <v>16</v>
      </c>
      <c r="C717" s="727" t="s">
        <v>842</v>
      </c>
      <c r="D717" s="727"/>
      <c r="E717" s="797" t="s">
        <v>927</v>
      </c>
      <c r="F717" s="798"/>
      <c r="G717" s="791" t="s">
        <v>747</v>
      </c>
      <c r="H717" s="791" t="s">
        <v>748</v>
      </c>
      <c r="I717" s="730">
        <v>500</v>
      </c>
      <c r="J717" s="727" t="s">
        <v>749</v>
      </c>
      <c r="K717" s="848" t="s">
        <v>5404</v>
      </c>
      <c r="L717" s="800">
        <v>160011649</v>
      </c>
      <c r="M717" s="733" t="s">
        <v>5405</v>
      </c>
      <c r="N717" s="807" t="s">
        <v>5406</v>
      </c>
      <c r="O717" s="734" t="s">
        <v>5407</v>
      </c>
      <c r="P717" s="734"/>
      <c r="Q717" s="760"/>
      <c r="R717" s="736">
        <v>16350</v>
      </c>
      <c r="S717" s="734" t="s">
        <v>5408</v>
      </c>
      <c r="T717" s="728" t="s">
        <v>5380</v>
      </c>
      <c r="U717" s="737" t="s">
        <v>5409</v>
      </c>
      <c r="V717" s="798"/>
      <c r="W717" s="798"/>
      <c r="X717" s="798"/>
      <c r="Y717" s="798"/>
      <c r="Z717" s="734" t="s">
        <v>5410</v>
      </c>
      <c r="AA717" s="808"/>
      <c r="AB717" s="734" t="s">
        <v>5411</v>
      </c>
      <c r="AC717" s="734"/>
      <c r="AD717" s="734">
        <v>16350</v>
      </c>
      <c r="AE717" s="734" t="s">
        <v>5408</v>
      </c>
      <c r="AF717" s="734" t="s">
        <v>5412</v>
      </c>
      <c r="AG717" s="798"/>
      <c r="AH717" s="798"/>
      <c r="AI717" s="798"/>
      <c r="AJ717" s="798"/>
      <c r="AK717" s="798"/>
      <c r="AL717" s="798"/>
      <c r="AM717" s="802"/>
      <c r="AN717" s="802"/>
      <c r="AO717" s="739"/>
      <c r="AP717" s="691" t="s">
        <v>734</v>
      </c>
      <c r="AQ717" s="712" t="s">
        <v>734</v>
      </c>
      <c r="AR717" s="742" t="s">
        <v>748</v>
      </c>
      <c r="AS717" s="810" t="s">
        <v>5413</v>
      </c>
      <c r="AT717" s="712"/>
      <c r="AU717" s="743">
        <v>45809</v>
      </c>
      <c r="AV717" s="743">
        <v>47634</v>
      </c>
      <c r="AW717" s="744">
        <v>16</v>
      </c>
      <c r="AX717" s="811">
        <v>45931</v>
      </c>
      <c r="AY717" s="810" t="s">
        <v>869</v>
      </c>
      <c r="AZ717" s="810"/>
      <c r="BA717" s="734"/>
      <c r="BB717" s="734"/>
      <c r="BC717" s="734"/>
      <c r="BD717" s="734"/>
      <c r="BE717" s="845" t="s">
        <v>1693</v>
      </c>
      <c r="BF717" s="804" t="s">
        <v>947</v>
      </c>
      <c r="BG717" s="746" t="s">
        <v>737</v>
      </c>
      <c r="BH717" s="746"/>
      <c r="BI717" s="747"/>
    </row>
    <row r="718" spans="1:61" ht="40.15" customHeight="1">
      <c r="A718" s="795">
        <v>160011953</v>
      </c>
      <c r="B718" s="742">
        <v>16</v>
      </c>
      <c r="C718" s="727" t="s">
        <v>926</v>
      </c>
      <c r="D718" s="727"/>
      <c r="E718" s="797" t="s">
        <v>927</v>
      </c>
      <c r="F718" s="798"/>
      <c r="G718" s="791" t="s">
        <v>747</v>
      </c>
      <c r="H718" s="791" t="s">
        <v>748</v>
      </c>
      <c r="I718" s="773">
        <v>500</v>
      </c>
      <c r="J718" s="734" t="s">
        <v>749</v>
      </c>
      <c r="K718" s="799" t="s">
        <v>5414</v>
      </c>
      <c r="L718" s="800">
        <v>160011946</v>
      </c>
      <c r="M718" s="733" t="s">
        <v>5415</v>
      </c>
      <c r="N718" s="769" t="s">
        <v>5416</v>
      </c>
      <c r="O718" s="734" t="s">
        <v>5417</v>
      </c>
      <c r="P718" s="734"/>
      <c r="Q718" s="734"/>
      <c r="R718" s="736">
        <v>16260</v>
      </c>
      <c r="S718" s="734" t="s">
        <v>5418</v>
      </c>
      <c r="T718" s="728" t="s">
        <v>5380</v>
      </c>
      <c r="U718" s="737" t="s">
        <v>5419</v>
      </c>
      <c r="V718" s="734"/>
      <c r="W718" s="734"/>
      <c r="X718" s="734"/>
      <c r="Y718" s="734"/>
      <c r="Z718" s="734" t="s">
        <v>5420</v>
      </c>
      <c r="AA718" s="801"/>
      <c r="AB718" s="734" t="s">
        <v>5421</v>
      </c>
      <c r="AC718" s="734"/>
      <c r="AD718" s="734">
        <v>16260</v>
      </c>
      <c r="AE718" s="734" t="s">
        <v>5418</v>
      </c>
      <c r="AF718" s="734" t="s">
        <v>5422</v>
      </c>
      <c r="AG718" s="734"/>
      <c r="AH718" s="734"/>
      <c r="AI718" s="734"/>
      <c r="AJ718" s="734"/>
      <c r="AK718" s="734"/>
      <c r="AL718" s="734"/>
      <c r="AM718" s="802"/>
      <c r="AN718" s="738"/>
      <c r="AO718" s="739"/>
      <c r="AP718" s="691" t="s">
        <v>734</v>
      </c>
      <c r="AQ718" s="712" t="s">
        <v>734</v>
      </c>
      <c r="AR718" s="742" t="s">
        <v>748</v>
      </c>
      <c r="AS718" s="742" t="s">
        <v>5423</v>
      </c>
      <c r="AT718" s="712"/>
      <c r="AU718" s="743">
        <v>45657</v>
      </c>
      <c r="AV718" s="743">
        <v>47482</v>
      </c>
      <c r="AW718" s="744">
        <v>16</v>
      </c>
      <c r="AX718" s="803">
        <v>45657</v>
      </c>
      <c r="AY718" s="742" t="s">
        <v>869</v>
      </c>
      <c r="AZ718" s="742" t="s">
        <v>734</v>
      </c>
      <c r="BA718" s="734"/>
      <c r="BB718" s="734"/>
      <c r="BC718" s="734"/>
      <c r="BD718" s="734"/>
      <c r="BE718" s="767" t="s">
        <v>2179</v>
      </c>
      <c r="BF718" s="804" t="s">
        <v>947</v>
      </c>
      <c r="BG718" s="746" t="s">
        <v>737</v>
      </c>
      <c r="BH718" s="746"/>
      <c r="BI718" s="747"/>
    </row>
    <row r="719" spans="1:61" ht="34.9" customHeight="1">
      <c r="A719" s="805">
        <v>160009940</v>
      </c>
      <c r="B719" s="712">
        <v>16</v>
      </c>
      <c r="C719" s="727" t="s">
        <v>926</v>
      </c>
      <c r="D719" s="727"/>
      <c r="E719" s="797" t="s">
        <v>927</v>
      </c>
      <c r="F719" s="798"/>
      <c r="G719" s="791" t="s">
        <v>747</v>
      </c>
      <c r="H719" s="791" t="s">
        <v>748</v>
      </c>
      <c r="I719" s="730">
        <v>500</v>
      </c>
      <c r="J719" s="727" t="s">
        <v>749</v>
      </c>
      <c r="K719" s="848" t="s">
        <v>5424</v>
      </c>
      <c r="L719" s="800">
        <v>160009932</v>
      </c>
      <c r="M719" s="733" t="s">
        <v>5376</v>
      </c>
      <c r="N719" s="807" t="s">
        <v>5425</v>
      </c>
      <c r="O719" s="734" t="s">
        <v>5426</v>
      </c>
      <c r="P719" s="734"/>
      <c r="Q719" s="760"/>
      <c r="R719" s="736">
        <v>16730</v>
      </c>
      <c r="S719" s="734" t="s">
        <v>5427</v>
      </c>
      <c r="T719" s="728" t="s">
        <v>5380</v>
      </c>
      <c r="U719" s="737" t="s">
        <v>5428</v>
      </c>
      <c r="V719" s="798"/>
      <c r="W719" s="798"/>
      <c r="X719" s="798"/>
      <c r="Y719" s="798"/>
      <c r="Z719" s="734" t="s">
        <v>5429</v>
      </c>
      <c r="AA719" s="808" t="s">
        <v>5430</v>
      </c>
      <c r="AB719" s="734" t="s">
        <v>5431</v>
      </c>
      <c r="AC719" s="734"/>
      <c r="AD719" s="734">
        <v>16730</v>
      </c>
      <c r="AE719" s="734" t="s">
        <v>5427</v>
      </c>
      <c r="AF719" s="734" t="s">
        <v>5432</v>
      </c>
      <c r="AG719" s="798"/>
      <c r="AH719" s="798"/>
      <c r="AI719" s="798"/>
      <c r="AJ719" s="798"/>
      <c r="AK719" s="798"/>
      <c r="AL719" s="798"/>
      <c r="AM719" s="802"/>
      <c r="AN719" s="802"/>
      <c r="AO719" s="739"/>
      <c r="AP719" s="691" t="s">
        <v>734</v>
      </c>
      <c r="AQ719" s="712" t="s">
        <v>734</v>
      </c>
      <c r="AR719" s="742" t="s">
        <v>748</v>
      </c>
      <c r="AS719" s="810" t="s">
        <v>5433</v>
      </c>
      <c r="AT719" s="712" t="s">
        <v>5434</v>
      </c>
      <c r="AU719" s="743">
        <v>45627</v>
      </c>
      <c r="AV719" s="743">
        <v>47452</v>
      </c>
      <c r="AW719" s="744">
        <v>16</v>
      </c>
      <c r="AX719" s="811">
        <v>45657</v>
      </c>
      <c r="AY719" s="810" t="s">
        <v>869</v>
      </c>
      <c r="AZ719" s="810"/>
      <c r="BA719" s="734"/>
      <c r="BB719" s="734"/>
      <c r="BC719" s="734"/>
      <c r="BD719" s="734"/>
      <c r="BE719" s="767" t="s">
        <v>2179</v>
      </c>
      <c r="BF719" s="804" t="s">
        <v>947</v>
      </c>
      <c r="BG719" s="746" t="s">
        <v>737</v>
      </c>
      <c r="BH719" s="746"/>
      <c r="BI719" s="747"/>
    </row>
    <row r="720" spans="1:61" ht="62.25" customHeight="1">
      <c r="A720" s="795">
        <v>160011979</v>
      </c>
      <c r="B720" s="742">
        <v>16</v>
      </c>
      <c r="C720" s="727" t="s">
        <v>926</v>
      </c>
      <c r="D720" s="727"/>
      <c r="E720" s="797" t="s">
        <v>927</v>
      </c>
      <c r="F720" s="798"/>
      <c r="G720" s="791" t="s">
        <v>747</v>
      </c>
      <c r="H720" s="791" t="s">
        <v>748</v>
      </c>
      <c r="I720" s="773">
        <v>500</v>
      </c>
      <c r="J720" s="734" t="s">
        <v>749</v>
      </c>
      <c r="K720" s="799" t="s">
        <v>5435</v>
      </c>
      <c r="L720" s="800">
        <v>160011961</v>
      </c>
      <c r="M720" s="733" t="s">
        <v>5436</v>
      </c>
      <c r="N720" s="769" t="s">
        <v>5437</v>
      </c>
      <c r="O720" s="734" t="s">
        <v>2150</v>
      </c>
      <c r="P720" s="734"/>
      <c r="Q720" s="734"/>
      <c r="R720" s="736">
        <v>16230</v>
      </c>
      <c r="S720" s="734" t="s">
        <v>5438</v>
      </c>
      <c r="T720" s="728" t="s">
        <v>5380</v>
      </c>
      <c r="U720" s="737" t="s">
        <v>5439</v>
      </c>
      <c r="V720" s="734" t="s">
        <v>813</v>
      </c>
      <c r="W720" s="734" t="s">
        <v>5440</v>
      </c>
      <c r="X720" s="734" t="s">
        <v>5441</v>
      </c>
      <c r="Y720" s="734" t="s">
        <v>954</v>
      </c>
      <c r="Z720" s="734" t="s">
        <v>5442</v>
      </c>
      <c r="AA720" s="801" t="s">
        <v>5443</v>
      </c>
      <c r="AB720" s="734" t="s">
        <v>5444</v>
      </c>
      <c r="AC720" s="734"/>
      <c r="AD720" s="734">
        <v>16230</v>
      </c>
      <c r="AE720" s="734" t="s">
        <v>5438</v>
      </c>
      <c r="AF720" s="734" t="s">
        <v>5445</v>
      </c>
      <c r="AG720" s="734"/>
      <c r="AH720" s="734"/>
      <c r="AI720" s="734"/>
      <c r="AJ720" s="734"/>
      <c r="AK720" s="734"/>
      <c r="AL720" s="734"/>
      <c r="AM720" s="802"/>
      <c r="AN720" s="738"/>
      <c r="AO720" s="739"/>
      <c r="AP720" s="691" t="s">
        <v>734</v>
      </c>
      <c r="AQ720" s="712" t="s">
        <v>734</v>
      </c>
      <c r="AR720" s="742" t="s">
        <v>748</v>
      </c>
      <c r="AS720" s="742" t="s">
        <v>5446</v>
      </c>
      <c r="AT720" s="712"/>
      <c r="AU720" s="743">
        <v>45292</v>
      </c>
      <c r="AV720" s="743">
        <v>47118</v>
      </c>
      <c r="AW720" s="744">
        <v>16</v>
      </c>
      <c r="AX720" s="803">
        <v>45291</v>
      </c>
      <c r="AY720" s="742" t="s">
        <v>869</v>
      </c>
      <c r="AZ720" s="742" t="s">
        <v>737</v>
      </c>
      <c r="BA720" s="734"/>
      <c r="BB720" s="734"/>
      <c r="BC720" s="734"/>
      <c r="BD720" s="734"/>
      <c r="BE720" s="767" t="s">
        <v>2179</v>
      </c>
      <c r="BF720" s="804" t="s">
        <v>947</v>
      </c>
      <c r="BG720" s="746" t="s">
        <v>737</v>
      </c>
      <c r="BH720" s="746"/>
      <c r="BI720" s="747"/>
    </row>
    <row r="721" spans="1:61" ht="40.15" customHeight="1">
      <c r="A721" s="805">
        <v>160007050</v>
      </c>
      <c r="B721" s="712">
        <v>16</v>
      </c>
      <c r="C721" s="727" t="s">
        <v>842</v>
      </c>
      <c r="D721" s="727"/>
      <c r="E721" s="797" t="s">
        <v>927</v>
      </c>
      <c r="F721" s="798"/>
      <c r="G721" s="791" t="s">
        <v>747</v>
      </c>
      <c r="H721" s="791" t="s">
        <v>748</v>
      </c>
      <c r="I721" s="730">
        <v>500</v>
      </c>
      <c r="J721" s="727" t="s">
        <v>749</v>
      </c>
      <c r="K721" s="856" t="s">
        <v>5447</v>
      </c>
      <c r="L721" s="800">
        <v>160007266</v>
      </c>
      <c r="M721" s="733" t="s">
        <v>5448</v>
      </c>
      <c r="N721" s="769" t="s">
        <v>5449</v>
      </c>
      <c r="O721" s="734" t="s">
        <v>5450</v>
      </c>
      <c r="P721" s="734"/>
      <c r="Q721" s="760"/>
      <c r="R721" s="736">
        <v>16440</v>
      </c>
      <c r="S721" s="734" t="s">
        <v>5451</v>
      </c>
      <c r="T721" s="728" t="s">
        <v>5380</v>
      </c>
      <c r="U721" s="737" t="s">
        <v>5452</v>
      </c>
      <c r="V721" s="798" t="s">
        <v>724</v>
      </c>
      <c r="W721" s="798" t="s">
        <v>5453</v>
      </c>
      <c r="X721" s="798" t="s">
        <v>5454</v>
      </c>
      <c r="Y721" s="798"/>
      <c r="Z721" s="734" t="s">
        <v>5455</v>
      </c>
      <c r="AA721" s="808" t="s">
        <v>5456</v>
      </c>
      <c r="AB721" s="734" t="s">
        <v>5457</v>
      </c>
      <c r="AC721" s="734"/>
      <c r="AD721" s="734">
        <v>16440</v>
      </c>
      <c r="AE721" s="734" t="s">
        <v>5451</v>
      </c>
      <c r="AF721" s="734"/>
      <c r="AG721" s="798"/>
      <c r="AH721" s="798"/>
      <c r="AI721" s="798"/>
      <c r="AJ721" s="798"/>
      <c r="AK721" s="798"/>
      <c r="AL721" s="798"/>
      <c r="AM721" s="802"/>
      <c r="AN721" s="802"/>
      <c r="AO721" s="739"/>
      <c r="AP721" s="691" t="s">
        <v>734</v>
      </c>
      <c r="AQ721" s="718" t="s">
        <v>737</v>
      </c>
      <c r="AR721" s="691"/>
      <c r="AS721" s="740"/>
      <c r="AT721" s="718"/>
      <c r="AU721" s="765" t="s">
        <v>763</v>
      </c>
      <c r="AV721" s="765" t="s">
        <v>763</v>
      </c>
      <c r="AW721" s="766" t="s">
        <v>763</v>
      </c>
      <c r="AX721" s="772"/>
      <c r="AY721" s="740"/>
      <c r="AZ721" s="740"/>
      <c r="BA721" s="734"/>
      <c r="BB721" s="734" t="s">
        <v>5458</v>
      </c>
      <c r="BC721" s="734"/>
      <c r="BD721" s="734"/>
      <c r="BE721" s="845" t="s">
        <v>1693</v>
      </c>
      <c r="BF721" s="804" t="s">
        <v>947</v>
      </c>
      <c r="BG721" s="746" t="s">
        <v>737</v>
      </c>
      <c r="BH721" s="746"/>
      <c r="BI721" s="747"/>
    </row>
    <row r="722" spans="1:61" ht="70.900000000000006" customHeight="1">
      <c r="A722" s="805">
        <v>160004230</v>
      </c>
      <c r="B722" s="712">
        <v>16</v>
      </c>
      <c r="C722" s="727" t="s">
        <v>926</v>
      </c>
      <c r="D722" s="727"/>
      <c r="E722" s="797" t="s">
        <v>927</v>
      </c>
      <c r="F722" s="798"/>
      <c r="G722" s="791" t="s">
        <v>747</v>
      </c>
      <c r="H722" s="791" t="s">
        <v>748</v>
      </c>
      <c r="I722" s="730">
        <v>500</v>
      </c>
      <c r="J722" s="727" t="s">
        <v>749</v>
      </c>
      <c r="K722" s="856" t="s">
        <v>5459</v>
      </c>
      <c r="L722" s="800">
        <v>160006573</v>
      </c>
      <c r="M722" s="733" t="s">
        <v>5460</v>
      </c>
      <c r="N722" s="807" t="s">
        <v>5461</v>
      </c>
      <c r="O722" s="734" t="s">
        <v>5462</v>
      </c>
      <c r="P722" s="734"/>
      <c r="Q722" s="760"/>
      <c r="R722" s="736">
        <v>16470</v>
      </c>
      <c r="S722" s="734" t="s">
        <v>5463</v>
      </c>
      <c r="T722" s="728" t="s">
        <v>5380</v>
      </c>
      <c r="U722" s="1014" t="s">
        <v>5464</v>
      </c>
      <c r="V722" s="798"/>
      <c r="W722" s="798"/>
      <c r="X722" s="798"/>
      <c r="Y722" s="798"/>
      <c r="Z722" s="734" t="s">
        <v>5465</v>
      </c>
      <c r="AA722" s="808"/>
      <c r="AB722" s="734" t="s">
        <v>5466</v>
      </c>
      <c r="AC722" s="734"/>
      <c r="AD722" s="734">
        <v>16470</v>
      </c>
      <c r="AE722" s="734" t="s">
        <v>5467</v>
      </c>
      <c r="AF722" s="734" t="s">
        <v>5465</v>
      </c>
      <c r="AG722" s="798"/>
      <c r="AH722" s="798"/>
      <c r="AI722" s="798"/>
      <c r="AJ722" s="798"/>
      <c r="AK722" s="798"/>
      <c r="AL722" s="798"/>
      <c r="AM722" s="802"/>
      <c r="AN722" s="738"/>
      <c r="AO722" s="739"/>
      <c r="AP722" s="691" t="s">
        <v>734</v>
      </c>
      <c r="AQ722" s="718" t="s">
        <v>734</v>
      </c>
      <c r="AR722" s="691" t="s">
        <v>748</v>
      </c>
      <c r="AS722" s="740" t="s">
        <v>5468</v>
      </c>
      <c r="AT722" s="718"/>
      <c r="AU722" s="765">
        <v>45566</v>
      </c>
      <c r="AV722" s="765">
        <v>47391</v>
      </c>
      <c r="AW722" s="766">
        <v>16</v>
      </c>
      <c r="AX722" s="772">
        <v>45656</v>
      </c>
      <c r="AY722" s="740" t="s">
        <v>869</v>
      </c>
      <c r="AZ722" s="740"/>
      <c r="BA722" s="734"/>
      <c r="BB722" s="734"/>
      <c r="BC722" s="734"/>
      <c r="BD722" s="734"/>
      <c r="BE722" s="767" t="s">
        <v>2179</v>
      </c>
      <c r="BF722" s="804" t="s">
        <v>947</v>
      </c>
      <c r="BG722" s="746" t="s">
        <v>737</v>
      </c>
      <c r="BH722" s="746"/>
      <c r="BI722" s="747"/>
    </row>
    <row r="723" spans="1:61" ht="70.5" customHeight="1">
      <c r="A723" s="846">
        <v>170015978</v>
      </c>
      <c r="B723" s="834">
        <v>17</v>
      </c>
      <c r="C723" s="734" t="s">
        <v>1277</v>
      </c>
      <c r="D723" s="753"/>
      <c r="E723" s="753" t="s">
        <v>1435</v>
      </c>
      <c r="F723" s="785"/>
      <c r="G723" s="754" t="s">
        <v>747</v>
      </c>
      <c r="H723" s="754" t="s">
        <v>748</v>
      </c>
      <c r="I723" s="847">
        <v>500</v>
      </c>
      <c r="J723" s="843" t="s">
        <v>749</v>
      </c>
      <c r="K723" s="856" t="s">
        <v>5469</v>
      </c>
      <c r="L723" s="786">
        <v>170785703</v>
      </c>
      <c r="M723" s="1015" t="s">
        <v>5470</v>
      </c>
      <c r="N723" s="769" t="s">
        <v>5471</v>
      </c>
      <c r="O723" s="734" t="s">
        <v>5472</v>
      </c>
      <c r="P723" s="734"/>
      <c r="Q723" s="760"/>
      <c r="R723" s="736">
        <v>17000</v>
      </c>
      <c r="S723" s="760" t="s">
        <v>1493</v>
      </c>
      <c r="T723" s="728" t="s">
        <v>5380</v>
      </c>
      <c r="U723" s="737" t="s">
        <v>5473</v>
      </c>
      <c r="V723" s="736"/>
      <c r="W723" s="734"/>
      <c r="X723" s="736"/>
      <c r="Y723" s="736"/>
      <c r="Z723" s="736" t="s">
        <v>5474</v>
      </c>
      <c r="AA723" s="736"/>
      <c r="AB723" s="734" t="s">
        <v>5475</v>
      </c>
      <c r="AC723" s="736"/>
      <c r="AD723" s="736">
        <v>17000</v>
      </c>
      <c r="AE723" s="734" t="s">
        <v>1493</v>
      </c>
      <c r="AF723" s="736" t="s">
        <v>5476</v>
      </c>
      <c r="AG723" s="734"/>
      <c r="AH723" s="734"/>
      <c r="AI723" s="734"/>
      <c r="AJ723" s="734"/>
      <c r="AK723" s="734"/>
      <c r="AL723" s="734"/>
      <c r="AM723" s="763"/>
      <c r="AN723" s="738"/>
      <c r="AO723" s="739"/>
      <c r="AP723" s="691" t="s">
        <v>734</v>
      </c>
      <c r="AQ723" s="775" t="s">
        <v>734</v>
      </c>
      <c r="AR723" s="742" t="s">
        <v>1757</v>
      </c>
      <c r="AS723" s="742" t="s">
        <v>5477</v>
      </c>
      <c r="AT723" s="897" t="s">
        <v>5478</v>
      </c>
      <c r="AU723" s="743">
        <v>43101</v>
      </c>
      <c r="AV723" s="743">
        <v>45658</v>
      </c>
      <c r="AW723" s="744">
        <v>17</v>
      </c>
      <c r="AX723" s="743">
        <v>45442</v>
      </c>
      <c r="AY723" s="712" t="s">
        <v>5479</v>
      </c>
      <c r="AZ723" s="743" t="s">
        <v>734</v>
      </c>
      <c r="BA723" s="791"/>
      <c r="BB723" s="793"/>
      <c r="BC723" s="793" t="s">
        <v>1713</v>
      </c>
      <c r="BD723" s="793"/>
      <c r="BE723" s="864" t="s">
        <v>2146</v>
      </c>
      <c r="BF723" s="785" t="s">
        <v>1452</v>
      </c>
      <c r="BG723" s="746" t="s">
        <v>737</v>
      </c>
      <c r="BH723" s="746"/>
      <c r="BI723" s="747"/>
    </row>
    <row r="724" spans="1:61" ht="40.15" customHeight="1">
      <c r="A724" s="846">
        <v>170021372</v>
      </c>
      <c r="B724" s="834">
        <v>17</v>
      </c>
      <c r="C724" s="734" t="s">
        <v>1277</v>
      </c>
      <c r="D724" s="753"/>
      <c r="E724" s="753" t="s">
        <v>1435</v>
      </c>
      <c r="F724" s="785"/>
      <c r="G724" s="754" t="s">
        <v>747</v>
      </c>
      <c r="H724" s="754" t="s">
        <v>748</v>
      </c>
      <c r="I724" s="847">
        <v>500</v>
      </c>
      <c r="J724" s="843" t="s">
        <v>749</v>
      </c>
      <c r="K724" s="848" t="s">
        <v>5480</v>
      </c>
      <c r="L724" s="786">
        <v>170785703</v>
      </c>
      <c r="M724" s="1015" t="s">
        <v>5470</v>
      </c>
      <c r="N724" s="769" t="s">
        <v>5471</v>
      </c>
      <c r="O724" s="734" t="s">
        <v>5481</v>
      </c>
      <c r="P724" s="734" t="s">
        <v>5482</v>
      </c>
      <c r="Q724" s="760"/>
      <c r="R724" s="736">
        <v>17000</v>
      </c>
      <c r="S724" s="760" t="s">
        <v>1493</v>
      </c>
      <c r="T724" s="728" t="s">
        <v>5380</v>
      </c>
      <c r="U724" s="737" t="s">
        <v>5483</v>
      </c>
      <c r="V724" s="736"/>
      <c r="W724" s="734"/>
      <c r="X724" s="736"/>
      <c r="Y724" s="736"/>
      <c r="Z724" s="736" t="s">
        <v>5484</v>
      </c>
      <c r="AA724" s="736"/>
      <c r="AB724" s="734" t="s">
        <v>5475</v>
      </c>
      <c r="AC724" s="736"/>
      <c r="AD724" s="736">
        <v>17000</v>
      </c>
      <c r="AE724" s="734" t="s">
        <v>1493</v>
      </c>
      <c r="AF724" s="736" t="s">
        <v>5476</v>
      </c>
      <c r="AG724" s="734"/>
      <c r="AH724" s="734"/>
      <c r="AI724" s="734"/>
      <c r="AJ724" s="734"/>
      <c r="AK724" s="734"/>
      <c r="AL724" s="734"/>
      <c r="AM724" s="763"/>
      <c r="AN724" s="738"/>
      <c r="AO724" s="739"/>
      <c r="AP724" s="691" t="s">
        <v>734</v>
      </c>
      <c r="AQ724" s="775" t="s">
        <v>734</v>
      </c>
      <c r="AR724" s="742" t="s">
        <v>1757</v>
      </c>
      <c r="AS724" s="742" t="s">
        <v>5477</v>
      </c>
      <c r="AT724" s="897" t="s">
        <v>5478</v>
      </c>
      <c r="AU724" s="743">
        <v>43101</v>
      </c>
      <c r="AV724" s="743">
        <v>45658</v>
      </c>
      <c r="AW724" s="744">
        <v>17</v>
      </c>
      <c r="AX724" s="743">
        <v>45442</v>
      </c>
      <c r="AY724" s="712" t="s">
        <v>5479</v>
      </c>
      <c r="AZ724" s="743" t="s">
        <v>734</v>
      </c>
      <c r="BA724" s="791"/>
      <c r="BB724" s="793"/>
      <c r="BC724" s="793" t="s">
        <v>1713</v>
      </c>
      <c r="BD724" s="793"/>
      <c r="BE724" s="864" t="s">
        <v>2146</v>
      </c>
      <c r="BF724" s="785" t="s">
        <v>1452</v>
      </c>
      <c r="BG724" s="746" t="s">
        <v>737</v>
      </c>
      <c r="BH724" s="746"/>
      <c r="BI724" s="747"/>
    </row>
    <row r="725" spans="1:61" ht="40.15" customHeight="1">
      <c r="A725" s="846">
        <v>170782676</v>
      </c>
      <c r="B725" s="834">
        <v>17</v>
      </c>
      <c r="C725" s="734" t="s">
        <v>1277</v>
      </c>
      <c r="D725" s="753"/>
      <c r="E725" s="753" t="s">
        <v>1435</v>
      </c>
      <c r="F725" s="785"/>
      <c r="G725" s="791" t="s">
        <v>907</v>
      </c>
      <c r="H725" s="754" t="s">
        <v>748</v>
      </c>
      <c r="I725" s="730">
        <v>202</v>
      </c>
      <c r="J725" s="756" t="s">
        <v>1762</v>
      </c>
      <c r="K725" s="856" t="s">
        <v>5485</v>
      </c>
      <c r="L725" s="857">
        <v>170785703</v>
      </c>
      <c r="M725" s="1015" t="s">
        <v>5470</v>
      </c>
      <c r="N725" s="812" t="s">
        <v>5471</v>
      </c>
      <c r="O725" s="734" t="s">
        <v>5486</v>
      </c>
      <c r="P725" s="734"/>
      <c r="Q725" s="760"/>
      <c r="R725" s="736">
        <v>17000</v>
      </c>
      <c r="S725" s="760" t="s">
        <v>1493</v>
      </c>
      <c r="T725" s="728" t="s">
        <v>5380</v>
      </c>
      <c r="U725" s="737" t="s">
        <v>5487</v>
      </c>
      <c r="V725" s="736"/>
      <c r="W725" s="734"/>
      <c r="X725" s="736"/>
      <c r="Y725" s="736"/>
      <c r="Z725" s="736" t="s">
        <v>5474</v>
      </c>
      <c r="AA725" s="736"/>
      <c r="AB725" s="734" t="s">
        <v>5488</v>
      </c>
      <c r="AC725" s="736"/>
      <c r="AD725" s="736">
        <v>17000</v>
      </c>
      <c r="AE725" s="734" t="s">
        <v>1493</v>
      </c>
      <c r="AF725" s="736" t="s">
        <v>5489</v>
      </c>
      <c r="AG725" s="791"/>
      <c r="AH725" s="791"/>
      <c r="AI725" s="791"/>
      <c r="AJ725" s="791"/>
      <c r="AK725" s="791"/>
      <c r="AL725" s="791"/>
      <c r="AM725" s="763"/>
      <c r="AN725" s="738"/>
      <c r="AO725" s="858"/>
      <c r="AP725" s="740" t="s">
        <v>734</v>
      </c>
      <c r="AQ725" s="775" t="s">
        <v>734</v>
      </c>
      <c r="AR725" s="742" t="s">
        <v>1757</v>
      </c>
      <c r="AS725" s="742" t="s">
        <v>5477</v>
      </c>
      <c r="AT725" s="897" t="s">
        <v>5478</v>
      </c>
      <c r="AU725" s="743">
        <v>43101</v>
      </c>
      <c r="AV725" s="743">
        <v>45658</v>
      </c>
      <c r="AW725" s="744">
        <v>17</v>
      </c>
      <c r="AX725" s="743">
        <v>45442</v>
      </c>
      <c r="AY725" s="712" t="s">
        <v>5479</v>
      </c>
      <c r="AZ725" s="743" t="s">
        <v>734</v>
      </c>
      <c r="BA725" s="791"/>
      <c r="BB725" s="793"/>
      <c r="BC725" s="793" t="s">
        <v>1713</v>
      </c>
      <c r="BD725" s="793"/>
      <c r="BE725" s="864" t="s">
        <v>2146</v>
      </c>
      <c r="BF725" s="785" t="s">
        <v>1452</v>
      </c>
      <c r="BG725" s="746" t="s">
        <v>737</v>
      </c>
      <c r="BH725" s="746"/>
      <c r="BI725" s="747"/>
    </row>
    <row r="726" spans="1:61" ht="40.15" customHeight="1">
      <c r="A726" s="846">
        <v>170782692</v>
      </c>
      <c r="B726" s="834">
        <v>17</v>
      </c>
      <c r="C726" s="734" t="s">
        <v>1277</v>
      </c>
      <c r="D726" s="753"/>
      <c r="E726" s="753" t="s">
        <v>1435</v>
      </c>
      <c r="F726" s="785"/>
      <c r="G726" s="754" t="s">
        <v>747</v>
      </c>
      <c r="H726" s="754" t="s">
        <v>748</v>
      </c>
      <c r="I726" s="847">
        <v>500</v>
      </c>
      <c r="J726" s="843" t="s">
        <v>749</v>
      </c>
      <c r="K726" s="856" t="s">
        <v>5490</v>
      </c>
      <c r="L726" s="786">
        <v>170785703</v>
      </c>
      <c r="M726" s="1015" t="s">
        <v>5470</v>
      </c>
      <c r="N726" s="769" t="s">
        <v>5471</v>
      </c>
      <c r="O726" s="734" t="s">
        <v>5491</v>
      </c>
      <c r="P726" s="734"/>
      <c r="Q726" s="760"/>
      <c r="R726" s="736">
        <v>17000</v>
      </c>
      <c r="S726" s="760" t="s">
        <v>1493</v>
      </c>
      <c r="T726" s="728" t="s">
        <v>5380</v>
      </c>
      <c r="U726" s="737" t="s">
        <v>5492</v>
      </c>
      <c r="V726" s="736"/>
      <c r="W726" s="734"/>
      <c r="X726" s="736"/>
      <c r="Y726" s="736"/>
      <c r="Z726" s="736" t="s">
        <v>5493</v>
      </c>
      <c r="AA726" s="736"/>
      <c r="AB726" s="734" t="s">
        <v>5475</v>
      </c>
      <c r="AC726" s="736"/>
      <c r="AD726" s="736">
        <v>17000</v>
      </c>
      <c r="AE726" s="734" t="s">
        <v>1493</v>
      </c>
      <c r="AF726" s="736" t="s">
        <v>5476</v>
      </c>
      <c r="AG726" s="734"/>
      <c r="AH726" s="734"/>
      <c r="AI726" s="734"/>
      <c r="AJ726" s="734"/>
      <c r="AK726" s="734"/>
      <c r="AL726" s="734"/>
      <c r="AM726" s="763"/>
      <c r="AN726" s="738"/>
      <c r="AO726" s="739"/>
      <c r="AP726" s="691" t="s">
        <v>734</v>
      </c>
      <c r="AQ726" s="775" t="s">
        <v>734</v>
      </c>
      <c r="AR726" s="742" t="s">
        <v>1757</v>
      </c>
      <c r="AS726" s="742" t="s">
        <v>5477</v>
      </c>
      <c r="AT726" s="897" t="s">
        <v>5478</v>
      </c>
      <c r="AU726" s="743">
        <v>43101</v>
      </c>
      <c r="AV726" s="743">
        <v>45658</v>
      </c>
      <c r="AW726" s="744">
        <v>17</v>
      </c>
      <c r="AX726" s="743">
        <v>45442</v>
      </c>
      <c r="AY726" s="712" t="s">
        <v>5479</v>
      </c>
      <c r="AZ726" s="743" t="s">
        <v>734</v>
      </c>
      <c r="BA726" s="791"/>
      <c r="BB726" s="793"/>
      <c r="BC726" s="793" t="s">
        <v>1713</v>
      </c>
      <c r="BD726" s="793"/>
      <c r="BE726" s="864" t="s">
        <v>2146</v>
      </c>
      <c r="BF726" s="785" t="s">
        <v>1452</v>
      </c>
      <c r="BG726" s="746" t="s">
        <v>737</v>
      </c>
      <c r="BH726" s="746"/>
      <c r="BI726" s="747"/>
    </row>
    <row r="727" spans="1:61" ht="40.15" customHeight="1">
      <c r="A727" s="783">
        <v>170784466</v>
      </c>
      <c r="B727" s="834">
        <v>17</v>
      </c>
      <c r="C727" s="734" t="s">
        <v>1277</v>
      </c>
      <c r="D727" s="753"/>
      <c r="E727" s="753" t="s">
        <v>1435</v>
      </c>
      <c r="F727" s="785"/>
      <c r="G727" s="771" t="s">
        <v>827</v>
      </c>
      <c r="H727" s="771" t="s">
        <v>748</v>
      </c>
      <c r="I727" s="770">
        <v>354</v>
      </c>
      <c r="J727" s="771" t="s">
        <v>771</v>
      </c>
      <c r="K727" s="769" t="s">
        <v>5494</v>
      </c>
      <c r="L727" s="786">
        <v>170785703</v>
      </c>
      <c r="M727" s="1015" t="s">
        <v>5470</v>
      </c>
      <c r="N727" s="812" t="s">
        <v>5471</v>
      </c>
      <c r="O727" s="734" t="s">
        <v>5495</v>
      </c>
      <c r="P727" s="734"/>
      <c r="Q727" s="787"/>
      <c r="R727" s="736">
        <v>17000</v>
      </c>
      <c r="S727" s="787" t="s">
        <v>1493</v>
      </c>
      <c r="T727" s="728" t="s">
        <v>5380</v>
      </c>
      <c r="U727" s="737" t="s">
        <v>5496</v>
      </c>
      <c r="V727" s="736"/>
      <c r="W727" s="734"/>
      <c r="X727" s="736"/>
      <c r="Y727" s="736"/>
      <c r="Z727" s="736" t="s">
        <v>5476</v>
      </c>
      <c r="AA727" s="736"/>
      <c r="AB727" s="734" t="s">
        <v>5488</v>
      </c>
      <c r="AC727" s="736"/>
      <c r="AD727" s="736">
        <v>17000</v>
      </c>
      <c r="AE727" s="734" t="s">
        <v>1493</v>
      </c>
      <c r="AF727" s="736" t="s">
        <v>5476</v>
      </c>
      <c r="AG727" s="791"/>
      <c r="AH727" s="791"/>
      <c r="AI727" s="791"/>
      <c r="AJ727" s="791"/>
      <c r="AK727" s="791"/>
      <c r="AL727" s="791"/>
      <c r="AM727" s="763"/>
      <c r="AN727" s="738"/>
      <c r="AO727" s="1002"/>
      <c r="AP727" s="740" t="s">
        <v>734</v>
      </c>
      <c r="AQ727" s="775" t="s">
        <v>734</v>
      </c>
      <c r="AR727" s="742" t="s">
        <v>1757</v>
      </c>
      <c r="AS727" s="742" t="s">
        <v>5477</v>
      </c>
      <c r="AT727" s="897" t="s">
        <v>5478</v>
      </c>
      <c r="AU727" s="743">
        <v>43101</v>
      </c>
      <c r="AV727" s="743">
        <v>45658</v>
      </c>
      <c r="AW727" s="744">
        <v>17</v>
      </c>
      <c r="AX727" s="743">
        <v>45442</v>
      </c>
      <c r="AY727" s="712" t="s">
        <v>5479</v>
      </c>
      <c r="AZ727" s="743" t="s">
        <v>734</v>
      </c>
      <c r="BA727" s="791"/>
      <c r="BB727" s="793"/>
      <c r="BC727" s="793" t="s">
        <v>1713</v>
      </c>
      <c r="BD727" s="793"/>
      <c r="BE727" s="864" t="s">
        <v>2146</v>
      </c>
      <c r="BF727" s="785" t="s">
        <v>1452</v>
      </c>
      <c r="BG727" s="746" t="s">
        <v>737</v>
      </c>
      <c r="BH727" s="746"/>
      <c r="BI727" s="747"/>
    </row>
    <row r="728" spans="1:61" ht="75.599999999999994" customHeight="1">
      <c r="A728" s="846">
        <v>170791339</v>
      </c>
      <c r="B728" s="834">
        <v>17</v>
      </c>
      <c r="C728" s="734" t="s">
        <v>1277</v>
      </c>
      <c r="D728" s="753"/>
      <c r="E728" s="753" t="s">
        <v>1435</v>
      </c>
      <c r="F728" s="785"/>
      <c r="G728" s="754" t="s">
        <v>747</v>
      </c>
      <c r="H728" s="754" t="s">
        <v>748</v>
      </c>
      <c r="I728" s="847">
        <v>500</v>
      </c>
      <c r="J728" s="843" t="s">
        <v>749</v>
      </c>
      <c r="K728" s="856" t="s">
        <v>5497</v>
      </c>
      <c r="L728" s="786">
        <v>170785703</v>
      </c>
      <c r="M728" s="1015" t="s">
        <v>5470</v>
      </c>
      <c r="N728" s="769" t="s">
        <v>5471</v>
      </c>
      <c r="O728" s="734" t="s">
        <v>5498</v>
      </c>
      <c r="P728" s="734"/>
      <c r="Q728" s="760"/>
      <c r="R728" s="736">
        <v>17042</v>
      </c>
      <c r="S728" s="760" t="s">
        <v>5499</v>
      </c>
      <c r="T728" s="728" t="s">
        <v>5380</v>
      </c>
      <c r="U728" s="737" t="s">
        <v>5500</v>
      </c>
      <c r="V728" s="736"/>
      <c r="W728" s="734"/>
      <c r="X728" s="736"/>
      <c r="Y728" s="736"/>
      <c r="Z728" s="736" t="s">
        <v>5501</v>
      </c>
      <c r="AA728" s="736"/>
      <c r="AB728" s="734" t="s">
        <v>5475</v>
      </c>
      <c r="AC728" s="736"/>
      <c r="AD728" s="736">
        <v>17000</v>
      </c>
      <c r="AE728" s="734" t="s">
        <v>1493</v>
      </c>
      <c r="AF728" s="736" t="s">
        <v>5476</v>
      </c>
      <c r="AG728" s="734"/>
      <c r="AH728" s="734"/>
      <c r="AI728" s="734"/>
      <c r="AJ728" s="734"/>
      <c r="AK728" s="734"/>
      <c r="AL728" s="734"/>
      <c r="AM728" s="763"/>
      <c r="AN728" s="738"/>
      <c r="AO728" s="739"/>
      <c r="AP728" s="691" t="s">
        <v>734</v>
      </c>
      <c r="AQ728" s="775" t="s">
        <v>734</v>
      </c>
      <c r="AR728" s="742" t="s">
        <v>1757</v>
      </c>
      <c r="AS728" s="742" t="s">
        <v>5477</v>
      </c>
      <c r="AT728" s="897" t="s">
        <v>5478</v>
      </c>
      <c r="AU728" s="743">
        <v>43101</v>
      </c>
      <c r="AV728" s="743">
        <v>45658</v>
      </c>
      <c r="AW728" s="744">
        <v>17</v>
      </c>
      <c r="AX728" s="743">
        <v>45442</v>
      </c>
      <c r="AY728" s="712" t="s">
        <v>5479</v>
      </c>
      <c r="AZ728" s="743" t="s">
        <v>734</v>
      </c>
      <c r="BA728" s="791"/>
      <c r="BB728" s="793"/>
      <c r="BC728" s="793" t="s">
        <v>1713</v>
      </c>
      <c r="BD728" s="793"/>
      <c r="BE728" s="864" t="s">
        <v>2146</v>
      </c>
      <c r="BF728" s="785" t="s">
        <v>1452</v>
      </c>
      <c r="BG728" s="746" t="s">
        <v>737</v>
      </c>
      <c r="BH728" s="746"/>
      <c r="BI728" s="747"/>
    </row>
    <row r="729" spans="1:61" ht="54" customHeight="1">
      <c r="A729" s="846">
        <v>170782668</v>
      </c>
      <c r="B729" s="834">
        <v>17</v>
      </c>
      <c r="C729" s="751" t="s">
        <v>1434</v>
      </c>
      <c r="D729" s="753"/>
      <c r="E729" s="753" t="s">
        <v>1435</v>
      </c>
      <c r="F729" s="785"/>
      <c r="G729" s="754" t="s">
        <v>747</v>
      </c>
      <c r="H729" s="754" t="s">
        <v>748</v>
      </c>
      <c r="I729" s="847">
        <v>500</v>
      </c>
      <c r="J729" s="843" t="s">
        <v>749</v>
      </c>
      <c r="K729" s="848" t="s">
        <v>5502</v>
      </c>
      <c r="L729" s="786">
        <v>170787220</v>
      </c>
      <c r="M729" s="733" t="s">
        <v>5503</v>
      </c>
      <c r="N729" s="769" t="s">
        <v>5504</v>
      </c>
      <c r="O729" s="734" t="s">
        <v>5505</v>
      </c>
      <c r="P729" s="734"/>
      <c r="Q729" s="760"/>
      <c r="R729" s="736">
        <v>17390</v>
      </c>
      <c r="S729" s="760" t="s">
        <v>5506</v>
      </c>
      <c r="T729" s="728" t="s">
        <v>5380</v>
      </c>
      <c r="U729" s="737" t="s">
        <v>5507</v>
      </c>
      <c r="V729" s="736" t="s">
        <v>724</v>
      </c>
      <c r="W729" s="734" t="s">
        <v>5508</v>
      </c>
      <c r="X729" s="736"/>
      <c r="Y729" s="736" t="s">
        <v>727</v>
      </c>
      <c r="Z729" s="736" t="s">
        <v>5509</v>
      </c>
      <c r="AA729" s="736"/>
      <c r="AB729" s="734" t="s">
        <v>5510</v>
      </c>
      <c r="AC729" s="736"/>
      <c r="AD729" s="736">
        <v>17390</v>
      </c>
      <c r="AE729" s="734" t="s">
        <v>5506</v>
      </c>
      <c r="AF729" s="736" t="s">
        <v>5511</v>
      </c>
      <c r="AG729" s="734"/>
      <c r="AH729" s="734"/>
      <c r="AI729" s="734"/>
      <c r="AJ729" s="734"/>
      <c r="AK729" s="734"/>
      <c r="AL729" s="734"/>
      <c r="AM729" s="763"/>
      <c r="AN729" s="738"/>
      <c r="AO729" s="739"/>
      <c r="AP729" s="904" t="s">
        <v>734</v>
      </c>
      <c r="AQ729" s="822" t="s">
        <v>734</v>
      </c>
      <c r="AR729" s="742" t="s">
        <v>748</v>
      </c>
      <c r="AS729" s="742" t="s">
        <v>5512</v>
      </c>
      <c r="AT729" s="822" t="s">
        <v>5513</v>
      </c>
      <c r="AU729" s="743">
        <v>43466</v>
      </c>
      <c r="AV729" s="743">
        <v>46022</v>
      </c>
      <c r="AW729" s="744">
        <v>17</v>
      </c>
      <c r="AX729" s="743">
        <v>45492</v>
      </c>
      <c r="AY729" s="712" t="s">
        <v>869</v>
      </c>
      <c r="AZ729" s="775" t="s">
        <v>737</v>
      </c>
      <c r="BA729" s="992" t="s">
        <v>5514</v>
      </c>
      <c r="BB729" s="791" t="s">
        <v>5515</v>
      </c>
      <c r="BC729" s="793" t="s">
        <v>1713</v>
      </c>
      <c r="BD729" s="793"/>
      <c r="BE729" s="767" t="s">
        <v>2485</v>
      </c>
      <c r="BF729" s="785" t="s">
        <v>1452</v>
      </c>
      <c r="BG729" s="746" t="s">
        <v>737</v>
      </c>
      <c r="BH729" s="746"/>
      <c r="BI729" s="747"/>
    </row>
    <row r="730" spans="1:61" ht="40.15" customHeight="1">
      <c r="A730" s="846">
        <v>170795017</v>
      </c>
      <c r="B730" s="834">
        <v>17</v>
      </c>
      <c r="C730" s="751" t="s">
        <v>1434</v>
      </c>
      <c r="D730" s="753"/>
      <c r="E730" s="753" t="s">
        <v>1435</v>
      </c>
      <c r="F730" s="785"/>
      <c r="G730" s="754" t="s">
        <v>747</v>
      </c>
      <c r="H730" s="754" t="s">
        <v>748</v>
      </c>
      <c r="I730" s="847">
        <v>500</v>
      </c>
      <c r="J730" s="843" t="s">
        <v>749</v>
      </c>
      <c r="K730" s="848" t="s">
        <v>5516</v>
      </c>
      <c r="L730" s="786">
        <v>170789507</v>
      </c>
      <c r="M730" s="733" t="s">
        <v>5517</v>
      </c>
      <c r="N730" s="769" t="s">
        <v>5518</v>
      </c>
      <c r="O730" s="734" t="s">
        <v>5519</v>
      </c>
      <c r="P730" s="734"/>
      <c r="Q730" s="760"/>
      <c r="R730" s="736">
        <v>17180</v>
      </c>
      <c r="S730" s="760" t="s">
        <v>1512</v>
      </c>
      <c r="T730" s="728" t="s">
        <v>5380</v>
      </c>
      <c r="U730" s="737" t="s">
        <v>5520</v>
      </c>
      <c r="V730" s="736" t="s">
        <v>813</v>
      </c>
      <c r="W730" s="734" t="s">
        <v>5521</v>
      </c>
      <c r="X730" s="736" t="s">
        <v>5522</v>
      </c>
      <c r="Y730" s="736" t="s">
        <v>5523</v>
      </c>
      <c r="Z730" s="736" t="s">
        <v>5524</v>
      </c>
      <c r="AA730" s="736"/>
      <c r="AB730" s="734" t="s">
        <v>5525</v>
      </c>
      <c r="AC730" s="736"/>
      <c r="AD730" s="736">
        <v>17180</v>
      </c>
      <c r="AE730" s="734" t="s">
        <v>1512</v>
      </c>
      <c r="AF730" s="736" t="s">
        <v>5526</v>
      </c>
      <c r="AG730" s="734"/>
      <c r="AH730" s="734"/>
      <c r="AI730" s="734"/>
      <c r="AJ730" s="734"/>
      <c r="AK730" s="734"/>
      <c r="AL730" s="734"/>
      <c r="AM730" s="763"/>
      <c r="AN730" s="738"/>
      <c r="AO730" s="739"/>
      <c r="AP730" s="691" t="s">
        <v>734</v>
      </c>
      <c r="AQ730" s="775" t="s">
        <v>734</v>
      </c>
      <c r="AR730" s="742" t="s">
        <v>748</v>
      </c>
      <c r="AS730" s="775" t="s">
        <v>5527</v>
      </c>
      <c r="AT730" s="742"/>
      <c r="AU730" s="743">
        <v>44197</v>
      </c>
      <c r="AV730" s="743">
        <v>46022</v>
      </c>
      <c r="AW730" s="744">
        <v>17</v>
      </c>
      <c r="AX730" s="743">
        <v>44185</v>
      </c>
      <c r="AY730" s="712" t="s">
        <v>869</v>
      </c>
      <c r="AZ730" s="775" t="s">
        <v>734</v>
      </c>
      <c r="BA730" s="791"/>
      <c r="BB730" s="793"/>
      <c r="BC730" s="793" t="s">
        <v>1713</v>
      </c>
      <c r="BD730" s="793"/>
      <c r="BE730" s="767" t="s">
        <v>2485</v>
      </c>
      <c r="BF730" s="785" t="s">
        <v>1452</v>
      </c>
      <c r="BG730" s="746" t="s">
        <v>737</v>
      </c>
      <c r="BH730" s="746"/>
      <c r="BI730" s="747"/>
    </row>
    <row r="731" spans="1:61" ht="40.15" customHeight="1">
      <c r="A731" s="846">
        <v>170019657</v>
      </c>
      <c r="B731" s="834">
        <v>17</v>
      </c>
      <c r="C731" s="751" t="s">
        <v>1434</v>
      </c>
      <c r="D731" s="753"/>
      <c r="E731" s="753" t="s">
        <v>1435</v>
      </c>
      <c r="F731" s="785"/>
      <c r="G731" s="791" t="s">
        <v>907</v>
      </c>
      <c r="H731" s="754" t="s">
        <v>748</v>
      </c>
      <c r="I731" s="847">
        <v>207</v>
      </c>
      <c r="J731" s="756" t="s">
        <v>908</v>
      </c>
      <c r="K731" s="856" t="s">
        <v>5528</v>
      </c>
      <c r="L731" s="786">
        <v>170785711</v>
      </c>
      <c r="M731" s="1015" t="s">
        <v>5529</v>
      </c>
      <c r="N731" s="769" t="s">
        <v>5530</v>
      </c>
      <c r="O731" s="734" t="s">
        <v>5531</v>
      </c>
      <c r="P731" s="734" t="s">
        <v>5532</v>
      </c>
      <c r="Q731" s="760"/>
      <c r="R731" s="736">
        <v>17100</v>
      </c>
      <c r="S731" s="760" t="s">
        <v>3452</v>
      </c>
      <c r="T731" s="728" t="s">
        <v>5380</v>
      </c>
      <c r="U731" s="737" t="s">
        <v>5533</v>
      </c>
      <c r="V731" s="736" t="s">
        <v>724</v>
      </c>
      <c r="W731" s="734" t="s">
        <v>5534</v>
      </c>
      <c r="X731" s="736" t="s">
        <v>5535</v>
      </c>
      <c r="Y731" s="736" t="s">
        <v>727</v>
      </c>
      <c r="Z731" s="736" t="s">
        <v>5536</v>
      </c>
      <c r="AA731" s="736"/>
      <c r="AB731" s="734" t="s">
        <v>5531</v>
      </c>
      <c r="AC731" s="736" t="s">
        <v>5532</v>
      </c>
      <c r="AD731" s="736">
        <v>17107</v>
      </c>
      <c r="AE731" s="734" t="s">
        <v>5537</v>
      </c>
      <c r="AF731" s="736" t="s">
        <v>5538</v>
      </c>
      <c r="AG731" s="734"/>
      <c r="AH731" s="734"/>
      <c r="AI731" s="734"/>
      <c r="AJ731" s="734"/>
      <c r="AK731" s="734"/>
      <c r="AL731" s="734"/>
      <c r="AM731" s="763"/>
      <c r="AN731" s="738"/>
      <c r="AO731" s="858"/>
      <c r="AP731" s="740" t="s">
        <v>1468</v>
      </c>
      <c r="AQ731" s="775" t="s">
        <v>734</v>
      </c>
      <c r="AR731" s="742" t="s">
        <v>748</v>
      </c>
      <c r="AS731" s="775" t="s">
        <v>5539</v>
      </c>
      <c r="AT731" s="803"/>
      <c r="AU731" s="803">
        <v>45292</v>
      </c>
      <c r="AV731" s="743">
        <v>47118</v>
      </c>
      <c r="AW731" s="744">
        <v>17</v>
      </c>
      <c r="AX731" s="743">
        <v>45455</v>
      </c>
      <c r="AY731" s="712" t="s">
        <v>5540</v>
      </c>
      <c r="AZ731" s="775" t="s">
        <v>734</v>
      </c>
      <c r="BA731" s="791"/>
      <c r="BB731" s="793"/>
      <c r="BC731" s="793" t="s">
        <v>1713</v>
      </c>
      <c r="BD731" s="793"/>
      <c r="BE731" s="767" t="s">
        <v>2485</v>
      </c>
      <c r="BF731" s="785" t="s">
        <v>1452</v>
      </c>
      <c r="BG731" s="746" t="s">
        <v>737</v>
      </c>
      <c r="BH731" s="746"/>
      <c r="BI731" s="747"/>
    </row>
    <row r="732" spans="1:61" ht="40.15" customHeight="1">
      <c r="A732" s="846">
        <v>170020804</v>
      </c>
      <c r="B732" s="834">
        <v>17</v>
      </c>
      <c r="C732" s="751" t="s">
        <v>1434</v>
      </c>
      <c r="D732" s="753"/>
      <c r="E732" s="753" t="s">
        <v>1435</v>
      </c>
      <c r="F732" s="785"/>
      <c r="G732" s="754" t="s">
        <v>747</v>
      </c>
      <c r="H732" s="754" t="s">
        <v>748</v>
      </c>
      <c r="I732" s="847">
        <v>500</v>
      </c>
      <c r="J732" s="843" t="s">
        <v>749</v>
      </c>
      <c r="K732" s="848" t="s">
        <v>5541</v>
      </c>
      <c r="L732" s="786">
        <v>170785711</v>
      </c>
      <c r="M732" s="1015" t="s">
        <v>5529</v>
      </c>
      <c r="N732" s="769" t="s">
        <v>5530</v>
      </c>
      <c r="O732" s="734" t="s">
        <v>5542</v>
      </c>
      <c r="P732" s="734"/>
      <c r="Q732" s="760"/>
      <c r="R732" s="736">
        <v>17105</v>
      </c>
      <c r="S732" s="760" t="s">
        <v>5537</v>
      </c>
      <c r="T732" s="728" t="s">
        <v>5380</v>
      </c>
      <c r="U732" s="737" t="s">
        <v>5543</v>
      </c>
      <c r="V732" s="736" t="s">
        <v>724</v>
      </c>
      <c r="W732" s="734" t="s">
        <v>5534</v>
      </c>
      <c r="X732" s="736" t="s">
        <v>5535</v>
      </c>
      <c r="Y732" s="736" t="s">
        <v>727</v>
      </c>
      <c r="Z732" s="736" t="s">
        <v>5544</v>
      </c>
      <c r="AA732" s="736"/>
      <c r="AB732" s="734" t="s">
        <v>5545</v>
      </c>
      <c r="AC732" s="736" t="s">
        <v>5546</v>
      </c>
      <c r="AD732" s="736">
        <v>17107</v>
      </c>
      <c r="AE732" s="734" t="s">
        <v>5537</v>
      </c>
      <c r="AF732" s="736" t="s">
        <v>5538</v>
      </c>
      <c r="AG732" s="734"/>
      <c r="AH732" s="734"/>
      <c r="AI732" s="734"/>
      <c r="AJ732" s="734"/>
      <c r="AK732" s="734"/>
      <c r="AL732" s="734"/>
      <c r="AM732" s="763"/>
      <c r="AN732" s="738"/>
      <c r="AO732" s="858"/>
      <c r="AP732" s="691" t="s">
        <v>734</v>
      </c>
      <c r="AQ732" s="775" t="s">
        <v>734</v>
      </c>
      <c r="AR732" s="742" t="s">
        <v>748</v>
      </c>
      <c r="AS732" s="775" t="s">
        <v>5539</v>
      </c>
      <c r="AT732" s="803"/>
      <c r="AU732" s="803">
        <v>45292</v>
      </c>
      <c r="AV732" s="743">
        <v>47118</v>
      </c>
      <c r="AW732" s="744">
        <v>17</v>
      </c>
      <c r="AX732" s="743">
        <v>45455</v>
      </c>
      <c r="AY732" s="712" t="s">
        <v>5540</v>
      </c>
      <c r="AZ732" s="775" t="s">
        <v>734</v>
      </c>
      <c r="BA732" s="791"/>
      <c r="BB732" s="793"/>
      <c r="BC732" s="793" t="s">
        <v>1713</v>
      </c>
      <c r="BD732" s="793"/>
      <c r="BE732" s="767" t="s">
        <v>2485</v>
      </c>
      <c r="BF732" s="785" t="s">
        <v>1452</v>
      </c>
      <c r="BG732" s="746" t="s">
        <v>737</v>
      </c>
      <c r="BH732" s="746"/>
      <c r="BI732" s="747"/>
    </row>
    <row r="733" spans="1:61" ht="40.15" customHeight="1">
      <c r="A733" s="783">
        <v>170785158</v>
      </c>
      <c r="B733" s="834">
        <v>17</v>
      </c>
      <c r="C733" s="734" t="s">
        <v>1434</v>
      </c>
      <c r="D733" s="728"/>
      <c r="E733" s="753" t="s">
        <v>1435</v>
      </c>
      <c r="F733" s="785"/>
      <c r="G733" s="771" t="s">
        <v>769</v>
      </c>
      <c r="H733" s="771" t="s">
        <v>770</v>
      </c>
      <c r="I733" s="770">
        <v>209</v>
      </c>
      <c r="J733" s="727" t="s">
        <v>828</v>
      </c>
      <c r="K733" s="769" t="s">
        <v>5547</v>
      </c>
      <c r="L733" s="786">
        <v>170785711</v>
      </c>
      <c r="M733" s="1015" t="s">
        <v>5529</v>
      </c>
      <c r="N733" s="812" t="s">
        <v>5530</v>
      </c>
      <c r="O733" s="734" t="s">
        <v>5548</v>
      </c>
      <c r="P733" s="734"/>
      <c r="Q733" s="787"/>
      <c r="R733" s="736">
        <v>17100</v>
      </c>
      <c r="S733" s="787" t="s">
        <v>3452</v>
      </c>
      <c r="T733" s="728" t="s">
        <v>5380</v>
      </c>
      <c r="U733" s="737" t="s">
        <v>5549</v>
      </c>
      <c r="V733" s="736"/>
      <c r="W733" s="734"/>
      <c r="X733" s="736"/>
      <c r="Y733" s="736"/>
      <c r="Z733" s="736" t="s">
        <v>5550</v>
      </c>
      <c r="AA733" s="736"/>
      <c r="AB733" s="734" t="s">
        <v>5551</v>
      </c>
      <c r="AC733" s="736"/>
      <c r="AD733" s="736">
        <v>17107</v>
      </c>
      <c r="AE733" s="734" t="s">
        <v>5537</v>
      </c>
      <c r="AF733" s="736" t="s">
        <v>5538</v>
      </c>
      <c r="AG733" s="791"/>
      <c r="AH733" s="791"/>
      <c r="AI733" s="791"/>
      <c r="AJ733" s="791"/>
      <c r="AK733" s="791"/>
      <c r="AL733" s="791"/>
      <c r="AM733" s="763"/>
      <c r="AN733" s="738"/>
      <c r="AO733" s="765"/>
      <c r="AP733" s="691" t="s">
        <v>737</v>
      </c>
      <c r="AQ733" s="752" t="s">
        <v>737</v>
      </c>
      <c r="AR733" s="691"/>
      <c r="AS733" s="752"/>
      <c r="AT733" s="691"/>
      <c r="AU733" s="765" t="s">
        <v>763</v>
      </c>
      <c r="AV733" s="765" t="s">
        <v>763</v>
      </c>
      <c r="AW733" s="766" t="s">
        <v>763</v>
      </c>
      <c r="AX733" s="765"/>
      <c r="AY733" s="718"/>
      <c r="AZ733" s="752"/>
      <c r="BA733" s="791" t="s">
        <v>4720</v>
      </c>
      <c r="BB733" s="791" t="s">
        <v>3132</v>
      </c>
      <c r="BC733" s="793"/>
      <c r="BD733" s="793"/>
      <c r="BE733" s="791" t="s">
        <v>2485</v>
      </c>
      <c r="BF733" s="785" t="s">
        <v>1452</v>
      </c>
      <c r="BG733" s="746" t="s">
        <v>737</v>
      </c>
      <c r="BH733" s="746"/>
      <c r="BI733" s="747"/>
    </row>
    <row r="734" spans="1:61" ht="40.15" customHeight="1">
      <c r="A734" s="846">
        <v>170009880</v>
      </c>
      <c r="B734" s="834">
        <v>17</v>
      </c>
      <c r="C734" s="751" t="s">
        <v>1434</v>
      </c>
      <c r="D734" s="753"/>
      <c r="E734" s="753" t="s">
        <v>1435</v>
      </c>
      <c r="F734" s="785"/>
      <c r="G734" s="754" t="s">
        <v>747</v>
      </c>
      <c r="H734" s="754" t="s">
        <v>748</v>
      </c>
      <c r="I734" s="847">
        <v>500</v>
      </c>
      <c r="J734" s="843" t="s">
        <v>749</v>
      </c>
      <c r="K734" s="848" t="s">
        <v>5552</v>
      </c>
      <c r="L734" s="786">
        <v>170787162</v>
      </c>
      <c r="M734" s="733" t="s">
        <v>5517</v>
      </c>
      <c r="N734" s="769" t="s">
        <v>5553</v>
      </c>
      <c r="O734" s="734" t="s">
        <v>5554</v>
      </c>
      <c r="P734" s="734"/>
      <c r="Q734" s="760"/>
      <c r="R734" s="736">
        <v>17770</v>
      </c>
      <c r="S734" s="760" t="s">
        <v>5555</v>
      </c>
      <c r="T734" s="728" t="s">
        <v>5380</v>
      </c>
      <c r="U734" s="737" t="s">
        <v>5556</v>
      </c>
      <c r="V734" s="736" t="s">
        <v>813</v>
      </c>
      <c r="W734" s="734" t="s">
        <v>5557</v>
      </c>
      <c r="X734" s="736" t="s">
        <v>5558</v>
      </c>
      <c r="Y734" s="736" t="s">
        <v>5523</v>
      </c>
      <c r="Z734" s="736" t="s">
        <v>5559</v>
      </c>
      <c r="AA734" s="736"/>
      <c r="AB734" s="734" t="s">
        <v>5560</v>
      </c>
      <c r="AC734" s="736"/>
      <c r="AD734" s="736">
        <v>17770</v>
      </c>
      <c r="AE734" s="734" t="s">
        <v>5561</v>
      </c>
      <c r="AF734" s="736" t="s">
        <v>5562</v>
      </c>
      <c r="AG734" s="734"/>
      <c r="AH734" s="734"/>
      <c r="AI734" s="734"/>
      <c r="AJ734" s="734"/>
      <c r="AK734" s="734"/>
      <c r="AL734" s="734"/>
      <c r="AM734" s="763"/>
      <c r="AN734" s="738"/>
      <c r="AO734" s="739"/>
      <c r="AP734" s="691" t="s">
        <v>734</v>
      </c>
      <c r="AQ734" s="775" t="s">
        <v>734</v>
      </c>
      <c r="AR734" s="742" t="s">
        <v>748</v>
      </c>
      <c r="AS734" s="742" t="s">
        <v>5563</v>
      </c>
      <c r="AT734" s="897" t="s">
        <v>5564</v>
      </c>
      <c r="AU734" s="743">
        <v>43101</v>
      </c>
      <c r="AV734" s="743">
        <v>45657</v>
      </c>
      <c r="AW734" s="775">
        <v>17</v>
      </c>
      <c r="AX734" s="743">
        <v>45292</v>
      </c>
      <c r="AY734" s="712" t="s">
        <v>869</v>
      </c>
      <c r="AZ734" s="743"/>
      <c r="BA734" s="791"/>
      <c r="BB734" s="793"/>
      <c r="BC734" s="793" t="s">
        <v>1713</v>
      </c>
      <c r="BD734" s="793"/>
      <c r="BE734" s="767" t="s">
        <v>2485</v>
      </c>
      <c r="BF734" s="785" t="s">
        <v>1452</v>
      </c>
      <c r="BG734" s="746" t="s">
        <v>737</v>
      </c>
      <c r="BH734" s="746"/>
      <c r="BI734" s="747"/>
    </row>
    <row r="735" spans="1:61" ht="57.75" customHeight="1">
      <c r="A735" s="846">
        <v>170784441</v>
      </c>
      <c r="B735" s="834">
        <v>17</v>
      </c>
      <c r="C735" s="734" t="s">
        <v>1277</v>
      </c>
      <c r="D735" s="753"/>
      <c r="E735" s="753" t="s">
        <v>1435</v>
      </c>
      <c r="F735" s="785"/>
      <c r="G735" s="791" t="s">
        <v>907</v>
      </c>
      <c r="H735" s="754" t="s">
        <v>748</v>
      </c>
      <c r="I735" s="730">
        <v>202</v>
      </c>
      <c r="J735" s="756" t="s">
        <v>1762</v>
      </c>
      <c r="K735" s="848" t="s">
        <v>5565</v>
      </c>
      <c r="L735" s="857">
        <v>170790083</v>
      </c>
      <c r="M735" s="733" t="s">
        <v>5517</v>
      </c>
      <c r="N735" s="769" t="s">
        <v>5566</v>
      </c>
      <c r="O735" s="734" t="s">
        <v>5567</v>
      </c>
      <c r="P735" s="734"/>
      <c r="Q735" s="760"/>
      <c r="R735" s="736">
        <v>17170</v>
      </c>
      <c r="S735" s="760" t="s">
        <v>5568</v>
      </c>
      <c r="T735" s="728" t="s">
        <v>5380</v>
      </c>
      <c r="U735" s="737" t="s">
        <v>5569</v>
      </c>
      <c r="V735" s="736" t="s">
        <v>724</v>
      </c>
      <c r="W735" s="734" t="s">
        <v>5570</v>
      </c>
      <c r="X735" s="736" t="s">
        <v>5571</v>
      </c>
      <c r="Y735" s="736" t="s">
        <v>727</v>
      </c>
      <c r="Z735" s="736" t="s">
        <v>5572</v>
      </c>
      <c r="AA735" s="736" t="s">
        <v>5573</v>
      </c>
      <c r="AB735" s="734" t="s">
        <v>5574</v>
      </c>
      <c r="AC735" s="736"/>
      <c r="AD735" s="736">
        <v>17170</v>
      </c>
      <c r="AE735" s="734" t="s">
        <v>5575</v>
      </c>
      <c r="AF735" s="736" t="s">
        <v>5576</v>
      </c>
      <c r="AG735" s="853"/>
      <c r="AH735" s="853"/>
      <c r="AI735" s="853"/>
      <c r="AJ735" s="853"/>
      <c r="AK735" s="853"/>
      <c r="AL735" s="853"/>
      <c r="AM735" s="763"/>
      <c r="AN735" s="738"/>
      <c r="AO735" s="858"/>
      <c r="AP735" s="789" t="s">
        <v>734</v>
      </c>
      <c r="AQ735" s="775" t="s">
        <v>734</v>
      </c>
      <c r="AR735" s="742" t="s">
        <v>748</v>
      </c>
      <c r="AS735" s="775" t="s">
        <v>5577</v>
      </c>
      <c r="AT735" s="742"/>
      <c r="AU735" s="743">
        <v>44197</v>
      </c>
      <c r="AV735" s="743">
        <v>46022</v>
      </c>
      <c r="AW735" s="744" t="s">
        <v>2484</v>
      </c>
      <c r="AX735" s="743">
        <v>44667</v>
      </c>
      <c r="AY735" s="712" t="s">
        <v>869</v>
      </c>
      <c r="AZ735" s="775" t="s">
        <v>734</v>
      </c>
      <c r="BA735" s="791"/>
      <c r="BB735" s="793"/>
      <c r="BC735" s="793" t="s">
        <v>1713</v>
      </c>
      <c r="BD735" s="793"/>
      <c r="BE735" s="734" t="s">
        <v>2610</v>
      </c>
      <c r="BF735" s="785" t="s">
        <v>1452</v>
      </c>
      <c r="BG735" s="746" t="s">
        <v>737</v>
      </c>
      <c r="BH735" s="746"/>
      <c r="BI735" s="747"/>
    </row>
    <row r="736" spans="1:61" ht="86.45" customHeight="1">
      <c r="A736" s="725">
        <v>190003970</v>
      </c>
      <c r="B736" s="817">
        <v>19</v>
      </c>
      <c r="C736" s="751" t="s">
        <v>1787</v>
      </c>
      <c r="D736" s="833"/>
      <c r="E736" s="727" t="s">
        <v>1000</v>
      </c>
      <c r="F736" s="727"/>
      <c r="G736" s="735" t="s">
        <v>769</v>
      </c>
      <c r="H736" s="735" t="s">
        <v>770</v>
      </c>
      <c r="I736" s="730">
        <v>354</v>
      </c>
      <c r="J736" s="727" t="s">
        <v>771</v>
      </c>
      <c r="K736" s="731" t="s">
        <v>5578</v>
      </c>
      <c r="L736" s="945">
        <v>190001594</v>
      </c>
      <c r="M736" s="733" t="s">
        <v>5579</v>
      </c>
      <c r="N736" s="731" t="s">
        <v>5580</v>
      </c>
      <c r="O736" s="734" t="s">
        <v>5581</v>
      </c>
      <c r="P736" s="734" t="s">
        <v>5582</v>
      </c>
      <c r="Q736" s="735"/>
      <c r="R736" s="734">
        <v>19100</v>
      </c>
      <c r="S736" s="734" t="s">
        <v>1819</v>
      </c>
      <c r="T736" s="728" t="s">
        <v>5380</v>
      </c>
      <c r="U736" s="737" t="s">
        <v>5583</v>
      </c>
      <c r="V736" s="730"/>
      <c r="W736" s="861"/>
      <c r="X736" s="861"/>
      <c r="Y736" s="861"/>
      <c r="Z736" s="734" t="s">
        <v>5584</v>
      </c>
      <c r="AA736" s="861"/>
      <c r="AB736" s="734" t="s">
        <v>5585</v>
      </c>
      <c r="AC736" s="734"/>
      <c r="AD736" s="734">
        <v>19100</v>
      </c>
      <c r="AE736" s="734" t="s">
        <v>1819</v>
      </c>
      <c r="AF736" s="734" t="s">
        <v>5586</v>
      </c>
      <c r="AG736" s="735"/>
      <c r="AH736" s="735"/>
      <c r="AI736" s="735"/>
      <c r="AJ736" s="735"/>
      <c r="AK736" s="735"/>
      <c r="AL736" s="735"/>
      <c r="AM736" s="738"/>
      <c r="AN736" s="738"/>
      <c r="AO736" s="739"/>
      <c r="AP736" s="691" t="s">
        <v>737</v>
      </c>
      <c r="AQ736" s="862" t="s">
        <v>737</v>
      </c>
      <c r="AR736" s="691"/>
      <c r="AS736" s="862"/>
      <c r="AT736" s="862"/>
      <c r="AU736" s="765" t="s">
        <v>763</v>
      </c>
      <c r="AV736" s="765" t="s">
        <v>763</v>
      </c>
      <c r="AW736" s="766" t="s">
        <v>763</v>
      </c>
      <c r="AX736" s="863"/>
      <c r="AY736" s="862"/>
      <c r="AZ736" s="862"/>
      <c r="BA736" s="734"/>
      <c r="BB736" s="734"/>
      <c r="BC736" s="734"/>
      <c r="BD736" s="734"/>
      <c r="BE736" s="735" t="s">
        <v>1358</v>
      </c>
      <c r="BF736" s="730" t="s">
        <v>1013</v>
      </c>
      <c r="BG736" s="746" t="s">
        <v>737</v>
      </c>
      <c r="BH736" s="746"/>
      <c r="BI736" s="747"/>
    </row>
    <row r="737" spans="1:61" ht="40.15" customHeight="1">
      <c r="A737" s="875">
        <v>190005926</v>
      </c>
      <c r="B737" s="987">
        <v>19</v>
      </c>
      <c r="C737" s="751" t="s">
        <v>999</v>
      </c>
      <c r="D737" s="833"/>
      <c r="E737" s="727" t="s">
        <v>1000</v>
      </c>
      <c r="F737" s="727"/>
      <c r="G737" s="798" t="s">
        <v>747</v>
      </c>
      <c r="H737" s="798" t="s">
        <v>748</v>
      </c>
      <c r="I737" s="730">
        <v>500</v>
      </c>
      <c r="J737" s="727" t="s">
        <v>749</v>
      </c>
      <c r="K737" s="807" t="s">
        <v>5587</v>
      </c>
      <c r="L737" s="877">
        <v>190012328</v>
      </c>
      <c r="M737" s="733" t="s">
        <v>5588</v>
      </c>
      <c r="N737" s="769" t="s">
        <v>5589</v>
      </c>
      <c r="O737" s="734"/>
      <c r="P737" s="734" t="s">
        <v>5590</v>
      </c>
      <c r="Q737" s="798"/>
      <c r="R737" s="736">
        <v>19350</v>
      </c>
      <c r="S737" s="734" t="s">
        <v>5591</v>
      </c>
      <c r="T737" s="728" t="s">
        <v>5380</v>
      </c>
      <c r="U737" s="737" t="s">
        <v>5592</v>
      </c>
      <c r="V737" s="798" t="s">
        <v>724</v>
      </c>
      <c r="W737" s="798" t="s">
        <v>5593</v>
      </c>
      <c r="X737" s="798" t="s">
        <v>5594</v>
      </c>
      <c r="Y737" s="798" t="s">
        <v>727</v>
      </c>
      <c r="Z737" s="734" t="s">
        <v>5595</v>
      </c>
      <c r="AA737" s="798"/>
      <c r="AB737" s="734"/>
      <c r="AC737" s="734" t="s">
        <v>1253</v>
      </c>
      <c r="AD737" s="734">
        <v>19350</v>
      </c>
      <c r="AE737" s="734" t="s">
        <v>5591</v>
      </c>
      <c r="AF737" s="734" t="s">
        <v>5596</v>
      </c>
      <c r="AG737" s="798"/>
      <c r="AH737" s="798"/>
      <c r="AI737" s="798"/>
      <c r="AJ737" s="798"/>
      <c r="AK737" s="798"/>
      <c r="AL737" s="798"/>
      <c r="AM737" s="738"/>
      <c r="AN737" s="738"/>
      <c r="AO737" s="739"/>
      <c r="AP737" s="691" t="s">
        <v>734</v>
      </c>
      <c r="AQ737" s="740" t="s">
        <v>737</v>
      </c>
      <c r="AR737" s="691"/>
      <c r="AS737" s="740"/>
      <c r="AT737" s="740"/>
      <c r="AU737" s="765" t="s">
        <v>763</v>
      </c>
      <c r="AV737" s="765" t="s">
        <v>763</v>
      </c>
      <c r="AW737" s="766" t="s">
        <v>763</v>
      </c>
      <c r="AX737" s="772"/>
      <c r="AY737" s="740"/>
      <c r="AZ737" s="740"/>
      <c r="BA737" s="734"/>
      <c r="BB737" s="734"/>
      <c r="BC737" s="798"/>
      <c r="BD737" s="798"/>
      <c r="BE737" s="776" t="s">
        <v>1012</v>
      </c>
      <c r="BF737" s="730" t="s">
        <v>1013</v>
      </c>
      <c r="BG737" s="746" t="s">
        <v>737</v>
      </c>
      <c r="BH737" s="746"/>
      <c r="BI737" s="747"/>
    </row>
    <row r="738" spans="1:61" ht="40.15" customHeight="1">
      <c r="A738" s="875">
        <v>190003699</v>
      </c>
      <c r="B738" s="987">
        <v>19</v>
      </c>
      <c r="C738" s="751" t="s">
        <v>1787</v>
      </c>
      <c r="D738" s="833"/>
      <c r="E738" s="727" t="s">
        <v>1000</v>
      </c>
      <c r="F738" s="727"/>
      <c r="G738" s="798" t="s">
        <v>747</v>
      </c>
      <c r="H738" s="798" t="s">
        <v>748</v>
      </c>
      <c r="I738" s="730">
        <v>500</v>
      </c>
      <c r="J738" s="727" t="s">
        <v>749</v>
      </c>
      <c r="K738" s="878" t="s">
        <v>5597</v>
      </c>
      <c r="L738" s="877">
        <v>190001503</v>
      </c>
      <c r="M738" s="733" t="s">
        <v>5598</v>
      </c>
      <c r="N738" s="807" t="s">
        <v>5599</v>
      </c>
      <c r="O738" s="734" t="s">
        <v>5600</v>
      </c>
      <c r="P738" s="734"/>
      <c r="Q738" s="798"/>
      <c r="R738" s="736">
        <v>19230</v>
      </c>
      <c r="S738" s="734" t="s">
        <v>5601</v>
      </c>
      <c r="T738" s="728" t="s">
        <v>5380</v>
      </c>
      <c r="U738" s="737" t="s">
        <v>5602</v>
      </c>
      <c r="V738" s="798"/>
      <c r="W738" s="798"/>
      <c r="X738" s="798"/>
      <c r="Y738" s="798"/>
      <c r="Z738" s="734" t="s">
        <v>5603</v>
      </c>
      <c r="AA738" s="798"/>
      <c r="AB738" s="734" t="s">
        <v>5604</v>
      </c>
      <c r="AC738" s="734"/>
      <c r="AD738" s="734">
        <v>19230</v>
      </c>
      <c r="AE738" s="734" t="s">
        <v>5601</v>
      </c>
      <c r="AF738" s="734" t="s">
        <v>5605</v>
      </c>
      <c r="AG738" s="798"/>
      <c r="AH738" s="798"/>
      <c r="AI738" s="798"/>
      <c r="AJ738" s="798"/>
      <c r="AK738" s="798"/>
      <c r="AL738" s="798"/>
      <c r="AM738" s="738"/>
      <c r="AN738" s="738"/>
      <c r="AO738" s="739"/>
      <c r="AP738" s="691" t="s">
        <v>734</v>
      </c>
      <c r="AQ738" s="810" t="s">
        <v>734</v>
      </c>
      <c r="AR738" s="742" t="s">
        <v>1757</v>
      </c>
      <c r="AS738" s="810" t="s">
        <v>5606</v>
      </c>
      <c r="AT738" s="810"/>
      <c r="AU738" s="743">
        <v>43466</v>
      </c>
      <c r="AV738" s="743">
        <v>45291</v>
      </c>
      <c r="AW738" s="744">
        <v>19</v>
      </c>
      <c r="AX738" s="811">
        <v>43565</v>
      </c>
      <c r="AY738" s="810" t="s">
        <v>5607</v>
      </c>
      <c r="AZ738" s="810" t="s">
        <v>734</v>
      </c>
      <c r="BA738" s="734"/>
      <c r="BB738" s="734"/>
      <c r="BC738" s="798"/>
      <c r="BD738" s="798"/>
      <c r="BE738" s="798" t="s">
        <v>1358</v>
      </c>
      <c r="BF738" s="730" t="s">
        <v>1013</v>
      </c>
      <c r="BG738" s="746" t="s">
        <v>737</v>
      </c>
      <c r="BH738" s="746"/>
      <c r="BI738" s="747"/>
    </row>
    <row r="739" spans="1:61" ht="40.15" customHeight="1">
      <c r="A739" s="725">
        <v>190007088</v>
      </c>
      <c r="B739" s="817">
        <v>19</v>
      </c>
      <c r="C739" s="751" t="s">
        <v>1787</v>
      </c>
      <c r="D739" s="833"/>
      <c r="E739" s="727" t="s">
        <v>1000</v>
      </c>
      <c r="F739" s="727"/>
      <c r="G739" s="735" t="s">
        <v>769</v>
      </c>
      <c r="H739" s="735" t="s">
        <v>770</v>
      </c>
      <c r="I739" s="730">
        <v>354</v>
      </c>
      <c r="J739" s="727" t="s">
        <v>771</v>
      </c>
      <c r="K739" s="731" t="s">
        <v>5608</v>
      </c>
      <c r="L739" s="945">
        <v>190001503</v>
      </c>
      <c r="M739" s="733" t="s">
        <v>5598</v>
      </c>
      <c r="N739" s="731" t="s">
        <v>5599</v>
      </c>
      <c r="O739" s="734" t="s">
        <v>5609</v>
      </c>
      <c r="P739" s="734" t="s">
        <v>749</v>
      </c>
      <c r="Q739" s="735"/>
      <c r="R739" s="734">
        <v>19230</v>
      </c>
      <c r="S739" s="734" t="s">
        <v>5601</v>
      </c>
      <c r="T739" s="728" t="s">
        <v>5380</v>
      </c>
      <c r="U739" s="737" t="s">
        <v>5610</v>
      </c>
      <c r="V739" s="730"/>
      <c r="W739" s="861"/>
      <c r="X739" s="861"/>
      <c r="Y739" s="861"/>
      <c r="Z739" s="734" t="s">
        <v>5611</v>
      </c>
      <c r="AA739" s="861"/>
      <c r="AB739" s="734" t="s">
        <v>5612</v>
      </c>
      <c r="AC739" s="734"/>
      <c r="AD739" s="734">
        <v>19230</v>
      </c>
      <c r="AE739" s="734" t="s">
        <v>5601</v>
      </c>
      <c r="AF739" s="734" t="s">
        <v>5605</v>
      </c>
      <c r="AG739" s="735"/>
      <c r="AH739" s="735"/>
      <c r="AI739" s="735"/>
      <c r="AJ739" s="735"/>
      <c r="AK739" s="735"/>
      <c r="AL739" s="735"/>
      <c r="AM739" s="738"/>
      <c r="AN739" s="738"/>
      <c r="AO739" s="739"/>
      <c r="AP739" s="740" t="s">
        <v>734</v>
      </c>
      <c r="AQ739" s="810" t="s">
        <v>734</v>
      </c>
      <c r="AR739" s="742" t="s">
        <v>1757</v>
      </c>
      <c r="AS739" s="810" t="s">
        <v>5606</v>
      </c>
      <c r="AT739" s="810"/>
      <c r="AU739" s="743">
        <v>43466</v>
      </c>
      <c r="AV739" s="743">
        <v>45291</v>
      </c>
      <c r="AW739" s="744">
        <v>19</v>
      </c>
      <c r="AX739" s="811">
        <v>43565</v>
      </c>
      <c r="AY739" s="810" t="s">
        <v>5607</v>
      </c>
      <c r="AZ739" s="810" t="s">
        <v>734</v>
      </c>
      <c r="BA739" s="734"/>
      <c r="BB739" s="734"/>
      <c r="BC739" s="734"/>
      <c r="BD739" s="734"/>
      <c r="BE739" s="735" t="s">
        <v>1358</v>
      </c>
      <c r="BF739" s="730" t="s">
        <v>1013</v>
      </c>
      <c r="BG739" s="746" t="s">
        <v>737</v>
      </c>
      <c r="BH739" s="746"/>
      <c r="BI739" s="747"/>
    </row>
    <row r="740" spans="1:61" ht="40.15" customHeight="1">
      <c r="A740" s="875">
        <v>190003681</v>
      </c>
      <c r="B740" s="987">
        <v>19</v>
      </c>
      <c r="C740" s="751" t="s">
        <v>1787</v>
      </c>
      <c r="D740" s="833"/>
      <c r="E740" s="727" t="s">
        <v>1000</v>
      </c>
      <c r="F740" s="727"/>
      <c r="G740" s="798" t="s">
        <v>747</v>
      </c>
      <c r="H740" s="798" t="s">
        <v>748</v>
      </c>
      <c r="I740" s="730">
        <v>500</v>
      </c>
      <c r="J740" s="727" t="s">
        <v>749</v>
      </c>
      <c r="K740" s="807" t="s">
        <v>5613</v>
      </c>
      <c r="L740" s="877">
        <v>190001529</v>
      </c>
      <c r="M740" s="733" t="s">
        <v>5614</v>
      </c>
      <c r="N740" s="769" t="s">
        <v>5615</v>
      </c>
      <c r="O740" s="734" t="s">
        <v>5616</v>
      </c>
      <c r="P740" s="734"/>
      <c r="Q740" s="798"/>
      <c r="R740" s="736">
        <v>19170</v>
      </c>
      <c r="S740" s="734" t="s">
        <v>5617</v>
      </c>
      <c r="T740" s="728" t="s">
        <v>5380</v>
      </c>
      <c r="U740" s="737" t="s">
        <v>5618</v>
      </c>
      <c r="V740" s="798" t="s">
        <v>724</v>
      </c>
      <c r="W740" s="798" t="s">
        <v>5619</v>
      </c>
      <c r="X740" s="798" t="s">
        <v>5620</v>
      </c>
      <c r="Y740" s="798" t="s">
        <v>727</v>
      </c>
      <c r="Z740" s="734" t="s">
        <v>5621</v>
      </c>
      <c r="AA740" s="798"/>
      <c r="AB740" s="734" t="s">
        <v>5622</v>
      </c>
      <c r="AC740" s="734"/>
      <c r="AD740" s="734">
        <v>19170</v>
      </c>
      <c r="AE740" s="734" t="s">
        <v>5617</v>
      </c>
      <c r="AF740" s="734" t="s">
        <v>5623</v>
      </c>
      <c r="AG740" s="798"/>
      <c r="AH740" s="798"/>
      <c r="AI740" s="798"/>
      <c r="AJ740" s="798"/>
      <c r="AK740" s="798"/>
      <c r="AL740" s="798"/>
      <c r="AM740" s="738"/>
      <c r="AN740" s="738"/>
      <c r="AO740" s="739"/>
      <c r="AP740" s="691" t="s">
        <v>734</v>
      </c>
      <c r="AQ740" s="740" t="s">
        <v>737</v>
      </c>
      <c r="AR740" s="691"/>
      <c r="AS740" s="740"/>
      <c r="AT740" s="740"/>
      <c r="AU740" s="765" t="s">
        <v>763</v>
      </c>
      <c r="AV740" s="765" t="s">
        <v>763</v>
      </c>
      <c r="AW740" s="766" t="s">
        <v>763</v>
      </c>
      <c r="AX740" s="772"/>
      <c r="AY740" s="740"/>
      <c r="AZ740" s="740"/>
      <c r="BA740" s="734"/>
      <c r="BB740" s="734"/>
      <c r="BC740" s="798"/>
      <c r="BD740" s="798"/>
      <c r="BE740" s="774" t="s">
        <v>855</v>
      </c>
      <c r="BF740" s="730" t="s">
        <v>1013</v>
      </c>
      <c r="BG740" s="746" t="s">
        <v>737</v>
      </c>
      <c r="BH740" s="746"/>
      <c r="BI740" s="747"/>
    </row>
    <row r="741" spans="1:61" ht="40.15" customHeight="1">
      <c r="A741" s="875">
        <v>190003822</v>
      </c>
      <c r="B741" s="987">
        <v>19</v>
      </c>
      <c r="C741" s="751" t="s">
        <v>999</v>
      </c>
      <c r="D741" s="833"/>
      <c r="E741" s="727" t="s">
        <v>1000</v>
      </c>
      <c r="F741" s="727"/>
      <c r="G741" s="798" t="s">
        <v>747</v>
      </c>
      <c r="H741" s="798" t="s">
        <v>748</v>
      </c>
      <c r="I741" s="730">
        <v>500</v>
      </c>
      <c r="J741" s="727" t="s">
        <v>749</v>
      </c>
      <c r="K741" s="878" t="s">
        <v>5624</v>
      </c>
      <c r="L741" s="877">
        <v>190001537</v>
      </c>
      <c r="M741" s="733" t="s">
        <v>5625</v>
      </c>
      <c r="N741" s="769" t="s">
        <v>5626</v>
      </c>
      <c r="O741" s="734" t="s">
        <v>5627</v>
      </c>
      <c r="P741" s="734"/>
      <c r="Q741" s="798"/>
      <c r="R741" s="736">
        <v>19450</v>
      </c>
      <c r="S741" s="734" t="s">
        <v>2668</v>
      </c>
      <c r="T741" s="728" t="s">
        <v>5380</v>
      </c>
      <c r="U741" s="737" t="s">
        <v>5628</v>
      </c>
      <c r="V741" s="798" t="s">
        <v>724</v>
      </c>
      <c r="W741" s="798" t="s">
        <v>4367</v>
      </c>
      <c r="X741" s="798" t="s">
        <v>5629</v>
      </c>
      <c r="Y741" s="798" t="s">
        <v>727</v>
      </c>
      <c r="Z741" s="734" t="s">
        <v>5630</v>
      </c>
      <c r="AA741" s="798"/>
      <c r="AB741" s="734"/>
      <c r="AC741" s="734" t="s">
        <v>1401</v>
      </c>
      <c r="AD741" s="734">
        <v>19450</v>
      </c>
      <c r="AE741" s="734" t="s">
        <v>2668</v>
      </c>
      <c r="AF741" s="734" t="s">
        <v>5631</v>
      </c>
      <c r="AG741" s="798"/>
      <c r="AH741" s="798"/>
      <c r="AI741" s="798"/>
      <c r="AJ741" s="798"/>
      <c r="AK741" s="798"/>
      <c r="AL741" s="798"/>
      <c r="AM741" s="738"/>
      <c r="AN741" s="738"/>
      <c r="AO741" s="739"/>
      <c r="AP741" s="691" t="s">
        <v>734</v>
      </c>
      <c r="AQ741" s="810" t="s">
        <v>734</v>
      </c>
      <c r="AR741" s="742" t="s">
        <v>748</v>
      </c>
      <c r="AS741" s="810" t="s">
        <v>5632</v>
      </c>
      <c r="AT741" s="810"/>
      <c r="AU741" s="743">
        <v>44927</v>
      </c>
      <c r="AV741" s="743">
        <v>46742</v>
      </c>
      <c r="AW741" s="744">
        <v>19</v>
      </c>
      <c r="AX741" s="811">
        <v>44927</v>
      </c>
      <c r="AY741" s="810" t="s">
        <v>869</v>
      </c>
      <c r="AZ741" s="810" t="s">
        <v>737</v>
      </c>
      <c r="BA741" s="734"/>
      <c r="BB741" s="734"/>
      <c r="BC741" s="798"/>
      <c r="BD741" s="798"/>
      <c r="BE741" s="776" t="s">
        <v>1012</v>
      </c>
      <c r="BF741" s="730" t="s">
        <v>1013</v>
      </c>
      <c r="BG741" s="746" t="s">
        <v>737</v>
      </c>
      <c r="BH741" s="746"/>
      <c r="BI741" s="747"/>
    </row>
    <row r="742" spans="1:61" ht="31.9" customHeight="1">
      <c r="A742" s="875">
        <v>190003806</v>
      </c>
      <c r="B742" s="987">
        <v>19</v>
      </c>
      <c r="C742" s="751" t="s">
        <v>999</v>
      </c>
      <c r="D742" s="833"/>
      <c r="E742" s="727" t="s">
        <v>1000</v>
      </c>
      <c r="F742" s="727"/>
      <c r="G742" s="798" t="s">
        <v>747</v>
      </c>
      <c r="H742" s="798" t="s">
        <v>748</v>
      </c>
      <c r="I742" s="730">
        <v>500</v>
      </c>
      <c r="J742" s="727" t="s">
        <v>749</v>
      </c>
      <c r="K742" s="807" t="s">
        <v>5633</v>
      </c>
      <c r="L742" s="877">
        <v>190001545</v>
      </c>
      <c r="M742" s="733" t="s">
        <v>5634</v>
      </c>
      <c r="N742" s="769" t="s">
        <v>5635</v>
      </c>
      <c r="O742" s="734" t="s">
        <v>5636</v>
      </c>
      <c r="P742" s="734"/>
      <c r="Q742" s="798"/>
      <c r="R742" s="736">
        <v>19700</v>
      </c>
      <c r="S742" s="734" t="s">
        <v>5637</v>
      </c>
      <c r="T742" s="728" t="s">
        <v>5380</v>
      </c>
      <c r="U742" s="737" t="s">
        <v>5638</v>
      </c>
      <c r="V742" s="798"/>
      <c r="W742" s="798"/>
      <c r="X742" s="798"/>
      <c r="Y742" s="798"/>
      <c r="Z742" s="734" t="s">
        <v>5639</v>
      </c>
      <c r="AA742" s="798"/>
      <c r="AB742" s="734" t="s">
        <v>5640</v>
      </c>
      <c r="AC742" s="734"/>
      <c r="AD742" s="734">
        <v>19700</v>
      </c>
      <c r="AE742" s="734" t="s">
        <v>5637</v>
      </c>
      <c r="AF742" s="734" t="s">
        <v>5641</v>
      </c>
      <c r="AG742" s="798"/>
      <c r="AH742" s="798"/>
      <c r="AI742" s="798"/>
      <c r="AJ742" s="798"/>
      <c r="AK742" s="798"/>
      <c r="AL742" s="798"/>
      <c r="AM742" s="738"/>
      <c r="AN742" s="738"/>
      <c r="AO742" s="739"/>
      <c r="AP742" s="691" t="s">
        <v>734</v>
      </c>
      <c r="AQ742" s="740" t="s">
        <v>737</v>
      </c>
      <c r="AR742" s="691"/>
      <c r="AS742" s="740"/>
      <c r="AT742" s="740"/>
      <c r="AU742" s="765" t="s">
        <v>763</v>
      </c>
      <c r="AV742" s="765" t="s">
        <v>763</v>
      </c>
      <c r="AW742" s="766" t="s">
        <v>763</v>
      </c>
      <c r="AX742" s="772"/>
      <c r="AY742" s="740"/>
      <c r="AZ742" s="740"/>
      <c r="BA742" s="734"/>
      <c r="BB742" s="734"/>
      <c r="BC742" s="798"/>
      <c r="BD742" s="798"/>
      <c r="BE742" s="776" t="s">
        <v>1012</v>
      </c>
      <c r="BF742" s="730" t="s">
        <v>1013</v>
      </c>
      <c r="BG742" s="746" t="s">
        <v>737</v>
      </c>
      <c r="BH742" s="746"/>
      <c r="BI742" s="747"/>
    </row>
    <row r="743" spans="1:61" ht="40.15" customHeight="1">
      <c r="A743" s="875">
        <v>190003764</v>
      </c>
      <c r="B743" s="987">
        <v>19</v>
      </c>
      <c r="C743" s="751" t="s">
        <v>1787</v>
      </c>
      <c r="D743" s="833"/>
      <c r="E743" s="727" t="s">
        <v>1000</v>
      </c>
      <c r="F743" s="727"/>
      <c r="G743" s="798" t="s">
        <v>747</v>
      </c>
      <c r="H743" s="798" t="s">
        <v>748</v>
      </c>
      <c r="I743" s="730">
        <v>500</v>
      </c>
      <c r="J743" s="727" t="s">
        <v>749</v>
      </c>
      <c r="K743" s="807" t="s">
        <v>5642</v>
      </c>
      <c r="L743" s="877">
        <v>190001552</v>
      </c>
      <c r="M743" s="733" t="s">
        <v>5643</v>
      </c>
      <c r="N743" s="769" t="s">
        <v>5644</v>
      </c>
      <c r="O743" s="734"/>
      <c r="P743" s="734" t="s">
        <v>5645</v>
      </c>
      <c r="Q743" s="798"/>
      <c r="R743" s="736">
        <v>19320</v>
      </c>
      <c r="S743" s="734" t="s">
        <v>5646</v>
      </c>
      <c r="T743" s="728" t="s">
        <v>5380</v>
      </c>
      <c r="U743" s="737" t="s">
        <v>5647</v>
      </c>
      <c r="V743" s="798" t="s">
        <v>724</v>
      </c>
      <c r="W743" s="798" t="s">
        <v>5648</v>
      </c>
      <c r="X743" s="798" t="s">
        <v>1590</v>
      </c>
      <c r="Y743" s="798" t="s">
        <v>727</v>
      </c>
      <c r="Z743" s="734" t="s">
        <v>5649</v>
      </c>
      <c r="AA743" s="798"/>
      <c r="AB743" s="734" t="s">
        <v>781</v>
      </c>
      <c r="AC743" s="734"/>
      <c r="AD743" s="734">
        <v>19320</v>
      </c>
      <c r="AE743" s="734" t="s">
        <v>5646</v>
      </c>
      <c r="AF743" s="734" t="s">
        <v>5650</v>
      </c>
      <c r="AG743" s="798"/>
      <c r="AH743" s="798"/>
      <c r="AI743" s="798"/>
      <c r="AJ743" s="798"/>
      <c r="AK743" s="798"/>
      <c r="AL743" s="798"/>
      <c r="AM743" s="738"/>
      <c r="AN743" s="738"/>
      <c r="AO743" s="739"/>
      <c r="AP743" s="691" t="s">
        <v>734</v>
      </c>
      <c r="AQ743" s="740" t="s">
        <v>737</v>
      </c>
      <c r="AR743" s="691"/>
      <c r="AS743" s="740"/>
      <c r="AT743" s="740"/>
      <c r="AU743" s="765" t="s">
        <v>763</v>
      </c>
      <c r="AV743" s="765" t="s">
        <v>763</v>
      </c>
      <c r="AW743" s="766" t="s">
        <v>763</v>
      </c>
      <c r="AX743" s="772"/>
      <c r="AY743" s="740"/>
      <c r="AZ743" s="740"/>
      <c r="BA743" s="734"/>
      <c r="BB743" s="734"/>
      <c r="BC743" s="798"/>
      <c r="BD743" s="798"/>
      <c r="BE743" s="774" t="s">
        <v>855</v>
      </c>
      <c r="BF743" s="730" t="s">
        <v>1013</v>
      </c>
      <c r="BG743" s="746" t="s">
        <v>737</v>
      </c>
      <c r="BH743" s="746"/>
      <c r="BI743" s="747"/>
    </row>
    <row r="744" spans="1:61" ht="123" customHeight="1">
      <c r="A744" s="875">
        <v>190004028</v>
      </c>
      <c r="B744" s="987">
        <v>19</v>
      </c>
      <c r="C744" s="751" t="s">
        <v>1787</v>
      </c>
      <c r="D744" s="833"/>
      <c r="E744" s="727" t="s">
        <v>1000</v>
      </c>
      <c r="F744" s="727"/>
      <c r="G744" s="798" t="s">
        <v>747</v>
      </c>
      <c r="H744" s="798" t="s">
        <v>748</v>
      </c>
      <c r="I744" s="730">
        <v>500</v>
      </c>
      <c r="J744" s="727" t="s">
        <v>749</v>
      </c>
      <c r="K744" s="807" t="s">
        <v>5651</v>
      </c>
      <c r="L744" s="877">
        <v>190001578</v>
      </c>
      <c r="M744" s="733" t="s">
        <v>5652</v>
      </c>
      <c r="N744" s="769" t="s">
        <v>5653</v>
      </c>
      <c r="O744" s="734" t="s">
        <v>5654</v>
      </c>
      <c r="P744" s="734"/>
      <c r="Q744" s="798"/>
      <c r="R744" s="736">
        <v>19290</v>
      </c>
      <c r="S744" s="734" t="s">
        <v>5655</v>
      </c>
      <c r="T744" s="728" t="s">
        <v>5380</v>
      </c>
      <c r="U744" s="737" t="s">
        <v>5656</v>
      </c>
      <c r="V744" s="798" t="s">
        <v>724</v>
      </c>
      <c r="W744" s="798" t="s">
        <v>5657</v>
      </c>
      <c r="X744" s="798" t="s">
        <v>5594</v>
      </c>
      <c r="Y744" s="798" t="s">
        <v>727</v>
      </c>
      <c r="Z744" s="734" t="s">
        <v>5658</v>
      </c>
      <c r="AA744" s="798"/>
      <c r="AB744" s="734" t="s">
        <v>5659</v>
      </c>
      <c r="AC744" s="734"/>
      <c r="AD744" s="734">
        <v>19290</v>
      </c>
      <c r="AE744" s="734" t="s">
        <v>5655</v>
      </c>
      <c r="AF744" s="734" t="s">
        <v>5660</v>
      </c>
      <c r="AG744" s="798"/>
      <c r="AH744" s="798"/>
      <c r="AI744" s="798"/>
      <c r="AJ744" s="798"/>
      <c r="AK744" s="798"/>
      <c r="AL744" s="798"/>
      <c r="AM744" s="738"/>
      <c r="AN744" s="738"/>
      <c r="AO744" s="739"/>
      <c r="AP744" s="691" t="s">
        <v>734</v>
      </c>
      <c r="AQ744" s="740" t="s">
        <v>737</v>
      </c>
      <c r="AR744" s="691"/>
      <c r="AS744" s="740"/>
      <c r="AT744" s="740"/>
      <c r="AU744" s="765" t="s">
        <v>763</v>
      </c>
      <c r="AV744" s="765" t="s">
        <v>763</v>
      </c>
      <c r="AW744" s="766" t="s">
        <v>763</v>
      </c>
      <c r="AX744" s="772"/>
      <c r="AY744" s="740"/>
      <c r="AZ744" s="740"/>
      <c r="BA744" s="734"/>
      <c r="BB744" s="734"/>
      <c r="BC744" s="798"/>
      <c r="BD744" s="798"/>
      <c r="BE744" s="798" t="s">
        <v>713</v>
      </c>
      <c r="BF744" s="730" t="s">
        <v>1013</v>
      </c>
      <c r="BG744" s="746" t="s">
        <v>737</v>
      </c>
      <c r="BH744" s="746"/>
      <c r="BI744" s="747"/>
    </row>
    <row r="745" spans="1:61" ht="33.75" customHeight="1">
      <c r="A745" s="846">
        <v>230000333</v>
      </c>
      <c r="B745" s="820">
        <v>23</v>
      </c>
      <c r="C745" s="753" t="s">
        <v>765</v>
      </c>
      <c r="D745" s="728"/>
      <c r="E745" s="753" t="s">
        <v>1035</v>
      </c>
      <c r="F745" s="785"/>
      <c r="G745" s="791" t="s">
        <v>907</v>
      </c>
      <c r="H745" s="754" t="s">
        <v>748</v>
      </c>
      <c r="I745" s="730">
        <v>202</v>
      </c>
      <c r="J745" s="756" t="s">
        <v>1762</v>
      </c>
      <c r="K745" s="856" t="s">
        <v>5661</v>
      </c>
      <c r="L745" s="857">
        <v>230000432</v>
      </c>
      <c r="M745" s="733" t="s">
        <v>5662</v>
      </c>
      <c r="N745" s="769" t="s">
        <v>5663</v>
      </c>
      <c r="O745" s="734" t="s">
        <v>5664</v>
      </c>
      <c r="P745" s="734"/>
      <c r="Q745" s="760"/>
      <c r="R745" s="736">
        <v>23130</v>
      </c>
      <c r="S745" s="760" t="s">
        <v>5665</v>
      </c>
      <c r="T745" s="728" t="s">
        <v>5380</v>
      </c>
      <c r="U745" s="737" t="s">
        <v>5666</v>
      </c>
      <c r="V745" s="736"/>
      <c r="W745" s="734"/>
      <c r="X745" s="736"/>
      <c r="Y745" s="736"/>
      <c r="Z745" s="736" t="s">
        <v>5667</v>
      </c>
      <c r="AA745" s="736"/>
      <c r="AB745" s="734" t="s">
        <v>5668</v>
      </c>
      <c r="AC745" s="736"/>
      <c r="AD745" s="736">
        <v>23130</v>
      </c>
      <c r="AE745" s="734" t="s">
        <v>5665</v>
      </c>
      <c r="AF745" s="736" t="s">
        <v>5669</v>
      </c>
      <c r="AG745" s="853"/>
      <c r="AH745" s="853"/>
      <c r="AI745" s="853"/>
      <c r="AJ745" s="853"/>
      <c r="AK745" s="853"/>
      <c r="AL745" s="853"/>
      <c r="AM745" s="763"/>
      <c r="AN745" s="738"/>
      <c r="AO745" s="858"/>
      <c r="AP745" s="740" t="s">
        <v>737</v>
      </c>
      <c r="AQ745" s="752" t="s">
        <v>737</v>
      </c>
      <c r="AR745" s="691"/>
      <c r="AS745" s="752"/>
      <c r="AT745" s="691"/>
      <c r="AU745" s="765" t="s">
        <v>763</v>
      </c>
      <c r="AV745" s="765" t="s">
        <v>763</v>
      </c>
      <c r="AW745" s="766" t="s">
        <v>763</v>
      </c>
      <c r="AX745" s="765"/>
      <c r="AY745" s="718"/>
      <c r="AZ745" s="752"/>
      <c r="BA745" s="773" t="s">
        <v>5670</v>
      </c>
      <c r="BB745" s="793"/>
      <c r="BC745" s="793"/>
      <c r="BD745" s="793"/>
      <c r="BE745" s="773" t="s">
        <v>1049</v>
      </c>
      <c r="BF745" s="785" t="s">
        <v>1050</v>
      </c>
      <c r="BG745" s="746" t="s">
        <v>737</v>
      </c>
      <c r="BH745" s="746"/>
      <c r="BI745" s="747"/>
    </row>
    <row r="746" spans="1:61" ht="30" customHeight="1">
      <c r="A746" s="846">
        <v>230781684</v>
      </c>
      <c r="B746" s="820">
        <v>23</v>
      </c>
      <c r="C746" s="753" t="s">
        <v>765</v>
      </c>
      <c r="D746" s="728"/>
      <c r="E746" s="753" t="s">
        <v>1035</v>
      </c>
      <c r="F746" s="785"/>
      <c r="G746" s="754" t="s">
        <v>747</v>
      </c>
      <c r="H746" s="754" t="s">
        <v>748</v>
      </c>
      <c r="I746" s="847">
        <v>500</v>
      </c>
      <c r="J746" s="843" t="s">
        <v>749</v>
      </c>
      <c r="K746" s="856" t="s">
        <v>5671</v>
      </c>
      <c r="L746" s="786">
        <v>230000382</v>
      </c>
      <c r="M746" s="733" t="s">
        <v>5672</v>
      </c>
      <c r="N746" s="769" t="s">
        <v>5673</v>
      </c>
      <c r="O746" s="734" t="s">
        <v>5674</v>
      </c>
      <c r="P746" s="734"/>
      <c r="Q746" s="760"/>
      <c r="R746" s="736">
        <v>23230</v>
      </c>
      <c r="S746" s="760" t="s">
        <v>5127</v>
      </c>
      <c r="T746" s="728" t="s">
        <v>5380</v>
      </c>
      <c r="U746" s="737" t="s">
        <v>5675</v>
      </c>
      <c r="V746" s="736"/>
      <c r="W746" s="734"/>
      <c r="X746" s="736"/>
      <c r="Y746" s="736"/>
      <c r="Z746" s="736" t="s">
        <v>5676</v>
      </c>
      <c r="AA746" s="736"/>
      <c r="AB746" s="734" t="s">
        <v>5677</v>
      </c>
      <c r="AC746" s="736"/>
      <c r="AD746" s="736">
        <v>23230</v>
      </c>
      <c r="AE746" s="734" t="s">
        <v>5127</v>
      </c>
      <c r="AF746" s="736" t="s">
        <v>5678</v>
      </c>
      <c r="AG746" s="853"/>
      <c r="AH746" s="853"/>
      <c r="AI746" s="853"/>
      <c r="AJ746" s="853"/>
      <c r="AK746" s="853"/>
      <c r="AL746" s="853"/>
      <c r="AM746" s="763"/>
      <c r="AN746" s="738"/>
      <c r="AO746" s="858"/>
      <c r="AP746" s="691" t="s">
        <v>734</v>
      </c>
      <c r="AQ746" s="752" t="s">
        <v>737</v>
      </c>
      <c r="AR746" s="691"/>
      <c r="AS746" s="752"/>
      <c r="AT746" s="691"/>
      <c r="AU746" s="765" t="s">
        <v>763</v>
      </c>
      <c r="AV746" s="765" t="s">
        <v>763</v>
      </c>
      <c r="AW746" s="766" t="s">
        <v>763</v>
      </c>
      <c r="AX746" s="765"/>
      <c r="AY746" s="718"/>
      <c r="AZ746" s="752"/>
      <c r="BA746" s="791"/>
      <c r="BB746" s="793"/>
      <c r="BC746" s="793"/>
      <c r="BD746" s="793"/>
      <c r="BE746" s="773" t="s">
        <v>1049</v>
      </c>
      <c r="BF746" s="785" t="s">
        <v>1050</v>
      </c>
      <c r="BG746" s="746" t="s">
        <v>737</v>
      </c>
      <c r="BH746" s="746"/>
      <c r="BI746" s="747"/>
    </row>
    <row r="747" spans="1:61" ht="40.15" customHeight="1">
      <c r="A747" s="1007">
        <v>230000077</v>
      </c>
      <c r="B747" s="820">
        <v>23</v>
      </c>
      <c r="C747" s="753" t="s">
        <v>765</v>
      </c>
      <c r="D747" s="728"/>
      <c r="E747" s="753" t="s">
        <v>1035</v>
      </c>
      <c r="F747" s="785"/>
      <c r="G747" s="1008" t="s">
        <v>769</v>
      </c>
      <c r="H747" s="771" t="s">
        <v>770</v>
      </c>
      <c r="I747" s="770">
        <v>354</v>
      </c>
      <c r="J747" s="771" t="s">
        <v>771</v>
      </c>
      <c r="K747" s="1009" t="s">
        <v>5679</v>
      </c>
      <c r="L747" s="1010">
        <v>230000366</v>
      </c>
      <c r="M747" s="733" t="s">
        <v>5680</v>
      </c>
      <c r="N747" s="769" t="s">
        <v>5681</v>
      </c>
      <c r="O747" s="734" t="s">
        <v>5682</v>
      </c>
      <c r="P747" s="734"/>
      <c r="Q747" s="787"/>
      <c r="R747" s="736">
        <v>23000</v>
      </c>
      <c r="S747" s="787" t="s">
        <v>1857</v>
      </c>
      <c r="T747" s="728" t="s">
        <v>5380</v>
      </c>
      <c r="U747" s="737" t="s">
        <v>5683</v>
      </c>
      <c r="V747" s="736"/>
      <c r="W747" s="734"/>
      <c r="X747" s="736"/>
      <c r="Y747" s="736"/>
      <c r="Z747" s="736" t="s">
        <v>5684</v>
      </c>
      <c r="AA747" s="736"/>
      <c r="AB747" s="734" t="s">
        <v>5682</v>
      </c>
      <c r="AC747" s="736"/>
      <c r="AD747" s="736">
        <v>23000</v>
      </c>
      <c r="AE747" s="734" t="s">
        <v>1857</v>
      </c>
      <c r="AF747" s="736" t="s">
        <v>5684</v>
      </c>
      <c r="AG747" s="853"/>
      <c r="AH747" s="853"/>
      <c r="AI747" s="853"/>
      <c r="AJ747" s="853"/>
      <c r="AK747" s="853"/>
      <c r="AL747" s="853"/>
      <c r="AM747" s="763"/>
      <c r="AN747" s="738"/>
      <c r="AO747" s="765"/>
      <c r="AP747" s="691" t="s">
        <v>737</v>
      </c>
      <c r="AQ747" s="859" t="s">
        <v>737</v>
      </c>
      <c r="AR747" s="691"/>
      <c r="AS747" s="752"/>
      <c r="AT747" s="822" t="s">
        <v>1769</v>
      </c>
      <c r="AU747" s="765" t="s">
        <v>763</v>
      </c>
      <c r="AV747" s="765" t="s">
        <v>763</v>
      </c>
      <c r="AW747" s="766" t="s">
        <v>763</v>
      </c>
      <c r="AX747" s="765"/>
      <c r="AY747" s="718"/>
      <c r="AZ747" s="752"/>
      <c r="BA747" s="791"/>
      <c r="BB747" s="793"/>
      <c r="BC747" s="793"/>
      <c r="BD747" s="793"/>
      <c r="BE747" s="773" t="s">
        <v>1049</v>
      </c>
      <c r="BF747" s="785" t="s">
        <v>1050</v>
      </c>
      <c r="BG747" s="746" t="s">
        <v>737</v>
      </c>
      <c r="BH747" s="746"/>
      <c r="BI747" s="747"/>
    </row>
    <row r="748" spans="1:61" ht="40.15" customHeight="1">
      <c r="A748" s="846">
        <v>230000531</v>
      </c>
      <c r="B748" s="820">
        <v>23</v>
      </c>
      <c r="C748" s="753" t="s">
        <v>765</v>
      </c>
      <c r="D748" s="728"/>
      <c r="E748" s="753" t="s">
        <v>1035</v>
      </c>
      <c r="F748" s="785"/>
      <c r="G748" s="754" t="s">
        <v>747</v>
      </c>
      <c r="H748" s="754" t="s">
        <v>748</v>
      </c>
      <c r="I748" s="847">
        <v>500</v>
      </c>
      <c r="J748" s="843" t="s">
        <v>749</v>
      </c>
      <c r="K748" s="856" t="s">
        <v>5685</v>
      </c>
      <c r="L748" s="786">
        <v>230000515</v>
      </c>
      <c r="M748" s="733" t="s">
        <v>5686</v>
      </c>
      <c r="N748" s="769" t="s">
        <v>5687</v>
      </c>
      <c r="O748" s="734" t="s">
        <v>5688</v>
      </c>
      <c r="P748" s="734"/>
      <c r="Q748" s="760"/>
      <c r="R748" s="736">
        <v>23210</v>
      </c>
      <c r="S748" s="760" t="s">
        <v>5689</v>
      </c>
      <c r="T748" s="728" t="s">
        <v>5380</v>
      </c>
      <c r="U748" s="737" t="s">
        <v>5690</v>
      </c>
      <c r="V748" s="736"/>
      <c r="W748" s="734"/>
      <c r="X748" s="736"/>
      <c r="Y748" s="736"/>
      <c r="Z748" s="736" t="s">
        <v>5691</v>
      </c>
      <c r="AA748" s="736"/>
      <c r="AB748" s="734" t="s">
        <v>5692</v>
      </c>
      <c r="AC748" s="736"/>
      <c r="AD748" s="736">
        <v>23210</v>
      </c>
      <c r="AE748" s="734" t="s">
        <v>5693</v>
      </c>
      <c r="AF748" s="736" t="s">
        <v>5694</v>
      </c>
      <c r="AG748" s="853"/>
      <c r="AH748" s="853"/>
      <c r="AI748" s="853"/>
      <c r="AJ748" s="853"/>
      <c r="AK748" s="853"/>
      <c r="AL748" s="853"/>
      <c r="AM748" s="763"/>
      <c r="AN748" s="738"/>
      <c r="AO748" s="858"/>
      <c r="AP748" s="691" t="s">
        <v>734</v>
      </c>
      <c r="AQ748" s="752" t="s">
        <v>737</v>
      </c>
      <c r="AR748" s="691"/>
      <c r="AS748" s="752"/>
      <c r="AT748" s="691"/>
      <c r="AU748" s="765" t="s">
        <v>763</v>
      </c>
      <c r="AV748" s="765" t="s">
        <v>763</v>
      </c>
      <c r="AW748" s="766" t="s">
        <v>763</v>
      </c>
      <c r="AX748" s="765"/>
      <c r="AY748" s="718"/>
      <c r="AZ748" s="752"/>
      <c r="BA748" s="791"/>
      <c r="BB748" s="793"/>
      <c r="BC748" s="793"/>
      <c r="BD748" s="793"/>
      <c r="BE748" s="773" t="s">
        <v>1049</v>
      </c>
      <c r="BF748" s="785" t="s">
        <v>1050</v>
      </c>
      <c r="BG748" s="746" t="s">
        <v>737</v>
      </c>
      <c r="BH748" s="746"/>
      <c r="BI748" s="747"/>
    </row>
    <row r="749" spans="1:61" ht="65.25" customHeight="1">
      <c r="A749" s="749">
        <v>330791377</v>
      </c>
      <c r="B749" s="825">
        <v>33</v>
      </c>
      <c r="C749" s="751" t="s">
        <v>1358</v>
      </c>
      <c r="D749" s="752"/>
      <c r="E749" s="727" t="s">
        <v>1411</v>
      </c>
      <c r="F749" s="899"/>
      <c r="G749" s="736" t="s">
        <v>827</v>
      </c>
      <c r="H749" s="754" t="s">
        <v>748</v>
      </c>
      <c r="I749" s="770">
        <v>354</v>
      </c>
      <c r="J749" s="771" t="s">
        <v>771</v>
      </c>
      <c r="K749" s="757" t="s">
        <v>5695</v>
      </c>
      <c r="L749" s="758">
        <v>330792094</v>
      </c>
      <c r="M749" s="733" t="s">
        <v>5696</v>
      </c>
      <c r="N749" s="769" t="s">
        <v>5697</v>
      </c>
      <c r="O749" s="760" t="s">
        <v>3880</v>
      </c>
      <c r="P749" s="760" t="s">
        <v>5698</v>
      </c>
      <c r="Q749" s="736"/>
      <c r="R749" s="736">
        <v>33700</v>
      </c>
      <c r="S749" s="761" t="s">
        <v>1657</v>
      </c>
      <c r="T749" s="728" t="s">
        <v>5380</v>
      </c>
      <c r="U749" s="737" t="s">
        <v>5699</v>
      </c>
      <c r="V749" s="736"/>
      <c r="W749" s="736"/>
      <c r="X749" s="736"/>
      <c r="Y749" s="736"/>
      <c r="Z749" s="736" t="s">
        <v>5700</v>
      </c>
      <c r="AA749" s="736"/>
      <c r="AB749" s="734" t="s">
        <v>5701</v>
      </c>
      <c r="AC749" s="734" t="s">
        <v>5702</v>
      </c>
      <c r="AD749" s="736">
        <v>33700</v>
      </c>
      <c r="AE749" s="734" t="s">
        <v>1657</v>
      </c>
      <c r="AF749" s="736" t="s">
        <v>5703</v>
      </c>
      <c r="AG749" s="736"/>
      <c r="AH749" s="736"/>
      <c r="AI749" s="736"/>
      <c r="AJ749" s="736"/>
      <c r="AK749" s="736"/>
      <c r="AL749" s="736"/>
      <c r="AM749" s="763"/>
      <c r="AN749" s="738"/>
      <c r="AO749" s="764"/>
      <c r="AP749" s="691" t="s">
        <v>737</v>
      </c>
      <c r="AQ749" s="740" t="s">
        <v>737</v>
      </c>
      <c r="AR749" s="691"/>
      <c r="AS749" s="691"/>
      <c r="AT749" s="740"/>
      <c r="AU749" s="765" t="s">
        <v>763</v>
      </c>
      <c r="AV749" s="765" t="s">
        <v>763</v>
      </c>
      <c r="AW749" s="766" t="s">
        <v>763</v>
      </c>
      <c r="AX749" s="765"/>
      <c r="AY749" s="691"/>
      <c r="AZ749" s="752"/>
      <c r="BA749" s="734" t="s">
        <v>778</v>
      </c>
      <c r="BB749" s="736"/>
      <c r="BC749" s="736"/>
      <c r="BD749" s="736"/>
      <c r="BE749" s="767" t="s">
        <v>1941</v>
      </c>
      <c r="BF749" s="753" t="s">
        <v>1942</v>
      </c>
      <c r="BG749" s="746" t="s">
        <v>737</v>
      </c>
      <c r="BH749" s="746"/>
      <c r="BI749" s="747"/>
    </row>
    <row r="750" spans="1:61" ht="82.9" customHeight="1">
      <c r="A750" s="749">
        <v>330007543</v>
      </c>
      <c r="B750" s="825">
        <v>33</v>
      </c>
      <c r="C750" s="727" t="s">
        <v>926</v>
      </c>
      <c r="D750" s="727"/>
      <c r="E750" s="753" t="s">
        <v>1055</v>
      </c>
      <c r="F750" s="826"/>
      <c r="G750" s="736" t="s">
        <v>747</v>
      </c>
      <c r="H750" s="754" t="s">
        <v>748</v>
      </c>
      <c r="I750" s="755">
        <v>500</v>
      </c>
      <c r="J750" s="756" t="s">
        <v>749</v>
      </c>
      <c r="K750" s="757" t="s">
        <v>5704</v>
      </c>
      <c r="L750" s="870">
        <v>330791666</v>
      </c>
      <c r="M750" s="733" t="s">
        <v>5705</v>
      </c>
      <c r="N750" s="769" t="s">
        <v>5706</v>
      </c>
      <c r="O750" s="734" t="s">
        <v>5707</v>
      </c>
      <c r="P750" s="760"/>
      <c r="Q750" s="736"/>
      <c r="R750" s="736">
        <v>33000</v>
      </c>
      <c r="S750" s="761" t="s">
        <v>1064</v>
      </c>
      <c r="T750" s="728" t="s">
        <v>5380</v>
      </c>
      <c r="U750" s="737" t="s">
        <v>5708</v>
      </c>
      <c r="V750" s="736" t="s">
        <v>724</v>
      </c>
      <c r="W750" s="736" t="s">
        <v>5709</v>
      </c>
      <c r="X750" s="736" t="s">
        <v>5710</v>
      </c>
      <c r="Y750" s="734" t="s">
        <v>5711</v>
      </c>
      <c r="Z750" s="736" t="s">
        <v>5712</v>
      </c>
      <c r="AA750" s="734" t="s">
        <v>5713</v>
      </c>
      <c r="AB750" s="734" t="s">
        <v>5714</v>
      </c>
      <c r="AC750" s="736"/>
      <c r="AD750" s="736">
        <v>33077</v>
      </c>
      <c r="AE750" s="734" t="s">
        <v>1559</v>
      </c>
      <c r="AF750" s="736" t="s">
        <v>5715</v>
      </c>
      <c r="AG750" s="736"/>
      <c r="AH750" s="736"/>
      <c r="AI750" s="736"/>
      <c r="AJ750" s="736"/>
      <c r="AK750" s="736"/>
      <c r="AL750" s="736"/>
      <c r="AM750" s="763"/>
      <c r="AN750" s="738"/>
      <c r="AO750" s="764"/>
      <c r="AP750" s="691" t="s">
        <v>734</v>
      </c>
      <c r="AQ750" s="691" t="s">
        <v>737</v>
      </c>
      <c r="AR750" s="691"/>
      <c r="AS750" s="752"/>
      <c r="AT750" s="691"/>
      <c r="AU750" s="765" t="s">
        <v>763</v>
      </c>
      <c r="AV750" s="765" t="s">
        <v>763</v>
      </c>
      <c r="AW750" s="766" t="s">
        <v>763</v>
      </c>
      <c r="AX750" s="765"/>
      <c r="AY750" s="691"/>
      <c r="AZ750" s="752"/>
      <c r="BA750" s="734"/>
      <c r="BB750" s="736"/>
      <c r="BC750" s="736"/>
      <c r="BD750" s="736"/>
      <c r="BE750" s="767" t="s">
        <v>2179</v>
      </c>
      <c r="BF750" s="753" t="s">
        <v>1070</v>
      </c>
      <c r="BG750" s="746" t="s">
        <v>737</v>
      </c>
      <c r="BH750" s="746"/>
      <c r="BI750" s="747"/>
    </row>
    <row r="751" spans="1:61" ht="40.15" customHeight="1">
      <c r="A751" s="749">
        <v>330021569</v>
      </c>
      <c r="B751" s="825">
        <v>33</v>
      </c>
      <c r="C751" s="727" t="s">
        <v>926</v>
      </c>
      <c r="D751" s="727"/>
      <c r="E751" s="753" t="s">
        <v>1055</v>
      </c>
      <c r="F751" s="826"/>
      <c r="G751" s="736" t="s">
        <v>843</v>
      </c>
      <c r="H751" s="754" t="s">
        <v>843</v>
      </c>
      <c r="I751" s="755">
        <v>180</v>
      </c>
      <c r="J751" s="756" t="s">
        <v>2103</v>
      </c>
      <c r="K751" s="757" t="s">
        <v>5716</v>
      </c>
      <c r="L751" s="870">
        <v>330791666</v>
      </c>
      <c r="M751" s="733" t="s">
        <v>5705</v>
      </c>
      <c r="N751" s="769" t="s">
        <v>5717</v>
      </c>
      <c r="O751" s="760" t="s">
        <v>5718</v>
      </c>
      <c r="P751" s="760" t="s">
        <v>5719</v>
      </c>
      <c r="Q751" s="736"/>
      <c r="R751" s="736">
        <v>33800</v>
      </c>
      <c r="S751" s="761" t="s">
        <v>1559</v>
      </c>
      <c r="T751" s="728" t="s">
        <v>5380</v>
      </c>
      <c r="U751" s="737" t="s">
        <v>5720</v>
      </c>
      <c r="V751" s="736"/>
      <c r="W751" s="736"/>
      <c r="X751" s="736"/>
      <c r="Y751" s="736"/>
      <c r="Z751" s="736"/>
      <c r="AA751" s="736" t="s">
        <v>5721</v>
      </c>
      <c r="AB751" s="734" t="s">
        <v>5714</v>
      </c>
      <c r="AC751" s="736"/>
      <c r="AD751" s="736">
        <v>33077</v>
      </c>
      <c r="AE751" s="734" t="s">
        <v>1559</v>
      </c>
      <c r="AF751" s="736" t="s">
        <v>5715</v>
      </c>
      <c r="AG751" s="736"/>
      <c r="AH751" s="736"/>
      <c r="AI751" s="736"/>
      <c r="AJ751" s="734"/>
      <c r="AK751" s="736"/>
      <c r="AL751" s="736"/>
      <c r="AM751" s="763"/>
      <c r="AN751" s="738"/>
      <c r="AO751" s="772"/>
      <c r="AP751" s="936" t="s">
        <v>737</v>
      </c>
      <c r="AQ751" s="691" t="s">
        <v>737</v>
      </c>
      <c r="AR751" s="790"/>
      <c r="AS751" s="837"/>
      <c r="AT751" s="790"/>
      <c r="AU751" s="765" t="s">
        <v>763</v>
      </c>
      <c r="AV751" s="765" t="s">
        <v>763</v>
      </c>
      <c r="AW751" s="766"/>
      <c r="AX751" s="765"/>
      <c r="AY751" s="691"/>
      <c r="AZ751" s="752"/>
      <c r="BA751" s="734"/>
      <c r="BB751" s="736"/>
      <c r="BC751" s="736"/>
      <c r="BD751" s="736"/>
      <c r="BE751" s="767" t="s">
        <v>2179</v>
      </c>
      <c r="BF751" s="753" t="s">
        <v>4559</v>
      </c>
      <c r="BG751" s="746" t="s">
        <v>737</v>
      </c>
      <c r="BH751" s="746"/>
      <c r="BI751" s="747"/>
    </row>
    <row r="752" spans="1:61" ht="40.15" customHeight="1">
      <c r="A752" s="749">
        <v>330782855</v>
      </c>
      <c r="B752" s="825">
        <v>33</v>
      </c>
      <c r="C752" s="727" t="s">
        <v>926</v>
      </c>
      <c r="D752" s="727"/>
      <c r="E752" s="753" t="s">
        <v>1055</v>
      </c>
      <c r="F752" s="826"/>
      <c r="G752" s="736" t="s">
        <v>747</v>
      </c>
      <c r="H752" s="754" t="s">
        <v>748</v>
      </c>
      <c r="I752" s="755">
        <v>500</v>
      </c>
      <c r="J752" s="756" t="s">
        <v>749</v>
      </c>
      <c r="K752" s="757" t="s">
        <v>5722</v>
      </c>
      <c r="L752" s="870">
        <v>330791666</v>
      </c>
      <c r="M752" s="733" t="s">
        <v>5705</v>
      </c>
      <c r="N752" s="769" t="s">
        <v>5706</v>
      </c>
      <c r="O752" s="734" t="s">
        <v>5723</v>
      </c>
      <c r="P752" s="760"/>
      <c r="Q752" s="736"/>
      <c r="R752" s="736">
        <v>33200</v>
      </c>
      <c r="S752" s="761" t="s">
        <v>1559</v>
      </c>
      <c r="T752" s="728" t="s">
        <v>5380</v>
      </c>
      <c r="U752" s="737" t="s">
        <v>5724</v>
      </c>
      <c r="V752" s="736"/>
      <c r="W752" s="736"/>
      <c r="X752" s="736"/>
      <c r="Y752" s="736"/>
      <c r="Z752" s="736" t="s">
        <v>5725</v>
      </c>
      <c r="AA752" s="736" t="s">
        <v>5721</v>
      </c>
      <c r="AB752" s="734" t="s">
        <v>5714</v>
      </c>
      <c r="AC752" s="736"/>
      <c r="AD752" s="736">
        <v>33077</v>
      </c>
      <c r="AE752" s="734" t="s">
        <v>1559</v>
      </c>
      <c r="AF752" s="736" t="s">
        <v>5715</v>
      </c>
      <c r="AG752" s="736"/>
      <c r="AH752" s="736"/>
      <c r="AI752" s="736"/>
      <c r="AJ752" s="736"/>
      <c r="AK752" s="736"/>
      <c r="AL752" s="736"/>
      <c r="AM752" s="763"/>
      <c r="AN752" s="738"/>
      <c r="AO752" s="764"/>
      <c r="AP752" s="691" t="s">
        <v>734</v>
      </c>
      <c r="AQ752" s="691" t="s">
        <v>737</v>
      </c>
      <c r="AR752" s="691"/>
      <c r="AS752" s="752"/>
      <c r="AT752" s="691"/>
      <c r="AU752" s="765" t="s">
        <v>763</v>
      </c>
      <c r="AV752" s="765" t="s">
        <v>763</v>
      </c>
      <c r="AW752" s="766" t="s">
        <v>763</v>
      </c>
      <c r="AX752" s="765"/>
      <c r="AY752" s="691"/>
      <c r="AZ752" s="752"/>
      <c r="BA752" s="734"/>
      <c r="BB752" s="736"/>
      <c r="BC752" s="736"/>
      <c r="BD752" s="736"/>
      <c r="BE752" s="767" t="s">
        <v>2179</v>
      </c>
      <c r="BF752" s="753" t="s">
        <v>1070</v>
      </c>
      <c r="BG752" s="746" t="s">
        <v>737</v>
      </c>
      <c r="BH752" s="746"/>
      <c r="BI752" s="747"/>
    </row>
    <row r="753" spans="1:61" ht="40.15" customHeight="1">
      <c r="A753" s="749">
        <v>330799776</v>
      </c>
      <c r="B753" s="825">
        <v>33</v>
      </c>
      <c r="C753" s="751" t="s">
        <v>1358</v>
      </c>
      <c r="D753" s="752"/>
      <c r="E753" s="727" t="s">
        <v>1411</v>
      </c>
      <c r="F753" s="899"/>
      <c r="G753" s="736" t="s">
        <v>747</v>
      </c>
      <c r="H753" s="754" t="s">
        <v>748</v>
      </c>
      <c r="I753" s="755">
        <v>500</v>
      </c>
      <c r="J753" s="756" t="s">
        <v>749</v>
      </c>
      <c r="K753" s="757" t="s">
        <v>5726</v>
      </c>
      <c r="L753" s="758">
        <v>330799768</v>
      </c>
      <c r="M753" s="733" t="s">
        <v>5727</v>
      </c>
      <c r="N753" s="769" t="s">
        <v>5728</v>
      </c>
      <c r="O753" s="734" t="s">
        <v>5383</v>
      </c>
      <c r="P753" s="760"/>
      <c r="Q753" s="736"/>
      <c r="R753" s="736">
        <v>33680</v>
      </c>
      <c r="S753" s="761" t="s">
        <v>5729</v>
      </c>
      <c r="T753" s="728" t="s">
        <v>5380</v>
      </c>
      <c r="U753" s="737" t="s">
        <v>5730</v>
      </c>
      <c r="V753" s="736"/>
      <c r="W753" s="736"/>
      <c r="X753" s="736"/>
      <c r="Y753" s="736"/>
      <c r="Z753" s="736" t="s">
        <v>5731</v>
      </c>
      <c r="AA753" s="734" t="s">
        <v>5732</v>
      </c>
      <c r="AB753" s="734"/>
      <c r="AC753" s="736"/>
      <c r="AD753" s="736">
        <v>33680</v>
      </c>
      <c r="AE753" s="734" t="s">
        <v>5729</v>
      </c>
      <c r="AF753" s="736" t="s">
        <v>5733</v>
      </c>
      <c r="AG753" s="736"/>
      <c r="AH753" s="736"/>
      <c r="AI753" s="736"/>
      <c r="AJ753" s="736"/>
      <c r="AK753" s="736"/>
      <c r="AL753" s="736"/>
      <c r="AM753" s="763"/>
      <c r="AN753" s="738"/>
      <c r="AO753" s="764"/>
      <c r="AP753" s="691" t="s">
        <v>734</v>
      </c>
      <c r="AQ753" s="691" t="s">
        <v>737</v>
      </c>
      <c r="AR753" s="691"/>
      <c r="AS753" s="752"/>
      <c r="AT753" s="691"/>
      <c r="AU753" s="765" t="s">
        <v>763</v>
      </c>
      <c r="AV753" s="765" t="s">
        <v>763</v>
      </c>
      <c r="AW753" s="766" t="s">
        <v>763</v>
      </c>
      <c r="AX753" s="765"/>
      <c r="AY753" s="691"/>
      <c r="AZ753" s="752"/>
      <c r="BA753" s="734"/>
      <c r="BB753" s="736"/>
      <c r="BC753" s="736"/>
      <c r="BD753" s="736"/>
      <c r="BE753" s="767" t="s">
        <v>1941</v>
      </c>
      <c r="BF753" s="753" t="s">
        <v>1942</v>
      </c>
      <c r="BG753" s="746" t="s">
        <v>737</v>
      </c>
      <c r="BH753" s="746"/>
      <c r="BI753" s="747"/>
    </row>
    <row r="754" spans="1:61" ht="40.15" customHeight="1">
      <c r="A754" s="749">
        <v>330791393</v>
      </c>
      <c r="B754" s="825">
        <v>33</v>
      </c>
      <c r="C754" s="751" t="s">
        <v>1358</v>
      </c>
      <c r="D754" s="752"/>
      <c r="E754" s="727" t="s">
        <v>1411</v>
      </c>
      <c r="F754" s="899"/>
      <c r="G754" s="736" t="s">
        <v>2406</v>
      </c>
      <c r="H754" s="754" t="s">
        <v>770</v>
      </c>
      <c r="I754" s="770">
        <v>354</v>
      </c>
      <c r="J754" s="771" t="s">
        <v>771</v>
      </c>
      <c r="K754" s="757" t="s">
        <v>5734</v>
      </c>
      <c r="L754" s="758">
        <v>330792086</v>
      </c>
      <c r="M754" s="733" t="s">
        <v>5735</v>
      </c>
      <c r="N754" s="769" t="s">
        <v>5736</v>
      </c>
      <c r="O754" s="760" t="s">
        <v>5737</v>
      </c>
      <c r="P754" s="760" t="s">
        <v>5738</v>
      </c>
      <c r="Q754" s="736"/>
      <c r="R754" s="736">
        <v>33500</v>
      </c>
      <c r="S754" s="761" t="s">
        <v>2306</v>
      </c>
      <c r="T754" s="728" t="s">
        <v>5380</v>
      </c>
      <c r="U754" s="737" t="s">
        <v>5739</v>
      </c>
      <c r="V754" s="736"/>
      <c r="W754" s="736"/>
      <c r="X754" s="736"/>
      <c r="Y754" s="736"/>
      <c r="Z754" s="736" t="s">
        <v>5740</v>
      </c>
      <c r="AA754" s="736"/>
      <c r="AB754" s="734" t="s">
        <v>5738</v>
      </c>
      <c r="AC754" s="736" t="s">
        <v>5741</v>
      </c>
      <c r="AD754" s="736">
        <v>33500</v>
      </c>
      <c r="AE754" s="734" t="s">
        <v>2306</v>
      </c>
      <c r="AF754" s="736" t="s">
        <v>5740</v>
      </c>
      <c r="AG754" s="736"/>
      <c r="AH754" s="736"/>
      <c r="AI754" s="736"/>
      <c r="AJ754" s="736"/>
      <c r="AK754" s="736"/>
      <c r="AL754" s="736"/>
      <c r="AM754" s="763"/>
      <c r="AN754" s="738"/>
      <c r="AO754" s="772"/>
      <c r="AP754" s="691" t="s">
        <v>737</v>
      </c>
      <c r="AQ754" s="740" t="s">
        <v>737</v>
      </c>
      <c r="AR754" s="691"/>
      <c r="AS754" s="691"/>
      <c r="AT754" s="740"/>
      <c r="AU754" s="765" t="s">
        <v>763</v>
      </c>
      <c r="AV754" s="765" t="s">
        <v>763</v>
      </c>
      <c r="AW754" s="766" t="s">
        <v>763</v>
      </c>
      <c r="AX754" s="765"/>
      <c r="AY754" s="691"/>
      <c r="AZ754" s="752"/>
      <c r="BA754" s="734" t="s">
        <v>778</v>
      </c>
      <c r="BB754" s="736"/>
      <c r="BC754" s="736"/>
      <c r="BD754" s="736"/>
      <c r="BE754" s="767" t="s">
        <v>1941</v>
      </c>
      <c r="BF754" s="753" t="s">
        <v>1942</v>
      </c>
      <c r="BG754" s="746" t="s">
        <v>737</v>
      </c>
      <c r="BH754" s="746"/>
      <c r="BI754" s="747"/>
    </row>
    <row r="755" spans="1:61" ht="40.15" customHeight="1">
      <c r="A755" s="749">
        <v>330017179</v>
      </c>
      <c r="B755" s="825">
        <v>33</v>
      </c>
      <c r="C755" s="727" t="s">
        <v>1277</v>
      </c>
      <c r="D755" s="752"/>
      <c r="E755" s="753" t="s">
        <v>1055</v>
      </c>
      <c r="F755" s="826"/>
      <c r="G755" s="736" t="s">
        <v>747</v>
      </c>
      <c r="H755" s="754" t="s">
        <v>748</v>
      </c>
      <c r="I755" s="755">
        <v>500</v>
      </c>
      <c r="J755" s="756" t="s">
        <v>749</v>
      </c>
      <c r="K755" s="757" t="s">
        <v>5742</v>
      </c>
      <c r="L755" s="758">
        <v>330796236</v>
      </c>
      <c r="M755" s="733" t="s">
        <v>5743</v>
      </c>
      <c r="N755" s="769" t="s">
        <v>5744</v>
      </c>
      <c r="O755" s="734" t="s">
        <v>5745</v>
      </c>
      <c r="P755" s="760"/>
      <c r="Q755" s="736"/>
      <c r="R755" s="736">
        <v>33160</v>
      </c>
      <c r="S755" s="761" t="s">
        <v>5746</v>
      </c>
      <c r="T755" s="728" t="s">
        <v>5380</v>
      </c>
      <c r="U755" s="737" t="s">
        <v>5747</v>
      </c>
      <c r="V755" s="736" t="s">
        <v>724</v>
      </c>
      <c r="W755" s="736" t="s">
        <v>5748</v>
      </c>
      <c r="X755" s="736" t="s">
        <v>5749</v>
      </c>
      <c r="Y755" s="736" t="s">
        <v>727</v>
      </c>
      <c r="Z755" s="736" t="s">
        <v>5750</v>
      </c>
      <c r="AA755" s="736"/>
      <c r="AB755" s="734"/>
      <c r="AC755" s="736"/>
      <c r="AD755" s="736">
        <v>33165</v>
      </c>
      <c r="AE755" s="734" t="s">
        <v>5751</v>
      </c>
      <c r="AF755" s="736" t="s">
        <v>5752</v>
      </c>
      <c r="AG755" s="736"/>
      <c r="AH755" s="736"/>
      <c r="AI755" s="736"/>
      <c r="AJ755" s="736"/>
      <c r="AK755" s="736"/>
      <c r="AL755" s="736"/>
      <c r="AM755" s="763"/>
      <c r="AN755" s="738"/>
      <c r="AO755" s="764"/>
      <c r="AP755" s="691" t="s">
        <v>734</v>
      </c>
      <c r="AQ755" s="691" t="s">
        <v>737</v>
      </c>
      <c r="AR755" s="691"/>
      <c r="AS755" s="752"/>
      <c r="AT755" s="691"/>
      <c r="AU755" s="765" t="s">
        <v>763</v>
      </c>
      <c r="AV755" s="765" t="s">
        <v>763</v>
      </c>
      <c r="AW755" s="766" t="s">
        <v>763</v>
      </c>
      <c r="AX755" s="765"/>
      <c r="AY755" s="691"/>
      <c r="AZ755" s="752"/>
      <c r="BA755" s="734"/>
      <c r="BB755" s="734" t="s">
        <v>5753</v>
      </c>
      <c r="BC755" s="736"/>
      <c r="BD755" s="736"/>
      <c r="BE755" s="735" t="s">
        <v>713</v>
      </c>
      <c r="BF755" s="753" t="s">
        <v>1070</v>
      </c>
      <c r="BG755" s="746" t="s">
        <v>737</v>
      </c>
      <c r="BH755" s="746"/>
      <c r="BI755" s="747"/>
    </row>
    <row r="756" spans="1:61" ht="64.5" customHeight="1">
      <c r="A756" s="749">
        <v>330015728</v>
      </c>
      <c r="B756" s="825">
        <v>33</v>
      </c>
      <c r="C756" s="727" t="s">
        <v>825</v>
      </c>
      <c r="D756" s="727"/>
      <c r="E756" s="753" t="s">
        <v>1611</v>
      </c>
      <c r="F756" s="826"/>
      <c r="G756" s="736" t="s">
        <v>747</v>
      </c>
      <c r="H756" s="754" t="s">
        <v>748</v>
      </c>
      <c r="I756" s="755">
        <v>500</v>
      </c>
      <c r="J756" s="756" t="s">
        <v>749</v>
      </c>
      <c r="K756" s="757" t="s">
        <v>5754</v>
      </c>
      <c r="L756" s="758">
        <v>330786138</v>
      </c>
      <c r="M756" s="733" t="s">
        <v>5755</v>
      </c>
      <c r="N756" s="769" t="s">
        <v>5756</v>
      </c>
      <c r="O756" s="734" t="s">
        <v>5757</v>
      </c>
      <c r="P756" s="760"/>
      <c r="Q756" s="736"/>
      <c r="R756" s="736">
        <v>33660</v>
      </c>
      <c r="S756" s="761" t="s">
        <v>2861</v>
      </c>
      <c r="T756" s="728" t="s">
        <v>5380</v>
      </c>
      <c r="U756" s="737" t="s">
        <v>5758</v>
      </c>
      <c r="V756" s="736" t="s">
        <v>724</v>
      </c>
      <c r="W756" s="736" t="s">
        <v>5759</v>
      </c>
      <c r="X756" s="736" t="s">
        <v>726</v>
      </c>
      <c r="Y756" s="736" t="s">
        <v>727</v>
      </c>
      <c r="Z756" s="734" t="s">
        <v>5760</v>
      </c>
      <c r="AA756" s="736"/>
      <c r="AB756" s="734" t="s">
        <v>5761</v>
      </c>
      <c r="AC756" s="736"/>
      <c r="AD756" s="736">
        <v>33660</v>
      </c>
      <c r="AE756" s="734" t="s">
        <v>5762</v>
      </c>
      <c r="AF756" s="736" t="s">
        <v>5763</v>
      </c>
      <c r="AG756" s="736"/>
      <c r="AH756" s="736"/>
      <c r="AI756" s="736"/>
      <c r="AJ756" s="736"/>
      <c r="AK756" s="736"/>
      <c r="AL756" s="736"/>
      <c r="AM756" s="763"/>
      <c r="AN756" s="738"/>
      <c r="AO756" s="764"/>
      <c r="AP756" s="691" t="s">
        <v>734</v>
      </c>
      <c r="AQ756" s="691" t="s">
        <v>737</v>
      </c>
      <c r="AR756" s="691"/>
      <c r="AS756" s="752"/>
      <c r="AT756" s="691"/>
      <c r="AU756" s="765" t="s">
        <v>763</v>
      </c>
      <c r="AV756" s="765" t="s">
        <v>763</v>
      </c>
      <c r="AW756" s="766" t="s">
        <v>763</v>
      </c>
      <c r="AX756" s="765"/>
      <c r="AY756" s="691"/>
      <c r="AZ756" s="752"/>
      <c r="BA756" s="734"/>
      <c r="BB756" s="736"/>
      <c r="BC756" s="736"/>
      <c r="BD756" s="736"/>
      <c r="BE756" s="767" t="s">
        <v>2501</v>
      </c>
      <c r="BF756" s="753" t="s">
        <v>2502</v>
      </c>
      <c r="BG756" s="746" t="s">
        <v>737</v>
      </c>
      <c r="BH756" s="746"/>
      <c r="BI756" s="747"/>
    </row>
    <row r="757" spans="1:61" ht="56.45" customHeight="1">
      <c r="A757" s="749">
        <v>330018169</v>
      </c>
      <c r="B757" s="825">
        <v>33</v>
      </c>
      <c r="C757" s="751" t="s">
        <v>1277</v>
      </c>
      <c r="D757" s="752"/>
      <c r="E757" s="753" t="s">
        <v>1055</v>
      </c>
      <c r="F757" s="826"/>
      <c r="G757" s="736" t="s">
        <v>747</v>
      </c>
      <c r="H757" s="754" t="s">
        <v>748</v>
      </c>
      <c r="I757" s="755">
        <v>500</v>
      </c>
      <c r="J757" s="756" t="s">
        <v>749</v>
      </c>
      <c r="K757" s="757" t="s">
        <v>5764</v>
      </c>
      <c r="L757" s="758">
        <v>330795055</v>
      </c>
      <c r="M757" s="733" t="s">
        <v>5765</v>
      </c>
      <c r="N757" s="769" t="s">
        <v>5766</v>
      </c>
      <c r="O757" s="734" t="s">
        <v>5767</v>
      </c>
      <c r="P757" s="760"/>
      <c r="Q757" s="736"/>
      <c r="R757" s="736">
        <v>33113</v>
      </c>
      <c r="S757" s="761" t="s">
        <v>5768</v>
      </c>
      <c r="T757" s="728" t="s">
        <v>5380</v>
      </c>
      <c r="U757" s="737" t="s">
        <v>5769</v>
      </c>
      <c r="V757" s="736"/>
      <c r="W757" s="736"/>
      <c r="X757" s="736"/>
      <c r="Y757" s="736"/>
      <c r="Z757" s="736" t="s">
        <v>5770</v>
      </c>
      <c r="AA757" s="736"/>
      <c r="AB757" s="734" t="s">
        <v>5771</v>
      </c>
      <c r="AC757" s="736"/>
      <c r="AD757" s="736">
        <v>33113</v>
      </c>
      <c r="AE757" s="734" t="s">
        <v>5772</v>
      </c>
      <c r="AF757" s="736" t="s">
        <v>5773</v>
      </c>
      <c r="AG757" s="736"/>
      <c r="AH757" s="736"/>
      <c r="AI757" s="736"/>
      <c r="AJ757" s="736"/>
      <c r="AK757" s="736"/>
      <c r="AL757" s="736"/>
      <c r="AM757" s="763"/>
      <c r="AN757" s="738"/>
      <c r="AO757" s="764"/>
      <c r="AP757" s="691" t="s">
        <v>734</v>
      </c>
      <c r="AQ757" s="691" t="s">
        <v>737</v>
      </c>
      <c r="AR757" s="691"/>
      <c r="AS757" s="752"/>
      <c r="AT757" s="691"/>
      <c r="AU757" s="765" t="s">
        <v>763</v>
      </c>
      <c r="AV757" s="765" t="s">
        <v>763</v>
      </c>
      <c r="AW757" s="766" t="s">
        <v>763</v>
      </c>
      <c r="AX757" s="765"/>
      <c r="AY757" s="691"/>
      <c r="AZ757" s="752"/>
      <c r="BA757" s="734"/>
      <c r="BB757" s="734" t="s">
        <v>5774</v>
      </c>
      <c r="BC757" s="736"/>
      <c r="BD757" s="736"/>
      <c r="BE757" s="767" t="s">
        <v>1941</v>
      </c>
      <c r="BF757" s="753" t="s">
        <v>1070</v>
      </c>
      <c r="BG757" s="746" t="s">
        <v>737</v>
      </c>
      <c r="BH757" s="746"/>
      <c r="BI757" s="747"/>
    </row>
    <row r="758" spans="1:61" ht="40.15" customHeight="1">
      <c r="A758" s="749">
        <v>330798331</v>
      </c>
      <c r="B758" s="825">
        <v>33</v>
      </c>
      <c r="C758" s="751" t="s">
        <v>1277</v>
      </c>
      <c r="D758" s="752"/>
      <c r="E758" s="753" t="s">
        <v>1055</v>
      </c>
      <c r="F758" s="826"/>
      <c r="G758" s="736" t="s">
        <v>747</v>
      </c>
      <c r="H758" s="754" t="s">
        <v>748</v>
      </c>
      <c r="I758" s="755">
        <v>500</v>
      </c>
      <c r="J758" s="756" t="s">
        <v>749</v>
      </c>
      <c r="K758" s="757" t="s">
        <v>5775</v>
      </c>
      <c r="L758" s="758">
        <v>330795147</v>
      </c>
      <c r="M758" s="733" t="s">
        <v>5776</v>
      </c>
      <c r="N758" s="769" t="s">
        <v>5777</v>
      </c>
      <c r="O758" s="734" t="s">
        <v>5778</v>
      </c>
      <c r="P758" s="760"/>
      <c r="Q758" s="736"/>
      <c r="R758" s="736">
        <v>33140</v>
      </c>
      <c r="S758" s="761" t="s">
        <v>2366</v>
      </c>
      <c r="T758" s="728" t="s">
        <v>5380</v>
      </c>
      <c r="U758" s="737" t="s">
        <v>5779</v>
      </c>
      <c r="V758" s="736" t="s">
        <v>724</v>
      </c>
      <c r="W758" s="736" t="s">
        <v>5780</v>
      </c>
      <c r="X758" s="736" t="s">
        <v>5781</v>
      </c>
      <c r="Y758" s="736" t="s">
        <v>727</v>
      </c>
      <c r="Z758" s="736" t="s">
        <v>5782</v>
      </c>
      <c r="AA758" s="736"/>
      <c r="AB758" s="734"/>
      <c r="AC758" s="736"/>
      <c r="AD758" s="736">
        <v>33140</v>
      </c>
      <c r="AE758" s="734" t="s">
        <v>5783</v>
      </c>
      <c r="AF758" s="736" t="s">
        <v>5784</v>
      </c>
      <c r="AG758" s="736"/>
      <c r="AH758" s="736"/>
      <c r="AI758" s="736"/>
      <c r="AJ758" s="736"/>
      <c r="AK758" s="736"/>
      <c r="AL758" s="736"/>
      <c r="AM758" s="763"/>
      <c r="AN758" s="738"/>
      <c r="AO758" s="764"/>
      <c r="AP758" s="691" t="s">
        <v>734</v>
      </c>
      <c r="AQ758" s="691" t="s">
        <v>737</v>
      </c>
      <c r="AR758" s="691"/>
      <c r="AS758" s="752"/>
      <c r="AT758" s="691"/>
      <c r="AU758" s="765" t="s">
        <v>763</v>
      </c>
      <c r="AV758" s="765" t="s">
        <v>763</v>
      </c>
      <c r="AW758" s="766" t="s">
        <v>763</v>
      </c>
      <c r="AX758" s="765"/>
      <c r="AY758" s="691"/>
      <c r="AZ758" s="752"/>
      <c r="BA758" s="734"/>
      <c r="BB758" s="736"/>
      <c r="BC758" s="736"/>
      <c r="BD758" s="736"/>
      <c r="BE758" s="767" t="s">
        <v>1949</v>
      </c>
      <c r="BF758" s="753" t="s">
        <v>1070</v>
      </c>
      <c r="BG758" s="746" t="s">
        <v>737</v>
      </c>
      <c r="BH758" s="746"/>
      <c r="BI758" s="747"/>
    </row>
    <row r="759" spans="1:61" ht="40.15" customHeight="1">
      <c r="A759" s="749">
        <v>400789780</v>
      </c>
      <c r="B759" s="827">
        <v>40</v>
      </c>
      <c r="C759" s="751" t="s">
        <v>1524</v>
      </c>
      <c r="D759" s="752"/>
      <c r="E759" s="753" t="s">
        <v>1149</v>
      </c>
      <c r="F759" s="752"/>
      <c r="G759" s="736" t="s">
        <v>747</v>
      </c>
      <c r="H759" s="754" t="s">
        <v>748</v>
      </c>
      <c r="I759" s="755">
        <v>500</v>
      </c>
      <c r="J759" s="756" t="s">
        <v>749</v>
      </c>
      <c r="K759" s="757" t="s">
        <v>5785</v>
      </c>
      <c r="L759" s="758">
        <v>400786620</v>
      </c>
      <c r="M759" s="733" t="s">
        <v>5786</v>
      </c>
      <c r="N759" s="769" t="s">
        <v>5787</v>
      </c>
      <c r="O759" s="734" t="s">
        <v>5788</v>
      </c>
      <c r="P759" s="760"/>
      <c r="Q759" s="736"/>
      <c r="R759" s="736">
        <v>40130</v>
      </c>
      <c r="S759" s="761" t="s">
        <v>5789</v>
      </c>
      <c r="T759" s="728" t="s">
        <v>5380</v>
      </c>
      <c r="U759" s="737" t="s">
        <v>5790</v>
      </c>
      <c r="V759" s="736"/>
      <c r="W759" s="736"/>
      <c r="X759" s="736"/>
      <c r="Y759" s="736"/>
      <c r="Z759" s="736" t="s">
        <v>5791</v>
      </c>
      <c r="AA759" s="736"/>
      <c r="AB759" s="734" t="s">
        <v>5792</v>
      </c>
      <c r="AC759" s="736"/>
      <c r="AD759" s="736">
        <v>40130</v>
      </c>
      <c r="AE759" s="734" t="s">
        <v>5789</v>
      </c>
      <c r="AF759" s="736" t="s">
        <v>5793</v>
      </c>
      <c r="AG759" s="736"/>
      <c r="AH759" s="736"/>
      <c r="AI759" s="736"/>
      <c r="AJ759" s="736"/>
      <c r="AK759" s="736"/>
      <c r="AL759" s="736"/>
      <c r="AM759" s="763"/>
      <c r="AN759" s="738"/>
      <c r="AO759" s="764"/>
      <c r="AP759" s="691" t="s">
        <v>734</v>
      </c>
      <c r="AQ759" s="691" t="s">
        <v>737</v>
      </c>
      <c r="AR759" s="691"/>
      <c r="AS759" s="752"/>
      <c r="AT759" s="691"/>
      <c r="AU759" s="765" t="s">
        <v>763</v>
      </c>
      <c r="AV759" s="765" t="s">
        <v>763</v>
      </c>
      <c r="AW759" s="766" t="s">
        <v>763</v>
      </c>
      <c r="AX759" s="765"/>
      <c r="AY759" s="691"/>
      <c r="AZ759" s="752"/>
      <c r="BA759" s="734"/>
      <c r="BB759" s="773" t="s">
        <v>5794</v>
      </c>
      <c r="BC759" s="736"/>
      <c r="BD759" s="736"/>
      <c r="BE759" s="767" t="s">
        <v>1579</v>
      </c>
      <c r="BF759" s="794" t="s">
        <v>902</v>
      </c>
      <c r="BG759" s="746" t="s">
        <v>737</v>
      </c>
      <c r="BH759" s="746"/>
      <c r="BI759" s="747"/>
    </row>
    <row r="760" spans="1:61" ht="78" customHeight="1">
      <c r="A760" s="749">
        <v>400782967</v>
      </c>
      <c r="B760" s="827">
        <v>40</v>
      </c>
      <c r="C760" s="751" t="s">
        <v>1524</v>
      </c>
      <c r="D760" s="752"/>
      <c r="E760" s="753" t="s">
        <v>1149</v>
      </c>
      <c r="F760" s="752"/>
      <c r="G760" s="736" t="s">
        <v>747</v>
      </c>
      <c r="H760" s="754" t="s">
        <v>748</v>
      </c>
      <c r="I760" s="755">
        <v>500</v>
      </c>
      <c r="J760" s="756" t="s">
        <v>749</v>
      </c>
      <c r="K760" s="757" t="s">
        <v>5795</v>
      </c>
      <c r="L760" s="758">
        <v>400786257</v>
      </c>
      <c r="M760" s="733" t="s">
        <v>5796</v>
      </c>
      <c r="N760" s="769" t="s">
        <v>5797</v>
      </c>
      <c r="O760" s="734" t="s">
        <v>5798</v>
      </c>
      <c r="P760" s="760"/>
      <c r="Q760" s="736"/>
      <c r="R760" s="736">
        <v>40260</v>
      </c>
      <c r="S760" s="761" t="s">
        <v>5799</v>
      </c>
      <c r="T760" s="728" t="s">
        <v>5380</v>
      </c>
      <c r="U760" s="737" t="s">
        <v>5800</v>
      </c>
      <c r="V760" s="736"/>
      <c r="W760" s="736"/>
      <c r="X760" s="736"/>
      <c r="Y760" s="736"/>
      <c r="Z760" s="736" t="s">
        <v>5801</v>
      </c>
      <c r="AA760" s="736"/>
      <c r="AB760" s="734" t="s">
        <v>5802</v>
      </c>
      <c r="AC760" s="736"/>
      <c r="AD760" s="736">
        <v>40260</v>
      </c>
      <c r="AE760" s="734" t="s">
        <v>5799</v>
      </c>
      <c r="AF760" s="736" t="s">
        <v>5803</v>
      </c>
      <c r="AG760" s="736"/>
      <c r="AH760" s="736"/>
      <c r="AI760" s="736"/>
      <c r="AJ760" s="736"/>
      <c r="AK760" s="736"/>
      <c r="AL760" s="736"/>
      <c r="AM760" s="763"/>
      <c r="AN760" s="738"/>
      <c r="AO760" s="764"/>
      <c r="AP760" s="691" t="s">
        <v>734</v>
      </c>
      <c r="AQ760" s="691" t="s">
        <v>737</v>
      </c>
      <c r="AR760" s="691"/>
      <c r="AS760" s="752"/>
      <c r="AT760" s="691"/>
      <c r="AU760" s="765" t="s">
        <v>763</v>
      </c>
      <c r="AV760" s="765" t="s">
        <v>763</v>
      </c>
      <c r="AW760" s="766" t="s">
        <v>763</v>
      </c>
      <c r="AX760" s="765"/>
      <c r="AY760" s="691"/>
      <c r="AZ760" s="752"/>
      <c r="BA760" s="734"/>
      <c r="BB760" s="736"/>
      <c r="BC760" s="736"/>
      <c r="BD760" s="736"/>
      <c r="BE760" s="767" t="s">
        <v>1579</v>
      </c>
      <c r="BF760" s="794" t="s">
        <v>902</v>
      </c>
      <c r="BG760" s="746" t="s">
        <v>737</v>
      </c>
      <c r="BH760" s="746"/>
      <c r="BI760" s="747"/>
    </row>
    <row r="761" spans="1:61" ht="40.15" customHeight="1">
      <c r="A761" s="749">
        <v>400791026</v>
      </c>
      <c r="B761" s="827">
        <v>40</v>
      </c>
      <c r="C761" s="751" t="s">
        <v>1524</v>
      </c>
      <c r="D761" s="752"/>
      <c r="E761" s="753" t="s">
        <v>1149</v>
      </c>
      <c r="F761" s="752"/>
      <c r="G761" s="736" t="s">
        <v>747</v>
      </c>
      <c r="H761" s="754" t="s">
        <v>748</v>
      </c>
      <c r="I761" s="755">
        <v>500</v>
      </c>
      <c r="J761" s="756" t="s">
        <v>749</v>
      </c>
      <c r="K761" s="757" t="s">
        <v>5804</v>
      </c>
      <c r="L761" s="758">
        <v>400011565</v>
      </c>
      <c r="M761" s="733" t="s">
        <v>5376</v>
      </c>
      <c r="N761" s="769" t="s">
        <v>5805</v>
      </c>
      <c r="O761" s="734" t="s">
        <v>5806</v>
      </c>
      <c r="P761" s="760"/>
      <c r="Q761" s="736"/>
      <c r="R761" s="736">
        <v>40100</v>
      </c>
      <c r="S761" s="761" t="s">
        <v>1167</v>
      </c>
      <c r="T761" s="728" t="s">
        <v>5380</v>
      </c>
      <c r="U761" s="737" t="s">
        <v>5807</v>
      </c>
      <c r="V761" s="736"/>
      <c r="W761" s="736"/>
      <c r="X761" s="736"/>
      <c r="Y761" s="736"/>
      <c r="Z761" s="736" t="s">
        <v>5808</v>
      </c>
      <c r="AA761" s="736"/>
      <c r="AB761" s="734" t="s">
        <v>5809</v>
      </c>
      <c r="AC761" s="736"/>
      <c r="AD761" s="736">
        <v>40100</v>
      </c>
      <c r="AE761" s="734" t="s">
        <v>1167</v>
      </c>
      <c r="AF761" s="736" t="s">
        <v>5810</v>
      </c>
      <c r="AG761" s="736"/>
      <c r="AH761" s="736"/>
      <c r="AI761" s="736"/>
      <c r="AJ761" s="736"/>
      <c r="AK761" s="736"/>
      <c r="AL761" s="736"/>
      <c r="AM761" s="763"/>
      <c r="AN761" s="738"/>
      <c r="AO761" s="764"/>
      <c r="AP761" s="691" t="s">
        <v>734</v>
      </c>
      <c r="AQ761" s="691" t="s">
        <v>737</v>
      </c>
      <c r="AR761" s="691"/>
      <c r="AS761" s="752"/>
      <c r="AT761" s="691"/>
      <c r="AU761" s="765" t="s">
        <v>763</v>
      </c>
      <c r="AV761" s="765" t="s">
        <v>763</v>
      </c>
      <c r="AW761" s="766" t="s">
        <v>763</v>
      </c>
      <c r="AX761" s="765"/>
      <c r="AY761" s="691"/>
      <c r="AZ761" s="752"/>
      <c r="BA761" s="734"/>
      <c r="BB761" s="736"/>
      <c r="BC761" s="736"/>
      <c r="BD761" s="736"/>
      <c r="BE761" s="767" t="s">
        <v>1579</v>
      </c>
      <c r="BF761" s="794" t="s">
        <v>902</v>
      </c>
      <c r="BG761" s="746" t="s">
        <v>737</v>
      </c>
      <c r="BH761" s="746"/>
      <c r="BI761" s="747"/>
    </row>
    <row r="762" spans="1:61" ht="45" customHeight="1">
      <c r="A762" s="749">
        <v>400791190</v>
      </c>
      <c r="B762" s="827">
        <v>40</v>
      </c>
      <c r="C762" s="751" t="s">
        <v>713</v>
      </c>
      <c r="D762" s="727"/>
      <c r="E762" s="753" t="s">
        <v>1149</v>
      </c>
      <c r="F762" s="752"/>
      <c r="G762" s="736" t="s">
        <v>715</v>
      </c>
      <c r="H762" s="754" t="s">
        <v>715</v>
      </c>
      <c r="I762" s="755">
        <v>255</v>
      </c>
      <c r="J762" s="756" t="s">
        <v>968</v>
      </c>
      <c r="K762" s="757" t="s">
        <v>5811</v>
      </c>
      <c r="L762" s="758">
        <v>400786307</v>
      </c>
      <c r="M762" s="733" t="s">
        <v>5812</v>
      </c>
      <c r="N762" s="769" t="s">
        <v>5813</v>
      </c>
      <c r="O762" s="734" t="s">
        <v>5814</v>
      </c>
      <c r="P762" s="734" t="s">
        <v>5815</v>
      </c>
      <c r="Q762" s="736"/>
      <c r="R762" s="736">
        <v>40003</v>
      </c>
      <c r="S762" s="761" t="s">
        <v>1181</v>
      </c>
      <c r="T762" s="728" t="s">
        <v>5380</v>
      </c>
      <c r="U762" s="737" t="s">
        <v>5816</v>
      </c>
      <c r="V762" s="736" t="s">
        <v>724</v>
      </c>
      <c r="W762" s="736" t="s">
        <v>5817</v>
      </c>
      <c r="X762" s="736" t="s">
        <v>4871</v>
      </c>
      <c r="Y762" s="736" t="s">
        <v>5818</v>
      </c>
      <c r="Z762" s="736" t="s">
        <v>5819</v>
      </c>
      <c r="AA762" s="736"/>
      <c r="AB762" s="734" t="s">
        <v>5820</v>
      </c>
      <c r="AC762" s="736" t="s">
        <v>5815</v>
      </c>
      <c r="AD762" s="736">
        <v>40000</v>
      </c>
      <c r="AE762" s="734" t="s">
        <v>1153</v>
      </c>
      <c r="AF762" s="736" t="s">
        <v>5821</v>
      </c>
      <c r="AG762" s="736"/>
      <c r="AH762" s="736"/>
      <c r="AI762" s="736"/>
      <c r="AJ762" s="736"/>
      <c r="AK762" s="736"/>
      <c r="AL762" s="736"/>
      <c r="AM762" s="763"/>
      <c r="AN762" s="738"/>
      <c r="AO762" s="764"/>
      <c r="AP762" s="740" t="s">
        <v>737</v>
      </c>
      <c r="AQ762" s="691" t="s">
        <v>737</v>
      </c>
      <c r="AR762" s="691"/>
      <c r="AS762" s="752"/>
      <c r="AT762" s="691"/>
      <c r="AU762" s="765" t="s">
        <v>763</v>
      </c>
      <c r="AV762" s="765" t="s">
        <v>763</v>
      </c>
      <c r="AW762" s="766" t="s">
        <v>763</v>
      </c>
      <c r="AX762" s="765"/>
      <c r="AY762" s="691"/>
      <c r="AZ762" s="752"/>
      <c r="BA762" s="734"/>
      <c r="BB762" s="736"/>
      <c r="BC762" s="736"/>
      <c r="BD762" s="736"/>
      <c r="BE762" s="767" t="s">
        <v>1160</v>
      </c>
      <c r="BF762" s="794" t="s">
        <v>902</v>
      </c>
      <c r="BG762" s="746" t="s">
        <v>737</v>
      </c>
      <c r="BH762" s="746"/>
      <c r="BI762" s="747"/>
    </row>
    <row r="763" spans="1:61" ht="65.25" customHeight="1">
      <c r="A763" s="749">
        <v>400010799</v>
      </c>
      <c r="B763" s="827">
        <v>40</v>
      </c>
      <c r="C763" s="751" t="s">
        <v>1524</v>
      </c>
      <c r="D763" s="752"/>
      <c r="E763" s="753" t="s">
        <v>1149</v>
      </c>
      <c r="F763" s="752"/>
      <c r="G763" s="736" t="s">
        <v>747</v>
      </c>
      <c r="H763" s="754" t="s">
        <v>748</v>
      </c>
      <c r="I763" s="755">
        <v>500</v>
      </c>
      <c r="J763" s="756" t="s">
        <v>749</v>
      </c>
      <c r="K763" s="757" t="s">
        <v>5822</v>
      </c>
      <c r="L763" s="758">
        <v>400786356</v>
      </c>
      <c r="M763" s="733" t="s">
        <v>5823</v>
      </c>
      <c r="N763" s="769" t="s">
        <v>5824</v>
      </c>
      <c r="O763" s="734" t="s">
        <v>5825</v>
      </c>
      <c r="P763" s="760"/>
      <c r="Q763" s="736"/>
      <c r="R763" s="736">
        <v>40990</v>
      </c>
      <c r="S763" s="761" t="s">
        <v>1176</v>
      </c>
      <c r="T763" s="728" t="s">
        <v>5380</v>
      </c>
      <c r="U763" s="737" t="s">
        <v>5826</v>
      </c>
      <c r="V763" s="736"/>
      <c r="W763" s="736"/>
      <c r="X763" s="736"/>
      <c r="Y763" s="736"/>
      <c r="Z763" s="736" t="s">
        <v>5827</v>
      </c>
      <c r="AA763" s="736"/>
      <c r="AB763" s="734" t="s">
        <v>5828</v>
      </c>
      <c r="AC763" s="736"/>
      <c r="AD763" s="736">
        <v>40990</v>
      </c>
      <c r="AE763" s="734" t="s">
        <v>5829</v>
      </c>
      <c r="AF763" s="736" t="s">
        <v>5830</v>
      </c>
      <c r="AG763" s="736"/>
      <c r="AH763" s="736"/>
      <c r="AI763" s="736"/>
      <c r="AJ763" s="736"/>
      <c r="AK763" s="736"/>
      <c r="AL763" s="736"/>
      <c r="AM763" s="763"/>
      <c r="AN763" s="738"/>
      <c r="AO763" s="764"/>
      <c r="AP763" s="691" t="s">
        <v>734</v>
      </c>
      <c r="AQ763" s="691" t="s">
        <v>737</v>
      </c>
      <c r="AR763" s="691"/>
      <c r="AS763" s="752"/>
      <c r="AT763" s="691"/>
      <c r="AU763" s="765" t="s">
        <v>763</v>
      </c>
      <c r="AV763" s="765" t="s">
        <v>763</v>
      </c>
      <c r="AW763" s="766" t="s">
        <v>763</v>
      </c>
      <c r="AX763" s="765"/>
      <c r="AY763" s="691"/>
      <c r="AZ763" s="752"/>
      <c r="BA763" s="734"/>
      <c r="BB763" s="736"/>
      <c r="BC763" s="736"/>
      <c r="BD763" s="736"/>
      <c r="BE763" s="767" t="s">
        <v>1579</v>
      </c>
      <c r="BF763" s="794" t="s">
        <v>902</v>
      </c>
      <c r="BG763" s="746" t="s">
        <v>737</v>
      </c>
      <c r="BH763" s="746"/>
      <c r="BI763" s="747"/>
    </row>
    <row r="764" spans="1:61" ht="40.15" customHeight="1">
      <c r="A764" s="749">
        <v>400781225</v>
      </c>
      <c r="B764" s="827">
        <v>40</v>
      </c>
      <c r="C764" s="751" t="s">
        <v>1524</v>
      </c>
      <c r="D764" s="752"/>
      <c r="E764" s="753" t="s">
        <v>1149</v>
      </c>
      <c r="F764" s="752"/>
      <c r="G764" s="736" t="s">
        <v>747</v>
      </c>
      <c r="H764" s="754" t="s">
        <v>748</v>
      </c>
      <c r="I764" s="755">
        <v>500</v>
      </c>
      <c r="J764" s="756" t="s">
        <v>749</v>
      </c>
      <c r="K764" s="757" t="s">
        <v>5831</v>
      </c>
      <c r="L764" s="758">
        <v>400786356</v>
      </c>
      <c r="M764" s="733" t="s">
        <v>5823</v>
      </c>
      <c r="N764" s="769" t="s">
        <v>5824</v>
      </c>
      <c r="O764" s="734" t="s">
        <v>5832</v>
      </c>
      <c r="P764" s="760"/>
      <c r="Q764" s="736"/>
      <c r="R764" s="736">
        <v>40990</v>
      </c>
      <c r="S764" s="761" t="s">
        <v>1176</v>
      </c>
      <c r="T764" s="728" t="s">
        <v>5380</v>
      </c>
      <c r="U764" s="737" t="s">
        <v>5833</v>
      </c>
      <c r="V764" s="736"/>
      <c r="W764" s="736"/>
      <c r="X764" s="736"/>
      <c r="Y764" s="736"/>
      <c r="Z764" s="736" t="s">
        <v>5834</v>
      </c>
      <c r="AA764" s="736"/>
      <c r="AB764" s="734" t="s">
        <v>5828</v>
      </c>
      <c r="AC764" s="736"/>
      <c r="AD764" s="736">
        <v>40990</v>
      </c>
      <c r="AE764" s="734" t="s">
        <v>5829</v>
      </c>
      <c r="AF764" s="736" t="s">
        <v>5830</v>
      </c>
      <c r="AG764" s="736"/>
      <c r="AH764" s="736"/>
      <c r="AI764" s="736"/>
      <c r="AJ764" s="736"/>
      <c r="AK764" s="736"/>
      <c r="AL764" s="736"/>
      <c r="AM764" s="763"/>
      <c r="AN764" s="738"/>
      <c r="AO764" s="764"/>
      <c r="AP764" s="691" t="s">
        <v>734</v>
      </c>
      <c r="AQ764" s="691" t="s">
        <v>737</v>
      </c>
      <c r="AR764" s="691"/>
      <c r="AS764" s="752"/>
      <c r="AT764" s="691"/>
      <c r="AU764" s="765" t="s">
        <v>763</v>
      </c>
      <c r="AV764" s="765" t="s">
        <v>763</v>
      </c>
      <c r="AW764" s="766" t="s">
        <v>763</v>
      </c>
      <c r="AX764" s="765"/>
      <c r="AY764" s="691"/>
      <c r="AZ764" s="752"/>
      <c r="BA764" s="734"/>
      <c r="BB764" s="736"/>
      <c r="BC764" s="736"/>
      <c r="BD764" s="736"/>
      <c r="BE764" s="767" t="s">
        <v>1579</v>
      </c>
      <c r="BF764" s="794" t="s">
        <v>902</v>
      </c>
      <c r="BG764" s="746" t="s">
        <v>737</v>
      </c>
      <c r="BH764" s="746"/>
      <c r="BI764" s="747"/>
    </row>
    <row r="765" spans="1:61" ht="40.15" customHeight="1">
      <c r="A765" s="749">
        <v>400010518</v>
      </c>
      <c r="B765" s="827">
        <v>40</v>
      </c>
      <c r="C765" s="751" t="s">
        <v>1524</v>
      </c>
      <c r="D765" s="752"/>
      <c r="E765" s="753" t="s">
        <v>1149</v>
      </c>
      <c r="F765" s="752"/>
      <c r="G765" s="736" t="s">
        <v>747</v>
      </c>
      <c r="H765" s="754" t="s">
        <v>748</v>
      </c>
      <c r="I765" s="755">
        <v>500</v>
      </c>
      <c r="J765" s="756" t="s">
        <v>749</v>
      </c>
      <c r="K765" s="757" t="s">
        <v>5835</v>
      </c>
      <c r="L765" s="758">
        <v>400010468</v>
      </c>
      <c r="M765" s="733" t="s">
        <v>5836</v>
      </c>
      <c r="N765" s="769" t="s">
        <v>5837</v>
      </c>
      <c r="O765" s="734" t="s">
        <v>5838</v>
      </c>
      <c r="P765" s="734" t="s">
        <v>5839</v>
      </c>
      <c r="Q765" s="736"/>
      <c r="R765" s="736">
        <v>40150</v>
      </c>
      <c r="S765" s="736" t="s">
        <v>5840</v>
      </c>
      <c r="T765" s="728" t="s">
        <v>5380</v>
      </c>
      <c r="U765" s="737" t="s">
        <v>5841</v>
      </c>
      <c r="V765" s="736"/>
      <c r="W765" s="736"/>
      <c r="X765" s="736"/>
      <c r="Y765" s="736"/>
      <c r="Z765" s="736" t="s">
        <v>5842</v>
      </c>
      <c r="AA765" s="736"/>
      <c r="AB765" s="734" t="s">
        <v>5843</v>
      </c>
      <c r="AC765" s="736" t="s">
        <v>5839</v>
      </c>
      <c r="AD765" s="736">
        <v>40150</v>
      </c>
      <c r="AE765" s="734" t="s">
        <v>5840</v>
      </c>
      <c r="AF765" s="736" t="s">
        <v>5844</v>
      </c>
      <c r="AG765" s="736"/>
      <c r="AH765" s="736"/>
      <c r="AI765" s="736"/>
      <c r="AJ765" s="736"/>
      <c r="AK765" s="736"/>
      <c r="AL765" s="736"/>
      <c r="AM765" s="763"/>
      <c r="AN765" s="738"/>
      <c r="AO765" s="764"/>
      <c r="AP765" s="691" t="s">
        <v>734</v>
      </c>
      <c r="AQ765" s="691" t="s">
        <v>737</v>
      </c>
      <c r="AR765" s="691"/>
      <c r="AS765" s="752"/>
      <c r="AT765" s="691"/>
      <c r="AU765" s="765" t="s">
        <v>763</v>
      </c>
      <c r="AV765" s="765" t="s">
        <v>763</v>
      </c>
      <c r="AW765" s="766" t="s">
        <v>763</v>
      </c>
      <c r="AX765" s="765"/>
      <c r="AY765" s="691"/>
      <c r="AZ765" s="752"/>
      <c r="BA765" s="734"/>
      <c r="BB765" s="736"/>
      <c r="BC765" s="736"/>
      <c r="BD765" s="736"/>
      <c r="BE765" s="767" t="s">
        <v>1579</v>
      </c>
      <c r="BF765" s="794" t="s">
        <v>902</v>
      </c>
      <c r="BG765" s="746" t="s">
        <v>737</v>
      </c>
      <c r="BH765" s="746"/>
      <c r="BI765" s="747"/>
    </row>
    <row r="766" spans="1:61" ht="66.75" customHeight="1">
      <c r="A766" s="749">
        <v>400006748</v>
      </c>
      <c r="B766" s="827">
        <v>40</v>
      </c>
      <c r="C766" s="751" t="s">
        <v>1524</v>
      </c>
      <c r="D766" s="752"/>
      <c r="E766" s="753" t="s">
        <v>1149</v>
      </c>
      <c r="F766" s="752"/>
      <c r="G766" s="736" t="s">
        <v>747</v>
      </c>
      <c r="H766" s="754" t="s">
        <v>748</v>
      </c>
      <c r="I766" s="755">
        <v>500</v>
      </c>
      <c r="J766" s="756" t="s">
        <v>749</v>
      </c>
      <c r="K766" s="757" t="s">
        <v>5845</v>
      </c>
      <c r="L766" s="758">
        <v>400006698</v>
      </c>
      <c r="M766" s="733" t="s">
        <v>5846</v>
      </c>
      <c r="N766" s="769" t="s">
        <v>5847</v>
      </c>
      <c r="O766" s="734" t="s">
        <v>5848</v>
      </c>
      <c r="P766" s="760"/>
      <c r="Q766" s="736"/>
      <c r="R766" s="736">
        <v>40560</v>
      </c>
      <c r="S766" s="761" t="s">
        <v>5849</v>
      </c>
      <c r="T766" s="728" t="s">
        <v>5380</v>
      </c>
      <c r="U766" s="737" t="s">
        <v>5850</v>
      </c>
      <c r="V766" s="736"/>
      <c r="W766" s="736"/>
      <c r="X766" s="736"/>
      <c r="Y766" s="736"/>
      <c r="Z766" s="736" t="s">
        <v>5851</v>
      </c>
      <c r="AA766" s="736"/>
      <c r="AB766" s="734" t="s">
        <v>5852</v>
      </c>
      <c r="AC766" s="736"/>
      <c r="AD766" s="736">
        <v>40560</v>
      </c>
      <c r="AE766" s="734" t="s">
        <v>5853</v>
      </c>
      <c r="AF766" s="736" t="s">
        <v>5854</v>
      </c>
      <c r="AG766" s="736"/>
      <c r="AH766" s="736"/>
      <c r="AI766" s="736"/>
      <c r="AJ766" s="736"/>
      <c r="AK766" s="736"/>
      <c r="AL766" s="736"/>
      <c r="AM766" s="763"/>
      <c r="AN766" s="738"/>
      <c r="AO766" s="764"/>
      <c r="AP766" s="691" t="s">
        <v>734</v>
      </c>
      <c r="AQ766" s="691" t="s">
        <v>737</v>
      </c>
      <c r="AR766" s="691"/>
      <c r="AS766" s="752"/>
      <c r="AT766" s="691"/>
      <c r="AU766" s="765" t="s">
        <v>763</v>
      </c>
      <c r="AV766" s="765" t="s">
        <v>763</v>
      </c>
      <c r="AW766" s="766" t="s">
        <v>763</v>
      </c>
      <c r="AX766" s="765"/>
      <c r="AY766" s="691"/>
      <c r="AZ766" s="752"/>
      <c r="BA766" s="734"/>
      <c r="BB766" s="736"/>
      <c r="BC766" s="736"/>
      <c r="BD766" s="736"/>
      <c r="BE766" s="767" t="s">
        <v>1579</v>
      </c>
      <c r="BF766" s="794" t="s">
        <v>902</v>
      </c>
      <c r="BG766" s="746" t="s">
        <v>737</v>
      </c>
      <c r="BH766" s="746"/>
      <c r="BI766" s="747"/>
    </row>
    <row r="767" spans="1:61" ht="81" customHeight="1">
      <c r="A767" s="749">
        <v>400789632</v>
      </c>
      <c r="B767" s="827">
        <v>40</v>
      </c>
      <c r="C767" s="751" t="s">
        <v>1524</v>
      </c>
      <c r="D767" s="752"/>
      <c r="E767" s="753" t="s">
        <v>1149</v>
      </c>
      <c r="F767" s="752"/>
      <c r="G767" s="736" t="s">
        <v>747</v>
      </c>
      <c r="H767" s="754" t="s">
        <v>748</v>
      </c>
      <c r="I767" s="755">
        <v>500</v>
      </c>
      <c r="J767" s="756" t="s">
        <v>749</v>
      </c>
      <c r="K767" s="757" t="s">
        <v>5855</v>
      </c>
      <c r="L767" s="758">
        <v>400786711</v>
      </c>
      <c r="M767" s="733" t="s">
        <v>5856</v>
      </c>
      <c r="N767" s="769" t="s">
        <v>5857</v>
      </c>
      <c r="O767" s="734" t="s">
        <v>5858</v>
      </c>
      <c r="P767" s="760"/>
      <c r="Q767" s="736"/>
      <c r="R767" s="736">
        <v>40270</v>
      </c>
      <c r="S767" s="761" t="s">
        <v>5859</v>
      </c>
      <c r="T767" s="728" t="s">
        <v>5380</v>
      </c>
      <c r="U767" s="737" t="s">
        <v>5860</v>
      </c>
      <c r="V767" s="736"/>
      <c r="W767" s="736"/>
      <c r="X767" s="736"/>
      <c r="Y767" s="736"/>
      <c r="Z767" s="736" t="s">
        <v>5861</v>
      </c>
      <c r="AA767" s="736"/>
      <c r="AB767" s="734" t="s">
        <v>5862</v>
      </c>
      <c r="AC767" s="736"/>
      <c r="AD767" s="736">
        <v>40270</v>
      </c>
      <c r="AE767" s="734" t="s">
        <v>5859</v>
      </c>
      <c r="AF767" s="736" t="s">
        <v>5863</v>
      </c>
      <c r="AG767" s="736"/>
      <c r="AH767" s="736"/>
      <c r="AI767" s="736"/>
      <c r="AJ767" s="736"/>
      <c r="AK767" s="736"/>
      <c r="AL767" s="736"/>
      <c r="AM767" s="763"/>
      <c r="AN767" s="738"/>
      <c r="AO767" s="764"/>
      <c r="AP767" s="691" t="s">
        <v>734</v>
      </c>
      <c r="AQ767" s="691" t="s">
        <v>737</v>
      </c>
      <c r="AR767" s="691"/>
      <c r="AS767" s="752"/>
      <c r="AT767" s="691"/>
      <c r="AU767" s="765" t="s">
        <v>763</v>
      </c>
      <c r="AV767" s="765" t="s">
        <v>763</v>
      </c>
      <c r="AW767" s="766" t="s">
        <v>763</v>
      </c>
      <c r="AX767" s="765"/>
      <c r="AY767" s="691"/>
      <c r="AZ767" s="752"/>
      <c r="BA767" s="734"/>
      <c r="BB767" s="736"/>
      <c r="BC767" s="736"/>
      <c r="BD767" s="736"/>
      <c r="BE767" s="767" t="s">
        <v>1579</v>
      </c>
      <c r="BF767" s="794" t="s">
        <v>902</v>
      </c>
      <c r="BG767" s="746" t="s">
        <v>737</v>
      </c>
      <c r="BH767" s="746"/>
      <c r="BI767" s="747"/>
    </row>
    <row r="768" spans="1:61" ht="40.15" customHeight="1">
      <c r="A768" s="749">
        <v>400782827</v>
      </c>
      <c r="B768" s="827">
        <v>40</v>
      </c>
      <c r="C768" s="751" t="s">
        <v>1524</v>
      </c>
      <c r="D768" s="752"/>
      <c r="E768" s="753" t="s">
        <v>1149</v>
      </c>
      <c r="F768" s="752"/>
      <c r="G768" s="736" t="s">
        <v>747</v>
      </c>
      <c r="H768" s="754" t="s">
        <v>748</v>
      </c>
      <c r="I768" s="755">
        <v>500</v>
      </c>
      <c r="J768" s="756" t="s">
        <v>749</v>
      </c>
      <c r="K768" s="757" t="s">
        <v>5864</v>
      </c>
      <c r="L768" s="758">
        <v>400786273</v>
      </c>
      <c r="M768" s="733" t="s">
        <v>5865</v>
      </c>
      <c r="N768" s="769" t="s">
        <v>5866</v>
      </c>
      <c r="O768" s="734" t="s">
        <v>5867</v>
      </c>
      <c r="P768" s="760"/>
      <c r="Q768" s="736"/>
      <c r="R768" s="736">
        <v>40700</v>
      </c>
      <c r="S768" s="761" t="s">
        <v>4975</v>
      </c>
      <c r="T768" s="728" t="s">
        <v>5380</v>
      </c>
      <c r="U768" s="737" t="s">
        <v>5868</v>
      </c>
      <c r="V768" s="736"/>
      <c r="W768" s="736"/>
      <c r="X768" s="736"/>
      <c r="Y768" s="736"/>
      <c r="Z768" s="736" t="s">
        <v>5869</v>
      </c>
      <c r="AA768" s="736"/>
      <c r="AB768" s="734" t="s">
        <v>5870</v>
      </c>
      <c r="AC768" s="736"/>
      <c r="AD768" s="736">
        <v>40705</v>
      </c>
      <c r="AE768" s="734" t="s">
        <v>5871</v>
      </c>
      <c r="AF768" s="736" t="s">
        <v>5869</v>
      </c>
      <c r="AG768" s="736"/>
      <c r="AH768" s="736"/>
      <c r="AI768" s="736"/>
      <c r="AJ768" s="736"/>
      <c r="AK768" s="736"/>
      <c r="AL768" s="736"/>
      <c r="AM768" s="763"/>
      <c r="AN768" s="738"/>
      <c r="AO768" s="764"/>
      <c r="AP768" s="691" t="s">
        <v>734</v>
      </c>
      <c r="AQ768" s="691" t="s">
        <v>737</v>
      </c>
      <c r="AR768" s="691"/>
      <c r="AS768" s="752"/>
      <c r="AT768" s="691"/>
      <c r="AU768" s="765" t="s">
        <v>763</v>
      </c>
      <c r="AV768" s="765" t="s">
        <v>763</v>
      </c>
      <c r="AW768" s="766" t="s">
        <v>763</v>
      </c>
      <c r="AX768" s="765"/>
      <c r="AY768" s="691"/>
      <c r="AZ768" s="752"/>
      <c r="BA768" s="734"/>
      <c r="BB768" s="736"/>
      <c r="BC768" s="736"/>
      <c r="BD768" s="736"/>
      <c r="BE768" s="767" t="s">
        <v>1579</v>
      </c>
      <c r="BF768" s="794" t="s">
        <v>902</v>
      </c>
      <c r="BG768" s="746" t="s">
        <v>737</v>
      </c>
      <c r="BH768" s="746"/>
      <c r="BI768" s="747"/>
    </row>
    <row r="769" spans="1:61" ht="40.15" customHeight="1">
      <c r="A769" s="749">
        <v>400786018</v>
      </c>
      <c r="B769" s="827">
        <v>40</v>
      </c>
      <c r="C769" s="751" t="s">
        <v>1524</v>
      </c>
      <c r="D769" s="752"/>
      <c r="E769" s="753" t="s">
        <v>1149</v>
      </c>
      <c r="F769" s="752"/>
      <c r="G769" s="736" t="s">
        <v>2171</v>
      </c>
      <c r="H769" s="754" t="s">
        <v>748</v>
      </c>
      <c r="I769" s="770">
        <v>354</v>
      </c>
      <c r="J769" s="771" t="s">
        <v>771</v>
      </c>
      <c r="K769" s="757" t="s">
        <v>5872</v>
      </c>
      <c r="L769" s="758">
        <v>400786372</v>
      </c>
      <c r="M769" s="733" t="s">
        <v>5873</v>
      </c>
      <c r="N769" s="769" t="s">
        <v>5873</v>
      </c>
      <c r="O769" s="734" t="s">
        <v>5867</v>
      </c>
      <c r="P769" s="760"/>
      <c r="Q769" s="736"/>
      <c r="R769" s="736">
        <v>40700</v>
      </c>
      <c r="S769" s="761" t="s">
        <v>4975</v>
      </c>
      <c r="T769" s="728" t="s">
        <v>5380</v>
      </c>
      <c r="U769" s="737" t="s">
        <v>5874</v>
      </c>
      <c r="V769" s="736"/>
      <c r="W769" s="736"/>
      <c r="X769" s="736"/>
      <c r="Y769" s="736"/>
      <c r="Z769" s="736" t="s">
        <v>5869</v>
      </c>
      <c r="AA769" s="736"/>
      <c r="AB769" s="734" t="s">
        <v>5875</v>
      </c>
      <c r="AC769" s="736"/>
      <c r="AD769" s="736">
        <v>40500</v>
      </c>
      <c r="AE769" s="734" t="s">
        <v>4983</v>
      </c>
      <c r="AF769" s="736"/>
      <c r="AG769" s="736"/>
      <c r="AH769" s="736"/>
      <c r="AI769" s="736"/>
      <c r="AJ769" s="736"/>
      <c r="AK769" s="736"/>
      <c r="AL769" s="736"/>
      <c r="AM769" s="763"/>
      <c r="AN769" s="738"/>
      <c r="AO769" s="764"/>
      <c r="AP769" s="691" t="s">
        <v>737</v>
      </c>
      <c r="AQ769" s="740" t="s">
        <v>737</v>
      </c>
      <c r="AR769" s="691"/>
      <c r="AS769" s="691"/>
      <c r="AT769" s="740"/>
      <c r="AU769" s="765" t="s">
        <v>763</v>
      </c>
      <c r="AV769" s="765" t="s">
        <v>763</v>
      </c>
      <c r="AW769" s="766" t="s">
        <v>763</v>
      </c>
      <c r="AX769" s="765"/>
      <c r="AY769" s="691"/>
      <c r="AZ769" s="752"/>
      <c r="BA769" s="734" t="s">
        <v>778</v>
      </c>
      <c r="BB769" s="734" t="s">
        <v>5876</v>
      </c>
      <c r="BC769" s="736"/>
      <c r="BD769" s="736"/>
      <c r="BE769" s="767" t="s">
        <v>4958</v>
      </c>
      <c r="BF769" s="794" t="s">
        <v>902</v>
      </c>
      <c r="BG769" s="746" t="s">
        <v>737</v>
      </c>
      <c r="BH769" s="746"/>
      <c r="BI769" s="747"/>
    </row>
    <row r="770" spans="1:61" ht="74.25" customHeight="1">
      <c r="A770" s="749">
        <v>400785788</v>
      </c>
      <c r="B770" s="827">
        <v>40</v>
      </c>
      <c r="C770" s="751" t="s">
        <v>1524</v>
      </c>
      <c r="D770" s="752"/>
      <c r="E770" s="753" t="s">
        <v>1149</v>
      </c>
      <c r="F770" s="752"/>
      <c r="G770" s="736" t="s">
        <v>747</v>
      </c>
      <c r="H770" s="754" t="s">
        <v>748</v>
      </c>
      <c r="I770" s="755">
        <v>500</v>
      </c>
      <c r="J770" s="756" t="s">
        <v>749</v>
      </c>
      <c r="K770" s="778" t="s">
        <v>5877</v>
      </c>
      <c r="L770" s="758">
        <v>400786281</v>
      </c>
      <c r="M770" s="733" t="s">
        <v>5878</v>
      </c>
      <c r="N770" s="769" t="s">
        <v>5879</v>
      </c>
      <c r="O770" s="734" t="s">
        <v>5880</v>
      </c>
      <c r="P770" s="760"/>
      <c r="Q770" s="736"/>
      <c r="R770" s="736">
        <v>40170</v>
      </c>
      <c r="S770" s="761" t="s">
        <v>2206</v>
      </c>
      <c r="T770" s="728" t="s">
        <v>5380</v>
      </c>
      <c r="U770" s="737" t="s">
        <v>5881</v>
      </c>
      <c r="V770" s="736"/>
      <c r="W770" s="736"/>
      <c r="X770" s="736"/>
      <c r="Y770" s="736"/>
      <c r="Z770" s="736" t="s">
        <v>5882</v>
      </c>
      <c r="AA770" s="736"/>
      <c r="AB770" s="734" t="s">
        <v>5883</v>
      </c>
      <c r="AC770" s="736"/>
      <c r="AD770" s="736">
        <v>40170</v>
      </c>
      <c r="AE770" s="734" t="s">
        <v>2206</v>
      </c>
      <c r="AF770" s="736" t="s">
        <v>5884</v>
      </c>
      <c r="AG770" s="736"/>
      <c r="AH770" s="736"/>
      <c r="AI770" s="736"/>
      <c r="AJ770" s="736"/>
      <c r="AK770" s="736"/>
      <c r="AL770" s="736"/>
      <c r="AM770" s="763"/>
      <c r="AN770" s="738"/>
      <c r="AO770" s="764"/>
      <c r="AP770" s="691" t="s">
        <v>734</v>
      </c>
      <c r="AQ770" s="742" t="s">
        <v>734</v>
      </c>
      <c r="AR770" s="742" t="s">
        <v>748</v>
      </c>
      <c r="AS770" s="775" t="s">
        <v>5885</v>
      </c>
      <c r="AT770" s="803"/>
      <c r="AU770" s="803">
        <v>44652</v>
      </c>
      <c r="AV770" s="743">
        <v>46387</v>
      </c>
      <c r="AW770" s="744">
        <v>40</v>
      </c>
      <c r="AX770" s="743"/>
      <c r="AY770" s="742" t="s">
        <v>869</v>
      </c>
      <c r="AZ770" s="775" t="s">
        <v>734</v>
      </c>
      <c r="BA770" s="734"/>
      <c r="BB770" s="736"/>
      <c r="BC770" s="736"/>
      <c r="BD770" s="736"/>
      <c r="BE770" s="767" t="s">
        <v>1579</v>
      </c>
      <c r="BF770" s="794" t="s">
        <v>902</v>
      </c>
      <c r="BG770" s="746" t="s">
        <v>737</v>
      </c>
      <c r="BH770" s="746"/>
      <c r="BI770" s="747"/>
    </row>
    <row r="771" spans="1:61" ht="69" customHeight="1">
      <c r="A771" s="749">
        <v>400781050</v>
      </c>
      <c r="B771" s="827">
        <v>40</v>
      </c>
      <c r="C771" s="751" t="s">
        <v>1524</v>
      </c>
      <c r="D771" s="752"/>
      <c r="E771" s="753" t="s">
        <v>1149</v>
      </c>
      <c r="F771" s="752"/>
      <c r="G771" s="736" t="s">
        <v>747</v>
      </c>
      <c r="H771" s="754" t="s">
        <v>748</v>
      </c>
      <c r="I771" s="755">
        <v>500</v>
      </c>
      <c r="J771" s="756" t="s">
        <v>749</v>
      </c>
      <c r="K771" s="757" t="s">
        <v>5886</v>
      </c>
      <c r="L771" s="758">
        <v>400786299</v>
      </c>
      <c r="M771" s="733" t="s">
        <v>5887</v>
      </c>
      <c r="N771" s="769" t="s">
        <v>5888</v>
      </c>
      <c r="O771" s="734" t="s">
        <v>5889</v>
      </c>
      <c r="P771" s="734" t="s">
        <v>2724</v>
      </c>
      <c r="Q771" s="736"/>
      <c r="R771" s="736">
        <v>40200</v>
      </c>
      <c r="S771" s="761" t="s">
        <v>5890</v>
      </c>
      <c r="T771" s="728" t="s">
        <v>5380</v>
      </c>
      <c r="U771" s="737" t="s">
        <v>5891</v>
      </c>
      <c r="V771" s="736"/>
      <c r="W771" s="736"/>
      <c r="X771" s="736"/>
      <c r="Y771" s="736"/>
      <c r="Z771" s="736" t="s">
        <v>5892</v>
      </c>
      <c r="AA771" s="736"/>
      <c r="AB771" s="734" t="s">
        <v>5893</v>
      </c>
      <c r="AC771" s="736" t="s">
        <v>2724</v>
      </c>
      <c r="AD771" s="736">
        <v>40201</v>
      </c>
      <c r="AE771" s="734" t="s">
        <v>5894</v>
      </c>
      <c r="AF771" s="736" t="s">
        <v>5895</v>
      </c>
      <c r="AG771" s="736"/>
      <c r="AH771" s="736"/>
      <c r="AI771" s="736"/>
      <c r="AJ771" s="736"/>
      <c r="AK771" s="736"/>
      <c r="AL771" s="736"/>
      <c r="AM771" s="763"/>
      <c r="AN771" s="738"/>
      <c r="AO771" s="764"/>
      <c r="AP771" s="691" t="s">
        <v>734</v>
      </c>
      <c r="AQ771" s="691" t="s">
        <v>737</v>
      </c>
      <c r="AR771" s="691"/>
      <c r="AS771" s="752"/>
      <c r="AT771" s="691"/>
      <c r="AU771" s="765" t="s">
        <v>763</v>
      </c>
      <c r="AV771" s="765" t="s">
        <v>763</v>
      </c>
      <c r="AW771" s="766" t="s">
        <v>763</v>
      </c>
      <c r="AX771" s="765"/>
      <c r="AY771" s="691"/>
      <c r="AZ771" s="752"/>
      <c r="BA771" s="734"/>
      <c r="BB771" s="736"/>
      <c r="BC771" s="736"/>
      <c r="BD771" s="736"/>
      <c r="BE771" s="767" t="s">
        <v>1579</v>
      </c>
      <c r="BF771" s="794" t="s">
        <v>902</v>
      </c>
      <c r="BG771" s="746" t="s">
        <v>737</v>
      </c>
      <c r="BH771" s="746"/>
      <c r="BI771" s="747"/>
    </row>
    <row r="772" spans="1:61" ht="61.5" customHeight="1">
      <c r="A772" s="749">
        <v>400781068</v>
      </c>
      <c r="B772" s="827">
        <v>40</v>
      </c>
      <c r="C772" s="751" t="s">
        <v>1524</v>
      </c>
      <c r="D772" s="752"/>
      <c r="E772" s="753" t="s">
        <v>1149</v>
      </c>
      <c r="F772" s="752"/>
      <c r="G772" s="736" t="s">
        <v>747</v>
      </c>
      <c r="H772" s="754" t="s">
        <v>748</v>
      </c>
      <c r="I772" s="755">
        <v>500</v>
      </c>
      <c r="J772" s="756" t="s">
        <v>749</v>
      </c>
      <c r="K772" s="757" t="s">
        <v>5896</v>
      </c>
      <c r="L772" s="758">
        <v>400013082</v>
      </c>
      <c r="M772" s="733" t="s">
        <v>5517</v>
      </c>
      <c r="N772" s="769" t="s">
        <v>5897</v>
      </c>
      <c r="O772" s="734" t="s">
        <v>5898</v>
      </c>
      <c r="P772" s="760"/>
      <c r="Q772" s="736"/>
      <c r="R772" s="736">
        <v>40160</v>
      </c>
      <c r="S772" s="761" t="s">
        <v>3971</v>
      </c>
      <c r="T772" s="728" t="s">
        <v>5380</v>
      </c>
      <c r="U772" s="737" t="s">
        <v>5899</v>
      </c>
      <c r="V772" s="736"/>
      <c r="W772" s="736"/>
      <c r="X772" s="736"/>
      <c r="Y772" s="736"/>
      <c r="Z772" s="736" t="s">
        <v>5900</v>
      </c>
      <c r="AA772" s="736"/>
      <c r="AB772" s="734" t="s">
        <v>5901</v>
      </c>
      <c r="AC772" s="736" t="s">
        <v>4019</v>
      </c>
      <c r="AD772" s="736">
        <v>40160</v>
      </c>
      <c r="AE772" s="734" t="s">
        <v>3971</v>
      </c>
      <c r="AF772" s="736" t="s">
        <v>5902</v>
      </c>
      <c r="AG772" s="736"/>
      <c r="AH772" s="736"/>
      <c r="AI772" s="736"/>
      <c r="AJ772" s="736"/>
      <c r="AK772" s="736"/>
      <c r="AL772" s="736"/>
      <c r="AM772" s="763"/>
      <c r="AN772" s="738"/>
      <c r="AO772" s="764"/>
      <c r="AP772" s="691" t="s">
        <v>734</v>
      </c>
      <c r="AQ772" s="691" t="s">
        <v>737</v>
      </c>
      <c r="AR772" s="691"/>
      <c r="AS772" s="752"/>
      <c r="AT772" s="691"/>
      <c r="AU772" s="765" t="s">
        <v>763</v>
      </c>
      <c r="AV772" s="765" t="s">
        <v>763</v>
      </c>
      <c r="AW772" s="766" t="s">
        <v>763</v>
      </c>
      <c r="AX772" s="765"/>
      <c r="AY772" s="691"/>
      <c r="AZ772" s="752"/>
      <c r="BA772" s="734"/>
      <c r="BB772" s="736"/>
      <c r="BC772" s="736"/>
      <c r="BD772" s="736"/>
      <c r="BE772" s="767" t="s">
        <v>1579</v>
      </c>
      <c r="BF772" s="794" t="s">
        <v>902</v>
      </c>
      <c r="BG772" s="746" t="s">
        <v>737</v>
      </c>
      <c r="BH772" s="746"/>
      <c r="BI772" s="747"/>
    </row>
    <row r="773" spans="1:61" ht="40.15" customHeight="1">
      <c r="A773" s="749">
        <v>400011102</v>
      </c>
      <c r="B773" s="827">
        <v>40</v>
      </c>
      <c r="C773" s="751" t="s">
        <v>1524</v>
      </c>
      <c r="D773" s="752"/>
      <c r="E773" s="753" t="s">
        <v>1149</v>
      </c>
      <c r="F773" s="752"/>
      <c r="G773" s="736" t="s">
        <v>747</v>
      </c>
      <c r="H773" s="754" t="s">
        <v>748</v>
      </c>
      <c r="I773" s="755">
        <v>500</v>
      </c>
      <c r="J773" s="756" t="s">
        <v>749</v>
      </c>
      <c r="K773" s="757" t="s">
        <v>5903</v>
      </c>
      <c r="L773" s="1016">
        <v>400013256</v>
      </c>
      <c r="M773" s="733" t="s">
        <v>5517</v>
      </c>
      <c r="N773" s="769" t="s">
        <v>5904</v>
      </c>
      <c r="O773" s="734" t="s">
        <v>5905</v>
      </c>
      <c r="P773" s="734" t="s">
        <v>5906</v>
      </c>
      <c r="Q773" s="736"/>
      <c r="R773" s="736">
        <v>40510</v>
      </c>
      <c r="S773" s="761" t="s">
        <v>5907</v>
      </c>
      <c r="T773" s="728" t="s">
        <v>5380</v>
      </c>
      <c r="U773" s="737" t="s">
        <v>5908</v>
      </c>
      <c r="V773" s="736"/>
      <c r="W773" s="736"/>
      <c r="X773" s="736"/>
      <c r="Y773" s="736"/>
      <c r="Z773" s="736" t="s">
        <v>5909</v>
      </c>
      <c r="AA773" s="736"/>
      <c r="AB773" s="734" t="s">
        <v>5910</v>
      </c>
      <c r="AC773" s="736" t="s">
        <v>5906</v>
      </c>
      <c r="AD773" s="736">
        <v>40510</v>
      </c>
      <c r="AE773" s="734" t="s">
        <v>5907</v>
      </c>
      <c r="AF773" s="736" t="s">
        <v>5911</v>
      </c>
      <c r="AG773" s="736"/>
      <c r="AH773" s="736"/>
      <c r="AI773" s="736"/>
      <c r="AJ773" s="736"/>
      <c r="AK773" s="736"/>
      <c r="AL773" s="736"/>
      <c r="AM773" s="763"/>
      <c r="AN773" s="738"/>
      <c r="AO773" s="764"/>
      <c r="AP773" s="691" t="s">
        <v>734</v>
      </c>
      <c r="AQ773" s="691" t="s">
        <v>737</v>
      </c>
      <c r="AR773" s="691"/>
      <c r="AS773" s="752"/>
      <c r="AT773" s="691"/>
      <c r="AU773" s="765" t="s">
        <v>763</v>
      </c>
      <c r="AV773" s="765" t="s">
        <v>763</v>
      </c>
      <c r="AW773" s="766" t="s">
        <v>763</v>
      </c>
      <c r="AX773" s="765"/>
      <c r="AY773" s="691"/>
      <c r="AZ773" s="752"/>
      <c r="BA773" s="734"/>
      <c r="BB773" s="736"/>
      <c r="BC773" s="736"/>
      <c r="BD773" s="736"/>
      <c r="BE773" s="767" t="s">
        <v>1579</v>
      </c>
      <c r="BF773" s="794" t="s">
        <v>902</v>
      </c>
      <c r="BG773" s="746" t="s">
        <v>737</v>
      </c>
      <c r="BH773" s="746"/>
      <c r="BI773" s="747"/>
    </row>
    <row r="774" spans="1:61" ht="52.9" customHeight="1">
      <c r="A774" s="749">
        <v>400781258</v>
      </c>
      <c r="B774" s="827">
        <v>40</v>
      </c>
      <c r="C774" s="751" t="s">
        <v>1524</v>
      </c>
      <c r="D774" s="752"/>
      <c r="E774" s="753" t="s">
        <v>1149</v>
      </c>
      <c r="F774" s="752"/>
      <c r="G774" s="736" t="s">
        <v>747</v>
      </c>
      <c r="H774" s="754" t="s">
        <v>748</v>
      </c>
      <c r="I774" s="755">
        <v>500</v>
      </c>
      <c r="J774" s="756" t="s">
        <v>749</v>
      </c>
      <c r="K774" s="757" t="s">
        <v>5912</v>
      </c>
      <c r="L774" s="758">
        <v>400786380</v>
      </c>
      <c r="M774" s="733" t="s">
        <v>5913</v>
      </c>
      <c r="N774" s="769" t="s">
        <v>5914</v>
      </c>
      <c r="O774" s="734" t="s">
        <v>5915</v>
      </c>
      <c r="P774" s="760"/>
      <c r="Q774" s="736"/>
      <c r="R774" s="736">
        <v>40140</v>
      </c>
      <c r="S774" s="761" t="s">
        <v>5293</v>
      </c>
      <c r="T774" s="728" t="s">
        <v>5380</v>
      </c>
      <c r="U774" s="737" t="s">
        <v>5916</v>
      </c>
      <c r="V774" s="736"/>
      <c r="W774" s="736"/>
      <c r="X774" s="736"/>
      <c r="Y774" s="736"/>
      <c r="Z774" s="736" t="s">
        <v>5917</v>
      </c>
      <c r="AA774" s="736"/>
      <c r="AB774" s="734" t="s">
        <v>5918</v>
      </c>
      <c r="AC774" s="736"/>
      <c r="AD774" s="736">
        <v>40141</v>
      </c>
      <c r="AE774" s="734" t="s">
        <v>5919</v>
      </c>
      <c r="AF774" s="736" t="s">
        <v>5920</v>
      </c>
      <c r="AG774" s="736"/>
      <c r="AH774" s="736"/>
      <c r="AI774" s="736"/>
      <c r="AJ774" s="736"/>
      <c r="AK774" s="736"/>
      <c r="AL774" s="736"/>
      <c r="AM774" s="763"/>
      <c r="AN774" s="738"/>
      <c r="AO774" s="764"/>
      <c r="AP774" s="691" t="s">
        <v>734</v>
      </c>
      <c r="AQ774" s="691" t="s">
        <v>737</v>
      </c>
      <c r="AR774" s="691"/>
      <c r="AS774" s="752"/>
      <c r="AT774" s="691"/>
      <c r="AU774" s="765" t="s">
        <v>763</v>
      </c>
      <c r="AV774" s="765" t="s">
        <v>763</v>
      </c>
      <c r="AW774" s="766" t="s">
        <v>763</v>
      </c>
      <c r="AX774" s="765"/>
      <c r="AY774" s="691"/>
      <c r="AZ774" s="752"/>
      <c r="BA774" s="734"/>
      <c r="BB774" s="736"/>
      <c r="BC774" s="736"/>
      <c r="BD774" s="736"/>
      <c r="BE774" s="767" t="s">
        <v>1579</v>
      </c>
      <c r="BF774" s="794" t="s">
        <v>902</v>
      </c>
      <c r="BG774" s="746" t="s">
        <v>737</v>
      </c>
      <c r="BH774" s="746"/>
      <c r="BI774" s="747"/>
    </row>
    <row r="775" spans="1:61" ht="40.15" customHeight="1">
      <c r="A775" s="749">
        <v>400781035</v>
      </c>
      <c r="B775" s="827">
        <v>40</v>
      </c>
      <c r="C775" s="751" t="s">
        <v>1524</v>
      </c>
      <c r="D775" s="752"/>
      <c r="E775" s="753" t="s">
        <v>1149</v>
      </c>
      <c r="F775" s="752"/>
      <c r="G775" s="736" t="s">
        <v>747</v>
      </c>
      <c r="H775" s="754" t="s">
        <v>748</v>
      </c>
      <c r="I775" s="755">
        <v>500</v>
      </c>
      <c r="J775" s="756" t="s">
        <v>749</v>
      </c>
      <c r="K775" s="757" t="s">
        <v>5921</v>
      </c>
      <c r="L775" s="758">
        <v>400786398</v>
      </c>
      <c r="M775" s="733" t="s">
        <v>5922</v>
      </c>
      <c r="N775" s="769" t="s">
        <v>5923</v>
      </c>
      <c r="O775" s="734" t="s">
        <v>5924</v>
      </c>
      <c r="P775" s="760"/>
      <c r="Q775" s="736"/>
      <c r="R775" s="736">
        <v>40230</v>
      </c>
      <c r="S775" s="761" t="s">
        <v>5925</v>
      </c>
      <c r="T775" s="728" t="s">
        <v>5380</v>
      </c>
      <c r="U775" s="737" t="s">
        <v>5926</v>
      </c>
      <c r="V775" s="736"/>
      <c r="W775" s="736"/>
      <c r="X775" s="736"/>
      <c r="Y775" s="736"/>
      <c r="Z775" s="736" t="s">
        <v>5927</v>
      </c>
      <c r="AA775" s="736"/>
      <c r="AB775" s="734" t="s">
        <v>5928</v>
      </c>
      <c r="AC775" s="736"/>
      <c r="AD775" s="736">
        <v>40230</v>
      </c>
      <c r="AE775" s="734" t="s">
        <v>5929</v>
      </c>
      <c r="AF775" s="736" t="s">
        <v>5930</v>
      </c>
      <c r="AG775" s="736"/>
      <c r="AH775" s="736"/>
      <c r="AI775" s="736"/>
      <c r="AJ775" s="736"/>
      <c r="AK775" s="736"/>
      <c r="AL775" s="736"/>
      <c r="AM775" s="763"/>
      <c r="AN775" s="738"/>
      <c r="AO775" s="764"/>
      <c r="AP775" s="691" t="s">
        <v>734</v>
      </c>
      <c r="AQ775" s="691" t="s">
        <v>737</v>
      </c>
      <c r="AR775" s="691"/>
      <c r="AS775" s="752"/>
      <c r="AT775" s="691"/>
      <c r="AU775" s="765" t="s">
        <v>763</v>
      </c>
      <c r="AV775" s="765" t="s">
        <v>763</v>
      </c>
      <c r="AW775" s="766" t="s">
        <v>763</v>
      </c>
      <c r="AX775" s="765"/>
      <c r="AY775" s="691"/>
      <c r="AZ775" s="752"/>
      <c r="BA775" s="734"/>
      <c r="BB775" s="736"/>
      <c r="BC775" s="736"/>
      <c r="BD775" s="736"/>
      <c r="BE775" s="767" t="s">
        <v>1579</v>
      </c>
      <c r="BF775" s="794" t="s">
        <v>902</v>
      </c>
      <c r="BG775" s="746" t="s">
        <v>737</v>
      </c>
      <c r="BH775" s="746"/>
      <c r="BI775" s="747"/>
    </row>
    <row r="776" spans="1:61" ht="51.6" customHeight="1">
      <c r="A776" s="749">
        <v>400786133</v>
      </c>
      <c r="B776" s="827">
        <v>40</v>
      </c>
      <c r="C776" s="751" t="s">
        <v>1524</v>
      </c>
      <c r="D776" s="752"/>
      <c r="E776" s="753" t="s">
        <v>1149</v>
      </c>
      <c r="F776" s="752"/>
      <c r="G776" s="736" t="s">
        <v>827</v>
      </c>
      <c r="H776" s="754" t="s">
        <v>748</v>
      </c>
      <c r="I776" s="770">
        <v>354</v>
      </c>
      <c r="J776" s="771" t="s">
        <v>771</v>
      </c>
      <c r="K776" s="757" t="s">
        <v>5931</v>
      </c>
      <c r="L776" s="758">
        <v>400786406</v>
      </c>
      <c r="M776" s="733" t="s">
        <v>5932</v>
      </c>
      <c r="N776" s="769" t="s">
        <v>5933</v>
      </c>
      <c r="O776" s="760" t="s">
        <v>5934</v>
      </c>
      <c r="P776" s="760"/>
      <c r="Q776" s="736"/>
      <c r="R776" s="736">
        <v>40220</v>
      </c>
      <c r="S776" s="761" t="s">
        <v>5277</v>
      </c>
      <c r="T776" s="728" t="s">
        <v>5380</v>
      </c>
      <c r="U776" s="737" t="s">
        <v>5935</v>
      </c>
      <c r="V776" s="736"/>
      <c r="W776" s="736"/>
      <c r="X776" s="736"/>
      <c r="Y776" s="736"/>
      <c r="Z776" s="736" t="s">
        <v>5936</v>
      </c>
      <c r="AA776" s="736"/>
      <c r="AB776" s="734" t="s">
        <v>5937</v>
      </c>
      <c r="AC776" s="736"/>
      <c r="AD776" s="736">
        <v>40220</v>
      </c>
      <c r="AE776" s="734" t="s">
        <v>5277</v>
      </c>
      <c r="AF776" s="736" t="s">
        <v>5936</v>
      </c>
      <c r="AG776" s="736"/>
      <c r="AH776" s="736"/>
      <c r="AI776" s="736"/>
      <c r="AJ776" s="736"/>
      <c r="AK776" s="736"/>
      <c r="AL776" s="736"/>
      <c r="AM776" s="763"/>
      <c r="AN776" s="738"/>
      <c r="AO776" s="764"/>
      <c r="AP776" s="691" t="s">
        <v>737</v>
      </c>
      <c r="AQ776" s="691" t="s">
        <v>737</v>
      </c>
      <c r="AR776" s="691"/>
      <c r="AS776" s="752"/>
      <c r="AT776" s="691"/>
      <c r="AU776" s="765" t="s">
        <v>763</v>
      </c>
      <c r="AV776" s="765" t="s">
        <v>763</v>
      </c>
      <c r="AW776" s="766" t="s">
        <v>764</v>
      </c>
      <c r="AX776" s="765"/>
      <c r="AY776" s="691"/>
      <c r="AZ776" s="752"/>
      <c r="BA776" s="773" t="s">
        <v>3981</v>
      </c>
      <c r="BB776" s="736"/>
      <c r="BC776" s="736"/>
      <c r="BD776" s="736"/>
      <c r="BE776" s="767" t="s">
        <v>4958</v>
      </c>
      <c r="BF776" s="794" t="s">
        <v>902</v>
      </c>
      <c r="BG776" s="746" t="s">
        <v>737</v>
      </c>
      <c r="BH776" s="746"/>
      <c r="BI776" s="747"/>
    </row>
    <row r="777" spans="1:61" ht="45.75" customHeight="1">
      <c r="A777" s="749">
        <v>400791752</v>
      </c>
      <c r="B777" s="827">
        <v>40</v>
      </c>
      <c r="C777" s="751" t="s">
        <v>1524</v>
      </c>
      <c r="D777" s="752"/>
      <c r="E777" s="753" t="s">
        <v>1149</v>
      </c>
      <c r="F777" s="752"/>
      <c r="G777" s="736" t="s">
        <v>747</v>
      </c>
      <c r="H777" s="754" t="s">
        <v>748</v>
      </c>
      <c r="I777" s="755">
        <v>500</v>
      </c>
      <c r="J777" s="756" t="s">
        <v>749</v>
      </c>
      <c r="K777" s="757" t="s">
        <v>5938</v>
      </c>
      <c r="L777" s="758">
        <v>400786406</v>
      </c>
      <c r="M777" s="733" t="s">
        <v>5932</v>
      </c>
      <c r="N777" s="769" t="s">
        <v>5933</v>
      </c>
      <c r="O777" s="734" t="s">
        <v>5939</v>
      </c>
      <c r="P777" s="760"/>
      <c r="Q777" s="736"/>
      <c r="R777" s="736">
        <v>40220</v>
      </c>
      <c r="S777" s="761" t="s">
        <v>5277</v>
      </c>
      <c r="T777" s="728" t="s">
        <v>5380</v>
      </c>
      <c r="U777" s="737" t="s">
        <v>5940</v>
      </c>
      <c r="V777" s="736"/>
      <c r="W777" s="736"/>
      <c r="X777" s="736"/>
      <c r="Y777" s="736"/>
      <c r="Z777" s="736" t="s">
        <v>5941</v>
      </c>
      <c r="AA777" s="736"/>
      <c r="AB777" s="734" t="s">
        <v>5942</v>
      </c>
      <c r="AC777" s="736"/>
      <c r="AD777" s="736">
        <v>40220</v>
      </c>
      <c r="AE777" s="734" t="s">
        <v>5277</v>
      </c>
      <c r="AF777" s="736" t="s">
        <v>5936</v>
      </c>
      <c r="AG777" s="736"/>
      <c r="AH777" s="736"/>
      <c r="AI777" s="736"/>
      <c r="AJ777" s="736"/>
      <c r="AK777" s="736"/>
      <c r="AL777" s="736"/>
      <c r="AM777" s="763"/>
      <c r="AN777" s="738"/>
      <c r="AO777" s="764"/>
      <c r="AP777" s="691" t="s">
        <v>734</v>
      </c>
      <c r="AQ777" s="691" t="s">
        <v>737</v>
      </c>
      <c r="AR777" s="691"/>
      <c r="AS777" s="752"/>
      <c r="AT777" s="691"/>
      <c r="AU777" s="765" t="s">
        <v>763</v>
      </c>
      <c r="AV777" s="765" t="s">
        <v>763</v>
      </c>
      <c r="AW777" s="766" t="s">
        <v>764</v>
      </c>
      <c r="AX777" s="765"/>
      <c r="AY777" s="691"/>
      <c r="AZ777" s="752"/>
      <c r="BA777" s="773" t="s">
        <v>3981</v>
      </c>
      <c r="BB777" s="736"/>
      <c r="BC777" s="736"/>
      <c r="BD777" s="736"/>
      <c r="BE777" s="767" t="s">
        <v>1579</v>
      </c>
      <c r="BF777" s="794" t="s">
        <v>902</v>
      </c>
      <c r="BG777" s="746" t="s">
        <v>737</v>
      </c>
      <c r="BH777" s="746"/>
      <c r="BI777" s="747"/>
    </row>
    <row r="778" spans="1:61" ht="51" customHeight="1">
      <c r="A778" s="749">
        <v>640015285</v>
      </c>
      <c r="B778" s="750">
        <v>64</v>
      </c>
      <c r="C778" s="751" t="s">
        <v>745</v>
      </c>
      <c r="D778" s="752"/>
      <c r="E778" s="753" t="s">
        <v>746</v>
      </c>
      <c r="F778" s="752"/>
      <c r="G778" s="736" t="s">
        <v>747</v>
      </c>
      <c r="H778" s="754" t="s">
        <v>748</v>
      </c>
      <c r="I778" s="755">
        <v>500</v>
      </c>
      <c r="J778" s="756" t="s">
        <v>749</v>
      </c>
      <c r="K778" s="778" t="s">
        <v>5943</v>
      </c>
      <c r="L778" s="758">
        <v>640004354</v>
      </c>
      <c r="M778" s="733" t="s">
        <v>5944</v>
      </c>
      <c r="N778" s="769" t="s">
        <v>5945</v>
      </c>
      <c r="O778" s="734" t="s">
        <v>5946</v>
      </c>
      <c r="P778" s="760"/>
      <c r="Q778" s="736"/>
      <c r="R778" s="736">
        <v>64200</v>
      </c>
      <c r="S778" s="761" t="s">
        <v>5947</v>
      </c>
      <c r="T778" s="756" t="s">
        <v>5380</v>
      </c>
      <c r="U778" s="737" t="s">
        <v>5948</v>
      </c>
      <c r="V778" s="736"/>
      <c r="W778" s="736"/>
      <c r="X778" s="736"/>
      <c r="Y778" s="736"/>
      <c r="Z778" s="736" t="s">
        <v>5949</v>
      </c>
      <c r="AA778" s="736"/>
      <c r="AB778" s="734"/>
      <c r="AC778" s="736"/>
      <c r="AD778" s="736">
        <v>64200</v>
      </c>
      <c r="AE778" s="734" t="s">
        <v>5947</v>
      </c>
      <c r="AF778" s="736"/>
      <c r="AG778" s="736"/>
      <c r="AH778" s="736"/>
      <c r="AI778" s="736"/>
      <c r="AJ778" s="736"/>
      <c r="AK778" s="736"/>
      <c r="AL778" s="736"/>
      <c r="AM778" s="763"/>
      <c r="AN778" s="738"/>
      <c r="AO778" s="764"/>
      <c r="AP778" s="691" t="s">
        <v>734</v>
      </c>
      <c r="AQ778" s="742" t="s">
        <v>734</v>
      </c>
      <c r="AR778" s="742" t="s">
        <v>748</v>
      </c>
      <c r="AS778" s="775" t="s">
        <v>5950</v>
      </c>
      <c r="AT778" s="742"/>
      <c r="AU778" s="743">
        <v>44927</v>
      </c>
      <c r="AV778" s="743">
        <v>46752</v>
      </c>
      <c r="AW778" s="744" t="s">
        <v>764</v>
      </c>
      <c r="AX778" s="743">
        <v>45043</v>
      </c>
      <c r="AY778" s="742" t="s">
        <v>869</v>
      </c>
      <c r="AZ778" s="775" t="s">
        <v>737</v>
      </c>
      <c r="BA778" s="734"/>
      <c r="BB778" s="736"/>
      <c r="BC778" s="736"/>
      <c r="BD778" s="736"/>
      <c r="BE778" s="767" t="s">
        <v>765</v>
      </c>
      <c r="BF778" s="794" t="s">
        <v>766</v>
      </c>
      <c r="BG778" s="746" t="s">
        <v>737</v>
      </c>
      <c r="BH778" s="746"/>
      <c r="BI778" s="747"/>
    </row>
    <row r="779" spans="1:61" ht="40.15" customHeight="1">
      <c r="A779" s="749">
        <v>640005526</v>
      </c>
      <c r="B779" s="750">
        <v>64</v>
      </c>
      <c r="C779" s="753" t="s">
        <v>842</v>
      </c>
      <c r="D779" s="752"/>
      <c r="E779" s="753" t="s">
        <v>746</v>
      </c>
      <c r="F779" s="752"/>
      <c r="G779" s="736" t="s">
        <v>747</v>
      </c>
      <c r="H779" s="754" t="s">
        <v>748</v>
      </c>
      <c r="I779" s="755">
        <v>500</v>
      </c>
      <c r="J779" s="756" t="s">
        <v>749</v>
      </c>
      <c r="K779" s="757" t="s">
        <v>5951</v>
      </c>
      <c r="L779" s="758">
        <v>640791125</v>
      </c>
      <c r="M779" s="733" t="s">
        <v>5952</v>
      </c>
      <c r="N779" s="769" t="s">
        <v>5953</v>
      </c>
      <c r="O779" s="734" t="s">
        <v>5954</v>
      </c>
      <c r="P779" s="760"/>
      <c r="Q779" s="736"/>
      <c r="R779" s="736">
        <v>64200</v>
      </c>
      <c r="S779" s="761" t="s">
        <v>2535</v>
      </c>
      <c r="T779" s="728" t="s">
        <v>5380</v>
      </c>
      <c r="U779" s="737" t="s">
        <v>5955</v>
      </c>
      <c r="V779" s="736" t="s">
        <v>724</v>
      </c>
      <c r="W779" s="736" t="s">
        <v>5956</v>
      </c>
      <c r="X779" s="736" t="s">
        <v>5957</v>
      </c>
      <c r="Y779" s="736" t="s">
        <v>727</v>
      </c>
      <c r="Z779" s="736" t="s">
        <v>5958</v>
      </c>
      <c r="AA779" s="734" t="s">
        <v>5959</v>
      </c>
      <c r="AB779" s="734" t="s">
        <v>5960</v>
      </c>
      <c r="AC779" s="736"/>
      <c r="AD779" s="736">
        <v>64200</v>
      </c>
      <c r="AE779" s="734" t="s">
        <v>2535</v>
      </c>
      <c r="AF779" s="736" t="s">
        <v>5961</v>
      </c>
      <c r="AG779" s="736"/>
      <c r="AH779" s="736"/>
      <c r="AI779" s="736"/>
      <c r="AJ779" s="736"/>
      <c r="AK779" s="736"/>
      <c r="AL779" s="736"/>
      <c r="AM779" s="763"/>
      <c r="AN779" s="738"/>
      <c r="AO779" s="764"/>
      <c r="AP779" s="691" t="s">
        <v>734</v>
      </c>
      <c r="AQ779" s="691" t="s">
        <v>737</v>
      </c>
      <c r="AR779" s="691"/>
      <c r="AS779" s="752"/>
      <c r="AT779" s="691"/>
      <c r="AU779" s="765" t="s">
        <v>763</v>
      </c>
      <c r="AV779" s="765" t="s">
        <v>763</v>
      </c>
      <c r="AW779" s="766" t="s">
        <v>764</v>
      </c>
      <c r="AX779" s="765"/>
      <c r="AY779" s="691"/>
      <c r="AZ779" s="752"/>
      <c r="BA779" s="734"/>
      <c r="BB779" s="736"/>
      <c r="BC779" s="736"/>
      <c r="BD779" s="736"/>
      <c r="BE779" s="753" t="s">
        <v>4925</v>
      </c>
      <c r="BF779" s="794" t="s">
        <v>766</v>
      </c>
      <c r="BG779" s="746" t="s">
        <v>737</v>
      </c>
      <c r="BH779" s="746"/>
      <c r="BI779" s="747"/>
    </row>
    <row r="780" spans="1:61" ht="40.15" customHeight="1">
      <c r="A780" s="749">
        <v>640790440</v>
      </c>
      <c r="B780" s="750">
        <v>64</v>
      </c>
      <c r="C780" s="753" t="s">
        <v>884</v>
      </c>
      <c r="D780" s="753"/>
      <c r="E780" s="753" t="s">
        <v>885</v>
      </c>
      <c r="F780" s="752"/>
      <c r="G780" s="736" t="s">
        <v>827</v>
      </c>
      <c r="H780" s="754" t="s">
        <v>748</v>
      </c>
      <c r="I780" s="770">
        <v>354</v>
      </c>
      <c r="J780" s="771" t="s">
        <v>771</v>
      </c>
      <c r="K780" s="757" t="s">
        <v>5962</v>
      </c>
      <c r="L780" s="758">
        <v>640791117</v>
      </c>
      <c r="M780" s="733" t="s">
        <v>5963</v>
      </c>
      <c r="N780" s="769" t="s">
        <v>5964</v>
      </c>
      <c r="O780" s="760" t="s">
        <v>5965</v>
      </c>
      <c r="P780" s="760"/>
      <c r="Q780" s="736"/>
      <c r="R780" s="736">
        <v>64140</v>
      </c>
      <c r="S780" s="761" t="s">
        <v>5966</v>
      </c>
      <c r="T780" s="728" t="s">
        <v>5380</v>
      </c>
      <c r="U780" s="737" t="s">
        <v>5967</v>
      </c>
      <c r="V780" s="736"/>
      <c r="W780" s="736"/>
      <c r="X780" s="736"/>
      <c r="Y780" s="736"/>
      <c r="Z780" s="736" t="s">
        <v>5968</v>
      </c>
      <c r="AA780" s="736"/>
      <c r="AB780" s="734" t="s">
        <v>5969</v>
      </c>
      <c r="AC780" s="736"/>
      <c r="AD780" s="736">
        <v>64140</v>
      </c>
      <c r="AE780" s="734" t="s">
        <v>5966</v>
      </c>
      <c r="AF780" s="736" t="s">
        <v>5968</v>
      </c>
      <c r="AG780" s="736"/>
      <c r="AH780" s="736"/>
      <c r="AI780" s="736"/>
      <c r="AJ780" s="736"/>
      <c r="AK780" s="736"/>
      <c r="AL780" s="736"/>
      <c r="AM780" s="763"/>
      <c r="AN780" s="738"/>
      <c r="AO780" s="764"/>
      <c r="AP780" s="691" t="s">
        <v>737</v>
      </c>
      <c r="AQ780" s="691" t="s">
        <v>737</v>
      </c>
      <c r="AR780" s="691"/>
      <c r="AS780" s="752"/>
      <c r="AT780" s="691"/>
      <c r="AU780" s="765" t="s">
        <v>763</v>
      </c>
      <c r="AV780" s="765" t="s">
        <v>763</v>
      </c>
      <c r="AW780" s="766" t="s">
        <v>853</v>
      </c>
      <c r="AX780" s="765"/>
      <c r="AY780" s="691"/>
      <c r="AZ780" s="752"/>
      <c r="BA780" s="734"/>
      <c r="BB780" s="736"/>
      <c r="BC780" s="736"/>
      <c r="BD780" s="736"/>
      <c r="BE780" s="833" t="s">
        <v>1761</v>
      </c>
      <c r="BF780" s="794" t="s">
        <v>858</v>
      </c>
      <c r="BG780" s="746" t="s">
        <v>737</v>
      </c>
      <c r="BH780" s="746"/>
      <c r="BI780" s="747"/>
    </row>
    <row r="781" spans="1:61" ht="40.15" customHeight="1">
      <c r="A781" s="749">
        <v>640790507</v>
      </c>
      <c r="B781" s="750">
        <v>64</v>
      </c>
      <c r="C781" s="753" t="s">
        <v>884</v>
      </c>
      <c r="D781" s="753"/>
      <c r="E781" s="753" t="s">
        <v>885</v>
      </c>
      <c r="F781" s="752"/>
      <c r="G781" s="736" t="s">
        <v>827</v>
      </c>
      <c r="H781" s="754" t="s">
        <v>748</v>
      </c>
      <c r="I781" s="770">
        <v>354</v>
      </c>
      <c r="J781" s="771" t="s">
        <v>771</v>
      </c>
      <c r="K781" s="757" t="s">
        <v>5970</v>
      </c>
      <c r="L781" s="758">
        <v>640791109</v>
      </c>
      <c r="M781" s="733" t="s">
        <v>5971</v>
      </c>
      <c r="N781" s="769" t="s">
        <v>5972</v>
      </c>
      <c r="O781" s="760" t="s">
        <v>5973</v>
      </c>
      <c r="P781" s="760"/>
      <c r="Q781" s="736"/>
      <c r="R781" s="736">
        <v>64330</v>
      </c>
      <c r="S781" s="761" t="s">
        <v>5974</v>
      </c>
      <c r="T781" s="728" t="s">
        <v>5380</v>
      </c>
      <c r="U781" s="829" t="s">
        <v>5975</v>
      </c>
      <c r="V781" s="736"/>
      <c r="W781" s="736"/>
      <c r="X781" s="736"/>
      <c r="Y781" s="736"/>
      <c r="Z781" s="736" t="s">
        <v>5976</v>
      </c>
      <c r="AA781" s="736"/>
      <c r="AB781" s="734" t="s">
        <v>3880</v>
      </c>
      <c r="AC781" s="736"/>
      <c r="AD781" s="736">
        <v>64330</v>
      </c>
      <c r="AE781" s="734" t="s">
        <v>5974</v>
      </c>
      <c r="AF781" s="736" t="s">
        <v>5977</v>
      </c>
      <c r="AG781" s="736"/>
      <c r="AH781" s="736"/>
      <c r="AI781" s="736"/>
      <c r="AJ781" s="736"/>
      <c r="AK781" s="736"/>
      <c r="AL781" s="736"/>
      <c r="AM781" s="763"/>
      <c r="AN781" s="738"/>
      <c r="AO781" s="764"/>
      <c r="AP781" s="691" t="s">
        <v>737</v>
      </c>
      <c r="AQ781" s="691" t="s">
        <v>737</v>
      </c>
      <c r="AR781" s="691"/>
      <c r="AS781" s="752"/>
      <c r="AT781" s="691"/>
      <c r="AU781" s="765" t="s">
        <v>763</v>
      </c>
      <c r="AV781" s="765" t="s">
        <v>763</v>
      </c>
      <c r="AW781" s="766" t="s">
        <v>853</v>
      </c>
      <c r="AX781" s="765"/>
      <c r="AY781" s="691"/>
      <c r="AZ781" s="752"/>
      <c r="BA781" s="734"/>
      <c r="BB781" s="736"/>
      <c r="BC781" s="736"/>
      <c r="BD781" s="736"/>
      <c r="BE781" s="833" t="s">
        <v>1761</v>
      </c>
      <c r="BF781" s="794" t="s">
        <v>858</v>
      </c>
      <c r="BG781" s="746" t="s">
        <v>737</v>
      </c>
      <c r="BH781" s="746"/>
      <c r="BI781" s="747"/>
    </row>
    <row r="782" spans="1:61" ht="40.15" customHeight="1">
      <c r="A782" s="749">
        <v>640785663</v>
      </c>
      <c r="B782" s="750">
        <v>64</v>
      </c>
      <c r="C782" s="753" t="s">
        <v>884</v>
      </c>
      <c r="D782" s="753"/>
      <c r="E782" s="753" t="s">
        <v>885</v>
      </c>
      <c r="F782" s="752"/>
      <c r="G782" s="736" t="s">
        <v>747</v>
      </c>
      <c r="H782" s="754" t="s">
        <v>748</v>
      </c>
      <c r="I782" s="755">
        <v>500</v>
      </c>
      <c r="J782" s="756" t="s">
        <v>749</v>
      </c>
      <c r="K782" s="778" t="s">
        <v>5978</v>
      </c>
      <c r="L782" s="758">
        <v>640791182</v>
      </c>
      <c r="M782" s="733" t="s">
        <v>5979</v>
      </c>
      <c r="N782" s="769" t="s">
        <v>5980</v>
      </c>
      <c r="O782" s="734" t="s">
        <v>5981</v>
      </c>
      <c r="P782" s="760"/>
      <c r="Q782" s="736"/>
      <c r="R782" s="736">
        <v>64000</v>
      </c>
      <c r="S782" s="761" t="s">
        <v>849</v>
      </c>
      <c r="T782" s="728" t="s">
        <v>5380</v>
      </c>
      <c r="U782" s="737" t="s">
        <v>5982</v>
      </c>
      <c r="V782" s="736"/>
      <c r="W782" s="736"/>
      <c r="X782" s="736"/>
      <c r="Y782" s="736"/>
      <c r="Z782" s="736" t="s">
        <v>5983</v>
      </c>
      <c r="AA782" s="736"/>
      <c r="AB782" s="734" t="s">
        <v>5984</v>
      </c>
      <c r="AC782" s="736"/>
      <c r="AD782" s="736">
        <v>64002</v>
      </c>
      <c r="AE782" s="734" t="s">
        <v>878</v>
      </c>
      <c r="AF782" s="736" t="s">
        <v>5985</v>
      </c>
      <c r="AG782" s="736"/>
      <c r="AH782" s="736"/>
      <c r="AI782" s="736"/>
      <c r="AJ782" s="736"/>
      <c r="AK782" s="736"/>
      <c r="AL782" s="736"/>
      <c r="AM782" s="763"/>
      <c r="AN782" s="738"/>
      <c r="AO782" s="764"/>
      <c r="AP782" s="691" t="s">
        <v>734</v>
      </c>
      <c r="AQ782" s="742" t="s">
        <v>734</v>
      </c>
      <c r="AR782" s="742" t="s">
        <v>748</v>
      </c>
      <c r="AS782" s="775" t="s">
        <v>5986</v>
      </c>
      <c r="AT782" s="742" t="s">
        <v>5987</v>
      </c>
      <c r="AU782" s="743">
        <v>44562</v>
      </c>
      <c r="AV782" s="743">
        <v>46387</v>
      </c>
      <c r="AW782" s="744" t="s">
        <v>853</v>
      </c>
      <c r="AX782" s="743">
        <v>44550</v>
      </c>
      <c r="AY782" s="742" t="s">
        <v>869</v>
      </c>
      <c r="AZ782" s="775" t="s">
        <v>734</v>
      </c>
      <c r="BA782" s="734"/>
      <c r="BB782" s="736"/>
      <c r="BC782" s="736"/>
      <c r="BD782" s="736"/>
      <c r="BE782" s="833" t="s">
        <v>1761</v>
      </c>
      <c r="BF782" s="794" t="s">
        <v>1984</v>
      </c>
      <c r="BG782" s="746" t="s">
        <v>737</v>
      </c>
      <c r="BH782" s="746"/>
      <c r="BI782" s="747"/>
    </row>
    <row r="783" spans="1:61" ht="40.15" customHeight="1">
      <c r="A783" s="749">
        <v>640790598</v>
      </c>
      <c r="B783" s="750">
        <v>64</v>
      </c>
      <c r="C783" s="753" t="s">
        <v>884</v>
      </c>
      <c r="D783" s="753"/>
      <c r="E783" s="753" t="s">
        <v>885</v>
      </c>
      <c r="F783" s="752"/>
      <c r="G783" s="736" t="s">
        <v>2406</v>
      </c>
      <c r="H783" s="754" t="s">
        <v>770</v>
      </c>
      <c r="I783" s="770">
        <v>354</v>
      </c>
      <c r="J783" s="771" t="s">
        <v>771</v>
      </c>
      <c r="K783" s="757" t="s">
        <v>5988</v>
      </c>
      <c r="L783" s="758">
        <v>640791182</v>
      </c>
      <c r="M783" s="733" t="s">
        <v>5979</v>
      </c>
      <c r="N783" s="769" t="s">
        <v>5980</v>
      </c>
      <c r="O783" s="760" t="s">
        <v>5989</v>
      </c>
      <c r="P783" s="760"/>
      <c r="Q783" s="736"/>
      <c r="R783" s="736">
        <v>64000</v>
      </c>
      <c r="S783" s="761" t="s">
        <v>849</v>
      </c>
      <c r="T783" s="728" t="s">
        <v>5380</v>
      </c>
      <c r="U783" s="737" t="s">
        <v>5990</v>
      </c>
      <c r="V783" s="736"/>
      <c r="W783" s="736"/>
      <c r="X783" s="736"/>
      <c r="Y783" s="736"/>
      <c r="Z783" s="736" t="s">
        <v>5991</v>
      </c>
      <c r="AA783" s="736"/>
      <c r="AB783" s="734" t="s">
        <v>5992</v>
      </c>
      <c r="AC783" s="736" t="s">
        <v>5993</v>
      </c>
      <c r="AD783" s="736">
        <v>64002</v>
      </c>
      <c r="AE783" s="734" t="s">
        <v>878</v>
      </c>
      <c r="AF783" s="736" t="s">
        <v>5985</v>
      </c>
      <c r="AG783" s="736"/>
      <c r="AH783" s="736"/>
      <c r="AI783" s="736"/>
      <c r="AJ783" s="736"/>
      <c r="AK783" s="736"/>
      <c r="AL783" s="736"/>
      <c r="AM783" s="763"/>
      <c r="AN783" s="738"/>
      <c r="AO783" s="772"/>
      <c r="AP783" s="691" t="s">
        <v>737</v>
      </c>
      <c r="AQ783" s="740" t="s">
        <v>737</v>
      </c>
      <c r="AR783" s="691"/>
      <c r="AS783" s="691"/>
      <c r="AT783" s="740"/>
      <c r="AU783" s="765" t="s">
        <v>763</v>
      </c>
      <c r="AV783" s="765" t="s">
        <v>763</v>
      </c>
      <c r="AW783" s="766" t="s">
        <v>853</v>
      </c>
      <c r="AX783" s="765"/>
      <c r="AY783" s="691"/>
      <c r="AZ783" s="752"/>
      <c r="BA783" s="734" t="s">
        <v>778</v>
      </c>
      <c r="BB783" s="736"/>
      <c r="BC783" s="736"/>
      <c r="BD783" s="736"/>
      <c r="BE783" s="833" t="s">
        <v>1761</v>
      </c>
      <c r="BF783" s="794" t="s">
        <v>858</v>
      </c>
      <c r="BG783" s="746" t="s">
        <v>737</v>
      </c>
      <c r="BH783" s="746"/>
      <c r="BI783" s="747"/>
    </row>
    <row r="784" spans="1:61" ht="40.15" customHeight="1">
      <c r="A784" s="846">
        <v>790000426</v>
      </c>
      <c r="B784" s="784">
        <v>79</v>
      </c>
      <c r="C784" s="751" t="s">
        <v>884</v>
      </c>
      <c r="D784" s="753"/>
      <c r="E784" s="753" t="s">
        <v>826</v>
      </c>
      <c r="F784" s="785"/>
      <c r="G784" s="754" t="s">
        <v>747</v>
      </c>
      <c r="H784" s="754" t="s">
        <v>748</v>
      </c>
      <c r="I784" s="847">
        <v>500</v>
      </c>
      <c r="J784" s="843" t="s">
        <v>749</v>
      </c>
      <c r="K784" s="848" t="s">
        <v>5994</v>
      </c>
      <c r="L784" s="786">
        <v>790008205</v>
      </c>
      <c r="M784" s="733" t="s">
        <v>5995</v>
      </c>
      <c r="N784" s="769" t="s">
        <v>5996</v>
      </c>
      <c r="O784" s="734" t="s">
        <v>5997</v>
      </c>
      <c r="P784" s="734"/>
      <c r="Q784" s="760"/>
      <c r="R784" s="736">
        <v>79170</v>
      </c>
      <c r="S784" s="760" t="s">
        <v>5998</v>
      </c>
      <c r="T784" s="728" t="s">
        <v>5380</v>
      </c>
      <c r="U784" s="737" t="s">
        <v>5999</v>
      </c>
      <c r="V784" s="736" t="s">
        <v>813</v>
      </c>
      <c r="W784" s="734" t="s">
        <v>6000</v>
      </c>
      <c r="X784" s="736" t="s">
        <v>6001</v>
      </c>
      <c r="Y784" s="736" t="s">
        <v>954</v>
      </c>
      <c r="Z784" s="736" t="s">
        <v>6002</v>
      </c>
      <c r="AA784" s="736" t="s">
        <v>6003</v>
      </c>
      <c r="AB784" s="734" t="s">
        <v>6004</v>
      </c>
      <c r="AC784" s="736"/>
      <c r="AD784" s="736">
        <v>79170</v>
      </c>
      <c r="AE784" s="734" t="s">
        <v>5998</v>
      </c>
      <c r="AF784" s="736" t="s">
        <v>6005</v>
      </c>
      <c r="AG784" s="853"/>
      <c r="AH784" s="853"/>
      <c r="AI784" s="853"/>
      <c r="AJ784" s="853"/>
      <c r="AK784" s="853"/>
      <c r="AL784" s="853"/>
      <c r="AM784" s="763"/>
      <c r="AN784" s="738"/>
      <c r="AO784" s="858"/>
      <c r="AP784" s="691" t="s">
        <v>734</v>
      </c>
      <c r="AQ784" s="775" t="s">
        <v>734</v>
      </c>
      <c r="AR784" s="742" t="s">
        <v>748</v>
      </c>
      <c r="AS784" s="775" t="s">
        <v>6006</v>
      </c>
      <c r="AT784" s="897"/>
      <c r="AU784" s="743">
        <v>44562</v>
      </c>
      <c r="AV784" s="743">
        <v>46387</v>
      </c>
      <c r="AW784" s="744" t="s">
        <v>4840</v>
      </c>
      <c r="AX784" s="743">
        <v>44596</v>
      </c>
      <c r="AY784" s="712" t="s">
        <v>869</v>
      </c>
      <c r="AZ784" s="775" t="s">
        <v>734</v>
      </c>
      <c r="BA784" s="791"/>
      <c r="BB784" s="793" t="s">
        <v>6007</v>
      </c>
      <c r="BC784" s="793"/>
      <c r="BD784" s="793"/>
      <c r="BE784" s="776" t="s">
        <v>4081</v>
      </c>
      <c r="BF784" s="785" t="s">
        <v>826</v>
      </c>
      <c r="BG784" s="746" t="s">
        <v>737</v>
      </c>
      <c r="BH784" s="746"/>
      <c r="BI784" s="747"/>
    </row>
    <row r="785" spans="1:61" ht="55.15" customHeight="1">
      <c r="A785" s="846">
        <v>790002042</v>
      </c>
      <c r="B785" s="784">
        <v>79</v>
      </c>
      <c r="C785" s="753" t="s">
        <v>884</v>
      </c>
      <c r="D785" s="753"/>
      <c r="E785" s="753" t="s">
        <v>826</v>
      </c>
      <c r="F785" s="785"/>
      <c r="G785" s="754" t="s">
        <v>747</v>
      </c>
      <c r="H785" s="754" t="s">
        <v>748</v>
      </c>
      <c r="I785" s="847">
        <v>500</v>
      </c>
      <c r="J785" s="843" t="s">
        <v>749</v>
      </c>
      <c r="K785" s="848" t="s">
        <v>6008</v>
      </c>
      <c r="L785" s="786">
        <v>790008213</v>
      </c>
      <c r="M785" s="733" t="s">
        <v>6009</v>
      </c>
      <c r="N785" s="769" t="s">
        <v>6010</v>
      </c>
      <c r="O785" s="734" t="s">
        <v>6011</v>
      </c>
      <c r="P785" s="734"/>
      <c r="Q785" s="760"/>
      <c r="R785" s="736">
        <v>79370</v>
      </c>
      <c r="S785" s="760" t="s">
        <v>6012</v>
      </c>
      <c r="T785" s="728" t="s">
        <v>5380</v>
      </c>
      <c r="U785" s="737" t="s">
        <v>6013</v>
      </c>
      <c r="V785" s="736"/>
      <c r="W785" s="734"/>
      <c r="X785" s="736"/>
      <c r="Y785" s="736"/>
      <c r="Z785" s="736" t="s">
        <v>6014</v>
      </c>
      <c r="AA785" s="736"/>
      <c r="AB785" s="734" t="s">
        <v>6015</v>
      </c>
      <c r="AC785" s="736"/>
      <c r="AD785" s="736">
        <v>79370</v>
      </c>
      <c r="AE785" s="734" t="s">
        <v>6012</v>
      </c>
      <c r="AF785" s="736" t="s">
        <v>6016</v>
      </c>
      <c r="AG785" s="853"/>
      <c r="AH785" s="853"/>
      <c r="AI785" s="853"/>
      <c r="AJ785" s="853"/>
      <c r="AK785" s="853"/>
      <c r="AL785" s="853"/>
      <c r="AM785" s="763"/>
      <c r="AN785" s="738"/>
      <c r="AO785" s="858"/>
      <c r="AP785" s="691" t="s">
        <v>734</v>
      </c>
      <c r="AQ785" s="775" t="s">
        <v>734</v>
      </c>
      <c r="AR785" s="742" t="s">
        <v>748</v>
      </c>
      <c r="AS785" s="775" t="s">
        <v>6017</v>
      </c>
      <c r="AT785" s="742"/>
      <c r="AU785" s="743">
        <v>44927</v>
      </c>
      <c r="AV785" s="743">
        <v>46752</v>
      </c>
      <c r="AW785" s="744">
        <v>79</v>
      </c>
      <c r="AX785" s="743">
        <v>44893</v>
      </c>
      <c r="AY785" s="712" t="s">
        <v>869</v>
      </c>
      <c r="AZ785" s="775" t="s">
        <v>734</v>
      </c>
      <c r="BA785" s="791"/>
      <c r="BB785" s="793"/>
      <c r="BC785" s="793"/>
      <c r="BD785" s="793"/>
      <c r="BE785" s="833" t="s">
        <v>1761</v>
      </c>
      <c r="BF785" s="785" t="s">
        <v>826</v>
      </c>
      <c r="BG785" s="746" t="s">
        <v>737</v>
      </c>
      <c r="BH785" s="746"/>
      <c r="BI785" s="747"/>
    </row>
    <row r="786" spans="1:61" ht="40.15" customHeight="1">
      <c r="A786" s="846">
        <v>790003545</v>
      </c>
      <c r="B786" s="784">
        <v>79</v>
      </c>
      <c r="C786" s="751" t="s">
        <v>884</v>
      </c>
      <c r="D786" s="753"/>
      <c r="E786" s="753" t="s">
        <v>826</v>
      </c>
      <c r="F786" s="785"/>
      <c r="G786" s="754" t="s">
        <v>747</v>
      </c>
      <c r="H786" s="754" t="s">
        <v>748</v>
      </c>
      <c r="I786" s="847">
        <v>500</v>
      </c>
      <c r="J786" s="843" t="s">
        <v>749</v>
      </c>
      <c r="K786" s="848" t="s">
        <v>6018</v>
      </c>
      <c r="L786" s="786">
        <v>790008221</v>
      </c>
      <c r="M786" s="733" t="s">
        <v>5517</v>
      </c>
      <c r="N786" s="769" t="s">
        <v>6019</v>
      </c>
      <c r="O786" s="734" t="s">
        <v>6020</v>
      </c>
      <c r="P786" s="734" t="s">
        <v>6021</v>
      </c>
      <c r="Q786" s="760"/>
      <c r="R786" s="736">
        <v>79144</v>
      </c>
      <c r="S786" s="760" t="s">
        <v>6022</v>
      </c>
      <c r="T786" s="728" t="s">
        <v>5380</v>
      </c>
      <c r="U786" s="737" t="s">
        <v>6023</v>
      </c>
      <c r="V786" s="736" t="s">
        <v>813</v>
      </c>
      <c r="W786" s="734" t="s">
        <v>6024</v>
      </c>
      <c r="X786" s="736" t="s">
        <v>6025</v>
      </c>
      <c r="Y786" s="736" t="s">
        <v>954</v>
      </c>
      <c r="Z786" s="736" t="s">
        <v>6026</v>
      </c>
      <c r="AA786" s="736"/>
      <c r="AB786" s="734" t="s">
        <v>6027</v>
      </c>
      <c r="AC786" s="736"/>
      <c r="AD786" s="736">
        <v>79140</v>
      </c>
      <c r="AE786" s="734" t="s">
        <v>6028</v>
      </c>
      <c r="AF786" s="736" t="s">
        <v>6029</v>
      </c>
      <c r="AG786" s="853"/>
      <c r="AH786" s="853"/>
      <c r="AI786" s="853"/>
      <c r="AJ786" s="853"/>
      <c r="AK786" s="853"/>
      <c r="AL786" s="853"/>
      <c r="AM786" s="763"/>
      <c r="AN786" s="738"/>
      <c r="AO786" s="858"/>
      <c r="AP786" s="691" t="s">
        <v>734</v>
      </c>
      <c r="AQ786" s="775" t="s">
        <v>734</v>
      </c>
      <c r="AR786" s="712" t="s">
        <v>748</v>
      </c>
      <c r="AS786" s="712" t="s">
        <v>6030</v>
      </c>
      <c r="AT786" s="712"/>
      <c r="AU786" s="986">
        <v>44927</v>
      </c>
      <c r="AV786" s="986">
        <v>46752</v>
      </c>
      <c r="AW786" s="742" t="s">
        <v>4840</v>
      </c>
      <c r="AX786" s="986">
        <v>45092</v>
      </c>
      <c r="AY786" s="712" t="s">
        <v>869</v>
      </c>
      <c r="AZ786" s="712" t="s">
        <v>734</v>
      </c>
      <c r="BA786" s="791"/>
      <c r="BB786" s="793"/>
      <c r="BC786" s="793"/>
      <c r="BD786" s="793"/>
      <c r="BE786" s="776" t="s">
        <v>4081</v>
      </c>
      <c r="BF786" s="944" t="s">
        <v>826</v>
      </c>
      <c r="BG786" s="746" t="s">
        <v>737</v>
      </c>
      <c r="BH786" s="746"/>
      <c r="BI786" s="747"/>
    </row>
    <row r="787" spans="1:61" ht="40.15" customHeight="1">
      <c r="A787" s="846">
        <v>790000442</v>
      </c>
      <c r="B787" s="784">
        <v>79</v>
      </c>
      <c r="C787" s="751" t="s">
        <v>884</v>
      </c>
      <c r="D787" s="753"/>
      <c r="E787" s="753" t="s">
        <v>826</v>
      </c>
      <c r="F787" s="785"/>
      <c r="G787" s="754" t="s">
        <v>747</v>
      </c>
      <c r="H787" s="754" t="s">
        <v>748</v>
      </c>
      <c r="I787" s="847">
        <v>500</v>
      </c>
      <c r="J787" s="843" t="s">
        <v>749</v>
      </c>
      <c r="K787" s="848" t="s">
        <v>6031</v>
      </c>
      <c r="L787" s="786">
        <v>790008239</v>
      </c>
      <c r="M787" s="733" t="s">
        <v>5517</v>
      </c>
      <c r="N787" s="769" t="s">
        <v>6032</v>
      </c>
      <c r="O787" s="734" t="s">
        <v>6033</v>
      </c>
      <c r="P787" s="734"/>
      <c r="Q787" s="760"/>
      <c r="R787" s="736">
        <v>79220</v>
      </c>
      <c r="S787" s="760" t="s">
        <v>4833</v>
      </c>
      <c r="T787" s="728" t="s">
        <v>5380</v>
      </c>
      <c r="U787" s="737" t="s">
        <v>6034</v>
      </c>
      <c r="V787" s="736" t="s">
        <v>813</v>
      </c>
      <c r="W787" s="734" t="s">
        <v>6035</v>
      </c>
      <c r="X787" s="736" t="s">
        <v>6036</v>
      </c>
      <c r="Y787" s="736" t="s">
        <v>954</v>
      </c>
      <c r="Z787" s="736" t="s">
        <v>6037</v>
      </c>
      <c r="AA787" s="736" t="s">
        <v>6038</v>
      </c>
      <c r="AB787" s="734" t="s">
        <v>6039</v>
      </c>
      <c r="AC787" s="736"/>
      <c r="AD787" s="736">
        <v>79220</v>
      </c>
      <c r="AE787" s="734" t="s">
        <v>4833</v>
      </c>
      <c r="AF787" s="736" t="s">
        <v>6040</v>
      </c>
      <c r="AG787" s="853"/>
      <c r="AH787" s="853"/>
      <c r="AI787" s="853"/>
      <c r="AJ787" s="853"/>
      <c r="AK787" s="853"/>
      <c r="AL787" s="853"/>
      <c r="AM787" s="763"/>
      <c r="AN787" s="738"/>
      <c r="AO787" s="739"/>
      <c r="AP787" s="691" t="s">
        <v>734</v>
      </c>
      <c r="AQ787" s="775" t="s">
        <v>734</v>
      </c>
      <c r="AR787" s="742" t="s">
        <v>748</v>
      </c>
      <c r="AS787" s="775" t="s">
        <v>6041</v>
      </c>
      <c r="AT787" s="742"/>
      <c r="AU787" s="743">
        <v>43101</v>
      </c>
      <c r="AV787" s="743">
        <v>45291</v>
      </c>
      <c r="AW787" s="744">
        <v>79</v>
      </c>
      <c r="AX787" s="743">
        <v>43100</v>
      </c>
      <c r="AY787" s="712" t="s">
        <v>869</v>
      </c>
      <c r="AZ787" s="743"/>
      <c r="BA787" s="791"/>
      <c r="BB787" s="793" t="s">
        <v>6042</v>
      </c>
      <c r="BC787" s="793"/>
      <c r="BD787" s="793"/>
      <c r="BE787" s="776" t="s">
        <v>4081</v>
      </c>
      <c r="BF787" s="944" t="s">
        <v>826</v>
      </c>
      <c r="BG787" s="746" t="s">
        <v>737</v>
      </c>
      <c r="BH787" s="746"/>
      <c r="BI787" s="747"/>
    </row>
    <row r="788" spans="1:61" ht="44.45" customHeight="1">
      <c r="A788" s="846">
        <v>790009898</v>
      </c>
      <c r="B788" s="784">
        <v>79</v>
      </c>
      <c r="C788" s="751" t="s">
        <v>825</v>
      </c>
      <c r="D788" s="753"/>
      <c r="E788" s="753" t="s">
        <v>826</v>
      </c>
      <c r="F788" s="785"/>
      <c r="G788" s="754" t="s">
        <v>747</v>
      </c>
      <c r="H788" s="754" t="s">
        <v>748</v>
      </c>
      <c r="I788" s="847">
        <v>500</v>
      </c>
      <c r="J788" s="843" t="s">
        <v>749</v>
      </c>
      <c r="K788" s="848" t="s">
        <v>6043</v>
      </c>
      <c r="L788" s="786">
        <v>790009906</v>
      </c>
      <c r="M788" s="733" t="s">
        <v>6044</v>
      </c>
      <c r="N788" s="769" t="s">
        <v>6045</v>
      </c>
      <c r="O788" s="734" t="s">
        <v>6046</v>
      </c>
      <c r="P788" s="734"/>
      <c r="Q788" s="760"/>
      <c r="R788" s="736">
        <v>79180</v>
      </c>
      <c r="S788" s="760" t="s">
        <v>1318</v>
      </c>
      <c r="T788" s="728" t="s">
        <v>5380</v>
      </c>
      <c r="U788" s="737" t="s">
        <v>6047</v>
      </c>
      <c r="V788" s="736"/>
      <c r="W788" s="734"/>
      <c r="X788" s="736"/>
      <c r="Y788" s="736"/>
      <c r="Z788" s="736" t="s">
        <v>6048</v>
      </c>
      <c r="AA788" s="736"/>
      <c r="AB788" s="734" t="s">
        <v>6046</v>
      </c>
      <c r="AC788" s="736"/>
      <c r="AD788" s="736">
        <v>79180</v>
      </c>
      <c r="AE788" s="734" t="s">
        <v>1318</v>
      </c>
      <c r="AF788" s="736" t="s">
        <v>6048</v>
      </c>
      <c r="AG788" s="853"/>
      <c r="AH788" s="853"/>
      <c r="AI788" s="853"/>
      <c r="AJ788" s="853"/>
      <c r="AK788" s="853"/>
      <c r="AL788" s="853"/>
      <c r="AM788" s="763"/>
      <c r="AN788" s="738"/>
      <c r="AO788" s="858"/>
      <c r="AP788" s="691" t="s">
        <v>734</v>
      </c>
      <c r="AQ788" s="775" t="s">
        <v>734</v>
      </c>
      <c r="AR788" s="742" t="s">
        <v>748</v>
      </c>
      <c r="AS788" s="775" t="s">
        <v>6049</v>
      </c>
      <c r="AT788" s="742"/>
      <c r="AU788" s="743">
        <v>44927</v>
      </c>
      <c r="AV788" s="743">
        <v>46752</v>
      </c>
      <c r="AW788" s="744" t="s">
        <v>4840</v>
      </c>
      <c r="AX788" s="743">
        <v>44944</v>
      </c>
      <c r="AY788" s="712" t="s">
        <v>869</v>
      </c>
      <c r="AZ788" s="775" t="s">
        <v>734</v>
      </c>
      <c r="BA788" s="791"/>
      <c r="BB788" s="793"/>
      <c r="BC788" s="793"/>
      <c r="BD788" s="793"/>
      <c r="BE788" s="767" t="s">
        <v>2485</v>
      </c>
      <c r="BF788" s="785" t="s">
        <v>826</v>
      </c>
      <c r="BG788" s="746" t="s">
        <v>737</v>
      </c>
      <c r="BH788" s="746"/>
      <c r="BI788" s="747"/>
    </row>
    <row r="789" spans="1:61" ht="65.25" customHeight="1">
      <c r="A789" s="846">
        <v>790015903</v>
      </c>
      <c r="B789" s="784">
        <v>79</v>
      </c>
      <c r="C789" s="751" t="s">
        <v>825</v>
      </c>
      <c r="D789" s="753"/>
      <c r="E789" s="753" t="s">
        <v>826</v>
      </c>
      <c r="F789" s="785"/>
      <c r="G789" s="754" t="s">
        <v>747</v>
      </c>
      <c r="H789" s="754" t="s">
        <v>748</v>
      </c>
      <c r="I789" s="847">
        <v>500</v>
      </c>
      <c r="J789" s="843" t="s">
        <v>749</v>
      </c>
      <c r="K789" s="848" t="s">
        <v>6050</v>
      </c>
      <c r="L789" s="786">
        <v>790015895</v>
      </c>
      <c r="M789" s="733" t="s">
        <v>6051</v>
      </c>
      <c r="N789" s="769" t="s">
        <v>6052</v>
      </c>
      <c r="O789" s="734" t="s">
        <v>6053</v>
      </c>
      <c r="P789" s="734"/>
      <c r="Q789" s="760"/>
      <c r="R789" s="736">
        <v>79350</v>
      </c>
      <c r="S789" s="760" t="s">
        <v>6054</v>
      </c>
      <c r="T789" s="728" t="s">
        <v>5380</v>
      </c>
      <c r="U789" s="737" t="s">
        <v>6055</v>
      </c>
      <c r="V789" s="736"/>
      <c r="W789" s="734"/>
      <c r="X789" s="736"/>
      <c r="Y789" s="736"/>
      <c r="Z789" s="736" t="s">
        <v>6056</v>
      </c>
      <c r="AA789" s="736"/>
      <c r="AB789" s="734" t="s">
        <v>6057</v>
      </c>
      <c r="AC789" s="736"/>
      <c r="AD789" s="736">
        <v>79350</v>
      </c>
      <c r="AE789" s="734" t="s">
        <v>6054</v>
      </c>
      <c r="AF789" s="736" t="s">
        <v>6058</v>
      </c>
      <c r="AG789" s="853"/>
      <c r="AH789" s="853"/>
      <c r="AI789" s="853"/>
      <c r="AJ789" s="853"/>
      <c r="AK789" s="853"/>
      <c r="AL789" s="853"/>
      <c r="AM789" s="763"/>
      <c r="AN789" s="738"/>
      <c r="AO789" s="772"/>
      <c r="AP789" s="691" t="s">
        <v>734</v>
      </c>
      <c r="AQ789" s="775" t="s">
        <v>734</v>
      </c>
      <c r="AR789" s="742" t="s">
        <v>748</v>
      </c>
      <c r="AS789" s="775" t="s">
        <v>6059</v>
      </c>
      <c r="AT789" s="897"/>
      <c r="AU789" s="743">
        <v>44197</v>
      </c>
      <c r="AV789" s="743">
        <v>46022</v>
      </c>
      <c r="AW789" s="744">
        <v>79</v>
      </c>
      <c r="AX789" s="743">
        <v>44428</v>
      </c>
      <c r="AY789" s="712" t="s">
        <v>869</v>
      </c>
      <c r="AZ789" s="775" t="s">
        <v>734</v>
      </c>
      <c r="BA789" s="791"/>
      <c r="BB789" s="793"/>
      <c r="BC789" s="793"/>
      <c r="BD789" s="793"/>
      <c r="BE789" s="767" t="s">
        <v>2485</v>
      </c>
      <c r="BF789" s="785" t="s">
        <v>826</v>
      </c>
      <c r="BG789" s="746" t="s">
        <v>737</v>
      </c>
      <c r="BH789" s="746"/>
      <c r="BI789" s="747"/>
    </row>
    <row r="790" spans="1:61" ht="40.15" customHeight="1">
      <c r="A790" s="846">
        <v>790006746</v>
      </c>
      <c r="B790" s="784">
        <v>79</v>
      </c>
      <c r="C790" s="751" t="s">
        <v>825</v>
      </c>
      <c r="D790" s="753"/>
      <c r="E790" s="753" t="s">
        <v>826</v>
      </c>
      <c r="F790" s="785"/>
      <c r="G790" s="754" t="s">
        <v>747</v>
      </c>
      <c r="H790" s="754" t="s">
        <v>748</v>
      </c>
      <c r="I790" s="847">
        <v>500</v>
      </c>
      <c r="J790" s="843" t="s">
        <v>749</v>
      </c>
      <c r="K790" s="848" t="s">
        <v>6060</v>
      </c>
      <c r="L790" s="786">
        <v>790008312</v>
      </c>
      <c r="M790" s="733" t="s">
        <v>5517</v>
      </c>
      <c r="N790" s="769" t="s">
        <v>6061</v>
      </c>
      <c r="O790" s="734" t="s">
        <v>6062</v>
      </c>
      <c r="P790" s="734"/>
      <c r="Q790" s="760"/>
      <c r="R790" s="736">
        <v>79160</v>
      </c>
      <c r="S790" s="760" t="s">
        <v>832</v>
      </c>
      <c r="T790" s="728" t="s">
        <v>5380</v>
      </c>
      <c r="U790" s="737" t="s">
        <v>6063</v>
      </c>
      <c r="V790" s="736" t="s">
        <v>813</v>
      </c>
      <c r="W790" s="734" t="s">
        <v>6064</v>
      </c>
      <c r="X790" s="736"/>
      <c r="Y790" s="736" t="s">
        <v>954</v>
      </c>
      <c r="Z790" s="736" t="s">
        <v>6065</v>
      </c>
      <c r="AA790" s="736" t="s">
        <v>6066</v>
      </c>
      <c r="AB790" s="734" t="s">
        <v>2935</v>
      </c>
      <c r="AC790" s="736"/>
      <c r="AD790" s="736">
        <v>79160</v>
      </c>
      <c r="AE790" s="734" t="s">
        <v>839</v>
      </c>
      <c r="AF790" s="736" t="s">
        <v>6067</v>
      </c>
      <c r="AG790" s="853"/>
      <c r="AH790" s="853"/>
      <c r="AI790" s="853"/>
      <c r="AJ790" s="853"/>
      <c r="AK790" s="853"/>
      <c r="AL790" s="853"/>
      <c r="AM790" s="763"/>
      <c r="AN790" s="738"/>
      <c r="AO790" s="739"/>
      <c r="AP790" s="936" t="s">
        <v>734</v>
      </c>
      <c r="AQ790" s="822" t="s">
        <v>734</v>
      </c>
      <c r="AR790" s="742" t="s">
        <v>748</v>
      </c>
      <c r="AS790" s="775" t="s">
        <v>6068</v>
      </c>
      <c r="AT790" s="742"/>
      <c r="AU790" s="743">
        <v>43101</v>
      </c>
      <c r="AV790" s="743">
        <v>44926</v>
      </c>
      <c r="AW790" s="744">
        <v>79</v>
      </c>
      <c r="AX790" s="743">
        <v>43090</v>
      </c>
      <c r="AY790" s="712" t="s">
        <v>869</v>
      </c>
      <c r="AZ790" s="743"/>
      <c r="BA790" s="791" t="s">
        <v>6069</v>
      </c>
      <c r="BB790" s="793"/>
      <c r="BC790" s="793"/>
      <c r="BD790" s="793"/>
      <c r="BE790" s="767" t="s">
        <v>2485</v>
      </c>
      <c r="BF790" s="785" t="s">
        <v>826</v>
      </c>
      <c r="BG790" s="746" t="s">
        <v>737</v>
      </c>
      <c r="BH790" s="746"/>
      <c r="BI790" s="747"/>
    </row>
    <row r="791" spans="1:61" ht="40.15" customHeight="1">
      <c r="A791" s="846">
        <v>790000459</v>
      </c>
      <c r="B791" s="784">
        <v>79</v>
      </c>
      <c r="C791" s="734" t="s">
        <v>825</v>
      </c>
      <c r="D791" s="753"/>
      <c r="E791" s="753" t="s">
        <v>826</v>
      </c>
      <c r="F791" s="785"/>
      <c r="G791" s="754" t="s">
        <v>747</v>
      </c>
      <c r="H791" s="754" t="s">
        <v>748</v>
      </c>
      <c r="I791" s="847">
        <v>500</v>
      </c>
      <c r="J791" s="843" t="s">
        <v>749</v>
      </c>
      <c r="K791" s="848" t="s">
        <v>6070</v>
      </c>
      <c r="L791" s="786">
        <v>790008254</v>
      </c>
      <c r="M791" s="733" t="s">
        <v>5517</v>
      </c>
      <c r="N791" s="769" t="s">
        <v>6071</v>
      </c>
      <c r="O791" s="734" t="s">
        <v>6072</v>
      </c>
      <c r="P791" s="734"/>
      <c r="Q791" s="760"/>
      <c r="R791" s="736">
        <v>79440</v>
      </c>
      <c r="S791" s="760" t="s">
        <v>6073</v>
      </c>
      <c r="T791" s="728" t="s">
        <v>5380</v>
      </c>
      <c r="U791" s="737" t="s">
        <v>6074</v>
      </c>
      <c r="V791" s="736" t="s">
        <v>724</v>
      </c>
      <c r="W791" s="734" t="s">
        <v>6075</v>
      </c>
      <c r="X791" s="736" t="s">
        <v>6076</v>
      </c>
      <c r="Y791" s="736" t="s">
        <v>727</v>
      </c>
      <c r="Z791" s="736" t="s">
        <v>6077</v>
      </c>
      <c r="AA791" s="736" t="s">
        <v>6078</v>
      </c>
      <c r="AB791" s="734" t="s">
        <v>6079</v>
      </c>
      <c r="AC791" s="736"/>
      <c r="AD791" s="736">
        <v>79440</v>
      </c>
      <c r="AE791" s="734" t="s">
        <v>6073</v>
      </c>
      <c r="AF791" s="736" t="s">
        <v>6080</v>
      </c>
      <c r="AG791" s="853"/>
      <c r="AH791" s="853"/>
      <c r="AI791" s="853"/>
      <c r="AJ791" s="853"/>
      <c r="AK791" s="853"/>
      <c r="AL791" s="853"/>
      <c r="AM791" s="763"/>
      <c r="AN791" s="738"/>
      <c r="AO791" s="772"/>
      <c r="AP791" s="691" t="s">
        <v>734</v>
      </c>
      <c r="AQ791" s="775" t="s">
        <v>734</v>
      </c>
      <c r="AR791" s="742" t="s">
        <v>748</v>
      </c>
      <c r="AS791" s="775" t="s">
        <v>6081</v>
      </c>
      <c r="AT791" s="742"/>
      <c r="AU791" s="743">
        <v>45658</v>
      </c>
      <c r="AV791" s="743" t="s">
        <v>6082</v>
      </c>
      <c r="AW791" s="744" t="s">
        <v>4840</v>
      </c>
      <c r="AX791" s="743">
        <v>45779</v>
      </c>
      <c r="AY791" s="712" t="s">
        <v>869</v>
      </c>
      <c r="AZ791" s="775"/>
      <c r="BA791" s="791"/>
      <c r="BB791" s="1017" t="s">
        <v>6083</v>
      </c>
      <c r="BC791" s="793"/>
      <c r="BD791" s="793"/>
      <c r="BE791" s="767" t="s">
        <v>1277</v>
      </c>
      <c r="BF791" s="785" t="s">
        <v>826</v>
      </c>
      <c r="BG791" s="746" t="s">
        <v>737</v>
      </c>
      <c r="BH791" s="746"/>
      <c r="BI791" s="747"/>
    </row>
    <row r="792" spans="1:61" ht="40.15" customHeight="1">
      <c r="A792" s="846">
        <v>790013908</v>
      </c>
      <c r="B792" s="784">
        <v>79</v>
      </c>
      <c r="C792" s="753" t="s">
        <v>884</v>
      </c>
      <c r="D792" s="753"/>
      <c r="E792" s="753" t="s">
        <v>826</v>
      </c>
      <c r="F792" s="785"/>
      <c r="G792" s="791" t="s">
        <v>907</v>
      </c>
      <c r="H792" s="754" t="s">
        <v>748</v>
      </c>
      <c r="I792" s="730">
        <v>202</v>
      </c>
      <c r="J792" s="756" t="s">
        <v>1762</v>
      </c>
      <c r="K792" s="856" t="s">
        <v>6084</v>
      </c>
      <c r="L792" s="857">
        <v>790016075</v>
      </c>
      <c r="M792" s="733" t="s">
        <v>6085</v>
      </c>
      <c r="N792" s="769" t="s">
        <v>6086</v>
      </c>
      <c r="O792" s="734" t="s">
        <v>6087</v>
      </c>
      <c r="P792" s="734"/>
      <c r="Q792" s="760"/>
      <c r="R792" s="736">
        <v>79270</v>
      </c>
      <c r="S792" s="760" t="s">
        <v>6088</v>
      </c>
      <c r="T792" s="728" t="s">
        <v>5380</v>
      </c>
      <c r="U792" s="737" t="s">
        <v>6089</v>
      </c>
      <c r="V792" s="736"/>
      <c r="W792" s="734"/>
      <c r="X792" s="736"/>
      <c r="Y792" s="736"/>
      <c r="Z792" s="736" t="s">
        <v>6090</v>
      </c>
      <c r="AA792" s="736"/>
      <c r="AB792" s="734" t="s">
        <v>6091</v>
      </c>
      <c r="AC792" s="736"/>
      <c r="AD792" s="736">
        <v>79270</v>
      </c>
      <c r="AE792" s="734" t="s">
        <v>6088</v>
      </c>
      <c r="AF792" s="736" t="s">
        <v>6092</v>
      </c>
      <c r="AG792" s="853"/>
      <c r="AH792" s="853"/>
      <c r="AI792" s="853"/>
      <c r="AJ792" s="853"/>
      <c r="AK792" s="853"/>
      <c r="AL792" s="853"/>
      <c r="AM792" s="763"/>
      <c r="AN792" s="738"/>
      <c r="AO792" s="858"/>
      <c r="AP792" s="752" t="s">
        <v>737</v>
      </c>
      <c r="AQ792" s="859" t="s">
        <v>737</v>
      </c>
      <c r="AR792" s="691"/>
      <c r="AS792" s="752"/>
      <c r="AT792" s="822" t="s">
        <v>1769</v>
      </c>
      <c r="AU792" s="765" t="s">
        <v>763</v>
      </c>
      <c r="AV792" s="765" t="s">
        <v>763</v>
      </c>
      <c r="AW792" s="766" t="s">
        <v>763</v>
      </c>
      <c r="AX792" s="765"/>
      <c r="AY792" s="718"/>
      <c r="AZ792" s="752"/>
      <c r="BA792" s="791"/>
      <c r="BB792" s="793"/>
      <c r="BC792" s="793"/>
      <c r="BD792" s="793"/>
      <c r="BE792" s="833" t="s">
        <v>1761</v>
      </c>
      <c r="BF792" s="785" t="s">
        <v>826</v>
      </c>
      <c r="BG792" s="746" t="s">
        <v>737</v>
      </c>
      <c r="BH792" s="746"/>
      <c r="BI792" s="747"/>
    </row>
    <row r="793" spans="1:61" ht="40.15" customHeight="1">
      <c r="A793" s="846">
        <v>790000418</v>
      </c>
      <c r="B793" s="784">
        <v>79</v>
      </c>
      <c r="C793" s="734" t="s">
        <v>825</v>
      </c>
      <c r="D793" s="753"/>
      <c r="E793" s="753" t="s">
        <v>826</v>
      </c>
      <c r="F793" s="785"/>
      <c r="G793" s="754" t="s">
        <v>747</v>
      </c>
      <c r="H793" s="754" t="s">
        <v>748</v>
      </c>
      <c r="I793" s="847">
        <v>500</v>
      </c>
      <c r="J793" s="843" t="s">
        <v>749</v>
      </c>
      <c r="K793" s="848" t="s">
        <v>6093</v>
      </c>
      <c r="L793" s="786">
        <v>790008247</v>
      </c>
      <c r="M793" s="733" t="s">
        <v>5517</v>
      </c>
      <c r="N793" s="769" t="s">
        <v>6094</v>
      </c>
      <c r="O793" s="734" t="s">
        <v>6095</v>
      </c>
      <c r="P793" s="734"/>
      <c r="Q793" s="760"/>
      <c r="R793" s="736">
        <v>79430</v>
      </c>
      <c r="S793" s="760" t="s">
        <v>6096</v>
      </c>
      <c r="T793" s="728" t="s">
        <v>5380</v>
      </c>
      <c r="U793" s="737" t="s">
        <v>6097</v>
      </c>
      <c r="V793" s="736" t="s">
        <v>724</v>
      </c>
      <c r="W793" s="734" t="s">
        <v>4149</v>
      </c>
      <c r="X793" s="736" t="s">
        <v>3353</v>
      </c>
      <c r="Y793" s="736" t="s">
        <v>727</v>
      </c>
      <c r="Z793" s="736" t="s">
        <v>6098</v>
      </c>
      <c r="AA793" s="734"/>
      <c r="AB793" s="734" t="s">
        <v>6099</v>
      </c>
      <c r="AC793" s="736"/>
      <c r="AD793" s="736">
        <v>79430</v>
      </c>
      <c r="AE793" s="734" t="s">
        <v>6100</v>
      </c>
      <c r="AF793" s="736" t="s">
        <v>6101</v>
      </c>
      <c r="AG793" s="853"/>
      <c r="AH793" s="853"/>
      <c r="AI793" s="853"/>
      <c r="AJ793" s="853"/>
      <c r="AK793" s="853"/>
      <c r="AL793" s="853"/>
      <c r="AM793" s="763"/>
      <c r="AN793" s="738"/>
      <c r="AO793" s="772"/>
      <c r="AP793" s="904" t="s">
        <v>734</v>
      </c>
      <c r="AQ793" s="822" t="s">
        <v>734</v>
      </c>
      <c r="AR793" s="742" t="s">
        <v>748</v>
      </c>
      <c r="AS793" s="775" t="s">
        <v>6102</v>
      </c>
      <c r="AT793" s="742" t="s">
        <v>6103</v>
      </c>
      <c r="AU793" s="743">
        <v>43466</v>
      </c>
      <c r="AV793" s="743">
        <v>46022</v>
      </c>
      <c r="AW793" s="744">
        <v>79</v>
      </c>
      <c r="AX793" s="743">
        <v>45618</v>
      </c>
      <c r="AY793" s="712" t="s">
        <v>869</v>
      </c>
      <c r="AZ793" s="775"/>
      <c r="BA793" s="791"/>
      <c r="BB793" s="791" t="s">
        <v>6104</v>
      </c>
      <c r="BC793" s="793"/>
      <c r="BD793" s="793"/>
      <c r="BE793" s="767" t="s">
        <v>1277</v>
      </c>
      <c r="BF793" s="785" t="s">
        <v>826</v>
      </c>
      <c r="BG793" s="746" t="s">
        <v>737</v>
      </c>
      <c r="BH793" s="746"/>
      <c r="BI793" s="747"/>
    </row>
    <row r="794" spans="1:61" ht="40.15" customHeight="1">
      <c r="A794" s="846">
        <v>790014708</v>
      </c>
      <c r="B794" s="784">
        <v>79</v>
      </c>
      <c r="C794" s="751" t="s">
        <v>825</v>
      </c>
      <c r="D794" s="753"/>
      <c r="E794" s="753" t="s">
        <v>826</v>
      </c>
      <c r="F794" s="785"/>
      <c r="G794" s="754" t="s">
        <v>747</v>
      </c>
      <c r="H794" s="754" t="s">
        <v>748</v>
      </c>
      <c r="I794" s="847">
        <v>500</v>
      </c>
      <c r="J794" s="843" t="s">
        <v>749</v>
      </c>
      <c r="K794" s="856" t="s">
        <v>6105</v>
      </c>
      <c r="L794" s="786">
        <v>790014070</v>
      </c>
      <c r="M794" s="733" t="s">
        <v>6106</v>
      </c>
      <c r="N794" s="769" t="s">
        <v>6107</v>
      </c>
      <c r="O794" s="734" t="s">
        <v>6108</v>
      </c>
      <c r="P794" s="734"/>
      <c r="Q794" s="760"/>
      <c r="R794" s="736">
        <v>79200</v>
      </c>
      <c r="S794" s="760" t="s">
        <v>1305</v>
      </c>
      <c r="T794" s="728" t="s">
        <v>5380</v>
      </c>
      <c r="U794" s="737" t="s">
        <v>6109</v>
      </c>
      <c r="V794" s="736" t="s">
        <v>724</v>
      </c>
      <c r="W794" s="734" t="s">
        <v>6110</v>
      </c>
      <c r="X794" s="736" t="s">
        <v>6111</v>
      </c>
      <c r="Y794" s="736"/>
      <c r="Z794" s="736" t="s">
        <v>6112</v>
      </c>
      <c r="AA794" s="734" t="s">
        <v>6113</v>
      </c>
      <c r="AB794" s="734" t="s">
        <v>6114</v>
      </c>
      <c r="AC794" s="736"/>
      <c r="AD794" s="736">
        <v>79200</v>
      </c>
      <c r="AE794" s="734" t="s">
        <v>1305</v>
      </c>
      <c r="AF794" s="736" t="s">
        <v>6115</v>
      </c>
      <c r="AG794" s="853"/>
      <c r="AH794" s="853"/>
      <c r="AI794" s="853"/>
      <c r="AJ794" s="853"/>
      <c r="AK794" s="853"/>
      <c r="AL794" s="853"/>
      <c r="AM794" s="763"/>
      <c r="AN794" s="738"/>
      <c r="AO794" s="858"/>
      <c r="AP794" s="691" t="s">
        <v>734</v>
      </c>
      <c r="AQ794" s="752" t="s">
        <v>737</v>
      </c>
      <c r="AR794" s="691"/>
      <c r="AS794" s="752"/>
      <c r="AT794" s="691"/>
      <c r="AU794" s="765" t="s">
        <v>763</v>
      </c>
      <c r="AV794" s="765" t="s">
        <v>763</v>
      </c>
      <c r="AW794" s="766" t="s">
        <v>763</v>
      </c>
      <c r="AX794" s="765"/>
      <c r="AY794" s="718"/>
      <c r="AZ794" s="752"/>
      <c r="BA794" s="791" t="s">
        <v>6116</v>
      </c>
      <c r="BB794" s="793" t="s">
        <v>6117</v>
      </c>
      <c r="BC794" s="793"/>
      <c r="BD794" s="793"/>
      <c r="BE794" s="767" t="s">
        <v>2485</v>
      </c>
      <c r="BF794" s="785" t="s">
        <v>826</v>
      </c>
      <c r="BG794" s="746" t="s">
        <v>737</v>
      </c>
      <c r="BH794" s="746"/>
      <c r="BI794" s="747"/>
    </row>
    <row r="795" spans="1:61" ht="40.15" customHeight="1">
      <c r="A795" s="846">
        <v>790014724</v>
      </c>
      <c r="B795" s="784">
        <v>79</v>
      </c>
      <c r="C795" s="751" t="s">
        <v>825</v>
      </c>
      <c r="D795" s="753"/>
      <c r="E795" s="753" t="s">
        <v>826</v>
      </c>
      <c r="F795" s="785"/>
      <c r="G795" s="754" t="s">
        <v>747</v>
      </c>
      <c r="H795" s="754" t="s">
        <v>748</v>
      </c>
      <c r="I795" s="847">
        <v>500</v>
      </c>
      <c r="J795" s="843" t="s">
        <v>749</v>
      </c>
      <c r="K795" s="848" t="s">
        <v>6118</v>
      </c>
      <c r="L795" s="786">
        <v>790014716</v>
      </c>
      <c r="M795" s="733" t="s">
        <v>5517</v>
      </c>
      <c r="N795" s="769" t="s">
        <v>6119</v>
      </c>
      <c r="O795" s="734" t="s">
        <v>6120</v>
      </c>
      <c r="P795" s="734"/>
      <c r="Q795" s="760"/>
      <c r="R795" s="736">
        <v>79200</v>
      </c>
      <c r="S795" s="760" t="s">
        <v>4884</v>
      </c>
      <c r="T795" s="728" t="s">
        <v>5380</v>
      </c>
      <c r="U795" s="737" t="s">
        <v>6121</v>
      </c>
      <c r="V795" s="736"/>
      <c r="W795" s="734"/>
      <c r="X795" s="736"/>
      <c r="Y795" s="736"/>
      <c r="Z795" s="736" t="s">
        <v>6122</v>
      </c>
      <c r="AA795" s="736"/>
      <c r="AB795" s="734" t="s">
        <v>6123</v>
      </c>
      <c r="AC795" s="736"/>
      <c r="AD795" s="736">
        <v>79200</v>
      </c>
      <c r="AE795" s="734" t="s">
        <v>4884</v>
      </c>
      <c r="AF795" s="736" t="s">
        <v>6124</v>
      </c>
      <c r="AG795" s="853"/>
      <c r="AH795" s="853"/>
      <c r="AI795" s="853"/>
      <c r="AJ795" s="853"/>
      <c r="AK795" s="853"/>
      <c r="AL795" s="853"/>
      <c r="AM795" s="763"/>
      <c r="AN795" s="738"/>
      <c r="AO795" s="739"/>
      <c r="AP795" s="936" t="s">
        <v>734</v>
      </c>
      <c r="AQ795" s="822" t="s">
        <v>734</v>
      </c>
      <c r="AR795" s="742" t="s">
        <v>748</v>
      </c>
      <c r="AS795" s="775" t="s">
        <v>6125</v>
      </c>
      <c r="AT795" s="742"/>
      <c r="AU795" s="743">
        <v>43101</v>
      </c>
      <c r="AV795" s="743">
        <v>44926</v>
      </c>
      <c r="AW795" s="744">
        <v>79</v>
      </c>
      <c r="AX795" s="743">
        <v>43098</v>
      </c>
      <c r="AY795" s="712" t="s">
        <v>869</v>
      </c>
      <c r="AZ795" s="743"/>
      <c r="BA795" s="791" t="s">
        <v>6126</v>
      </c>
      <c r="BB795" s="791" t="s">
        <v>6127</v>
      </c>
      <c r="BC795" s="793"/>
      <c r="BD795" s="793"/>
      <c r="BE795" s="767" t="s">
        <v>2485</v>
      </c>
      <c r="BF795" s="785" t="s">
        <v>826</v>
      </c>
      <c r="BG795" s="746" t="s">
        <v>737</v>
      </c>
      <c r="BH795" s="746"/>
      <c r="BI795" s="747"/>
    </row>
    <row r="796" spans="1:61" ht="111.6" customHeight="1">
      <c r="A796" s="846">
        <v>790000343</v>
      </c>
      <c r="B796" s="784">
        <v>79</v>
      </c>
      <c r="C796" s="751" t="s">
        <v>884</v>
      </c>
      <c r="D796" s="753"/>
      <c r="E796" s="753" t="s">
        <v>826</v>
      </c>
      <c r="F796" s="785"/>
      <c r="G796" s="754" t="s">
        <v>747</v>
      </c>
      <c r="H796" s="754" t="s">
        <v>748</v>
      </c>
      <c r="I796" s="847">
        <v>500</v>
      </c>
      <c r="J796" s="843" t="s">
        <v>749</v>
      </c>
      <c r="K796" s="848" t="s">
        <v>6128</v>
      </c>
      <c r="L796" s="786">
        <v>790011951</v>
      </c>
      <c r="M796" s="733" t="s">
        <v>5517</v>
      </c>
      <c r="N796" s="769" t="s">
        <v>6129</v>
      </c>
      <c r="O796" s="734" t="s">
        <v>6130</v>
      </c>
      <c r="P796" s="734"/>
      <c r="Q796" s="760"/>
      <c r="R796" s="736">
        <v>79340</v>
      </c>
      <c r="S796" s="760" t="s">
        <v>6131</v>
      </c>
      <c r="T796" s="728" t="s">
        <v>5380</v>
      </c>
      <c r="U796" s="737" t="s">
        <v>6132</v>
      </c>
      <c r="V796" s="736" t="s">
        <v>724</v>
      </c>
      <c r="W796" s="734" t="s">
        <v>6133</v>
      </c>
      <c r="X796" s="736" t="s">
        <v>1307</v>
      </c>
      <c r="Y796" s="736" t="s">
        <v>5818</v>
      </c>
      <c r="Z796" s="736" t="s">
        <v>6134</v>
      </c>
      <c r="AA796" s="734"/>
      <c r="AB796" s="734" t="s">
        <v>781</v>
      </c>
      <c r="AC796" s="736"/>
      <c r="AD796" s="736">
        <v>79340</v>
      </c>
      <c r="AE796" s="734" t="s">
        <v>6131</v>
      </c>
      <c r="AF796" s="736" t="s">
        <v>6135</v>
      </c>
      <c r="AG796" s="853"/>
      <c r="AH796" s="853"/>
      <c r="AI796" s="853"/>
      <c r="AJ796" s="853"/>
      <c r="AK796" s="853"/>
      <c r="AL796" s="853"/>
      <c r="AM796" s="763"/>
      <c r="AN796" s="738"/>
      <c r="AO796" s="739"/>
      <c r="AP796" s="691" t="s">
        <v>734</v>
      </c>
      <c r="AQ796" s="775" t="s">
        <v>734</v>
      </c>
      <c r="AR796" s="742" t="s">
        <v>748</v>
      </c>
      <c r="AS796" s="775" t="s">
        <v>6136</v>
      </c>
      <c r="AT796" s="742"/>
      <c r="AU796" s="743">
        <v>43882</v>
      </c>
      <c r="AV796" s="743">
        <v>45708</v>
      </c>
      <c r="AW796" s="905" t="s">
        <v>6137</v>
      </c>
      <c r="AX796" s="743">
        <v>43882</v>
      </c>
      <c r="AY796" s="712" t="s">
        <v>869</v>
      </c>
      <c r="AZ796" s="775" t="s">
        <v>734</v>
      </c>
      <c r="BA796" s="791"/>
      <c r="BB796" s="793"/>
      <c r="BC796" s="793"/>
      <c r="BD796" s="793"/>
      <c r="BE796" s="776" t="s">
        <v>4081</v>
      </c>
      <c r="BF796" s="785" t="s">
        <v>826</v>
      </c>
      <c r="BG796" s="746" t="s">
        <v>737</v>
      </c>
      <c r="BH796" s="746"/>
      <c r="BI796" s="747"/>
    </row>
    <row r="797" spans="1:61" ht="40.15" customHeight="1">
      <c r="A797" s="846">
        <v>790008791</v>
      </c>
      <c r="B797" s="784">
        <v>79</v>
      </c>
      <c r="C797" s="751" t="s">
        <v>825</v>
      </c>
      <c r="D797" s="753"/>
      <c r="E797" s="753" t="s">
        <v>826</v>
      </c>
      <c r="F797" s="785"/>
      <c r="G797" s="754" t="s">
        <v>747</v>
      </c>
      <c r="H797" s="754" t="s">
        <v>748</v>
      </c>
      <c r="I797" s="847">
        <v>500</v>
      </c>
      <c r="J797" s="843" t="s">
        <v>749</v>
      </c>
      <c r="K797" s="856" t="s">
        <v>6138</v>
      </c>
      <c r="L797" s="786">
        <v>790020192</v>
      </c>
      <c r="M797" s="733" t="s">
        <v>6139</v>
      </c>
      <c r="N797" s="769" t="s">
        <v>6140</v>
      </c>
      <c r="O797" s="734" t="s">
        <v>6141</v>
      </c>
      <c r="P797" s="734"/>
      <c r="Q797" s="760"/>
      <c r="R797" s="736">
        <v>79320</v>
      </c>
      <c r="S797" s="760" t="s">
        <v>6142</v>
      </c>
      <c r="T797" s="728" t="s">
        <v>5380</v>
      </c>
      <c r="U797" s="737" t="s">
        <v>6143</v>
      </c>
      <c r="V797" s="736" t="s">
        <v>724</v>
      </c>
      <c r="W797" s="734" t="s">
        <v>1998</v>
      </c>
      <c r="X797" s="736" t="s">
        <v>6144</v>
      </c>
      <c r="Y797" s="736" t="s">
        <v>727</v>
      </c>
      <c r="Z797" s="736" t="s">
        <v>6145</v>
      </c>
      <c r="AA797" s="736"/>
      <c r="AB797" s="734" t="s">
        <v>6146</v>
      </c>
      <c r="AC797" s="736" t="s">
        <v>6147</v>
      </c>
      <c r="AD797" s="736">
        <v>79320</v>
      </c>
      <c r="AE797" s="734" t="s">
        <v>6142</v>
      </c>
      <c r="AF797" s="736" t="s">
        <v>6148</v>
      </c>
      <c r="AG797" s="853"/>
      <c r="AH797" s="853"/>
      <c r="AI797" s="853"/>
      <c r="AJ797" s="853"/>
      <c r="AK797" s="853"/>
      <c r="AL797" s="853"/>
      <c r="AM797" s="763"/>
      <c r="AN797" s="738"/>
      <c r="AO797" s="772"/>
      <c r="AP797" s="904" t="s">
        <v>734</v>
      </c>
      <c r="AQ797" s="859" t="s">
        <v>737</v>
      </c>
      <c r="AR797" s="691"/>
      <c r="AS797" s="752"/>
      <c r="AT797" s="691"/>
      <c r="AU797" s="765" t="s">
        <v>763</v>
      </c>
      <c r="AV797" s="765" t="s">
        <v>763</v>
      </c>
      <c r="AW797" s="766" t="s">
        <v>763</v>
      </c>
      <c r="AX797" s="765"/>
      <c r="AY797" s="718"/>
      <c r="AZ797" s="752"/>
      <c r="BA797" s="791"/>
      <c r="BB797" s="791" t="s">
        <v>6149</v>
      </c>
      <c r="BC797" s="793"/>
      <c r="BD797" s="793"/>
      <c r="BE797" s="767" t="s">
        <v>2485</v>
      </c>
      <c r="BF797" s="785" t="s">
        <v>826</v>
      </c>
      <c r="BG797" s="746" t="s">
        <v>737</v>
      </c>
      <c r="BH797" s="746"/>
      <c r="BI797" s="747"/>
    </row>
    <row r="798" spans="1:61" ht="68.25" customHeight="1">
      <c r="A798" s="783">
        <v>790008015</v>
      </c>
      <c r="B798" s="784">
        <v>79</v>
      </c>
      <c r="C798" s="734" t="s">
        <v>825</v>
      </c>
      <c r="D798" s="728"/>
      <c r="E798" s="753" t="s">
        <v>826</v>
      </c>
      <c r="F798" s="785"/>
      <c r="G798" s="771" t="s">
        <v>769</v>
      </c>
      <c r="H798" s="771" t="s">
        <v>770</v>
      </c>
      <c r="I798" s="770">
        <v>354</v>
      </c>
      <c r="J798" s="771" t="s">
        <v>771</v>
      </c>
      <c r="K798" s="799" t="s">
        <v>6150</v>
      </c>
      <c r="L798" s="786">
        <v>790008270</v>
      </c>
      <c r="M798" s="733" t="s">
        <v>6151</v>
      </c>
      <c r="N798" s="769" t="s">
        <v>6152</v>
      </c>
      <c r="O798" s="734" t="s">
        <v>6153</v>
      </c>
      <c r="P798" s="734"/>
      <c r="Q798" s="787"/>
      <c r="R798" s="736">
        <v>79000</v>
      </c>
      <c r="S798" s="787" t="s">
        <v>1295</v>
      </c>
      <c r="T798" s="728" t="s">
        <v>5380</v>
      </c>
      <c r="U798" s="737" t="s">
        <v>6154</v>
      </c>
      <c r="V798" s="736"/>
      <c r="W798" s="734"/>
      <c r="X798" s="736"/>
      <c r="Y798" s="736"/>
      <c r="Z798" s="736" t="s">
        <v>6155</v>
      </c>
      <c r="AA798" s="736"/>
      <c r="AB798" s="734" t="s">
        <v>6156</v>
      </c>
      <c r="AC798" s="736" t="s">
        <v>6157</v>
      </c>
      <c r="AD798" s="736">
        <v>79022</v>
      </c>
      <c r="AE798" s="734" t="s">
        <v>1270</v>
      </c>
      <c r="AF798" s="736" t="s">
        <v>6155</v>
      </c>
      <c r="AG798" s="853"/>
      <c r="AH798" s="853"/>
      <c r="AI798" s="853"/>
      <c r="AJ798" s="853"/>
      <c r="AK798" s="853"/>
      <c r="AL798" s="853"/>
      <c r="AM798" s="763"/>
      <c r="AN798" s="738"/>
      <c r="AO798" s="739"/>
      <c r="AP798" s="740" t="s">
        <v>734</v>
      </c>
      <c r="AQ798" s="822" t="s">
        <v>734</v>
      </c>
      <c r="AR798" s="742" t="s">
        <v>771</v>
      </c>
      <c r="AS798" s="775" t="s">
        <v>6158</v>
      </c>
      <c r="AT798" s="822"/>
      <c r="AU798" s="743">
        <v>43733</v>
      </c>
      <c r="AV798" s="743">
        <v>45559</v>
      </c>
      <c r="AW798" s="744" t="s">
        <v>4840</v>
      </c>
      <c r="AX798" s="743">
        <v>43733</v>
      </c>
      <c r="AY798" s="712" t="s">
        <v>869</v>
      </c>
      <c r="AZ798" s="775" t="s">
        <v>734</v>
      </c>
      <c r="BA798" s="791"/>
      <c r="BB798" s="793"/>
      <c r="BC798" s="793"/>
      <c r="BD798" s="793"/>
      <c r="BE798" s="791" t="s">
        <v>1277</v>
      </c>
      <c r="BF798" s="785" t="s">
        <v>826</v>
      </c>
      <c r="BG798" s="746" t="s">
        <v>737</v>
      </c>
      <c r="BH798" s="746"/>
      <c r="BI798" s="747"/>
    </row>
    <row r="799" spans="1:61" ht="40.15" customHeight="1">
      <c r="A799" s="846">
        <v>790012553</v>
      </c>
      <c r="B799" s="784">
        <v>79</v>
      </c>
      <c r="C799" s="751" t="s">
        <v>825</v>
      </c>
      <c r="D799" s="753"/>
      <c r="E799" s="753" t="s">
        <v>826</v>
      </c>
      <c r="F799" s="785"/>
      <c r="G799" s="754" t="s">
        <v>747</v>
      </c>
      <c r="H799" s="754" t="s">
        <v>748</v>
      </c>
      <c r="I799" s="847">
        <v>500</v>
      </c>
      <c r="J799" s="843" t="s">
        <v>749</v>
      </c>
      <c r="K799" s="848" t="s">
        <v>6159</v>
      </c>
      <c r="L799" s="786">
        <v>790012546</v>
      </c>
      <c r="M799" s="733" t="s">
        <v>6160</v>
      </c>
      <c r="N799" s="769" t="s">
        <v>6161</v>
      </c>
      <c r="O799" s="734" t="s">
        <v>6162</v>
      </c>
      <c r="P799" s="734"/>
      <c r="Q799" s="760"/>
      <c r="R799" s="736">
        <v>79250</v>
      </c>
      <c r="S799" s="760" t="s">
        <v>6163</v>
      </c>
      <c r="T799" s="728" t="s">
        <v>5380</v>
      </c>
      <c r="U799" s="737" t="s">
        <v>6164</v>
      </c>
      <c r="V799" s="736"/>
      <c r="W799" s="734"/>
      <c r="X799" s="736"/>
      <c r="Y799" s="736"/>
      <c r="Z799" s="736" t="s">
        <v>6165</v>
      </c>
      <c r="AA799" s="736"/>
      <c r="AB799" s="734" t="s">
        <v>6166</v>
      </c>
      <c r="AC799" s="736" t="s">
        <v>4550</v>
      </c>
      <c r="AD799" s="736">
        <v>79250</v>
      </c>
      <c r="AE799" s="734" t="s">
        <v>6163</v>
      </c>
      <c r="AF799" s="736" t="s">
        <v>6167</v>
      </c>
      <c r="AG799" s="853"/>
      <c r="AH799" s="853"/>
      <c r="AI799" s="853"/>
      <c r="AJ799" s="853"/>
      <c r="AK799" s="853"/>
      <c r="AL799" s="853"/>
      <c r="AM799" s="763"/>
      <c r="AN799" s="738"/>
      <c r="AO799" s="772"/>
      <c r="AP799" s="691" t="s">
        <v>734</v>
      </c>
      <c r="AQ799" s="775" t="s">
        <v>734</v>
      </c>
      <c r="AR799" s="742" t="s">
        <v>748</v>
      </c>
      <c r="AS799" s="775" t="s">
        <v>6168</v>
      </c>
      <c r="AT799" s="897"/>
      <c r="AU799" s="743">
        <v>44562</v>
      </c>
      <c r="AV799" s="743">
        <v>46387</v>
      </c>
      <c r="AW799" s="744">
        <v>79</v>
      </c>
      <c r="AX799" s="743">
        <v>44467</v>
      </c>
      <c r="AY799" s="712" t="s">
        <v>869</v>
      </c>
      <c r="AZ799" s="775" t="s">
        <v>734</v>
      </c>
      <c r="BA799" s="791"/>
      <c r="BB799" s="793"/>
      <c r="BC799" s="793"/>
      <c r="BD799" s="793"/>
      <c r="BE799" s="767" t="s">
        <v>2485</v>
      </c>
      <c r="BF799" s="785" t="s">
        <v>826</v>
      </c>
      <c r="BG799" s="746" t="s">
        <v>737</v>
      </c>
      <c r="BH799" s="746"/>
      <c r="BI799" s="747"/>
    </row>
    <row r="800" spans="1:61" ht="52.9" customHeight="1">
      <c r="A800" s="846">
        <v>790006324</v>
      </c>
      <c r="B800" s="784">
        <v>79</v>
      </c>
      <c r="C800" s="751" t="s">
        <v>884</v>
      </c>
      <c r="D800" s="753"/>
      <c r="E800" s="753" t="s">
        <v>826</v>
      </c>
      <c r="F800" s="785"/>
      <c r="G800" s="754" t="s">
        <v>747</v>
      </c>
      <c r="H800" s="754" t="s">
        <v>748</v>
      </c>
      <c r="I800" s="847">
        <v>500</v>
      </c>
      <c r="J800" s="843" t="s">
        <v>749</v>
      </c>
      <c r="K800" s="848" t="s">
        <v>6169</v>
      </c>
      <c r="L800" s="786">
        <v>790008338</v>
      </c>
      <c r="M800" s="733" t="s">
        <v>6170</v>
      </c>
      <c r="N800" s="769" t="s">
        <v>6171</v>
      </c>
      <c r="O800" s="734" t="s">
        <v>6172</v>
      </c>
      <c r="P800" s="734"/>
      <c r="Q800" s="760"/>
      <c r="R800" s="736">
        <v>79230</v>
      </c>
      <c r="S800" s="760" t="s">
        <v>6173</v>
      </c>
      <c r="T800" s="728" t="s">
        <v>5380</v>
      </c>
      <c r="U800" s="737" t="s">
        <v>6174</v>
      </c>
      <c r="V800" s="736" t="s">
        <v>813</v>
      </c>
      <c r="W800" s="734" t="s">
        <v>6175</v>
      </c>
      <c r="X800" s="736"/>
      <c r="Y800" s="736" t="s">
        <v>954</v>
      </c>
      <c r="Z800" s="736" t="s">
        <v>6176</v>
      </c>
      <c r="AA800" s="736"/>
      <c r="AB800" s="734" t="s">
        <v>6177</v>
      </c>
      <c r="AC800" s="736"/>
      <c r="AD800" s="736">
        <v>79230</v>
      </c>
      <c r="AE800" s="734" t="s">
        <v>6173</v>
      </c>
      <c r="AF800" s="736" t="s">
        <v>6178</v>
      </c>
      <c r="AG800" s="853"/>
      <c r="AH800" s="853"/>
      <c r="AI800" s="853"/>
      <c r="AJ800" s="853"/>
      <c r="AK800" s="853"/>
      <c r="AL800" s="853"/>
      <c r="AM800" s="763"/>
      <c r="AN800" s="738"/>
      <c r="AO800" s="858"/>
      <c r="AP800" s="691" t="s">
        <v>734</v>
      </c>
      <c r="AQ800" s="775" t="s">
        <v>734</v>
      </c>
      <c r="AR800" s="742" t="s">
        <v>748</v>
      </c>
      <c r="AS800" s="775" t="s">
        <v>6179</v>
      </c>
      <c r="AT800" s="897"/>
      <c r="AU800" s="743">
        <v>44197</v>
      </c>
      <c r="AV800" s="743">
        <v>46022</v>
      </c>
      <c r="AW800" s="744" t="s">
        <v>4840</v>
      </c>
      <c r="AX800" s="743">
        <v>44326</v>
      </c>
      <c r="AY800" s="712" t="s">
        <v>869</v>
      </c>
      <c r="AZ800" s="775" t="s">
        <v>734</v>
      </c>
      <c r="BA800" s="791"/>
      <c r="BB800" s="793"/>
      <c r="BC800" s="793"/>
      <c r="BD800" s="793"/>
      <c r="BE800" s="776" t="s">
        <v>4081</v>
      </c>
      <c r="BF800" s="785" t="s">
        <v>826</v>
      </c>
      <c r="BG800" s="746" t="s">
        <v>737</v>
      </c>
      <c r="BH800" s="746"/>
      <c r="BI800" s="747"/>
    </row>
    <row r="801" spans="1:61" ht="40.15" customHeight="1">
      <c r="A801" s="846">
        <v>790009880</v>
      </c>
      <c r="B801" s="784">
        <v>79</v>
      </c>
      <c r="C801" s="753" t="s">
        <v>884</v>
      </c>
      <c r="D801" s="753"/>
      <c r="E801" s="753" t="s">
        <v>826</v>
      </c>
      <c r="F801" s="785"/>
      <c r="G801" s="791" t="s">
        <v>907</v>
      </c>
      <c r="H801" s="754" t="s">
        <v>748</v>
      </c>
      <c r="I801" s="730">
        <v>202</v>
      </c>
      <c r="J801" s="756" t="s">
        <v>1762</v>
      </c>
      <c r="K801" s="856" t="s">
        <v>6180</v>
      </c>
      <c r="L801" s="857">
        <v>790009047</v>
      </c>
      <c r="M801" s="733" t="s">
        <v>6181</v>
      </c>
      <c r="N801" s="769" t="s">
        <v>6182</v>
      </c>
      <c r="O801" s="734" t="s">
        <v>6183</v>
      </c>
      <c r="P801" s="734"/>
      <c r="Q801" s="760"/>
      <c r="R801" s="736">
        <v>79190</v>
      </c>
      <c r="S801" s="760" t="s">
        <v>6184</v>
      </c>
      <c r="T801" s="728" t="s">
        <v>5380</v>
      </c>
      <c r="U801" s="737" t="s">
        <v>6185</v>
      </c>
      <c r="V801" s="736"/>
      <c r="W801" s="734"/>
      <c r="X801" s="736"/>
      <c r="Y801" s="736"/>
      <c r="Z801" s="736" t="s">
        <v>6186</v>
      </c>
      <c r="AA801" s="736"/>
      <c r="AB801" s="734" t="s">
        <v>6187</v>
      </c>
      <c r="AC801" s="736"/>
      <c r="AD801" s="736">
        <v>79190</v>
      </c>
      <c r="AE801" s="734" t="s">
        <v>6184</v>
      </c>
      <c r="AF801" s="736" t="s">
        <v>6188</v>
      </c>
      <c r="AG801" s="853"/>
      <c r="AH801" s="853"/>
      <c r="AI801" s="853"/>
      <c r="AJ801" s="853"/>
      <c r="AK801" s="853"/>
      <c r="AL801" s="853"/>
      <c r="AM801" s="763"/>
      <c r="AN801" s="738"/>
      <c r="AO801" s="858"/>
      <c r="AP801" s="740" t="s">
        <v>737</v>
      </c>
      <c r="AQ801" s="752" t="s">
        <v>737</v>
      </c>
      <c r="AR801" s="691"/>
      <c r="AS801" s="752"/>
      <c r="AT801" s="691"/>
      <c r="AU801" s="765" t="s">
        <v>763</v>
      </c>
      <c r="AV801" s="765" t="s">
        <v>763</v>
      </c>
      <c r="AW801" s="766" t="s">
        <v>763</v>
      </c>
      <c r="AX801" s="765"/>
      <c r="AY801" s="718"/>
      <c r="AZ801" s="752"/>
      <c r="BA801" s="791"/>
      <c r="BB801" s="793"/>
      <c r="BC801" s="793"/>
      <c r="BD801" s="793"/>
      <c r="BE801" s="833" t="s">
        <v>1761</v>
      </c>
      <c r="BF801" s="785" t="s">
        <v>826</v>
      </c>
      <c r="BG801" s="746" t="s">
        <v>737</v>
      </c>
      <c r="BH801" s="746"/>
      <c r="BI801" s="747"/>
    </row>
    <row r="802" spans="1:61" ht="40.15" customHeight="1">
      <c r="A802" s="846">
        <v>790000475</v>
      </c>
      <c r="B802" s="784">
        <v>79</v>
      </c>
      <c r="C802" s="751" t="s">
        <v>884</v>
      </c>
      <c r="D802" s="753"/>
      <c r="E802" s="753" t="s">
        <v>826</v>
      </c>
      <c r="F802" s="785"/>
      <c r="G802" s="754" t="s">
        <v>747</v>
      </c>
      <c r="H802" s="754" t="s">
        <v>748</v>
      </c>
      <c r="I802" s="847">
        <v>500</v>
      </c>
      <c r="J802" s="843" t="s">
        <v>749</v>
      </c>
      <c r="K802" s="848" t="s">
        <v>6189</v>
      </c>
      <c r="L802" s="786">
        <v>790008296</v>
      </c>
      <c r="M802" s="733" t="s">
        <v>5517</v>
      </c>
      <c r="N802" s="769" t="s">
        <v>6190</v>
      </c>
      <c r="O802" s="734" t="s">
        <v>6191</v>
      </c>
      <c r="P802" s="734"/>
      <c r="Q802" s="760"/>
      <c r="R802" s="736">
        <v>79130</v>
      </c>
      <c r="S802" s="760" t="s">
        <v>6192</v>
      </c>
      <c r="T802" s="728" t="s">
        <v>5380</v>
      </c>
      <c r="U802" s="737" t="s">
        <v>6193</v>
      </c>
      <c r="V802" s="736" t="s">
        <v>724</v>
      </c>
      <c r="W802" s="734" t="s">
        <v>6194</v>
      </c>
      <c r="X802" s="736" t="s">
        <v>935</v>
      </c>
      <c r="Y802" s="736" t="s">
        <v>727</v>
      </c>
      <c r="Z802" s="736" t="s">
        <v>6195</v>
      </c>
      <c r="AA802" s="736"/>
      <c r="AB802" s="734" t="s">
        <v>6196</v>
      </c>
      <c r="AC802" s="736"/>
      <c r="AD802" s="736">
        <v>79130</v>
      </c>
      <c r="AE802" s="734" t="s">
        <v>6192</v>
      </c>
      <c r="AF802" s="736" t="s">
        <v>6197</v>
      </c>
      <c r="AG802" s="853"/>
      <c r="AH802" s="853"/>
      <c r="AI802" s="853"/>
      <c r="AJ802" s="853"/>
      <c r="AK802" s="853"/>
      <c r="AL802" s="853"/>
      <c r="AM802" s="763"/>
      <c r="AN802" s="738"/>
      <c r="AO802" s="739"/>
      <c r="AP802" s="936" t="s">
        <v>734</v>
      </c>
      <c r="AQ802" s="822" t="s">
        <v>734</v>
      </c>
      <c r="AR802" s="742" t="s">
        <v>748</v>
      </c>
      <c r="AS802" s="775" t="s">
        <v>6198</v>
      </c>
      <c r="AT802" s="742"/>
      <c r="AU802" s="743">
        <v>43101</v>
      </c>
      <c r="AV802" s="743">
        <v>44926</v>
      </c>
      <c r="AW802" s="744">
        <v>79</v>
      </c>
      <c r="AX802" s="743">
        <v>43080</v>
      </c>
      <c r="AY802" s="712" t="s">
        <v>869</v>
      </c>
      <c r="AZ802" s="743"/>
      <c r="BA802" s="791" t="s">
        <v>6199</v>
      </c>
      <c r="BB802" s="793"/>
      <c r="BC802" s="793"/>
      <c r="BD802" s="793"/>
      <c r="BE802" s="776" t="s">
        <v>4081</v>
      </c>
      <c r="BF802" s="785" t="s">
        <v>826</v>
      </c>
      <c r="BG802" s="746" t="s">
        <v>737</v>
      </c>
      <c r="BH802" s="746"/>
      <c r="BI802" s="747"/>
    </row>
    <row r="803" spans="1:61" ht="40.15" customHeight="1">
      <c r="A803" s="846">
        <v>790014294</v>
      </c>
      <c r="B803" s="784">
        <v>79</v>
      </c>
      <c r="C803" s="751" t="s">
        <v>825</v>
      </c>
      <c r="D803" s="753"/>
      <c r="E803" s="753" t="s">
        <v>826</v>
      </c>
      <c r="F803" s="785"/>
      <c r="G803" s="754" t="s">
        <v>747</v>
      </c>
      <c r="H803" s="754" t="s">
        <v>748</v>
      </c>
      <c r="I803" s="847">
        <v>500</v>
      </c>
      <c r="J803" s="843" t="s">
        <v>749</v>
      </c>
      <c r="K803" s="848" t="s">
        <v>6200</v>
      </c>
      <c r="L803" s="786">
        <v>790014286</v>
      </c>
      <c r="M803" s="733" t="s">
        <v>5517</v>
      </c>
      <c r="N803" s="769" t="s">
        <v>6201</v>
      </c>
      <c r="O803" s="734" t="s">
        <v>6202</v>
      </c>
      <c r="P803" s="734"/>
      <c r="Q803" s="760"/>
      <c r="R803" s="736">
        <v>79290</v>
      </c>
      <c r="S803" s="760" t="s">
        <v>6203</v>
      </c>
      <c r="T803" s="728" t="s">
        <v>5380</v>
      </c>
      <c r="U803" s="737" t="s">
        <v>6204</v>
      </c>
      <c r="V803" s="736" t="s">
        <v>813</v>
      </c>
      <c r="W803" s="734" t="s">
        <v>4995</v>
      </c>
      <c r="X803" s="736" t="s">
        <v>4996</v>
      </c>
      <c r="Y803" s="736" t="s">
        <v>954</v>
      </c>
      <c r="Z803" s="736" t="s">
        <v>6205</v>
      </c>
      <c r="AA803" s="736"/>
      <c r="AB803" s="734" t="s">
        <v>6206</v>
      </c>
      <c r="AC803" s="736"/>
      <c r="AD803" s="736">
        <v>79290</v>
      </c>
      <c r="AE803" s="734" t="s">
        <v>6207</v>
      </c>
      <c r="AF803" s="736" t="s">
        <v>6208</v>
      </c>
      <c r="AG803" s="853"/>
      <c r="AH803" s="853"/>
      <c r="AI803" s="853"/>
      <c r="AJ803" s="853"/>
      <c r="AK803" s="853"/>
      <c r="AL803" s="853"/>
      <c r="AM803" s="763"/>
      <c r="AN803" s="738"/>
      <c r="AO803" s="858"/>
      <c r="AP803" s="691" t="s">
        <v>734</v>
      </c>
      <c r="AQ803" s="775" t="s">
        <v>734</v>
      </c>
      <c r="AR803" s="712" t="s">
        <v>748</v>
      </c>
      <c r="AS803" s="712" t="s">
        <v>6209</v>
      </c>
      <c r="AT803" s="712"/>
      <c r="AU803" s="986">
        <v>44927</v>
      </c>
      <c r="AV803" s="986">
        <v>46752</v>
      </c>
      <c r="AW803" s="742" t="s">
        <v>4840</v>
      </c>
      <c r="AX803" s="986">
        <v>45092</v>
      </c>
      <c r="AY803" s="712" t="s">
        <v>869</v>
      </c>
      <c r="AZ803" s="712" t="s">
        <v>734</v>
      </c>
      <c r="BA803" s="791"/>
      <c r="BB803" s="793"/>
      <c r="BC803" s="793"/>
      <c r="BD803" s="793"/>
      <c r="BE803" s="767" t="s">
        <v>2485</v>
      </c>
      <c r="BF803" s="785" t="s">
        <v>826</v>
      </c>
      <c r="BG803" s="746" t="s">
        <v>737</v>
      </c>
      <c r="BH803" s="746"/>
      <c r="BI803" s="747"/>
    </row>
    <row r="804" spans="1:61" ht="40.15" customHeight="1">
      <c r="A804" s="846">
        <v>790002026</v>
      </c>
      <c r="B804" s="784">
        <v>79</v>
      </c>
      <c r="C804" s="753" t="s">
        <v>884</v>
      </c>
      <c r="D804" s="753"/>
      <c r="E804" s="753" t="s">
        <v>826</v>
      </c>
      <c r="F804" s="785"/>
      <c r="G804" s="754" t="s">
        <v>747</v>
      </c>
      <c r="H804" s="754" t="s">
        <v>748</v>
      </c>
      <c r="I804" s="847">
        <v>500</v>
      </c>
      <c r="J804" s="843" t="s">
        <v>749</v>
      </c>
      <c r="K804" s="848" t="s">
        <v>6210</v>
      </c>
      <c r="L804" s="786">
        <v>790008304</v>
      </c>
      <c r="M804" s="733" t="s">
        <v>5517</v>
      </c>
      <c r="N804" s="769" t="s">
        <v>6211</v>
      </c>
      <c r="O804" s="734" t="s">
        <v>6212</v>
      </c>
      <c r="P804" s="734"/>
      <c r="Q804" s="760"/>
      <c r="R804" s="736">
        <v>79390</v>
      </c>
      <c r="S804" s="760" t="s">
        <v>6213</v>
      </c>
      <c r="T804" s="728" t="s">
        <v>5380</v>
      </c>
      <c r="U804" s="737" t="s">
        <v>6214</v>
      </c>
      <c r="V804" s="736"/>
      <c r="W804" s="734"/>
      <c r="X804" s="736"/>
      <c r="Y804" s="736"/>
      <c r="Z804" s="736" t="s">
        <v>6215</v>
      </c>
      <c r="AA804" s="736"/>
      <c r="AB804" s="734" t="s">
        <v>6216</v>
      </c>
      <c r="AC804" s="736"/>
      <c r="AD804" s="736">
        <v>79390</v>
      </c>
      <c r="AE804" s="734" t="s">
        <v>6213</v>
      </c>
      <c r="AF804" s="736" t="s">
        <v>6217</v>
      </c>
      <c r="AG804" s="853"/>
      <c r="AH804" s="853"/>
      <c r="AI804" s="853"/>
      <c r="AJ804" s="853"/>
      <c r="AK804" s="853"/>
      <c r="AL804" s="853"/>
      <c r="AM804" s="763"/>
      <c r="AN804" s="738"/>
      <c r="AO804" s="739"/>
      <c r="AP804" s="691" t="s">
        <v>734</v>
      </c>
      <c r="AQ804" s="775" t="s">
        <v>734</v>
      </c>
      <c r="AR804" s="742" t="s">
        <v>748</v>
      </c>
      <c r="AS804" s="742" t="s">
        <v>6218</v>
      </c>
      <c r="AT804" s="742"/>
      <c r="AU804" s="743">
        <v>43789</v>
      </c>
      <c r="AV804" s="743">
        <v>45615</v>
      </c>
      <c r="AW804" s="744">
        <v>79</v>
      </c>
      <c r="AX804" s="743">
        <v>43789</v>
      </c>
      <c r="AY804" s="712" t="s">
        <v>869</v>
      </c>
      <c r="AZ804" s="775" t="s">
        <v>734</v>
      </c>
      <c r="BA804" s="791"/>
      <c r="BB804" s="793"/>
      <c r="BC804" s="793"/>
      <c r="BD804" s="793"/>
      <c r="BE804" s="833" t="s">
        <v>1761</v>
      </c>
      <c r="BF804" s="785" t="s">
        <v>826</v>
      </c>
      <c r="BG804" s="746" t="s">
        <v>737</v>
      </c>
      <c r="BH804" s="746"/>
      <c r="BI804" s="747"/>
    </row>
    <row r="805" spans="1:61" ht="102.6" customHeight="1">
      <c r="A805" s="846">
        <v>790000400</v>
      </c>
      <c r="B805" s="784">
        <v>79</v>
      </c>
      <c r="C805" s="751" t="s">
        <v>825</v>
      </c>
      <c r="D805" s="753"/>
      <c r="E805" s="753" t="s">
        <v>826</v>
      </c>
      <c r="F805" s="785"/>
      <c r="G805" s="754" t="s">
        <v>747</v>
      </c>
      <c r="H805" s="754" t="s">
        <v>748</v>
      </c>
      <c r="I805" s="847">
        <v>500</v>
      </c>
      <c r="J805" s="843" t="s">
        <v>749</v>
      </c>
      <c r="K805" s="848" t="s">
        <v>6219</v>
      </c>
      <c r="L805" s="786">
        <v>790000624</v>
      </c>
      <c r="M805" s="733" t="s">
        <v>5517</v>
      </c>
      <c r="N805" s="769" t="s">
        <v>6220</v>
      </c>
      <c r="O805" s="734" t="s">
        <v>6221</v>
      </c>
      <c r="P805" s="734"/>
      <c r="Q805" s="760"/>
      <c r="R805" s="736">
        <v>79340</v>
      </c>
      <c r="S805" s="760" t="s">
        <v>6222</v>
      </c>
      <c r="T805" s="728" t="s">
        <v>5380</v>
      </c>
      <c r="U805" s="737" t="s">
        <v>6223</v>
      </c>
      <c r="V805" s="736" t="s">
        <v>724</v>
      </c>
      <c r="W805" s="734" t="s">
        <v>6133</v>
      </c>
      <c r="X805" s="736"/>
      <c r="Y805" s="736"/>
      <c r="Z805" s="736" t="s">
        <v>6224</v>
      </c>
      <c r="AA805" s="736"/>
      <c r="AB805" s="734" t="s">
        <v>6225</v>
      </c>
      <c r="AC805" s="736"/>
      <c r="AD805" s="736">
        <v>79340</v>
      </c>
      <c r="AE805" s="734" t="s">
        <v>6222</v>
      </c>
      <c r="AF805" s="736" t="s">
        <v>6224</v>
      </c>
      <c r="AG805" s="853"/>
      <c r="AH805" s="853"/>
      <c r="AI805" s="853"/>
      <c r="AJ805" s="853"/>
      <c r="AK805" s="853"/>
      <c r="AL805" s="853"/>
      <c r="AM805" s="763"/>
      <c r="AN805" s="738"/>
      <c r="AO805" s="858"/>
      <c r="AP805" s="904" t="s">
        <v>734</v>
      </c>
      <c r="AQ805" s="822" t="s">
        <v>734</v>
      </c>
      <c r="AR805" s="742" t="s">
        <v>748</v>
      </c>
      <c r="AS805" s="775" t="s">
        <v>6226</v>
      </c>
      <c r="AT805" s="742" t="s">
        <v>6227</v>
      </c>
      <c r="AU805" s="743">
        <v>43466</v>
      </c>
      <c r="AV805" s="743">
        <v>46022</v>
      </c>
      <c r="AW805" s="744">
        <v>79</v>
      </c>
      <c r="AX805" s="743">
        <v>45604</v>
      </c>
      <c r="AY805" s="712" t="s">
        <v>869</v>
      </c>
      <c r="AZ805" s="775"/>
      <c r="BA805" s="791"/>
      <c r="BB805" s="793"/>
      <c r="BC805" s="793"/>
      <c r="BD805" s="793"/>
      <c r="BE805" s="767" t="s">
        <v>825</v>
      </c>
      <c r="BF805" s="785" t="s">
        <v>826</v>
      </c>
      <c r="BG805" s="746" t="s">
        <v>737</v>
      </c>
      <c r="BH805" s="746"/>
      <c r="BI805" s="747"/>
    </row>
    <row r="806" spans="1:61" ht="40.9" customHeight="1">
      <c r="A806" s="846">
        <v>790014534</v>
      </c>
      <c r="B806" s="784">
        <v>79</v>
      </c>
      <c r="C806" s="751" t="s">
        <v>825</v>
      </c>
      <c r="D806" s="753"/>
      <c r="E806" s="753" t="s">
        <v>826</v>
      </c>
      <c r="F806" s="785"/>
      <c r="G806" s="754" t="s">
        <v>747</v>
      </c>
      <c r="H806" s="754" t="s">
        <v>748</v>
      </c>
      <c r="I806" s="847">
        <v>500</v>
      </c>
      <c r="J806" s="843" t="s">
        <v>749</v>
      </c>
      <c r="K806" s="848" t="s">
        <v>6228</v>
      </c>
      <c r="L806" s="786">
        <v>790014526</v>
      </c>
      <c r="M806" s="733" t="s">
        <v>5517</v>
      </c>
      <c r="N806" s="769" t="s">
        <v>6229</v>
      </c>
      <c r="O806" s="734" t="s">
        <v>6230</v>
      </c>
      <c r="P806" s="734"/>
      <c r="Q806" s="760"/>
      <c r="R806" s="736">
        <v>79160</v>
      </c>
      <c r="S806" s="760" t="s">
        <v>6231</v>
      </c>
      <c r="T806" s="728" t="s">
        <v>5380</v>
      </c>
      <c r="U806" s="737" t="s">
        <v>6232</v>
      </c>
      <c r="V806" s="736"/>
      <c r="W806" s="734"/>
      <c r="X806" s="736"/>
      <c r="Y806" s="736"/>
      <c r="Z806" s="736" t="s">
        <v>6233</v>
      </c>
      <c r="AA806" s="736"/>
      <c r="AB806" s="734" t="s">
        <v>6234</v>
      </c>
      <c r="AC806" s="736"/>
      <c r="AD806" s="736">
        <v>79160</v>
      </c>
      <c r="AE806" s="734" t="s">
        <v>6231</v>
      </c>
      <c r="AF806" s="736" t="s">
        <v>6235</v>
      </c>
      <c r="AG806" s="853"/>
      <c r="AH806" s="853"/>
      <c r="AI806" s="853"/>
      <c r="AJ806" s="853"/>
      <c r="AK806" s="853"/>
      <c r="AL806" s="853"/>
      <c r="AM806" s="763"/>
      <c r="AN806" s="738"/>
      <c r="AO806" s="858"/>
      <c r="AP806" s="904" t="s">
        <v>734</v>
      </c>
      <c r="AQ806" s="822" t="s">
        <v>734</v>
      </c>
      <c r="AR806" s="742" t="s">
        <v>748</v>
      </c>
      <c r="AS806" s="775" t="s">
        <v>6236</v>
      </c>
      <c r="AT806" s="742" t="s">
        <v>6237</v>
      </c>
      <c r="AU806" s="743">
        <v>43466</v>
      </c>
      <c r="AV806" s="743">
        <v>46022</v>
      </c>
      <c r="AW806" s="744">
        <v>79</v>
      </c>
      <c r="AX806" s="743">
        <v>45609</v>
      </c>
      <c r="AY806" s="712" t="s">
        <v>869</v>
      </c>
      <c r="AZ806" s="775"/>
      <c r="BA806" s="791"/>
      <c r="BB806" s="793"/>
      <c r="BC806" s="793"/>
      <c r="BD806" s="793"/>
      <c r="BE806" s="767" t="s">
        <v>2485</v>
      </c>
      <c r="BF806" s="785" t="s">
        <v>826</v>
      </c>
      <c r="BG806" s="746" t="s">
        <v>737</v>
      </c>
      <c r="BH806" s="746"/>
      <c r="BI806" s="747"/>
    </row>
    <row r="807" spans="1:61" ht="74.45" customHeight="1">
      <c r="A807" s="875">
        <v>860012590</v>
      </c>
      <c r="B807" s="876">
        <v>86</v>
      </c>
      <c r="C807" s="727" t="s">
        <v>713</v>
      </c>
      <c r="D807" s="727"/>
      <c r="E807" s="728" t="s">
        <v>714</v>
      </c>
      <c r="F807" s="728"/>
      <c r="G807" s="791" t="s">
        <v>907</v>
      </c>
      <c r="H807" s="798" t="s">
        <v>748</v>
      </c>
      <c r="I807" s="730">
        <v>207</v>
      </c>
      <c r="J807" s="727" t="s">
        <v>908</v>
      </c>
      <c r="K807" s="807" t="s">
        <v>6238</v>
      </c>
      <c r="L807" s="877">
        <v>860784958</v>
      </c>
      <c r="M807" s="733" t="s">
        <v>5517</v>
      </c>
      <c r="N807" s="881" t="s">
        <v>6239</v>
      </c>
      <c r="O807" s="734" t="s">
        <v>6240</v>
      </c>
      <c r="P807" s="734"/>
      <c r="Q807" s="798"/>
      <c r="R807" s="736">
        <v>86100</v>
      </c>
      <c r="S807" s="734" t="s">
        <v>2735</v>
      </c>
      <c r="T807" s="728" t="s">
        <v>5380</v>
      </c>
      <c r="U807" s="737" t="s">
        <v>6241</v>
      </c>
      <c r="V807" s="798"/>
      <c r="W807" s="798"/>
      <c r="X807" s="798"/>
      <c r="Y807" s="798"/>
      <c r="Z807" s="734" t="s">
        <v>6242</v>
      </c>
      <c r="AA807" s="798"/>
      <c r="AB807" s="734" t="s">
        <v>6243</v>
      </c>
      <c r="AC807" s="734" t="s">
        <v>6244</v>
      </c>
      <c r="AD807" s="734">
        <v>86108</v>
      </c>
      <c r="AE807" s="734" t="s">
        <v>6245</v>
      </c>
      <c r="AF807" s="734" t="s">
        <v>6246</v>
      </c>
      <c r="AG807" s="798"/>
      <c r="AH807" s="798"/>
      <c r="AI807" s="798"/>
      <c r="AJ807" s="798"/>
      <c r="AK807" s="798"/>
      <c r="AL807" s="798"/>
      <c r="AM807" s="738"/>
      <c r="AN807" s="738"/>
      <c r="AO807" s="739"/>
      <c r="AP807" s="740" t="s">
        <v>737</v>
      </c>
      <c r="AQ807" s="740" t="s">
        <v>737</v>
      </c>
      <c r="AR807" s="691"/>
      <c r="AS807" s="740"/>
      <c r="AT807" s="740"/>
      <c r="AU807" s="765" t="s">
        <v>763</v>
      </c>
      <c r="AV807" s="765" t="s">
        <v>763</v>
      </c>
      <c r="AW807" s="766" t="s">
        <v>763</v>
      </c>
      <c r="AX807" s="772"/>
      <c r="AY807" s="740"/>
      <c r="AZ807" s="740"/>
      <c r="BA807" s="734" t="s">
        <v>4744</v>
      </c>
      <c r="BB807" s="734"/>
      <c r="BC807" s="734"/>
      <c r="BD807" s="734"/>
      <c r="BE807" s="798" t="s">
        <v>855</v>
      </c>
      <c r="BF807" s="723" t="s">
        <v>738</v>
      </c>
      <c r="BG807" s="746" t="s">
        <v>737</v>
      </c>
      <c r="BH807" s="746"/>
      <c r="BI807" s="747"/>
    </row>
    <row r="808" spans="1:61" ht="40.15" customHeight="1">
      <c r="A808" s="725">
        <v>860784552</v>
      </c>
      <c r="B808" s="726">
        <v>86</v>
      </c>
      <c r="C808" s="727" t="s">
        <v>713</v>
      </c>
      <c r="D808" s="727"/>
      <c r="E808" s="728" t="s">
        <v>714</v>
      </c>
      <c r="F808" s="728"/>
      <c r="G808" s="735" t="s">
        <v>827</v>
      </c>
      <c r="H808" s="735" t="s">
        <v>748</v>
      </c>
      <c r="I808" s="730">
        <v>354</v>
      </c>
      <c r="J808" s="727" t="s">
        <v>771</v>
      </c>
      <c r="K808" s="731" t="s">
        <v>6247</v>
      </c>
      <c r="L808" s="945">
        <v>860784958</v>
      </c>
      <c r="M808" s="733" t="s">
        <v>5517</v>
      </c>
      <c r="N808" s="731" t="s">
        <v>6239</v>
      </c>
      <c r="O808" s="734" t="s">
        <v>6243</v>
      </c>
      <c r="P808" s="734" t="s">
        <v>6244</v>
      </c>
      <c r="Q808" s="735"/>
      <c r="R808" s="734">
        <v>86108</v>
      </c>
      <c r="S808" s="734" t="s">
        <v>6245</v>
      </c>
      <c r="T808" s="728" t="s">
        <v>5380</v>
      </c>
      <c r="U808" s="737" t="s">
        <v>6248</v>
      </c>
      <c r="V808" s="730"/>
      <c r="W808" s="861"/>
      <c r="X808" s="861"/>
      <c r="Y808" s="861"/>
      <c r="Z808" s="734" t="s">
        <v>6249</v>
      </c>
      <c r="AA808" s="861"/>
      <c r="AB808" s="734" t="s">
        <v>6243</v>
      </c>
      <c r="AC808" s="734" t="s">
        <v>6244</v>
      </c>
      <c r="AD808" s="734">
        <v>86108</v>
      </c>
      <c r="AE808" s="734" t="s">
        <v>6245</v>
      </c>
      <c r="AF808" s="734" t="s">
        <v>6246</v>
      </c>
      <c r="AG808" s="735"/>
      <c r="AH808" s="735"/>
      <c r="AI808" s="735"/>
      <c r="AJ808" s="735"/>
      <c r="AK808" s="735"/>
      <c r="AL808" s="735"/>
      <c r="AM808" s="738"/>
      <c r="AN808" s="738"/>
      <c r="AO808" s="739"/>
      <c r="AP808" s="691" t="s">
        <v>737</v>
      </c>
      <c r="AQ808" s="862" t="s">
        <v>737</v>
      </c>
      <c r="AR808" s="691"/>
      <c r="AS808" s="862"/>
      <c r="AT808" s="862"/>
      <c r="AU808" s="765" t="s">
        <v>763</v>
      </c>
      <c r="AV808" s="765" t="s">
        <v>763</v>
      </c>
      <c r="AW808" s="766" t="s">
        <v>763</v>
      </c>
      <c r="AX808" s="863"/>
      <c r="AY808" s="862"/>
      <c r="AZ808" s="862"/>
      <c r="BA808" s="734"/>
      <c r="BB808" s="734"/>
      <c r="BC808" s="734"/>
      <c r="BD808" s="734"/>
      <c r="BE808" s="735" t="s">
        <v>855</v>
      </c>
      <c r="BF808" s="723" t="s">
        <v>738</v>
      </c>
      <c r="BG808" s="746" t="s">
        <v>737</v>
      </c>
      <c r="BH808" s="746"/>
      <c r="BI808" s="747"/>
    </row>
    <row r="809" spans="1:61" ht="133.5" customHeight="1">
      <c r="A809" s="875">
        <v>860791300</v>
      </c>
      <c r="B809" s="876">
        <v>86</v>
      </c>
      <c r="C809" s="727" t="s">
        <v>713</v>
      </c>
      <c r="D809" s="727"/>
      <c r="E809" s="728" t="s">
        <v>714</v>
      </c>
      <c r="F809" s="728"/>
      <c r="G809" s="791" t="s">
        <v>907</v>
      </c>
      <c r="H809" s="798" t="s">
        <v>748</v>
      </c>
      <c r="I809" s="730">
        <v>202</v>
      </c>
      <c r="J809" s="756" t="s">
        <v>1762</v>
      </c>
      <c r="K809" s="878" t="s">
        <v>6250</v>
      </c>
      <c r="L809" s="945">
        <v>860784958</v>
      </c>
      <c r="M809" s="733" t="s">
        <v>5517</v>
      </c>
      <c r="N809" s="807" t="s">
        <v>6239</v>
      </c>
      <c r="O809" s="734" t="s">
        <v>6251</v>
      </c>
      <c r="P809" s="734"/>
      <c r="Q809" s="798"/>
      <c r="R809" s="734">
        <v>86100</v>
      </c>
      <c r="S809" s="734" t="s">
        <v>2735</v>
      </c>
      <c r="T809" s="728" t="s">
        <v>5380</v>
      </c>
      <c r="U809" s="737" t="s">
        <v>6252</v>
      </c>
      <c r="V809" s="798"/>
      <c r="W809" s="798"/>
      <c r="X809" s="798"/>
      <c r="Y809" s="798"/>
      <c r="Z809" s="734" t="s">
        <v>6253</v>
      </c>
      <c r="AA809" s="798"/>
      <c r="AB809" s="734" t="s">
        <v>6243</v>
      </c>
      <c r="AC809" s="734" t="s">
        <v>6244</v>
      </c>
      <c r="AD809" s="734">
        <v>86108</v>
      </c>
      <c r="AE809" s="734" t="s">
        <v>6245</v>
      </c>
      <c r="AF809" s="734" t="s">
        <v>6246</v>
      </c>
      <c r="AG809" s="798"/>
      <c r="AH809" s="798"/>
      <c r="AI809" s="798"/>
      <c r="AJ809" s="798"/>
      <c r="AK809" s="798"/>
      <c r="AL809" s="798"/>
      <c r="AM809" s="738"/>
      <c r="AN809" s="738"/>
      <c r="AO809" s="739"/>
      <c r="AP809" s="691" t="s">
        <v>737</v>
      </c>
      <c r="AQ809" s="781" t="s">
        <v>734</v>
      </c>
      <c r="AR809" s="742" t="s">
        <v>748</v>
      </c>
      <c r="AS809" s="810" t="s">
        <v>6254</v>
      </c>
      <c r="AT809" s="781" t="s">
        <v>6255</v>
      </c>
      <c r="AU809" s="743">
        <v>42370</v>
      </c>
      <c r="AV809" s="743">
        <v>44196</v>
      </c>
      <c r="AW809" s="744">
        <v>86</v>
      </c>
      <c r="AX809" s="811">
        <v>42710</v>
      </c>
      <c r="AY809" s="781" t="s">
        <v>869</v>
      </c>
      <c r="AZ809" s="811"/>
      <c r="BA809" s="734"/>
      <c r="BB809" s="734"/>
      <c r="BC809" s="734"/>
      <c r="BD809" s="734"/>
      <c r="BE809" s="798" t="s">
        <v>855</v>
      </c>
      <c r="BF809" s="723" t="s">
        <v>738</v>
      </c>
      <c r="BG809" s="746" t="s">
        <v>737</v>
      </c>
      <c r="BH809" s="746"/>
      <c r="BI809" s="747"/>
    </row>
    <row r="810" spans="1:61" ht="140.25" customHeight="1">
      <c r="A810" s="875">
        <v>860791318</v>
      </c>
      <c r="B810" s="876">
        <v>86</v>
      </c>
      <c r="C810" s="727" t="s">
        <v>713</v>
      </c>
      <c r="D810" s="727"/>
      <c r="E810" s="728" t="s">
        <v>714</v>
      </c>
      <c r="F810" s="728"/>
      <c r="G810" s="791" t="s">
        <v>907</v>
      </c>
      <c r="H810" s="798" t="s">
        <v>748</v>
      </c>
      <c r="I810" s="730">
        <v>202</v>
      </c>
      <c r="J810" s="756" t="s">
        <v>1762</v>
      </c>
      <c r="K810" s="878" t="s">
        <v>6256</v>
      </c>
      <c r="L810" s="945">
        <v>860784958</v>
      </c>
      <c r="M810" s="733" t="s">
        <v>5517</v>
      </c>
      <c r="N810" s="807" t="s">
        <v>6239</v>
      </c>
      <c r="O810" s="734" t="s">
        <v>6240</v>
      </c>
      <c r="P810" s="734"/>
      <c r="Q810" s="798"/>
      <c r="R810" s="734">
        <v>86100</v>
      </c>
      <c r="S810" s="734" t="s">
        <v>2735</v>
      </c>
      <c r="T810" s="728" t="s">
        <v>5380</v>
      </c>
      <c r="U810" s="737" t="s">
        <v>6257</v>
      </c>
      <c r="V810" s="798"/>
      <c r="W810" s="798"/>
      <c r="X810" s="798"/>
      <c r="Y810" s="798"/>
      <c r="Z810" s="734" t="s">
        <v>6242</v>
      </c>
      <c r="AA810" s="798"/>
      <c r="AB810" s="734" t="s">
        <v>6243</v>
      </c>
      <c r="AC810" s="734" t="s">
        <v>6244</v>
      </c>
      <c r="AD810" s="734">
        <v>86108</v>
      </c>
      <c r="AE810" s="734" t="s">
        <v>6245</v>
      </c>
      <c r="AF810" s="734" t="s">
        <v>6246</v>
      </c>
      <c r="AG810" s="798"/>
      <c r="AH810" s="798"/>
      <c r="AI810" s="798"/>
      <c r="AJ810" s="798"/>
      <c r="AK810" s="798"/>
      <c r="AL810" s="798"/>
      <c r="AM810" s="738"/>
      <c r="AN810" s="738"/>
      <c r="AO810" s="739"/>
      <c r="AP810" s="691" t="s">
        <v>737</v>
      </c>
      <c r="AQ810" s="781" t="s">
        <v>734</v>
      </c>
      <c r="AR810" s="742" t="s">
        <v>748</v>
      </c>
      <c r="AS810" s="810" t="s">
        <v>6258</v>
      </c>
      <c r="AT810" s="781" t="s">
        <v>6255</v>
      </c>
      <c r="AU810" s="743">
        <v>42370</v>
      </c>
      <c r="AV810" s="743">
        <v>44196</v>
      </c>
      <c r="AW810" s="744">
        <v>86</v>
      </c>
      <c r="AX810" s="811">
        <v>42710</v>
      </c>
      <c r="AY810" s="781" t="s">
        <v>869</v>
      </c>
      <c r="AZ810" s="811"/>
      <c r="BA810" s="734"/>
      <c r="BB810" s="734"/>
      <c r="BC810" s="787"/>
      <c r="BD810" s="734"/>
      <c r="BE810" s="798" t="s">
        <v>855</v>
      </c>
      <c r="BF810" s="723" t="s">
        <v>738</v>
      </c>
      <c r="BG810" s="746" t="s">
        <v>737</v>
      </c>
      <c r="BH810" s="746"/>
      <c r="BI810" s="747"/>
    </row>
    <row r="811" spans="1:61" ht="130.5" customHeight="1">
      <c r="A811" s="879">
        <v>860009943</v>
      </c>
      <c r="B811" s="880">
        <v>86</v>
      </c>
      <c r="C811" s="727" t="s">
        <v>713</v>
      </c>
      <c r="D811" s="727"/>
      <c r="E811" s="728" t="s">
        <v>714</v>
      </c>
      <c r="F811" s="728"/>
      <c r="G811" s="727" t="s">
        <v>747</v>
      </c>
      <c r="H811" s="727" t="s">
        <v>748</v>
      </c>
      <c r="I811" s="730">
        <v>500</v>
      </c>
      <c r="J811" s="727" t="s">
        <v>749</v>
      </c>
      <c r="K811" s="939" t="s">
        <v>6259</v>
      </c>
      <c r="L811" s="945">
        <v>860009935</v>
      </c>
      <c r="M811" s="733" t="s">
        <v>6260</v>
      </c>
      <c r="N811" s="769" t="s">
        <v>6261</v>
      </c>
      <c r="O811" s="734" t="s">
        <v>6262</v>
      </c>
      <c r="P811" s="734"/>
      <c r="Q811" s="727"/>
      <c r="R811" s="736">
        <v>86410</v>
      </c>
      <c r="S811" s="734" t="s">
        <v>6263</v>
      </c>
      <c r="T811" s="728" t="s">
        <v>5380</v>
      </c>
      <c r="U811" s="737" t="s">
        <v>6264</v>
      </c>
      <c r="V811" s="727"/>
      <c r="W811" s="727"/>
      <c r="X811" s="727"/>
      <c r="Y811" s="727" t="s">
        <v>727</v>
      </c>
      <c r="Z811" s="734" t="s">
        <v>6265</v>
      </c>
      <c r="AA811" s="727"/>
      <c r="AB811" s="734" t="s">
        <v>6266</v>
      </c>
      <c r="AC811" s="734"/>
      <c r="AD811" s="734">
        <v>86410</v>
      </c>
      <c r="AE811" s="734" t="s">
        <v>6263</v>
      </c>
      <c r="AF811" s="734" t="s">
        <v>6265</v>
      </c>
      <c r="AG811" s="727"/>
      <c r="AH811" s="727"/>
      <c r="AI811" s="727"/>
      <c r="AJ811" s="727"/>
      <c r="AK811" s="727"/>
      <c r="AL811" s="727"/>
      <c r="AM811" s="738"/>
      <c r="AN811" s="738"/>
      <c r="AO811" s="739"/>
      <c r="AP811" s="691" t="s">
        <v>734</v>
      </c>
      <c r="AQ811" s="781" t="s">
        <v>734</v>
      </c>
      <c r="AR811" s="742" t="s">
        <v>748</v>
      </c>
      <c r="AS811" s="781" t="s">
        <v>6267</v>
      </c>
      <c r="AT811" s="781"/>
      <c r="AU811" s="743">
        <v>43355</v>
      </c>
      <c r="AV811" s="743">
        <v>45180</v>
      </c>
      <c r="AW811" s="744">
        <v>86</v>
      </c>
      <c r="AX811" s="940">
        <v>43355</v>
      </c>
      <c r="AY811" s="781" t="s">
        <v>869</v>
      </c>
      <c r="AZ811" s="781"/>
      <c r="BA811" s="727"/>
      <c r="BB811" s="727"/>
      <c r="BC811" s="734"/>
      <c r="BD811" s="734"/>
      <c r="BE811" s="735" t="s">
        <v>713</v>
      </c>
      <c r="BF811" s="723" t="s">
        <v>738</v>
      </c>
      <c r="BG811" s="746" t="s">
        <v>737</v>
      </c>
      <c r="BH811" s="746"/>
      <c r="BI811" s="747"/>
    </row>
    <row r="812" spans="1:61" ht="83.25" customHeight="1">
      <c r="A812" s="875">
        <v>860006329</v>
      </c>
      <c r="B812" s="876">
        <v>86</v>
      </c>
      <c r="C812" s="727" t="s">
        <v>713</v>
      </c>
      <c r="D812" s="727"/>
      <c r="E812" s="728" t="s">
        <v>714</v>
      </c>
      <c r="F812" s="728"/>
      <c r="G812" s="798" t="s">
        <v>747</v>
      </c>
      <c r="H812" s="798" t="s">
        <v>748</v>
      </c>
      <c r="I812" s="730">
        <v>500</v>
      </c>
      <c r="J812" s="727" t="s">
        <v>749</v>
      </c>
      <c r="K812" s="878" t="s">
        <v>6268</v>
      </c>
      <c r="L812" s="877">
        <v>860784990</v>
      </c>
      <c r="M812" s="733" t="s">
        <v>5517</v>
      </c>
      <c r="N812" s="881" t="s">
        <v>6269</v>
      </c>
      <c r="O812" s="734" t="s">
        <v>6270</v>
      </c>
      <c r="P812" s="734"/>
      <c r="Q812" s="798"/>
      <c r="R812" s="736">
        <v>86160</v>
      </c>
      <c r="S812" s="734" t="s">
        <v>6271</v>
      </c>
      <c r="T812" s="728" t="s">
        <v>5380</v>
      </c>
      <c r="U812" s="737" t="s">
        <v>6272</v>
      </c>
      <c r="V812" s="798"/>
      <c r="W812" s="798"/>
      <c r="X812" s="798"/>
      <c r="Y812" s="798"/>
      <c r="Z812" s="734" t="s">
        <v>6273</v>
      </c>
      <c r="AA812" s="798"/>
      <c r="AB812" s="734" t="s">
        <v>6274</v>
      </c>
      <c r="AC812" s="734"/>
      <c r="AD812" s="734">
        <v>86160</v>
      </c>
      <c r="AE812" s="734" t="s">
        <v>6271</v>
      </c>
      <c r="AF812" s="734" t="s">
        <v>6275</v>
      </c>
      <c r="AG812" s="798"/>
      <c r="AH812" s="798"/>
      <c r="AI812" s="798"/>
      <c r="AJ812" s="798"/>
      <c r="AK812" s="798"/>
      <c r="AL812" s="798"/>
      <c r="AM812" s="738"/>
      <c r="AN812" s="738"/>
      <c r="AO812" s="739"/>
      <c r="AP812" s="691" t="s">
        <v>734</v>
      </c>
      <c r="AQ812" s="810" t="s">
        <v>734</v>
      </c>
      <c r="AR812" s="742" t="s">
        <v>748</v>
      </c>
      <c r="AS812" s="810" t="s">
        <v>6276</v>
      </c>
      <c r="AT812" s="810"/>
      <c r="AU812" s="743">
        <v>43462</v>
      </c>
      <c r="AV812" s="743">
        <v>45287</v>
      </c>
      <c r="AW812" s="744">
        <v>86</v>
      </c>
      <c r="AX812" s="811">
        <v>43462</v>
      </c>
      <c r="AY812" s="810" t="s">
        <v>869</v>
      </c>
      <c r="AZ812" s="810"/>
      <c r="BA812" s="734"/>
      <c r="BB812" s="734"/>
      <c r="BC812" s="734"/>
      <c r="BD812" s="734"/>
      <c r="BE812" s="798" t="s">
        <v>855</v>
      </c>
      <c r="BF812" s="723" t="s">
        <v>738</v>
      </c>
      <c r="BG812" s="746" t="s">
        <v>737</v>
      </c>
      <c r="BH812" s="746"/>
      <c r="BI812" s="747"/>
    </row>
    <row r="813" spans="1:61" ht="40.15" customHeight="1">
      <c r="A813" s="879">
        <v>860011683</v>
      </c>
      <c r="B813" s="880">
        <v>86</v>
      </c>
      <c r="C813" s="727" t="s">
        <v>1358</v>
      </c>
      <c r="D813" s="727"/>
      <c r="E813" s="728" t="s">
        <v>714</v>
      </c>
      <c r="F813" s="728"/>
      <c r="G813" s="727" t="s">
        <v>747</v>
      </c>
      <c r="H813" s="727" t="s">
        <v>748</v>
      </c>
      <c r="I813" s="730">
        <v>500</v>
      </c>
      <c r="J813" s="727" t="s">
        <v>749</v>
      </c>
      <c r="K813" s="939" t="s">
        <v>6277</v>
      </c>
      <c r="L813" s="945">
        <v>860014810</v>
      </c>
      <c r="M813" s="733" t="s">
        <v>6278</v>
      </c>
      <c r="N813" s="881" t="s">
        <v>6279</v>
      </c>
      <c r="O813" s="734" t="s">
        <v>6280</v>
      </c>
      <c r="P813" s="734"/>
      <c r="Q813" s="727"/>
      <c r="R813" s="736">
        <v>86130</v>
      </c>
      <c r="S813" s="734" t="s">
        <v>6281</v>
      </c>
      <c r="T813" s="728" t="s">
        <v>5380</v>
      </c>
      <c r="U813" s="737" t="s">
        <v>6282</v>
      </c>
      <c r="V813" s="727" t="s">
        <v>813</v>
      </c>
      <c r="W813" s="727" t="s">
        <v>6283</v>
      </c>
      <c r="X813" s="727" t="s">
        <v>6284</v>
      </c>
      <c r="Y813" s="727" t="s">
        <v>954</v>
      </c>
      <c r="Z813" s="734" t="s">
        <v>6285</v>
      </c>
      <c r="AA813" s="727"/>
      <c r="AB813" s="734" t="s">
        <v>6286</v>
      </c>
      <c r="AC813" s="734"/>
      <c r="AD813" s="734">
        <v>86130</v>
      </c>
      <c r="AE813" s="734" t="s">
        <v>6287</v>
      </c>
      <c r="AF813" s="734" t="s">
        <v>6288</v>
      </c>
      <c r="AG813" s="727"/>
      <c r="AH813" s="727"/>
      <c r="AI813" s="727"/>
      <c r="AJ813" s="727"/>
      <c r="AK813" s="727"/>
      <c r="AL813" s="727"/>
      <c r="AM813" s="738"/>
      <c r="AN813" s="738"/>
      <c r="AO813" s="739"/>
      <c r="AP813" s="691" t="s">
        <v>734</v>
      </c>
      <c r="AQ813" s="781" t="s">
        <v>734</v>
      </c>
      <c r="AR813" s="742" t="s">
        <v>748</v>
      </c>
      <c r="AS813" s="781" t="s">
        <v>6289</v>
      </c>
      <c r="AT813" s="781"/>
      <c r="AU813" s="743">
        <v>43830</v>
      </c>
      <c r="AV813" s="743">
        <v>45656</v>
      </c>
      <c r="AW813" s="744">
        <v>86</v>
      </c>
      <c r="AX813" s="940" t="s">
        <v>4024</v>
      </c>
      <c r="AY813" s="781" t="s">
        <v>869</v>
      </c>
      <c r="AZ813" s="781" t="s">
        <v>737</v>
      </c>
      <c r="BA813" s="727"/>
      <c r="BB813" s="727"/>
      <c r="BC813" s="734"/>
      <c r="BD813" s="734"/>
      <c r="BE813" s="735" t="s">
        <v>713</v>
      </c>
      <c r="BF813" s="723" t="s">
        <v>738</v>
      </c>
      <c r="BG813" s="746" t="s">
        <v>737</v>
      </c>
      <c r="BH813" s="746"/>
      <c r="BI813" s="747"/>
    </row>
    <row r="814" spans="1:61" ht="72.599999999999994" customHeight="1">
      <c r="A814" s="879">
        <v>860007848</v>
      </c>
      <c r="B814" s="880">
        <v>86</v>
      </c>
      <c r="C814" s="727" t="s">
        <v>713</v>
      </c>
      <c r="D814" s="727"/>
      <c r="E814" s="728" t="s">
        <v>714</v>
      </c>
      <c r="F814" s="728"/>
      <c r="G814" s="727" t="s">
        <v>747</v>
      </c>
      <c r="H814" s="727" t="s">
        <v>748</v>
      </c>
      <c r="I814" s="730">
        <v>500</v>
      </c>
      <c r="J814" s="727" t="s">
        <v>749</v>
      </c>
      <c r="K814" s="939" t="s">
        <v>6290</v>
      </c>
      <c r="L814" s="945">
        <v>860785005</v>
      </c>
      <c r="M814" s="733" t="s">
        <v>5517</v>
      </c>
      <c r="N814" s="881" t="s">
        <v>6291</v>
      </c>
      <c r="O814" s="734" t="s">
        <v>6292</v>
      </c>
      <c r="P814" s="734"/>
      <c r="Q814" s="727"/>
      <c r="R814" s="736">
        <v>86150</v>
      </c>
      <c r="S814" s="734" t="s">
        <v>6293</v>
      </c>
      <c r="T814" s="728" t="s">
        <v>5380</v>
      </c>
      <c r="U814" s="737" t="s">
        <v>6294</v>
      </c>
      <c r="V814" s="727" t="s">
        <v>724</v>
      </c>
      <c r="W814" s="727" t="s">
        <v>6295</v>
      </c>
      <c r="X814" s="727" t="s">
        <v>6296</v>
      </c>
      <c r="Y814" s="727" t="s">
        <v>727</v>
      </c>
      <c r="Z814" s="734" t="s">
        <v>6297</v>
      </c>
      <c r="AA814" s="727" t="s">
        <v>6298</v>
      </c>
      <c r="AB814" s="734" t="s">
        <v>6299</v>
      </c>
      <c r="AC814" s="734"/>
      <c r="AD814" s="734">
        <v>86150</v>
      </c>
      <c r="AE814" s="734" t="s">
        <v>6293</v>
      </c>
      <c r="AF814" s="734" t="s">
        <v>6300</v>
      </c>
      <c r="AG814" s="727"/>
      <c r="AH814" s="727"/>
      <c r="AI814" s="727"/>
      <c r="AJ814" s="727"/>
      <c r="AK814" s="727"/>
      <c r="AL814" s="727"/>
      <c r="AM814" s="738"/>
      <c r="AN814" s="738"/>
      <c r="AO814" s="739"/>
      <c r="AP814" s="691" t="s">
        <v>734</v>
      </c>
      <c r="AQ814" s="781" t="s">
        <v>734</v>
      </c>
      <c r="AR814" s="742" t="s">
        <v>748</v>
      </c>
      <c r="AS814" s="781" t="s">
        <v>6301</v>
      </c>
      <c r="AT814" s="781"/>
      <c r="AU814" s="743">
        <v>44926</v>
      </c>
      <c r="AV814" s="743">
        <v>46751</v>
      </c>
      <c r="AW814" s="744" t="s">
        <v>1429</v>
      </c>
      <c r="AX814" s="940">
        <v>44926</v>
      </c>
      <c r="AY814" s="742" t="s">
        <v>869</v>
      </c>
      <c r="AZ814" s="781" t="s">
        <v>737</v>
      </c>
      <c r="BA814" s="727"/>
      <c r="BB814" s="727"/>
      <c r="BC814" s="734"/>
      <c r="BD814" s="734"/>
      <c r="BE814" s="735" t="s">
        <v>855</v>
      </c>
      <c r="BF814" s="723" t="s">
        <v>738</v>
      </c>
      <c r="BG814" s="746" t="s">
        <v>737</v>
      </c>
      <c r="BH814" s="746"/>
      <c r="BI814" s="747"/>
    </row>
    <row r="815" spans="1:61" ht="54.75" customHeight="1">
      <c r="A815" s="879">
        <v>860789981</v>
      </c>
      <c r="B815" s="880">
        <v>86</v>
      </c>
      <c r="C815" s="727" t="s">
        <v>1358</v>
      </c>
      <c r="D815" s="727"/>
      <c r="E815" s="728" t="s">
        <v>714</v>
      </c>
      <c r="F815" s="728"/>
      <c r="G815" s="727" t="s">
        <v>747</v>
      </c>
      <c r="H815" s="727" t="s">
        <v>748</v>
      </c>
      <c r="I815" s="730">
        <v>500</v>
      </c>
      <c r="J815" s="727" t="s">
        <v>749</v>
      </c>
      <c r="K815" s="939" t="s">
        <v>6302</v>
      </c>
      <c r="L815" s="945">
        <v>860789973</v>
      </c>
      <c r="M815" s="733" t="s">
        <v>5517</v>
      </c>
      <c r="N815" s="881" t="s">
        <v>6303</v>
      </c>
      <c r="O815" s="734" t="s">
        <v>6304</v>
      </c>
      <c r="P815" s="734"/>
      <c r="Q815" s="727"/>
      <c r="R815" s="736">
        <v>86190</v>
      </c>
      <c r="S815" s="734" t="s">
        <v>6305</v>
      </c>
      <c r="T815" s="728" t="s">
        <v>5380</v>
      </c>
      <c r="U815" s="737" t="s">
        <v>6306</v>
      </c>
      <c r="V815" s="727"/>
      <c r="W815" s="727"/>
      <c r="X815" s="727"/>
      <c r="Y815" s="727"/>
      <c r="Z815" s="734" t="s">
        <v>6307</v>
      </c>
      <c r="AA815" s="727"/>
      <c r="AB815" s="734" t="s">
        <v>6308</v>
      </c>
      <c r="AC815" s="734"/>
      <c r="AD815" s="734">
        <v>86190</v>
      </c>
      <c r="AE815" s="734" t="s">
        <v>6305</v>
      </c>
      <c r="AF815" s="734" t="s">
        <v>6309</v>
      </c>
      <c r="AG815" s="727"/>
      <c r="AH815" s="727"/>
      <c r="AI815" s="727"/>
      <c r="AJ815" s="727"/>
      <c r="AK815" s="727"/>
      <c r="AL815" s="727"/>
      <c r="AM815" s="738"/>
      <c r="AN815" s="738"/>
      <c r="AO815" s="739"/>
      <c r="AP815" s="691" t="s">
        <v>734</v>
      </c>
      <c r="AQ815" s="781" t="s">
        <v>734</v>
      </c>
      <c r="AR815" s="742" t="s">
        <v>748</v>
      </c>
      <c r="AS815" s="781" t="s">
        <v>6310</v>
      </c>
      <c r="AT815" s="781"/>
      <c r="AU815" s="743">
        <v>44891</v>
      </c>
      <c r="AV815" s="743">
        <v>46752</v>
      </c>
      <c r="AW815" s="744" t="s">
        <v>1429</v>
      </c>
      <c r="AX815" s="940">
        <v>44891</v>
      </c>
      <c r="AY815" s="781" t="s">
        <v>869</v>
      </c>
      <c r="AZ815" s="781" t="s">
        <v>737</v>
      </c>
      <c r="BA815" s="727"/>
      <c r="BB815" s="727"/>
      <c r="BC815" s="734"/>
      <c r="BD815" s="734"/>
      <c r="BE815" s="735" t="s">
        <v>855</v>
      </c>
      <c r="BF815" s="723" t="s">
        <v>738</v>
      </c>
      <c r="BG815" s="746" t="s">
        <v>737</v>
      </c>
      <c r="BH815" s="746"/>
      <c r="BI815" s="747"/>
    </row>
    <row r="816" spans="1:61" ht="24">
      <c r="A816" s="879">
        <v>860790260</v>
      </c>
      <c r="B816" s="880">
        <v>86</v>
      </c>
      <c r="C816" s="727" t="s">
        <v>1358</v>
      </c>
      <c r="D816" s="727"/>
      <c r="E816" s="728" t="s">
        <v>714</v>
      </c>
      <c r="F816" s="728"/>
      <c r="G816" s="727" t="s">
        <v>747</v>
      </c>
      <c r="H816" s="727" t="s">
        <v>748</v>
      </c>
      <c r="I816" s="730">
        <v>500</v>
      </c>
      <c r="J816" s="727" t="s">
        <v>749</v>
      </c>
      <c r="K816" s="881" t="s">
        <v>6311</v>
      </c>
      <c r="L816" s="945">
        <v>860790252</v>
      </c>
      <c r="M816" s="733" t="s">
        <v>6312</v>
      </c>
      <c r="N816" s="769" t="s">
        <v>6313</v>
      </c>
      <c r="O816" s="734" t="s">
        <v>6314</v>
      </c>
      <c r="P816" s="734"/>
      <c r="Q816" s="727"/>
      <c r="R816" s="736">
        <v>86440</v>
      </c>
      <c r="S816" s="734" t="s">
        <v>2729</v>
      </c>
      <c r="T816" s="728" t="s">
        <v>5380</v>
      </c>
      <c r="U816" s="737" t="s">
        <v>6315</v>
      </c>
      <c r="V816" s="727"/>
      <c r="W816" s="727"/>
      <c r="X816" s="727"/>
      <c r="Y816" s="727"/>
      <c r="Z816" s="734" t="s">
        <v>6316</v>
      </c>
      <c r="AA816" s="727"/>
      <c r="AB816" s="734" t="s">
        <v>6317</v>
      </c>
      <c r="AC816" s="734"/>
      <c r="AD816" s="734">
        <v>86440</v>
      </c>
      <c r="AE816" s="734" t="s">
        <v>2729</v>
      </c>
      <c r="AF816" s="734" t="s">
        <v>6318</v>
      </c>
      <c r="AG816" s="727"/>
      <c r="AH816" s="727"/>
      <c r="AI816" s="727"/>
      <c r="AJ816" s="727"/>
      <c r="AK816" s="727"/>
      <c r="AL816" s="727"/>
      <c r="AM816" s="738"/>
      <c r="AN816" s="738"/>
      <c r="AO816" s="739"/>
      <c r="AP816" s="691" t="s">
        <v>734</v>
      </c>
      <c r="AQ816" s="789" t="s">
        <v>737</v>
      </c>
      <c r="AR816" s="691"/>
      <c r="AS816" s="789"/>
      <c r="AT816" s="789"/>
      <c r="AU816" s="765" t="s">
        <v>763</v>
      </c>
      <c r="AV816" s="765" t="s">
        <v>763</v>
      </c>
      <c r="AW816" s="766" t="s">
        <v>763</v>
      </c>
      <c r="AX816" s="941"/>
      <c r="AY816" s="789"/>
      <c r="AZ816" s="789"/>
      <c r="BA816" s="727"/>
      <c r="BB816" s="727"/>
      <c r="BC816" s="734"/>
      <c r="BD816" s="734"/>
      <c r="BE816" s="798" t="s">
        <v>1358</v>
      </c>
      <c r="BF816" s="723" t="s">
        <v>738</v>
      </c>
      <c r="BG816" s="746" t="s">
        <v>737</v>
      </c>
      <c r="BH816" s="746"/>
      <c r="BI816" s="747"/>
    </row>
    <row r="817" spans="1:61" ht="40.15" customHeight="1">
      <c r="A817" s="879">
        <v>860790005</v>
      </c>
      <c r="B817" s="880">
        <v>86</v>
      </c>
      <c r="C817" s="727" t="s">
        <v>1358</v>
      </c>
      <c r="D817" s="727"/>
      <c r="E817" s="728" t="s">
        <v>714</v>
      </c>
      <c r="F817" s="728"/>
      <c r="G817" s="727" t="s">
        <v>747</v>
      </c>
      <c r="H817" s="727" t="s">
        <v>748</v>
      </c>
      <c r="I817" s="730">
        <v>500</v>
      </c>
      <c r="J817" s="727" t="s">
        <v>749</v>
      </c>
      <c r="K817" s="939" t="s">
        <v>6319</v>
      </c>
      <c r="L817" s="945">
        <v>860789999</v>
      </c>
      <c r="M817" s="733" t="s">
        <v>5517</v>
      </c>
      <c r="N817" s="881" t="s">
        <v>6320</v>
      </c>
      <c r="O817" s="734" t="s">
        <v>6321</v>
      </c>
      <c r="P817" s="734"/>
      <c r="Q817" s="727"/>
      <c r="R817" s="736">
        <v>86430</v>
      </c>
      <c r="S817" s="734" t="s">
        <v>6322</v>
      </c>
      <c r="T817" s="728" t="s">
        <v>5380</v>
      </c>
      <c r="U817" s="737" t="s">
        <v>6323</v>
      </c>
      <c r="V817" s="727" t="s">
        <v>724</v>
      </c>
      <c r="W817" s="727" t="s">
        <v>4604</v>
      </c>
      <c r="X817" s="727" t="s">
        <v>726</v>
      </c>
      <c r="Y817" s="727" t="s">
        <v>727</v>
      </c>
      <c r="Z817" s="734" t="s">
        <v>6324</v>
      </c>
      <c r="AA817" s="727"/>
      <c r="AB817" s="734" t="s">
        <v>5444</v>
      </c>
      <c r="AC817" s="734"/>
      <c r="AD817" s="734">
        <v>86430</v>
      </c>
      <c r="AE817" s="734" t="s">
        <v>6322</v>
      </c>
      <c r="AF817" s="734" t="s">
        <v>6325</v>
      </c>
      <c r="AG817" s="727"/>
      <c r="AH817" s="727"/>
      <c r="AI817" s="727"/>
      <c r="AJ817" s="727"/>
      <c r="AK817" s="727"/>
      <c r="AL817" s="727"/>
      <c r="AM817" s="738"/>
      <c r="AN817" s="738"/>
      <c r="AO817" s="739"/>
      <c r="AP817" s="691" t="s">
        <v>734</v>
      </c>
      <c r="AQ817" s="781" t="s">
        <v>734</v>
      </c>
      <c r="AR817" s="742" t="s">
        <v>748</v>
      </c>
      <c r="AS817" s="781" t="s">
        <v>6326</v>
      </c>
      <c r="AT817" s="781"/>
      <c r="AU817" s="743">
        <v>43830</v>
      </c>
      <c r="AV817" s="743">
        <v>45656</v>
      </c>
      <c r="AW817" s="744">
        <v>86</v>
      </c>
      <c r="AX817" s="940" t="s">
        <v>4024</v>
      </c>
      <c r="AY817" s="781" t="s">
        <v>869</v>
      </c>
      <c r="AZ817" s="781" t="s">
        <v>737</v>
      </c>
      <c r="BA817" s="727"/>
      <c r="BB817" s="727"/>
      <c r="BC817" s="734"/>
      <c r="BD817" s="734"/>
      <c r="BE817" s="735" t="s">
        <v>855</v>
      </c>
      <c r="BF817" s="723" t="s">
        <v>738</v>
      </c>
      <c r="BG817" s="746" t="s">
        <v>737</v>
      </c>
      <c r="BH817" s="746"/>
      <c r="BI817" s="747"/>
    </row>
    <row r="818" spans="1:61" ht="76.5" customHeight="1">
      <c r="A818" s="879">
        <v>860010388</v>
      </c>
      <c r="B818" s="880">
        <v>86</v>
      </c>
      <c r="C818" s="727" t="s">
        <v>713</v>
      </c>
      <c r="D818" s="727"/>
      <c r="E818" s="728" t="s">
        <v>714</v>
      </c>
      <c r="F818" s="728"/>
      <c r="G818" s="727" t="s">
        <v>747</v>
      </c>
      <c r="H818" s="727" t="s">
        <v>748</v>
      </c>
      <c r="I818" s="730">
        <v>500</v>
      </c>
      <c r="J818" s="727" t="s">
        <v>749</v>
      </c>
      <c r="K818" s="881" t="s">
        <v>6327</v>
      </c>
      <c r="L818" s="945">
        <v>860785047</v>
      </c>
      <c r="M818" s="733" t="s">
        <v>5517</v>
      </c>
      <c r="N818" s="881" t="s">
        <v>6328</v>
      </c>
      <c r="O818" s="734" t="s">
        <v>6329</v>
      </c>
      <c r="P818" s="734"/>
      <c r="Q818" s="727"/>
      <c r="R818" s="736">
        <v>86530</v>
      </c>
      <c r="S818" s="734" t="s">
        <v>1904</v>
      </c>
      <c r="T818" s="728" t="s">
        <v>5380</v>
      </c>
      <c r="U818" s="737" t="s">
        <v>6330</v>
      </c>
      <c r="V818" s="736" t="s">
        <v>724</v>
      </c>
      <c r="W818" s="727" t="s">
        <v>6331</v>
      </c>
      <c r="X818" s="727" t="s">
        <v>1264</v>
      </c>
      <c r="Y818" s="727" t="s">
        <v>727</v>
      </c>
      <c r="Z818" s="734" t="s">
        <v>6332</v>
      </c>
      <c r="AA818" s="727" t="s">
        <v>6333</v>
      </c>
      <c r="AB818" s="734" t="s">
        <v>6334</v>
      </c>
      <c r="AC818" s="734" t="s">
        <v>1500</v>
      </c>
      <c r="AD818" s="734">
        <v>86530</v>
      </c>
      <c r="AE818" s="734" t="s">
        <v>1904</v>
      </c>
      <c r="AF818" s="734" t="s">
        <v>6335</v>
      </c>
      <c r="AG818" s="727"/>
      <c r="AH818" s="727"/>
      <c r="AI818" s="727"/>
      <c r="AJ818" s="727"/>
      <c r="AK818" s="727"/>
      <c r="AL818" s="727"/>
      <c r="AM818" s="738"/>
      <c r="AN818" s="738"/>
      <c r="AO818" s="739"/>
      <c r="AP818" s="691" t="s">
        <v>734</v>
      </c>
      <c r="AQ818" s="789" t="s">
        <v>737</v>
      </c>
      <c r="AR818" s="691"/>
      <c r="AS818" s="789"/>
      <c r="AT818" s="789"/>
      <c r="AU818" s="765" t="s">
        <v>763</v>
      </c>
      <c r="AV818" s="765" t="s">
        <v>763</v>
      </c>
      <c r="AW818" s="766" t="s">
        <v>763</v>
      </c>
      <c r="AX818" s="941"/>
      <c r="AY818" s="789"/>
      <c r="AZ818" s="789"/>
      <c r="BA818" s="727"/>
      <c r="BB818" s="727"/>
      <c r="BC818" s="734"/>
      <c r="BD818" s="734"/>
      <c r="BE818" s="735" t="s">
        <v>713</v>
      </c>
      <c r="BF818" s="723" t="s">
        <v>738</v>
      </c>
      <c r="BG818" s="746" t="s">
        <v>737</v>
      </c>
      <c r="BH818" s="746"/>
      <c r="BI818" s="747"/>
    </row>
    <row r="819" spans="1:61" ht="40.15" customHeight="1">
      <c r="A819" s="879">
        <v>860780816</v>
      </c>
      <c r="B819" s="880">
        <v>86</v>
      </c>
      <c r="C819" s="727" t="s">
        <v>713</v>
      </c>
      <c r="D819" s="727"/>
      <c r="E819" s="728" t="s">
        <v>714</v>
      </c>
      <c r="F819" s="728"/>
      <c r="G819" s="791" t="s">
        <v>907</v>
      </c>
      <c r="H819" s="727" t="s">
        <v>748</v>
      </c>
      <c r="I819" s="730">
        <v>202</v>
      </c>
      <c r="J819" s="756" t="s">
        <v>1762</v>
      </c>
      <c r="K819" s="939" t="s">
        <v>6336</v>
      </c>
      <c r="L819" s="945">
        <v>860785047</v>
      </c>
      <c r="M819" s="733" t="s">
        <v>5517</v>
      </c>
      <c r="N819" s="881" t="s">
        <v>6328</v>
      </c>
      <c r="O819" s="734" t="s">
        <v>6337</v>
      </c>
      <c r="P819" s="734"/>
      <c r="Q819" s="727"/>
      <c r="R819" s="734">
        <v>86530</v>
      </c>
      <c r="S819" s="734" t="s">
        <v>1904</v>
      </c>
      <c r="T819" s="728" t="s">
        <v>5380</v>
      </c>
      <c r="U819" s="737" t="s">
        <v>6330</v>
      </c>
      <c r="V819" s="736" t="s">
        <v>724</v>
      </c>
      <c r="W819" s="727" t="s">
        <v>6331</v>
      </c>
      <c r="X819" s="727" t="s">
        <v>1264</v>
      </c>
      <c r="Y819" s="727" t="s">
        <v>727</v>
      </c>
      <c r="Z819" s="734" t="s">
        <v>6332</v>
      </c>
      <c r="AA819" s="727" t="s">
        <v>6333</v>
      </c>
      <c r="AB819" s="734" t="s">
        <v>6338</v>
      </c>
      <c r="AC819" s="734" t="s">
        <v>6339</v>
      </c>
      <c r="AD819" s="734">
        <v>86530</v>
      </c>
      <c r="AE819" s="734" t="s">
        <v>1904</v>
      </c>
      <c r="AF819" s="734" t="s">
        <v>6335</v>
      </c>
      <c r="AG819" s="727"/>
      <c r="AH819" s="727"/>
      <c r="AI819" s="727"/>
      <c r="AJ819" s="727"/>
      <c r="AK819" s="727"/>
      <c r="AL819" s="727"/>
      <c r="AM819" s="738"/>
      <c r="AN819" s="738"/>
      <c r="AO819" s="739"/>
      <c r="AP819" s="691" t="s">
        <v>737</v>
      </c>
      <c r="AQ819" s="781" t="s">
        <v>734</v>
      </c>
      <c r="AR819" s="742" t="s">
        <v>748</v>
      </c>
      <c r="AS819" s="781" t="s">
        <v>6340</v>
      </c>
      <c r="AT819" s="781" t="s">
        <v>6255</v>
      </c>
      <c r="AU819" s="743">
        <v>42370</v>
      </c>
      <c r="AV819" s="743">
        <v>44196</v>
      </c>
      <c r="AW819" s="744">
        <v>86</v>
      </c>
      <c r="AX819" s="940">
        <v>42712</v>
      </c>
      <c r="AY819" s="781" t="s">
        <v>869</v>
      </c>
      <c r="AZ819" s="940"/>
      <c r="BA819" s="727"/>
      <c r="BB819" s="727"/>
      <c r="BC819" s="734"/>
      <c r="BD819" s="734"/>
      <c r="BE819" s="735" t="s">
        <v>855</v>
      </c>
      <c r="BF819" s="723" t="s">
        <v>738</v>
      </c>
      <c r="BG819" s="746" t="s">
        <v>737</v>
      </c>
      <c r="BH819" s="746"/>
      <c r="BI819" s="747"/>
    </row>
    <row r="820" spans="1:61" ht="60" customHeight="1">
      <c r="A820" s="879">
        <v>860789767</v>
      </c>
      <c r="B820" s="880">
        <v>86</v>
      </c>
      <c r="C820" s="727" t="s">
        <v>1358</v>
      </c>
      <c r="D820" s="727"/>
      <c r="E820" s="728" t="s">
        <v>714</v>
      </c>
      <c r="F820" s="728"/>
      <c r="G820" s="727" t="s">
        <v>747</v>
      </c>
      <c r="H820" s="727" t="s">
        <v>748</v>
      </c>
      <c r="I820" s="730">
        <v>500</v>
      </c>
      <c r="J820" s="727" t="s">
        <v>749</v>
      </c>
      <c r="K820" s="881" t="s">
        <v>6341</v>
      </c>
      <c r="L820" s="945">
        <v>860789759</v>
      </c>
      <c r="M820" s="733" t="s">
        <v>5517</v>
      </c>
      <c r="N820" s="881" t="s">
        <v>6342</v>
      </c>
      <c r="O820" s="734" t="s">
        <v>6343</v>
      </c>
      <c r="P820" s="734"/>
      <c r="Q820" s="727"/>
      <c r="R820" s="736">
        <v>86340</v>
      </c>
      <c r="S820" s="734" t="s">
        <v>6344</v>
      </c>
      <c r="T820" s="728" t="s">
        <v>5380</v>
      </c>
      <c r="U820" s="737" t="s">
        <v>6345</v>
      </c>
      <c r="V820" s="727"/>
      <c r="W820" s="727"/>
      <c r="X820" s="727"/>
      <c r="Y820" s="727"/>
      <c r="Z820" s="734" t="s">
        <v>6346</v>
      </c>
      <c r="AA820" s="727"/>
      <c r="AB820" s="734" t="s">
        <v>6347</v>
      </c>
      <c r="AC820" s="734"/>
      <c r="AD820" s="734">
        <v>86340</v>
      </c>
      <c r="AE820" s="734" t="s">
        <v>6344</v>
      </c>
      <c r="AF820" s="734" t="s">
        <v>6348</v>
      </c>
      <c r="AG820" s="727"/>
      <c r="AH820" s="727"/>
      <c r="AI820" s="727"/>
      <c r="AJ820" s="727"/>
      <c r="AK820" s="727"/>
      <c r="AL820" s="727"/>
      <c r="AM820" s="738"/>
      <c r="AN820" s="738"/>
      <c r="AO820" s="739"/>
      <c r="AP820" s="691" t="s">
        <v>734</v>
      </c>
      <c r="AQ820" s="789" t="s">
        <v>737</v>
      </c>
      <c r="AR820" s="691"/>
      <c r="AS820" s="789"/>
      <c r="AT820" s="789"/>
      <c r="AU820" s="765" t="s">
        <v>763</v>
      </c>
      <c r="AV820" s="765" t="s">
        <v>763</v>
      </c>
      <c r="AW820" s="766" t="s">
        <v>763</v>
      </c>
      <c r="AX820" s="941"/>
      <c r="AY820" s="789"/>
      <c r="AZ820" s="789"/>
      <c r="BA820" s="727"/>
      <c r="BB820" s="727"/>
      <c r="BC820" s="734"/>
      <c r="BD820" s="734"/>
      <c r="BE820" s="798" t="s">
        <v>1358</v>
      </c>
      <c r="BF820" s="723" t="s">
        <v>738</v>
      </c>
      <c r="BG820" s="746" t="s">
        <v>737</v>
      </c>
      <c r="BH820" s="746"/>
      <c r="BI820" s="747"/>
    </row>
    <row r="821" spans="1:61" ht="61.9" customHeight="1">
      <c r="A821" s="879">
        <v>860791128</v>
      </c>
      <c r="B821" s="880">
        <v>86</v>
      </c>
      <c r="C821" s="727" t="s">
        <v>1358</v>
      </c>
      <c r="D821" s="727"/>
      <c r="E821" s="728" t="s">
        <v>714</v>
      </c>
      <c r="F821" s="728"/>
      <c r="G821" s="727" t="s">
        <v>747</v>
      </c>
      <c r="H821" s="727" t="s">
        <v>748</v>
      </c>
      <c r="I821" s="730">
        <v>500</v>
      </c>
      <c r="J821" s="727" t="s">
        <v>749</v>
      </c>
      <c r="K821" s="939" t="s">
        <v>6349</v>
      </c>
      <c r="L821" s="945">
        <v>860791110</v>
      </c>
      <c r="M821" s="733" t="s">
        <v>5517</v>
      </c>
      <c r="N821" s="881" t="s">
        <v>6350</v>
      </c>
      <c r="O821" s="734" t="s">
        <v>6351</v>
      </c>
      <c r="P821" s="734"/>
      <c r="Q821" s="727"/>
      <c r="R821" s="736">
        <v>86450</v>
      </c>
      <c r="S821" s="734" t="s">
        <v>6352</v>
      </c>
      <c r="T821" s="728" t="s">
        <v>5380</v>
      </c>
      <c r="U821" s="737" t="s">
        <v>6353</v>
      </c>
      <c r="V821" s="727" t="s">
        <v>724</v>
      </c>
      <c r="W821" s="727" t="s">
        <v>6354</v>
      </c>
      <c r="X821" s="727" t="s">
        <v>6355</v>
      </c>
      <c r="Y821" s="727"/>
      <c r="Z821" s="734" t="s">
        <v>6356</v>
      </c>
      <c r="AA821" s="727"/>
      <c r="AB821" s="734" t="s">
        <v>6357</v>
      </c>
      <c r="AC821" s="734"/>
      <c r="AD821" s="734">
        <v>86450</v>
      </c>
      <c r="AE821" s="734" t="s">
        <v>6352</v>
      </c>
      <c r="AF821" s="734"/>
      <c r="AG821" s="727"/>
      <c r="AH821" s="727"/>
      <c r="AI821" s="727"/>
      <c r="AJ821" s="727"/>
      <c r="AK821" s="727"/>
      <c r="AL821" s="727"/>
      <c r="AM821" s="738"/>
      <c r="AN821" s="738"/>
      <c r="AO821" s="739"/>
      <c r="AP821" s="691" t="s">
        <v>734</v>
      </c>
      <c r="AQ821" s="781" t="s">
        <v>734</v>
      </c>
      <c r="AR821" s="742" t="s">
        <v>748</v>
      </c>
      <c r="AS821" s="781" t="s">
        <v>6358</v>
      </c>
      <c r="AT821" s="781"/>
      <c r="AU821" s="743">
        <v>44974</v>
      </c>
      <c r="AV821" s="743">
        <v>46799</v>
      </c>
      <c r="AW821" s="744" t="s">
        <v>6359</v>
      </c>
      <c r="AX821" s="940">
        <v>44938</v>
      </c>
      <c r="AY821" s="742" t="s">
        <v>869</v>
      </c>
      <c r="AZ821" s="781" t="s">
        <v>737</v>
      </c>
      <c r="BA821" s="727"/>
      <c r="BB821" s="727"/>
      <c r="BC821" s="734"/>
      <c r="BD821" s="734"/>
      <c r="BE821" s="798" t="s">
        <v>1358</v>
      </c>
      <c r="BF821" s="723" t="s">
        <v>738</v>
      </c>
      <c r="BG821" s="746" t="s">
        <v>737</v>
      </c>
      <c r="BH821" s="746"/>
      <c r="BI821" s="747"/>
    </row>
    <row r="822" spans="1:61" ht="69.75" customHeight="1">
      <c r="A822" s="875">
        <v>860012319</v>
      </c>
      <c r="B822" s="876">
        <v>86</v>
      </c>
      <c r="C822" s="727" t="s">
        <v>713</v>
      </c>
      <c r="D822" s="727"/>
      <c r="E822" s="728" t="s">
        <v>714</v>
      </c>
      <c r="F822" s="728"/>
      <c r="G822" s="798" t="s">
        <v>747</v>
      </c>
      <c r="H822" s="798" t="s">
        <v>748</v>
      </c>
      <c r="I822" s="730">
        <v>500</v>
      </c>
      <c r="J822" s="727" t="s">
        <v>749</v>
      </c>
      <c r="K822" s="939" t="s">
        <v>6360</v>
      </c>
      <c r="L822" s="877">
        <v>860785070</v>
      </c>
      <c r="M822" s="733" t="s">
        <v>5517</v>
      </c>
      <c r="N822" s="807" t="s">
        <v>6361</v>
      </c>
      <c r="O822" s="734" t="s">
        <v>6362</v>
      </c>
      <c r="P822" s="734"/>
      <c r="Q822" s="798"/>
      <c r="R822" s="736">
        <v>86000</v>
      </c>
      <c r="S822" s="734" t="s">
        <v>1397</v>
      </c>
      <c r="T822" s="728" t="s">
        <v>5380</v>
      </c>
      <c r="U822" s="737" t="s">
        <v>6363</v>
      </c>
      <c r="V822" s="798"/>
      <c r="W822" s="798"/>
      <c r="X822" s="798"/>
      <c r="Y822" s="798"/>
      <c r="Z822" s="734" t="s">
        <v>6364</v>
      </c>
      <c r="AA822" s="798" t="s">
        <v>6365</v>
      </c>
      <c r="AB822" s="734" t="s">
        <v>6366</v>
      </c>
      <c r="AC822" s="734" t="s">
        <v>6367</v>
      </c>
      <c r="AD822" s="734">
        <v>86021</v>
      </c>
      <c r="AE822" s="734" t="s">
        <v>6368</v>
      </c>
      <c r="AF822" s="734" t="s">
        <v>6369</v>
      </c>
      <c r="AG822" s="798"/>
      <c r="AH822" s="798"/>
      <c r="AI822" s="798"/>
      <c r="AJ822" s="798"/>
      <c r="AK822" s="798"/>
      <c r="AL822" s="798" t="s">
        <v>6370</v>
      </c>
      <c r="AM822" s="738"/>
      <c r="AN822" s="738"/>
      <c r="AO822" s="739"/>
      <c r="AP822" s="691" t="s">
        <v>734</v>
      </c>
      <c r="AQ822" s="810" t="s">
        <v>734</v>
      </c>
      <c r="AR822" s="742" t="s">
        <v>748</v>
      </c>
      <c r="AS822" s="810" t="s">
        <v>6371</v>
      </c>
      <c r="AT822" s="810"/>
      <c r="AU822" s="743">
        <v>43396</v>
      </c>
      <c r="AV822" s="743">
        <v>45221</v>
      </c>
      <c r="AW822" s="744">
        <v>86</v>
      </c>
      <c r="AX822" s="811">
        <v>43396</v>
      </c>
      <c r="AY822" s="810" t="s">
        <v>6372</v>
      </c>
      <c r="AZ822" s="810" t="s">
        <v>737</v>
      </c>
      <c r="BA822" s="734"/>
      <c r="BB822" s="734"/>
      <c r="BC822" s="734"/>
      <c r="BD822" s="734"/>
      <c r="BE822" s="798" t="s">
        <v>855</v>
      </c>
      <c r="BF822" s="723" t="s">
        <v>738</v>
      </c>
      <c r="BG822" s="746" t="s">
        <v>737</v>
      </c>
      <c r="BH822" s="746"/>
      <c r="BI822" s="747"/>
    </row>
    <row r="823" spans="1:61" ht="63" customHeight="1">
      <c r="A823" s="875">
        <v>860012848</v>
      </c>
      <c r="B823" s="876">
        <v>86</v>
      </c>
      <c r="C823" s="727" t="s">
        <v>713</v>
      </c>
      <c r="D823" s="727"/>
      <c r="E823" s="728" t="s">
        <v>714</v>
      </c>
      <c r="F823" s="728"/>
      <c r="G823" s="798" t="s">
        <v>747</v>
      </c>
      <c r="H823" s="798" t="s">
        <v>748</v>
      </c>
      <c r="I823" s="730">
        <v>500</v>
      </c>
      <c r="J823" s="727" t="s">
        <v>749</v>
      </c>
      <c r="K823" s="807" t="s">
        <v>6373</v>
      </c>
      <c r="L823" s="877">
        <v>860785070</v>
      </c>
      <c r="M823" s="733" t="s">
        <v>5517</v>
      </c>
      <c r="N823" s="807" t="s">
        <v>6361</v>
      </c>
      <c r="O823" s="734" t="s">
        <v>6374</v>
      </c>
      <c r="P823" s="734"/>
      <c r="Q823" s="798"/>
      <c r="R823" s="736">
        <v>86000</v>
      </c>
      <c r="S823" s="734" t="s">
        <v>1397</v>
      </c>
      <c r="T823" s="728" t="s">
        <v>5380</v>
      </c>
      <c r="U823" s="737" t="s">
        <v>6363</v>
      </c>
      <c r="V823" s="798"/>
      <c r="W823" s="798"/>
      <c r="X823" s="798"/>
      <c r="Y823" s="798"/>
      <c r="Z823" s="734" t="s">
        <v>6375</v>
      </c>
      <c r="AA823" s="798" t="s">
        <v>6365</v>
      </c>
      <c r="AB823" s="734" t="s">
        <v>6366</v>
      </c>
      <c r="AC823" s="734" t="s">
        <v>6367</v>
      </c>
      <c r="AD823" s="734">
        <v>86021</v>
      </c>
      <c r="AE823" s="734" t="s">
        <v>6368</v>
      </c>
      <c r="AF823" s="734" t="s">
        <v>6369</v>
      </c>
      <c r="AG823" s="798"/>
      <c r="AH823" s="798"/>
      <c r="AI823" s="798"/>
      <c r="AJ823" s="798"/>
      <c r="AK823" s="798"/>
      <c r="AL823" s="798" t="s">
        <v>6370</v>
      </c>
      <c r="AM823" s="738"/>
      <c r="AN823" s="738"/>
      <c r="AO823" s="739"/>
      <c r="AP823" s="691" t="s">
        <v>734</v>
      </c>
      <c r="AQ823" s="810" t="s">
        <v>734</v>
      </c>
      <c r="AR823" s="742" t="s">
        <v>748</v>
      </c>
      <c r="AS823" s="810" t="s">
        <v>6371</v>
      </c>
      <c r="AT823" s="810"/>
      <c r="AU823" s="743">
        <v>43396</v>
      </c>
      <c r="AV823" s="743">
        <v>45221</v>
      </c>
      <c r="AW823" s="744">
        <v>86</v>
      </c>
      <c r="AX823" s="811">
        <v>43396</v>
      </c>
      <c r="AY823" s="810" t="s">
        <v>6372</v>
      </c>
      <c r="AZ823" s="810" t="s">
        <v>737</v>
      </c>
      <c r="BA823" s="734"/>
      <c r="BB823" s="734"/>
      <c r="BC823" s="734"/>
      <c r="BD823" s="734"/>
      <c r="BE823" s="798" t="s">
        <v>855</v>
      </c>
      <c r="BF823" s="723" t="s">
        <v>738</v>
      </c>
      <c r="BG823" s="746" t="s">
        <v>737</v>
      </c>
      <c r="BH823" s="746"/>
      <c r="BI823" s="747"/>
    </row>
    <row r="824" spans="1:61" ht="63" customHeight="1">
      <c r="A824" s="875">
        <v>860780840</v>
      </c>
      <c r="B824" s="876">
        <v>86</v>
      </c>
      <c r="C824" s="727" t="s">
        <v>713</v>
      </c>
      <c r="D824" s="727"/>
      <c r="E824" s="728" t="s">
        <v>714</v>
      </c>
      <c r="F824" s="728"/>
      <c r="G824" s="791" t="s">
        <v>907</v>
      </c>
      <c r="H824" s="798" t="s">
        <v>748</v>
      </c>
      <c r="I824" s="730">
        <v>202</v>
      </c>
      <c r="J824" s="756" t="s">
        <v>1762</v>
      </c>
      <c r="K824" s="878" t="s">
        <v>6376</v>
      </c>
      <c r="L824" s="945">
        <v>860785070</v>
      </c>
      <c r="M824" s="733" t="s">
        <v>5517</v>
      </c>
      <c r="N824" s="807" t="s">
        <v>6361</v>
      </c>
      <c r="O824" s="734" t="s">
        <v>6377</v>
      </c>
      <c r="P824" s="734"/>
      <c r="Q824" s="798"/>
      <c r="R824" s="734">
        <v>86000</v>
      </c>
      <c r="S824" s="734" t="s">
        <v>1397</v>
      </c>
      <c r="T824" s="728" t="s">
        <v>5380</v>
      </c>
      <c r="U824" s="737" t="s">
        <v>6378</v>
      </c>
      <c r="V824" s="798"/>
      <c r="W824" s="798"/>
      <c r="X824" s="798"/>
      <c r="Y824" s="798"/>
      <c r="Z824" s="734" t="s">
        <v>6379</v>
      </c>
      <c r="AA824" s="798" t="s">
        <v>6365</v>
      </c>
      <c r="AB824" s="734" t="s">
        <v>6366</v>
      </c>
      <c r="AC824" s="734" t="s">
        <v>6367</v>
      </c>
      <c r="AD824" s="734">
        <v>86021</v>
      </c>
      <c r="AE824" s="734" t="s">
        <v>6368</v>
      </c>
      <c r="AF824" s="734" t="s">
        <v>6369</v>
      </c>
      <c r="AG824" s="798"/>
      <c r="AH824" s="798"/>
      <c r="AI824" s="798"/>
      <c r="AJ824" s="798"/>
      <c r="AK824" s="798"/>
      <c r="AL824" s="798" t="s">
        <v>6370</v>
      </c>
      <c r="AM824" s="738"/>
      <c r="AN824" s="738"/>
      <c r="AO824" s="739"/>
      <c r="AP824" s="691" t="s">
        <v>737</v>
      </c>
      <c r="AQ824" s="781" t="s">
        <v>734</v>
      </c>
      <c r="AR824" s="742" t="s">
        <v>748</v>
      </c>
      <c r="AS824" s="810" t="s">
        <v>6380</v>
      </c>
      <c r="AT824" s="781" t="s">
        <v>6255</v>
      </c>
      <c r="AU824" s="743">
        <v>42370</v>
      </c>
      <c r="AV824" s="743">
        <v>44196</v>
      </c>
      <c r="AW824" s="744">
        <v>86</v>
      </c>
      <c r="AX824" s="811">
        <v>42712</v>
      </c>
      <c r="AY824" s="781" t="s">
        <v>869</v>
      </c>
      <c r="AZ824" s="811"/>
      <c r="BA824" s="734"/>
      <c r="BB824" s="734"/>
      <c r="BC824" s="734"/>
      <c r="BD824" s="734"/>
      <c r="BE824" s="798" t="s">
        <v>855</v>
      </c>
      <c r="BF824" s="723" t="s">
        <v>738</v>
      </c>
      <c r="BG824" s="746" t="s">
        <v>737</v>
      </c>
      <c r="BH824" s="746"/>
      <c r="BI824" s="747"/>
    </row>
    <row r="825" spans="1:61" ht="51.75" customHeight="1">
      <c r="A825" s="875">
        <v>860780857</v>
      </c>
      <c r="B825" s="876">
        <v>86</v>
      </c>
      <c r="C825" s="727" t="s">
        <v>713</v>
      </c>
      <c r="D825" s="727"/>
      <c r="E825" s="728" t="s">
        <v>714</v>
      </c>
      <c r="F825" s="728"/>
      <c r="G825" s="791" t="s">
        <v>907</v>
      </c>
      <c r="H825" s="798" t="s">
        <v>748</v>
      </c>
      <c r="I825" s="730">
        <v>202</v>
      </c>
      <c r="J825" s="756" t="s">
        <v>1762</v>
      </c>
      <c r="K825" s="878" t="s">
        <v>6381</v>
      </c>
      <c r="L825" s="945">
        <v>860785070</v>
      </c>
      <c r="M825" s="733" t="s">
        <v>5517</v>
      </c>
      <c r="N825" s="807" t="s">
        <v>6361</v>
      </c>
      <c r="O825" s="734" t="s">
        <v>6382</v>
      </c>
      <c r="P825" s="734"/>
      <c r="Q825" s="798"/>
      <c r="R825" s="734">
        <v>86000</v>
      </c>
      <c r="S825" s="734" t="s">
        <v>1397</v>
      </c>
      <c r="T825" s="728" t="s">
        <v>5380</v>
      </c>
      <c r="U825" s="737" t="s">
        <v>6383</v>
      </c>
      <c r="V825" s="798"/>
      <c r="W825" s="798"/>
      <c r="X825" s="798"/>
      <c r="Y825" s="798"/>
      <c r="Z825" s="734" t="s">
        <v>6364</v>
      </c>
      <c r="AA825" s="798" t="s">
        <v>6365</v>
      </c>
      <c r="AB825" s="734" t="s">
        <v>6366</v>
      </c>
      <c r="AC825" s="734" t="s">
        <v>6367</v>
      </c>
      <c r="AD825" s="734">
        <v>86021</v>
      </c>
      <c r="AE825" s="734" t="s">
        <v>6368</v>
      </c>
      <c r="AF825" s="734" t="s">
        <v>6369</v>
      </c>
      <c r="AG825" s="798"/>
      <c r="AH825" s="798"/>
      <c r="AI825" s="798"/>
      <c r="AJ825" s="798"/>
      <c r="AK825" s="798"/>
      <c r="AL825" s="798" t="s">
        <v>6370</v>
      </c>
      <c r="AM825" s="738"/>
      <c r="AN825" s="738"/>
      <c r="AO825" s="739"/>
      <c r="AP825" s="691" t="s">
        <v>737</v>
      </c>
      <c r="AQ825" s="781" t="s">
        <v>734</v>
      </c>
      <c r="AR825" s="742" t="s">
        <v>748</v>
      </c>
      <c r="AS825" s="810" t="s">
        <v>6384</v>
      </c>
      <c r="AT825" s="781" t="s">
        <v>6255</v>
      </c>
      <c r="AU825" s="743">
        <v>42370</v>
      </c>
      <c r="AV825" s="743">
        <v>44196</v>
      </c>
      <c r="AW825" s="744">
        <v>86</v>
      </c>
      <c r="AX825" s="811">
        <v>42712</v>
      </c>
      <c r="AY825" s="781" t="s">
        <v>869</v>
      </c>
      <c r="AZ825" s="811"/>
      <c r="BA825" s="734"/>
      <c r="BB825" s="734"/>
      <c r="BC825" s="734"/>
      <c r="BD825" s="734"/>
      <c r="BE825" s="798" t="s">
        <v>855</v>
      </c>
      <c r="BF825" s="723" t="s">
        <v>738</v>
      </c>
      <c r="BG825" s="746" t="s">
        <v>737</v>
      </c>
      <c r="BH825" s="746"/>
      <c r="BI825" s="747"/>
    </row>
    <row r="826" spans="1:61" ht="47.25" customHeight="1">
      <c r="A826" s="875">
        <v>860780865</v>
      </c>
      <c r="B826" s="876">
        <v>86</v>
      </c>
      <c r="C826" s="727" t="s">
        <v>713</v>
      </c>
      <c r="D826" s="727"/>
      <c r="E826" s="728" t="s">
        <v>714</v>
      </c>
      <c r="F826" s="728"/>
      <c r="G826" s="791" t="s">
        <v>907</v>
      </c>
      <c r="H826" s="798" t="s">
        <v>748</v>
      </c>
      <c r="I826" s="730">
        <v>202</v>
      </c>
      <c r="J826" s="756" t="s">
        <v>1762</v>
      </c>
      <c r="K826" s="878" t="s">
        <v>6385</v>
      </c>
      <c r="L826" s="945">
        <v>860785070</v>
      </c>
      <c r="M826" s="733" t="s">
        <v>5517</v>
      </c>
      <c r="N826" s="807" t="s">
        <v>6361</v>
      </c>
      <c r="O826" s="734" t="s">
        <v>6386</v>
      </c>
      <c r="P826" s="734"/>
      <c r="Q826" s="798"/>
      <c r="R826" s="734">
        <v>86000</v>
      </c>
      <c r="S826" s="734" t="s">
        <v>1397</v>
      </c>
      <c r="T826" s="728" t="s">
        <v>5380</v>
      </c>
      <c r="U826" s="737" t="s">
        <v>6387</v>
      </c>
      <c r="V826" s="798"/>
      <c r="W826" s="798"/>
      <c r="X826" s="798"/>
      <c r="Y826" s="798"/>
      <c r="Z826" s="734" t="s">
        <v>6388</v>
      </c>
      <c r="AA826" s="798" t="s">
        <v>6365</v>
      </c>
      <c r="AB826" s="734" t="s">
        <v>6366</v>
      </c>
      <c r="AC826" s="734" t="s">
        <v>6367</v>
      </c>
      <c r="AD826" s="734">
        <v>86021</v>
      </c>
      <c r="AE826" s="734" t="s">
        <v>6368</v>
      </c>
      <c r="AF826" s="734" t="s">
        <v>6369</v>
      </c>
      <c r="AG826" s="798"/>
      <c r="AH826" s="798"/>
      <c r="AI826" s="798"/>
      <c r="AJ826" s="798"/>
      <c r="AK826" s="798"/>
      <c r="AL826" s="798" t="s">
        <v>6370</v>
      </c>
      <c r="AM826" s="738"/>
      <c r="AN826" s="738"/>
      <c r="AO826" s="739"/>
      <c r="AP826" s="691" t="s">
        <v>737</v>
      </c>
      <c r="AQ826" s="781" t="s">
        <v>734</v>
      </c>
      <c r="AR826" s="742" t="s">
        <v>748</v>
      </c>
      <c r="AS826" s="810" t="s">
        <v>6389</v>
      </c>
      <c r="AT826" s="781" t="s">
        <v>6255</v>
      </c>
      <c r="AU826" s="743">
        <v>42370</v>
      </c>
      <c r="AV826" s="743">
        <v>44196</v>
      </c>
      <c r="AW826" s="744">
        <v>86</v>
      </c>
      <c r="AX826" s="811">
        <v>42712</v>
      </c>
      <c r="AY826" s="781" t="s">
        <v>869</v>
      </c>
      <c r="AZ826" s="811"/>
      <c r="BA826" s="734"/>
      <c r="BB826" s="734"/>
      <c r="BC826" s="734"/>
      <c r="BD826" s="734"/>
      <c r="BE826" s="798" t="s">
        <v>855</v>
      </c>
      <c r="BF826" s="723" t="s">
        <v>738</v>
      </c>
      <c r="BG826" s="746" t="s">
        <v>737</v>
      </c>
      <c r="BH826" s="746"/>
      <c r="BI826" s="747"/>
    </row>
    <row r="827" spans="1:61" ht="72" customHeight="1">
      <c r="A827" s="725">
        <v>860784578</v>
      </c>
      <c r="B827" s="726">
        <v>86</v>
      </c>
      <c r="C827" s="727" t="s">
        <v>713</v>
      </c>
      <c r="D827" s="727"/>
      <c r="E827" s="728" t="s">
        <v>714</v>
      </c>
      <c r="F827" s="728"/>
      <c r="G827" s="735" t="s">
        <v>769</v>
      </c>
      <c r="H827" s="735" t="s">
        <v>770</v>
      </c>
      <c r="I827" s="730">
        <v>354</v>
      </c>
      <c r="J827" s="727" t="s">
        <v>771</v>
      </c>
      <c r="K827" s="731" t="s">
        <v>6390</v>
      </c>
      <c r="L827" s="945">
        <v>860785070</v>
      </c>
      <c r="M827" s="733" t="s">
        <v>5517</v>
      </c>
      <c r="N827" s="731" t="s">
        <v>6361</v>
      </c>
      <c r="O827" s="734" t="s">
        <v>6391</v>
      </c>
      <c r="P827" s="734"/>
      <c r="Q827" s="735"/>
      <c r="R827" s="734">
        <v>86021</v>
      </c>
      <c r="S827" s="734" t="s">
        <v>6368</v>
      </c>
      <c r="T827" s="728" t="s">
        <v>5380</v>
      </c>
      <c r="U827" s="737" t="s">
        <v>6392</v>
      </c>
      <c r="V827" s="730"/>
      <c r="W827" s="861"/>
      <c r="X827" s="861"/>
      <c r="Y827" s="861"/>
      <c r="Z827" s="734" t="s">
        <v>6393</v>
      </c>
      <c r="AA827" s="798" t="s">
        <v>6365</v>
      </c>
      <c r="AB827" s="734" t="s">
        <v>6366</v>
      </c>
      <c r="AC827" s="734" t="s">
        <v>6367</v>
      </c>
      <c r="AD827" s="734">
        <v>86021</v>
      </c>
      <c r="AE827" s="734" t="s">
        <v>6368</v>
      </c>
      <c r="AF827" s="734" t="s">
        <v>6369</v>
      </c>
      <c r="AG827" s="735"/>
      <c r="AH827" s="735"/>
      <c r="AI827" s="735"/>
      <c r="AJ827" s="735"/>
      <c r="AK827" s="735"/>
      <c r="AL827" s="735" t="s">
        <v>6370</v>
      </c>
      <c r="AM827" s="738"/>
      <c r="AN827" s="738"/>
      <c r="AO827" s="739"/>
      <c r="AP827" s="691" t="s">
        <v>737</v>
      </c>
      <c r="AQ827" s="862" t="s">
        <v>737</v>
      </c>
      <c r="AR827" s="691"/>
      <c r="AS827" s="862"/>
      <c r="AT827" s="862"/>
      <c r="AU827" s="765" t="s">
        <v>763</v>
      </c>
      <c r="AV827" s="765" t="s">
        <v>763</v>
      </c>
      <c r="AW827" s="766" t="s">
        <v>763</v>
      </c>
      <c r="AX827" s="863"/>
      <c r="AY827" s="862"/>
      <c r="AZ827" s="862"/>
      <c r="BA827" s="734"/>
      <c r="BB827" s="734"/>
      <c r="BC827" s="734"/>
      <c r="BD827" s="734"/>
      <c r="BE827" s="735" t="s">
        <v>855</v>
      </c>
      <c r="BF827" s="723" t="s">
        <v>738</v>
      </c>
      <c r="BG827" s="746" t="s">
        <v>737</v>
      </c>
      <c r="BH827" s="746"/>
      <c r="BI827" s="747"/>
    </row>
    <row r="828" spans="1:61" ht="57.75" customHeight="1">
      <c r="A828" s="879">
        <v>860011444</v>
      </c>
      <c r="B828" s="880">
        <v>86</v>
      </c>
      <c r="C828" s="727" t="s">
        <v>1358</v>
      </c>
      <c r="D828" s="727"/>
      <c r="E828" s="728" t="s">
        <v>714</v>
      </c>
      <c r="F828" s="728"/>
      <c r="G828" s="727" t="s">
        <v>747</v>
      </c>
      <c r="H828" s="727" t="s">
        <v>748</v>
      </c>
      <c r="I828" s="730">
        <v>500</v>
      </c>
      <c r="J828" s="727" t="s">
        <v>749</v>
      </c>
      <c r="K828" s="939" t="s">
        <v>6394</v>
      </c>
      <c r="L828" s="945">
        <v>860014802</v>
      </c>
      <c r="M828" s="733" t="s">
        <v>6395</v>
      </c>
      <c r="N828" s="769" t="s">
        <v>6396</v>
      </c>
      <c r="O828" s="734" t="s">
        <v>6397</v>
      </c>
      <c r="P828" s="734"/>
      <c r="Q828" s="727"/>
      <c r="R828" s="736">
        <v>86380</v>
      </c>
      <c r="S828" s="734" t="s">
        <v>6398</v>
      </c>
      <c r="T828" s="728" t="s">
        <v>5380</v>
      </c>
      <c r="U828" s="737" t="s">
        <v>6399</v>
      </c>
      <c r="V828" s="727" t="s">
        <v>724</v>
      </c>
      <c r="W828" s="727" t="s">
        <v>6400</v>
      </c>
      <c r="X828" s="727"/>
      <c r="Y828" s="727" t="s">
        <v>727</v>
      </c>
      <c r="Z828" s="734" t="s">
        <v>6401</v>
      </c>
      <c r="AA828" s="727"/>
      <c r="AB828" s="734" t="s">
        <v>6402</v>
      </c>
      <c r="AC828" s="734"/>
      <c r="AD828" s="734">
        <v>86380</v>
      </c>
      <c r="AE828" s="734" t="s">
        <v>6403</v>
      </c>
      <c r="AF828" s="734" t="s">
        <v>6404</v>
      </c>
      <c r="AG828" s="727"/>
      <c r="AH828" s="727"/>
      <c r="AI828" s="727"/>
      <c r="AJ828" s="727"/>
      <c r="AK828" s="727"/>
      <c r="AL828" s="727"/>
      <c r="AM828" s="738"/>
      <c r="AN828" s="738"/>
      <c r="AO828" s="739"/>
      <c r="AP828" s="691" t="s">
        <v>734</v>
      </c>
      <c r="AQ828" s="781" t="s">
        <v>734</v>
      </c>
      <c r="AR828" s="742" t="s">
        <v>748</v>
      </c>
      <c r="AS828" s="781" t="s">
        <v>6405</v>
      </c>
      <c r="AT828" s="781"/>
      <c r="AU828" s="743">
        <v>44546</v>
      </c>
      <c r="AV828" s="743">
        <v>46371</v>
      </c>
      <c r="AW828" s="744" t="s">
        <v>1429</v>
      </c>
      <c r="AX828" s="940">
        <v>44546</v>
      </c>
      <c r="AY828" s="742" t="s">
        <v>869</v>
      </c>
      <c r="AZ828" s="781" t="s">
        <v>737</v>
      </c>
      <c r="BA828" s="727"/>
      <c r="BB828" s="727"/>
      <c r="BC828" s="734"/>
      <c r="BD828" s="734"/>
      <c r="BE828" s="798" t="s">
        <v>1358</v>
      </c>
      <c r="BF828" s="723" t="s">
        <v>738</v>
      </c>
      <c r="BG828" s="746" t="s">
        <v>737</v>
      </c>
      <c r="BH828" s="746"/>
      <c r="BI828" s="747"/>
    </row>
    <row r="829" spans="1:61" ht="96" customHeight="1">
      <c r="A829" s="795">
        <v>870005857</v>
      </c>
      <c r="B829" s="901">
        <v>87</v>
      </c>
      <c r="C829" s="727" t="s">
        <v>745</v>
      </c>
      <c r="D829" s="727"/>
      <c r="E829" s="797" t="s">
        <v>858</v>
      </c>
      <c r="F829" s="797"/>
      <c r="G829" s="791" t="s">
        <v>747</v>
      </c>
      <c r="H829" s="791" t="s">
        <v>748</v>
      </c>
      <c r="I829" s="773">
        <v>500</v>
      </c>
      <c r="J829" s="734" t="s">
        <v>749</v>
      </c>
      <c r="K829" s="799" t="s">
        <v>6406</v>
      </c>
      <c r="L829" s="800">
        <v>870004439</v>
      </c>
      <c r="M829" s="733" t="s">
        <v>6407</v>
      </c>
      <c r="N829" s="769" t="s">
        <v>6408</v>
      </c>
      <c r="O829" s="734" t="s">
        <v>6409</v>
      </c>
      <c r="P829" s="734"/>
      <c r="Q829" s="734"/>
      <c r="R829" s="736">
        <v>87290</v>
      </c>
      <c r="S829" s="734" t="s">
        <v>6410</v>
      </c>
      <c r="T829" s="728" t="s">
        <v>5380</v>
      </c>
      <c r="U829" s="737" t="s">
        <v>6411</v>
      </c>
      <c r="V829" s="734"/>
      <c r="W829" s="734"/>
      <c r="X829" s="734"/>
      <c r="Y829" s="734"/>
      <c r="Z829" s="734" t="s">
        <v>6412</v>
      </c>
      <c r="AA829" s="801"/>
      <c r="AB829" s="734" t="s">
        <v>6413</v>
      </c>
      <c r="AC829" s="734"/>
      <c r="AD829" s="734">
        <v>87290</v>
      </c>
      <c r="AE829" s="734" t="s">
        <v>6410</v>
      </c>
      <c r="AF829" s="734" t="s">
        <v>6412</v>
      </c>
      <c r="AG829" s="734"/>
      <c r="AH829" s="734"/>
      <c r="AI829" s="734"/>
      <c r="AJ829" s="734"/>
      <c r="AK829" s="734"/>
      <c r="AL829" s="734"/>
      <c r="AM829" s="802"/>
      <c r="AN829" s="738"/>
      <c r="AO829" s="739"/>
      <c r="AP829" s="691" t="s">
        <v>734</v>
      </c>
      <c r="AQ829" s="712" t="s">
        <v>734</v>
      </c>
      <c r="AR829" s="742" t="s">
        <v>748</v>
      </c>
      <c r="AS829" s="742" t="s">
        <v>6414</v>
      </c>
      <c r="AT829" s="712" t="s">
        <v>6415</v>
      </c>
      <c r="AU829" s="743">
        <v>45658</v>
      </c>
      <c r="AV829" s="743">
        <v>47118</v>
      </c>
      <c r="AW829" s="744">
        <v>87</v>
      </c>
      <c r="AX829" s="803">
        <v>45986</v>
      </c>
      <c r="AY829" s="742" t="s">
        <v>869</v>
      </c>
      <c r="AZ829" s="803"/>
      <c r="BA829" s="734"/>
      <c r="BB829" s="734"/>
      <c r="BC829" s="734"/>
      <c r="BD829" s="734"/>
      <c r="BE829" s="767" t="s">
        <v>765</v>
      </c>
      <c r="BF829" s="804" t="s">
        <v>871</v>
      </c>
      <c r="BG829" s="746" t="s">
        <v>737</v>
      </c>
      <c r="BH829" s="746"/>
      <c r="BI829" s="747"/>
    </row>
    <row r="830" spans="1:61" ht="104.25" customHeight="1">
      <c r="A830" s="805">
        <v>870005535</v>
      </c>
      <c r="B830" s="901">
        <v>87</v>
      </c>
      <c r="C830" s="727" t="s">
        <v>745</v>
      </c>
      <c r="D830" s="727"/>
      <c r="E830" s="797" t="s">
        <v>858</v>
      </c>
      <c r="F830" s="797"/>
      <c r="G830" s="791" t="s">
        <v>747</v>
      </c>
      <c r="H830" s="791" t="s">
        <v>748</v>
      </c>
      <c r="I830" s="730">
        <v>500</v>
      </c>
      <c r="J830" s="727" t="s">
        <v>749</v>
      </c>
      <c r="K830" s="799" t="s">
        <v>6416</v>
      </c>
      <c r="L830" s="800">
        <v>870005956</v>
      </c>
      <c r="M830" s="733" t="s">
        <v>6417</v>
      </c>
      <c r="N830" s="807" t="s">
        <v>6418</v>
      </c>
      <c r="O830" s="734" t="s">
        <v>6419</v>
      </c>
      <c r="P830" s="734"/>
      <c r="Q830" s="791"/>
      <c r="R830" s="736">
        <v>87500</v>
      </c>
      <c r="S830" s="734" t="s">
        <v>6420</v>
      </c>
      <c r="T830" s="728" t="s">
        <v>5380</v>
      </c>
      <c r="U830" s="737" t="s">
        <v>6421</v>
      </c>
      <c r="V830" s="798" t="s">
        <v>724</v>
      </c>
      <c r="W830" s="727" t="s">
        <v>6422</v>
      </c>
      <c r="X830" s="798" t="s">
        <v>6423</v>
      </c>
      <c r="Y830" s="798" t="s">
        <v>727</v>
      </c>
      <c r="Z830" s="734" t="s">
        <v>6424</v>
      </c>
      <c r="AA830" s="808"/>
      <c r="AB830" s="734"/>
      <c r="AC830" s="734" t="s">
        <v>1253</v>
      </c>
      <c r="AD830" s="734">
        <v>87500</v>
      </c>
      <c r="AE830" s="734" t="s">
        <v>6420</v>
      </c>
      <c r="AF830" s="734" t="s">
        <v>6425</v>
      </c>
      <c r="AG830" s="798"/>
      <c r="AH830" s="798"/>
      <c r="AI830" s="798"/>
      <c r="AJ830" s="798"/>
      <c r="AK830" s="798"/>
      <c r="AL830" s="798"/>
      <c r="AM830" s="802"/>
      <c r="AN830" s="738"/>
      <c r="AO830" s="739"/>
      <c r="AP830" s="691" t="s">
        <v>734</v>
      </c>
      <c r="AQ830" s="712" t="s">
        <v>734</v>
      </c>
      <c r="AR830" s="742" t="s">
        <v>748</v>
      </c>
      <c r="AS830" s="810" t="s">
        <v>6426</v>
      </c>
      <c r="AT830" s="712"/>
      <c r="AU830" s="743">
        <v>43466</v>
      </c>
      <c r="AV830" s="743">
        <v>45291</v>
      </c>
      <c r="AW830" s="744">
        <v>87</v>
      </c>
      <c r="AX830" s="811">
        <v>43808</v>
      </c>
      <c r="AY830" s="810" t="s">
        <v>869</v>
      </c>
      <c r="AZ830" s="810" t="s">
        <v>734</v>
      </c>
      <c r="BA830" s="734"/>
      <c r="BB830" s="734"/>
      <c r="BC830" s="734"/>
      <c r="BD830" s="734"/>
      <c r="BE830" s="767" t="s">
        <v>765</v>
      </c>
      <c r="BF830" s="804" t="s">
        <v>871</v>
      </c>
      <c r="BG830" s="746" t="s">
        <v>737</v>
      </c>
      <c r="BH830" s="746"/>
      <c r="BI830" s="747"/>
    </row>
    <row r="831" spans="1:61" ht="51" customHeight="1">
      <c r="A831" s="795">
        <v>870005998</v>
      </c>
      <c r="B831" s="901">
        <v>87</v>
      </c>
      <c r="C831" s="727" t="s">
        <v>745</v>
      </c>
      <c r="D831" s="727"/>
      <c r="E831" s="797" t="s">
        <v>858</v>
      </c>
      <c r="F831" s="797"/>
      <c r="G831" s="791" t="s">
        <v>747</v>
      </c>
      <c r="H831" s="791" t="s">
        <v>748</v>
      </c>
      <c r="I831" s="773">
        <v>500</v>
      </c>
      <c r="J831" s="734" t="s">
        <v>749</v>
      </c>
      <c r="K831" s="799" t="s">
        <v>6427</v>
      </c>
      <c r="L831" s="800">
        <v>870004314</v>
      </c>
      <c r="M831" s="733" t="s">
        <v>6428</v>
      </c>
      <c r="N831" s="769" t="s">
        <v>6429</v>
      </c>
      <c r="O831" s="734" t="s">
        <v>6430</v>
      </c>
      <c r="P831" s="734"/>
      <c r="Q831" s="734"/>
      <c r="R831" s="736">
        <v>87100</v>
      </c>
      <c r="S831" s="734" t="s">
        <v>1893</v>
      </c>
      <c r="T831" s="728" t="s">
        <v>5380</v>
      </c>
      <c r="U831" s="737" t="s">
        <v>6431</v>
      </c>
      <c r="V831" s="734"/>
      <c r="W831" s="734" t="s">
        <v>6432</v>
      </c>
      <c r="X831" s="734" t="s">
        <v>2764</v>
      </c>
      <c r="Y831" s="734" t="s">
        <v>727</v>
      </c>
      <c r="Z831" s="734" t="s">
        <v>6433</v>
      </c>
      <c r="AA831" s="801" t="s">
        <v>6434</v>
      </c>
      <c r="AB831" s="734" t="s">
        <v>6435</v>
      </c>
      <c r="AC831" s="734"/>
      <c r="AD831" s="734">
        <v>87000</v>
      </c>
      <c r="AE831" s="734" t="s">
        <v>1877</v>
      </c>
      <c r="AF831" s="734" t="s">
        <v>6436</v>
      </c>
      <c r="AG831" s="734"/>
      <c r="AH831" s="734"/>
      <c r="AI831" s="734"/>
      <c r="AJ831" s="734"/>
      <c r="AK831" s="734"/>
      <c r="AL831" s="734"/>
      <c r="AM831" s="802"/>
      <c r="AN831" s="738"/>
      <c r="AO831" s="739"/>
      <c r="AP831" s="691" t="s">
        <v>734</v>
      </c>
      <c r="AQ831" s="712" t="s">
        <v>734</v>
      </c>
      <c r="AR831" s="742" t="s">
        <v>1757</v>
      </c>
      <c r="AS831" s="742" t="s">
        <v>6437</v>
      </c>
      <c r="AT831" s="712"/>
      <c r="AU831" s="743">
        <v>43101</v>
      </c>
      <c r="AV831" s="743">
        <v>44926</v>
      </c>
      <c r="AW831" s="744">
        <v>87</v>
      </c>
      <c r="AX831" s="803">
        <v>43529</v>
      </c>
      <c r="AY831" s="742" t="s">
        <v>6438</v>
      </c>
      <c r="AZ831" s="803"/>
      <c r="BA831" s="734"/>
      <c r="BB831" s="734"/>
      <c r="BC831" s="734"/>
      <c r="BD831" s="734"/>
      <c r="BE831" s="767" t="s">
        <v>765</v>
      </c>
      <c r="BF831" s="804" t="s">
        <v>871</v>
      </c>
      <c r="BG831" s="746" t="s">
        <v>737</v>
      </c>
      <c r="BH831" s="746"/>
      <c r="BI831" s="747"/>
    </row>
    <row r="832" spans="1:61" ht="67.900000000000006" customHeight="1">
      <c r="A832" s="795">
        <v>870006004</v>
      </c>
      <c r="B832" s="901">
        <v>87</v>
      </c>
      <c r="C832" s="727" t="s">
        <v>745</v>
      </c>
      <c r="D832" s="727"/>
      <c r="E832" s="797" t="s">
        <v>858</v>
      </c>
      <c r="F832" s="797"/>
      <c r="G832" s="791" t="s">
        <v>747</v>
      </c>
      <c r="H832" s="791" t="s">
        <v>748</v>
      </c>
      <c r="I832" s="773">
        <v>500</v>
      </c>
      <c r="J832" s="734" t="s">
        <v>749</v>
      </c>
      <c r="K832" s="769" t="s">
        <v>6439</v>
      </c>
      <c r="L832" s="800">
        <v>870004314</v>
      </c>
      <c r="M832" s="733" t="s">
        <v>6428</v>
      </c>
      <c r="N832" s="769" t="s">
        <v>6429</v>
      </c>
      <c r="O832" s="734" t="s">
        <v>6440</v>
      </c>
      <c r="P832" s="734"/>
      <c r="Q832" s="734"/>
      <c r="R832" s="736">
        <v>87039</v>
      </c>
      <c r="S832" s="734" t="s">
        <v>2191</v>
      </c>
      <c r="T832" s="728" t="s">
        <v>5380</v>
      </c>
      <c r="U832" s="737" t="s">
        <v>6441</v>
      </c>
      <c r="V832" s="734"/>
      <c r="W832" s="734"/>
      <c r="X832" s="734"/>
      <c r="Y832" s="734"/>
      <c r="Z832" s="734" t="s">
        <v>6442</v>
      </c>
      <c r="AA832" s="801" t="s">
        <v>6434</v>
      </c>
      <c r="AB832" s="734" t="s">
        <v>6435</v>
      </c>
      <c r="AC832" s="734"/>
      <c r="AD832" s="734">
        <v>87000</v>
      </c>
      <c r="AE832" s="734" t="s">
        <v>1877</v>
      </c>
      <c r="AF832" s="734" t="s">
        <v>6436</v>
      </c>
      <c r="AG832" s="734"/>
      <c r="AH832" s="734"/>
      <c r="AI832" s="734"/>
      <c r="AJ832" s="734"/>
      <c r="AK832" s="734"/>
      <c r="AL832" s="734"/>
      <c r="AM832" s="802"/>
      <c r="AN832" s="738"/>
      <c r="AO832" s="739"/>
      <c r="AP832" s="691" t="s">
        <v>734</v>
      </c>
      <c r="AQ832" s="712" t="s">
        <v>734</v>
      </c>
      <c r="AR832" s="742" t="s">
        <v>1757</v>
      </c>
      <c r="AS832" s="742" t="s">
        <v>6437</v>
      </c>
      <c r="AT832" s="712"/>
      <c r="AU832" s="743">
        <v>43101</v>
      </c>
      <c r="AV832" s="743">
        <v>44926</v>
      </c>
      <c r="AW832" s="744">
        <v>87</v>
      </c>
      <c r="AX832" s="803">
        <v>43529</v>
      </c>
      <c r="AY832" s="742" t="s">
        <v>6438</v>
      </c>
      <c r="AZ832" s="803"/>
      <c r="BA832" s="734"/>
      <c r="BB832" s="734"/>
      <c r="BC832" s="734"/>
      <c r="BD832" s="734"/>
      <c r="BE832" s="767" t="s">
        <v>765</v>
      </c>
      <c r="BF832" s="804" t="s">
        <v>871</v>
      </c>
      <c r="BG832" s="746" t="s">
        <v>737</v>
      </c>
      <c r="BH832" s="746"/>
      <c r="BI832" s="747"/>
    </row>
    <row r="833" spans="1:61" ht="40.15" customHeight="1">
      <c r="A833" s="795">
        <v>870010212</v>
      </c>
      <c r="B833" s="901">
        <v>87</v>
      </c>
      <c r="C833" s="727" t="s">
        <v>745</v>
      </c>
      <c r="D833" s="727"/>
      <c r="E833" s="797" t="s">
        <v>858</v>
      </c>
      <c r="F833" s="797"/>
      <c r="G833" s="791" t="s">
        <v>747</v>
      </c>
      <c r="H833" s="791" t="s">
        <v>748</v>
      </c>
      <c r="I833" s="773">
        <v>500</v>
      </c>
      <c r="J833" s="734" t="s">
        <v>749</v>
      </c>
      <c r="K833" s="769" t="s">
        <v>6443</v>
      </c>
      <c r="L833" s="800">
        <v>870004314</v>
      </c>
      <c r="M833" s="733" t="s">
        <v>6428</v>
      </c>
      <c r="N833" s="769" t="s">
        <v>6429</v>
      </c>
      <c r="O833" s="734" t="s">
        <v>6444</v>
      </c>
      <c r="P833" s="734"/>
      <c r="Q833" s="734"/>
      <c r="R833" s="736">
        <v>87000</v>
      </c>
      <c r="S833" s="734" t="s">
        <v>1877</v>
      </c>
      <c r="T833" s="728" t="s">
        <v>5380</v>
      </c>
      <c r="U833" s="737" t="s">
        <v>6445</v>
      </c>
      <c r="V833" s="734" t="s">
        <v>6446</v>
      </c>
      <c r="W833" s="734" t="s">
        <v>6447</v>
      </c>
      <c r="X833" s="734" t="s">
        <v>2574</v>
      </c>
      <c r="Y833" s="734" t="s">
        <v>954</v>
      </c>
      <c r="Z833" s="734" t="s">
        <v>6448</v>
      </c>
      <c r="AA833" s="801" t="s">
        <v>6434</v>
      </c>
      <c r="AB833" s="734" t="s">
        <v>6435</v>
      </c>
      <c r="AC833" s="734"/>
      <c r="AD833" s="734">
        <v>87000</v>
      </c>
      <c r="AE833" s="734" t="s">
        <v>1877</v>
      </c>
      <c r="AF833" s="734" t="s">
        <v>6436</v>
      </c>
      <c r="AG833" s="734"/>
      <c r="AH833" s="734"/>
      <c r="AI833" s="734"/>
      <c r="AJ833" s="734"/>
      <c r="AK833" s="734"/>
      <c r="AL833" s="734"/>
      <c r="AM833" s="802"/>
      <c r="AN833" s="738"/>
      <c r="AO833" s="739"/>
      <c r="AP833" s="691" t="s">
        <v>734</v>
      </c>
      <c r="AQ833" s="712" t="s">
        <v>734</v>
      </c>
      <c r="AR833" s="742" t="s">
        <v>1757</v>
      </c>
      <c r="AS833" s="742" t="s">
        <v>6437</v>
      </c>
      <c r="AT833" s="712"/>
      <c r="AU833" s="743">
        <v>43101</v>
      </c>
      <c r="AV833" s="743">
        <v>44926</v>
      </c>
      <c r="AW833" s="744">
        <v>87</v>
      </c>
      <c r="AX833" s="803">
        <v>43529</v>
      </c>
      <c r="AY833" s="742" t="s">
        <v>6438</v>
      </c>
      <c r="AZ833" s="803"/>
      <c r="BA833" s="734"/>
      <c r="BB833" s="734"/>
      <c r="BC833" s="734"/>
      <c r="BD833" s="734"/>
      <c r="BE833" s="767" t="s">
        <v>765</v>
      </c>
      <c r="BF833" s="804" t="s">
        <v>871</v>
      </c>
      <c r="BG833" s="746" t="s">
        <v>737</v>
      </c>
      <c r="BH833" s="746"/>
      <c r="BI833" s="747"/>
    </row>
    <row r="834" spans="1:61" ht="48" customHeight="1">
      <c r="A834" s="795">
        <v>870016417</v>
      </c>
      <c r="B834" s="901">
        <v>87</v>
      </c>
      <c r="C834" s="727" t="s">
        <v>745</v>
      </c>
      <c r="D834" s="727"/>
      <c r="E834" s="797" t="s">
        <v>858</v>
      </c>
      <c r="F834" s="797"/>
      <c r="G834" s="791" t="s">
        <v>747</v>
      </c>
      <c r="H834" s="791" t="s">
        <v>748</v>
      </c>
      <c r="I834" s="773">
        <v>500</v>
      </c>
      <c r="J834" s="734" t="s">
        <v>749</v>
      </c>
      <c r="K834" s="769" t="s">
        <v>6449</v>
      </c>
      <c r="L834" s="800">
        <v>870004314</v>
      </c>
      <c r="M834" s="733" t="s">
        <v>6428</v>
      </c>
      <c r="N834" s="769" t="s">
        <v>6429</v>
      </c>
      <c r="O834" s="734" t="s">
        <v>6450</v>
      </c>
      <c r="P834" s="734"/>
      <c r="Q834" s="734"/>
      <c r="R834" s="736">
        <v>87000</v>
      </c>
      <c r="S834" s="734" t="s">
        <v>1877</v>
      </c>
      <c r="T834" s="728" t="s">
        <v>5380</v>
      </c>
      <c r="U834" s="737" t="s">
        <v>6451</v>
      </c>
      <c r="V834" s="734" t="s">
        <v>6452</v>
      </c>
      <c r="W834" s="734" t="s">
        <v>6453</v>
      </c>
      <c r="X834" s="734" t="s">
        <v>6454</v>
      </c>
      <c r="Y834" s="734" t="s">
        <v>727</v>
      </c>
      <c r="Z834" s="734" t="s">
        <v>6455</v>
      </c>
      <c r="AA834" s="801" t="s">
        <v>6434</v>
      </c>
      <c r="AB834" s="734" t="s">
        <v>6435</v>
      </c>
      <c r="AC834" s="734"/>
      <c r="AD834" s="734">
        <v>87000</v>
      </c>
      <c r="AE834" s="734" t="s">
        <v>1877</v>
      </c>
      <c r="AF834" s="734" t="s">
        <v>6436</v>
      </c>
      <c r="AG834" s="734"/>
      <c r="AH834" s="734"/>
      <c r="AI834" s="734"/>
      <c r="AJ834" s="734"/>
      <c r="AK834" s="734"/>
      <c r="AL834" s="734"/>
      <c r="AM834" s="802"/>
      <c r="AN834" s="738"/>
      <c r="AO834" s="739"/>
      <c r="AP834" s="691" t="s">
        <v>734</v>
      </c>
      <c r="AQ834" s="712" t="s">
        <v>734</v>
      </c>
      <c r="AR834" s="742" t="s">
        <v>1757</v>
      </c>
      <c r="AS834" s="742" t="s">
        <v>6437</v>
      </c>
      <c r="AT834" s="712"/>
      <c r="AU834" s="743">
        <v>43101</v>
      </c>
      <c r="AV834" s="743">
        <v>44926</v>
      </c>
      <c r="AW834" s="744">
        <v>87</v>
      </c>
      <c r="AX834" s="803">
        <v>43529</v>
      </c>
      <c r="AY834" s="742" t="s">
        <v>6438</v>
      </c>
      <c r="AZ834" s="803"/>
      <c r="BA834" s="734"/>
      <c r="BB834" s="734"/>
      <c r="BC834" s="734"/>
      <c r="BD834" s="734"/>
      <c r="BE834" s="767" t="s">
        <v>765</v>
      </c>
      <c r="BF834" s="804" t="s">
        <v>871</v>
      </c>
      <c r="BG834" s="746" t="s">
        <v>737</v>
      </c>
      <c r="BH834" s="746"/>
      <c r="BI834" s="747"/>
    </row>
    <row r="835" spans="1:61" ht="62.25" customHeight="1">
      <c r="A835" s="805">
        <v>870006269</v>
      </c>
      <c r="B835" s="901">
        <v>87</v>
      </c>
      <c r="C835" s="727" t="s">
        <v>745</v>
      </c>
      <c r="D835" s="727"/>
      <c r="E835" s="797" t="s">
        <v>858</v>
      </c>
      <c r="F835" s="797"/>
      <c r="G835" s="791" t="s">
        <v>747</v>
      </c>
      <c r="H835" s="791" t="s">
        <v>748</v>
      </c>
      <c r="I835" s="730">
        <v>500</v>
      </c>
      <c r="J835" s="727" t="s">
        <v>749</v>
      </c>
      <c r="K835" s="848" t="s">
        <v>6456</v>
      </c>
      <c r="L835" s="800">
        <v>870006293</v>
      </c>
      <c r="M835" s="733" t="s">
        <v>6457</v>
      </c>
      <c r="N835" s="807" t="s">
        <v>6458</v>
      </c>
      <c r="O835" s="734" t="s">
        <v>6459</v>
      </c>
      <c r="P835" s="734"/>
      <c r="Q835" s="760"/>
      <c r="R835" s="736">
        <v>87310</v>
      </c>
      <c r="S835" s="734" t="s">
        <v>3728</v>
      </c>
      <c r="T835" s="728" t="s">
        <v>5380</v>
      </c>
      <c r="U835" s="737" t="s">
        <v>6460</v>
      </c>
      <c r="V835" s="798" t="s">
        <v>813</v>
      </c>
      <c r="W835" s="798" t="s">
        <v>6461</v>
      </c>
      <c r="X835" s="798" t="s">
        <v>6284</v>
      </c>
      <c r="Y835" s="798" t="s">
        <v>954</v>
      </c>
      <c r="Z835" s="734" t="s">
        <v>6462</v>
      </c>
      <c r="AA835" s="808"/>
      <c r="AB835" s="734" t="s">
        <v>6463</v>
      </c>
      <c r="AC835" s="734"/>
      <c r="AD835" s="734">
        <v>87310</v>
      </c>
      <c r="AE835" s="734" t="s">
        <v>3732</v>
      </c>
      <c r="AF835" s="734" t="s">
        <v>6464</v>
      </c>
      <c r="AG835" s="798"/>
      <c r="AH835" s="798"/>
      <c r="AI835" s="798"/>
      <c r="AJ835" s="798"/>
      <c r="AK835" s="798"/>
      <c r="AL835" s="798"/>
      <c r="AM835" s="802"/>
      <c r="AN835" s="738"/>
      <c r="AO835" s="739"/>
      <c r="AP835" s="691" t="s">
        <v>734</v>
      </c>
      <c r="AQ835" s="712" t="s">
        <v>734</v>
      </c>
      <c r="AR835" s="742" t="s">
        <v>748</v>
      </c>
      <c r="AS835" s="810" t="s">
        <v>6465</v>
      </c>
      <c r="AT835" s="712"/>
      <c r="AU835" s="743">
        <v>43466</v>
      </c>
      <c r="AV835" s="743">
        <v>45657</v>
      </c>
      <c r="AW835" s="744">
        <v>87</v>
      </c>
      <c r="AX835" s="811">
        <v>43388</v>
      </c>
      <c r="AY835" s="810" t="s">
        <v>869</v>
      </c>
      <c r="AZ835" s="811"/>
      <c r="BA835" s="734"/>
      <c r="BB835" s="734"/>
      <c r="BC835" s="734"/>
      <c r="BD835" s="734"/>
      <c r="BE835" s="767" t="s">
        <v>765</v>
      </c>
      <c r="BF835" s="804" t="s">
        <v>871</v>
      </c>
      <c r="BG835" s="746" t="s">
        <v>737</v>
      </c>
      <c r="BH835" s="746"/>
      <c r="BI835" s="747"/>
    </row>
    <row r="836" spans="1:61" ht="45.6" customHeight="1">
      <c r="A836" s="795">
        <v>870003803</v>
      </c>
      <c r="B836" s="901">
        <v>87</v>
      </c>
      <c r="C836" s="727" t="s">
        <v>745</v>
      </c>
      <c r="D836" s="727"/>
      <c r="E836" s="797" t="s">
        <v>858</v>
      </c>
      <c r="F836" s="797"/>
      <c r="G836" s="791" t="s">
        <v>747</v>
      </c>
      <c r="H836" s="791" t="s">
        <v>748</v>
      </c>
      <c r="I836" s="773">
        <v>500</v>
      </c>
      <c r="J836" s="734" t="s">
        <v>749</v>
      </c>
      <c r="K836" s="799" t="s">
        <v>6466</v>
      </c>
      <c r="L836" s="800">
        <v>870004371</v>
      </c>
      <c r="M836" s="733" t="s">
        <v>6467</v>
      </c>
      <c r="N836" s="769" t="s">
        <v>6468</v>
      </c>
      <c r="O836" s="734" t="s">
        <v>6469</v>
      </c>
      <c r="P836" s="734"/>
      <c r="Q836" s="734"/>
      <c r="R836" s="736">
        <v>87160</v>
      </c>
      <c r="S836" s="734" t="s">
        <v>6470</v>
      </c>
      <c r="T836" s="728" t="s">
        <v>5380</v>
      </c>
      <c r="U836" s="737" t="s">
        <v>6471</v>
      </c>
      <c r="V836" s="734"/>
      <c r="W836" s="734"/>
      <c r="X836" s="734"/>
      <c r="Y836" s="734"/>
      <c r="Z836" s="734" t="s">
        <v>6472</v>
      </c>
      <c r="AA836" s="801"/>
      <c r="AB836" s="734" t="s">
        <v>6473</v>
      </c>
      <c r="AC836" s="734"/>
      <c r="AD836" s="734">
        <v>87160</v>
      </c>
      <c r="AE836" s="734" t="s">
        <v>6474</v>
      </c>
      <c r="AF836" s="734" t="s">
        <v>6475</v>
      </c>
      <c r="AG836" s="734"/>
      <c r="AH836" s="734"/>
      <c r="AI836" s="734"/>
      <c r="AJ836" s="734"/>
      <c r="AK836" s="734"/>
      <c r="AL836" s="734"/>
      <c r="AM836" s="802"/>
      <c r="AN836" s="738"/>
      <c r="AO836" s="739"/>
      <c r="AP836" s="691" t="s">
        <v>734</v>
      </c>
      <c r="AQ836" s="712" t="s">
        <v>734</v>
      </c>
      <c r="AR836" s="742" t="s">
        <v>748</v>
      </c>
      <c r="AS836" s="742" t="s">
        <v>6476</v>
      </c>
      <c r="AT836" s="712" t="s">
        <v>6477</v>
      </c>
      <c r="AU836" s="743">
        <v>45658</v>
      </c>
      <c r="AV836" s="743">
        <v>47118</v>
      </c>
      <c r="AW836" s="744">
        <v>87</v>
      </c>
      <c r="AX836" s="803">
        <v>45783</v>
      </c>
      <c r="AY836" s="742" t="s">
        <v>869</v>
      </c>
      <c r="AZ836" s="803"/>
      <c r="BA836" s="734"/>
      <c r="BB836" s="734"/>
      <c r="BC836" s="734"/>
      <c r="BD836" s="734"/>
      <c r="BE836" s="767" t="s">
        <v>765</v>
      </c>
      <c r="BF836" s="804" t="s">
        <v>871</v>
      </c>
      <c r="BG836" s="746" t="s">
        <v>737</v>
      </c>
      <c r="BH836" s="746"/>
      <c r="BI836" s="747"/>
    </row>
    <row r="837" spans="1:61" ht="40.15" customHeight="1">
      <c r="A837" s="749">
        <v>640785770</v>
      </c>
      <c r="B837" s="750">
        <v>64</v>
      </c>
      <c r="C837" s="751" t="s">
        <v>745</v>
      </c>
      <c r="D837" s="752"/>
      <c r="E837" s="753" t="s">
        <v>746</v>
      </c>
      <c r="F837" s="752"/>
      <c r="G837" s="736" t="s">
        <v>747</v>
      </c>
      <c r="H837" s="754" t="s">
        <v>748</v>
      </c>
      <c r="I837" s="755">
        <v>500</v>
      </c>
      <c r="J837" s="756" t="s">
        <v>749</v>
      </c>
      <c r="K837" s="757" t="s">
        <v>6478</v>
      </c>
      <c r="L837" s="758">
        <v>640791133</v>
      </c>
      <c r="M837" s="733" t="s">
        <v>6479</v>
      </c>
      <c r="N837" s="757" t="s">
        <v>6480</v>
      </c>
      <c r="O837" s="734" t="s">
        <v>6481</v>
      </c>
      <c r="P837" s="760"/>
      <c r="Q837" s="736"/>
      <c r="R837" s="736">
        <v>64100</v>
      </c>
      <c r="S837" s="761" t="s">
        <v>895</v>
      </c>
      <c r="T837" s="728" t="s">
        <v>5380</v>
      </c>
      <c r="U837" s="737" t="s">
        <v>6482</v>
      </c>
      <c r="V837" s="736" t="s">
        <v>813</v>
      </c>
      <c r="W837" s="736" t="s">
        <v>6483</v>
      </c>
      <c r="X837" s="736" t="s">
        <v>6484</v>
      </c>
      <c r="Y837" s="736" t="s">
        <v>984</v>
      </c>
      <c r="Z837" s="736" t="s">
        <v>6485</v>
      </c>
      <c r="AA837" s="736"/>
      <c r="AB837" s="734" t="s">
        <v>6486</v>
      </c>
      <c r="AC837" s="736"/>
      <c r="AD837" s="736">
        <v>64100</v>
      </c>
      <c r="AE837" s="734" t="s">
        <v>895</v>
      </c>
      <c r="AF837" s="734" t="s">
        <v>6487</v>
      </c>
      <c r="AG837" s="736" t="s">
        <v>813</v>
      </c>
      <c r="AH837" s="736" t="s">
        <v>6488</v>
      </c>
      <c r="AI837" s="736" t="s">
        <v>6489</v>
      </c>
      <c r="AJ837" s="736" t="s">
        <v>6490</v>
      </c>
      <c r="AK837" s="762" t="s">
        <v>6491</v>
      </c>
      <c r="AL837" s="736"/>
      <c r="AM837" s="763"/>
      <c r="AN837" s="738"/>
      <c r="AO837" s="764"/>
      <c r="AP837" s="691" t="s">
        <v>734</v>
      </c>
      <c r="AQ837" s="691" t="s">
        <v>737</v>
      </c>
      <c r="AR837" s="691"/>
      <c r="AS837" s="752"/>
      <c r="AT837" s="691"/>
      <c r="AU837" s="765" t="s">
        <v>763</v>
      </c>
      <c r="AV837" s="765" t="s">
        <v>763</v>
      </c>
      <c r="AW837" s="766" t="s">
        <v>764</v>
      </c>
      <c r="AX837" s="765"/>
      <c r="AY837" s="691"/>
      <c r="AZ837" s="752"/>
      <c r="BA837" s="734"/>
      <c r="BB837" s="736"/>
      <c r="BC837" s="736"/>
      <c r="BD837" s="736"/>
      <c r="BE837" s="767" t="s">
        <v>765</v>
      </c>
      <c r="BF837" s="794" t="s">
        <v>766</v>
      </c>
      <c r="BG837" s="746" t="s">
        <v>737</v>
      </c>
      <c r="BH837" s="746"/>
      <c r="BI837" s="747"/>
    </row>
    <row r="838" spans="1:61" ht="58.9" customHeight="1">
      <c r="A838" s="749">
        <v>640795753</v>
      </c>
      <c r="B838" s="750">
        <v>64</v>
      </c>
      <c r="C838" s="753" t="s">
        <v>842</v>
      </c>
      <c r="D838" s="752"/>
      <c r="E838" s="753" t="s">
        <v>746</v>
      </c>
      <c r="F838" s="752"/>
      <c r="G838" s="736" t="s">
        <v>747</v>
      </c>
      <c r="H838" s="754" t="s">
        <v>748</v>
      </c>
      <c r="I838" s="755">
        <v>500</v>
      </c>
      <c r="J838" s="756" t="s">
        <v>749</v>
      </c>
      <c r="K838" s="757" t="s">
        <v>6492</v>
      </c>
      <c r="L838" s="758">
        <v>640005096</v>
      </c>
      <c r="M838" s="733" t="s">
        <v>6493</v>
      </c>
      <c r="N838" s="757" t="s">
        <v>6493</v>
      </c>
      <c r="O838" s="734" t="s">
        <v>6494</v>
      </c>
      <c r="P838" s="760"/>
      <c r="Q838" s="736"/>
      <c r="R838" s="736">
        <v>64210</v>
      </c>
      <c r="S838" s="761" t="s">
        <v>2902</v>
      </c>
      <c r="T838" s="728" t="s">
        <v>5380</v>
      </c>
      <c r="U838" s="737" t="s">
        <v>6495</v>
      </c>
      <c r="V838" s="736"/>
      <c r="W838" s="736"/>
      <c r="X838" s="736"/>
      <c r="Y838" s="736"/>
      <c r="Z838" s="736" t="s">
        <v>6496</v>
      </c>
      <c r="AA838" s="736"/>
      <c r="AB838" s="734" t="s">
        <v>6497</v>
      </c>
      <c r="AC838" s="736"/>
      <c r="AD838" s="736">
        <v>64210</v>
      </c>
      <c r="AE838" s="734" t="s">
        <v>2902</v>
      </c>
      <c r="AF838" s="736" t="s">
        <v>6498</v>
      </c>
      <c r="AG838" s="757"/>
      <c r="AH838" s="736"/>
      <c r="AI838" s="736"/>
      <c r="AJ838" s="736"/>
      <c r="AK838" s="736"/>
      <c r="AL838" s="736"/>
      <c r="AM838" s="763"/>
      <c r="AN838" s="738"/>
      <c r="AO838" s="764"/>
      <c r="AP838" s="691" t="s">
        <v>734</v>
      </c>
      <c r="AQ838" s="691" t="s">
        <v>737</v>
      </c>
      <c r="AR838" s="691"/>
      <c r="AS838" s="752"/>
      <c r="AT838" s="691"/>
      <c r="AU838" s="765" t="s">
        <v>763</v>
      </c>
      <c r="AV838" s="765" t="s">
        <v>763</v>
      </c>
      <c r="AW838" s="766" t="s">
        <v>764</v>
      </c>
      <c r="AX838" s="765"/>
      <c r="AY838" s="691"/>
      <c r="AZ838" s="752"/>
      <c r="BA838" s="734"/>
      <c r="BB838" s="736"/>
      <c r="BC838" s="736"/>
      <c r="BD838" s="736"/>
      <c r="BE838" s="753" t="s">
        <v>4925</v>
      </c>
      <c r="BF838" s="794" t="s">
        <v>766</v>
      </c>
      <c r="BG838" s="746" t="s">
        <v>737</v>
      </c>
      <c r="BH838" s="746"/>
      <c r="BI838" s="747"/>
    </row>
    <row r="839" spans="1:61" ht="51" customHeight="1">
      <c r="A839" s="749">
        <v>640785986</v>
      </c>
      <c r="B839" s="750">
        <v>64</v>
      </c>
      <c r="C839" s="751" t="s">
        <v>745</v>
      </c>
      <c r="D839" s="752"/>
      <c r="E839" s="753" t="s">
        <v>746</v>
      </c>
      <c r="F839" s="752"/>
      <c r="G839" s="736" t="s">
        <v>747</v>
      </c>
      <c r="H839" s="754" t="s">
        <v>748</v>
      </c>
      <c r="I839" s="755">
        <v>500</v>
      </c>
      <c r="J839" s="756" t="s">
        <v>749</v>
      </c>
      <c r="K839" s="778" t="s">
        <v>6499</v>
      </c>
      <c r="L839" s="758">
        <v>640014072</v>
      </c>
      <c r="M839" s="733" t="s">
        <v>6500</v>
      </c>
      <c r="N839" s="757" t="s">
        <v>6501</v>
      </c>
      <c r="O839" s="734" t="s">
        <v>6502</v>
      </c>
      <c r="P839" s="760"/>
      <c r="Q839" s="736"/>
      <c r="R839" s="736">
        <v>64700</v>
      </c>
      <c r="S839" s="761" t="s">
        <v>3362</v>
      </c>
      <c r="T839" s="728" t="s">
        <v>5380</v>
      </c>
      <c r="U839" s="737" t="s">
        <v>6503</v>
      </c>
      <c r="V839" s="736"/>
      <c r="W839" s="736"/>
      <c r="X839" s="736"/>
      <c r="Y839" s="736"/>
      <c r="Z839" s="736" t="s">
        <v>6504</v>
      </c>
      <c r="AA839" s="736"/>
      <c r="AB839" s="734" t="s">
        <v>6505</v>
      </c>
      <c r="AC839" s="736"/>
      <c r="AD839" s="736">
        <v>64700</v>
      </c>
      <c r="AE839" s="734" t="s">
        <v>3362</v>
      </c>
      <c r="AF839" s="736" t="s">
        <v>6506</v>
      </c>
      <c r="AG839" s="736"/>
      <c r="AH839" s="736"/>
      <c r="AI839" s="736"/>
      <c r="AJ839" s="734"/>
      <c r="AK839" s="736"/>
      <c r="AL839" s="736"/>
      <c r="AM839" s="763"/>
      <c r="AN839" s="738"/>
      <c r="AO839" s="739"/>
      <c r="AP839" s="691" t="s">
        <v>734</v>
      </c>
      <c r="AQ839" s="742" t="s">
        <v>734</v>
      </c>
      <c r="AR839" s="742" t="s">
        <v>748</v>
      </c>
      <c r="AS839" s="742" t="s">
        <v>6507</v>
      </c>
      <c r="AT839" s="742" t="s">
        <v>6508</v>
      </c>
      <c r="AU839" s="743">
        <v>45292</v>
      </c>
      <c r="AV839" s="743">
        <v>47118</v>
      </c>
      <c r="AW839" s="744" t="s">
        <v>764</v>
      </c>
      <c r="AX839" s="743">
        <v>45629</v>
      </c>
      <c r="AY839" s="742" t="s">
        <v>869</v>
      </c>
      <c r="AZ839" s="775" t="s">
        <v>734</v>
      </c>
      <c r="BA839" s="734"/>
      <c r="BB839" s="736"/>
      <c r="BC839" s="736"/>
      <c r="BD839" s="736"/>
      <c r="BE839" s="767" t="s">
        <v>765</v>
      </c>
      <c r="BF839" s="794" t="s">
        <v>766</v>
      </c>
      <c r="BG839" s="746" t="s">
        <v>737</v>
      </c>
      <c r="BH839" s="746"/>
      <c r="BI839" s="747"/>
    </row>
    <row r="840" spans="1:61" ht="50.25" customHeight="1">
      <c r="A840" s="749">
        <v>640009379</v>
      </c>
      <c r="B840" s="750">
        <v>64</v>
      </c>
      <c r="C840" s="753" t="s">
        <v>884</v>
      </c>
      <c r="D840" s="753"/>
      <c r="E840" s="753" t="s">
        <v>885</v>
      </c>
      <c r="F840" s="752"/>
      <c r="G840" s="736" t="s">
        <v>827</v>
      </c>
      <c r="H840" s="754" t="s">
        <v>748</v>
      </c>
      <c r="I840" s="770">
        <v>354</v>
      </c>
      <c r="J840" s="771" t="s">
        <v>771</v>
      </c>
      <c r="K840" s="757" t="s">
        <v>6509</v>
      </c>
      <c r="L840" s="758">
        <v>640792149</v>
      </c>
      <c r="M840" s="733" t="s">
        <v>6510</v>
      </c>
      <c r="N840" s="769" t="s">
        <v>6510</v>
      </c>
      <c r="O840" s="760" t="s">
        <v>6511</v>
      </c>
      <c r="P840" s="760"/>
      <c r="Q840" s="736"/>
      <c r="R840" s="736">
        <v>64360</v>
      </c>
      <c r="S840" s="761" t="s">
        <v>6512</v>
      </c>
      <c r="T840" s="728" t="s">
        <v>5380</v>
      </c>
      <c r="U840" s="737" t="s">
        <v>6513</v>
      </c>
      <c r="V840" s="736"/>
      <c r="W840" s="736"/>
      <c r="X840" s="736"/>
      <c r="Y840" s="736"/>
      <c r="Z840" s="736" t="s">
        <v>6514</v>
      </c>
      <c r="AA840" s="736"/>
      <c r="AB840" s="734" t="s">
        <v>6515</v>
      </c>
      <c r="AC840" s="736"/>
      <c r="AD840" s="736">
        <v>64360</v>
      </c>
      <c r="AE840" s="734" t="s">
        <v>6512</v>
      </c>
      <c r="AF840" s="736" t="s">
        <v>6516</v>
      </c>
      <c r="AG840" s="736"/>
      <c r="AH840" s="736"/>
      <c r="AI840" s="736"/>
      <c r="AJ840" s="736"/>
      <c r="AK840" s="762" t="s">
        <v>6517</v>
      </c>
      <c r="AL840" s="736"/>
      <c r="AM840" s="763"/>
      <c r="AN840" s="738"/>
      <c r="AO840" s="764"/>
      <c r="AP840" s="691" t="s">
        <v>737</v>
      </c>
      <c r="AQ840" s="691" t="s">
        <v>737</v>
      </c>
      <c r="AR840" s="691"/>
      <c r="AS840" s="752"/>
      <c r="AT840" s="691"/>
      <c r="AU840" s="765" t="s">
        <v>763</v>
      </c>
      <c r="AV840" s="765" t="s">
        <v>763</v>
      </c>
      <c r="AW840" s="766" t="s">
        <v>853</v>
      </c>
      <c r="AX840" s="765"/>
      <c r="AY840" s="691"/>
      <c r="AZ840" s="752"/>
      <c r="BA840" s="734"/>
      <c r="BB840" s="736"/>
      <c r="BC840" s="736"/>
      <c r="BD840" s="736"/>
      <c r="BE840" s="833" t="s">
        <v>1761</v>
      </c>
      <c r="BF840" s="794" t="s">
        <v>858</v>
      </c>
      <c r="BG840" s="746" t="s">
        <v>737</v>
      </c>
      <c r="BH840" s="746"/>
      <c r="BI840" s="747"/>
    </row>
    <row r="841" spans="1:61" ht="40.15" customHeight="1">
      <c r="A841" s="749">
        <v>400014106</v>
      </c>
      <c r="B841" s="1018">
        <v>40</v>
      </c>
      <c r="C841" s="751" t="s">
        <v>1524</v>
      </c>
      <c r="D841" s="752"/>
      <c r="E841" s="753" t="s">
        <v>1149</v>
      </c>
      <c r="F841" s="752"/>
      <c r="G841" s="734" t="s">
        <v>748</v>
      </c>
      <c r="H841" s="754" t="s">
        <v>748</v>
      </c>
      <c r="I841" s="730">
        <v>381</v>
      </c>
      <c r="J841" s="925" t="s">
        <v>6518</v>
      </c>
      <c r="K841" s="778" t="s">
        <v>6519</v>
      </c>
      <c r="L841" s="870">
        <v>400016325</v>
      </c>
      <c r="M841" s="733" t="s">
        <v>6520</v>
      </c>
      <c r="N841" s="769" t="s">
        <v>6521</v>
      </c>
      <c r="O841" s="734" t="s">
        <v>6522</v>
      </c>
      <c r="P841" s="760"/>
      <c r="Q841" s="736"/>
      <c r="R841" s="736">
        <v>40100</v>
      </c>
      <c r="S841" s="761" t="s">
        <v>1167</v>
      </c>
      <c r="T841" s="728" t="s">
        <v>6523</v>
      </c>
      <c r="U841" s="737" t="s">
        <v>6524</v>
      </c>
      <c r="V841" s="736" t="s">
        <v>724</v>
      </c>
      <c r="W841" s="736" t="s">
        <v>6525</v>
      </c>
      <c r="X841" s="736" t="s">
        <v>6526</v>
      </c>
      <c r="Y841" s="736" t="s">
        <v>6527</v>
      </c>
      <c r="Z841" s="734" t="s">
        <v>6528</v>
      </c>
      <c r="AA841" s="734" t="s">
        <v>6529</v>
      </c>
      <c r="AB841" s="734" t="s">
        <v>6530</v>
      </c>
      <c r="AC841" s="736"/>
      <c r="AD841" s="736">
        <v>40000</v>
      </c>
      <c r="AE841" s="734" t="s">
        <v>1153</v>
      </c>
      <c r="AF841" s="736"/>
      <c r="AG841" s="736"/>
      <c r="AH841" s="736"/>
      <c r="AI841" s="736"/>
      <c r="AJ841" s="734"/>
      <c r="AK841" s="736"/>
      <c r="AL841" s="736"/>
      <c r="AM841" s="763"/>
      <c r="AN841" s="738"/>
      <c r="AO841" s="764"/>
      <c r="AP841" s="740" t="s">
        <v>734</v>
      </c>
      <c r="AQ841" s="742" t="s">
        <v>734</v>
      </c>
      <c r="AR841" s="742" t="s">
        <v>748</v>
      </c>
      <c r="AS841" s="775" t="s">
        <v>6531</v>
      </c>
      <c r="AT841" s="897" t="s">
        <v>6532</v>
      </c>
      <c r="AU841" s="743">
        <v>44558</v>
      </c>
      <c r="AV841" s="743">
        <v>46383</v>
      </c>
      <c r="AW841" s="744">
        <v>40</v>
      </c>
      <c r="AX841" s="743">
        <v>44561</v>
      </c>
      <c r="AY841" s="742" t="s">
        <v>869</v>
      </c>
      <c r="AZ841" s="775" t="s">
        <v>734</v>
      </c>
      <c r="BA841" s="734" t="s">
        <v>6533</v>
      </c>
      <c r="BB841" s="773" t="s">
        <v>6534</v>
      </c>
      <c r="BC841" s="736"/>
      <c r="BD841" s="736"/>
      <c r="BE841" s="767"/>
      <c r="BF841" s="794" t="s">
        <v>902</v>
      </c>
      <c r="BG841" s="746" t="s">
        <v>737</v>
      </c>
      <c r="BH841" s="746"/>
      <c r="BI841" s="747"/>
    </row>
    <row r="842" spans="1:61" ht="40.15" customHeight="1">
      <c r="A842" s="749">
        <v>400006805</v>
      </c>
      <c r="B842" s="827">
        <v>40</v>
      </c>
      <c r="C842" s="751" t="s">
        <v>1524</v>
      </c>
      <c r="D842" s="752"/>
      <c r="E842" s="753" t="s">
        <v>1149</v>
      </c>
      <c r="F842" s="752"/>
      <c r="G842" s="736" t="s">
        <v>715</v>
      </c>
      <c r="H842" s="754" t="s">
        <v>715</v>
      </c>
      <c r="I842" s="755">
        <v>246</v>
      </c>
      <c r="J842" s="756" t="s">
        <v>803</v>
      </c>
      <c r="K842" s="757" t="s">
        <v>6535</v>
      </c>
      <c r="L842" s="758">
        <v>400787305</v>
      </c>
      <c r="M842" s="733" t="s">
        <v>6536</v>
      </c>
      <c r="N842" s="769" t="s">
        <v>6537</v>
      </c>
      <c r="O842" s="734" t="s">
        <v>6538</v>
      </c>
      <c r="P842" s="760"/>
      <c r="Q842" s="736"/>
      <c r="R842" s="736">
        <v>40000</v>
      </c>
      <c r="S842" s="761" t="s">
        <v>1153</v>
      </c>
      <c r="T842" s="760" t="s">
        <v>5380</v>
      </c>
      <c r="U842" s="737" t="s">
        <v>6539</v>
      </c>
      <c r="V842" s="736"/>
      <c r="W842" s="736"/>
      <c r="X842" s="736"/>
      <c r="Y842" s="736"/>
      <c r="Z842" s="736" t="s">
        <v>6540</v>
      </c>
      <c r="AA842" s="736"/>
      <c r="AB842" s="734" t="s">
        <v>6541</v>
      </c>
      <c r="AC842" s="736" t="s">
        <v>6542</v>
      </c>
      <c r="AD842" s="736">
        <v>40025</v>
      </c>
      <c r="AE842" s="734" t="s">
        <v>1181</v>
      </c>
      <c r="AF842" s="736" t="s">
        <v>6543</v>
      </c>
      <c r="AG842" s="736"/>
      <c r="AH842" s="736"/>
      <c r="AI842" s="736"/>
      <c r="AJ842" s="736"/>
      <c r="AK842" s="762" t="s">
        <v>6544</v>
      </c>
      <c r="AL842" s="736"/>
      <c r="AM842" s="763"/>
      <c r="AN842" s="738"/>
      <c r="AO842" s="772"/>
      <c r="AP842" s="740" t="s">
        <v>737</v>
      </c>
      <c r="AQ842" s="691" t="s">
        <v>737</v>
      </c>
      <c r="AR842" s="691"/>
      <c r="AS842" s="752"/>
      <c r="AT842" s="691"/>
      <c r="AU842" s="765" t="s">
        <v>763</v>
      </c>
      <c r="AV842" s="765" t="s">
        <v>763</v>
      </c>
      <c r="AW842" s="766" t="s">
        <v>763</v>
      </c>
      <c r="AX842" s="765"/>
      <c r="AY842" s="691"/>
      <c r="AZ842" s="752"/>
      <c r="BA842" s="734"/>
      <c r="BB842" s="734" t="s">
        <v>6545</v>
      </c>
      <c r="BC842" s="736"/>
      <c r="BD842" s="736"/>
      <c r="BE842" s="767" t="s">
        <v>1579</v>
      </c>
      <c r="BF842" s="794" t="s">
        <v>902</v>
      </c>
      <c r="BG842" s="746" t="s">
        <v>737</v>
      </c>
      <c r="BH842" s="746"/>
      <c r="BI842" s="747"/>
    </row>
    <row r="843" spans="1:61" ht="40.15" customHeight="1">
      <c r="A843" s="749">
        <v>400008439</v>
      </c>
      <c r="B843" s="827">
        <v>40</v>
      </c>
      <c r="C843" s="751" t="s">
        <v>1524</v>
      </c>
      <c r="D843" s="752"/>
      <c r="E843" s="753" t="s">
        <v>1149</v>
      </c>
      <c r="F843" s="752"/>
      <c r="G843" s="736" t="s">
        <v>715</v>
      </c>
      <c r="H843" s="754" t="s">
        <v>715</v>
      </c>
      <c r="I843" s="755">
        <v>182</v>
      </c>
      <c r="J843" s="756" t="s">
        <v>716</v>
      </c>
      <c r="K843" s="757" t="s">
        <v>6546</v>
      </c>
      <c r="L843" s="758">
        <v>400787305</v>
      </c>
      <c r="M843" s="733" t="s">
        <v>6536</v>
      </c>
      <c r="N843" s="769" t="s">
        <v>6537</v>
      </c>
      <c r="O843" s="734" t="s">
        <v>6547</v>
      </c>
      <c r="P843" s="734" t="s">
        <v>6548</v>
      </c>
      <c r="Q843" s="736"/>
      <c r="R843" s="736">
        <v>40110</v>
      </c>
      <c r="S843" s="761" t="s">
        <v>3992</v>
      </c>
      <c r="T843" s="760" t="s">
        <v>5380</v>
      </c>
      <c r="U843" s="737" t="s">
        <v>6549</v>
      </c>
      <c r="V843" s="736"/>
      <c r="W843" s="736"/>
      <c r="X843" s="736"/>
      <c r="Y843" s="736"/>
      <c r="Z843" s="736" t="s">
        <v>6550</v>
      </c>
      <c r="AA843" s="736"/>
      <c r="AB843" s="734" t="s">
        <v>6541</v>
      </c>
      <c r="AC843" s="736" t="s">
        <v>6542</v>
      </c>
      <c r="AD843" s="736">
        <v>40025</v>
      </c>
      <c r="AE843" s="734" t="s">
        <v>1181</v>
      </c>
      <c r="AF843" s="736" t="s">
        <v>6543</v>
      </c>
      <c r="AG843" s="736"/>
      <c r="AH843" s="736"/>
      <c r="AI843" s="736"/>
      <c r="AJ843" s="736"/>
      <c r="AK843" s="762" t="s">
        <v>6544</v>
      </c>
      <c r="AL843" s="736"/>
      <c r="AM843" s="763"/>
      <c r="AN843" s="738"/>
      <c r="AO843" s="764"/>
      <c r="AP843" s="740" t="s">
        <v>737</v>
      </c>
      <c r="AQ843" s="691" t="s">
        <v>737</v>
      </c>
      <c r="AR843" s="691"/>
      <c r="AS843" s="752"/>
      <c r="AT843" s="691"/>
      <c r="AU843" s="765" t="s">
        <v>763</v>
      </c>
      <c r="AV843" s="765" t="s">
        <v>763</v>
      </c>
      <c r="AW843" s="766" t="s">
        <v>763</v>
      </c>
      <c r="AX843" s="765"/>
      <c r="AY843" s="691"/>
      <c r="AZ843" s="752"/>
      <c r="BA843" s="734"/>
      <c r="BB843" s="736"/>
      <c r="BC843" s="736"/>
      <c r="BD843" s="736"/>
      <c r="BE843" s="767" t="s">
        <v>1579</v>
      </c>
      <c r="BF843" s="794" t="s">
        <v>902</v>
      </c>
      <c r="BG843" s="746" t="s">
        <v>737</v>
      </c>
      <c r="BH843" s="746"/>
      <c r="BI843" s="747"/>
    </row>
    <row r="844" spans="1:61" ht="40.15" customHeight="1">
      <c r="A844" s="749">
        <v>400009338</v>
      </c>
      <c r="B844" s="827">
        <v>40</v>
      </c>
      <c r="C844" s="751" t="s">
        <v>1524</v>
      </c>
      <c r="D844" s="752"/>
      <c r="E844" s="753" t="s">
        <v>1149</v>
      </c>
      <c r="F844" s="752"/>
      <c r="G844" s="736" t="s">
        <v>715</v>
      </c>
      <c r="H844" s="754" t="s">
        <v>715</v>
      </c>
      <c r="I844" s="755">
        <v>182</v>
      </c>
      <c r="J844" s="756" t="s">
        <v>716</v>
      </c>
      <c r="K844" s="757" t="s">
        <v>6551</v>
      </c>
      <c r="L844" s="758">
        <v>400787305</v>
      </c>
      <c r="M844" s="733" t="s">
        <v>6536</v>
      </c>
      <c r="N844" s="769" t="s">
        <v>6537</v>
      </c>
      <c r="O844" s="734" t="s">
        <v>6552</v>
      </c>
      <c r="P844" s="760"/>
      <c r="Q844" s="736"/>
      <c r="R844" s="736">
        <v>40000</v>
      </c>
      <c r="S844" s="761" t="s">
        <v>1153</v>
      </c>
      <c r="T844" s="760" t="s">
        <v>5380</v>
      </c>
      <c r="U844" s="737" t="s">
        <v>6549</v>
      </c>
      <c r="V844" s="736"/>
      <c r="W844" s="736"/>
      <c r="X844" s="736"/>
      <c r="Y844" s="736"/>
      <c r="Z844" s="736" t="s">
        <v>6553</v>
      </c>
      <c r="AA844" s="736"/>
      <c r="AB844" s="734" t="s">
        <v>6541</v>
      </c>
      <c r="AC844" s="736" t="s">
        <v>6542</v>
      </c>
      <c r="AD844" s="736">
        <v>40025</v>
      </c>
      <c r="AE844" s="734" t="s">
        <v>1181</v>
      </c>
      <c r="AF844" s="736" t="s">
        <v>6543</v>
      </c>
      <c r="AG844" s="736"/>
      <c r="AH844" s="736"/>
      <c r="AI844" s="736"/>
      <c r="AJ844" s="736"/>
      <c r="AK844" s="762" t="s">
        <v>6544</v>
      </c>
      <c r="AL844" s="736"/>
      <c r="AM844" s="763"/>
      <c r="AN844" s="738"/>
      <c r="AO844" s="764"/>
      <c r="AP844" s="740" t="s">
        <v>737</v>
      </c>
      <c r="AQ844" s="691" t="s">
        <v>737</v>
      </c>
      <c r="AR844" s="691"/>
      <c r="AS844" s="752"/>
      <c r="AT844" s="691"/>
      <c r="AU844" s="765" t="s">
        <v>763</v>
      </c>
      <c r="AV844" s="765" t="s">
        <v>763</v>
      </c>
      <c r="AW844" s="766" t="s">
        <v>763</v>
      </c>
      <c r="AX844" s="765"/>
      <c r="AY844" s="691"/>
      <c r="AZ844" s="752"/>
      <c r="BA844" s="734"/>
      <c r="BB844" s="736"/>
      <c r="BC844" s="736"/>
      <c r="BD844" s="736"/>
      <c r="BE844" s="767" t="s">
        <v>1579</v>
      </c>
      <c r="BF844" s="794" t="s">
        <v>902</v>
      </c>
      <c r="BG844" s="746" t="s">
        <v>737</v>
      </c>
      <c r="BH844" s="746"/>
      <c r="BI844" s="747"/>
    </row>
    <row r="845" spans="1:61" ht="40.15" customHeight="1">
      <c r="A845" s="749">
        <v>400780227</v>
      </c>
      <c r="B845" s="827">
        <v>40</v>
      </c>
      <c r="C845" s="751" t="s">
        <v>1524</v>
      </c>
      <c r="D845" s="752"/>
      <c r="E845" s="753" t="s">
        <v>1149</v>
      </c>
      <c r="F845" s="752"/>
      <c r="G845" s="736" t="s">
        <v>715</v>
      </c>
      <c r="H845" s="754" t="s">
        <v>715</v>
      </c>
      <c r="I845" s="755">
        <v>183</v>
      </c>
      <c r="J845" s="756" t="s">
        <v>741</v>
      </c>
      <c r="K845" s="757" t="s">
        <v>6554</v>
      </c>
      <c r="L845" s="758">
        <v>400787305</v>
      </c>
      <c r="M845" s="733" t="s">
        <v>6536</v>
      </c>
      <c r="N845" s="769" t="s">
        <v>6537</v>
      </c>
      <c r="O845" s="734" t="s">
        <v>6555</v>
      </c>
      <c r="P845" s="734" t="s">
        <v>6556</v>
      </c>
      <c r="Q845" s="736"/>
      <c r="R845" s="736">
        <v>40012</v>
      </c>
      <c r="S845" s="761" t="s">
        <v>1181</v>
      </c>
      <c r="T845" s="760" t="s">
        <v>5380</v>
      </c>
      <c r="U845" s="737" t="s">
        <v>6549</v>
      </c>
      <c r="V845" s="736"/>
      <c r="W845" s="736"/>
      <c r="X845" s="736"/>
      <c r="Y845" s="736"/>
      <c r="Z845" s="736" t="s">
        <v>6557</v>
      </c>
      <c r="AA845" s="736"/>
      <c r="AB845" s="734" t="s">
        <v>6541</v>
      </c>
      <c r="AC845" s="736" t="s">
        <v>6542</v>
      </c>
      <c r="AD845" s="736">
        <v>40025</v>
      </c>
      <c r="AE845" s="734" t="s">
        <v>1181</v>
      </c>
      <c r="AF845" s="736" t="s">
        <v>6543</v>
      </c>
      <c r="AG845" s="736"/>
      <c r="AH845" s="736"/>
      <c r="AI845" s="736"/>
      <c r="AJ845" s="736"/>
      <c r="AK845" s="762" t="s">
        <v>6544</v>
      </c>
      <c r="AL845" s="736"/>
      <c r="AM845" s="763"/>
      <c r="AN845" s="738"/>
      <c r="AO845" s="764"/>
      <c r="AP845" s="740" t="s">
        <v>737</v>
      </c>
      <c r="AQ845" s="691" t="s">
        <v>737</v>
      </c>
      <c r="AR845" s="691"/>
      <c r="AS845" s="752"/>
      <c r="AT845" s="691"/>
      <c r="AU845" s="765" t="s">
        <v>763</v>
      </c>
      <c r="AV845" s="765" t="s">
        <v>763</v>
      </c>
      <c r="AW845" s="766" t="s">
        <v>763</v>
      </c>
      <c r="AX845" s="765"/>
      <c r="AY845" s="691"/>
      <c r="AZ845" s="752"/>
      <c r="BA845" s="734"/>
      <c r="BB845" s="736"/>
      <c r="BC845" s="736"/>
      <c r="BD845" s="736"/>
      <c r="BE845" s="767" t="s">
        <v>1579</v>
      </c>
      <c r="BF845" s="768" t="s">
        <v>902</v>
      </c>
      <c r="BG845" s="746" t="s">
        <v>737</v>
      </c>
      <c r="BH845" s="746"/>
      <c r="BI845" s="747"/>
    </row>
    <row r="846" spans="1:61" ht="40.15" customHeight="1">
      <c r="A846" s="749">
        <v>400780649</v>
      </c>
      <c r="B846" s="827">
        <v>40</v>
      </c>
      <c r="C846" s="751" t="s">
        <v>1524</v>
      </c>
      <c r="D846" s="752"/>
      <c r="E846" s="753" t="s">
        <v>1149</v>
      </c>
      <c r="F846" s="752"/>
      <c r="G846" s="736" t="s">
        <v>715</v>
      </c>
      <c r="H846" s="754" t="s">
        <v>715</v>
      </c>
      <c r="I846" s="755">
        <v>189</v>
      </c>
      <c r="J846" s="756" t="s">
        <v>1490</v>
      </c>
      <c r="K846" s="757" t="s">
        <v>6558</v>
      </c>
      <c r="L846" s="758">
        <v>400787305</v>
      </c>
      <c r="M846" s="733" t="s">
        <v>6536</v>
      </c>
      <c r="N846" s="769" t="s">
        <v>6537</v>
      </c>
      <c r="O846" s="734" t="s">
        <v>6559</v>
      </c>
      <c r="P846" s="760"/>
      <c r="Q846" s="736"/>
      <c r="R846" s="736">
        <v>40000</v>
      </c>
      <c r="S846" s="761" t="s">
        <v>1153</v>
      </c>
      <c r="T846" s="760" t="s">
        <v>5380</v>
      </c>
      <c r="U846" s="737" t="s">
        <v>6549</v>
      </c>
      <c r="V846" s="736"/>
      <c r="W846" s="736"/>
      <c r="X846" s="736"/>
      <c r="Y846" s="736"/>
      <c r="Z846" s="736" t="s">
        <v>6560</v>
      </c>
      <c r="AA846" s="736"/>
      <c r="AB846" s="734" t="s">
        <v>6541</v>
      </c>
      <c r="AC846" s="736" t="s">
        <v>6542</v>
      </c>
      <c r="AD846" s="736">
        <v>40025</v>
      </c>
      <c r="AE846" s="734" t="s">
        <v>1181</v>
      </c>
      <c r="AF846" s="736" t="s">
        <v>6543</v>
      </c>
      <c r="AG846" s="736"/>
      <c r="AH846" s="736"/>
      <c r="AI846" s="736"/>
      <c r="AJ846" s="736"/>
      <c r="AK846" s="762" t="s">
        <v>6544</v>
      </c>
      <c r="AL846" s="736"/>
      <c r="AM846" s="763"/>
      <c r="AN846" s="738"/>
      <c r="AO846" s="764"/>
      <c r="AP846" s="740" t="s">
        <v>737</v>
      </c>
      <c r="AQ846" s="691" t="s">
        <v>737</v>
      </c>
      <c r="AR846" s="691"/>
      <c r="AS846" s="752"/>
      <c r="AT846" s="691"/>
      <c r="AU846" s="765" t="s">
        <v>763</v>
      </c>
      <c r="AV846" s="765" t="s">
        <v>763</v>
      </c>
      <c r="AW846" s="766" t="s">
        <v>763</v>
      </c>
      <c r="AX846" s="765"/>
      <c r="AY846" s="691"/>
      <c r="AZ846" s="752"/>
      <c r="BA846" s="734"/>
      <c r="BB846" s="736"/>
      <c r="BC846" s="736"/>
      <c r="BD846" s="736"/>
      <c r="BE846" s="767" t="s">
        <v>1579</v>
      </c>
      <c r="BF846" s="768" t="s">
        <v>902</v>
      </c>
      <c r="BG846" s="746" t="s">
        <v>737</v>
      </c>
      <c r="BH846" s="746"/>
      <c r="BI846" s="747"/>
    </row>
    <row r="847" spans="1:61" ht="63.75" customHeight="1">
      <c r="A847" s="749">
        <v>400791034</v>
      </c>
      <c r="B847" s="827">
        <v>40</v>
      </c>
      <c r="C847" s="751" t="s">
        <v>1524</v>
      </c>
      <c r="D847" s="752"/>
      <c r="E847" s="753" t="s">
        <v>1149</v>
      </c>
      <c r="F847" s="752"/>
      <c r="G847" s="736" t="s">
        <v>715</v>
      </c>
      <c r="H847" s="754" t="s">
        <v>715</v>
      </c>
      <c r="I847" s="755">
        <v>186</v>
      </c>
      <c r="J847" s="756" t="s">
        <v>1225</v>
      </c>
      <c r="K847" s="757" t="s">
        <v>6561</v>
      </c>
      <c r="L847" s="758">
        <v>400787305</v>
      </c>
      <c r="M847" s="733" t="s">
        <v>6536</v>
      </c>
      <c r="N847" s="769" t="s">
        <v>6537</v>
      </c>
      <c r="O847" s="734" t="s">
        <v>6562</v>
      </c>
      <c r="P847" s="760"/>
      <c r="Q847" s="736"/>
      <c r="R847" s="736">
        <v>40990</v>
      </c>
      <c r="S847" s="761" t="s">
        <v>1176</v>
      </c>
      <c r="T847" s="760" t="s">
        <v>5380</v>
      </c>
      <c r="U847" s="737" t="s">
        <v>6549</v>
      </c>
      <c r="V847" s="736"/>
      <c r="W847" s="736"/>
      <c r="X847" s="736"/>
      <c r="Y847" s="736"/>
      <c r="Z847" s="736" t="s">
        <v>6563</v>
      </c>
      <c r="AA847" s="736"/>
      <c r="AB847" s="734" t="s">
        <v>6541</v>
      </c>
      <c r="AC847" s="736" t="s">
        <v>6542</v>
      </c>
      <c r="AD847" s="736">
        <v>40025</v>
      </c>
      <c r="AE847" s="734" t="s">
        <v>1181</v>
      </c>
      <c r="AF847" s="736" t="s">
        <v>6543</v>
      </c>
      <c r="AG847" s="736"/>
      <c r="AH847" s="736"/>
      <c r="AI847" s="736"/>
      <c r="AJ847" s="736"/>
      <c r="AK847" s="762" t="s">
        <v>6544</v>
      </c>
      <c r="AL847" s="736"/>
      <c r="AM847" s="763"/>
      <c r="AN847" s="738"/>
      <c r="AO847" s="764"/>
      <c r="AP847" s="740" t="s">
        <v>737</v>
      </c>
      <c r="AQ847" s="691" t="s">
        <v>737</v>
      </c>
      <c r="AR847" s="691"/>
      <c r="AS847" s="752"/>
      <c r="AT847" s="691"/>
      <c r="AU847" s="765" t="s">
        <v>763</v>
      </c>
      <c r="AV847" s="765" t="s">
        <v>763</v>
      </c>
      <c r="AW847" s="766" t="s">
        <v>763</v>
      </c>
      <c r="AX847" s="765"/>
      <c r="AY847" s="691"/>
      <c r="AZ847" s="752"/>
      <c r="BA847" s="734"/>
      <c r="BB847" s="736"/>
      <c r="BC847" s="736"/>
      <c r="BD847" s="736"/>
      <c r="BE847" s="767" t="s">
        <v>1579</v>
      </c>
      <c r="BF847" s="768" t="s">
        <v>902</v>
      </c>
      <c r="BG847" s="746" t="s">
        <v>737</v>
      </c>
      <c r="BH847" s="746"/>
      <c r="BI847" s="747"/>
    </row>
    <row r="848" spans="1:61" ht="63.75" customHeight="1">
      <c r="A848" s="749">
        <v>400791042</v>
      </c>
      <c r="B848" s="827">
        <v>40</v>
      </c>
      <c r="C848" s="751" t="s">
        <v>1524</v>
      </c>
      <c r="D848" s="752"/>
      <c r="E848" s="753" t="s">
        <v>1149</v>
      </c>
      <c r="F848" s="752"/>
      <c r="G848" s="736" t="s">
        <v>715</v>
      </c>
      <c r="H848" s="754" t="s">
        <v>715</v>
      </c>
      <c r="I848" s="755">
        <v>182</v>
      </c>
      <c r="J848" s="756" t="s">
        <v>716</v>
      </c>
      <c r="K848" s="757" t="s">
        <v>6564</v>
      </c>
      <c r="L848" s="758">
        <v>400787305</v>
      </c>
      <c r="M848" s="733" t="s">
        <v>6536</v>
      </c>
      <c r="N848" s="769" t="s">
        <v>6537</v>
      </c>
      <c r="O848" s="734" t="s">
        <v>6562</v>
      </c>
      <c r="P848" s="760"/>
      <c r="Q848" s="736"/>
      <c r="R848" s="736">
        <v>40990</v>
      </c>
      <c r="S848" s="761" t="s">
        <v>1176</v>
      </c>
      <c r="T848" s="760" t="s">
        <v>5380</v>
      </c>
      <c r="U848" s="737" t="s">
        <v>6549</v>
      </c>
      <c r="V848" s="736"/>
      <c r="W848" s="736"/>
      <c r="X848" s="736"/>
      <c r="Y848" s="736"/>
      <c r="Z848" s="736" t="s">
        <v>6565</v>
      </c>
      <c r="AA848" s="736"/>
      <c r="AB848" s="734" t="s">
        <v>6541</v>
      </c>
      <c r="AC848" s="736" t="s">
        <v>6542</v>
      </c>
      <c r="AD848" s="736">
        <v>40025</v>
      </c>
      <c r="AE848" s="734" t="s">
        <v>1181</v>
      </c>
      <c r="AF848" s="736" t="s">
        <v>6543</v>
      </c>
      <c r="AG848" s="736"/>
      <c r="AH848" s="736"/>
      <c r="AI848" s="736"/>
      <c r="AJ848" s="736"/>
      <c r="AK848" s="762" t="s">
        <v>6544</v>
      </c>
      <c r="AL848" s="736"/>
      <c r="AM848" s="763"/>
      <c r="AN848" s="738"/>
      <c r="AO848" s="764"/>
      <c r="AP848" s="740" t="s">
        <v>737</v>
      </c>
      <c r="AQ848" s="691" t="s">
        <v>737</v>
      </c>
      <c r="AR848" s="691"/>
      <c r="AS848" s="752"/>
      <c r="AT848" s="691"/>
      <c r="AU848" s="765" t="s">
        <v>763</v>
      </c>
      <c r="AV848" s="765" t="s">
        <v>763</v>
      </c>
      <c r="AW848" s="766" t="s">
        <v>763</v>
      </c>
      <c r="AX848" s="765"/>
      <c r="AY848" s="691"/>
      <c r="AZ848" s="752"/>
      <c r="BA848" s="734"/>
      <c r="BB848" s="736"/>
      <c r="BC848" s="736"/>
      <c r="BD848" s="736"/>
      <c r="BE848" s="767" t="s">
        <v>1579</v>
      </c>
      <c r="BF848" s="794" t="s">
        <v>902</v>
      </c>
      <c r="BG848" s="746" t="s">
        <v>737</v>
      </c>
      <c r="BH848" s="746"/>
      <c r="BI848" s="747"/>
    </row>
    <row r="849" spans="1:61" ht="51" customHeight="1">
      <c r="A849" s="749">
        <v>400791554</v>
      </c>
      <c r="B849" s="827">
        <v>40</v>
      </c>
      <c r="C849" s="751" t="s">
        <v>1524</v>
      </c>
      <c r="D849" s="752"/>
      <c r="E849" s="753" t="s">
        <v>1149</v>
      </c>
      <c r="F849" s="752"/>
      <c r="G849" s="736" t="s">
        <v>715</v>
      </c>
      <c r="H849" s="754" t="s">
        <v>715</v>
      </c>
      <c r="I849" s="755">
        <v>186</v>
      </c>
      <c r="J849" s="756" t="s">
        <v>1225</v>
      </c>
      <c r="K849" s="757" t="s">
        <v>6566</v>
      </c>
      <c r="L849" s="758">
        <v>400787305</v>
      </c>
      <c r="M849" s="733" t="s">
        <v>6536</v>
      </c>
      <c r="N849" s="769" t="s">
        <v>6537</v>
      </c>
      <c r="O849" s="734" t="s">
        <v>6567</v>
      </c>
      <c r="P849" s="760"/>
      <c r="Q849" s="736"/>
      <c r="R849" s="736">
        <v>40110</v>
      </c>
      <c r="S849" s="761" t="s">
        <v>3992</v>
      </c>
      <c r="T849" s="760" t="s">
        <v>5380</v>
      </c>
      <c r="U849" s="737" t="s">
        <v>6549</v>
      </c>
      <c r="V849" s="736"/>
      <c r="W849" s="736"/>
      <c r="X849" s="736"/>
      <c r="Y849" s="736"/>
      <c r="Z849" s="736" t="s">
        <v>6550</v>
      </c>
      <c r="AA849" s="736"/>
      <c r="AB849" s="734" t="s">
        <v>6541</v>
      </c>
      <c r="AC849" s="736" t="s">
        <v>6542</v>
      </c>
      <c r="AD849" s="736">
        <v>40025</v>
      </c>
      <c r="AE849" s="734" t="s">
        <v>1181</v>
      </c>
      <c r="AF849" s="736" t="s">
        <v>6543</v>
      </c>
      <c r="AG849" s="736"/>
      <c r="AH849" s="736"/>
      <c r="AI849" s="736"/>
      <c r="AJ849" s="736"/>
      <c r="AK849" s="762" t="s">
        <v>6544</v>
      </c>
      <c r="AL849" s="736"/>
      <c r="AM849" s="763"/>
      <c r="AN849" s="738"/>
      <c r="AO849" s="764"/>
      <c r="AP849" s="740" t="s">
        <v>737</v>
      </c>
      <c r="AQ849" s="691" t="s">
        <v>737</v>
      </c>
      <c r="AR849" s="691"/>
      <c r="AS849" s="752"/>
      <c r="AT849" s="691"/>
      <c r="AU849" s="765" t="s">
        <v>763</v>
      </c>
      <c r="AV849" s="765" t="s">
        <v>763</v>
      </c>
      <c r="AW849" s="766" t="s">
        <v>763</v>
      </c>
      <c r="AX849" s="765"/>
      <c r="AY849" s="691"/>
      <c r="AZ849" s="752"/>
      <c r="BA849" s="734"/>
      <c r="BB849" s="736"/>
      <c r="BC849" s="736"/>
      <c r="BD849" s="736"/>
      <c r="BE849" s="767" t="s">
        <v>1579</v>
      </c>
      <c r="BF849" s="794" t="s">
        <v>902</v>
      </c>
      <c r="BG849" s="746" t="s">
        <v>737</v>
      </c>
      <c r="BH849" s="746"/>
      <c r="BI849" s="747"/>
    </row>
    <row r="850" spans="1:61" ht="48" customHeight="1">
      <c r="A850" s="795">
        <v>870002284</v>
      </c>
      <c r="B850" s="796">
        <v>87</v>
      </c>
      <c r="C850" s="727" t="s">
        <v>857</v>
      </c>
      <c r="D850" s="727"/>
      <c r="E850" s="797" t="s">
        <v>858</v>
      </c>
      <c r="F850" s="797"/>
      <c r="G850" s="791" t="s">
        <v>715</v>
      </c>
      <c r="H850" s="791" t="s">
        <v>715</v>
      </c>
      <c r="I850" s="965">
        <v>246</v>
      </c>
      <c r="J850" s="787" t="s">
        <v>803</v>
      </c>
      <c r="K850" s="799" t="s">
        <v>6568</v>
      </c>
      <c r="L850" s="800">
        <v>870008695</v>
      </c>
      <c r="M850" s="733" t="s">
        <v>6569</v>
      </c>
      <c r="N850" s="769" t="s">
        <v>6569</v>
      </c>
      <c r="O850" s="734" t="s">
        <v>6570</v>
      </c>
      <c r="P850" s="734"/>
      <c r="Q850" s="734"/>
      <c r="R850" s="736">
        <v>87170</v>
      </c>
      <c r="S850" s="734" t="s">
        <v>2184</v>
      </c>
      <c r="T850" s="728" t="s">
        <v>6571</v>
      </c>
      <c r="U850" s="737" t="s">
        <v>6572</v>
      </c>
      <c r="V850" s="734" t="s">
        <v>813</v>
      </c>
      <c r="W850" s="734" t="s">
        <v>6573</v>
      </c>
      <c r="X850" s="734" t="s">
        <v>3346</v>
      </c>
      <c r="Y850" s="734" t="s">
        <v>954</v>
      </c>
      <c r="Z850" s="734" t="s">
        <v>6574</v>
      </c>
      <c r="AA850" s="801"/>
      <c r="AB850" s="734" t="s">
        <v>6570</v>
      </c>
      <c r="AC850" s="734"/>
      <c r="AD850" s="734">
        <v>87170</v>
      </c>
      <c r="AE850" s="734" t="s">
        <v>2184</v>
      </c>
      <c r="AF850" s="734" t="s">
        <v>6574</v>
      </c>
      <c r="AG850" s="734"/>
      <c r="AH850" s="734"/>
      <c r="AI850" s="734"/>
      <c r="AJ850" s="734"/>
      <c r="AK850" s="734"/>
      <c r="AL850" s="734"/>
      <c r="AM850" s="802"/>
      <c r="AN850" s="738"/>
      <c r="AO850" s="739"/>
      <c r="AP850" s="740" t="s">
        <v>734</v>
      </c>
      <c r="AQ850" s="712" t="s">
        <v>734</v>
      </c>
      <c r="AR850" s="742" t="s">
        <v>715</v>
      </c>
      <c r="AS850" s="742" t="s">
        <v>6575</v>
      </c>
      <c r="AT850" s="712"/>
      <c r="AU850" s="743">
        <v>42736</v>
      </c>
      <c r="AV850" s="743">
        <v>44561</v>
      </c>
      <c r="AW850" s="744">
        <v>87</v>
      </c>
      <c r="AX850" s="803">
        <v>43089</v>
      </c>
      <c r="AY850" s="742" t="s">
        <v>869</v>
      </c>
      <c r="AZ850" s="803"/>
      <c r="BA850" s="773"/>
      <c r="BB850" s="734"/>
      <c r="BC850" s="734"/>
      <c r="BD850" s="734"/>
      <c r="BE850" s="798" t="s">
        <v>6576</v>
      </c>
      <c r="BF850" s="804" t="s">
        <v>871</v>
      </c>
      <c r="BG850" s="746" t="s">
        <v>737</v>
      </c>
      <c r="BH850" s="746"/>
      <c r="BI850" s="747"/>
    </row>
    <row r="851" spans="1:61" ht="54.75" customHeight="1">
      <c r="A851" s="749">
        <v>240003426</v>
      </c>
      <c r="B851" s="840">
        <v>24</v>
      </c>
      <c r="C851" s="751" t="s">
        <v>1434</v>
      </c>
      <c r="D851" s="752"/>
      <c r="E851" s="753" t="s">
        <v>1593</v>
      </c>
      <c r="F851" s="753" t="s">
        <v>1594</v>
      </c>
      <c r="G851" s="736" t="s">
        <v>843</v>
      </c>
      <c r="H851" s="754" t="s">
        <v>843</v>
      </c>
      <c r="I851" s="755">
        <v>197</v>
      </c>
      <c r="J851" s="756" t="s">
        <v>2486</v>
      </c>
      <c r="K851" s="757" t="s">
        <v>6577</v>
      </c>
      <c r="L851" s="758">
        <v>330004359</v>
      </c>
      <c r="M851" s="733" t="s">
        <v>6578</v>
      </c>
      <c r="N851" s="769" t="s">
        <v>6579</v>
      </c>
      <c r="O851" s="760" t="s">
        <v>6580</v>
      </c>
      <c r="P851" s="760"/>
      <c r="Q851" s="736"/>
      <c r="R851" s="736">
        <v>24000</v>
      </c>
      <c r="S851" s="761" t="s">
        <v>2509</v>
      </c>
      <c r="T851" s="728" t="s">
        <v>722</v>
      </c>
      <c r="U851" s="737" t="s">
        <v>6581</v>
      </c>
      <c r="V851" s="736"/>
      <c r="W851" s="736"/>
      <c r="X851" s="736"/>
      <c r="Y851" s="736"/>
      <c r="Z851" s="736" t="s">
        <v>6582</v>
      </c>
      <c r="AA851" s="736" t="s">
        <v>6583</v>
      </c>
      <c r="AB851" s="734" t="s">
        <v>6584</v>
      </c>
      <c r="AC851" s="736"/>
      <c r="AD851" s="736">
        <v>33000</v>
      </c>
      <c r="AE851" s="734" t="s">
        <v>1064</v>
      </c>
      <c r="AF851" s="736" t="s">
        <v>6585</v>
      </c>
      <c r="AG851" s="736"/>
      <c r="AH851" s="736"/>
      <c r="AI851" s="736"/>
      <c r="AJ851" s="736"/>
      <c r="AK851" s="736"/>
      <c r="AL851" s="736"/>
      <c r="AM851" s="763"/>
      <c r="AN851" s="738"/>
      <c r="AO851" s="764"/>
      <c r="AP851" s="740" t="s">
        <v>737</v>
      </c>
      <c r="AQ851" s="691" t="s">
        <v>737</v>
      </c>
      <c r="AR851" s="691"/>
      <c r="AS851" s="752"/>
      <c r="AT851" s="691"/>
      <c r="AU851" s="765" t="s">
        <v>763</v>
      </c>
      <c r="AV851" s="765" t="s">
        <v>763</v>
      </c>
      <c r="AW851" s="766" t="s">
        <v>763</v>
      </c>
      <c r="AX851" s="765"/>
      <c r="AY851" s="691"/>
      <c r="AZ851" s="752"/>
      <c r="BA851" s="734"/>
      <c r="BB851" s="736"/>
      <c r="BC851" s="736"/>
      <c r="BD851" s="736"/>
      <c r="BE851" s="841"/>
      <c r="BF851" s="794" t="s">
        <v>1610</v>
      </c>
      <c r="BG851" s="746" t="s">
        <v>734</v>
      </c>
      <c r="BH851" s="746"/>
      <c r="BI851" s="747"/>
    </row>
    <row r="852" spans="1:61" ht="51.75" customHeight="1">
      <c r="A852" s="749">
        <v>240012278</v>
      </c>
      <c r="B852" s="840">
        <v>24</v>
      </c>
      <c r="C852" s="751" t="s">
        <v>1434</v>
      </c>
      <c r="D852" s="752"/>
      <c r="E852" s="753" t="s">
        <v>1593</v>
      </c>
      <c r="F852" s="753" t="s">
        <v>1594</v>
      </c>
      <c r="G852" s="736" t="s">
        <v>843</v>
      </c>
      <c r="H852" s="754" t="s">
        <v>843</v>
      </c>
      <c r="I852" s="755">
        <v>178</v>
      </c>
      <c r="J852" s="756" t="s">
        <v>2532</v>
      </c>
      <c r="K852" s="757" t="s">
        <v>6586</v>
      </c>
      <c r="L852" s="758">
        <v>330004359</v>
      </c>
      <c r="M852" s="733" t="s">
        <v>6578</v>
      </c>
      <c r="N852" s="769" t="s">
        <v>6579</v>
      </c>
      <c r="O852" s="760" t="s">
        <v>6587</v>
      </c>
      <c r="P852" s="760"/>
      <c r="Q852" s="736"/>
      <c r="R852" s="736">
        <v>24000</v>
      </c>
      <c r="S852" s="761" t="s">
        <v>2509</v>
      </c>
      <c r="T852" s="728" t="s">
        <v>722</v>
      </c>
      <c r="U852" s="737" t="s">
        <v>6581</v>
      </c>
      <c r="V852" s="736"/>
      <c r="W852" s="736"/>
      <c r="X852" s="736"/>
      <c r="Y852" s="736"/>
      <c r="Z852" s="736"/>
      <c r="AA852" s="736" t="s">
        <v>6583</v>
      </c>
      <c r="AB852" s="734" t="s">
        <v>6588</v>
      </c>
      <c r="AC852" s="736"/>
      <c r="AD852" s="736">
        <v>33000</v>
      </c>
      <c r="AE852" s="734" t="s">
        <v>1064</v>
      </c>
      <c r="AF852" s="736" t="s">
        <v>6585</v>
      </c>
      <c r="AG852" s="736"/>
      <c r="AH852" s="736"/>
      <c r="AI852" s="736"/>
      <c r="AJ852" s="736"/>
      <c r="AK852" s="736"/>
      <c r="AL852" s="736"/>
      <c r="AM852" s="763"/>
      <c r="AN852" s="738"/>
      <c r="AO852" s="764"/>
      <c r="AP852" s="740" t="s">
        <v>737</v>
      </c>
      <c r="AQ852" s="691" t="s">
        <v>737</v>
      </c>
      <c r="AR852" s="691"/>
      <c r="AS852" s="752"/>
      <c r="AT852" s="691"/>
      <c r="AU852" s="765" t="s">
        <v>763</v>
      </c>
      <c r="AV852" s="765" t="s">
        <v>763</v>
      </c>
      <c r="AW852" s="766" t="s">
        <v>763</v>
      </c>
      <c r="AX852" s="765"/>
      <c r="AY852" s="691"/>
      <c r="AZ852" s="752"/>
      <c r="BA852" s="734"/>
      <c r="BB852" s="736"/>
      <c r="BC852" s="736"/>
      <c r="BD852" s="736"/>
      <c r="BE852" s="841"/>
      <c r="BF852" s="794" t="s">
        <v>1610</v>
      </c>
      <c r="BG852" s="746" t="s">
        <v>734</v>
      </c>
      <c r="BH852" s="746"/>
      <c r="BI852" s="747"/>
    </row>
    <row r="853" spans="1:61" ht="40.15" customHeight="1">
      <c r="A853" s="749">
        <v>330008046</v>
      </c>
      <c r="B853" s="825">
        <v>33</v>
      </c>
      <c r="C853" s="751" t="s">
        <v>1434</v>
      </c>
      <c r="D853" s="752"/>
      <c r="E853" s="753" t="s">
        <v>1593</v>
      </c>
      <c r="F853" s="753" t="s">
        <v>1594</v>
      </c>
      <c r="G853" s="736" t="s">
        <v>843</v>
      </c>
      <c r="H853" s="754" t="s">
        <v>843</v>
      </c>
      <c r="I853" s="730">
        <v>197</v>
      </c>
      <c r="J853" s="756" t="s">
        <v>3836</v>
      </c>
      <c r="K853" s="757" t="s">
        <v>6589</v>
      </c>
      <c r="L853" s="758">
        <v>330004359</v>
      </c>
      <c r="M853" s="733" t="s">
        <v>6578</v>
      </c>
      <c r="N853" s="769" t="s">
        <v>6579</v>
      </c>
      <c r="O853" s="760" t="s">
        <v>6590</v>
      </c>
      <c r="P853" s="760"/>
      <c r="Q853" s="736"/>
      <c r="R853" s="736">
        <v>33130</v>
      </c>
      <c r="S853" s="761" t="s">
        <v>1080</v>
      </c>
      <c r="T853" s="728" t="s">
        <v>722</v>
      </c>
      <c r="U853" s="737" t="s">
        <v>6591</v>
      </c>
      <c r="V853" s="736" t="s">
        <v>813</v>
      </c>
      <c r="W853" s="736" t="s">
        <v>6592</v>
      </c>
      <c r="X853" s="736" t="s">
        <v>6593</v>
      </c>
      <c r="Y853" s="734" t="s">
        <v>6594</v>
      </c>
      <c r="Z853" s="736" t="s">
        <v>6595</v>
      </c>
      <c r="AA853" s="734" t="s">
        <v>6596</v>
      </c>
      <c r="AB853" s="734" t="s">
        <v>6597</v>
      </c>
      <c r="AC853" s="736"/>
      <c r="AD853" s="736">
        <v>33000</v>
      </c>
      <c r="AE853" s="734" t="s">
        <v>1064</v>
      </c>
      <c r="AF853" s="736"/>
      <c r="AG853" s="736"/>
      <c r="AH853" s="736"/>
      <c r="AI853" s="736"/>
      <c r="AJ853" s="736"/>
      <c r="AK853" s="736"/>
      <c r="AL853" s="736"/>
      <c r="AM853" s="763"/>
      <c r="AN853" s="738"/>
      <c r="AO853" s="764"/>
      <c r="AP853" s="740" t="s">
        <v>737</v>
      </c>
      <c r="AQ853" s="691" t="s">
        <v>737</v>
      </c>
      <c r="AR853" s="691"/>
      <c r="AS853" s="752"/>
      <c r="AT853" s="691"/>
      <c r="AU853" s="765" t="s">
        <v>763</v>
      </c>
      <c r="AV853" s="765" t="s">
        <v>763</v>
      </c>
      <c r="AW853" s="766" t="s">
        <v>763</v>
      </c>
      <c r="AX853" s="765"/>
      <c r="AY853" s="691"/>
      <c r="AZ853" s="752"/>
      <c r="BA853" s="734"/>
      <c r="BB853" s="734" t="s">
        <v>3843</v>
      </c>
      <c r="BC853" s="736"/>
      <c r="BD853" s="736"/>
      <c r="BE853" s="767" t="s">
        <v>1941</v>
      </c>
      <c r="BF853" s="794" t="s">
        <v>6598</v>
      </c>
      <c r="BG853" s="746" t="s">
        <v>734</v>
      </c>
      <c r="BH853" s="746"/>
      <c r="BI853" s="747"/>
    </row>
    <row r="854" spans="1:61" ht="40.15" customHeight="1">
      <c r="A854" s="749">
        <v>330019928</v>
      </c>
      <c r="B854" s="825">
        <v>33</v>
      </c>
      <c r="C854" s="751" t="s">
        <v>1434</v>
      </c>
      <c r="D854" s="752"/>
      <c r="E854" s="753" t="s">
        <v>1593</v>
      </c>
      <c r="F854" s="753" t="s">
        <v>1594</v>
      </c>
      <c r="G854" s="736" t="s">
        <v>843</v>
      </c>
      <c r="H854" s="754" t="s">
        <v>843</v>
      </c>
      <c r="I854" s="755">
        <v>178</v>
      </c>
      <c r="J854" s="756" t="s">
        <v>2532</v>
      </c>
      <c r="K854" s="757" t="s">
        <v>6599</v>
      </c>
      <c r="L854" s="758">
        <v>330004359</v>
      </c>
      <c r="M854" s="733" t="s">
        <v>6578</v>
      </c>
      <c r="N854" s="769" t="s">
        <v>6579</v>
      </c>
      <c r="O854" s="760" t="s">
        <v>6600</v>
      </c>
      <c r="P854" s="760"/>
      <c r="Q854" s="736"/>
      <c r="R854" s="736">
        <v>33800</v>
      </c>
      <c r="S854" s="761" t="s">
        <v>1559</v>
      </c>
      <c r="T854" s="728" t="s">
        <v>722</v>
      </c>
      <c r="U854" s="737" t="s">
        <v>6601</v>
      </c>
      <c r="V854" s="736" t="s">
        <v>813</v>
      </c>
      <c r="W854" s="736" t="s">
        <v>6592</v>
      </c>
      <c r="X854" s="736" t="s">
        <v>6593</v>
      </c>
      <c r="Y854" s="734" t="s">
        <v>6594</v>
      </c>
      <c r="Z854" s="736" t="s">
        <v>6602</v>
      </c>
      <c r="AA854" s="734" t="s">
        <v>6596</v>
      </c>
      <c r="AB854" s="734" t="s">
        <v>6603</v>
      </c>
      <c r="AC854" s="736"/>
      <c r="AD854" s="736">
        <v>33000</v>
      </c>
      <c r="AE854" s="734" t="s">
        <v>1064</v>
      </c>
      <c r="AF854" s="736" t="s">
        <v>6585</v>
      </c>
      <c r="AG854" s="736"/>
      <c r="AH854" s="736"/>
      <c r="AI854" s="736"/>
      <c r="AJ854" s="736"/>
      <c r="AK854" s="736"/>
      <c r="AL854" s="736"/>
      <c r="AM854" s="763"/>
      <c r="AN854" s="738"/>
      <c r="AO854" s="764"/>
      <c r="AP854" s="740" t="s">
        <v>737</v>
      </c>
      <c r="AQ854" s="691" t="s">
        <v>737</v>
      </c>
      <c r="AR854" s="691"/>
      <c r="AS854" s="752"/>
      <c r="AT854" s="691"/>
      <c r="AU854" s="765" t="s">
        <v>763</v>
      </c>
      <c r="AV854" s="765" t="s">
        <v>763</v>
      </c>
      <c r="AW854" s="766" t="s">
        <v>763</v>
      </c>
      <c r="AX854" s="765"/>
      <c r="AY854" s="691"/>
      <c r="AZ854" s="752"/>
      <c r="BA854" s="734"/>
      <c r="BB854" s="736"/>
      <c r="BC854" s="736"/>
      <c r="BD854" s="736"/>
      <c r="BE854" s="767" t="s">
        <v>1941</v>
      </c>
      <c r="BF854" s="794" t="s">
        <v>6598</v>
      </c>
      <c r="BG854" s="746" t="s">
        <v>734</v>
      </c>
      <c r="BH854" s="746"/>
      <c r="BI854" s="747"/>
    </row>
    <row r="855" spans="1:61" ht="40.15" customHeight="1">
      <c r="A855" s="749">
        <v>330021619</v>
      </c>
      <c r="B855" s="825">
        <v>33</v>
      </c>
      <c r="C855" s="751" t="s">
        <v>1434</v>
      </c>
      <c r="D855" s="752"/>
      <c r="E855" s="753" t="s">
        <v>1593</v>
      </c>
      <c r="F855" s="753" t="s">
        <v>1594</v>
      </c>
      <c r="G855" s="736" t="s">
        <v>843</v>
      </c>
      <c r="H855" s="754" t="s">
        <v>843</v>
      </c>
      <c r="I855" s="730">
        <v>197</v>
      </c>
      <c r="J855" s="756" t="s">
        <v>3836</v>
      </c>
      <c r="K855" s="757" t="s">
        <v>6604</v>
      </c>
      <c r="L855" s="758">
        <v>330004359</v>
      </c>
      <c r="M855" s="733" t="s">
        <v>6578</v>
      </c>
      <c r="N855" s="769" t="s">
        <v>6579</v>
      </c>
      <c r="O855" s="760" t="s">
        <v>6605</v>
      </c>
      <c r="P855" s="760" t="s">
        <v>6606</v>
      </c>
      <c r="Q855" s="736"/>
      <c r="R855" s="736">
        <v>33720</v>
      </c>
      <c r="S855" s="761" t="s">
        <v>6607</v>
      </c>
      <c r="T855" s="728" t="s">
        <v>722</v>
      </c>
      <c r="U855" s="737" t="s">
        <v>6591</v>
      </c>
      <c r="V855" s="736" t="s">
        <v>813</v>
      </c>
      <c r="W855" s="736" t="s">
        <v>6592</v>
      </c>
      <c r="X855" s="736" t="s">
        <v>6593</v>
      </c>
      <c r="Y855" s="734" t="s">
        <v>6594</v>
      </c>
      <c r="Z855" s="736"/>
      <c r="AA855" s="734" t="s">
        <v>6596</v>
      </c>
      <c r="AB855" s="734" t="s">
        <v>6588</v>
      </c>
      <c r="AC855" s="736"/>
      <c r="AD855" s="736">
        <v>33000</v>
      </c>
      <c r="AE855" s="734" t="s">
        <v>1064</v>
      </c>
      <c r="AF855" s="736" t="s">
        <v>6585</v>
      </c>
      <c r="AG855" s="736"/>
      <c r="AH855" s="736"/>
      <c r="AI855" s="736"/>
      <c r="AJ855" s="736"/>
      <c r="AK855" s="736"/>
      <c r="AL855" s="736"/>
      <c r="AM855" s="763"/>
      <c r="AN855" s="738"/>
      <c r="AO855" s="764"/>
      <c r="AP855" s="740" t="s">
        <v>737</v>
      </c>
      <c r="AQ855" s="691" t="s">
        <v>737</v>
      </c>
      <c r="AR855" s="691"/>
      <c r="AS855" s="752"/>
      <c r="AT855" s="691"/>
      <c r="AU855" s="765" t="s">
        <v>763</v>
      </c>
      <c r="AV855" s="765" t="s">
        <v>763</v>
      </c>
      <c r="AW855" s="766" t="s">
        <v>763</v>
      </c>
      <c r="AX855" s="765"/>
      <c r="AY855" s="691"/>
      <c r="AZ855" s="752"/>
      <c r="BA855" s="734"/>
      <c r="BB855" s="734" t="s">
        <v>3843</v>
      </c>
      <c r="BC855" s="736"/>
      <c r="BD855" s="736"/>
      <c r="BE855" s="767" t="s">
        <v>1941</v>
      </c>
      <c r="BF855" s="794" t="s">
        <v>6598</v>
      </c>
      <c r="BG855" s="746" t="s">
        <v>734</v>
      </c>
      <c r="BH855" s="746"/>
      <c r="BI855" s="747"/>
    </row>
    <row r="856" spans="1:61" ht="40.15" customHeight="1">
      <c r="A856" s="749">
        <v>330785981</v>
      </c>
      <c r="B856" s="825">
        <v>33</v>
      </c>
      <c r="C856" s="751" t="s">
        <v>1434</v>
      </c>
      <c r="D856" s="752"/>
      <c r="E856" s="753" t="s">
        <v>1593</v>
      </c>
      <c r="F856" s="753" t="s">
        <v>1594</v>
      </c>
      <c r="G856" s="736" t="s">
        <v>843</v>
      </c>
      <c r="H856" s="754" t="s">
        <v>843</v>
      </c>
      <c r="I856" s="730">
        <v>197</v>
      </c>
      <c r="J856" s="756" t="s">
        <v>3836</v>
      </c>
      <c r="K856" s="757" t="s">
        <v>6608</v>
      </c>
      <c r="L856" s="758">
        <v>330004359</v>
      </c>
      <c r="M856" s="733" t="s">
        <v>6578</v>
      </c>
      <c r="N856" s="769" t="s">
        <v>6579</v>
      </c>
      <c r="O856" s="760" t="s">
        <v>6609</v>
      </c>
      <c r="P856" s="760"/>
      <c r="Q856" s="736"/>
      <c r="R856" s="736">
        <v>33910</v>
      </c>
      <c r="S856" s="761" t="s">
        <v>6610</v>
      </c>
      <c r="T856" s="728" t="s">
        <v>722</v>
      </c>
      <c r="U856" s="737" t="s">
        <v>6611</v>
      </c>
      <c r="V856" s="736" t="s">
        <v>813</v>
      </c>
      <c r="W856" s="736" t="s">
        <v>6592</v>
      </c>
      <c r="X856" s="736" t="s">
        <v>6593</v>
      </c>
      <c r="Y856" s="734" t="s">
        <v>6594</v>
      </c>
      <c r="Z856" s="736" t="s">
        <v>6612</v>
      </c>
      <c r="AA856" s="734" t="s">
        <v>6596</v>
      </c>
      <c r="AB856" s="734" t="s">
        <v>6603</v>
      </c>
      <c r="AC856" s="736"/>
      <c r="AD856" s="736">
        <v>33000</v>
      </c>
      <c r="AE856" s="734" t="s">
        <v>1064</v>
      </c>
      <c r="AF856" s="736" t="s">
        <v>6585</v>
      </c>
      <c r="AG856" s="736"/>
      <c r="AH856" s="736"/>
      <c r="AI856" s="736"/>
      <c r="AJ856" s="736"/>
      <c r="AK856" s="736"/>
      <c r="AL856" s="736"/>
      <c r="AM856" s="763"/>
      <c r="AN856" s="738"/>
      <c r="AO856" s="764"/>
      <c r="AP856" s="740" t="s">
        <v>737</v>
      </c>
      <c r="AQ856" s="691" t="s">
        <v>737</v>
      </c>
      <c r="AR856" s="691"/>
      <c r="AS856" s="752"/>
      <c r="AT856" s="691"/>
      <c r="AU856" s="765" t="s">
        <v>763</v>
      </c>
      <c r="AV856" s="765" t="s">
        <v>763</v>
      </c>
      <c r="AW856" s="766" t="s">
        <v>763</v>
      </c>
      <c r="AX856" s="765"/>
      <c r="AY856" s="691"/>
      <c r="AZ856" s="752"/>
      <c r="BA856" s="734"/>
      <c r="BB856" s="734" t="s">
        <v>6613</v>
      </c>
      <c r="BC856" s="736"/>
      <c r="BD856" s="736"/>
      <c r="BE856" s="767" t="s">
        <v>1941</v>
      </c>
      <c r="BF856" s="794" t="s">
        <v>6598</v>
      </c>
      <c r="BG856" s="746" t="s">
        <v>734</v>
      </c>
      <c r="BH856" s="746"/>
      <c r="BI856" s="747"/>
    </row>
    <row r="857" spans="1:61" ht="40.15" customHeight="1">
      <c r="A857" s="749">
        <v>330790114</v>
      </c>
      <c r="B857" s="825">
        <v>33</v>
      </c>
      <c r="C857" s="751" t="s">
        <v>1434</v>
      </c>
      <c r="D857" s="752"/>
      <c r="E857" s="753" t="s">
        <v>1593</v>
      </c>
      <c r="F857" s="753" t="s">
        <v>1594</v>
      </c>
      <c r="G857" s="736" t="s">
        <v>843</v>
      </c>
      <c r="H857" s="754" t="s">
        <v>843</v>
      </c>
      <c r="I857" s="755">
        <v>197</v>
      </c>
      <c r="J857" s="756" t="s">
        <v>2486</v>
      </c>
      <c r="K857" s="757" t="s">
        <v>6614</v>
      </c>
      <c r="L857" s="758">
        <v>330004359</v>
      </c>
      <c r="M857" s="733" t="s">
        <v>6578</v>
      </c>
      <c r="N857" s="769" t="s">
        <v>6579</v>
      </c>
      <c r="O857" s="760" t="s">
        <v>6603</v>
      </c>
      <c r="P857" s="760"/>
      <c r="Q857" s="736"/>
      <c r="R857" s="736">
        <v>33000</v>
      </c>
      <c r="S857" s="761" t="s">
        <v>1064</v>
      </c>
      <c r="T857" s="728" t="s">
        <v>722</v>
      </c>
      <c r="U857" s="737" t="s">
        <v>6615</v>
      </c>
      <c r="V857" s="736" t="s">
        <v>813</v>
      </c>
      <c r="W857" s="736" t="s">
        <v>6592</v>
      </c>
      <c r="X857" s="736" t="s">
        <v>6593</v>
      </c>
      <c r="Y857" s="734" t="s">
        <v>6594</v>
      </c>
      <c r="Z857" s="736" t="s">
        <v>6585</v>
      </c>
      <c r="AA857" s="734" t="s">
        <v>6596</v>
      </c>
      <c r="AB857" s="734" t="s">
        <v>6603</v>
      </c>
      <c r="AC857" s="736"/>
      <c r="AD857" s="736">
        <v>33000</v>
      </c>
      <c r="AE857" s="734" t="s">
        <v>1064</v>
      </c>
      <c r="AF857" s="736" t="s">
        <v>6585</v>
      </c>
      <c r="AG857" s="736"/>
      <c r="AH857" s="736"/>
      <c r="AI857" s="736"/>
      <c r="AJ857" s="736"/>
      <c r="AK857" s="736"/>
      <c r="AL857" s="736"/>
      <c r="AM857" s="763"/>
      <c r="AN857" s="738"/>
      <c r="AO857" s="764"/>
      <c r="AP857" s="740" t="s">
        <v>737</v>
      </c>
      <c r="AQ857" s="691" t="s">
        <v>737</v>
      </c>
      <c r="AR857" s="691"/>
      <c r="AS857" s="752"/>
      <c r="AT857" s="691"/>
      <c r="AU857" s="765" t="s">
        <v>763</v>
      </c>
      <c r="AV857" s="765" t="s">
        <v>763</v>
      </c>
      <c r="AW857" s="766" t="s">
        <v>763</v>
      </c>
      <c r="AX857" s="765"/>
      <c r="AY857" s="691"/>
      <c r="AZ857" s="752"/>
      <c r="BA857" s="734" t="s">
        <v>6616</v>
      </c>
      <c r="BB857" s="736"/>
      <c r="BC857" s="736"/>
      <c r="BD857" s="736"/>
      <c r="BE857" s="767" t="s">
        <v>1941</v>
      </c>
      <c r="BF857" s="794" t="s">
        <v>6598</v>
      </c>
      <c r="BG857" s="746" t="s">
        <v>734</v>
      </c>
      <c r="BH857" s="746"/>
      <c r="BI857" s="747"/>
    </row>
    <row r="858" spans="1:61" ht="40.15" customHeight="1">
      <c r="A858" s="749">
        <v>640792537</v>
      </c>
      <c r="B858" s="750">
        <v>64</v>
      </c>
      <c r="C858" s="751" t="s">
        <v>1434</v>
      </c>
      <c r="D858" s="752"/>
      <c r="E858" s="753" t="s">
        <v>1593</v>
      </c>
      <c r="F858" s="753" t="s">
        <v>1594</v>
      </c>
      <c r="G858" s="736" t="s">
        <v>843</v>
      </c>
      <c r="H858" s="754" t="s">
        <v>843</v>
      </c>
      <c r="I858" s="755">
        <v>197</v>
      </c>
      <c r="J858" s="756" t="s">
        <v>2486</v>
      </c>
      <c r="K858" s="757" t="s">
        <v>6617</v>
      </c>
      <c r="L858" s="758">
        <v>330004359</v>
      </c>
      <c r="M858" s="733" t="s">
        <v>6578</v>
      </c>
      <c r="N858" s="769" t="s">
        <v>6579</v>
      </c>
      <c r="O858" s="760" t="s">
        <v>6618</v>
      </c>
      <c r="P858" s="760"/>
      <c r="Q858" s="736"/>
      <c r="R858" s="736">
        <v>64000</v>
      </c>
      <c r="S858" s="761" t="s">
        <v>849</v>
      </c>
      <c r="T858" s="728" t="s">
        <v>722</v>
      </c>
      <c r="U858" s="737" t="s">
        <v>6619</v>
      </c>
      <c r="V858" s="736"/>
      <c r="W858" s="736"/>
      <c r="X858" s="736"/>
      <c r="Y858" s="736"/>
      <c r="Z858" s="736" t="s">
        <v>6620</v>
      </c>
      <c r="AA858" s="736" t="s">
        <v>6583</v>
      </c>
      <c r="AB858" s="734" t="s">
        <v>6603</v>
      </c>
      <c r="AC858" s="736"/>
      <c r="AD858" s="736">
        <v>33000</v>
      </c>
      <c r="AE858" s="734" t="s">
        <v>1064</v>
      </c>
      <c r="AF858" s="736" t="s">
        <v>6585</v>
      </c>
      <c r="AG858" s="736"/>
      <c r="AH858" s="736"/>
      <c r="AI858" s="736"/>
      <c r="AJ858" s="736"/>
      <c r="AK858" s="736"/>
      <c r="AL858" s="736"/>
      <c r="AM858" s="763"/>
      <c r="AN858" s="738"/>
      <c r="AO858" s="764"/>
      <c r="AP858" s="740" t="s">
        <v>737</v>
      </c>
      <c r="AQ858" s="691" t="s">
        <v>737</v>
      </c>
      <c r="AR858" s="691"/>
      <c r="AS858" s="752"/>
      <c r="AT858" s="691"/>
      <c r="AU858" s="765" t="s">
        <v>763</v>
      </c>
      <c r="AV858" s="765" t="s">
        <v>763</v>
      </c>
      <c r="AW858" s="766" t="s">
        <v>853</v>
      </c>
      <c r="AX858" s="765"/>
      <c r="AY858" s="691"/>
      <c r="AZ858" s="752"/>
      <c r="BA858" s="734"/>
      <c r="BB858" s="736"/>
      <c r="BC858" s="736"/>
      <c r="BD858" s="736"/>
      <c r="BE858" s="767" t="s">
        <v>4958</v>
      </c>
      <c r="BF858" s="794" t="s">
        <v>902</v>
      </c>
      <c r="BG858" s="746" t="s">
        <v>734</v>
      </c>
      <c r="BH858" s="746"/>
      <c r="BI858" s="747"/>
    </row>
    <row r="859" spans="1:61" ht="40.15" customHeight="1">
      <c r="A859" s="846">
        <v>230781650</v>
      </c>
      <c r="B859" s="820">
        <v>23</v>
      </c>
      <c r="C859" s="753" t="s">
        <v>765</v>
      </c>
      <c r="D859" s="728"/>
      <c r="E859" s="753" t="s">
        <v>1035</v>
      </c>
      <c r="F859" s="785"/>
      <c r="G859" s="754" t="s">
        <v>747</v>
      </c>
      <c r="H859" s="754" t="s">
        <v>748</v>
      </c>
      <c r="I859" s="847">
        <v>500</v>
      </c>
      <c r="J859" s="843" t="s">
        <v>749</v>
      </c>
      <c r="K859" s="856" t="s">
        <v>6621</v>
      </c>
      <c r="L859" s="786">
        <v>440047454</v>
      </c>
      <c r="M859" s="733" t="s">
        <v>6622</v>
      </c>
      <c r="N859" s="769" t="s">
        <v>6622</v>
      </c>
      <c r="O859" s="734" t="s">
        <v>6623</v>
      </c>
      <c r="P859" s="734"/>
      <c r="Q859" s="760"/>
      <c r="R859" s="736">
        <v>23160</v>
      </c>
      <c r="S859" s="760" t="s">
        <v>6624</v>
      </c>
      <c r="T859" s="728" t="s">
        <v>722</v>
      </c>
      <c r="U859" s="737" t="s">
        <v>6625</v>
      </c>
      <c r="V859" s="736"/>
      <c r="W859" s="734"/>
      <c r="X859" s="736"/>
      <c r="Y859" s="736"/>
      <c r="Z859" s="736" t="s">
        <v>6626</v>
      </c>
      <c r="AA859" s="736"/>
      <c r="AB859" s="734" t="s">
        <v>6627</v>
      </c>
      <c r="AC859" s="736" t="s">
        <v>6628</v>
      </c>
      <c r="AD859" s="736">
        <v>44003</v>
      </c>
      <c r="AE859" s="734" t="s">
        <v>6629</v>
      </c>
      <c r="AF859" s="736"/>
      <c r="AG859" s="853"/>
      <c r="AH859" s="853"/>
      <c r="AI859" s="853"/>
      <c r="AJ859" s="853"/>
      <c r="AK859" s="853"/>
      <c r="AL859" s="853"/>
      <c r="AM859" s="763"/>
      <c r="AN859" s="738"/>
      <c r="AO859" s="858"/>
      <c r="AP859" s="904" t="s">
        <v>734</v>
      </c>
      <c r="AQ859" s="859" t="s">
        <v>737</v>
      </c>
      <c r="AR859" s="691"/>
      <c r="AS859" s="752"/>
      <c r="AT859" s="822" t="s">
        <v>1769</v>
      </c>
      <c r="AU859" s="765" t="s">
        <v>763</v>
      </c>
      <c r="AV859" s="765" t="s">
        <v>763</v>
      </c>
      <c r="AW859" s="766" t="s">
        <v>763</v>
      </c>
      <c r="AX859" s="765"/>
      <c r="AY859" s="718"/>
      <c r="AZ859" s="752"/>
      <c r="BA859" s="791"/>
      <c r="BB859" s="793"/>
      <c r="BC859" s="793"/>
      <c r="BD859" s="793"/>
      <c r="BE859" s="773" t="s">
        <v>1049</v>
      </c>
      <c r="BF859" s="785" t="s">
        <v>1050</v>
      </c>
      <c r="BG859" s="746" t="s">
        <v>737</v>
      </c>
      <c r="BH859" s="746"/>
      <c r="BI859" s="747"/>
    </row>
    <row r="860" spans="1:61" ht="40.15" customHeight="1">
      <c r="A860" s="1007">
        <v>230000101</v>
      </c>
      <c r="B860" s="820">
        <v>23</v>
      </c>
      <c r="C860" s="753" t="s">
        <v>765</v>
      </c>
      <c r="D860" s="728"/>
      <c r="E860" s="753" t="s">
        <v>1035</v>
      </c>
      <c r="F860" s="785"/>
      <c r="G860" s="1008" t="s">
        <v>827</v>
      </c>
      <c r="H860" s="771" t="s">
        <v>748</v>
      </c>
      <c r="I860" s="770">
        <v>354</v>
      </c>
      <c r="J860" s="771" t="s">
        <v>771</v>
      </c>
      <c r="K860" s="1009" t="s">
        <v>6630</v>
      </c>
      <c r="L860" s="786">
        <v>230780223</v>
      </c>
      <c r="M860" s="1015" t="s">
        <v>6631</v>
      </c>
      <c r="N860" s="812" t="s">
        <v>6631</v>
      </c>
      <c r="O860" s="734" t="s">
        <v>6632</v>
      </c>
      <c r="P860" s="734"/>
      <c r="Q860" s="787"/>
      <c r="R860" s="736">
        <v>23380</v>
      </c>
      <c r="S860" s="787" t="s">
        <v>6633</v>
      </c>
      <c r="T860" s="728" t="s">
        <v>6571</v>
      </c>
      <c r="U860" s="737" t="s">
        <v>6634</v>
      </c>
      <c r="V860" s="736"/>
      <c r="W860" s="734"/>
      <c r="X860" s="736"/>
      <c r="Y860" s="736"/>
      <c r="Z860" s="736" t="s">
        <v>6635</v>
      </c>
      <c r="AA860" s="736"/>
      <c r="AB860" s="734" t="s">
        <v>6636</v>
      </c>
      <c r="AC860" s="736"/>
      <c r="AD860" s="736">
        <v>23380</v>
      </c>
      <c r="AE860" s="734" t="s">
        <v>6633</v>
      </c>
      <c r="AF860" s="736" t="s">
        <v>6637</v>
      </c>
      <c r="AG860" s="791"/>
      <c r="AH860" s="791"/>
      <c r="AI860" s="791"/>
      <c r="AJ860" s="791"/>
      <c r="AK860" s="791"/>
      <c r="AL860" s="791"/>
      <c r="AM860" s="763"/>
      <c r="AN860" s="738"/>
      <c r="AO860" s="765"/>
      <c r="AP860" s="839" t="s">
        <v>6638</v>
      </c>
      <c r="AQ860" s="859" t="s">
        <v>737</v>
      </c>
      <c r="AR860" s="691"/>
      <c r="AS860" s="752"/>
      <c r="AT860" s="822" t="s">
        <v>1769</v>
      </c>
      <c r="AU860" s="765" t="s">
        <v>763</v>
      </c>
      <c r="AV860" s="765" t="s">
        <v>763</v>
      </c>
      <c r="AW860" s="766" t="s">
        <v>763</v>
      </c>
      <c r="AX860" s="765"/>
      <c r="AY860" s="718"/>
      <c r="AZ860" s="752"/>
      <c r="BA860" s="791"/>
      <c r="BB860" s="793"/>
      <c r="BC860" s="793"/>
      <c r="BD860" s="793"/>
      <c r="BE860" s="773" t="s">
        <v>1049</v>
      </c>
      <c r="BF860" s="785" t="s">
        <v>1050</v>
      </c>
      <c r="BG860" s="746" t="s">
        <v>737</v>
      </c>
      <c r="BH860" s="746"/>
      <c r="BI860" s="747"/>
    </row>
    <row r="861" spans="1:61" ht="58.15" customHeight="1">
      <c r="A861" s="846">
        <v>230781916</v>
      </c>
      <c r="B861" s="820">
        <v>23</v>
      </c>
      <c r="C861" s="753" t="s">
        <v>765</v>
      </c>
      <c r="D861" s="728"/>
      <c r="E861" s="753" t="s">
        <v>1035</v>
      </c>
      <c r="F861" s="785"/>
      <c r="G861" s="754" t="s">
        <v>747</v>
      </c>
      <c r="H861" s="754" t="s">
        <v>748</v>
      </c>
      <c r="I861" s="847">
        <v>500</v>
      </c>
      <c r="J861" s="843" t="s">
        <v>749</v>
      </c>
      <c r="K861" s="856" t="s">
        <v>6639</v>
      </c>
      <c r="L861" s="786">
        <v>230780223</v>
      </c>
      <c r="M861" s="733" t="s">
        <v>6631</v>
      </c>
      <c r="N861" s="812" t="s">
        <v>6631</v>
      </c>
      <c r="O861" s="734" t="s">
        <v>6640</v>
      </c>
      <c r="P861" s="734"/>
      <c r="Q861" s="760"/>
      <c r="R861" s="736">
        <v>23380</v>
      </c>
      <c r="S861" s="760" t="s">
        <v>6633</v>
      </c>
      <c r="T861" s="728" t="s">
        <v>6571</v>
      </c>
      <c r="U861" s="737" t="s">
        <v>6634</v>
      </c>
      <c r="V861" s="736"/>
      <c r="W861" s="734"/>
      <c r="X861" s="736"/>
      <c r="Y861" s="736"/>
      <c r="Z861" s="736" t="s">
        <v>6637</v>
      </c>
      <c r="AA861" s="734" t="s">
        <v>6641</v>
      </c>
      <c r="AB861" s="734" t="s">
        <v>6640</v>
      </c>
      <c r="AC861" s="736"/>
      <c r="AD861" s="736">
        <v>23380</v>
      </c>
      <c r="AE861" s="734" t="s">
        <v>6633</v>
      </c>
      <c r="AF861" s="736" t="s">
        <v>6637</v>
      </c>
      <c r="AG861" s="791"/>
      <c r="AH861" s="791"/>
      <c r="AI861" s="791"/>
      <c r="AJ861" s="791"/>
      <c r="AK861" s="791"/>
      <c r="AL861" s="791"/>
      <c r="AM861" s="763"/>
      <c r="AN861" s="738"/>
      <c r="AO861" s="858"/>
      <c r="AP861" s="904" t="s">
        <v>734</v>
      </c>
      <c r="AQ861" s="859" t="s">
        <v>737</v>
      </c>
      <c r="AR861" s="691"/>
      <c r="AS861" s="752"/>
      <c r="AT861" s="822" t="s">
        <v>1769</v>
      </c>
      <c r="AU861" s="765" t="s">
        <v>763</v>
      </c>
      <c r="AV861" s="765" t="s">
        <v>763</v>
      </c>
      <c r="AW861" s="766" t="s">
        <v>763</v>
      </c>
      <c r="AX861" s="765"/>
      <c r="AY861" s="718"/>
      <c r="AZ861" s="752"/>
      <c r="BA861" s="791"/>
      <c r="BB861" s="793"/>
      <c r="BC861" s="793"/>
      <c r="BD861" s="793"/>
      <c r="BE861" s="773" t="s">
        <v>1049</v>
      </c>
      <c r="BF861" s="785" t="s">
        <v>1050</v>
      </c>
      <c r="BG861" s="746" t="s">
        <v>737</v>
      </c>
      <c r="BH861" s="746"/>
      <c r="BI861" s="747"/>
    </row>
    <row r="862" spans="1:61" ht="40.15" customHeight="1">
      <c r="A862" s="805">
        <v>870003746</v>
      </c>
      <c r="B862" s="901">
        <v>87</v>
      </c>
      <c r="C862" s="727" t="s">
        <v>857</v>
      </c>
      <c r="D862" s="727"/>
      <c r="E862" s="797" t="s">
        <v>858</v>
      </c>
      <c r="F862" s="797"/>
      <c r="G862" s="791" t="s">
        <v>747</v>
      </c>
      <c r="H862" s="791" t="s">
        <v>748</v>
      </c>
      <c r="I862" s="730">
        <v>500</v>
      </c>
      <c r="J862" s="727" t="s">
        <v>749</v>
      </c>
      <c r="K862" s="848" t="s">
        <v>6642</v>
      </c>
      <c r="L862" s="800">
        <v>870007127</v>
      </c>
      <c r="M862" s="1019" t="s">
        <v>6643</v>
      </c>
      <c r="N862" s="769" t="s">
        <v>6643</v>
      </c>
      <c r="O862" s="734" t="s">
        <v>6644</v>
      </c>
      <c r="P862" s="734"/>
      <c r="Q862" s="760"/>
      <c r="R862" s="736">
        <v>87240</v>
      </c>
      <c r="S862" s="734" t="s">
        <v>6645</v>
      </c>
      <c r="T862" s="728" t="s">
        <v>6571</v>
      </c>
      <c r="U862" s="737" t="s">
        <v>6646</v>
      </c>
      <c r="V862" s="798"/>
      <c r="W862" s="798"/>
      <c r="X862" s="798"/>
      <c r="Y862" s="798"/>
      <c r="Z862" s="734" t="s">
        <v>6647</v>
      </c>
      <c r="AA862" s="808"/>
      <c r="AB862" s="734" t="s">
        <v>6648</v>
      </c>
      <c r="AC862" s="734"/>
      <c r="AD862" s="734">
        <v>87240</v>
      </c>
      <c r="AE862" s="734" t="s">
        <v>6645</v>
      </c>
      <c r="AF862" s="734" t="s">
        <v>6647</v>
      </c>
      <c r="AG862" s="798"/>
      <c r="AH862" s="798"/>
      <c r="AI862" s="798"/>
      <c r="AJ862" s="798"/>
      <c r="AK862" s="798"/>
      <c r="AL862" s="798"/>
      <c r="AM862" s="802"/>
      <c r="AN862" s="738"/>
      <c r="AO862" s="739"/>
      <c r="AP862" s="691" t="s">
        <v>734</v>
      </c>
      <c r="AQ862" s="712" t="s">
        <v>734</v>
      </c>
      <c r="AR862" s="742" t="s">
        <v>748</v>
      </c>
      <c r="AS862" s="810" t="s">
        <v>6649</v>
      </c>
      <c r="AT862" s="712"/>
      <c r="AU862" s="743">
        <v>43101</v>
      </c>
      <c r="AV862" s="743">
        <v>44926</v>
      </c>
      <c r="AW862" s="744">
        <v>87</v>
      </c>
      <c r="AX862" s="811">
        <v>43427</v>
      </c>
      <c r="AY862" s="810" t="s">
        <v>869</v>
      </c>
      <c r="AZ862" s="810" t="s">
        <v>737</v>
      </c>
      <c r="BA862" s="734"/>
      <c r="BB862" s="734" t="s">
        <v>6650</v>
      </c>
      <c r="BC862" s="734"/>
      <c r="BD862" s="734"/>
      <c r="BE862" s="798" t="s">
        <v>999</v>
      </c>
      <c r="BF862" s="804" t="s">
        <v>871</v>
      </c>
      <c r="BG862" s="746" t="s">
        <v>737</v>
      </c>
      <c r="BH862" s="746"/>
      <c r="BI862" s="747"/>
    </row>
    <row r="863" spans="1:61" ht="40.15" customHeight="1">
      <c r="A863" s="749">
        <v>640015178</v>
      </c>
      <c r="B863" s="750">
        <v>64</v>
      </c>
      <c r="C863" s="753" t="s">
        <v>884</v>
      </c>
      <c r="D863" s="753"/>
      <c r="E863" s="753" t="s">
        <v>885</v>
      </c>
      <c r="F863" s="752"/>
      <c r="G863" s="736" t="s">
        <v>747</v>
      </c>
      <c r="H863" s="754" t="s">
        <v>748</v>
      </c>
      <c r="I863" s="755">
        <v>500</v>
      </c>
      <c r="J863" s="756" t="s">
        <v>749</v>
      </c>
      <c r="K863" s="778" t="s">
        <v>6651</v>
      </c>
      <c r="L863" s="758">
        <v>640791976</v>
      </c>
      <c r="M863" s="733" t="s">
        <v>6652</v>
      </c>
      <c r="N863" s="769" t="s">
        <v>6652</v>
      </c>
      <c r="O863" s="734" t="s">
        <v>6653</v>
      </c>
      <c r="P863" s="760"/>
      <c r="Q863" s="736"/>
      <c r="R863" s="736">
        <v>64110</v>
      </c>
      <c r="S863" s="761" t="s">
        <v>4164</v>
      </c>
      <c r="T863" s="728" t="s">
        <v>879</v>
      </c>
      <c r="U863" s="737" t="s">
        <v>6654</v>
      </c>
      <c r="V863" s="736"/>
      <c r="W863" s="736"/>
      <c r="X863" s="736"/>
      <c r="Y863" s="736"/>
      <c r="Z863" s="736" t="s">
        <v>6655</v>
      </c>
      <c r="AA863" s="736"/>
      <c r="AB863" s="734" t="s">
        <v>6656</v>
      </c>
      <c r="AC863" s="736"/>
      <c r="AD863" s="736">
        <v>64530</v>
      </c>
      <c r="AE863" s="734" t="s">
        <v>5165</v>
      </c>
      <c r="AF863" s="736" t="s">
        <v>6657</v>
      </c>
      <c r="AG863" s="736"/>
      <c r="AH863" s="736"/>
      <c r="AI863" s="736"/>
      <c r="AJ863" s="734"/>
      <c r="AK863" s="736"/>
      <c r="AL863" s="736"/>
      <c r="AM863" s="763"/>
      <c r="AN863" s="738"/>
      <c r="AO863" s="739"/>
      <c r="AP863" s="691" t="s">
        <v>734</v>
      </c>
      <c r="AQ863" s="742" t="s">
        <v>734</v>
      </c>
      <c r="AR863" s="742" t="s">
        <v>748</v>
      </c>
      <c r="AS863" s="742" t="s">
        <v>6658</v>
      </c>
      <c r="AT863" s="742"/>
      <c r="AU863" s="743">
        <v>43466</v>
      </c>
      <c r="AV863" s="743">
        <v>45291</v>
      </c>
      <c r="AW863" s="744" t="s">
        <v>853</v>
      </c>
      <c r="AX863" s="743">
        <v>43664</v>
      </c>
      <c r="AY863" s="742" t="s">
        <v>6659</v>
      </c>
      <c r="AZ863" s="775" t="s">
        <v>737</v>
      </c>
      <c r="BA863" s="734"/>
      <c r="BB863" s="736"/>
      <c r="BC863" s="736"/>
      <c r="BD863" s="736"/>
      <c r="BE863" s="833" t="s">
        <v>1761</v>
      </c>
      <c r="BF863" s="794" t="s">
        <v>858</v>
      </c>
      <c r="BG863" s="746" t="s">
        <v>737</v>
      </c>
      <c r="BH863" s="746"/>
      <c r="BI863" s="747"/>
    </row>
    <row r="864" spans="1:61" ht="33.75" customHeight="1">
      <c r="A864" s="749">
        <v>640786026</v>
      </c>
      <c r="B864" s="750">
        <v>64</v>
      </c>
      <c r="C864" s="753" t="s">
        <v>884</v>
      </c>
      <c r="D864" s="753"/>
      <c r="E864" s="753" t="s">
        <v>885</v>
      </c>
      <c r="F864" s="752"/>
      <c r="G864" s="736" t="s">
        <v>747</v>
      </c>
      <c r="H864" s="754" t="s">
        <v>748</v>
      </c>
      <c r="I864" s="755">
        <v>500</v>
      </c>
      <c r="J864" s="756" t="s">
        <v>749</v>
      </c>
      <c r="K864" s="757" t="s">
        <v>6660</v>
      </c>
      <c r="L864" s="758">
        <v>640791976</v>
      </c>
      <c r="M864" s="733" t="s">
        <v>6652</v>
      </c>
      <c r="N864" s="769" t="s">
        <v>6652</v>
      </c>
      <c r="O864" s="734" t="s">
        <v>6661</v>
      </c>
      <c r="P864" s="760"/>
      <c r="Q864" s="736"/>
      <c r="R864" s="736">
        <v>64530</v>
      </c>
      <c r="S864" s="761" t="s">
        <v>5165</v>
      </c>
      <c r="T864" s="728" t="s">
        <v>879</v>
      </c>
      <c r="U864" s="737" t="s">
        <v>6654</v>
      </c>
      <c r="V864" s="736"/>
      <c r="W864" s="736"/>
      <c r="X864" s="736"/>
      <c r="Y864" s="736"/>
      <c r="Z864" s="736" t="s">
        <v>6662</v>
      </c>
      <c r="AA864" s="736"/>
      <c r="AB864" s="734" t="s">
        <v>6656</v>
      </c>
      <c r="AC864" s="736"/>
      <c r="AD864" s="736">
        <v>64530</v>
      </c>
      <c r="AE864" s="734" t="s">
        <v>5165</v>
      </c>
      <c r="AF864" s="736" t="s">
        <v>6657</v>
      </c>
      <c r="AG864" s="736"/>
      <c r="AH864" s="736"/>
      <c r="AI864" s="736"/>
      <c r="AJ864" s="734"/>
      <c r="AK864" s="736"/>
      <c r="AL864" s="736"/>
      <c r="AM864" s="763"/>
      <c r="AN864" s="738"/>
      <c r="AO864" s="739"/>
      <c r="AP864" s="691" t="s">
        <v>734</v>
      </c>
      <c r="AQ864" s="742" t="s">
        <v>734</v>
      </c>
      <c r="AR864" s="742" t="s">
        <v>748</v>
      </c>
      <c r="AS864" s="742" t="s">
        <v>6658</v>
      </c>
      <c r="AT864" s="742"/>
      <c r="AU864" s="743">
        <v>43466</v>
      </c>
      <c r="AV864" s="743">
        <v>45291</v>
      </c>
      <c r="AW864" s="744" t="s">
        <v>853</v>
      </c>
      <c r="AX864" s="743">
        <v>43664</v>
      </c>
      <c r="AY864" s="742" t="s">
        <v>6659</v>
      </c>
      <c r="AZ864" s="775" t="s">
        <v>737</v>
      </c>
      <c r="BA864" s="734"/>
      <c r="BB864" s="736"/>
      <c r="BC864" s="736"/>
      <c r="BD864" s="736"/>
      <c r="BE864" s="833" t="s">
        <v>1761</v>
      </c>
      <c r="BF864" s="794" t="s">
        <v>858</v>
      </c>
      <c r="BG864" s="746" t="s">
        <v>737</v>
      </c>
      <c r="BH864" s="746"/>
      <c r="BI864" s="747"/>
    </row>
    <row r="865" spans="1:61" ht="40.15" customHeight="1">
      <c r="A865" s="805">
        <v>160007803</v>
      </c>
      <c r="B865" s="712">
        <v>16</v>
      </c>
      <c r="C865" s="727" t="s">
        <v>842</v>
      </c>
      <c r="D865" s="727"/>
      <c r="E865" s="797" t="s">
        <v>927</v>
      </c>
      <c r="F865" s="798"/>
      <c r="G865" s="791" t="s">
        <v>747</v>
      </c>
      <c r="H865" s="791" t="s">
        <v>748</v>
      </c>
      <c r="I865" s="730">
        <v>500</v>
      </c>
      <c r="J865" s="727" t="s">
        <v>749</v>
      </c>
      <c r="K865" s="856" t="s">
        <v>6663</v>
      </c>
      <c r="L865" s="800">
        <v>160006037</v>
      </c>
      <c r="M865" s="733" t="s">
        <v>6664</v>
      </c>
      <c r="N865" s="769" t="s">
        <v>6665</v>
      </c>
      <c r="O865" s="734" t="s">
        <v>6666</v>
      </c>
      <c r="P865" s="734"/>
      <c r="Q865" s="760"/>
      <c r="R865" s="736">
        <v>16300</v>
      </c>
      <c r="S865" s="734" t="s">
        <v>6667</v>
      </c>
      <c r="T865" s="728" t="s">
        <v>879</v>
      </c>
      <c r="U865" s="737" t="s">
        <v>6668</v>
      </c>
      <c r="V865" s="798" t="s">
        <v>813</v>
      </c>
      <c r="W865" s="798" t="s">
        <v>6669</v>
      </c>
      <c r="X865" s="798" t="s">
        <v>2632</v>
      </c>
      <c r="Y865" s="798" t="s">
        <v>3952</v>
      </c>
      <c r="Z865" s="734" t="s">
        <v>6670</v>
      </c>
      <c r="AA865" s="808"/>
      <c r="AB865" s="734" t="s">
        <v>6666</v>
      </c>
      <c r="AC865" s="734" t="s">
        <v>6671</v>
      </c>
      <c r="AD865" s="734">
        <v>16300</v>
      </c>
      <c r="AE865" s="734" t="s">
        <v>6667</v>
      </c>
      <c r="AF865" s="734" t="s">
        <v>6672</v>
      </c>
      <c r="AG865" s="798"/>
      <c r="AH865" s="798"/>
      <c r="AI865" s="798"/>
      <c r="AJ865" s="798"/>
      <c r="AK865" s="798"/>
      <c r="AL865" s="798"/>
      <c r="AM865" s="802"/>
      <c r="AN865" s="738"/>
      <c r="AO865" s="739"/>
      <c r="AP865" s="691" t="s">
        <v>734</v>
      </c>
      <c r="AQ865" s="718" t="s">
        <v>737</v>
      </c>
      <c r="AR865" s="691"/>
      <c r="AS865" s="740"/>
      <c r="AT865" s="718"/>
      <c r="AU865" s="765" t="s">
        <v>763</v>
      </c>
      <c r="AV865" s="765" t="s">
        <v>763</v>
      </c>
      <c r="AW865" s="766" t="s">
        <v>763</v>
      </c>
      <c r="AX865" s="772"/>
      <c r="AY865" s="740"/>
      <c r="AZ865" s="740"/>
      <c r="BA865" s="734"/>
      <c r="BB865" s="734"/>
      <c r="BC865" s="734"/>
      <c r="BD865" s="734"/>
      <c r="BE865" s="776" t="s">
        <v>6673</v>
      </c>
      <c r="BF865" s="804" t="s">
        <v>947</v>
      </c>
      <c r="BG865" s="746" t="s">
        <v>737</v>
      </c>
      <c r="BH865" s="746"/>
      <c r="BI865" s="747"/>
    </row>
    <row r="866" spans="1:61" ht="40.15" customHeight="1">
      <c r="A866" s="795">
        <v>160011920</v>
      </c>
      <c r="B866" s="742">
        <v>16</v>
      </c>
      <c r="C866" s="727" t="s">
        <v>842</v>
      </c>
      <c r="D866" s="727"/>
      <c r="E866" s="797" t="s">
        <v>927</v>
      </c>
      <c r="F866" s="798"/>
      <c r="G866" s="791" t="s">
        <v>715</v>
      </c>
      <c r="H866" s="791" t="s">
        <v>715</v>
      </c>
      <c r="I866" s="773">
        <v>437</v>
      </c>
      <c r="J866" s="734" t="s">
        <v>990</v>
      </c>
      <c r="K866" s="769" t="s">
        <v>6674</v>
      </c>
      <c r="L866" s="800">
        <v>160006037</v>
      </c>
      <c r="M866" s="733" t="s">
        <v>6664</v>
      </c>
      <c r="N866" s="769" t="s">
        <v>6665</v>
      </c>
      <c r="O866" s="734" t="s">
        <v>6675</v>
      </c>
      <c r="P866" s="734"/>
      <c r="Q866" s="734"/>
      <c r="R866" s="736">
        <v>16300</v>
      </c>
      <c r="S866" s="734" t="s">
        <v>6667</v>
      </c>
      <c r="T866" s="728" t="s">
        <v>879</v>
      </c>
      <c r="U866" s="737" t="s">
        <v>6676</v>
      </c>
      <c r="V866" s="734" t="s">
        <v>813</v>
      </c>
      <c r="W866" s="734" t="s">
        <v>6677</v>
      </c>
      <c r="X866" s="734" t="s">
        <v>6678</v>
      </c>
      <c r="Y866" s="734" t="s">
        <v>954</v>
      </c>
      <c r="Z866" s="734" t="s">
        <v>6679</v>
      </c>
      <c r="AA866" s="801" t="s">
        <v>6680</v>
      </c>
      <c r="AB866" s="734" t="s">
        <v>6666</v>
      </c>
      <c r="AC866" s="734" t="s">
        <v>6671</v>
      </c>
      <c r="AD866" s="734">
        <v>16300</v>
      </c>
      <c r="AE866" s="734" t="s">
        <v>6667</v>
      </c>
      <c r="AF866" s="734" t="s">
        <v>6672</v>
      </c>
      <c r="AG866" s="734"/>
      <c r="AH866" s="734"/>
      <c r="AI866" s="734"/>
      <c r="AJ866" s="734"/>
      <c r="AK866" s="734"/>
      <c r="AL866" s="734"/>
      <c r="AM866" s="802"/>
      <c r="AN866" s="738"/>
      <c r="AO866" s="809"/>
      <c r="AP866" s="740" t="s">
        <v>737</v>
      </c>
      <c r="AQ866" s="718" t="s">
        <v>737</v>
      </c>
      <c r="AR866" s="691"/>
      <c r="AS866" s="718"/>
      <c r="AT866" s="718"/>
      <c r="AU866" s="765" t="s">
        <v>763</v>
      </c>
      <c r="AV866" s="765" t="s">
        <v>763</v>
      </c>
      <c r="AW866" s="766" t="s">
        <v>763</v>
      </c>
      <c r="AX866" s="809"/>
      <c r="AY866" s="718"/>
      <c r="AZ866" s="718"/>
      <c r="BA866" s="734"/>
      <c r="BB866" s="734"/>
      <c r="BC866" s="734"/>
      <c r="BD866" s="734"/>
      <c r="BE866" s="776" t="s">
        <v>6673</v>
      </c>
      <c r="BF866" s="804" t="s">
        <v>947</v>
      </c>
      <c r="BG866" s="746" t="s">
        <v>737</v>
      </c>
      <c r="BH866" s="746"/>
      <c r="BI866" s="747"/>
    </row>
    <row r="867" spans="1:61" ht="40.15" customHeight="1">
      <c r="A867" s="749">
        <v>470002916</v>
      </c>
      <c r="B867" s="849">
        <v>47</v>
      </c>
      <c r="C867" s="751" t="s">
        <v>1787</v>
      </c>
      <c r="D867" s="833"/>
      <c r="E867" s="753" t="s">
        <v>1714</v>
      </c>
      <c r="F867" s="753"/>
      <c r="G867" s="736" t="s">
        <v>827</v>
      </c>
      <c r="H867" s="754" t="s">
        <v>748</v>
      </c>
      <c r="I867" s="770">
        <v>354</v>
      </c>
      <c r="J867" s="771" t="s">
        <v>771</v>
      </c>
      <c r="K867" s="757" t="s">
        <v>6681</v>
      </c>
      <c r="L867" s="758">
        <v>470016171</v>
      </c>
      <c r="M867" s="733" t="s">
        <v>6682</v>
      </c>
      <c r="N867" s="769" t="s">
        <v>6682</v>
      </c>
      <c r="O867" s="798" t="s">
        <v>6683</v>
      </c>
      <c r="P867" s="760" t="s">
        <v>6684</v>
      </c>
      <c r="Q867" s="736"/>
      <c r="R867" s="736">
        <v>47600</v>
      </c>
      <c r="S867" s="761" t="s">
        <v>6685</v>
      </c>
      <c r="T867" s="728" t="s">
        <v>879</v>
      </c>
      <c r="U867" s="737" t="s">
        <v>6686</v>
      </c>
      <c r="V867" s="736"/>
      <c r="W867" s="736"/>
      <c r="X867" s="736"/>
      <c r="Y867" s="736"/>
      <c r="Z867" s="894">
        <v>553976100</v>
      </c>
      <c r="AA867" s="736"/>
      <c r="AB867" s="734" t="s">
        <v>6687</v>
      </c>
      <c r="AC867" s="736"/>
      <c r="AD867" s="736">
        <v>47923</v>
      </c>
      <c r="AE867" s="734" t="s">
        <v>4874</v>
      </c>
      <c r="AF867" s="736" t="s">
        <v>6688</v>
      </c>
      <c r="AG867" s="736"/>
      <c r="AH867" s="736"/>
      <c r="AI867" s="736"/>
      <c r="AJ867" s="736"/>
      <c r="AK867" s="1020" t="s">
        <v>6689</v>
      </c>
      <c r="AL867" s="736"/>
      <c r="AM867" s="763"/>
      <c r="AN867" s="738"/>
      <c r="AO867" s="764"/>
      <c r="AP867" s="691" t="s">
        <v>737</v>
      </c>
      <c r="AQ867" s="691" t="s">
        <v>737</v>
      </c>
      <c r="AR867" s="691"/>
      <c r="AS867" s="752"/>
      <c r="AT867" s="691"/>
      <c r="AU867" s="765" t="s">
        <v>763</v>
      </c>
      <c r="AV867" s="765" t="s">
        <v>763</v>
      </c>
      <c r="AW867" s="766" t="s">
        <v>763</v>
      </c>
      <c r="AX867" s="765"/>
      <c r="AY867" s="691"/>
      <c r="AZ867" s="752"/>
      <c r="BA867" s="734"/>
      <c r="BB867" s="736"/>
      <c r="BC867" s="736"/>
      <c r="BD867" s="736"/>
      <c r="BE867" s="785" t="s">
        <v>5047</v>
      </c>
      <c r="BF867" s="794" t="s">
        <v>1723</v>
      </c>
      <c r="BG867" s="746" t="s">
        <v>737</v>
      </c>
      <c r="BH867" s="746"/>
      <c r="BI867" s="747"/>
    </row>
    <row r="868" spans="1:61" ht="40.15" customHeight="1">
      <c r="A868" s="749">
        <v>470005398</v>
      </c>
      <c r="B868" s="849">
        <v>47</v>
      </c>
      <c r="C868" s="751" t="s">
        <v>1787</v>
      </c>
      <c r="D868" s="833"/>
      <c r="E868" s="753" t="s">
        <v>1714</v>
      </c>
      <c r="F868" s="753"/>
      <c r="G868" s="736" t="s">
        <v>747</v>
      </c>
      <c r="H868" s="754" t="s">
        <v>748</v>
      </c>
      <c r="I868" s="755">
        <v>500</v>
      </c>
      <c r="J868" s="756" t="s">
        <v>749</v>
      </c>
      <c r="K868" s="757" t="s">
        <v>6690</v>
      </c>
      <c r="L868" s="758">
        <v>470016171</v>
      </c>
      <c r="M868" s="733" t="s">
        <v>6682</v>
      </c>
      <c r="N868" s="769" t="s">
        <v>6682</v>
      </c>
      <c r="O868" s="734" t="s">
        <v>6691</v>
      </c>
      <c r="P868" s="760"/>
      <c r="Q868" s="736"/>
      <c r="R868" s="736">
        <v>47923</v>
      </c>
      <c r="S868" s="761" t="s">
        <v>4874</v>
      </c>
      <c r="T868" s="728" t="s">
        <v>879</v>
      </c>
      <c r="U868" s="737" t="s">
        <v>6692</v>
      </c>
      <c r="V868" s="736"/>
      <c r="W868" s="736"/>
      <c r="X868" s="736"/>
      <c r="Y868" s="736"/>
      <c r="Z868" s="736" t="s">
        <v>6693</v>
      </c>
      <c r="AA868" s="736"/>
      <c r="AB868" s="734" t="s">
        <v>6694</v>
      </c>
      <c r="AC868" s="736"/>
      <c r="AD868" s="736">
        <v>47923</v>
      </c>
      <c r="AE868" s="734" t="s">
        <v>4874</v>
      </c>
      <c r="AF868" s="736" t="s">
        <v>6688</v>
      </c>
      <c r="AG868" s="736"/>
      <c r="AH868" s="736"/>
      <c r="AI868" s="736"/>
      <c r="AJ868" s="736"/>
      <c r="AK868" s="1020" t="s">
        <v>6689</v>
      </c>
      <c r="AL868" s="736"/>
      <c r="AM868" s="763"/>
      <c r="AN868" s="738"/>
      <c r="AO868" s="764"/>
      <c r="AP868" s="691" t="s">
        <v>734</v>
      </c>
      <c r="AQ868" s="691" t="s">
        <v>737</v>
      </c>
      <c r="AR868" s="691"/>
      <c r="AS868" s="752"/>
      <c r="AT868" s="691"/>
      <c r="AU868" s="765" t="s">
        <v>763</v>
      </c>
      <c r="AV868" s="765" t="s">
        <v>763</v>
      </c>
      <c r="AW868" s="766" t="s">
        <v>763</v>
      </c>
      <c r="AX868" s="765"/>
      <c r="AY868" s="691"/>
      <c r="AZ868" s="752"/>
      <c r="BA868" s="734"/>
      <c r="BB868" s="736"/>
      <c r="BC868" s="736"/>
      <c r="BD868" s="736"/>
      <c r="BE868" s="734" t="s">
        <v>1358</v>
      </c>
      <c r="BF868" s="794" t="s">
        <v>1723</v>
      </c>
      <c r="BG868" s="746" t="s">
        <v>737</v>
      </c>
      <c r="BH868" s="746"/>
      <c r="BI868" s="747"/>
    </row>
    <row r="869" spans="1:61" ht="40.15" customHeight="1">
      <c r="A869" s="749">
        <v>470008566</v>
      </c>
      <c r="B869" s="849">
        <v>47</v>
      </c>
      <c r="C869" s="751" t="s">
        <v>1787</v>
      </c>
      <c r="D869" s="833"/>
      <c r="E869" s="753" t="s">
        <v>1714</v>
      </c>
      <c r="F869" s="753"/>
      <c r="G869" s="736" t="s">
        <v>715</v>
      </c>
      <c r="H869" s="754" t="s">
        <v>715</v>
      </c>
      <c r="I869" s="755">
        <v>190</v>
      </c>
      <c r="J869" s="756" t="s">
        <v>739</v>
      </c>
      <c r="K869" s="757" t="s">
        <v>6695</v>
      </c>
      <c r="L869" s="758">
        <v>470016171</v>
      </c>
      <c r="M869" s="733" t="s">
        <v>6682</v>
      </c>
      <c r="N869" s="769" t="s">
        <v>6682</v>
      </c>
      <c r="O869" s="734" t="s">
        <v>6694</v>
      </c>
      <c r="P869" s="760"/>
      <c r="Q869" s="736"/>
      <c r="R869" s="736">
        <v>47923</v>
      </c>
      <c r="S869" s="761" t="s">
        <v>4874</v>
      </c>
      <c r="T869" s="728" t="s">
        <v>879</v>
      </c>
      <c r="U869" s="737" t="s">
        <v>6696</v>
      </c>
      <c r="V869" s="736"/>
      <c r="W869" s="762"/>
      <c r="X869" s="736"/>
      <c r="Y869" s="736"/>
      <c r="Z869" s="736" t="s">
        <v>6693</v>
      </c>
      <c r="AA869" s="736"/>
      <c r="AB869" s="734" t="s">
        <v>6694</v>
      </c>
      <c r="AC869" s="736"/>
      <c r="AD869" s="736">
        <v>47923</v>
      </c>
      <c r="AE869" s="734" t="s">
        <v>4874</v>
      </c>
      <c r="AF869" s="736" t="s">
        <v>6688</v>
      </c>
      <c r="AG869" s="736"/>
      <c r="AH869" s="736"/>
      <c r="AI869" s="736"/>
      <c r="AJ869" s="736"/>
      <c r="AK869" s="1020" t="s">
        <v>6689</v>
      </c>
      <c r="AL869" s="736"/>
      <c r="AM869" s="763"/>
      <c r="AN869" s="738"/>
      <c r="AO869" s="764"/>
      <c r="AP869" s="740" t="s">
        <v>737</v>
      </c>
      <c r="AQ869" s="691" t="s">
        <v>737</v>
      </c>
      <c r="AR869" s="691"/>
      <c r="AS869" s="752"/>
      <c r="AT869" s="691"/>
      <c r="AU869" s="765" t="s">
        <v>763</v>
      </c>
      <c r="AV869" s="765" t="s">
        <v>763</v>
      </c>
      <c r="AW869" s="766" t="s">
        <v>763</v>
      </c>
      <c r="AX869" s="765"/>
      <c r="AY869" s="691"/>
      <c r="AZ869" s="752"/>
      <c r="BA869" s="734"/>
      <c r="BB869" s="736"/>
      <c r="BC869" s="736"/>
      <c r="BD869" s="736"/>
      <c r="BE869" s="767" t="s">
        <v>1535</v>
      </c>
      <c r="BF869" s="794" t="s">
        <v>1723</v>
      </c>
      <c r="BG869" s="746" t="s">
        <v>737</v>
      </c>
      <c r="BH869" s="746"/>
      <c r="BI869" s="747"/>
    </row>
    <row r="870" spans="1:61" ht="40.15" customHeight="1">
      <c r="A870" s="868">
        <v>470008699</v>
      </c>
      <c r="B870" s="849">
        <v>47</v>
      </c>
      <c r="C870" s="751" t="s">
        <v>1787</v>
      </c>
      <c r="D870" s="833"/>
      <c r="E870" s="753" t="s">
        <v>1714</v>
      </c>
      <c r="F870" s="753"/>
      <c r="G870" s="736" t="s">
        <v>747</v>
      </c>
      <c r="H870" s="754" t="s">
        <v>748</v>
      </c>
      <c r="I870" s="755">
        <v>500</v>
      </c>
      <c r="J870" s="756" t="s">
        <v>749</v>
      </c>
      <c r="K870" s="869" t="s">
        <v>6697</v>
      </c>
      <c r="L870" s="870">
        <v>470016171</v>
      </c>
      <c r="M870" s="733" t="s">
        <v>6698</v>
      </c>
      <c r="N870" s="769" t="s">
        <v>6682</v>
      </c>
      <c r="O870" s="734" t="s">
        <v>6684</v>
      </c>
      <c r="P870" s="756"/>
      <c r="Q870" s="736"/>
      <c r="R870" s="736">
        <v>47600</v>
      </c>
      <c r="S870" s="871" t="s">
        <v>6685</v>
      </c>
      <c r="T870" s="728" t="s">
        <v>879</v>
      </c>
      <c r="U870" s="737" t="s">
        <v>6699</v>
      </c>
      <c r="V870" s="736"/>
      <c r="W870" s="736"/>
      <c r="X870" s="736"/>
      <c r="Y870" s="736"/>
      <c r="Z870" s="736" t="s">
        <v>6700</v>
      </c>
      <c r="AA870" s="736"/>
      <c r="AB870" s="734" t="s">
        <v>6701</v>
      </c>
      <c r="AC870" s="736"/>
      <c r="AD870" s="736">
        <v>47923</v>
      </c>
      <c r="AE870" s="734" t="s">
        <v>4874</v>
      </c>
      <c r="AF870" s="736" t="s">
        <v>6688</v>
      </c>
      <c r="AG870" s="736"/>
      <c r="AH870" s="736"/>
      <c r="AI870" s="736"/>
      <c r="AJ870" s="736"/>
      <c r="AK870" s="1021" t="s">
        <v>6689</v>
      </c>
      <c r="AL870" s="736"/>
      <c r="AM870" s="763"/>
      <c r="AN870" s="738"/>
      <c r="AO870" s="764"/>
      <c r="AP870" s="691" t="s">
        <v>734</v>
      </c>
      <c r="AQ870" s="691" t="s">
        <v>737</v>
      </c>
      <c r="AR870" s="691"/>
      <c r="AS870" s="752"/>
      <c r="AT870" s="691"/>
      <c r="AU870" s="765" t="s">
        <v>763</v>
      </c>
      <c r="AV870" s="765" t="s">
        <v>763</v>
      </c>
      <c r="AW870" s="766" t="s">
        <v>763</v>
      </c>
      <c r="AX870" s="765"/>
      <c r="AY870" s="691"/>
      <c r="AZ870" s="752"/>
      <c r="BA870" s="734"/>
      <c r="BB870" s="736"/>
      <c r="BC870" s="736"/>
      <c r="BD870" s="736"/>
      <c r="BE870" s="734" t="s">
        <v>1358</v>
      </c>
      <c r="BF870" s="899" t="s">
        <v>1723</v>
      </c>
      <c r="BG870" s="746" t="s">
        <v>737</v>
      </c>
      <c r="BH870" s="963" t="s">
        <v>3612</v>
      </c>
      <c r="BI870" s="985">
        <v>470005398</v>
      </c>
    </row>
    <row r="871" spans="1:61" ht="40.15" customHeight="1">
      <c r="A871" s="846">
        <v>230000242</v>
      </c>
      <c r="B871" s="820">
        <v>23</v>
      </c>
      <c r="C871" s="753" t="s">
        <v>765</v>
      </c>
      <c r="D871" s="728"/>
      <c r="E871" s="753" t="s">
        <v>1035</v>
      </c>
      <c r="F871" s="785"/>
      <c r="G871" s="754" t="s">
        <v>747</v>
      </c>
      <c r="H871" s="754" t="s">
        <v>748</v>
      </c>
      <c r="I871" s="847">
        <v>500</v>
      </c>
      <c r="J871" s="843" t="s">
        <v>749</v>
      </c>
      <c r="K871" s="856" t="s">
        <v>6702</v>
      </c>
      <c r="L871" s="786">
        <v>230780066</v>
      </c>
      <c r="M871" s="733" t="s">
        <v>6703</v>
      </c>
      <c r="N871" s="812" t="s">
        <v>6704</v>
      </c>
      <c r="O871" s="734" t="s">
        <v>6705</v>
      </c>
      <c r="P871" s="734"/>
      <c r="Q871" s="760"/>
      <c r="R871" s="736">
        <v>23400</v>
      </c>
      <c r="S871" s="760" t="s">
        <v>6706</v>
      </c>
      <c r="T871" s="728" t="s">
        <v>879</v>
      </c>
      <c r="U871" s="737" t="s">
        <v>6707</v>
      </c>
      <c r="V871" s="736"/>
      <c r="W871" s="734"/>
      <c r="X871" s="736"/>
      <c r="Y871" s="736"/>
      <c r="Z871" s="736" t="s">
        <v>6708</v>
      </c>
      <c r="AA871" s="736"/>
      <c r="AB871" s="734" t="s">
        <v>6705</v>
      </c>
      <c r="AC871" s="736" t="s">
        <v>6709</v>
      </c>
      <c r="AD871" s="736">
        <v>23400</v>
      </c>
      <c r="AE871" s="734" t="s">
        <v>6706</v>
      </c>
      <c r="AF871" s="736" t="s">
        <v>6710</v>
      </c>
      <c r="AG871" s="791"/>
      <c r="AH871" s="791"/>
      <c r="AI871" s="791"/>
      <c r="AJ871" s="791"/>
      <c r="AK871" s="791"/>
      <c r="AL871" s="791"/>
      <c r="AM871" s="763"/>
      <c r="AN871" s="738"/>
      <c r="AO871" s="858"/>
      <c r="AP871" s="904" t="s">
        <v>734</v>
      </c>
      <c r="AQ871" s="859" t="s">
        <v>737</v>
      </c>
      <c r="AR871" s="691"/>
      <c r="AS871" s="752"/>
      <c r="AT871" s="822" t="s">
        <v>1769</v>
      </c>
      <c r="AU871" s="765" t="s">
        <v>763</v>
      </c>
      <c r="AV871" s="765" t="s">
        <v>763</v>
      </c>
      <c r="AW871" s="766" t="s">
        <v>763</v>
      </c>
      <c r="AX871" s="765"/>
      <c r="AY871" s="718"/>
      <c r="AZ871" s="752"/>
      <c r="BA871" s="791"/>
      <c r="BB871" s="793"/>
      <c r="BC871" s="793"/>
      <c r="BD871" s="793"/>
      <c r="BE871" s="773" t="s">
        <v>1049</v>
      </c>
      <c r="BF871" s="785" t="s">
        <v>1050</v>
      </c>
      <c r="BG871" s="746" t="s">
        <v>737</v>
      </c>
      <c r="BH871" s="746"/>
      <c r="BI871" s="747"/>
    </row>
    <row r="872" spans="1:61" ht="59.25" customHeight="1">
      <c r="A872" s="1022">
        <v>230781767</v>
      </c>
      <c r="B872" s="820">
        <v>23</v>
      </c>
      <c r="C872" s="753" t="s">
        <v>765</v>
      </c>
      <c r="D872" s="728"/>
      <c r="E872" s="753" t="s">
        <v>1035</v>
      </c>
      <c r="F872" s="785"/>
      <c r="G872" s="754" t="s">
        <v>747</v>
      </c>
      <c r="H872" s="754" t="s">
        <v>748</v>
      </c>
      <c r="I872" s="847">
        <v>500</v>
      </c>
      <c r="J872" s="843" t="s">
        <v>749</v>
      </c>
      <c r="K872" s="850" t="s">
        <v>6711</v>
      </c>
      <c r="L872" s="851">
        <v>230780066</v>
      </c>
      <c r="M872" s="1023" t="s">
        <v>6703</v>
      </c>
      <c r="N872" s="769" t="s">
        <v>6704</v>
      </c>
      <c r="O872" s="734" t="s">
        <v>6712</v>
      </c>
      <c r="P872" s="734"/>
      <c r="Q872" s="756"/>
      <c r="R872" s="736">
        <v>23400</v>
      </c>
      <c r="S872" s="756" t="s">
        <v>6706</v>
      </c>
      <c r="T872" s="728" t="s">
        <v>879</v>
      </c>
      <c r="U872" s="737" t="s">
        <v>6713</v>
      </c>
      <c r="V872" s="736"/>
      <c r="W872" s="734"/>
      <c r="X872" s="736"/>
      <c r="Y872" s="736"/>
      <c r="Z872" s="736" t="s">
        <v>6714</v>
      </c>
      <c r="AA872" s="736"/>
      <c r="AB872" s="734" t="s">
        <v>6715</v>
      </c>
      <c r="AC872" s="736" t="s">
        <v>6709</v>
      </c>
      <c r="AD872" s="736">
        <v>23400</v>
      </c>
      <c r="AE872" s="734" t="s">
        <v>6706</v>
      </c>
      <c r="AF872" s="736" t="s">
        <v>6710</v>
      </c>
      <c r="AG872" s="734"/>
      <c r="AH872" s="734"/>
      <c r="AI872" s="734"/>
      <c r="AJ872" s="734"/>
      <c r="AK872" s="734"/>
      <c r="AL872" s="734"/>
      <c r="AM872" s="763"/>
      <c r="AN872" s="738"/>
      <c r="AO872" s="858"/>
      <c r="AP872" s="1024" t="s">
        <v>734</v>
      </c>
      <c r="AQ872" s="859" t="s">
        <v>737</v>
      </c>
      <c r="AR872" s="691"/>
      <c r="AS872" s="752"/>
      <c r="AT872" s="822" t="s">
        <v>1769</v>
      </c>
      <c r="AU872" s="765" t="s">
        <v>763</v>
      </c>
      <c r="AV872" s="765" t="s">
        <v>763</v>
      </c>
      <c r="AW872" s="766" t="s">
        <v>763</v>
      </c>
      <c r="AX872" s="765"/>
      <c r="AY872" s="691"/>
      <c r="AZ872" s="752"/>
      <c r="BA872" s="734"/>
      <c r="BB872" s="734" t="s">
        <v>6716</v>
      </c>
      <c r="BC872" s="736"/>
      <c r="BD872" s="736"/>
      <c r="BE872" s="734" t="s">
        <v>1049</v>
      </c>
      <c r="BF872" s="753" t="s">
        <v>1050</v>
      </c>
      <c r="BG872" s="746" t="s">
        <v>737</v>
      </c>
      <c r="BH872" s="963" t="s">
        <v>3612</v>
      </c>
      <c r="BI872" s="985">
        <v>230000242</v>
      </c>
    </row>
    <row r="873" spans="1:61" ht="40.15" customHeight="1">
      <c r="A873" s="1007">
        <v>230782740</v>
      </c>
      <c r="B873" s="820">
        <v>23</v>
      </c>
      <c r="C873" s="753" t="s">
        <v>765</v>
      </c>
      <c r="D873" s="728"/>
      <c r="E873" s="753" t="s">
        <v>1035</v>
      </c>
      <c r="F873" s="785"/>
      <c r="G873" s="1008" t="s">
        <v>827</v>
      </c>
      <c r="H873" s="771" t="s">
        <v>748</v>
      </c>
      <c r="I873" s="770">
        <v>354</v>
      </c>
      <c r="J873" s="771" t="s">
        <v>771</v>
      </c>
      <c r="K873" s="1009" t="s">
        <v>6717</v>
      </c>
      <c r="L873" s="786">
        <v>230780066</v>
      </c>
      <c r="M873" s="1015" t="s">
        <v>6703</v>
      </c>
      <c r="N873" s="812" t="s">
        <v>6704</v>
      </c>
      <c r="O873" s="734" t="s">
        <v>6718</v>
      </c>
      <c r="P873" s="734"/>
      <c r="Q873" s="787"/>
      <c r="R873" s="736">
        <v>23400</v>
      </c>
      <c r="S873" s="787" t="s">
        <v>6706</v>
      </c>
      <c r="T873" s="728" t="s">
        <v>879</v>
      </c>
      <c r="U873" s="737" t="s">
        <v>6719</v>
      </c>
      <c r="V873" s="736"/>
      <c r="W873" s="734"/>
      <c r="X873" s="736"/>
      <c r="Y873" s="736"/>
      <c r="Z873" s="736" t="s">
        <v>6720</v>
      </c>
      <c r="AA873" s="736"/>
      <c r="AB873" s="734" t="s">
        <v>6715</v>
      </c>
      <c r="AC873" s="736" t="s">
        <v>6709</v>
      </c>
      <c r="AD873" s="736">
        <v>23400</v>
      </c>
      <c r="AE873" s="734" t="s">
        <v>6706</v>
      </c>
      <c r="AF873" s="736" t="s">
        <v>6710</v>
      </c>
      <c r="AG873" s="791"/>
      <c r="AH873" s="791"/>
      <c r="AI873" s="791"/>
      <c r="AJ873" s="791"/>
      <c r="AK873" s="791"/>
      <c r="AL873" s="791"/>
      <c r="AM873" s="763"/>
      <c r="AN873" s="738"/>
      <c r="AO873" s="765"/>
      <c r="AP873" s="691" t="s">
        <v>737</v>
      </c>
      <c r="AQ873" s="859" t="s">
        <v>737</v>
      </c>
      <c r="AR873" s="691"/>
      <c r="AS873" s="752"/>
      <c r="AT873" s="822" t="s">
        <v>1769</v>
      </c>
      <c r="AU873" s="765" t="s">
        <v>763</v>
      </c>
      <c r="AV873" s="765" t="s">
        <v>763</v>
      </c>
      <c r="AW873" s="766" t="s">
        <v>763</v>
      </c>
      <c r="AX873" s="765"/>
      <c r="AY873" s="718"/>
      <c r="AZ873" s="752"/>
      <c r="BA873" s="791"/>
      <c r="BB873" s="793"/>
      <c r="BC873" s="793"/>
      <c r="BD873" s="793"/>
      <c r="BE873" s="773" t="s">
        <v>1049</v>
      </c>
      <c r="BF873" s="785" t="s">
        <v>1050</v>
      </c>
      <c r="BG873" s="746" t="s">
        <v>737</v>
      </c>
      <c r="BH873" s="746"/>
      <c r="BI873" s="747"/>
    </row>
    <row r="874" spans="1:61" ht="40.15" customHeight="1">
      <c r="A874" s="828">
        <v>170022883</v>
      </c>
      <c r="B874" s="834">
        <v>17</v>
      </c>
      <c r="C874" s="734" t="s">
        <v>1277</v>
      </c>
      <c r="D874" s="728"/>
      <c r="E874" s="753" t="s">
        <v>1435</v>
      </c>
      <c r="F874" s="785"/>
      <c r="G874" s="736" t="s">
        <v>715</v>
      </c>
      <c r="H874" s="736" t="s">
        <v>715</v>
      </c>
      <c r="I874" s="773">
        <v>445</v>
      </c>
      <c r="J874" s="734" t="s">
        <v>1023</v>
      </c>
      <c r="K874" s="769" t="s">
        <v>6721</v>
      </c>
      <c r="L874" s="786">
        <v>170780050</v>
      </c>
      <c r="M874" s="733" t="s">
        <v>6722</v>
      </c>
      <c r="N874" s="812" t="s">
        <v>6723</v>
      </c>
      <c r="O874" s="734" t="s">
        <v>6724</v>
      </c>
      <c r="P874" s="734"/>
      <c r="Q874" s="760"/>
      <c r="R874" s="736">
        <v>17500</v>
      </c>
      <c r="S874" s="760" t="s">
        <v>6725</v>
      </c>
      <c r="T874" s="728" t="s">
        <v>879</v>
      </c>
      <c r="U874" s="737" t="s">
        <v>6726</v>
      </c>
      <c r="V874" s="736"/>
      <c r="W874" s="734"/>
      <c r="X874" s="736"/>
      <c r="Y874" s="736"/>
      <c r="Z874" s="736" t="s">
        <v>6727</v>
      </c>
      <c r="AA874" s="736"/>
      <c r="AB874" s="734" t="s">
        <v>6728</v>
      </c>
      <c r="AC874" s="736" t="s">
        <v>6729</v>
      </c>
      <c r="AD874" s="736">
        <v>17503</v>
      </c>
      <c r="AE874" s="734" t="s">
        <v>1488</v>
      </c>
      <c r="AF874" s="736" t="s">
        <v>6730</v>
      </c>
      <c r="AG874" s="791"/>
      <c r="AH874" s="791"/>
      <c r="AI874" s="791"/>
      <c r="AJ874" s="791"/>
      <c r="AK874" s="791"/>
      <c r="AL874" s="791"/>
      <c r="AM874" s="763"/>
      <c r="AN874" s="738"/>
      <c r="AO874" s="739"/>
      <c r="AP874" s="740" t="s">
        <v>734</v>
      </c>
      <c r="AQ874" s="775" t="s">
        <v>734</v>
      </c>
      <c r="AR874" s="742" t="s">
        <v>715</v>
      </c>
      <c r="AS874" s="775" t="s">
        <v>6731</v>
      </c>
      <c r="AT874" s="742"/>
      <c r="AU874" s="743">
        <v>44197</v>
      </c>
      <c r="AV874" s="743">
        <v>46023</v>
      </c>
      <c r="AW874" s="744">
        <v>17</v>
      </c>
      <c r="AX874" s="743">
        <v>44371</v>
      </c>
      <c r="AY874" s="742" t="s">
        <v>6732</v>
      </c>
      <c r="AZ874" s="775" t="s">
        <v>734</v>
      </c>
      <c r="BA874" s="791"/>
      <c r="BB874" s="793"/>
      <c r="BC874" s="793" t="s">
        <v>1450</v>
      </c>
      <c r="BD874" s="793"/>
      <c r="BE874" s="791" t="s">
        <v>1451</v>
      </c>
      <c r="BF874" s="785" t="s">
        <v>1452</v>
      </c>
      <c r="BG874" s="746" t="s">
        <v>737</v>
      </c>
      <c r="BH874" s="746"/>
      <c r="BI874" s="747"/>
    </row>
    <row r="875" spans="1:61" ht="40.15" customHeight="1">
      <c r="A875" s="828">
        <v>170023782</v>
      </c>
      <c r="B875" s="834">
        <v>17</v>
      </c>
      <c r="C875" s="734" t="s">
        <v>1277</v>
      </c>
      <c r="D875" s="728"/>
      <c r="E875" s="753" t="s">
        <v>1435</v>
      </c>
      <c r="F875" s="785"/>
      <c r="G875" s="736" t="s">
        <v>715</v>
      </c>
      <c r="H875" s="736" t="s">
        <v>715</v>
      </c>
      <c r="I875" s="773">
        <v>437</v>
      </c>
      <c r="J875" s="734" t="s">
        <v>990</v>
      </c>
      <c r="K875" s="799" t="s">
        <v>6733</v>
      </c>
      <c r="L875" s="786">
        <v>170780050</v>
      </c>
      <c r="M875" s="733" t="s">
        <v>6722</v>
      </c>
      <c r="N875" s="812" t="s">
        <v>6723</v>
      </c>
      <c r="O875" s="734" t="s">
        <v>6734</v>
      </c>
      <c r="P875" s="734" t="s">
        <v>6729</v>
      </c>
      <c r="Q875" s="760"/>
      <c r="R875" s="736">
        <v>17503</v>
      </c>
      <c r="S875" s="760" t="s">
        <v>1488</v>
      </c>
      <c r="T875" s="728" t="s">
        <v>879</v>
      </c>
      <c r="U875" s="737" t="s">
        <v>6735</v>
      </c>
      <c r="V875" s="736"/>
      <c r="W875" s="734"/>
      <c r="X875" s="736"/>
      <c r="Y875" s="736"/>
      <c r="Z875" s="736" t="s">
        <v>6736</v>
      </c>
      <c r="AA875" s="736"/>
      <c r="AB875" s="734" t="s">
        <v>6728</v>
      </c>
      <c r="AC875" s="736" t="s">
        <v>6729</v>
      </c>
      <c r="AD875" s="736">
        <v>17503</v>
      </c>
      <c r="AE875" s="734" t="s">
        <v>1488</v>
      </c>
      <c r="AF875" s="736" t="s">
        <v>6730</v>
      </c>
      <c r="AG875" s="791"/>
      <c r="AH875" s="791"/>
      <c r="AI875" s="791"/>
      <c r="AJ875" s="791"/>
      <c r="AK875" s="791"/>
      <c r="AL875" s="791"/>
      <c r="AM875" s="763"/>
      <c r="AN875" s="738"/>
      <c r="AO875" s="739"/>
      <c r="AP875" s="740" t="s">
        <v>734</v>
      </c>
      <c r="AQ875" s="775" t="s">
        <v>734</v>
      </c>
      <c r="AR875" s="742" t="s">
        <v>715</v>
      </c>
      <c r="AS875" s="775" t="s">
        <v>6731</v>
      </c>
      <c r="AT875" s="742"/>
      <c r="AU875" s="743">
        <v>44197</v>
      </c>
      <c r="AV875" s="743">
        <v>46023</v>
      </c>
      <c r="AW875" s="744">
        <v>17</v>
      </c>
      <c r="AX875" s="743">
        <v>44371</v>
      </c>
      <c r="AY875" s="742" t="s">
        <v>6732</v>
      </c>
      <c r="AZ875" s="775" t="s">
        <v>734</v>
      </c>
      <c r="BA875" s="791"/>
      <c r="BB875" s="793"/>
      <c r="BC875" s="793" t="s">
        <v>1450</v>
      </c>
      <c r="BD875" s="793"/>
      <c r="BE875" s="791" t="s">
        <v>1451</v>
      </c>
      <c r="BF875" s="785" t="s">
        <v>1452</v>
      </c>
      <c r="BG875" s="746" t="s">
        <v>737</v>
      </c>
      <c r="BH875" s="746"/>
      <c r="BI875" s="747"/>
    </row>
    <row r="876" spans="1:61" ht="48.75" customHeight="1">
      <c r="A876" s="846">
        <v>170788848</v>
      </c>
      <c r="B876" s="834">
        <v>17</v>
      </c>
      <c r="C876" s="734" t="s">
        <v>1277</v>
      </c>
      <c r="D876" s="753"/>
      <c r="E876" s="753" t="s">
        <v>1435</v>
      </c>
      <c r="F876" s="785"/>
      <c r="G876" s="754" t="s">
        <v>747</v>
      </c>
      <c r="H876" s="754" t="s">
        <v>748</v>
      </c>
      <c r="I876" s="847">
        <v>500</v>
      </c>
      <c r="J876" s="843" t="s">
        <v>749</v>
      </c>
      <c r="K876" s="848" t="s">
        <v>6737</v>
      </c>
      <c r="L876" s="786">
        <v>170780050</v>
      </c>
      <c r="M876" s="733" t="s">
        <v>6722</v>
      </c>
      <c r="N876" s="812" t="s">
        <v>6723</v>
      </c>
      <c r="O876" s="734" t="s">
        <v>6724</v>
      </c>
      <c r="P876" s="734"/>
      <c r="Q876" s="760"/>
      <c r="R876" s="736">
        <v>17500</v>
      </c>
      <c r="S876" s="760" t="s">
        <v>6725</v>
      </c>
      <c r="T876" s="728" t="s">
        <v>879</v>
      </c>
      <c r="U876" s="737" t="s">
        <v>6735</v>
      </c>
      <c r="V876" s="736" t="s">
        <v>813</v>
      </c>
      <c r="W876" s="734" t="s">
        <v>6738</v>
      </c>
      <c r="X876" s="736" t="s">
        <v>3346</v>
      </c>
      <c r="Y876" s="736" t="s">
        <v>954</v>
      </c>
      <c r="Z876" s="736" t="s">
        <v>6730</v>
      </c>
      <c r="AA876" s="736"/>
      <c r="AB876" s="734" t="s">
        <v>6728</v>
      </c>
      <c r="AC876" s="736" t="s">
        <v>6729</v>
      </c>
      <c r="AD876" s="736">
        <v>17503</v>
      </c>
      <c r="AE876" s="734" t="s">
        <v>1488</v>
      </c>
      <c r="AF876" s="736" t="s">
        <v>6730</v>
      </c>
      <c r="AG876" s="734"/>
      <c r="AH876" s="734"/>
      <c r="AI876" s="734"/>
      <c r="AJ876" s="734"/>
      <c r="AK876" s="734"/>
      <c r="AL876" s="734"/>
      <c r="AM876" s="763"/>
      <c r="AN876" s="738"/>
      <c r="AO876" s="739"/>
      <c r="AP876" s="904" t="s">
        <v>734</v>
      </c>
      <c r="AQ876" s="822" t="s">
        <v>734</v>
      </c>
      <c r="AR876" s="742" t="s">
        <v>748</v>
      </c>
      <c r="AS876" s="742" t="s">
        <v>6739</v>
      </c>
      <c r="AT876" s="822" t="s">
        <v>6740</v>
      </c>
      <c r="AU876" s="743">
        <v>43466</v>
      </c>
      <c r="AV876" s="743">
        <v>46022</v>
      </c>
      <c r="AW876" s="744">
        <v>17</v>
      </c>
      <c r="AX876" s="743">
        <v>45512</v>
      </c>
      <c r="AY876" s="712" t="s">
        <v>869</v>
      </c>
      <c r="AZ876" s="775" t="s">
        <v>737</v>
      </c>
      <c r="BA876" s="791" t="s">
        <v>6741</v>
      </c>
      <c r="BB876" s="793"/>
      <c r="BC876" s="793" t="s">
        <v>1713</v>
      </c>
      <c r="BD876" s="793"/>
      <c r="BE876" s="767" t="s">
        <v>1451</v>
      </c>
      <c r="BF876" s="785" t="s">
        <v>1452</v>
      </c>
      <c r="BG876" s="746" t="s">
        <v>737</v>
      </c>
      <c r="BH876" s="746"/>
      <c r="BI876" s="747"/>
    </row>
    <row r="877" spans="1:61" ht="40.15" customHeight="1">
      <c r="A877" s="828">
        <v>170800874</v>
      </c>
      <c r="B877" s="834">
        <v>17</v>
      </c>
      <c r="C877" s="734" t="s">
        <v>1277</v>
      </c>
      <c r="D877" s="942"/>
      <c r="E877" s="797" t="s">
        <v>1435</v>
      </c>
      <c r="F877" s="949"/>
      <c r="G877" s="736" t="s">
        <v>843</v>
      </c>
      <c r="H877" s="736" t="s">
        <v>843</v>
      </c>
      <c r="I877" s="773">
        <v>197</v>
      </c>
      <c r="J877" s="734" t="s">
        <v>2486</v>
      </c>
      <c r="K877" s="769" t="s">
        <v>6742</v>
      </c>
      <c r="L877" s="786">
        <v>170780050</v>
      </c>
      <c r="M877" s="733" t="s">
        <v>6722</v>
      </c>
      <c r="N877" s="812" t="s">
        <v>6723</v>
      </c>
      <c r="O877" s="734" t="s">
        <v>6743</v>
      </c>
      <c r="P877" s="734" t="s">
        <v>6729</v>
      </c>
      <c r="Q877" s="736"/>
      <c r="R877" s="736">
        <v>17503</v>
      </c>
      <c r="S877" s="736" t="s">
        <v>6744</v>
      </c>
      <c r="T877" s="728" t="s">
        <v>879</v>
      </c>
      <c r="U877" s="737" t="s">
        <v>6745</v>
      </c>
      <c r="V877" s="736"/>
      <c r="W877" s="734"/>
      <c r="X877" s="736"/>
      <c r="Y877" s="736"/>
      <c r="Z877" s="894" t="s">
        <v>6746</v>
      </c>
      <c r="AA877" s="894"/>
      <c r="AB877" s="734" t="s">
        <v>6728</v>
      </c>
      <c r="AC877" s="736" t="s">
        <v>6729</v>
      </c>
      <c r="AD877" s="736">
        <v>17503</v>
      </c>
      <c r="AE877" s="734" t="s">
        <v>1488</v>
      </c>
      <c r="AF877" s="736" t="s">
        <v>6730</v>
      </c>
      <c r="AG877" s="736"/>
      <c r="AH877" s="736"/>
      <c r="AI877" s="736"/>
      <c r="AJ877" s="736"/>
      <c r="AK877" s="736"/>
      <c r="AL877" s="736"/>
      <c r="AM877" s="763"/>
      <c r="AN877" s="738"/>
      <c r="AO877" s="765"/>
      <c r="AP877" s="740" t="s">
        <v>737</v>
      </c>
      <c r="AQ877" s="752" t="s">
        <v>737</v>
      </c>
      <c r="AR877" s="691"/>
      <c r="AS877" s="752"/>
      <c r="AT877" s="691"/>
      <c r="AU877" s="765" t="s">
        <v>763</v>
      </c>
      <c r="AV877" s="765" t="s">
        <v>763</v>
      </c>
      <c r="AW877" s="766" t="s">
        <v>763</v>
      </c>
      <c r="AX877" s="765"/>
      <c r="AY877" s="691"/>
      <c r="AZ877" s="752"/>
      <c r="BA877" s="734"/>
      <c r="BB877" s="736"/>
      <c r="BC877" s="736"/>
      <c r="BD877" s="736"/>
      <c r="BE877" s="798" t="s">
        <v>765</v>
      </c>
      <c r="BF877" s="952" t="s">
        <v>1411</v>
      </c>
      <c r="BG877" s="746" t="s">
        <v>737</v>
      </c>
      <c r="BH877" s="746"/>
      <c r="BI877" s="747"/>
    </row>
    <row r="878" spans="1:61" ht="40.15" customHeight="1">
      <c r="A878" s="846">
        <v>170791263</v>
      </c>
      <c r="B878" s="834">
        <v>17</v>
      </c>
      <c r="C878" s="734" t="s">
        <v>1277</v>
      </c>
      <c r="D878" s="753"/>
      <c r="E878" s="753" t="s">
        <v>1435</v>
      </c>
      <c r="F878" s="785"/>
      <c r="G878" s="754" t="s">
        <v>747</v>
      </c>
      <c r="H878" s="754" t="s">
        <v>748</v>
      </c>
      <c r="I878" s="847">
        <v>500</v>
      </c>
      <c r="J878" s="843" t="s">
        <v>749</v>
      </c>
      <c r="K878" s="856" t="s">
        <v>6747</v>
      </c>
      <c r="L878" s="786">
        <v>170780266</v>
      </c>
      <c r="M878" s="733" t="s">
        <v>6748</v>
      </c>
      <c r="N878" s="812" t="s">
        <v>6723</v>
      </c>
      <c r="O878" s="734" t="s">
        <v>6749</v>
      </c>
      <c r="P878" s="734"/>
      <c r="Q878" s="760"/>
      <c r="R878" s="736">
        <v>17360</v>
      </c>
      <c r="S878" s="760" t="s">
        <v>6750</v>
      </c>
      <c r="T878" s="728" t="s">
        <v>879</v>
      </c>
      <c r="U878" s="737" t="s">
        <v>6751</v>
      </c>
      <c r="V878" s="736" t="s">
        <v>813</v>
      </c>
      <c r="W878" s="734" t="s">
        <v>6738</v>
      </c>
      <c r="X878" s="736" t="s">
        <v>3346</v>
      </c>
      <c r="Y878" s="736" t="s">
        <v>954</v>
      </c>
      <c r="Z878" s="736" t="s">
        <v>6752</v>
      </c>
      <c r="AA878" s="736"/>
      <c r="AB878" s="734" t="s">
        <v>6749</v>
      </c>
      <c r="AC878" s="736"/>
      <c r="AD878" s="736">
        <v>17360</v>
      </c>
      <c r="AE878" s="734" t="s">
        <v>6750</v>
      </c>
      <c r="AF878" s="736" t="s">
        <v>6752</v>
      </c>
      <c r="AG878" s="734"/>
      <c r="AH878" s="734"/>
      <c r="AI878" s="734"/>
      <c r="AJ878" s="734"/>
      <c r="AK878" s="734"/>
      <c r="AL878" s="734"/>
      <c r="AM878" s="763"/>
      <c r="AN878" s="738"/>
      <c r="AO878" s="772"/>
      <c r="AP878" s="691" t="s">
        <v>734</v>
      </c>
      <c r="AQ878" s="752" t="s">
        <v>737</v>
      </c>
      <c r="AR878" s="691"/>
      <c r="AS878" s="752"/>
      <c r="AT878" s="691"/>
      <c r="AU878" s="765" t="s">
        <v>763</v>
      </c>
      <c r="AV878" s="765" t="s">
        <v>763</v>
      </c>
      <c r="AW878" s="766" t="s">
        <v>763</v>
      </c>
      <c r="AX878" s="765"/>
      <c r="AY878" s="718"/>
      <c r="AZ878" s="752"/>
      <c r="BA878" s="791"/>
      <c r="BB878" s="793"/>
      <c r="BC878" s="793" t="s">
        <v>1713</v>
      </c>
      <c r="BD878" s="793"/>
      <c r="BE878" s="767" t="s">
        <v>1451</v>
      </c>
      <c r="BF878" s="785" t="s">
        <v>1452</v>
      </c>
      <c r="BG878" s="746" t="s">
        <v>737</v>
      </c>
      <c r="BH878" s="746"/>
      <c r="BI878" s="747"/>
    </row>
    <row r="879" spans="1:61" ht="40.15" customHeight="1">
      <c r="A879" s="805">
        <v>160000048</v>
      </c>
      <c r="B879" s="712">
        <v>16</v>
      </c>
      <c r="C879" s="727" t="s">
        <v>842</v>
      </c>
      <c r="D879" s="727"/>
      <c r="E879" s="797" t="s">
        <v>927</v>
      </c>
      <c r="F879" s="798"/>
      <c r="G879" s="791" t="s">
        <v>715</v>
      </c>
      <c r="H879" s="791" t="s">
        <v>715</v>
      </c>
      <c r="I879" s="730">
        <v>186</v>
      </c>
      <c r="J879" s="727" t="s">
        <v>1225</v>
      </c>
      <c r="K879" s="812" t="s">
        <v>6753</v>
      </c>
      <c r="L879" s="800">
        <v>160000501</v>
      </c>
      <c r="M879" s="733" t="s">
        <v>6754</v>
      </c>
      <c r="N879" s="769" t="s">
        <v>6755</v>
      </c>
      <c r="O879" s="734" t="s">
        <v>6756</v>
      </c>
      <c r="P879" s="734"/>
      <c r="Q879" s="791"/>
      <c r="R879" s="736">
        <v>16290</v>
      </c>
      <c r="S879" s="734" t="s">
        <v>6757</v>
      </c>
      <c r="T879" s="728" t="s">
        <v>879</v>
      </c>
      <c r="U879" s="737" t="s">
        <v>6758</v>
      </c>
      <c r="V879" s="798" t="s">
        <v>813</v>
      </c>
      <c r="W879" s="798" t="s">
        <v>6759</v>
      </c>
      <c r="X879" s="798" t="s">
        <v>6760</v>
      </c>
      <c r="Y879" s="798" t="s">
        <v>954</v>
      </c>
      <c r="Z879" s="734" t="s">
        <v>6761</v>
      </c>
      <c r="AA879" s="734" t="s">
        <v>6762</v>
      </c>
      <c r="AB879" s="734" t="s">
        <v>6763</v>
      </c>
      <c r="AC879" s="734" t="s">
        <v>6764</v>
      </c>
      <c r="AD879" s="734">
        <v>16400</v>
      </c>
      <c r="AE879" s="734" t="s">
        <v>1684</v>
      </c>
      <c r="AF879" s="734" t="s">
        <v>6765</v>
      </c>
      <c r="AG879" s="798"/>
      <c r="AH879" s="798"/>
      <c r="AI879" s="798"/>
      <c r="AJ879" s="798"/>
      <c r="AK879" s="798"/>
      <c r="AL879" s="798"/>
      <c r="AM879" s="802"/>
      <c r="AN879" s="802"/>
      <c r="AO879" s="772"/>
      <c r="AP879" s="740" t="s">
        <v>6766</v>
      </c>
      <c r="AQ879" s="712" t="s">
        <v>734</v>
      </c>
      <c r="AR879" s="742" t="s">
        <v>715</v>
      </c>
      <c r="AS879" s="712" t="s">
        <v>6767</v>
      </c>
      <c r="AT879" s="712"/>
      <c r="AU879" s="743">
        <v>45658</v>
      </c>
      <c r="AV879" s="743">
        <v>47483</v>
      </c>
      <c r="AW879" s="744">
        <v>16</v>
      </c>
      <c r="AX879" s="986">
        <v>45791</v>
      </c>
      <c r="AY879" s="712" t="s">
        <v>6768</v>
      </c>
      <c r="AZ879" s="986"/>
      <c r="BA879" s="734"/>
      <c r="BB879" s="734"/>
      <c r="BC879" s="734"/>
      <c r="BD879" s="734"/>
      <c r="BE879" s="845" t="s">
        <v>1693</v>
      </c>
      <c r="BF879" s="804" t="s">
        <v>947</v>
      </c>
      <c r="BG879" s="746" t="s">
        <v>737</v>
      </c>
      <c r="BH879" s="746"/>
      <c r="BI879" s="747"/>
    </row>
    <row r="880" spans="1:61" ht="50.25" customHeight="1">
      <c r="A880" s="805">
        <v>160012969</v>
      </c>
      <c r="B880" s="712">
        <v>16</v>
      </c>
      <c r="C880" s="727" t="s">
        <v>842</v>
      </c>
      <c r="D880" s="727"/>
      <c r="E880" s="797" t="s">
        <v>927</v>
      </c>
      <c r="F880" s="798"/>
      <c r="G880" s="791" t="s">
        <v>715</v>
      </c>
      <c r="H880" s="791" t="s">
        <v>715</v>
      </c>
      <c r="I880" s="730">
        <v>255</v>
      </c>
      <c r="J880" s="727" t="s">
        <v>968</v>
      </c>
      <c r="K880" s="806" t="s">
        <v>6769</v>
      </c>
      <c r="L880" s="800">
        <v>160000501</v>
      </c>
      <c r="M880" s="733" t="s">
        <v>6754</v>
      </c>
      <c r="N880" s="769" t="s">
        <v>6755</v>
      </c>
      <c r="O880" s="734" t="s">
        <v>6770</v>
      </c>
      <c r="P880" s="734" t="s">
        <v>6764</v>
      </c>
      <c r="Q880" s="791"/>
      <c r="R880" s="736">
        <v>16400</v>
      </c>
      <c r="S880" s="734" t="s">
        <v>1684</v>
      </c>
      <c r="T880" s="728" t="s">
        <v>879</v>
      </c>
      <c r="U880" s="737" t="s">
        <v>6771</v>
      </c>
      <c r="V880" s="798" t="s">
        <v>813</v>
      </c>
      <c r="W880" s="798" t="s">
        <v>6759</v>
      </c>
      <c r="X880" s="798" t="s">
        <v>6760</v>
      </c>
      <c r="Y880" s="798" t="s">
        <v>954</v>
      </c>
      <c r="Z880" s="734" t="s">
        <v>6772</v>
      </c>
      <c r="AA880" s="1025" t="s">
        <v>6762</v>
      </c>
      <c r="AB880" s="734" t="s">
        <v>6763</v>
      </c>
      <c r="AC880" s="734" t="s">
        <v>6764</v>
      </c>
      <c r="AD880" s="734">
        <v>16400</v>
      </c>
      <c r="AE880" s="734" t="s">
        <v>1684</v>
      </c>
      <c r="AF880" s="734" t="s">
        <v>6765</v>
      </c>
      <c r="AG880" s="798"/>
      <c r="AH880" s="798"/>
      <c r="AI880" s="798"/>
      <c r="AJ880" s="798"/>
      <c r="AK880" s="798"/>
      <c r="AL880" s="798"/>
      <c r="AM880" s="802"/>
      <c r="AN880" s="802"/>
      <c r="AO880" s="772"/>
      <c r="AP880" s="740" t="s">
        <v>6766</v>
      </c>
      <c r="AQ880" s="712" t="s">
        <v>734</v>
      </c>
      <c r="AR880" s="742" t="s">
        <v>715</v>
      </c>
      <c r="AS880" s="712" t="s">
        <v>6767</v>
      </c>
      <c r="AT880" s="712"/>
      <c r="AU880" s="743">
        <v>45658</v>
      </c>
      <c r="AV880" s="743">
        <v>47483</v>
      </c>
      <c r="AW880" s="744">
        <v>16</v>
      </c>
      <c r="AX880" s="986">
        <v>45791</v>
      </c>
      <c r="AY880" s="712" t="s">
        <v>6768</v>
      </c>
      <c r="AZ880" s="986"/>
      <c r="BA880" s="734"/>
      <c r="BB880" s="734"/>
      <c r="BC880" s="734"/>
      <c r="BD880" s="734"/>
      <c r="BE880" s="845" t="s">
        <v>1693</v>
      </c>
      <c r="BF880" s="804" t="s">
        <v>947</v>
      </c>
      <c r="BG880" s="746" t="s">
        <v>737</v>
      </c>
      <c r="BH880" s="746"/>
      <c r="BI880" s="747"/>
    </row>
    <row r="881" spans="1:61" ht="40.15" customHeight="1">
      <c r="A881" s="805">
        <v>160015376</v>
      </c>
      <c r="B881" s="712">
        <v>16</v>
      </c>
      <c r="C881" s="727" t="s">
        <v>842</v>
      </c>
      <c r="D881" s="727"/>
      <c r="E881" s="797" t="s">
        <v>927</v>
      </c>
      <c r="F881" s="798"/>
      <c r="G881" s="791" t="s">
        <v>715</v>
      </c>
      <c r="H881" s="791" t="s">
        <v>715</v>
      </c>
      <c r="I881" s="730">
        <v>182</v>
      </c>
      <c r="J881" s="727" t="s">
        <v>716</v>
      </c>
      <c r="K881" s="812" t="s">
        <v>6773</v>
      </c>
      <c r="L881" s="800">
        <v>160000501</v>
      </c>
      <c r="M881" s="733" t="s">
        <v>6754</v>
      </c>
      <c r="N881" s="769" t="s">
        <v>6755</v>
      </c>
      <c r="O881" s="734" t="s">
        <v>6774</v>
      </c>
      <c r="P881" s="734"/>
      <c r="Q881" s="791"/>
      <c r="R881" s="736">
        <v>16400</v>
      </c>
      <c r="S881" s="734" t="s">
        <v>1684</v>
      </c>
      <c r="T881" s="728" t="s">
        <v>879</v>
      </c>
      <c r="U881" s="737" t="s">
        <v>6775</v>
      </c>
      <c r="V881" s="798" t="s">
        <v>813</v>
      </c>
      <c r="W881" s="798" t="s">
        <v>6759</v>
      </c>
      <c r="X881" s="798" t="s">
        <v>6760</v>
      </c>
      <c r="Y881" s="798" t="s">
        <v>954</v>
      </c>
      <c r="Z881" s="734" t="s">
        <v>6776</v>
      </c>
      <c r="AA881" s="808" t="s">
        <v>6762</v>
      </c>
      <c r="AB881" s="734" t="s">
        <v>6763</v>
      </c>
      <c r="AC881" s="734" t="s">
        <v>6764</v>
      </c>
      <c r="AD881" s="734">
        <v>16400</v>
      </c>
      <c r="AE881" s="734" t="s">
        <v>1684</v>
      </c>
      <c r="AF881" s="734" t="s">
        <v>6765</v>
      </c>
      <c r="AG881" s="798"/>
      <c r="AH881" s="798"/>
      <c r="AI881" s="798"/>
      <c r="AJ881" s="798"/>
      <c r="AK881" s="798"/>
      <c r="AL881" s="798"/>
      <c r="AM881" s="802"/>
      <c r="AN881" s="802"/>
      <c r="AO881" s="772"/>
      <c r="AP881" s="740" t="s">
        <v>6766</v>
      </c>
      <c r="AQ881" s="712" t="s">
        <v>734</v>
      </c>
      <c r="AR881" s="742" t="s">
        <v>715</v>
      </c>
      <c r="AS881" s="712" t="s">
        <v>6767</v>
      </c>
      <c r="AT881" s="712"/>
      <c r="AU881" s="743">
        <v>45658</v>
      </c>
      <c r="AV881" s="743">
        <v>47483</v>
      </c>
      <c r="AW881" s="744">
        <v>16</v>
      </c>
      <c r="AX881" s="986">
        <v>45791</v>
      </c>
      <c r="AY881" s="712" t="s">
        <v>6768</v>
      </c>
      <c r="AZ881" s="986"/>
      <c r="BA881" s="773"/>
      <c r="BB881" s="773"/>
      <c r="BC881" s="773"/>
      <c r="BD881" s="773"/>
      <c r="BE881" s="845" t="s">
        <v>1693</v>
      </c>
      <c r="BF881" s="804" t="s">
        <v>947</v>
      </c>
      <c r="BG881" s="746" t="s">
        <v>737</v>
      </c>
      <c r="BH881" s="746"/>
      <c r="BI881" s="747"/>
    </row>
    <row r="882" spans="1:61" ht="40.15" customHeight="1">
      <c r="A882" s="961">
        <v>160015392</v>
      </c>
      <c r="B882" s="775">
        <v>16</v>
      </c>
      <c r="C882" s="727" t="s">
        <v>842</v>
      </c>
      <c r="D882" s="727"/>
      <c r="E882" s="797" t="s">
        <v>927</v>
      </c>
      <c r="F882" s="949"/>
      <c r="G882" s="736" t="s">
        <v>843</v>
      </c>
      <c r="H882" s="736" t="s">
        <v>843</v>
      </c>
      <c r="I882" s="773">
        <v>197</v>
      </c>
      <c r="J882" s="734" t="s">
        <v>2486</v>
      </c>
      <c r="K882" s="769" t="s">
        <v>6777</v>
      </c>
      <c r="L882" s="786">
        <v>160000501</v>
      </c>
      <c r="M882" s="733" t="s">
        <v>6754</v>
      </c>
      <c r="N882" s="769" t="s">
        <v>6755</v>
      </c>
      <c r="O882" s="734" t="s">
        <v>6778</v>
      </c>
      <c r="P882" s="734"/>
      <c r="Q882" s="736"/>
      <c r="R882" s="736">
        <v>16100</v>
      </c>
      <c r="S882" s="736" t="s">
        <v>6779</v>
      </c>
      <c r="T882" s="728" t="s">
        <v>879</v>
      </c>
      <c r="U882" s="737" t="s">
        <v>6780</v>
      </c>
      <c r="V882" s="736"/>
      <c r="W882" s="734"/>
      <c r="X882" s="736"/>
      <c r="Y882" s="736"/>
      <c r="Z882" s="894" t="s">
        <v>6781</v>
      </c>
      <c r="AA882" s="894"/>
      <c r="AB882" s="734" t="s">
        <v>6782</v>
      </c>
      <c r="AC882" s="736" t="s">
        <v>6764</v>
      </c>
      <c r="AD882" s="736">
        <v>16400</v>
      </c>
      <c r="AE882" s="734" t="s">
        <v>1684</v>
      </c>
      <c r="AF882" s="736" t="s">
        <v>6765</v>
      </c>
      <c r="AG882" s="736"/>
      <c r="AH882" s="736"/>
      <c r="AI882" s="736"/>
      <c r="AJ882" s="736"/>
      <c r="AK882" s="736"/>
      <c r="AL882" s="736"/>
      <c r="AM882" s="763"/>
      <c r="AN882" s="738"/>
      <c r="AO882" s="765"/>
      <c r="AP882" s="740" t="s">
        <v>737</v>
      </c>
      <c r="AQ882" s="718" t="s">
        <v>737</v>
      </c>
      <c r="AR882" s="691"/>
      <c r="AS882" s="752"/>
      <c r="AT882" s="691"/>
      <c r="AU882" s="765" t="s">
        <v>763</v>
      </c>
      <c r="AV882" s="765" t="s">
        <v>763</v>
      </c>
      <c r="AW882" s="766" t="s">
        <v>763</v>
      </c>
      <c r="AX882" s="765"/>
      <c r="AY882" s="691"/>
      <c r="AZ882" s="752"/>
      <c r="BA882" s="734" t="s">
        <v>6783</v>
      </c>
      <c r="BB882" s="736"/>
      <c r="BC882" s="736"/>
      <c r="BD882" s="736"/>
      <c r="BE882" s="727" t="s">
        <v>1693</v>
      </c>
      <c r="BF882" s="1026" t="s">
        <v>1411</v>
      </c>
      <c r="BG882" s="746" t="s">
        <v>737</v>
      </c>
      <c r="BH882" s="722" t="s">
        <v>3582</v>
      </c>
      <c r="BI882" s="971">
        <v>160009312</v>
      </c>
    </row>
    <row r="883" spans="1:61" ht="60.75" customHeight="1">
      <c r="A883" s="805">
        <v>160015459</v>
      </c>
      <c r="B883" s="712">
        <v>16</v>
      </c>
      <c r="C883" s="727" t="s">
        <v>842</v>
      </c>
      <c r="D883" s="727"/>
      <c r="E883" s="797" t="s">
        <v>927</v>
      </c>
      <c r="F883" s="798"/>
      <c r="G883" s="791" t="s">
        <v>715</v>
      </c>
      <c r="H883" s="791" t="s">
        <v>715</v>
      </c>
      <c r="I883" s="730">
        <v>445</v>
      </c>
      <c r="J883" s="727" t="s">
        <v>1023</v>
      </c>
      <c r="K883" s="812" t="s">
        <v>6784</v>
      </c>
      <c r="L883" s="800">
        <v>160000501</v>
      </c>
      <c r="M883" s="733" t="s">
        <v>6754</v>
      </c>
      <c r="N883" s="769" t="s">
        <v>6755</v>
      </c>
      <c r="O883" s="734" t="s">
        <v>6785</v>
      </c>
      <c r="P883" s="734" t="s">
        <v>6786</v>
      </c>
      <c r="Q883" s="791"/>
      <c r="R883" s="736">
        <v>16150</v>
      </c>
      <c r="S883" s="734" t="s">
        <v>2014</v>
      </c>
      <c r="T883" s="728" t="s">
        <v>879</v>
      </c>
      <c r="U883" s="737" t="s">
        <v>6780</v>
      </c>
      <c r="V883" s="798"/>
      <c r="W883" s="798"/>
      <c r="X883" s="798"/>
      <c r="Y883" s="798"/>
      <c r="Z883" s="734" t="s">
        <v>6765</v>
      </c>
      <c r="AA883" s="808"/>
      <c r="AB883" s="734" t="s">
        <v>6763</v>
      </c>
      <c r="AC883" s="734" t="s">
        <v>6764</v>
      </c>
      <c r="AD883" s="734">
        <v>16400</v>
      </c>
      <c r="AE883" s="734" t="s">
        <v>1684</v>
      </c>
      <c r="AF883" s="734" t="s">
        <v>6765</v>
      </c>
      <c r="AG883" s="798"/>
      <c r="AH883" s="798"/>
      <c r="AI883" s="798"/>
      <c r="AJ883" s="798"/>
      <c r="AK883" s="798"/>
      <c r="AL883" s="798"/>
      <c r="AM883" s="802"/>
      <c r="AN883" s="802"/>
      <c r="AO883" s="772"/>
      <c r="AP883" s="740" t="s">
        <v>6766</v>
      </c>
      <c r="AQ883" s="712" t="s">
        <v>734</v>
      </c>
      <c r="AR883" s="742" t="s">
        <v>715</v>
      </c>
      <c r="AS883" s="712" t="s">
        <v>6767</v>
      </c>
      <c r="AT883" s="712"/>
      <c r="AU883" s="743">
        <v>45658</v>
      </c>
      <c r="AV883" s="743">
        <v>47483</v>
      </c>
      <c r="AW883" s="744">
        <v>16</v>
      </c>
      <c r="AX883" s="986">
        <v>45791</v>
      </c>
      <c r="AY883" s="712" t="s">
        <v>6768</v>
      </c>
      <c r="AZ883" s="986"/>
      <c r="BA883" s="734"/>
      <c r="BB883" s="734"/>
      <c r="BC883" s="734"/>
      <c r="BD883" s="734"/>
      <c r="BE883" s="845" t="s">
        <v>1693</v>
      </c>
      <c r="BF883" s="804" t="s">
        <v>947</v>
      </c>
      <c r="BG883" s="746" t="s">
        <v>737</v>
      </c>
      <c r="BH883" s="746"/>
      <c r="BI883" s="747"/>
    </row>
    <row r="884" spans="1:61" ht="40.15" customHeight="1">
      <c r="A884" s="749">
        <v>330015959</v>
      </c>
      <c r="B884" s="825">
        <v>33</v>
      </c>
      <c r="C884" s="727" t="s">
        <v>825</v>
      </c>
      <c r="D884" s="727"/>
      <c r="E884" s="753" t="s">
        <v>1611</v>
      </c>
      <c r="F884" s="826"/>
      <c r="G884" s="736" t="s">
        <v>715</v>
      </c>
      <c r="H884" s="754" t="s">
        <v>715</v>
      </c>
      <c r="I884" s="1027">
        <v>461</v>
      </c>
      <c r="J884" s="727" t="s">
        <v>3161</v>
      </c>
      <c r="K884" s="757" t="s">
        <v>6787</v>
      </c>
      <c r="L884" s="758">
        <v>330781287</v>
      </c>
      <c r="M884" s="733" t="s">
        <v>6788</v>
      </c>
      <c r="N884" s="769" t="s">
        <v>6788</v>
      </c>
      <c r="O884" s="734" t="s">
        <v>6789</v>
      </c>
      <c r="P884" s="760"/>
      <c r="Q884" s="736"/>
      <c r="R884" s="736">
        <v>33076</v>
      </c>
      <c r="S884" s="761" t="s">
        <v>1559</v>
      </c>
      <c r="T884" s="728" t="s">
        <v>879</v>
      </c>
      <c r="U884" s="737" t="s">
        <v>6790</v>
      </c>
      <c r="V884" s="736" t="s">
        <v>813</v>
      </c>
      <c r="W884" s="736" t="s">
        <v>6791</v>
      </c>
      <c r="X884" s="736"/>
      <c r="Y884" s="736" t="s">
        <v>6792</v>
      </c>
      <c r="Z884" s="736" t="s">
        <v>6793</v>
      </c>
      <c r="AA884" s="734" t="s">
        <v>6794</v>
      </c>
      <c r="AB884" s="734" t="s">
        <v>6789</v>
      </c>
      <c r="AC884" s="736"/>
      <c r="AD884" s="736">
        <v>33076</v>
      </c>
      <c r="AE884" s="734" t="s">
        <v>1559</v>
      </c>
      <c r="AF884" s="736" t="s">
        <v>6793</v>
      </c>
      <c r="AG884" s="736"/>
      <c r="AH884" s="736"/>
      <c r="AI884" s="736"/>
      <c r="AJ884" s="736"/>
      <c r="AK884" s="736"/>
      <c r="AL884" s="736"/>
      <c r="AM884" s="763"/>
      <c r="AN884" s="738"/>
      <c r="AO884" s="764"/>
      <c r="AP884" s="740" t="s">
        <v>737</v>
      </c>
      <c r="AQ884" s="691" t="s">
        <v>737</v>
      </c>
      <c r="AR884" s="691"/>
      <c r="AS884" s="752"/>
      <c r="AT884" s="691"/>
      <c r="AU884" s="765" t="s">
        <v>763</v>
      </c>
      <c r="AV884" s="765" t="s">
        <v>763</v>
      </c>
      <c r="AW884" s="766" t="s">
        <v>763</v>
      </c>
      <c r="AX884" s="765"/>
      <c r="AY884" s="691"/>
      <c r="AZ884" s="752"/>
      <c r="BA884" s="734"/>
      <c r="BB884" s="736"/>
      <c r="BC884" s="736"/>
      <c r="BD884" s="736"/>
      <c r="BE884" s="767" t="s">
        <v>2501</v>
      </c>
      <c r="BF884" s="753" t="s">
        <v>2502</v>
      </c>
      <c r="BG884" s="746" t="s">
        <v>737</v>
      </c>
      <c r="BH884" s="746"/>
      <c r="BI884" s="747"/>
    </row>
    <row r="885" spans="1:61" ht="40.15" customHeight="1">
      <c r="A885" s="749">
        <v>330021908</v>
      </c>
      <c r="B885" s="825">
        <v>33</v>
      </c>
      <c r="C885" s="727" t="s">
        <v>825</v>
      </c>
      <c r="D885" s="727"/>
      <c r="E885" s="753" t="s">
        <v>1611</v>
      </c>
      <c r="F885" s="826"/>
      <c r="G885" s="736" t="s">
        <v>843</v>
      </c>
      <c r="H885" s="754" t="s">
        <v>843</v>
      </c>
      <c r="I885" s="755">
        <v>197</v>
      </c>
      <c r="J885" s="756" t="s">
        <v>2486</v>
      </c>
      <c r="K885" s="757" t="s">
        <v>6795</v>
      </c>
      <c r="L885" s="758">
        <v>330781287</v>
      </c>
      <c r="M885" s="733" t="s">
        <v>6788</v>
      </c>
      <c r="N885" s="769" t="s">
        <v>6788</v>
      </c>
      <c r="O885" s="760" t="s">
        <v>6796</v>
      </c>
      <c r="P885" s="760"/>
      <c r="Q885" s="736"/>
      <c r="R885" s="736">
        <v>33076</v>
      </c>
      <c r="S885" s="761" t="s">
        <v>1559</v>
      </c>
      <c r="T885" s="728" t="s">
        <v>879</v>
      </c>
      <c r="U885" s="737" t="s">
        <v>6797</v>
      </c>
      <c r="V885" s="736"/>
      <c r="W885" s="736"/>
      <c r="X885" s="736"/>
      <c r="Y885" s="736"/>
      <c r="Z885" s="736" t="s">
        <v>6793</v>
      </c>
      <c r="AA885" s="734" t="s">
        <v>6794</v>
      </c>
      <c r="AB885" s="734" t="s">
        <v>6798</v>
      </c>
      <c r="AC885" s="736"/>
      <c r="AD885" s="736">
        <v>33076</v>
      </c>
      <c r="AE885" s="734" t="s">
        <v>1559</v>
      </c>
      <c r="AF885" s="736" t="s">
        <v>6793</v>
      </c>
      <c r="AG885" s="736"/>
      <c r="AH885" s="736"/>
      <c r="AI885" s="736"/>
      <c r="AJ885" s="736"/>
      <c r="AK885" s="736"/>
      <c r="AL885" s="736"/>
      <c r="AM885" s="763"/>
      <c r="AN885" s="738"/>
      <c r="AO885" s="764"/>
      <c r="AP885" s="740" t="s">
        <v>737</v>
      </c>
      <c r="AQ885" s="691" t="s">
        <v>737</v>
      </c>
      <c r="AR885" s="691"/>
      <c r="AS885" s="752"/>
      <c r="AT885" s="691"/>
      <c r="AU885" s="765" t="s">
        <v>763</v>
      </c>
      <c r="AV885" s="765" t="s">
        <v>763</v>
      </c>
      <c r="AW885" s="766" t="s">
        <v>763</v>
      </c>
      <c r="AX885" s="765"/>
      <c r="AY885" s="691"/>
      <c r="AZ885" s="752"/>
      <c r="BA885" s="734"/>
      <c r="BB885" s="736"/>
      <c r="BC885" s="736"/>
      <c r="BD885" s="736"/>
      <c r="BE885" s="767" t="s">
        <v>2501</v>
      </c>
      <c r="BF885" s="753" t="s">
        <v>2502</v>
      </c>
      <c r="BG885" s="746" t="s">
        <v>737</v>
      </c>
      <c r="BH885" s="746"/>
      <c r="BI885" s="747"/>
    </row>
    <row r="886" spans="1:61" ht="40.15" customHeight="1">
      <c r="A886" s="749">
        <v>330057845</v>
      </c>
      <c r="B886" s="825">
        <v>33</v>
      </c>
      <c r="C886" s="727" t="s">
        <v>825</v>
      </c>
      <c r="D886" s="727"/>
      <c r="E886" s="753" t="s">
        <v>1611</v>
      </c>
      <c r="F886" s="826"/>
      <c r="G886" s="736" t="s">
        <v>715</v>
      </c>
      <c r="H886" s="754" t="s">
        <v>715</v>
      </c>
      <c r="I886" s="755">
        <v>255</v>
      </c>
      <c r="J886" s="756" t="s">
        <v>968</v>
      </c>
      <c r="K886" s="778" t="s">
        <v>6799</v>
      </c>
      <c r="L886" s="758">
        <v>330781287</v>
      </c>
      <c r="M886" s="733" t="s">
        <v>6788</v>
      </c>
      <c r="N886" s="769" t="s">
        <v>6788</v>
      </c>
      <c r="O886" s="734" t="s">
        <v>6800</v>
      </c>
      <c r="P886" s="760"/>
      <c r="Q886" s="736"/>
      <c r="R886" s="736">
        <v>33160</v>
      </c>
      <c r="S886" s="761" t="s">
        <v>5746</v>
      </c>
      <c r="T886" s="728" t="s">
        <v>879</v>
      </c>
      <c r="U886" s="737" t="s">
        <v>6801</v>
      </c>
      <c r="V886" s="736"/>
      <c r="W886" s="736"/>
      <c r="X886" s="736"/>
      <c r="Y886" s="736"/>
      <c r="Z886" s="736" t="s">
        <v>6802</v>
      </c>
      <c r="AA886" s="734" t="s">
        <v>6794</v>
      </c>
      <c r="AB886" s="734" t="s">
        <v>6789</v>
      </c>
      <c r="AC886" s="736"/>
      <c r="AD886" s="736">
        <v>33076</v>
      </c>
      <c r="AE886" s="734" t="s">
        <v>1559</v>
      </c>
      <c r="AF886" s="736" t="s">
        <v>6793</v>
      </c>
      <c r="AG886" s="736"/>
      <c r="AH886" s="736"/>
      <c r="AI886" s="736"/>
      <c r="AJ886" s="736"/>
      <c r="AK886" s="736"/>
      <c r="AL886" s="736"/>
      <c r="AM886" s="763"/>
      <c r="AN886" s="738"/>
      <c r="AO886" s="772"/>
      <c r="AP886" s="740" t="s">
        <v>1468</v>
      </c>
      <c r="AQ886" s="742" t="s">
        <v>734</v>
      </c>
      <c r="AR886" s="742" t="s">
        <v>715</v>
      </c>
      <c r="AS886" s="775" t="s">
        <v>6803</v>
      </c>
      <c r="AT886" s="742"/>
      <c r="AU886" s="743">
        <v>45292</v>
      </c>
      <c r="AV886" s="743">
        <v>47118</v>
      </c>
      <c r="AW886" s="744">
        <v>33</v>
      </c>
      <c r="AX886" s="743">
        <v>45317</v>
      </c>
      <c r="AY886" s="742" t="s">
        <v>869</v>
      </c>
      <c r="AZ886" s="775" t="s">
        <v>737</v>
      </c>
      <c r="BA886" s="734"/>
      <c r="BB886" s="736"/>
      <c r="BC886" s="736"/>
      <c r="BD886" s="736"/>
      <c r="BE886" s="767" t="s">
        <v>2501</v>
      </c>
      <c r="BF886" s="753" t="s">
        <v>2502</v>
      </c>
      <c r="BG886" s="746" t="s">
        <v>737</v>
      </c>
      <c r="BH886" s="746"/>
      <c r="BI886" s="747"/>
    </row>
    <row r="887" spans="1:61" ht="45.6" customHeight="1">
      <c r="A887" s="875">
        <v>190001834</v>
      </c>
      <c r="B887" s="987">
        <v>19</v>
      </c>
      <c r="C887" s="751" t="s">
        <v>1787</v>
      </c>
      <c r="D887" s="833"/>
      <c r="E887" s="727" t="s">
        <v>1000</v>
      </c>
      <c r="F887" s="727"/>
      <c r="G887" s="798" t="s">
        <v>747</v>
      </c>
      <c r="H887" s="798" t="s">
        <v>748</v>
      </c>
      <c r="I887" s="730">
        <v>500</v>
      </c>
      <c r="J887" s="727" t="s">
        <v>749</v>
      </c>
      <c r="K887" s="807" t="s">
        <v>6804</v>
      </c>
      <c r="L887" s="877">
        <v>190000059</v>
      </c>
      <c r="M887" s="733" t="s">
        <v>6805</v>
      </c>
      <c r="N887" s="769" t="s">
        <v>6805</v>
      </c>
      <c r="O887" s="734" t="s">
        <v>6806</v>
      </c>
      <c r="P887" s="734"/>
      <c r="Q887" s="798"/>
      <c r="R887" s="736">
        <v>19000</v>
      </c>
      <c r="S887" s="734" t="s">
        <v>1025</v>
      </c>
      <c r="T887" s="728" t="s">
        <v>879</v>
      </c>
      <c r="U887" s="737" t="s">
        <v>6807</v>
      </c>
      <c r="V887" s="998"/>
      <c r="W887" s="798"/>
      <c r="X887" s="798"/>
      <c r="Y887" s="798"/>
      <c r="Z887" s="734" t="s">
        <v>6808</v>
      </c>
      <c r="AA887" s="1028"/>
      <c r="AB887" s="734" t="s">
        <v>6809</v>
      </c>
      <c r="AC887" s="734" t="s">
        <v>6810</v>
      </c>
      <c r="AD887" s="734">
        <v>19012</v>
      </c>
      <c r="AE887" s="734" t="s">
        <v>1801</v>
      </c>
      <c r="AF887" s="734" t="s">
        <v>6811</v>
      </c>
      <c r="AG887" s="798"/>
      <c r="AH887" s="798"/>
      <c r="AI887" s="798"/>
      <c r="AJ887" s="798"/>
      <c r="AK887" s="798"/>
      <c r="AL887" s="798"/>
      <c r="AM887" s="738"/>
      <c r="AN887" s="738"/>
      <c r="AO887" s="739"/>
      <c r="AP887" s="691" t="s">
        <v>734</v>
      </c>
      <c r="AQ887" s="740" t="s">
        <v>737</v>
      </c>
      <c r="AR887" s="691"/>
      <c r="AS887" s="740"/>
      <c r="AT887" s="740"/>
      <c r="AU887" s="765" t="s">
        <v>763</v>
      </c>
      <c r="AV887" s="765" t="s">
        <v>763</v>
      </c>
      <c r="AW887" s="766" t="s">
        <v>763</v>
      </c>
      <c r="AX887" s="772"/>
      <c r="AY887" s="740"/>
      <c r="AZ887" s="740"/>
      <c r="BA887" s="734"/>
      <c r="BB887" s="734"/>
      <c r="BC887" s="798"/>
      <c r="BD887" s="798"/>
      <c r="BE887" s="774" t="s">
        <v>855</v>
      </c>
      <c r="BF887" s="730" t="s">
        <v>1013</v>
      </c>
      <c r="BG887" s="746" t="s">
        <v>737</v>
      </c>
      <c r="BH887" s="746"/>
      <c r="BI887" s="747"/>
    </row>
    <row r="888" spans="1:61" ht="44.25" customHeight="1">
      <c r="A888" s="725">
        <v>190005850</v>
      </c>
      <c r="B888" s="817">
        <v>19</v>
      </c>
      <c r="C888" s="751" t="s">
        <v>1787</v>
      </c>
      <c r="D888" s="833"/>
      <c r="E888" s="727" t="s">
        <v>1000</v>
      </c>
      <c r="F888" s="727"/>
      <c r="G888" s="735" t="s">
        <v>769</v>
      </c>
      <c r="H888" s="735" t="s">
        <v>770</v>
      </c>
      <c r="I888" s="730">
        <v>354</v>
      </c>
      <c r="J888" s="727" t="s">
        <v>771</v>
      </c>
      <c r="K888" s="731" t="s">
        <v>6812</v>
      </c>
      <c r="L888" s="945">
        <v>190000059</v>
      </c>
      <c r="M888" s="733" t="s">
        <v>6805</v>
      </c>
      <c r="N888" s="769" t="s">
        <v>6805</v>
      </c>
      <c r="O888" s="734" t="s">
        <v>6813</v>
      </c>
      <c r="P888" s="734" t="s">
        <v>6814</v>
      </c>
      <c r="Q888" s="735" t="s">
        <v>6810</v>
      </c>
      <c r="R888" s="734">
        <v>19000</v>
      </c>
      <c r="S888" s="734" t="s">
        <v>1025</v>
      </c>
      <c r="T888" s="728" t="s">
        <v>879</v>
      </c>
      <c r="U888" s="737" t="s">
        <v>6815</v>
      </c>
      <c r="V888" s="730" t="s">
        <v>4003</v>
      </c>
      <c r="W888" s="861"/>
      <c r="X888" s="861"/>
      <c r="Y888" s="861"/>
      <c r="Z888" s="734" t="s">
        <v>6811</v>
      </c>
      <c r="AA888" s="861"/>
      <c r="AB888" s="734" t="s">
        <v>6816</v>
      </c>
      <c r="AC888" s="734" t="s">
        <v>6810</v>
      </c>
      <c r="AD888" s="734">
        <v>19012</v>
      </c>
      <c r="AE888" s="734" t="s">
        <v>1801</v>
      </c>
      <c r="AF888" s="734" t="s">
        <v>6811</v>
      </c>
      <c r="AG888" s="735"/>
      <c r="AH888" s="735"/>
      <c r="AI888" s="735"/>
      <c r="AJ888" s="735"/>
      <c r="AK888" s="735"/>
      <c r="AL888" s="735"/>
      <c r="AM888" s="738"/>
      <c r="AN888" s="738"/>
      <c r="AO888" s="739"/>
      <c r="AP888" s="691" t="s">
        <v>737</v>
      </c>
      <c r="AQ888" s="862" t="s">
        <v>737</v>
      </c>
      <c r="AR888" s="691"/>
      <c r="AS888" s="862"/>
      <c r="AT888" s="862"/>
      <c r="AU888" s="765" t="s">
        <v>763</v>
      </c>
      <c r="AV888" s="765" t="s">
        <v>763</v>
      </c>
      <c r="AW888" s="766" t="s">
        <v>763</v>
      </c>
      <c r="AX888" s="863"/>
      <c r="AY888" s="862"/>
      <c r="AZ888" s="862"/>
      <c r="BA888" s="734"/>
      <c r="BB888" s="734"/>
      <c r="BC888" s="734"/>
      <c r="BD888" s="734"/>
      <c r="BE888" s="774" t="s">
        <v>855</v>
      </c>
      <c r="BF888" s="730" t="s">
        <v>1013</v>
      </c>
      <c r="BG888" s="746" t="s">
        <v>737</v>
      </c>
      <c r="BH888" s="746"/>
      <c r="BI888" s="747"/>
    </row>
    <row r="889" spans="1:61" ht="51.6" customHeight="1">
      <c r="A889" s="1029">
        <v>190011395</v>
      </c>
      <c r="B889" s="987">
        <v>19</v>
      </c>
      <c r="C889" s="751" t="s">
        <v>1787</v>
      </c>
      <c r="D889" s="833"/>
      <c r="E889" s="727" t="s">
        <v>1000</v>
      </c>
      <c r="F889" s="727"/>
      <c r="G889" s="798" t="s">
        <v>747</v>
      </c>
      <c r="H889" s="798" t="s">
        <v>748</v>
      </c>
      <c r="I889" s="730">
        <v>500</v>
      </c>
      <c r="J889" s="727" t="s">
        <v>749</v>
      </c>
      <c r="K889" s="881" t="s">
        <v>6817</v>
      </c>
      <c r="L889" s="945">
        <v>190000059</v>
      </c>
      <c r="M889" s="733" t="s">
        <v>6805</v>
      </c>
      <c r="N889" s="769" t="s">
        <v>6805</v>
      </c>
      <c r="O889" s="734" t="s">
        <v>6818</v>
      </c>
      <c r="P889" s="734"/>
      <c r="Q889" s="727"/>
      <c r="R889" s="734">
        <v>19000</v>
      </c>
      <c r="S889" s="734" t="s">
        <v>1025</v>
      </c>
      <c r="T889" s="728" t="s">
        <v>879</v>
      </c>
      <c r="U889" s="737" t="s">
        <v>6819</v>
      </c>
      <c r="V889" s="1030"/>
      <c r="W889" s="727"/>
      <c r="X889" s="727"/>
      <c r="Y889" s="727"/>
      <c r="Z889" s="734" t="s">
        <v>6811</v>
      </c>
      <c r="AA889" s="727"/>
      <c r="AB889" s="734" t="s">
        <v>6809</v>
      </c>
      <c r="AC889" s="734" t="s">
        <v>6810</v>
      </c>
      <c r="AD889" s="734">
        <v>19012</v>
      </c>
      <c r="AE889" s="734" t="s">
        <v>1801</v>
      </c>
      <c r="AF889" s="734" t="s">
        <v>6811</v>
      </c>
      <c r="AG889" s="727"/>
      <c r="AH889" s="727"/>
      <c r="AI889" s="727"/>
      <c r="AJ889" s="727"/>
      <c r="AK889" s="727"/>
      <c r="AL889" s="727"/>
      <c r="AM889" s="738"/>
      <c r="AN889" s="738"/>
      <c r="AO889" s="739"/>
      <c r="AP889" s="691" t="s">
        <v>734</v>
      </c>
      <c r="AQ889" s="789" t="s">
        <v>737</v>
      </c>
      <c r="AR889" s="691"/>
      <c r="AS889" s="789"/>
      <c r="AT889" s="789"/>
      <c r="AU889" s="765" t="s">
        <v>763</v>
      </c>
      <c r="AV889" s="765" t="s">
        <v>763</v>
      </c>
      <c r="AW889" s="766" t="s">
        <v>763</v>
      </c>
      <c r="AX889" s="941"/>
      <c r="AY889" s="789"/>
      <c r="AZ889" s="789"/>
      <c r="BA889" s="734"/>
      <c r="BB889" s="734"/>
      <c r="BC889" s="727"/>
      <c r="BD889" s="727"/>
      <c r="BE889" s="1031" t="s">
        <v>855</v>
      </c>
      <c r="BF889" s="730" t="s">
        <v>1013</v>
      </c>
      <c r="BG889" s="746" t="s">
        <v>737</v>
      </c>
      <c r="BH889" s="963" t="s">
        <v>3612</v>
      </c>
      <c r="BI889" s="985">
        <v>190001834</v>
      </c>
    </row>
    <row r="890" spans="1:61" ht="62.25" customHeight="1">
      <c r="A890" s="805">
        <v>160002127</v>
      </c>
      <c r="B890" s="810">
        <v>16</v>
      </c>
      <c r="C890" s="727" t="s">
        <v>842</v>
      </c>
      <c r="D890" s="727"/>
      <c r="E890" s="797" t="s">
        <v>927</v>
      </c>
      <c r="F890" s="798"/>
      <c r="G890" s="791" t="s">
        <v>747</v>
      </c>
      <c r="H890" s="791" t="s">
        <v>748</v>
      </c>
      <c r="I890" s="730">
        <v>500</v>
      </c>
      <c r="J890" s="727" t="s">
        <v>749</v>
      </c>
      <c r="K890" s="807" t="s">
        <v>3448</v>
      </c>
      <c r="L890" s="800">
        <v>160000451</v>
      </c>
      <c r="M890" s="733" t="s">
        <v>6820</v>
      </c>
      <c r="N890" s="807" t="s">
        <v>6820</v>
      </c>
      <c r="O890" s="734" t="s">
        <v>6821</v>
      </c>
      <c r="P890" s="734"/>
      <c r="Q890" s="798"/>
      <c r="R890" s="734">
        <v>16160</v>
      </c>
      <c r="S890" s="798" t="s">
        <v>6822</v>
      </c>
      <c r="T890" s="728" t="s">
        <v>879</v>
      </c>
      <c r="U890" s="737" t="s">
        <v>6823</v>
      </c>
      <c r="V890" s="798"/>
      <c r="W890" s="798"/>
      <c r="X890" s="798"/>
      <c r="Y890" s="798"/>
      <c r="Z890" s="808" t="s">
        <v>6824</v>
      </c>
      <c r="AA890" s="808"/>
      <c r="AB890" s="734" t="s">
        <v>6825</v>
      </c>
      <c r="AC890" s="734" t="s">
        <v>6826</v>
      </c>
      <c r="AD890" s="734">
        <v>16000</v>
      </c>
      <c r="AE890" s="734" t="s">
        <v>959</v>
      </c>
      <c r="AF890" s="801">
        <v>545246396</v>
      </c>
      <c r="AG890" s="798"/>
      <c r="AH890" s="798" t="s">
        <v>6827</v>
      </c>
      <c r="AI890" s="798" t="s">
        <v>6828</v>
      </c>
      <c r="AJ890" s="798" t="s">
        <v>6829</v>
      </c>
      <c r="AK890" s="798"/>
      <c r="AL890" s="798"/>
      <c r="AM890" s="802"/>
      <c r="AN890" s="738"/>
      <c r="AO890" s="739"/>
      <c r="AP890" s="691" t="s">
        <v>734</v>
      </c>
      <c r="AQ890" s="718" t="s">
        <v>737</v>
      </c>
      <c r="AR890" s="691"/>
      <c r="AS890" s="740"/>
      <c r="AT890" s="718"/>
      <c r="AU890" s="765" t="s">
        <v>763</v>
      </c>
      <c r="AV890" s="765" t="s">
        <v>763</v>
      </c>
      <c r="AW890" s="766" t="s">
        <v>763</v>
      </c>
      <c r="AX890" s="772"/>
      <c r="AY890" s="740"/>
      <c r="AZ890" s="740"/>
      <c r="BA890" s="734"/>
      <c r="BB890" s="734"/>
      <c r="BC890" s="734"/>
      <c r="BD890" s="734"/>
      <c r="BE890" s="776" t="s">
        <v>6673</v>
      </c>
      <c r="BF890" s="804" t="s">
        <v>947</v>
      </c>
      <c r="BG890" s="746" t="s">
        <v>737</v>
      </c>
      <c r="BH890" s="746"/>
      <c r="BI890" s="747"/>
    </row>
    <row r="891" spans="1:61" ht="60.75" customHeight="1">
      <c r="A891" s="1032">
        <v>160006987</v>
      </c>
      <c r="B891" s="810">
        <v>16</v>
      </c>
      <c r="C891" s="727" t="s">
        <v>842</v>
      </c>
      <c r="D891" s="727"/>
      <c r="E891" s="797" t="s">
        <v>927</v>
      </c>
      <c r="F891" s="798"/>
      <c r="G891" s="791" t="s">
        <v>747</v>
      </c>
      <c r="H891" s="791" t="s">
        <v>748</v>
      </c>
      <c r="I891" s="730">
        <v>500</v>
      </c>
      <c r="J891" s="727" t="s">
        <v>749</v>
      </c>
      <c r="K891" s="881" t="s">
        <v>6830</v>
      </c>
      <c r="L891" s="800">
        <v>160000451</v>
      </c>
      <c r="M891" s="733" t="s">
        <v>6820</v>
      </c>
      <c r="N891" s="881" t="s">
        <v>6820</v>
      </c>
      <c r="O891" s="734" t="s">
        <v>6831</v>
      </c>
      <c r="P891" s="734"/>
      <c r="Q891" s="727"/>
      <c r="R891" s="736">
        <v>16000</v>
      </c>
      <c r="S891" s="734" t="s">
        <v>959</v>
      </c>
      <c r="T891" s="728" t="s">
        <v>879</v>
      </c>
      <c r="U891" s="737" t="s">
        <v>6823</v>
      </c>
      <c r="V891" s="727"/>
      <c r="W891" s="727"/>
      <c r="X891" s="727"/>
      <c r="Y891" s="727"/>
      <c r="Z891" s="734" t="s">
        <v>6832</v>
      </c>
      <c r="AA891" s="1033"/>
      <c r="AB891" s="734" t="s">
        <v>6833</v>
      </c>
      <c r="AC891" s="734" t="s">
        <v>6826</v>
      </c>
      <c r="AD891" s="734">
        <v>16959</v>
      </c>
      <c r="AE891" s="734" t="s">
        <v>6834</v>
      </c>
      <c r="AF891" s="801">
        <v>545246396</v>
      </c>
      <c r="AG891" s="727"/>
      <c r="AH891" s="727" t="s">
        <v>6827</v>
      </c>
      <c r="AI891" s="727" t="s">
        <v>6828</v>
      </c>
      <c r="AJ891" s="727" t="s">
        <v>6829</v>
      </c>
      <c r="AK891" s="727"/>
      <c r="AL891" s="727"/>
      <c r="AM891" s="1034"/>
      <c r="AN891" s="738"/>
      <c r="AO891" s="739"/>
      <c r="AP891" s="691" t="s">
        <v>734</v>
      </c>
      <c r="AQ891" s="691" t="s">
        <v>737</v>
      </c>
      <c r="AR891" s="691"/>
      <c r="AS891" s="789"/>
      <c r="AT891" s="691"/>
      <c r="AU891" s="765" t="s">
        <v>763</v>
      </c>
      <c r="AV891" s="765" t="s">
        <v>763</v>
      </c>
      <c r="AW891" s="766" t="s">
        <v>763</v>
      </c>
      <c r="AX891" s="941"/>
      <c r="AY891" s="789"/>
      <c r="AZ891" s="789"/>
      <c r="BA891" s="734"/>
      <c r="BB891" s="734"/>
      <c r="BC891" s="734"/>
      <c r="BD891" s="734"/>
      <c r="BE891" s="751" t="s">
        <v>6673</v>
      </c>
      <c r="BF891" s="797" t="s">
        <v>947</v>
      </c>
      <c r="BG891" s="746" t="s">
        <v>737</v>
      </c>
      <c r="BH891" s="963" t="s">
        <v>3612</v>
      </c>
      <c r="BI891" s="985">
        <v>160002127</v>
      </c>
    </row>
    <row r="892" spans="1:61" ht="63" customHeight="1">
      <c r="A892" s="749">
        <v>330796293</v>
      </c>
      <c r="B892" s="825">
        <v>33</v>
      </c>
      <c r="C892" s="751" t="s">
        <v>1358</v>
      </c>
      <c r="D892" s="752"/>
      <c r="E892" s="727" t="s">
        <v>1411</v>
      </c>
      <c r="F892" s="899"/>
      <c r="G892" s="736" t="s">
        <v>747</v>
      </c>
      <c r="H892" s="754" t="s">
        <v>748</v>
      </c>
      <c r="I892" s="755">
        <v>500</v>
      </c>
      <c r="J892" s="756" t="s">
        <v>749</v>
      </c>
      <c r="K892" s="778" t="s">
        <v>6835</v>
      </c>
      <c r="L892" s="758">
        <v>330781204</v>
      </c>
      <c r="M892" s="733" t="s">
        <v>6836</v>
      </c>
      <c r="N892" s="769" t="s">
        <v>6836</v>
      </c>
      <c r="O892" s="734" t="s">
        <v>6837</v>
      </c>
      <c r="P892" s="760"/>
      <c r="Q892" s="736"/>
      <c r="R892" s="736">
        <v>33120</v>
      </c>
      <c r="S892" s="761" t="s">
        <v>1956</v>
      </c>
      <c r="T892" s="728" t="s">
        <v>879</v>
      </c>
      <c r="U892" s="737" t="s">
        <v>6838</v>
      </c>
      <c r="V892" s="736" t="s">
        <v>724</v>
      </c>
      <c r="W892" s="736" t="s">
        <v>6839</v>
      </c>
      <c r="X892" s="736" t="s">
        <v>6840</v>
      </c>
      <c r="Y892" s="736" t="s">
        <v>727</v>
      </c>
      <c r="Z892" s="736" t="s">
        <v>6841</v>
      </c>
      <c r="AA892" s="736"/>
      <c r="AB892" s="734" t="s">
        <v>6842</v>
      </c>
      <c r="AC892" s="736"/>
      <c r="AD892" s="736">
        <v>33164</v>
      </c>
      <c r="AE892" s="734" t="s">
        <v>6843</v>
      </c>
      <c r="AF892" s="736" t="s">
        <v>6844</v>
      </c>
      <c r="AG892" s="736"/>
      <c r="AH892" s="736"/>
      <c r="AI892" s="736"/>
      <c r="AJ892" s="736"/>
      <c r="AK892" s="736"/>
      <c r="AL892" s="736"/>
      <c r="AM892" s="763"/>
      <c r="AN892" s="738"/>
      <c r="AO892" s="739"/>
      <c r="AP892" s="691" t="s">
        <v>734</v>
      </c>
      <c r="AQ892" s="742" t="s">
        <v>734</v>
      </c>
      <c r="AR892" s="742" t="s">
        <v>748</v>
      </c>
      <c r="AS892" s="775" t="s">
        <v>6845</v>
      </c>
      <c r="AT892" s="742"/>
      <c r="AU892" s="743">
        <v>43831</v>
      </c>
      <c r="AV892" s="743">
        <v>45657</v>
      </c>
      <c r="AW892" s="744">
        <v>33</v>
      </c>
      <c r="AX892" s="743">
        <v>44166</v>
      </c>
      <c r="AY892" s="742" t="s">
        <v>869</v>
      </c>
      <c r="AZ892" s="775"/>
      <c r="BA892" s="734"/>
      <c r="BB892" s="736"/>
      <c r="BC892" s="736"/>
      <c r="BD892" s="736"/>
      <c r="BE892" s="734" t="s">
        <v>855</v>
      </c>
      <c r="BF892" s="753" t="s">
        <v>1942</v>
      </c>
      <c r="BG892" s="746" t="s">
        <v>737</v>
      </c>
      <c r="BH892" s="746"/>
      <c r="BI892" s="747"/>
    </row>
    <row r="893" spans="1:61" ht="40.15" customHeight="1">
      <c r="A893" s="1007">
        <v>230000093</v>
      </c>
      <c r="B893" s="820">
        <v>23</v>
      </c>
      <c r="C893" s="753" t="s">
        <v>765</v>
      </c>
      <c r="D893" s="728"/>
      <c r="E893" s="753" t="s">
        <v>1035</v>
      </c>
      <c r="F893" s="785"/>
      <c r="G893" s="1008" t="s">
        <v>769</v>
      </c>
      <c r="H893" s="771" t="s">
        <v>770</v>
      </c>
      <c r="I893" s="770">
        <v>354</v>
      </c>
      <c r="J893" s="771" t="s">
        <v>771</v>
      </c>
      <c r="K893" s="1009" t="s">
        <v>6846</v>
      </c>
      <c r="L893" s="1010">
        <v>230780058</v>
      </c>
      <c r="M893" s="1015" t="s">
        <v>6847</v>
      </c>
      <c r="N893" s="769" t="s">
        <v>6847</v>
      </c>
      <c r="O893" s="734" t="s">
        <v>6848</v>
      </c>
      <c r="P893" s="734"/>
      <c r="Q893" s="787"/>
      <c r="R893" s="736">
        <v>23200</v>
      </c>
      <c r="S893" s="787" t="s">
        <v>1053</v>
      </c>
      <c r="T893" s="728" t="s">
        <v>879</v>
      </c>
      <c r="U893" s="737" t="s">
        <v>6849</v>
      </c>
      <c r="V893" s="736"/>
      <c r="W893" s="734"/>
      <c r="X893" s="736"/>
      <c r="Y893" s="736"/>
      <c r="Z893" s="734" t="s">
        <v>6850</v>
      </c>
      <c r="AA893" s="734"/>
      <c r="AB893" s="734" t="s">
        <v>6851</v>
      </c>
      <c r="AC893" s="736"/>
      <c r="AD893" s="736">
        <v>23200</v>
      </c>
      <c r="AE893" s="734" t="s">
        <v>1053</v>
      </c>
      <c r="AF893" s="736" t="s">
        <v>6852</v>
      </c>
      <c r="AG893" s="734"/>
      <c r="AH893" s="734"/>
      <c r="AI893" s="734"/>
      <c r="AJ893" s="734"/>
      <c r="AK893" s="734"/>
      <c r="AL893" s="734"/>
      <c r="AM893" s="763"/>
      <c r="AN893" s="738"/>
      <c r="AO893" s="765"/>
      <c r="AP893" s="691" t="s">
        <v>737</v>
      </c>
      <c r="AQ893" s="859" t="s">
        <v>737</v>
      </c>
      <c r="AR893" s="691"/>
      <c r="AS893" s="752"/>
      <c r="AT893" s="822" t="s">
        <v>1769</v>
      </c>
      <c r="AU893" s="765" t="s">
        <v>763</v>
      </c>
      <c r="AV893" s="765" t="s">
        <v>763</v>
      </c>
      <c r="AW893" s="766" t="s">
        <v>763</v>
      </c>
      <c r="AX893" s="765"/>
      <c r="AY893" s="718"/>
      <c r="AZ893" s="752"/>
      <c r="BA893" s="791" t="s">
        <v>6853</v>
      </c>
      <c r="BB893" s="791" t="s">
        <v>6854</v>
      </c>
      <c r="BC893" s="793"/>
      <c r="BD893" s="793"/>
      <c r="BE893" s="773" t="s">
        <v>1049</v>
      </c>
      <c r="BF893" s="785" t="s">
        <v>1050</v>
      </c>
      <c r="BG893" s="746" t="s">
        <v>737</v>
      </c>
      <c r="BH893" s="746"/>
      <c r="BI893" s="747"/>
    </row>
    <row r="894" spans="1:61" ht="40.15" customHeight="1">
      <c r="A894" s="1022">
        <v>230003659</v>
      </c>
      <c r="B894" s="820">
        <v>23</v>
      </c>
      <c r="C894" s="753" t="s">
        <v>765</v>
      </c>
      <c r="D894" s="728"/>
      <c r="E894" s="753" t="s">
        <v>1035</v>
      </c>
      <c r="F894" s="785"/>
      <c r="G894" s="754" t="s">
        <v>747</v>
      </c>
      <c r="H894" s="754" t="s">
        <v>748</v>
      </c>
      <c r="I894" s="847">
        <v>500</v>
      </c>
      <c r="J894" s="843" t="s">
        <v>749</v>
      </c>
      <c r="K894" s="769" t="s">
        <v>6855</v>
      </c>
      <c r="L894" s="851">
        <v>230780058</v>
      </c>
      <c r="M894" s="1023" t="s">
        <v>6847</v>
      </c>
      <c r="N894" s="769" t="s">
        <v>6847</v>
      </c>
      <c r="O894" s="734" t="s">
        <v>6856</v>
      </c>
      <c r="P894" s="734"/>
      <c r="Q894" s="756"/>
      <c r="R894" s="736">
        <v>23100</v>
      </c>
      <c r="S894" s="756" t="s">
        <v>6857</v>
      </c>
      <c r="T894" s="728" t="s">
        <v>879</v>
      </c>
      <c r="U894" s="737" t="s">
        <v>6858</v>
      </c>
      <c r="V894" s="736"/>
      <c r="W894" s="734"/>
      <c r="X894" s="736"/>
      <c r="Y894" s="736"/>
      <c r="Z894" s="736" t="s">
        <v>6859</v>
      </c>
      <c r="AA894" s="736"/>
      <c r="AB894" s="734" t="s">
        <v>6851</v>
      </c>
      <c r="AC894" s="736"/>
      <c r="AD894" s="736">
        <v>23200</v>
      </c>
      <c r="AE894" s="734" t="s">
        <v>1053</v>
      </c>
      <c r="AF894" s="736" t="s">
        <v>6852</v>
      </c>
      <c r="AG894" s="734"/>
      <c r="AH894" s="734"/>
      <c r="AI894" s="734"/>
      <c r="AJ894" s="734"/>
      <c r="AK894" s="734"/>
      <c r="AL894" s="734"/>
      <c r="AM894" s="763"/>
      <c r="AN894" s="738"/>
      <c r="AO894" s="858"/>
      <c r="AP894" s="1024" t="s">
        <v>734</v>
      </c>
      <c r="AQ894" s="859" t="s">
        <v>737</v>
      </c>
      <c r="AR894" s="691"/>
      <c r="AS894" s="752"/>
      <c r="AT894" s="822" t="s">
        <v>1769</v>
      </c>
      <c r="AU894" s="765" t="s">
        <v>763</v>
      </c>
      <c r="AV894" s="765" t="s">
        <v>763</v>
      </c>
      <c r="AW894" s="766" t="s">
        <v>763</v>
      </c>
      <c r="AX894" s="765"/>
      <c r="AY894" s="691"/>
      <c r="AZ894" s="752"/>
      <c r="BA894" s="734"/>
      <c r="BB894" s="736"/>
      <c r="BC894" s="736"/>
      <c r="BD894" s="736"/>
      <c r="BE894" s="734" t="s">
        <v>1049</v>
      </c>
      <c r="BF894" s="753" t="s">
        <v>1050</v>
      </c>
      <c r="BG894" s="746" t="s">
        <v>737</v>
      </c>
      <c r="BH894" s="963" t="s">
        <v>3612</v>
      </c>
      <c r="BI894" s="985">
        <v>230004129</v>
      </c>
    </row>
    <row r="895" spans="1:61" ht="60.75" customHeight="1">
      <c r="A895" s="846">
        <v>230004129</v>
      </c>
      <c r="B895" s="820">
        <v>23</v>
      </c>
      <c r="C895" s="753" t="s">
        <v>765</v>
      </c>
      <c r="D895" s="728"/>
      <c r="E895" s="753" t="s">
        <v>1035</v>
      </c>
      <c r="F895" s="785"/>
      <c r="G895" s="754" t="s">
        <v>747</v>
      </c>
      <c r="H895" s="754" t="s">
        <v>748</v>
      </c>
      <c r="I895" s="847">
        <v>500</v>
      </c>
      <c r="J895" s="843" t="s">
        <v>749</v>
      </c>
      <c r="K895" s="856" t="s">
        <v>6860</v>
      </c>
      <c r="L895" s="786">
        <v>230780058</v>
      </c>
      <c r="M895" s="733" t="s">
        <v>6847</v>
      </c>
      <c r="N895" s="812" t="s">
        <v>6847</v>
      </c>
      <c r="O895" s="734" t="s">
        <v>6861</v>
      </c>
      <c r="P895" s="734"/>
      <c r="Q895" s="760"/>
      <c r="R895" s="736">
        <v>23200</v>
      </c>
      <c r="S895" s="760" t="s">
        <v>1053</v>
      </c>
      <c r="T895" s="728" t="s">
        <v>879</v>
      </c>
      <c r="U895" s="737" t="s">
        <v>6858</v>
      </c>
      <c r="V895" s="736"/>
      <c r="W895" s="734"/>
      <c r="X895" s="736"/>
      <c r="Y895" s="736"/>
      <c r="Z895" s="736" t="s">
        <v>6852</v>
      </c>
      <c r="AA895" s="736"/>
      <c r="AB895" s="734" t="s">
        <v>6861</v>
      </c>
      <c r="AC895" s="736"/>
      <c r="AD895" s="736">
        <v>23200</v>
      </c>
      <c r="AE895" s="734" t="s">
        <v>1053</v>
      </c>
      <c r="AF895" s="736" t="s">
        <v>6852</v>
      </c>
      <c r="AG895" s="791"/>
      <c r="AH895" s="791"/>
      <c r="AI895" s="791"/>
      <c r="AJ895" s="791"/>
      <c r="AK895" s="791"/>
      <c r="AL895" s="791"/>
      <c r="AM895" s="763"/>
      <c r="AN895" s="738"/>
      <c r="AO895" s="858"/>
      <c r="AP895" s="904" t="s">
        <v>734</v>
      </c>
      <c r="AQ895" s="859" t="s">
        <v>737</v>
      </c>
      <c r="AR895" s="691"/>
      <c r="AS895" s="752"/>
      <c r="AT895" s="822" t="s">
        <v>1769</v>
      </c>
      <c r="AU895" s="765" t="s">
        <v>763</v>
      </c>
      <c r="AV895" s="765" t="s">
        <v>763</v>
      </c>
      <c r="AW895" s="766" t="s">
        <v>763</v>
      </c>
      <c r="AX895" s="765"/>
      <c r="AY895" s="718"/>
      <c r="AZ895" s="752"/>
      <c r="BA895" s="791"/>
      <c r="BB895" s="793"/>
      <c r="BC895" s="793"/>
      <c r="BD895" s="793"/>
      <c r="BE895" s="773" t="s">
        <v>1049</v>
      </c>
      <c r="BF895" s="785" t="s">
        <v>1050</v>
      </c>
      <c r="BG895" s="746" t="s">
        <v>737</v>
      </c>
      <c r="BH895" s="746"/>
      <c r="BI895" s="747"/>
    </row>
    <row r="896" spans="1:61" ht="60" customHeight="1">
      <c r="A896" s="1022">
        <v>230781585</v>
      </c>
      <c r="B896" s="820">
        <v>23</v>
      </c>
      <c r="C896" s="753" t="s">
        <v>765</v>
      </c>
      <c r="D896" s="728"/>
      <c r="E896" s="753" t="s">
        <v>1035</v>
      </c>
      <c r="F896" s="785"/>
      <c r="G896" s="754" t="s">
        <v>747</v>
      </c>
      <c r="H896" s="754" t="s">
        <v>748</v>
      </c>
      <c r="I896" s="847">
        <v>500</v>
      </c>
      <c r="J896" s="843" t="s">
        <v>749</v>
      </c>
      <c r="K896" s="850" t="s">
        <v>6862</v>
      </c>
      <c r="L896" s="851">
        <v>230780058</v>
      </c>
      <c r="M896" s="1023" t="s">
        <v>6847</v>
      </c>
      <c r="N896" s="769" t="s">
        <v>6847</v>
      </c>
      <c r="O896" s="734" t="s">
        <v>6863</v>
      </c>
      <c r="P896" s="734" t="s">
        <v>6864</v>
      </c>
      <c r="Q896" s="756"/>
      <c r="R896" s="736">
        <v>23200</v>
      </c>
      <c r="S896" s="756" t="s">
        <v>1053</v>
      </c>
      <c r="T896" s="728" t="s">
        <v>879</v>
      </c>
      <c r="U896" s="737" t="s">
        <v>6858</v>
      </c>
      <c r="V896" s="736"/>
      <c r="W896" s="734"/>
      <c r="X896" s="736"/>
      <c r="Y896" s="736"/>
      <c r="Z896" s="736" t="s">
        <v>6865</v>
      </c>
      <c r="AA896" s="736"/>
      <c r="AB896" s="734" t="s">
        <v>6851</v>
      </c>
      <c r="AC896" s="736"/>
      <c r="AD896" s="736">
        <v>23200</v>
      </c>
      <c r="AE896" s="734" t="s">
        <v>1053</v>
      </c>
      <c r="AF896" s="736" t="s">
        <v>6852</v>
      </c>
      <c r="AG896" s="734"/>
      <c r="AH896" s="734"/>
      <c r="AI896" s="734"/>
      <c r="AJ896" s="734"/>
      <c r="AK896" s="734"/>
      <c r="AL896" s="734"/>
      <c r="AM896" s="763"/>
      <c r="AN896" s="738"/>
      <c r="AO896" s="858"/>
      <c r="AP896" s="1024" t="s">
        <v>734</v>
      </c>
      <c r="AQ896" s="859" t="s">
        <v>737</v>
      </c>
      <c r="AR896" s="691"/>
      <c r="AS896" s="752"/>
      <c r="AT896" s="822" t="s">
        <v>1769</v>
      </c>
      <c r="AU896" s="765" t="s">
        <v>763</v>
      </c>
      <c r="AV896" s="765" t="s">
        <v>763</v>
      </c>
      <c r="AW896" s="766" t="s">
        <v>763</v>
      </c>
      <c r="AX896" s="765"/>
      <c r="AY896" s="691"/>
      <c r="AZ896" s="752"/>
      <c r="BA896" s="734"/>
      <c r="BB896" s="736"/>
      <c r="BC896" s="736"/>
      <c r="BD896" s="736"/>
      <c r="BE896" s="734" t="s">
        <v>1049</v>
      </c>
      <c r="BF896" s="753" t="s">
        <v>1050</v>
      </c>
      <c r="BG896" s="746" t="s">
        <v>737</v>
      </c>
      <c r="BH896" s="963" t="s">
        <v>3612</v>
      </c>
      <c r="BI896" s="985">
        <v>230004129</v>
      </c>
    </row>
    <row r="897" spans="1:61" ht="54.75" customHeight="1">
      <c r="A897" s="749">
        <v>330792631</v>
      </c>
      <c r="B897" s="825">
        <v>33</v>
      </c>
      <c r="C897" s="727" t="s">
        <v>1277</v>
      </c>
      <c r="D897" s="752"/>
      <c r="E897" s="753" t="s">
        <v>1055</v>
      </c>
      <c r="F897" s="826"/>
      <c r="G897" s="736" t="s">
        <v>747</v>
      </c>
      <c r="H897" s="754" t="s">
        <v>748</v>
      </c>
      <c r="I897" s="755">
        <v>500</v>
      </c>
      <c r="J897" s="756" t="s">
        <v>749</v>
      </c>
      <c r="K897" s="778" t="s">
        <v>6866</v>
      </c>
      <c r="L897" s="758">
        <v>330781212</v>
      </c>
      <c r="M897" s="733" t="s">
        <v>6867</v>
      </c>
      <c r="N897" s="769" t="s">
        <v>6867</v>
      </c>
      <c r="O897" s="734" t="s">
        <v>6868</v>
      </c>
      <c r="P897" s="760"/>
      <c r="Q897" s="736"/>
      <c r="R897" s="736">
        <v>33430</v>
      </c>
      <c r="S897" s="761" t="s">
        <v>6869</v>
      </c>
      <c r="T897" s="728" t="s">
        <v>879</v>
      </c>
      <c r="U897" s="737" t="s">
        <v>6870</v>
      </c>
      <c r="V897" s="736"/>
      <c r="W897" s="736"/>
      <c r="X897" s="736"/>
      <c r="Y897" s="736"/>
      <c r="Z897" s="736" t="s">
        <v>6871</v>
      </c>
      <c r="AA897" s="736"/>
      <c r="AB897" s="734" t="s">
        <v>6872</v>
      </c>
      <c r="AC897" s="736"/>
      <c r="AD897" s="736">
        <v>33430</v>
      </c>
      <c r="AE897" s="734" t="s">
        <v>6869</v>
      </c>
      <c r="AF897" s="736" t="s">
        <v>6871</v>
      </c>
      <c r="AG897" s="736"/>
      <c r="AH897" s="736"/>
      <c r="AI897" s="736"/>
      <c r="AJ897" s="734"/>
      <c r="AK897" s="736"/>
      <c r="AL897" s="736"/>
      <c r="AM897" s="763"/>
      <c r="AN897" s="738"/>
      <c r="AO897" s="739"/>
      <c r="AP897" s="691" t="s">
        <v>734</v>
      </c>
      <c r="AQ897" s="742" t="s">
        <v>734</v>
      </c>
      <c r="AR897" s="742" t="s">
        <v>748</v>
      </c>
      <c r="AS897" s="742" t="s">
        <v>6873</v>
      </c>
      <c r="AT897" s="742"/>
      <c r="AU897" s="743">
        <v>43417</v>
      </c>
      <c r="AV897" s="743">
        <v>45242</v>
      </c>
      <c r="AW897" s="744">
        <v>33</v>
      </c>
      <c r="AX897" s="743">
        <v>43417</v>
      </c>
      <c r="AY897" s="742" t="s">
        <v>869</v>
      </c>
      <c r="AZ897" s="775" t="s">
        <v>734</v>
      </c>
      <c r="BA897" s="734"/>
      <c r="BB897" s="736"/>
      <c r="BC897" s="736"/>
      <c r="BD897" s="736"/>
      <c r="BE897" s="735" t="s">
        <v>713</v>
      </c>
      <c r="BF897" s="753" t="s">
        <v>1070</v>
      </c>
      <c r="BG897" s="746" t="s">
        <v>737</v>
      </c>
      <c r="BH897" s="746"/>
      <c r="BI897" s="747"/>
    </row>
    <row r="898" spans="1:61" ht="40.15" customHeight="1">
      <c r="A898" s="749">
        <v>240007609</v>
      </c>
      <c r="B898" s="840">
        <v>24</v>
      </c>
      <c r="C898" s="751" t="s">
        <v>1434</v>
      </c>
      <c r="D898" s="752"/>
      <c r="E898" s="791" t="s">
        <v>4529</v>
      </c>
      <c r="F898" s="753" t="s">
        <v>1594</v>
      </c>
      <c r="G898" s="736" t="s">
        <v>747</v>
      </c>
      <c r="H898" s="754" t="s">
        <v>748</v>
      </c>
      <c r="I898" s="755">
        <v>500</v>
      </c>
      <c r="J898" s="756" t="s">
        <v>749</v>
      </c>
      <c r="K898" s="778" t="s">
        <v>6874</v>
      </c>
      <c r="L898" s="758">
        <v>240000042</v>
      </c>
      <c r="M898" s="733" t="s">
        <v>6875</v>
      </c>
      <c r="N898" s="769" t="s">
        <v>6875</v>
      </c>
      <c r="O898" s="734" t="s">
        <v>6876</v>
      </c>
      <c r="P898" s="760"/>
      <c r="Q898" s="736"/>
      <c r="R898" s="736">
        <v>24170</v>
      </c>
      <c r="S898" s="761" t="s">
        <v>6877</v>
      </c>
      <c r="T898" s="728" t="s">
        <v>879</v>
      </c>
      <c r="U898" s="737" t="s">
        <v>6878</v>
      </c>
      <c r="V898" s="736"/>
      <c r="W898" s="736"/>
      <c r="X898" s="736"/>
      <c r="Y898" s="736"/>
      <c r="Z898" s="736" t="s">
        <v>6879</v>
      </c>
      <c r="AA898" s="736"/>
      <c r="AB898" s="734" t="s">
        <v>6876</v>
      </c>
      <c r="AC898" s="736"/>
      <c r="AD898" s="736">
        <v>24170</v>
      </c>
      <c r="AE898" s="734" t="s">
        <v>6877</v>
      </c>
      <c r="AF898" s="736" t="s">
        <v>6879</v>
      </c>
      <c r="AG898" s="736"/>
      <c r="AH898" s="736"/>
      <c r="AI898" s="736"/>
      <c r="AJ898" s="734"/>
      <c r="AK898" s="736"/>
      <c r="AL898" s="736"/>
      <c r="AM898" s="763"/>
      <c r="AN898" s="738"/>
      <c r="AO898" s="739"/>
      <c r="AP898" s="936" t="s">
        <v>734</v>
      </c>
      <c r="AQ898" s="822" t="s">
        <v>734</v>
      </c>
      <c r="AR898" s="742" t="s">
        <v>748</v>
      </c>
      <c r="AS898" s="742" t="s">
        <v>6880</v>
      </c>
      <c r="AT898" s="742" t="s">
        <v>6881</v>
      </c>
      <c r="AU898" s="743">
        <v>44927</v>
      </c>
      <c r="AV898" s="743">
        <v>46752</v>
      </c>
      <c r="AW898" s="744">
        <v>24</v>
      </c>
      <c r="AX898" s="743">
        <v>44938</v>
      </c>
      <c r="AY898" s="742" t="s">
        <v>869</v>
      </c>
      <c r="AZ898" s="743" t="s">
        <v>734</v>
      </c>
      <c r="BA898" s="734"/>
      <c r="BB898" s="736"/>
      <c r="BC898" s="736"/>
      <c r="BD898" s="736"/>
      <c r="BE898" s="767" t="s">
        <v>1535</v>
      </c>
      <c r="BF898" s="794" t="s">
        <v>1610</v>
      </c>
      <c r="BG898" s="746" t="s">
        <v>737</v>
      </c>
      <c r="BH898" s="746"/>
      <c r="BI898" s="747"/>
    </row>
    <row r="899" spans="1:61" ht="75" customHeight="1">
      <c r="A899" s="749">
        <v>240009308</v>
      </c>
      <c r="B899" s="840">
        <v>24</v>
      </c>
      <c r="C899" s="751" t="s">
        <v>1434</v>
      </c>
      <c r="D899" s="752"/>
      <c r="E899" s="791" t="s">
        <v>4529</v>
      </c>
      <c r="F899" s="753" t="s">
        <v>1594</v>
      </c>
      <c r="G899" s="736" t="s">
        <v>827</v>
      </c>
      <c r="H899" s="754" t="s">
        <v>748</v>
      </c>
      <c r="I899" s="770">
        <v>354</v>
      </c>
      <c r="J899" s="771" t="s">
        <v>771</v>
      </c>
      <c r="K899" s="757" t="s">
        <v>6882</v>
      </c>
      <c r="L899" s="758">
        <v>240000042</v>
      </c>
      <c r="M899" s="733" t="s">
        <v>6875</v>
      </c>
      <c r="N899" s="769" t="s">
        <v>6875</v>
      </c>
      <c r="O899" s="760" t="s">
        <v>6883</v>
      </c>
      <c r="P899" s="760"/>
      <c r="Q899" s="736"/>
      <c r="R899" s="736">
        <v>24170</v>
      </c>
      <c r="S899" s="761" t="s">
        <v>6884</v>
      </c>
      <c r="T899" s="728" t="s">
        <v>879</v>
      </c>
      <c r="U899" s="737" t="s">
        <v>6885</v>
      </c>
      <c r="V899" s="736"/>
      <c r="W899" s="736"/>
      <c r="X899" s="736"/>
      <c r="Y899" s="736"/>
      <c r="Z899" s="736" t="s">
        <v>6886</v>
      </c>
      <c r="AA899" s="736"/>
      <c r="AB899" s="734" t="s">
        <v>6887</v>
      </c>
      <c r="AC899" s="736"/>
      <c r="AD899" s="736">
        <v>24170</v>
      </c>
      <c r="AE899" s="734" t="s">
        <v>6884</v>
      </c>
      <c r="AF899" s="736" t="s">
        <v>6879</v>
      </c>
      <c r="AG899" s="736"/>
      <c r="AH899" s="736"/>
      <c r="AI899" s="736"/>
      <c r="AJ899" s="736"/>
      <c r="AK899" s="736"/>
      <c r="AL899" s="736"/>
      <c r="AM899" s="763"/>
      <c r="AN899" s="738"/>
      <c r="AO899" s="764"/>
      <c r="AP899" s="691" t="s">
        <v>737</v>
      </c>
      <c r="AQ899" s="740" t="s">
        <v>737</v>
      </c>
      <c r="AR899" s="691"/>
      <c r="AS899" s="691"/>
      <c r="AT899" s="740"/>
      <c r="AU899" s="765" t="s">
        <v>763</v>
      </c>
      <c r="AV899" s="765" t="s">
        <v>763</v>
      </c>
      <c r="AW899" s="766" t="s">
        <v>763</v>
      </c>
      <c r="AX899" s="765"/>
      <c r="AY899" s="691"/>
      <c r="AZ899" s="752"/>
      <c r="BA899" s="734" t="s">
        <v>778</v>
      </c>
      <c r="BB899" s="736"/>
      <c r="BC899" s="736"/>
      <c r="BD899" s="736"/>
      <c r="BE899" s="734" t="s">
        <v>1277</v>
      </c>
      <c r="BF899" s="794" t="s">
        <v>1610</v>
      </c>
      <c r="BG899" s="746" t="s">
        <v>737</v>
      </c>
      <c r="BH899" s="746"/>
      <c r="BI899" s="747"/>
    </row>
    <row r="900" spans="1:61" ht="70.5" customHeight="1">
      <c r="A900" s="749">
        <v>240006288</v>
      </c>
      <c r="B900" s="840">
        <v>24</v>
      </c>
      <c r="C900" s="753" t="s">
        <v>765</v>
      </c>
      <c r="D900" s="728"/>
      <c r="E900" s="753" t="s">
        <v>4106</v>
      </c>
      <c r="F900" s="753" t="s">
        <v>1594</v>
      </c>
      <c r="G900" s="736" t="s">
        <v>769</v>
      </c>
      <c r="H900" s="754" t="s">
        <v>770</v>
      </c>
      <c r="I900" s="770">
        <v>354</v>
      </c>
      <c r="J900" s="771" t="s">
        <v>771</v>
      </c>
      <c r="K900" s="757" t="s">
        <v>6888</v>
      </c>
      <c r="L900" s="758">
        <v>240000059</v>
      </c>
      <c r="M900" s="733" t="s">
        <v>6889</v>
      </c>
      <c r="N900" s="769" t="s">
        <v>6889</v>
      </c>
      <c r="O900" s="760" t="s">
        <v>6890</v>
      </c>
      <c r="P900" s="760" t="s">
        <v>6891</v>
      </c>
      <c r="Q900" s="736"/>
      <c r="R900" s="736">
        <v>24108</v>
      </c>
      <c r="S900" s="761" t="s">
        <v>6892</v>
      </c>
      <c r="T900" s="728" t="s">
        <v>879</v>
      </c>
      <c r="U900" s="737" t="s">
        <v>6893</v>
      </c>
      <c r="V900" s="736"/>
      <c r="W900" s="736"/>
      <c r="X900" s="736"/>
      <c r="Y900" s="736"/>
      <c r="Z900" s="736" t="s">
        <v>6894</v>
      </c>
      <c r="AA900" s="736"/>
      <c r="AB900" s="734" t="s">
        <v>6895</v>
      </c>
      <c r="AC900" s="736" t="s">
        <v>6891</v>
      </c>
      <c r="AD900" s="736">
        <v>24108</v>
      </c>
      <c r="AE900" s="734" t="s">
        <v>6892</v>
      </c>
      <c r="AF900" s="736" t="s">
        <v>6894</v>
      </c>
      <c r="AG900" s="736"/>
      <c r="AH900" s="736"/>
      <c r="AI900" s="736"/>
      <c r="AJ900" s="734"/>
      <c r="AK900" s="736"/>
      <c r="AL900" s="736"/>
      <c r="AM900" s="763"/>
      <c r="AN900" s="738"/>
      <c r="AO900" s="764"/>
      <c r="AP900" s="740" t="s">
        <v>734</v>
      </c>
      <c r="AQ900" s="742" t="s">
        <v>734</v>
      </c>
      <c r="AR900" s="742" t="s">
        <v>1757</v>
      </c>
      <c r="AS900" s="775" t="s">
        <v>6896</v>
      </c>
      <c r="AT900" s="742"/>
      <c r="AU900" s="743">
        <v>43831</v>
      </c>
      <c r="AV900" s="743">
        <v>45657</v>
      </c>
      <c r="AW900" s="744">
        <v>24</v>
      </c>
      <c r="AX900" s="743">
        <v>43809</v>
      </c>
      <c r="AY900" s="742" t="s">
        <v>6897</v>
      </c>
      <c r="AZ900" s="775" t="s">
        <v>734</v>
      </c>
      <c r="BA900" s="734"/>
      <c r="BB900" s="736"/>
      <c r="BC900" s="736"/>
      <c r="BD900" s="736"/>
      <c r="BE900" s="773" t="s">
        <v>1049</v>
      </c>
      <c r="BF900" s="794" t="s">
        <v>1610</v>
      </c>
      <c r="BG900" s="746" t="s">
        <v>737</v>
      </c>
      <c r="BH900" s="746"/>
      <c r="BI900" s="747"/>
    </row>
    <row r="901" spans="1:61" ht="81.75" customHeight="1">
      <c r="A901" s="749">
        <v>240007617</v>
      </c>
      <c r="B901" s="840">
        <v>24</v>
      </c>
      <c r="C901" s="753" t="s">
        <v>765</v>
      </c>
      <c r="D901" s="728"/>
      <c r="E901" s="753" t="s">
        <v>4106</v>
      </c>
      <c r="F901" s="753" t="s">
        <v>1594</v>
      </c>
      <c r="G901" s="736" t="s">
        <v>747</v>
      </c>
      <c r="H901" s="754" t="s">
        <v>748</v>
      </c>
      <c r="I901" s="755">
        <v>500</v>
      </c>
      <c r="J901" s="756" t="s">
        <v>749</v>
      </c>
      <c r="K901" s="778" t="s">
        <v>6898</v>
      </c>
      <c r="L901" s="758">
        <v>240000059</v>
      </c>
      <c r="M901" s="733" t="s">
        <v>6889</v>
      </c>
      <c r="N901" s="769" t="s">
        <v>6889</v>
      </c>
      <c r="O901" s="734" t="s">
        <v>6899</v>
      </c>
      <c r="P901" s="734" t="s">
        <v>6891</v>
      </c>
      <c r="Q901" s="736"/>
      <c r="R901" s="736">
        <v>24108</v>
      </c>
      <c r="S901" s="761" t="s">
        <v>6892</v>
      </c>
      <c r="T901" s="728" t="s">
        <v>879</v>
      </c>
      <c r="U901" s="737" t="s">
        <v>6900</v>
      </c>
      <c r="V901" s="736"/>
      <c r="W901" s="736"/>
      <c r="X901" s="736"/>
      <c r="Y901" s="736"/>
      <c r="Z901" s="736" t="s">
        <v>6901</v>
      </c>
      <c r="AA901" s="736"/>
      <c r="AB901" s="734" t="s">
        <v>6902</v>
      </c>
      <c r="AC901" s="736" t="s">
        <v>6891</v>
      </c>
      <c r="AD901" s="736">
        <v>24108</v>
      </c>
      <c r="AE901" s="734" t="s">
        <v>6892</v>
      </c>
      <c r="AF901" s="736" t="s">
        <v>6894</v>
      </c>
      <c r="AG901" s="736"/>
      <c r="AH901" s="736"/>
      <c r="AI901" s="736"/>
      <c r="AJ901" s="734"/>
      <c r="AK901" s="736"/>
      <c r="AL901" s="736"/>
      <c r="AM901" s="763"/>
      <c r="AN901" s="738"/>
      <c r="AO901" s="764"/>
      <c r="AP901" s="691" t="s">
        <v>734</v>
      </c>
      <c r="AQ901" s="742" t="s">
        <v>734</v>
      </c>
      <c r="AR901" s="742" t="s">
        <v>1757</v>
      </c>
      <c r="AS901" s="775" t="s">
        <v>6896</v>
      </c>
      <c r="AT901" s="742"/>
      <c r="AU901" s="743">
        <v>43831</v>
      </c>
      <c r="AV901" s="743">
        <v>45657</v>
      </c>
      <c r="AW901" s="744">
        <v>24</v>
      </c>
      <c r="AX901" s="743">
        <v>43809</v>
      </c>
      <c r="AY901" s="742" t="s">
        <v>6897</v>
      </c>
      <c r="AZ901" s="775" t="s">
        <v>734</v>
      </c>
      <c r="BA901" s="734"/>
      <c r="BB901" s="736"/>
      <c r="BC901" s="736"/>
      <c r="BD901" s="736"/>
      <c r="BE901" s="773" t="s">
        <v>1049</v>
      </c>
      <c r="BF901" s="794" t="s">
        <v>1610</v>
      </c>
      <c r="BG901" s="746" t="s">
        <v>737</v>
      </c>
      <c r="BH901" s="746"/>
      <c r="BI901" s="747"/>
    </row>
    <row r="902" spans="1:61" ht="40.15" customHeight="1">
      <c r="A902" s="805">
        <v>160004669</v>
      </c>
      <c r="B902" s="712">
        <v>16</v>
      </c>
      <c r="C902" s="727" t="s">
        <v>842</v>
      </c>
      <c r="D902" s="727"/>
      <c r="E902" s="797" t="s">
        <v>927</v>
      </c>
      <c r="F902" s="798"/>
      <c r="G902" s="791" t="s">
        <v>747</v>
      </c>
      <c r="H902" s="791" t="s">
        <v>748</v>
      </c>
      <c r="I902" s="730">
        <v>500</v>
      </c>
      <c r="J902" s="727" t="s">
        <v>749</v>
      </c>
      <c r="K902" s="856" t="s">
        <v>6903</v>
      </c>
      <c r="L902" s="800">
        <v>160000485</v>
      </c>
      <c r="M902" s="733" t="s">
        <v>6904</v>
      </c>
      <c r="N902" s="769" t="s">
        <v>6904</v>
      </c>
      <c r="O902" s="734" t="s">
        <v>6905</v>
      </c>
      <c r="P902" s="734" t="s">
        <v>6906</v>
      </c>
      <c r="Q902" s="760"/>
      <c r="R902" s="736">
        <v>16500</v>
      </c>
      <c r="S902" s="734" t="s">
        <v>950</v>
      </c>
      <c r="T902" s="728" t="s">
        <v>879</v>
      </c>
      <c r="U902" s="737" t="s">
        <v>6907</v>
      </c>
      <c r="V902" s="798"/>
      <c r="W902" s="798"/>
      <c r="X902" s="798"/>
      <c r="Y902" s="798"/>
      <c r="Z902" s="734" t="s">
        <v>6908</v>
      </c>
      <c r="AA902" s="808"/>
      <c r="AB902" s="734" t="s">
        <v>6909</v>
      </c>
      <c r="AC902" s="734" t="s">
        <v>6906</v>
      </c>
      <c r="AD902" s="734">
        <v>16500</v>
      </c>
      <c r="AE902" s="734" t="s">
        <v>950</v>
      </c>
      <c r="AF902" s="734" t="s">
        <v>6910</v>
      </c>
      <c r="AG902" s="798"/>
      <c r="AH902" s="798"/>
      <c r="AI902" s="798"/>
      <c r="AJ902" s="798"/>
      <c r="AK902" s="798"/>
      <c r="AL902" s="798"/>
      <c r="AM902" s="802"/>
      <c r="AN902" s="738"/>
      <c r="AO902" s="739"/>
      <c r="AP902" s="691" t="s">
        <v>734</v>
      </c>
      <c r="AQ902" s="718" t="s">
        <v>737</v>
      </c>
      <c r="AR902" s="691"/>
      <c r="AS902" s="740"/>
      <c r="AT902" s="718"/>
      <c r="AU902" s="765" t="s">
        <v>763</v>
      </c>
      <c r="AV902" s="765" t="s">
        <v>763</v>
      </c>
      <c r="AW902" s="766" t="s">
        <v>763</v>
      </c>
      <c r="AX902" s="772"/>
      <c r="AY902" s="740"/>
      <c r="AZ902" s="740"/>
      <c r="BA902" s="734"/>
      <c r="BB902" s="734"/>
      <c r="BC902" s="734"/>
      <c r="BD902" s="734"/>
      <c r="BE902" s="845" t="s">
        <v>1693</v>
      </c>
      <c r="BF902" s="804" t="s">
        <v>947</v>
      </c>
      <c r="BG902" s="746" t="s">
        <v>737</v>
      </c>
      <c r="BH902" s="746"/>
      <c r="BI902" s="747"/>
    </row>
    <row r="903" spans="1:61" ht="40.15" customHeight="1">
      <c r="A903" s="749">
        <v>400007076</v>
      </c>
      <c r="B903" s="827">
        <v>40</v>
      </c>
      <c r="C903" s="751" t="s">
        <v>1524</v>
      </c>
      <c r="D903" s="752"/>
      <c r="E903" s="753" t="s">
        <v>1149</v>
      </c>
      <c r="F903" s="752"/>
      <c r="G903" s="736" t="s">
        <v>715</v>
      </c>
      <c r="H903" s="754" t="s">
        <v>715</v>
      </c>
      <c r="I903" s="755">
        <v>190</v>
      </c>
      <c r="J903" s="756" t="s">
        <v>739</v>
      </c>
      <c r="K903" s="757" t="s">
        <v>6911</v>
      </c>
      <c r="L903" s="758">
        <v>400780193</v>
      </c>
      <c r="M903" s="733" t="s">
        <v>6912</v>
      </c>
      <c r="N903" s="769" t="s">
        <v>6913</v>
      </c>
      <c r="O903" s="734" t="s">
        <v>6914</v>
      </c>
      <c r="P903" s="734" t="s">
        <v>6915</v>
      </c>
      <c r="Q903" s="736"/>
      <c r="R903" s="736">
        <v>40107</v>
      </c>
      <c r="S903" s="761" t="s">
        <v>1167</v>
      </c>
      <c r="T903" s="728" t="s">
        <v>879</v>
      </c>
      <c r="U903" s="737" t="s">
        <v>6916</v>
      </c>
      <c r="V903" s="734" t="s">
        <v>6917</v>
      </c>
      <c r="W903" s="736"/>
      <c r="X903" s="736"/>
      <c r="Y903" s="736"/>
      <c r="Z903" s="736" t="s">
        <v>6918</v>
      </c>
      <c r="AA903" s="736"/>
      <c r="AB903" s="734" t="s">
        <v>6919</v>
      </c>
      <c r="AC903" s="736" t="s">
        <v>6915</v>
      </c>
      <c r="AD903" s="736">
        <v>40100</v>
      </c>
      <c r="AE903" s="734" t="s">
        <v>1167</v>
      </c>
      <c r="AF903" s="736" t="s">
        <v>6920</v>
      </c>
      <c r="AG903" s="736"/>
      <c r="AH903" s="736"/>
      <c r="AI903" s="736"/>
      <c r="AJ903" s="736"/>
      <c r="AK903" s="736"/>
      <c r="AL903" s="736"/>
      <c r="AM903" s="763"/>
      <c r="AN903" s="738"/>
      <c r="AO903" s="764"/>
      <c r="AP903" s="740" t="s">
        <v>737</v>
      </c>
      <c r="AQ903" s="691" t="s">
        <v>737</v>
      </c>
      <c r="AR903" s="691"/>
      <c r="AS903" s="752"/>
      <c r="AT903" s="691"/>
      <c r="AU903" s="765" t="s">
        <v>763</v>
      </c>
      <c r="AV903" s="765" t="s">
        <v>763</v>
      </c>
      <c r="AW903" s="766" t="s">
        <v>763</v>
      </c>
      <c r="AX903" s="765"/>
      <c r="AY903" s="691"/>
      <c r="AZ903" s="752"/>
      <c r="BA903" s="734"/>
      <c r="BB903" s="736"/>
      <c r="BC903" s="736"/>
      <c r="BD903" s="736"/>
      <c r="BE903" s="767" t="s">
        <v>1160</v>
      </c>
      <c r="BF903" s="794" t="s">
        <v>902</v>
      </c>
      <c r="BG903" s="746" t="s">
        <v>737</v>
      </c>
      <c r="BH903" s="746"/>
      <c r="BI903" s="747"/>
    </row>
    <row r="904" spans="1:61" ht="40.15" customHeight="1">
      <c r="A904" s="749">
        <v>400007084</v>
      </c>
      <c r="B904" s="827">
        <v>40</v>
      </c>
      <c r="C904" s="751" t="s">
        <v>1524</v>
      </c>
      <c r="D904" s="752"/>
      <c r="E904" s="753" t="s">
        <v>1149</v>
      </c>
      <c r="F904" s="752"/>
      <c r="G904" s="736" t="s">
        <v>715</v>
      </c>
      <c r="H904" s="754" t="s">
        <v>715</v>
      </c>
      <c r="I904" s="755">
        <v>255</v>
      </c>
      <c r="J904" s="756" t="s">
        <v>968</v>
      </c>
      <c r="K904" s="757" t="s">
        <v>6921</v>
      </c>
      <c r="L904" s="758">
        <v>400780193</v>
      </c>
      <c r="M904" s="733" t="s">
        <v>6912</v>
      </c>
      <c r="N904" s="769" t="s">
        <v>6913</v>
      </c>
      <c r="O904" s="734" t="s">
        <v>6922</v>
      </c>
      <c r="P904" s="760"/>
      <c r="Q904" s="736"/>
      <c r="R904" s="736">
        <v>40140</v>
      </c>
      <c r="S904" s="761" t="s">
        <v>6923</v>
      </c>
      <c r="T904" s="728" t="s">
        <v>879</v>
      </c>
      <c r="U904" s="737" t="s">
        <v>6924</v>
      </c>
      <c r="V904" s="736"/>
      <c r="W904" s="736"/>
      <c r="X904" s="736"/>
      <c r="Y904" s="736"/>
      <c r="Z904" s="736" t="s">
        <v>6925</v>
      </c>
      <c r="AA904" s="736"/>
      <c r="AB904" s="734" t="s">
        <v>6919</v>
      </c>
      <c r="AC904" s="736"/>
      <c r="AD904" s="736">
        <v>40100</v>
      </c>
      <c r="AE904" s="734" t="s">
        <v>1167</v>
      </c>
      <c r="AF904" s="736" t="s">
        <v>6920</v>
      </c>
      <c r="AG904" s="736"/>
      <c r="AH904" s="736"/>
      <c r="AI904" s="736"/>
      <c r="AJ904" s="736"/>
      <c r="AK904" s="736"/>
      <c r="AL904" s="736"/>
      <c r="AM904" s="763"/>
      <c r="AN904" s="738"/>
      <c r="AO904" s="764"/>
      <c r="AP904" s="740" t="s">
        <v>737</v>
      </c>
      <c r="AQ904" s="691" t="s">
        <v>737</v>
      </c>
      <c r="AR904" s="691"/>
      <c r="AS904" s="752"/>
      <c r="AT904" s="691"/>
      <c r="AU904" s="765" t="s">
        <v>763</v>
      </c>
      <c r="AV904" s="765" t="s">
        <v>763</v>
      </c>
      <c r="AW904" s="766" t="s">
        <v>763</v>
      </c>
      <c r="AX904" s="765"/>
      <c r="AY904" s="691"/>
      <c r="AZ904" s="752"/>
      <c r="BA904" s="734"/>
      <c r="BB904" s="736"/>
      <c r="BC904" s="736"/>
      <c r="BD904" s="736"/>
      <c r="BE904" s="767" t="s">
        <v>1160</v>
      </c>
      <c r="BF904" s="794" t="s">
        <v>902</v>
      </c>
      <c r="BG904" s="746" t="s">
        <v>737</v>
      </c>
      <c r="BH904" s="746"/>
      <c r="BI904" s="747"/>
    </row>
    <row r="905" spans="1:61" ht="40.15" customHeight="1">
      <c r="A905" s="749">
        <v>400010559</v>
      </c>
      <c r="B905" s="827">
        <v>40</v>
      </c>
      <c r="C905" s="751" t="s">
        <v>1524</v>
      </c>
      <c r="D905" s="752"/>
      <c r="E905" s="753" t="s">
        <v>1149</v>
      </c>
      <c r="F905" s="752"/>
      <c r="G905" s="736" t="s">
        <v>747</v>
      </c>
      <c r="H905" s="754" t="s">
        <v>748</v>
      </c>
      <c r="I905" s="755">
        <v>500</v>
      </c>
      <c r="J905" s="756" t="s">
        <v>749</v>
      </c>
      <c r="K905" s="757" t="s">
        <v>6926</v>
      </c>
      <c r="L905" s="758">
        <v>400780193</v>
      </c>
      <c r="M905" s="733" t="s">
        <v>6912</v>
      </c>
      <c r="N905" s="769" t="s">
        <v>6913</v>
      </c>
      <c r="O905" s="734" t="s">
        <v>6927</v>
      </c>
      <c r="P905" s="760"/>
      <c r="Q905" s="736"/>
      <c r="R905" s="736">
        <v>40100</v>
      </c>
      <c r="S905" s="761" t="s">
        <v>1167</v>
      </c>
      <c r="T905" s="728" t="s">
        <v>879</v>
      </c>
      <c r="U905" s="737" t="s">
        <v>6928</v>
      </c>
      <c r="V905" s="736"/>
      <c r="W905" s="736"/>
      <c r="X905" s="736"/>
      <c r="Y905" s="736"/>
      <c r="Z905" s="736" t="s">
        <v>6920</v>
      </c>
      <c r="AA905" s="736"/>
      <c r="AB905" s="734" t="s">
        <v>6919</v>
      </c>
      <c r="AC905" s="736"/>
      <c r="AD905" s="736">
        <v>40100</v>
      </c>
      <c r="AE905" s="734" t="s">
        <v>1167</v>
      </c>
      <c r="AF905" s="736" t="s">
        <v>6920</v>
      </c>
      <c r="AG905" s="736"/>
      <c r="AH905" s="736"/>
      <c r="AI905" s="736"/>
      <c r="AJ905" s="736"/>
      <c r="AK905" s="736"/>
      <c r="AL905" s="736"/>
      <c r="AM905" s="763"/>
      <c r="AN905" s="738"/>
      <c r="AO905" s="764"/>
      <c r="AP905" s="691" t="s">
        <v>734</v>
      </c>
      <c r="AQ905" s="691" t="s">
        <v>737</v>
      </c>
      <c r="AR905" s="691"/>
      <c r="AS905" s="752"/>
      <c r="AT905" s="691"/>
      <c r="AU905" s="765" t="s">
        <v>763</v>
      </c>
      <c r="AV905" s="765" t="s">
        <v>763</v>
      </c>
      <c r="AW905" s="766" t="s">
        <v>763</v>
      </c>
      <c r="AX905" s="765"/>
      <c r="AY905" s="691"/>
      <c r="AZ905" s="752"/>
      <c r="BA905" s="734"/>
      <c r="BB905" s="736"/>
      <c r="BC905" s="736"/>
      <c r="BD905" s="736"/>
      <c r="BE905" s="767" t="s">
        <v>1579</v>
      </c>
      <c r="BF905" s="794" t="s">
        <v>902</v>
      </c>
      <c r="BG905" s="746" t="s">
        <v>737</v>
      </c>
      <c r="BH905" s="746"/>
      <c r="BI905" s="747"/>
    </row>
    <row r="906" spans="1:61" ht="92.25" customHeight="1">
      <c r="A906" s="749">
        <v>400782900</v>
      </c>
      <c r="B906" s="827">
        <v>40</v>
      </c>
      <c r="C906" s="751" t="s">
        <v>1524</v>
      </c>
      <c r="D906" s="752"/>
      <c r="E906" s="753" t="s">
        <v>1149</v>
      </c>
      <c r="F906" s="752"/>
      <c r="G906" s="736" t="s">
        <v>747</v>
      </c>
      <c r="H906" s="754" t="s">
        <v>748</v>
      </c>
      <c r="I906" s="755">
        <v>500</v>
      </c>
      <c r="J906" s="756" t="s">
        <v>749</v>
      </c>
      <c r="K906" s="757" t="s">
        <v>6929</v>
      </c>
      <c r="L906" s="758">
        <v>400780193</v>
      </c>
      <c r="M906" s="733" t="s">
        <v>6912</v>
      </c>
      <c r="N906" s="769" t="s">
        <v>6913</v>
      </c>
      <c r="O906" s="734" t="s">
        <v>6927</v>
      </c>
      <c r="P906" s="760"/>
      <c r="Q906" s="736"/>
      <c r="R906" s="736">
        <v>40100</v>
      </c>
      <c r="S906" s="761" t="s">
        <v>1167</v>
      </c>
      <c r="T906" s="728" t="s">
        <v>879</v>
      </c>
      <c r="U906" s="737" t="s">
        <v>6928</v>
      </c>
      <c r="V906" s="736"/>
      <c r="W906" s="736"/>
      <c r="X906" s="736"/>
      <c r="Y906" s="736"/>
      <c r="Z906" s="736" t="s">
        <v>6920</v>
      </c>
      <c r="AA906" s="736"/>
      <c r="AB906" s="734" t="s">
        <v>6919</v>
      </c>
      <c r="AC906" s="736"/>
      <c r="AD906" s="736">
        <v>40100</v>
      </c>
      <c r="AE906" s="734" t="s">
        <v>1167</v>
      </c>
      <c r="AF906" s="736" t="s">
        <v>6920</v>
      </c>
      <c r="AG906" s="736"/>
      <c r="AH906" s="736"/>
      <c r="AI906" s="736"/>
      <c r="AJ906" s="736"/>
      <c r="AK906" s="736"/>
      <c r="AL906" s="736"/>
      <c r="AM906" s="763"/>
      <c r="AN906" s="738"/>
      <c r="AO906" s="764"/>
      <c r="AP906" s="691" t="s">
        <v>734</v>
      </c>
      <c r="AQ906" s="691" t="s">
        <v>737</v>
      </c>
      <c r="AR906" s="691"/>
      <c r="AS906" s="752"/>
      <c r="AT906" s="691"/>
      <c r="AU906" s="765" t="s">
        <v>763</v>
      </c>
      <c r="AV906" s="765" t="s">
        <v>763</v>
      </c>
      <c r="AW906" s="766" t="s">
        <v>763</v>
      </c>
      <c r="AX906" s="765"/>
      <c r="AY906" s="691"/>
      <c r="AZ906" s="752"/>
      <c r="BA906" s="734"/>
      <c r="BB906" s="736"/>
      <c r="BC906" s="736"/>
      <c r="BD906" s="736"/>
      <c r="BE906" s="767" t="s">
        <v>1579</v>
      </c>
      <c r="BF906" s="794" t="s">
        <v>902</v>
      </c>
      <c r="BG906" s="746" t="s">
        <v>737</v>
      </c>
      <c r="BH906" s="746"/>
      <c r="BI906" s="747"/>
    </row>
    <row r="907" spans="1:61" ht="40.15" customHeight="1">
      <c r="A907" s="749">
        <v>240007658</v>
      </c>
      <c r="B907" s="840">
        <v>24</v>
      </c>
      <c r="C907" s="751" t="s">
        <v>765</v>
      </c>
      <c r="D907" s="920"/>
      <c r="E907" s="753" t="s">
        <v>4106</v>
      </c>
      <c r="F907" s="753" t="s">
        <v>1594</v>
      </c>
      <c r="G907" s="736" t="s">
        <v>747</v>
      </c>
      <c r="H907" s="754" t="s">
        <v>748</v>
      </c>
      <c r="I907" s="755">
        <v>500</v>
      </c>
      <c r="J907" s="756" t="s">
        <v>749</v>
      </c>
      <c r="K907" s="778" t="s">
        <v>6930</v>
      </c>
      <c r="L907" s="758">
        <v>240000067</v>
      </c>
      <c r="M907" s="733" t="s">
        <v>6931</v>
      </c>
      <c r="N907" s="769" t="s">
        <v>6931</v>
      </c>
      <c r="O907" s="734" t="s">
        <v>6932</v>
      </c>
      <c r="P907" s="760"/>
      <c r="Q907" s="736"/>
      <c r="R907" s="736">
        <v>24250</v>
      </c>
      <c r="S907" s="761" t="s">
        <v>6933</v>
      </c>
      <c r="T907" s="728" t="s">
        <v>879</v>
      </c>
      <c r="U907" s="737" t="s">
        <v>6934</v>
      </c>
      <c r="V907" s="736"/>
      <c r="W907" s="736"/>
      <c r="X907" s="736"/>
      <c r="Y907" s="736"/>
      <c r="Z907" s="736" t="s">
        <v>6935</v>
      </c>
      <c r="AA907" s="736"/>
      <c r="AB907" s="734" t="s">
        <v>6936</v>
      </c>
      <c r="AC907" s="736"/>
      <c r="AD907" s="736">
        <v>24250</v>
      </c>
      <c r="AE907" s="734" t="s">
        <v>6933</v>
      </c>
      <c r="AF907" s="736" t="s">
        <v>6935</v>
      </c>
      <c r="AG907" s="736"/>
      <c r="AH907" s="736"/>
      <c r="AI907" s="736"/>
      <c r="AJ907" s="736"/>
      <c r="AK907" s="736"/>
      <c r="AL907" s="736"/>
      <c r="AM907" s="763"/>
      <c r="AN907" s="738"/>
      <c r="AO907" s="863"/>
      <c r="AP907" s="691" t="s">
        <v>734</v>
      </c>
      <c r="AQ907" s="742" t="s">
        <v>734</v>
      </c>
      <c r="AR907" s="742" t="s">
        <v>1757</v>
      </c>
      <c r="AS907" s="775" t="s">
        <v>6937</v>
      </c>
      <c r="AT907" s="742"/>
      <c r="AU907" s="743">
        <v>44562</v>
      </c>
      <c r="AV907" s="743">
        <v>46387</v>
      </c>
      <c r="AW907" s="744">
        <v>24</v>
      </c>
      <c r="AX907" s="743">
        <v>44694</v>
      </c>
      <c r="AY907" s="742" t="s">
        <v>6938</v>
      </c>
      <c r="AZ907" s="775" t="s">
        <v>734</v>
      </c>
      <c r="BA907" s="734"/>
      <c r="BB907" s="736"/>
      <c r="BC907" s="736"/>
      <c r="BD907" s="736"/>
      <c r="BE907" s="773" t="s">
        <v>4114</v>
      </c>
      <c r="BF907" s="794" t="s">
        <v>1610</v>
      </c>
      <c r="BG907" s="746" t="s">
        <v>737</v>
      </c>
      <c r="BH907" s="746"/>
      <c r="BI907" s="747"/>
    </row>
    <row r="908" spans="1:61" ht="93" customHeight="1">
      <c r="A908" s="749">
        <v>240009316</v>
      </c>
      <c r="B908" s="840">
        <v>24</v>
      </c>
      <c r="C908" s="751" t="s">
        <v>765</v>
      </c>
      <c r="D908" s="920"/>
      <c r="E908" s="753" t="s">
        <v>4106</v>
      </c>
      <c r="F908" s="753" t="s">
        <v>1594</v>
      </c>
      <c r="G908" s="736" t="s">
        <v>769</v>
      </c>
      <c r="H908" s="754" t="s">
        <v>770</v>
      </c>
      <c r="I908" s="770">
        <v>354</v>
      </c>
      <c r="J908" s="771" t="s">
        <v>771</v>
      </c>
      <c r="K908" s="757" t="s">
        <v>6939</v>
      </c>
      <c r="L908" s="758">
        <v>240000067</v>
      </c>
      <c r="M908" s="733" t="s">
        <v>6931</v>
      </c>
      <c r="N908" s="769" t="s">
        <v>6931</v>
      </c>
      <c r="O908" s="760" t="s">
        <v>6940</v>
      </c>
      <c r="P908" s="760" t="s">
        <v>6941</v>
      </c>
      <c r="Q908" s="736"/>
      <c r="R908" s="736">
        <v>24250</v>
      </c>
      <c r="S908" s="761" t="s">
        <v>6933</v>
      </c>
      <c r="T908" s="728" t="s">
        <v>879</v>
      </c>
      <c r="U908" s="737" t="s">
        <v>6942</v>
      </c>
      <c r="V908" s="736"/>
      <c r="W908" s="736"/>
      <c r="X908" s="736"/>
      <c r="Y908" s="736"/>
      <c r="Z908" s="736" t="s">
        <v>6935</v>
      </c>
      <c r="AA908" s="736"/>
      <c r="AB908" s="734" t="s">
        <v>6943</v>
      </c>
      <c r="AC908" s="736"/>
      <c r="AD908" s="736">
        <v>24250</v>
      </c>
      <c r="AE908" s="734" t="s">
        <v>6933</v>
      </c>
      <c r="AF908" s="736" t="s">
        <v>6935</v>
      </c>
      <c r="AG908" s="736"/>
      <c r="AH908" s="736"/>
      <c r="AI908" s="736"/>
      <c r="AJ908" s="736"/>
      <c r="AK908" s="736"/>
      <c r="AL908" s="736"/>
      <c r="AM908" s="763"/>
      <c r="AN908" s="738"/>
      <c r="AO908" s="764"/>
      <c r="AP908" s="789" t="s">
        <v>734</v>
      </c>
      <c r="AQ908" s="742" t="s">
        <v>734</v>
      </c>
      <c r="AR908" s="742" t="s">
        <v>1757</v>
      </c>
      <c r="AS908" s="775" t="s">
        <v>6937</v>
      </c>
      <c r="AT908" s="742"/>
      <c r="AU908" s="743">
        <v>44562</v>
      </c>
      <c r="AV908" s="743">
        <v>46387</v>
      </c>
      <c r="AW908" s="744">
        <v>24</v>
      </c>
      <c r="AX908" s="743">
        <v>44694</v>
      </c>
      <c r="AY908" s="742" t="s">
        <v>6938</v>
      </c>
      <c r="AZ908" s="775" t="s">
        <v>734</v>
      </c>
      <c r="BA908" s="734"/>
      <c r="BB908" s="736"/>
      <c r="BC908" s="736"/>
      <c r="BD908" s="736"/>
      <c r="BE908" s="773" t="s">
        <v>4114</v>
      </c>
      <c r="BF908" s="794" t="s">
        <v>1610</v>
      </c>
      <c r="BG908" s="746" t="s">
        <v>737</v>
      </c>
      <c r="BH908" s="746"/>
      <c r="BI908" s="747"/>
    </row>
    <row r="909" spans="1:61" ht="74.25" customHeight="1">
      <c r="A909" s="749">
        <v>470008756</v>
      </c>
      <c r="B909" s="849">
        <v>47</v>
      </c>
      <c r="C909" s="751" t="s">
        <v>1787</v>
      </c>
      <c r="D909" s="833"/>
      <c r="E909" s="753" t="s">
        <v>1714</v>
      </c>
      <c r="F909" s="753"/>
      <c r="G909" s="736" t="s">
        <v>747</v>
      </c>
      <c r="H909" s="754" t="s">
        <v>748</v>
      </c>
      <c r="I909" s="755">
        <v>500</v>
      </c>
      <c r="J909" s="756" t="s">
        <v>749</v>
      </c>
      <c r="K909" s="757" t="s">
        <v>6944</v>
      </c>
      <c r="L909" s="758">
        <v>470000407</v>
      </c>
      <c r="M909" s="733" t="s">
        <v>6945</v>
      </c>
      <c r="N909" s="769" t="s">
        <v>6945</v>
      </c>
      <c r="O909" s="734" t="s">
        <v>6946</v>
      </c>
      <c r="P909" s="734" t="s">
        <v>6947</v>
      </c>
      <c r="Q909" s="736"/>
      <c r="R909" s="736">
        <v>47501</v>
      </c>
      <c r="S909" s="761" t="s">
        <v>6948</v>
      </c>
      <c r="T909" s="728" t="s">
        <v>879</v>
      </c>
      <c r="U909" s="737" t="s">
        <v>6949</v>
      </c>
      <c r="V909" s="736"/>
      <c r="W909" s="736"/>
      <c r="X909" s="736"/>
      <c r="Y909" s="736"/>
      <c r="Z909" s="736" t="s">
        <v>6950</v>
      </c>
      <c r="AA909" s="736"/>
      <c r="AB909" s="734" t="s">
        <v>6946</v>
      </c>
      <c r="AC909" s="736" t="s">
        <v>6947</v>
      </c>
      <c r="AD909" s="736">
        <v>47501</v>
      </c>
      <c r="AE909" s="734" t="s">
        <v>6951</v>
      </c>
      <c r="AF909" s="736" t="s">
        <v>6950</v>
      </c>
      <c r="AG909" s="736"/>
      <c r="AH909" s="736"/>
      <c r="AI909" s="736"/>
      <c r="AJ909" s="736"/>
      <c r="AK909" s="736"/>
      <c r="AL909" s="736"/>
      <c r="AM909" s="763"/>
      <c r="AN909" s="738"/>
      <c r="AO909" s="764"/>
      <c r="AP909" s="691" t="s">
        <v>734</v>
      </c>
      <c r="AQ909" s="691" t="s">
        <v>737</v>
      </c>
      <c r="AR909" s="691"/>
      <c r="AS909" s="752"/>
      <c r="AT909" s="691"/>
      <c r="AU909" s="765" t="s">
        <v>763</v>
      </c>
      <c r="AV909" s="765" t="s">
        <v>763</v>
      </c>
      <c r="AW909" s="766" t="s">
        <v>763</v>
      </c>
      <c r="AX909" s="765"/>
      <c r="AY909" s="691"/>
      <c r="AZ909" s="752"/>
      <c r="BA909" s="734"/>
      <c r="BB909" s="736"/>
      <c r="BC909" s="736"/>
      <c r="BD909" s="736"/>
      <c r="BE909" s="734" t="s">
        <v>1358</v>
      </c>
      <c r="BF909" s="794" t="s">
        <v>1723</v>
      </c>
      <c r="BG909" s="746" t="s">
        <v>737</v>
      </c>
      <c r="BH909" s="746"/>
      <c r="BI909" s="747"/>
    </row>
    <row r="910" spans="1:61" ht="75" customHeight="1">
      <c r="A910" s="846">
        <v>230781668</v>
      </c>
      <c r="B910" s="820">
        <v>23</v>
      </c>
      <c r="C910" s="753" t="s">
        <v>765</v>
      </c>
      <c r="D910" s="728"/>
      <c r="E910" s="753" t="s">
        <v>1035</v>
      </c>
      <c r="F910" s="785"/>
      <c r="G910" s="754" t="s">
        <v>747</v>
      </c>
      <c r="H910" s="754" t="s">
        <v>748</v>
      </c>
      <c r="I910" s="847">
        <v>500</v>
      </c>
      <c r="J910" s="843" t="s">
        <v>749</v>
      </c>
      <c r="K910" s="856" t="s">
        <v>6952</v>
      </c>
      <c r="L910" s="786">
        <v>230780041</v>
      </c>
      <c r="M910" s="733" t="s">
        <v>6953</v>
      </c>
      <c r="N910" s="769" t="s">
        <v>6953</v>
      </c>
      <c r="O910" s="734" t="s">
        <v>6954</v>
      </c>
      <c r="P910" s="734"/>
      <c r="Q910" s="760"/>
      <c r="R910" s="736">
        <v>23000</v>
      </c>
      <c r="S910" s="760" t="s">
        <v>1857</v>
      </c>
      <c r="T910" s="728" t="s">
        <v>879</v>
      </c>
      <c r="U910" s="737" t="s">
        <v>6955</v>
      </c>
      <c r="V910" s="736"/>
      <c r="W910" s="734"/>
      <c r="X910" s="736"/>
      <c r="Y910" s="736"/>
      <c r="Z910" s="736" t="s">
        <v>6956</v>
      </c>
      <c r="AA910" s="736"/>
      <c r="AB910" s="734" t="s">
        <v>6957</v>
      </c>
      <c r="AC910" s="736" t="s">
        <v>6958</v>
      </c>
      <c r="AD910" s="736">
        <v>23011</v>
      </c>
      <c r="AE910" s="734" t="s">
        <v>1045</v>
      </c>
      <c r="AF910" s="736" t="s">
        <v>6959</v>
      </c>
      <c r="AG910" s="853"/>
      <c r="AH910" s="853"/>
      <c r="AI910" s="853"/>
      <c r="AJ910" s="853"/>
      <c r="AK910" s="853"/>
      <c r="AL910" s="853"/>
      <c r="AM910" s="763"/>
      <c r="AN910" s="738"/>
      <c r="AO910" s="858"/>
      <c r="AP910" s="691" t="s">
        <v>734</v>
      </c>
      <c r="AQ910" s="752" t="s">
        <v>737</v>
      </c>
      <c r="AR910" s="691"/>
      <c r="AS910" s="752"/>
      <c r="AT910" s="691"/>
      <c r="AU910" s="765" t="s">
        <v>763</v>
      </c>
      <c r="AV910" s="765" t="s">
        <v>763</v>
      </c>
      <c r="AW910" s="766" t="s">
        <v>763</v>
      </c>
      <c r="AX910" s="765"/>
      <c r="AY910" s="718"/>
      <c r="AZ910" s="752"/>
      <c r="BA910" s="791"/>
      <c r="BB910" s="793"/>
      <c r="BC910" s="793"/>
      <c r="BD910" s="793"/>
      <c r="BE910" s="773" t="s">
        <v>1049</v>
      </c>
      <c r="BF910" s="785" t="s">
        <v>1050</v>
      </c>
      <c r="BG910" s="746" t="s">
        <v>737</v>
      </c>
      <c r="BH910" s="746"/>
      <c r="BI910" s="747"/>
    </row>
    <row r="911" spans="1:61" ht="47.45" customHeight="1">
      <c r="A911" s="749">
        <v>640009288</v>
      </c>
      <c r="B911" s="750">
        <v>64</v>
      </c>
      <c r="C911" s="751" t="s">
        <v>745</v>
      </c>
      <c r="D911" s="752"/>
      <c r="E911" s="753" t="s">
        <v>746</v>
      </c>
      <c r="F911" s="752"/>
      <c r="G911" s="736" t="s">
        <v>715</v>
      </c>
      <c r="H911" s="754" t="s">
        <v>715</v>
      </c>
      <c r="I911" s="755">
        <v>445</v>
      </c>
      <c r="J911" s="756" t="s">
        <v>1023</v>
      </c>
      <c r="K911" s="757" t="s">
        <v>6960</v>
      </c>
      <c r="L911" s="758">
        <v>640780417</v>
      </c>
      <c r="M911" s="733" t="s">
        <v>6961</v>
      </c>
      <c r="N911" s="769" t="s">
        <v>6961</v>
      </c>
      <c r="O911" s="734" t="s">
        <v>6962</v>
      </c>
      <c r="P911" s="760" t="s">
        <v>6963</v>
      </c>
      <c r="Q911" s="736"/>
      <c r="R911" s="736">
        <v>64502</v>
      </c>
      <c r="S911" s="761" t="s">
        <v>6964</v>
      </c>
      <c r="T911" s="728" t="s">
        <v>879</v>
      </c>
      <c r="U911" s="883" t="s">
        <v>6965</v>
      </c>
      <c r="V911" s="736"/>
      <c r="W911" s="736"/>
      <c r="X911" s="736"/>
      <c r="Y911" s="736"/>
      <c r="Z911" s="736" t="s">
        <v>6966</v>
      </c>
      <c r="AA911" s="734" t="s">
        <v>6967</v>
      </c>
      <c r="AB911" s="734" t="s">
        <v>6968</v>
      </c>
      <c r="AC911" s="736"/>
      <c r="AD911" s="736">
        <v>64109</v>
      </c>
      <c r="AE911" s="734" t="s">
        <v>3917</v>
      </c>
      <c r="AF911" s="736" t="s">
        <v>6969</v>
      </c>
      <c r="AG911" s="736"/>
      <c r="AH911" s="736"/>
      <c r="AI911" s="736"/>
      <c r="AJ911" s="736"/>
      <c r="AK911" s="736"/>
      <c r="AL911" s="736"/>
      <c r="AM911" s="763"/>
      <c r="AN911" s="738"/>
      <c r="AO911" s="764"/>
      <c r="AP911" s="740" t="s">
        <v>737</v>
      </c>
      <c r="AQ911" s="691" t="s">
        <v>737</v>
      </c>
      <c r="AR911" s="691"/>
      <c r="AS911" s="752"/>
      <c r="AT911" s="691"/>
      <c r="AU911" s="765" t="s">
        <v>763</v>
      </c>
      <c r="AV911" s="765" t="s">
        <v>763</v>
      </c>
      <c r="AW911" s="766" t="s">
        <v>764</v>
      </c>
      <c r="AX911" s="765"/>
      <c r="AY911" s="691"/>
      <c r="AZ911" s="752"/>
      <c r="BA911" s="734"/>
      <c r="BB911" s="736"/>
      <c r="BC911" s="736"/>
      <c r="BD911" s="736"/>
      <c r="BE911" s="767" t="s">
        <v>765</v>
      </c>
      <c r="BF911" s="794" t="s">
        <v>766</v>
      </c>
      <c r="BG911" s="746" t="s">
        <v>737</v>
      </c>
      <c r="BH911" s="746"/>
      <c r="BI911" s="747"/>
    </row>
    <row r="912" spans="1:61" ht="70.5" customHeight="1">
      <c r="A912" s="749">
        <v>640014122</v>
      </c>
      <c r="B912" s="750">
        <v>64</v>
      </c>
      <c r="C912" s="751" t="s">
        <v>745</v>
      </c>
      <c r="D912" s="752"/>
      <c r="E912" s="753" t="s">
        <v>746</v>
      </c>
      <c r="F912" s="752"/>
      <c r="G912" s="736" t="s">
        <v>715</v>
      </c>
      <c r="H912" s="754" t="s">
        <v>715</v>
      </c>
      <c r="I912" s="755">
        <v>190</v>
      </c>
      <c r="J912" s="756" t="s">
        <v>739</v>
      </c>
      <c r="K912" s="757" t="s">
        <v>6970</v>
      </c>
      <c r="L912" s="758">
        <v>640780417</v>
      </c>
      <c r="M912" s="733" t="s">
        <v>6961</v>
      </c>
      <c r="N912" s="769" t="s">
        <v>6961</v>
      </c>
      <c r="O912" s="734" t="s">
        <v>6971</v>
      </c>
      <c r="P912" s="760"/>
      <c r="Q912" s="736"/>
      <c r="R912" s="736">
        <v>64100</v>
      </c>
      <c r="S912" s="761" t="s">
        <v>895</v>
      </c>
      <c r="T912" s="728" t="s">
        <v>879</v>
      </c>
      <c r="U912" s="737" t="s">
        <v>6972</v>
      </c>
      <c r="V912" s="736"/>
      <c r="W912" s="736"/>
      <c r="X912" s="736"/>
      <c r="Y912" s="736"/>
      <c r="Z912" s="736" t="s">
        <v>6973</v>
      </c>
      <c r="AA912" s="734" t="s">
        <v>6967</v>
      </c>
      <c r="AB912" s="734" t="s">
        <v>6968</v>
      </c>
      <c r="AC912" s="736"/>
      <c r="AD912" s="736">
        <v>64109</v>
      </c>
      <c r="AE912" s="734" t="s">
        <v>3917</v>
      </c>
      <c r="AF912" s="736" t="s">
        <v>6969</v>
      </c>
      <c r="AG912" s="736"/>
      <c r="AH912" s="736"/>
      <c r="AI912" s="736"/>
      <c r="AJ912" s="736"/>
      <c r="AK912" s="736"/>
      <c r="AL912" s="736"/>
      <c r="AM912" s="763"/>
      <c r="AN912" s="738"/>
      <c r="AO912" s="764"/>
      <c r="AP912" s="740" t="s">
        <v>737</v>
      </c>
      <c r="AQ912" s="691" t="s">
        <v>737</v>
      </c>
      <c r="AR912" s="691"/>
      <c r="AS912" s="752"/>
      <c r="AT912" s="691"/>
      <c r="AU912" s="765" t="s">
        <v>763</v>
      </c>
      <c r="AV912" s="765" t="s">
        <v>763</v>
      </c>
      <c r="AW912" s="766" t="s">
        <v>764</v>
      </c>
      <c r="AX912" s="765"/>
      <c r="AY912" s="691"/>
      <c r="AZ912" s="752"/>
      <c r="BA912" s="734"/>
      <c r="BB912" s="736"/>
      <c r="BC912" s="736"/>
      <c r="BD912" s="736"/>
      <c r="BE912" s="767" t="s">
        <v>765</v>
      </c>
      <c r="BF912" s="794" t="s">
        <v>766</v>
      </c>
      <c r="BG912" s="746" t="s">
        <v>737</v>
      </c>
      <c r="BH912" s="746"/>
      <c r="BI912" s="747"/>
    </row>
    <row r="913" spans="1:61" ht="63.6" customHeight="1">
      <c r="A913" s="749">
        <v>640022042</v>
      </c>
      <c r="B913" s="750">
        <v>64</v>
      </c>
      <c r="C913" s="751" t="s">
        <v>745</v>
      </c>
      <c r="D913" s="752"/>
      <c r="E913" s="753" t="s">
        <v>746</v>
      </c>
      <c r="F913" s="752"/>
      <c r="G913" s="736" t="s">
        <v>843</v>
      </c>
      <c r="H913" s="754" t="s">
        <v>843</v>
      </c>
      <c r="I913" s="755" t="s">
        <v>872</v>
      </c>
      <c r="J913" s="756" t="s">
        <v>873</v>
      </c>
      <c r="K913" s="757" t="s">
        <v>6974</v>
      </c>
      <c r="L913" s="758">
        <v>640780417</v>
      </c>
      <c r="M913" s="733" t="s">
        <v>6961</v>
      </c>
      <c r="N913" s="769" t="s">
        <v>6961</v>
      </c>
      <c r="O913" s="734" t="s">
        <v>6975</v>
      </c>
      <c r="P913" s="734" t="s">
        <v>2259</v>
      </c>
      <c r="Q913" s="736"/>
      <c r="R913" s="736">
        <v>64109</v>
      </c>
      <c r="S913" s="761" t="s">
        <v>6976</v>
      </c>
      <c r="T913" s="728" t="s">
        <v>879</v>
      </c>
      <c r="U913" s="737" t="s">
        <v>6977</v>
      </c>
      <c r="V913" s="736"/>
      <c r="W913" s="736"/>
      <c r="X913" s="736"/>
      <c r="Y913" s="736"/>
      <c r="Z913" s="736"/>
      <c r="AA913" s="734"/>
      <c r="AB913" s="734" t="s">
        <v>6968</v>
      </c>
      <c r="AC913" s="736"/>
      <c r="AD913" s="736">
        <v>64109</v>
      </c>
      <c r="AE913" s="734" t="s">
        <v>3917</v>
      </c>
      <c r="AF913" s="736" t="s">
        <v>6969</v>
      </c>
      <c r="AG913" s="736"/>
      <c r="AH913" s="736"/>
      <c r="AI913" s="736"/>
      <c r="AJ913" s="736"/>
      <c r="AK913" s="736"/>
      <c r="AL913" s="736"/>
      <c r="AM913" s="763"/>
      <c r="AN913" s="738"/>
      <c r="AO913" s="764">
        <v>45245</v>
      </c>
      <c r="AP913" s="740" t="s">
        <v>737</v>
      </c>
      <c r="AQ913" s="691" t="s">
        <v>737</v>
      </c>
      <c r="AR913" s="691"/>
      <c r="AS913" s="752"/>
      <c r="AT913" s="691"/>
      <c r="AU913" s="765"/>
      <c r="AV913" s="765"/>
      <c r="AW913" s="766" t="s">
        <v>764</v>
      </c>
      <c r="AX913" s="765"/>
      <c r="AY913" s="691"/>
      <c r="AZ913" s="752"/>
      <c r="BA913" s="734"/>
      <c r="BB913" s="736"/>
      <c r="BC913" s="736"/>
      <c r="BD913" s="736"/>
      <c r="BE913" s="767"/>
      <c r="BF913" s="794"/>
      <c r="BG913" s="746" t="s">
        <v>737</v>
      </c>
      <c r="BH913" s="746"/>
      <c r="BI913" s="747"/>
    </row>
    <row r="914" spans="1:61" ht="57.6" customHeight="1">
      <c r="A914" s="749">
        <v>640785424</v>
      </c>
      <c r="B914" s="750">
        <v>64</v>
      </c>
      <c r="C914" s="751" t="s">
        <v>745</v>
      </c>
      <c r="D914" s="752"/>
      <c r="E914" s="753" t="s">
        <v>746</v>
      </c>
      <c r="F914" s="752"/>
      <c r="G914" s="736" t="s">
        <v>747</v>
      </c>
      <c r="H914" s="754" t="s">
        <v>748</v>
      </c>
      <c r="I914" s="755">
        <v>500</v>
      </c>
      <c r="J914" s="756" t="s">
        <v>749</v>
      </c>
      <c r="K914" s="757" t="s">
        <v>6978</v>
      </c>
      <c r="L914" s="758">
        <v>640780417</v>
      </c>
      <c r="M914" s="733" t="s">
        <v>6961</v>
      </c>
      <c r="N914" s="769" t="s">
        <v>6961</v>
      </c>
      <c r="O914" s="734" t="s">
        <v>6979</v>
      </c>
      <c r="P914" s="734" t="s">
        <v>2259</v>
      </c>
      <c r="Q914" s="736"/>
      <c r="R914" s="736">
        <v>64109</v>
      </c>
      <c r="S914" s="761" t="s">
        <v>6976</v>
      </c>
      <c r="T914" s="728" t="s">
        <v>879</v>
      </c>
      <c r="U914" s="737" t="s">
        <v>6980</v>
      </c>
      <c r="V914" s="736"/>
      <c r="W914" s="736"/>
      <c r="X914" s="736"/>
      <c r="Y914" s="736"/>
      <c r="Z914" s="736" t="s">
        <v>6969</v>
      </c>
      <c r="AA914" s="734" t="s">
        <v>6967</v>
      </c>
      <c r="AB914" s="734" t="s">
        <v>6968</v>
      </c>
      <c r="AC914" s="736" t="s">
        <v>2259</v>
      </c>
      <c r="AD914" s="736">
        <v>64109</v>
      </c>
      <c r="AE914" s="734" t="s">
        <v>3917</v>
      </c>
      <c r="AF914" s="736" t="s">
        <v>6969</v>
      </c>
      <c r="AG914" s="736"/>
      <c r="AH914" s="736"/>
      <c r="AI914" s="736"/>
      <c r="AJ914" s="736"/>
      <c r="AK914" s="736"/>
      <c r="AL914" s="736"/>
      <c r="AM914" s="763"/>
      <c r="AN914" s="738"/>
      <c r="AO914" s="772"/>
      <c r="AP914" s="691" t="s">
        <v>734</v>
      </c>
      <c r="AQ914" s="691" t="s">
        <v>737</v>
      </c>
      <c r="AR914" s="691"/>
      <c r="AS914" s="752"/>
      <c r="AT914" s="691"/>
      <c r="AU914" s="765" t="s">
        <v>763</v>
      </c>
      <c r="AV914" s="765" t="s">
        <v>763</v>
      </c>
      <c r="AW914" s="766" t="s">
        <v>764</v>
      </c>
      <c r="AX914" s="765"/>
      <c r="AY914" s="691"/>
      <c r="AZ914" s="752"/>
      <c r="BA914" s="734"/>
      <c r="BB914" s="734" t="s">
        <v>6981</v>
      </c>
      <c r="BC914" s="736"/>
      <c r="BD914" s="736"/>
      <c r="BE914" s="767" t="s">
        <v>765</v>
      </c>
      <c r="BF914" s="794" t="s">
        <v>766</v>
      </c>
      <c r="BG914" s="746" t="s">
        <v>737</v>
      </c>
      <c r="BH914" s="746"/>
      <c r="BI914" s="747"/>
    </row>
    <row r="915" spans="1:61" ht="40.15" customHeight="1">
      <c r="A915" s="749">
        <v>330798497</v>
      </c>
      <c r="B915" s="825">
        <v>33</v>
      </c>
      <c r="C915" s="751" t="s">
        <v>1358</v>
      </c>
      <c r="D915" s="752"/>
      <c r="E915" s="727" t="s">
        <v>1411</v>
      </c>
      <c r="F915" s="899"/>
      <c r="G915" s="736" t="s">
        <v>747</v>
      </c>
      <c r="H915" s="754" t="s">
        <v>748</v>
      </c>
      <c r="I915" s="755">
        <v>500</v>
      </c>
      <c r="J915" s="756" t="s">
        <v>749</v>
      </c>
      <c r="K915" s="757" t="s">
        <v>6982</v>
      </c>
      <c r="L915" s="758">
        <v>330781220</v>
      </c>
      <c r="M915" s="733" t="s">
        <v>6983</v>
      </c>
      <c r="N915" s="769" t="s">
        <v>6983</v>
      </c>
      <c r="O915" s="734" t="s">
        <v>6984</v>
      </c>
      <c r="P915" s="760"/>
      <c r="Q915" s="736"/>
      <c r="R915" s="736">
        <v>33390</v>
      </c>
      <c r="S915" s="761" t="s">
        <v>1117</v>
      </c>
      <c r="T915" s="728" t="s">
        <v>879</v>
      </c>
      <c r="U915" s="737" t="s">
        <v>6985</v>
      </c>
      <c r="V915" s="736"/>
      <c r="W915" s="736"/>
      <c r="X915" s="736"/>
      <c r="Y915" s="736"/>
      <c r="Z915" s="736" t="s">
        <v>6986</v>
      </c>
      <c r="AA915" s="736"/>
      <c r="AB915" s="734" t="s">
        <v>6987</v>
      </c>
      <c r="AC915" s="736"/>
      <c r="AD915" s="736">
        <v>33394</v>
      </c>
      <c r="AE915" s="734" t="s">
        <v>6988</v>
      </c>
      <c r="AF915" s="736" t="s">
        <v>6989</v>
      </c>
      <c r="AG915" s="736"/>
      <c r="AH915" s="736"/>
      <c r="AI915" s="736"/>
      <c r="AJ915" s="736"/>
      <c r="AK915" s="736"/>
      <c r="AL915" s="736"/>
      <c r="AM915" s="763"/>
      <c r="AN915" s="738"/>
      <c r="AO915" s="764"/>
      <c r="AP915" s="691" t="s">
        <v>734</v>
      </c>
      <c r="AQ915" s="691" t="s">
        <v>737</v>
      </c>
      <c r="AR915" s="691"/>
      <c r="AS915" s="752"/>
      <c r="AT915" s="691"/>
      <c r="AU915" s="765" t="s">
        <v>763</v>
      </c>
      <c r="AV915" s="765" t="s">
        <v>763</v>
      </c>
      <c r="AW915" s="766" t="s">
        <v>763</v>
      </c>
      <c r="AX915" s="765"/>
      <c r="AY915" s="691"/>
      <c r="AZ915" s="752"/>
      <c r="BA915" s="734"/>
      <c r="BB915" s="736"/>
      <c r="BC915" s="736"/>
      <c r="BD915" s="736"/>
      <c r="BE915" s="734" t="s">
        <v>855</v>
      </c>
      <c r="BF915" s="753" t="s">
        <v>1942</v>
      </c>
      <c r="BG915" s="746" t="s">
        <v>737</v>
      </c>
      <c r="BH915" s="746"/>
      <c r="BI915" s="747"/>
    </row>
    <row r="916" spans="1:61" ht="45" customHeight="1">
      <c r="A916" s="805">
        <v>160003919</v>
      </c>
      <c r="B916" s="712">
        <v>16</v>
      </c>
      <c r="C916" s="727" t="s">
        <v>842</v>
      </c>
      <c r="D916" s="727"/>
      <c r="E916" s="797" t="s">
        <v>927</v>
      </c>
      <c r="F916" s="798"/>
      <c r="G916" s="791" t="s">
        <v>747</v>
      </c>
      <c r="H916" s="791" t="s">
        <v>748</v>
      </c>
      <c r="I916" s="730">
        <v>500</v>
      </c>
      <c r="J916" s="727" t="s">
        <v>749</v>
      </c>
      <c r="K916" s="848" t="s">
        <v>6990</v>
      </c>
      <c r="L916" s="800">
        <v>160000121</v>
      </c>
      <c r="M916" s="733" t="s">
        <v>6991</v>
      </c>
      <c r="N916" s="769" t="s">
        <v>6992</v>
      </c>
      <c r="O916" s="734" t="s">
        <v>6993</v>
      </c>
      <c r="P916" s="734"/>
      <c r="Q916" s="760"/>
      <c r="R916" s="736">
        <v>16110</v>
      </c>
      <c r="S916" s="734" t="s">
        <v>6994</v>
      </c>
      <c r="T916" s="728" t="s">
        <v>879</v>
      </c>
      <c r="U916" s="737" t="s">
        <v>6995</v>
      </c>
      <c r="V916" s="798"/>
      <c r="W916" s="798"/>
      <c r="X916" s="798"/>
      <c r="Y916" s="798"/>
      <c r="Z916" s="734" t="s">
        <v>6996</v>
      </c>
      <c r="AA916" s="808"/>
      <c r="AB916" s="734" t="s">
        <v>6993</v>
      </c>
      <c r="AC916" s="734"/>
      <c r="AD916" s="734">
        <v>16110</v>
      </c>
      <c r="AE916" s="734" t="s">
        <v>6994</v>
      </c>
      <c r="AF916" s="734" t="s">
        <v>6997</v>
      </c>
      <c r="AG916" s="798"/>
      <c r="AH916" s="798"/>
      <c r="AI916" s="798"/>
      <c r="AJ916" s="798"/>
      <c r="AK916" s="798"/>
      <c r="AL916" s="798"/>
      <c r="AM916" s="802"/>
      <c r="AN916" s="738"/>
      <c r="AO916" s="739"/>
      <c r="AP916" s="691" t="s">
        <v>734</v>
      </c>
      <c r="AQ916" s="712" t="s">
        <v>734</v>
      </c>
      <c r="AR916" s="742" t="s">
        <v>770</v>
      </c>
      <c r="AS916" s="810" t="s">
        <v>6998</v>
      </c>
      <c r="AT916" s="712"/>
      <c r="AU916" s="743">
        <v>45292</v>
      </c>
      <c r="AV916" s="743">
        <v>47118</v>
      </c>
      <c r="AW916" s="744">
        <v>16</v>
      </c>
      <c r="AX916" s="811">
        <v>45293</v>
      </c>
      <c r="AY916" s="810" t="s">
        <v>6999</v>
      </c>
      <c r="AZ916" s="810" t="s">
        <v>737</v>
      </c>
      <c r="BA916" s="734"/>
      <c r="BB916" s="734"/>
      <c r="BC916" s="734"/>
      <c r="BD916" s="734"/>
      <c r="BE916" s="776" t="s">
        <v>6673</v>
      </c>
      <c r="BF916" s="804" t="s">
        <v>947</v>
      </c>
      <c r="BG916" s="746" t="s">
        <v>737</v>
      </c>
      <c r="BH916" s="746"/>
      <c r="BI916" s="747"/>
    </row>
    <row r="917" spans="1:61" ht="69.75" customHeight="1">
      <c r="A917" s="795">
        <v>160009528</v>
      </c>
      <c r="B917" s="742">
        <v>16</v>
      </c>
      <c r="C917" s="727" t="s">
        <v>842</v>
      </c>
      <c r="D917" s="727"/>
      <c r="E917" s="797" t="s">
        <v>927</v>
      </c>
      <c r="F917" s="798"/>
      <c r="G917" s="791" t="s">
        <v>715</v>
      </c>
      <c r="H917" s="791" t="s">
        <v>715</v>
      </c>
      <c r="I917" s="773">
        <v>437</v>
      </c>
      <c r="J917" s="734" t="s">
        <v>990</v>
      </c>
      <c r="K917" s="769" t="s">
        <v>7000</v>
      </c>
      <c r="L917" s="800">
        <v>160000121</v>
      </c>
      <c r="M917" s="733" t="s">
        <v>6991</v>
      </c>
      <c r="N917" s="769" t="s">
        <v>6992</v>
      </c>
      <c r="O917" s="734" t="s">
        <v>7001</v>
      </c>
      <c r="P917" s="734" t="s">
        <v>7002</v>
      </c>
      <c r="Q917" s="734"/>
      <c r="R917" s="736">
        <v>16110</v>
      </c>
      <c r="S917" s="734" t="s">
        <v>6994</v>
      </c>
      <c r="T917" s="728" t="s">
        <v>879</v>
      </c>
      <c r="U917" s="737" t="s">
        <v>7003</v>
      </c>
      <c r="V917" s="734"/>
      <c r="W917" s="734"/>
      <c r="X917" s="734"/>
      <c r="Y917" s="734"/>
      <c r="Z917" s="734" t="s">
        <v>6997</v>
      </c>
      <c r="AA917" s="801"/>
      <c r="AB917" s="734" t="s">
        <v>6993</v>
      </c>
      <c r="AC917" s="734"/>
      <c r="AD917" s="734">
        <v>16110</v>
      </c>
      <c r="AE917" s="734" t="s">
        <v>6994</v>
      </c>
      <c r="AF917" s="734" t="s">
        <v>6997</v>
      </c>
      <c r="AG917" s="734"/>
      <c r="AH917" s="734"/>
      <c r="AI917" s="734"/>
      <c r="AJ917" s="734"/>
      <c r="AK917" s="734"/>
      <c r="AL917" s="734"/>
      <c r="AM917" s="802"/>
      <c r="AN917" s="738"/>
      <c r="AO917" s="809"/>
      <c r="AP917" s="740" t="s">
        <v>1468</v>
      </c>
      <c r="AQ917" s="712" t="s">
        <v>734</v>
      </c>
      <c r="AR917" s="742" t="s">
        <v>770</v>
      </c>
      <c r="AS917" s="810" t="s">
        <v>6998</v>
      </c>
      <c r="AT917" s="712"/>
      <c r="AU917" s="743">
        <v>45292</v>
      </c>
      <c r="AV917" s="743">
        <v>47118</v>
      </c>
      <c r="AW917" s="744">
        <v>16</v>
      </c>
      <c r="AX917" s="811">
        <v>45293</v>
      </c>
      <c r="AY917" s="810" t="s">
        <v>6999</v>
      </c>
      <c r="AZ917" s="810" t="s">
        <v>737</v>
      </c>
      <c r="BA917" s="734"/>
      <c r="BB917" s="734"/>
      <c r="BC917" s="734"/>
      <c r="BD917" s="734"/>
      <c r="BE917" s="776" t="s">
        <v>6673</v>
      </c>
      <c r="BF917" s="804" t="s">
        <v>947</v>
      </c>
      <c r="BG917" s="746" t="s">
        <v>737</v>
      </c>
      <c r="BH917" s="746"/>
      <c r="BI917" s="747"/>
    </row>
    <row r="918" spans="1:61" ht="74.25" customHeight="1">
      <c r="A918" s="795">
        <v>160015590</v>
      </c>
      <c r="B918" s="742">
        <v>16</v>
      </c>
      <c r="C918" s="727" t="s">
        <v>842</v>
      </c>
      <c r="D918" s="727"/>
      <c r="E918" s="797" t="s">
        <v>927</v>
      </c>
      <c r="F918" s="798"/>
      <c r="G918" s="734" t="s">
        <v>827</v>
      </c>
      <c r="H918" s="798" t="s">
        <v>748</v>
      </c>
      <c r="I918" s="773">
        <v>354</v>
      </c>
      <c r="J918" s="734" t="s">
        <v>771</v>
      </c>
      <c r="K918" s="769" t="s">
        <v>7004</v>
      </c>
      <c r="L918" s="800">
        <v>160000121</v>
      </c>
      <c r="M918" s="733" t="s">
        <v>6991</v>
      </c>
      <c r="N918" s="769" t="s">
        <v>6992</v>
      </c>
      <c r="O918" s="734" t="s">
        <v>6825</v>
      </c>
      <c r="P918" s="734" t="s">
        <v>7005</v>
      </c>
      <c r="Q918" s="734" t="s">
        <v>5463</v>
      </c>
      <c r="R918" s="734">
        <v>16000</v>
      </c>
      <c r="S918" s="734" t="s">
        <v>959</v>
      </c>
      <c r="T918" s="728" t="s">
        <v>879</v>
      </c>
      <c r="U918" s="737" t="s">
        <v>7006</v>
      </c>
      <c r="V918" s="734"/>
      <c r="W918" s="734"/>
      <c r="X918" s="734"/>
      <c r="Y918" s="734"/>
      <c r="Z918" s="734" t="s">
        <v>7007</v>
      </c>
      <c r="AA918" s="801"/>
      <c r="AB918" s="734" t="s">
        <v>7008</v>
      </c>
      <c r="AC918" s="734"/>
      <c r="AD918" s="734">
        <v>16110</v>
      </c>
      <c r="AE918" s="734" t="s">
        <v>6994</v>
      </c>
      <c r="AF918" s="734" t="s">
        <v>6997</v>
      </c>
      <c r="AG918" s="734"/>
      <c r="AH918" s="734"/>
      <c r="AI918" s="734"/>
      <c r="AJ918" s="734"/>
      <c r="AK918" s="734"/>
      <c r="AL918" s="734"/>
      <c r="AM918" s="802"/>
      <c r="AN918" s="738"/>
      <c r="AO918" s="739"/>
      <c r="AP918" s="691" t="s">
        <v>737</v>
      </c>
      <c r="AQ918" s="691" t="s">
        <v>737</v>
      </c>
      <c r="AR918" s="691"/>
      <c r="AS918" s="691"/>
      <c r="AT918" s="691"/>
      <c r="AU918" s="765" t="s">
        <v>763</v>
      </c>
      <c r="AV918" s="765" t="s">
        <v>763</v>
      </c>
      <c r="AW918" s="766" t="s">
        <v>763</v>
      </c>
      <c r="AX918" s="739"/>
      <c r="AY918" s="691"/>
      <c r="AZ918" s="691"/>
      <c r="BA918" s="734"/>
      <c r="BB918" s="734" t="s">
        <v>7009</v>
      </c>
      <c r="BC918" s="734"/>
      <c r="BD918" s="734"/>
      <c r="BE918" s="776" t="s">
        <v>6673</v>
      </c>
      <c r="BF918" s="892" t="s">
        <v>947</v>
      </c>
      <c r="BG918" s="746" t="s">
        <v>737</v>
      </c>
      <c r="BH918" s="746"/>
      <c r="BI918" s="747"/>
    </row>
    <row r="919" spans="1:61" ht="41.25" customHeight="1">
      <c r="A919" s="749">
        <v>330028408</v>
      </c>
      <c r="B919" s="825">
        <v>33</v>
      </c>
      <c r="C919" s="727" t="s">
        <v>825</v>
      </c>
      <c r="D919" s="727"/>
      <c r="E919" s="753" t="s">
        <v>1611</v>
      </c>
      <c r="F919" s="826"/>
      <c r="G919" s="736" t="s">
        <v>715</v>
      </c>
      <c r="H919" s="754" t="s">
        <v>715</v>
      </c>
      <c r="I919" s="755">
        <v>437</v>
      </c>
      <c r="J919" s="756" t="s">
        <v>990</v>
      </c>
      <c r="K919" s="757" t="s">
        <v>7010</v>
      </c>
      <c r="L919" s="758">
        <v>330781253</v>
      </c>
      <c r="M919" s="733" t="s">
        <v>7011</v>
      </c>
      <c r="N919" s="769" t="s">
        <v>7011</v>
      </c>
      <c r="O919" s="760" t="s">
        <v>7012</v>
      </c>
      <c r="P919" s="760"/>
      <c r="Q919" s="736"/>
      <c r="R919" s="736">
        <v>33910</v>
      </c>
      <c r="S919" s="761" t="s">
        <v>1147</v>
      </c>
      <c r="T919" s="728" t="s">
        <v>879</v>
      </c>
      <c r="U919" s="737" t="s">
        <v>7013</v>
      </c>
      <c r="V919" s="736"/>
      <c r="W919" s="736"/>
      <c r="X919" s="736"/>
      <c r="Y919" s="736"/>
      <c r="Z919" s="736" t="s">
        <v>7014</v>
      </c>
      <c r="AA919" s="734" t="s">
        <v>7015</v>
      </c>
      <c r="AB919" s="734" t="s">
        <v>7016</v>
      </c>
      <c r="AC919" s="736" t="s">
        <v>7017</v>
      </c>
      <c r="AD919" s="736">
        <v>33505</v>
      </c>
      <c r="AE919" s="734" t="s">
        <v>7018</v>
      </c>
      <c r="AF919" s="736" t="s">
        <v>7014</v>
      </c>
      <c r="AG919" s="736"/>
      <c r="AH919" s="736"/>
      <c r="AI919" s="736"/>
      <c r="AJ919" s="736"/>
      <c r="AK919" s="736"/>
      <c r="AL919" s="736"/>
      <c r="AM919" s="763"/>
      <c r="AN919" s="738"/>
      <c r="AO919" s="764"/>
      <c r="AP919" s="740" t="s">
        <v>737</v>
      </c>
      <c r="AQ919" s="691" t="s">
        <v>737</v>
      </c>
      <c r="AR919" s="691"/>
      <c r="AS919" s="752"/>
      <c r="AT919" s="691"/>
      <c r="AU919" s="765" t="s">
        <v>763</v>
      </c>
      <c r="AV919" s="765" t="s">
        <v>763</v>
      </c>
      <c r="AW919" s="766" t="s">
        <v>763</v>
      </c>
      <c r="AX919" s="765"/>
      <c r="AY919" s="691"/>
      <c r="AZ919" s="752"/>
      <c r="BA919" s="734"/>
      <c r="BB919" s="736"/>
      <c r="BC919" s="736"/>
      <c r="BD919" s="736"/>
      <c r="BE919" s="767" t="s">
        <v>2501</v>
      </c>
      <c r="BF919" s="753" t="s">
        <v>2502</v>
      </c>
      <c r="BG919" s="746" t="s">
        <v>737</v>
      </c>
      <c r="BH919" s="746"/>
      <c r="BI919" s="747"/>
    </row>
    <row r="920" spans="1:61" ht="62.25" customHeight="1">
      <c r="A920" s="977">
        <v>330785114</v>
      </c>
      <c r="B920" s="825">
        <v>33</v>
      </c>
      <c r="C920" s="727" t="s">
        <v>825</v>
      </c>
      <c r="D920" s="727"/>
      <c r="E920" s="753" t="s">
        <v>1611</v>
      </c>
      <c r="F920" s="826"/>
      <c r="G920" s="736" t="s">
        <v>747</v>
      </c>
      <c r="H920" s="754" t="s">
        <v>748</v>
      </c>
      <c r="I920" s="755">
        <v>500</v>
      </c>
      <c r="J920" s="756" t="s">
        <v>749</v>
      </c>
      <c r="K920" s="869" t="s">
        <v>7019</v>
      </c>
      <c r="L920" s="870">
        <v>330781253</v>
      </c>
      <c r="M920" s="733" t="s">
        <v>7011</v>
      </c>
      <c r="N920" s="769" t="s">
        <v>7011</v>
      </c>
      <c r="O920" s="734" t="s">
        <v>7020</v>
      </c>
      <c r="P920" s="734" t="s">
        <v>7021</v>
      </c>
      <c r="Q920" s="736"/>
      <c r="R920" s="736">
        <v>33505</v>
      </c>
      <c r="S920" s="871" t="s">
        <v>2306</v>
      </c>
      <c r="T920" s="728" t="s">
        <v>879</v>
      </c>
      <c r="U920" s="737" t="s">
        <v>7022</v>
      </c>
      <c r="V920" s="736"/>
      <c r="W920" s="736"/>
      <c r="X920" s="736"/>
      <c r="Y920" s="736"/>
      <c r="Z920" s="736" t="s">
        <v>7023</v>
      </c>
      <c r="AA920" s="736"/>
      <c r="AB920" s="734" t="s">
        <v>7020</v>
      </c>
      <c r="AC920" s="736" t="s">
        <v>7017</v>
      </c>
      <c r="AD920" s="736">
        <v>33505</v>
      </c>
      <c r="AE920" s="734" t="s">
        <v>7018</v>
      </c>
      <c r="AF920" s="736" t="s">
        <v>7014</v>
      </c>
      <c r="AG920" s="736"/>
      <c r="AH920" s="736"/>
      <c r="AI920" s="736"/>
      <c r="AJ920" s="736"/>
      <c r="AK920" s="736"/>
      <c r="AL920" s="736"/>
      <c r="AM920" s="763"/>
      <c r="AN920" s="738"/>
      <c r="AO920" s="764"/>
      <c r="AP920" s="691" t="s">
        <v>734</v>
      </c>
      <c r="AQ920" s="691" t="s">
        <v>737</v>
      </c>
      <c r="AR920" s="691"/>
      <c r="AS920" s="752"/>
      <c r="AT920" s="691"/>
      <c r="AU920" s="765" t="s">
        <v>763</v>
      </c>
      <c r="AV920" s="765" t="s">
        <v>763</v>
      </c>
      <c r="AW920" s="766" t="s">
        <v>763</v>
      </c>
      <c r="AX920" s="765"/>
      <c r="AY920" s="691"/>
      <c r="AZ920" s="752"/>
      <c r="BA920" s="734"/>
      <c r="BB920" s="734" t="s">
        <v>7024</v>
      </c>
      <c r="BC920" s="736"/>
      <c r="BD920" s="736"/>
      <c r="BE920" s="767" t="s">
        <v>2501</v>
      </c>
      <c r="BF920" s="753" t="s">
        <v>2502</v>
      </c>
      <c r="BG920" s="746" t="s">
        <v>737</v>
      </c>
      <c r="BH920" s="963" t="s">
        <v>3612</v>
      </c>
      <c r="BI920" s="985">
        <v>330059965</v>
      </c>
    </row>
    <row r="921" spans="1:61" ht="41.25" customHeight="1">
      <c r="A921" s="868">
        <v>400010278</v>
      </c>
      <c r="B921" s="827">
        <v>40</v>
      </c>
      <c r="C921" s="751" t="s">
        <v>1524</v>
      </c>
      <c r="D921" s="752"/>
      <c r="E921" s="753" t="s">
        <v>1149</v>
      </c>
      <c r="F921" s="752"/>
      <c r="G921" s="736" t="s">
        <v>747</v>
      </c>
      <c r="H921" s="754" t="s">
        <v>748</v>
      </c>
      <c r="I921" s="755">
        <v>500</v>
      </c>
      <c r="J921" s="756" t="s">
        <v>749</v>
      </c>
      <c r="K921" s="869" t="s">
        <v>7025</v>
      </c>
      <c r="L921" s="870">
        <v>400011177</v>
      </c>
      <c r="M921" s="733" t="s">
        <v>7026</v>
      </c>
      <c r="N921" s="769" t="s">
        <v>7026</v>
      </c>
      <c r="O921" s="734" t="s">
        <v>7027</v>
      </c>
      <c r="P921" s="756"/>
      <c r="Q921" s="736"/>
      <c r="R921" s="736">
        <v>40000</v>
      </c>
      <c r="S921" s="871" t="s">
        <v>1153</v>
      </c>
      <c r="T921" s="728" t="s">
        <v>879</v>
      </c>
      <c r="U921" s="737" t="s">
        <v>7028</v>
      </c>
      <c r="V921" s="736"/>
      <c r="W921" s="736"/>
      <c r="X921" s="736"/>
      <c r="Y921" s="736"/>
      <c r="Z921" s="736" t="s">
        <v>7029</v>
      </c>
      <c r="AA921" s="736"/>
      <c r="AB921" s="734" t="s">
        <v>7030</v>
      </c>
      <c r="AC921" s="736"/>
      <c r="AD921" s="736">
        <v>40024</v>
      </c>
      <c r="AE921" s="734" t="s">
        <v>1181</v>
      </c>
      <c r="AF921" s="736" t="s">
        <v>7031</v>
      </c>
      <c r="AG921" s="736"/>
      <c r="AH921" s="736"/>
      <c r="AI921" s="736"/>
      <c r="AJ921" s="736"/>
      <c r="AK921" s="736"/>
      <c r="AL921" s="736"/>
      <c r="AM921" s="763"/>
      <c r="AN921" s="738"/>
      <c r="AO921" s="764"/>
      <c r="AP921" s="691" t="s">
        <v>734</v>
      </c>
      <c r="AQ921" s="691" t="s">
        <v>737</v>
      </c>
      <c r="AR921" s="691"/>
      <c r="AS921" s="752"/>
      <c r="AT921" s="691"/>
      <c r="AU921" s="765" t="s">
        <v>763</v>
      </c>
      <c r="AV921" s="765" t="s">
        <v>763</v>
      </c>
      <c r="AW921" s="766" t="s">
        <v>763</v>
      </c>
      <c r="AX921" s="765"/>
      <c r="AY921" s="691"/>
      <c r="AZ921" s="752"/>
      <c r="BA921" s="734"/>
      <c r="BB921" s="736"/>
      <c r="BC921" s="736"/>
      <c r="BD921" s="736"/>
      <c r="BE921" s="751" t="s">
        <v>1579</v>
      </c>
      <c r="BF921" s="1035" t="s">
        <v>902</v>
      </c>
      <c r="BG921" s="746" t="s">
        <v>737</v>
      </c>
      <c r="BH921" s="963" t="s">
        <v>3612</v>
      </c>
      <c r="BI921" s="985">
        <v>400780938</v>
      </c>
    </row>
    <row r="922" spans="1:61" ht="40.15" customHeight="1">
      <c r="A922" s="749">
        <v>400011474</v>
      </c>
      <c r="B922" s="827">
        <v>40</v>
      </c>
      <c r="C922" s="751" t="s">
        <v>1524</v>
      </c>
      <c r="D922" s="752"/>
      <c r="E922" s="753" t="s">
        <v>1149</v>
      </c>
      <c r="F922" s="752"/>
      <c r="G922" s="736" t="s">
        <v>715</v>
      </c>
      <c r="H922" s="754" t="s">
        <v>715</v>
      </c>
      <c r="I922" s="755">
        <v>445</v>
      </c>
      <c r="J922" s="756" t="s">
        <v>1023</v>
      </c>
      <c r="K922" s="757" t="s">
        <v>7032</v>
      </c>
      <c r="L922" s="758">
        <v>400011177</v>
      </c>
      <c r="M922" s="733" t="s">
        <v>7026</v>
      </c>
      <c r="N922" s="769" t="s">
        <v>7026</v>
      </c>
      <c r="O922" s="734" t="s">
        <v>7033</v>
      </c>
      <c r="P922" s="760"/>
      <c r="Q922" s="736"/>
      <c r="R922" s="736">
        <v>40280</v>
      </c>
      <c r="S922" s="761" t="s">
        <v>7034</v>
      </c>
      <c r="T922" s="728" t="s">
        <v>879</v>
      </c>
      <c r="U922" s="737" t="s">
        <v>7035</v>
      </c>
      <c r="V922" s="736"/>
      <c r="W922" s="736"/>
      <c r="X922" s="736"/>
      <c r="Y922" s="736"/>
      <c r="Z922" s="736" t="s">
        <v>7036</v>
      </c>
      <c r="AA922" s="736"/>
      <c r="AB922" s="734" t="s">
        <v>7030</v>
      </c>
      <c r="AC922" s="736"/>
      <c r="AD922" s="736">
        <v>40024</v>
      </c>
      <c r="AE922" s="734" t="s">
        <v>1181</v>
      </c>
      <c r="AF922" s="736" t="s">
        <v>7031</v>
      </c>
      <c r="AG922" s="736"/>
      <c r="AH922" s="736"/>
      <c r="AI922" s="736"/>
      <c r="AJ922" s="736"/>
      <c r="AK922" s="736"/>
      <c r="AL922" s="736"/>
      <c r="AM922" s="763"/>
      <c r="AN922" s="738"/>
      <c r="AO922" s="764"/>
      <c r="AP922" s="740" t="s">
        <v>737</v>
      </c>
      <c r="AQ922" s="691" t="s">
        <v>737</v>
      </c>
      <c r="AR922" s="691"/>
      <c r="AS922" s="752"/>
      <c r="AT922" s="691"/>
      <c r="AU922" s="765" t="s">
        <v>763</v>
      </c>
      <c r="AV922" s="765" t="s">
        <v>763</v>
      </c>
      <c r="AW922" s="766" t="s">
        <v>763</v>
      </c>
      <c r="AX922" s="765"/>
      <c r="AY922" s="691"/>
      <c r="AZ922" s="752"/>
      <c r="BA922" s="734"/>
      <c r="BB922" s="736"/>
      <c r="BC922" s="736"/>
      <c r="BD922" s="736"/>
      <c r="BE922" s="767" t="s">
        <v>1160</v>
      </c>
      <c r="BF922" s="794" t="s">
        <v>902</v>
      </c>
      <c r="BG922" s="746" t="s">
        <v>737</v>
      </c>
      <c r="BH922" s="746"/>
      <c r="BI922" s="747"/>
    </row>
    <row r="923" spans="1:61" ht="40.15" customHeight="1">
      <c r="A923" s="977">
        <v>400015707</v>
      </c>
      <c r="B923" s="1036">
        <v>40</v>
      </c>
      <c r="C923" s="751" t="s">
        <v>1524</v>
      </c>
      <c r="D923" s="752"/>
      <c r="E923" s="753" t="s">
        <v>1149</v>
      </c>
      <c r="F923" s="752"/>
      <c r="G923" s="736" t="s">
        <v>715</v>
      </c>
      <c r="H923" s="843" t="s">
        <v>715</v>
      </c>
      <c r="I923" s="755">
        <v>445</v>
      </c>
      <c r="J923" s="756" t="s">
        <v>1023</v>
      </c>
      <c r="K923" s="869" t="s">
        <v>7037</v>
      </c>
      <c r="L923" s="870">
        <v>400011177</v>
      </c>
      <c r="M923" s="733" t="s">
        <v>7026</v>
      </c>
      <c r="N923" s="769" t="s">
        <v>7026</v>
      </c>
      <c r="O923" s="734" t="s">
        <v>7038</v>
      </c>
      <c r="P923" s="756"/>
      <c r="Q923" s="736"/>
      <c r="R923" s="736">
        <v>40000</v>
      </c>
      <c r="S923" s="871" t="s">
        <v>1153</v>
      </c>
      <c r="T923" s="728" t="s">
        <v>879</v>
      </c>
      <c r="U923" s="872" t="s">
        <v>7039</v>
      </c>
      <c r="V923" s="736"/>
      <c r="W923" s="736"/>
      <c r="X923" s="736"/>
      <c r="Y923" s="736"/>
      <c r="Z923" s="894">
        <v>558052354</v>
      </c>
      <c r="AA923" s="736"/>
      <c r="AB923" s="734" t="s">
        <v>7030</v>
      </c>
      <c r="AC923" s="736"/>
      <c r="AD923" s="736">
        <v>40024</v>
      </c>
      <c r="AE923" s="734" t="s">
        <v>1181</v>
      </c>
      <c r="AF923" s="736" t="s">
        <v>7031</v>
      </c>
      <c r="AG923" s="736"/>
      <c r="AH923" s="736"/>
      <c r="AI923" s="736"/>
      <c r="AJ923" s="736"/>
      <c r="AK923" s="736"/>
      <c r="AL923" s="736"/>
      <c r="AM923" s="763"/>
      <c r="AN923" s="738"/>
      <c r="AO923" s="1037">
        <v>44278</v>
      </c>
      <c r="AP923" s="789" t="s">
        <v>737</v>
      </c>
      <c r="AQ923" s="691" t="s">
        <v>737</v>
      </c>
      <c r="AR923" s="691"/>
      <c r="AS923" s="752"/>
      <c r="AT923" s="691"/>
      <c r="AU923" s="765"/>
      <c r="AV923" s="765"/>
      <c r="AW923" s="766"/>
      <c r="AX923" s="765"/>
      <c r="AY923" s="691"/>
      <c r="AZ923" s="752"/>
      <c r="BA923" s="734"/>
      <c r="BB923" s="736"/>
      <c r="BC923" s="736"/>
      <c r="BD923" s="736"/>
      <c r="BE923" s="751"/>
      <c r="BF923" s="899"/>
      <c r="BG923" s="746" t="s">
        <v>737</v>
      </c>
      <c r="BH923" s="752"/>
      <c r="BI923" s="957"/>
    </row>
    <row r="924" spans="1:61" ht="42" customHeight="1">
      <c r="A924" s="977">
        <v>400015921</v>
      </c>
      <c r="B924" s="1036">
        <v>40</v>
      </c>
      <c r="C924" s="751" t="s">
        <v>1524</v>
      </c>
      <c r="D924" s="752"/>
      <c r="E924" s="753" t="s">
        <v>1149</v>
      </c>
      <c r="F924" s="752"/>
      <c r="G924" s="736" t="s">
        <v>715</v>
      </c>
      <c r="H924" s="843" t="s">
        <v>715</v>
      </c>
      <c r="I924" s="730">
        <v>255</v>
      </c>
      <c r="J924" s="756" t="s">
        <v>968</v>
      </c>
      <c r="K924" s="869" t="s">
        <v>7040</v>
      </c>
      <c r="L924" s="870">
        <v>400011177</v>
      </c>
      <c r="M924" s="733" t="s">
        <v>7026</v>
      </c>
      <c r="N924" s="769" t="s">
        <v>7026</v>
      </c>
      <c r="O924" s="734" t="s">
        <v>7041</v>
      </c>
      <c r="P924" s="756"/>
      <c r="Q924" s="736"/>
      <c r="R924" s="736">
        <v>40000</v>
      </c>
      <c r="S924" s="871" t="s">
        <v>1153</v>
      </c>
      <c r="T924" s="728" t="s">
        <v>879</v>
      </c>
      <c r="U924" s="872" t="s">
        <v>7042</v>
      </c>
      <c r="V924" s="736" t="s">
        <v>813</v>
      </c>
      <c r="W924" s="736" t="s">
        <v>7043</v>
      </c>
      <c r="X924" s="736" t="s">
        <v>7044</v>
      </c>
      <c r="Y924" s="736" t="s">
        <v>954</v>
      </c>
      <c r="Z924" s="894" t="s">
        <v>7045</v>
      </c>
      <c r="AA924" s="736"/>
      <c r="AB924" s="734" t="s">
        <v>7030</v>
      </c>
      <c r="AC924" s="736"/>
      <c r="AD924" s="736">
        <v>40024</v>
      </c>
      <c r="AE924" s="734" t="s">
        <v>1181</v>
      </c>
      <c r="AF924" s="736" t="s">
        <v>7031</v>
      </c>
      <c r="AG924" s="736"/>
      <c r="AH924" s="736"/>
      <c r="AI924" s="736"/>
      <c r="AJ924" s="736"/>
      <c r="AK924" s="736"/>
      <c r="AL924" s="736"/>
      <c r="AM924" s="763"/>
      <c r="AN924" s="738"/>
      <c r="AO924" s="1038" t="s">
        <v>7046</v>
      </c>
      <c r="AP924" s="789" t="s">
        <v>737</v>
      </c>
      <c r="AQ924" s="691" t="s">
        <v>737</v>
      </c>
      <c r="AR924" s="691"/>
      <c r="AS924" s="752"/>
      <c r="AT924" s="691"/>
      <c r="AU924" s="765"/>
      <c r="AV924" s="765"/>
      <c r="AW924" s="766"/>
      <c r="AX924" s="765"/>
      <c r="AY924" s="691"/>
      <c r="AZ924" s="752"/>
      <c r="BA924" s="734"/>
      <c r="BB924" s="736"/>
      <c r="BC924" s="736"/>
      <c r="BD924" s="736"/>
      <c r="BE924" s="751"/>
      <c r="BF924" s="899"/>
      <c r="BG924" s="746" t="s">
        <v>737</v>
      </c>
      <c r="BH924" s="752"/>
      <c r="BI924" s="957"/>
    </row>
    <row r="925" spans="1:61" ht="69" customHeight="1">
      <c r="A925" s="977">
        <v>400016002</v>
      </c>
      <c r="B925" s="1036">
        <v>40</v>
      </c>
      <c r="C925" s="751" t="s">
        <v>1524</v>
      </c>
      <c r="D925" s="752"/>
      <c r="E925" s="753" t="s">
        <v>1149</v>
      </c>
      <c r="F925" s="752"/>
      <c r="G925" s="736" t="s">
        <v>843</v>
      </c>
      <c r="H925" s="843" t="s">
        <v>843</v>
      </c>
      <c r="I925" s="755" t="s">
        <v>872</v>
      </c>
      <c r="J925" s="756" t="s">
        <v>873</v>
      </c>
      <c r="K925" s="869" t="s">
        <v>7047</v>
      </c>
      <c r="L925" s="870">
        <v>400011177</v>
      </c>
      <c r="M925" s="733" t="s">
        <v>7026</v>
      </c>
      <c r="N925" s="769" t="s">
        <v>7026</v>
      </c>
      <c r="O925" s="734" t="s">
        <v>7030</v>
      </c>
      <c r="P925" s="756"/>
      <c r="Q925" s="736"/>
      <c r="R925" s="736">
        <v>40000</v>
      </c>
      <c r="S925" s="871" t="s">
        <v>1153</v>
      </c>
      <c r="T925" s="728" t="s">
        <v>879</v>
      </c>
      <c r="U925" s="872" t="s">
        <v>7048</v>
      </c>
      <c r="V925" s="736"/>
      <c r="W925" s="736"/>
      <c r="X925" s="736"/>
      <c r="Y925" s="736"/>
      <c r="Z925" s="894"/>
      <c r="AA925" s="736"/>
      <c r="AB925" s="734" t="s">
        <v>7030</v>
      </c>
      <c r="AC925" s="736"/>
      <c r="AD925" s="736">
        <v>40024</v>
      </c>
      <c r="AE925" s="734" t="s">
        <v>1181</v>
      </c>
      <c r="AF925" s="736" t="s">
        <v>7031</v>
      </c>
      <c r="AG925" s="736"/>
      <c r="AH925" s="736"/>
      <c r="AI925" s="736"/>
      <c r="AJ925" s="736"/>
      <c r="AK925" s="736"/>
      <c r="AL925" s="736"/>
      <c r="AM925" s="763"/>
      <c r="AN925" s="738"/>
      <c r="AO925" s="1038" t="s">
        <v>7049</v>
      </c>
      <c r="AP925" s="789" t="s">
        <v>737</v>
      </c>
      <c r="AQ925" s="691" t="s">
        <v>737</v>
      </c>
      <c r="AR925" s="691"/>
      <c r="AS925" s="752"/>
      <c r="AT925" s="691"/>
      <c r="AU925" s="765"/>
      <c r="AV925" s="765"/>
      <c r="AW925" s="766"/>
      <c r="AX925" s="765"/>
      <c r="AY925" s="691"/>
      <c r="AZ925" s="752"/>
      <c r="BA925" s="734"/>
      <c r="BB925" s="736"/>
      <c r="BC925" s="736"/>
      <c r="BD925" s="736"/>
      <c r="BE925" s="751"/>
      <c r="BF925" s="899"/>
      <c r="BG925" s="746" t="s">
        <v>737</v>
      </c>
      <c r="BH925" s="752"/>
      <c r="BI925" s="957"/>
    </row>
    <row r="926" spans="1:61" ht="40.15" customHeight="1">
      <c r="A926" s="868">
        <v>400780771</v>
      </c>
      <c r="B926" s="827">
        <v>40</v>
      </c>
      <c r="C926" s="751" t="s">
        <v>1524</v>
      </c>
      <c r="D926" s="752"/>
      <c r="E926" s="753" t="s">
        <v>1149</v>
      </c>
      <c r="F926" s="752"/>
      <c r="G926" s="736" t="s">
        <v>747</v>
      </c>
      <c r="H926" s="754" t="s">
        <v>748</v>
      </c>
      <c r="I926" s="755">
        <v>500</v>
      </c>
      <c r="J926" s="756" t="s">
        <v>749</v>
      </c>
      <c r="K926" s="869" t="s">
        <v>7050</v>
      </c>
      <c r="L926" s="870">
        <v>400011177</v>
      </c>
      <c r="M926" s="733" t="s">
        <v>7026</v>
      </c>
      <c r="N926" s="769" t="s">
        <v>7026</v>
      </c>
      <c r="O926" s="734" t="s">
        <v>7051</v>
      </c>
      <c r="P926" s="756"/>
      <c r="Q926" s="736"/>
      <c r="R926" s="736">
        <v>40110</v>
      </c>
      <c r="S926" s="871" t="s">
        <v>3992</v>
      </c>
      <c r="T926" s="728" t="s">
        <v>879</v>
      </c>
      <c r="U926" s="737" t="s">
        <v>7052</v>
      </c>
      <c r="V926" s="736"/>
      <c r="W926" s="736"/>
      <c r="X926" s="736"/>
      <c r="Y926" s="736"/>
      <c r="Z926" s="736" t="s">
        <v>7053</v>
      </c>
      <c r="AA926" s="736"/>
      <c r="AB926" s="734" t="s">
        <v>7030</v>
      </c>
      <c r="AC926" s="736"/>
      <c r="AD926" s="736">
        <v>40024</v>
      </c>
      <c r="AE926" s="734" t="s">
        <v>1181</v>
      </c>
      <c r="AF926" s="736" t="s">
        <v>7031</v>
      </c>
      <c r="AG926" s="736"/>
      <c r="AH926" s="736"/>
      <c r="AI926" s="736"/>
      <c r="AJ926" s="736"/>
      <c r="AK926" s="736"/>
      <c r="AL926" s="736"/>
      <c r="AM926" s="763"/>
      <c r="AN926" s="738"/>
      <c r="AO926" s="764"/>
      <c r="AP926" s="691" t="s">
        <v>734</v>
      </c>
      <c r="AQ926" s="691" t="s">
        <v>737</v>
      </c>
      <c r="AR926" s="691"/>
      <c r="AS926" s="752"/>
      <c r="AT926" s="691"/>
      <c r="AU926" s="765" t="s">
        <v>763</v>
      </c>
      <c r="AV926" s="765" t="s">
        <v>763</v>
      </c>
      <c r="AW926" s="766" t="s">
        <v>763</v>
      </c>
      <c r="AX926" s="765"/>
      <c r="AY926" s="691"/>
      <c r="AZ926" s="752"/>
      <c r="BA926" s="734"/>
      <c r="BB926" s="734" t="s">
        <v>7054</v>
      </c>
      <c r="BC926" s="736"/>
      <c r="BD926" s="736"/>
      <c r="BE926" s="751" t="s">
        <v>1579</v>
      </c>
      <c r="BF926" s="899" t="s">
        <v>902</v>
      </c>
      <c r="BG926" s="746" t="s">
        <v>737</v>
      </c>
      <c r="BH926" s="963" t="s">
        <v>3612</v>
      </c>
      <c r="BI926" s="985">
        <v>400780938</v>
      </c>
    </row>
    <row r="927" spans="1:61" ht="76.150000000000006" customHeight="1">
      <c r="A927" s="749">
        <v>400780938</v>
      </c>
      <c r="B927" s="827">
        <v>40</v>
      </c>
      <c r="C927" s="751" t="s">
        <v>1524</v>
      </c>
      <c r="D927" s="752"/>
      <c r="E927" s="753" t="s">
        <v>1149</v>
      </c>
      <c r="F927" s="752"/>
      <c r="G927" s="736" t="s">
        <v>747</v>
      </c>
      <c r="H927" s="754" t="s">
        <v>748</v>
      </c>
      <c r="I927" s="755">
        <v>500</v>
      </c>
      <c r="J927" s="756" t="s">
        <v>749</v>
      </c>
      <c r="K927" s="757" t="s">
        <v>7055</v>
      </c>
      <c r="L927" s="758">
        <v>400011177</v>
      </c>
      <c r="M927" s="733" t="s">
        <v>7026</v>
      </c>
      <c r="N927" s="769" t="s">
        <v>7026</v>
      </c>
      <c r="O927" s="734" t="s">
        <v>7056</v>
      </c>
      <c r="P927" s="734" t="s">
        <v>7057</v>
      </c>
      <c r="Q927" s="736"/>
      <c r="R927" s="736">
        <v>40024</v>
      </c>
      <c r="S927" s="761" t="s">
        <v>1181</v>
      </c>
      <c r="T927" s="728" t="s">
        <v>879</v>
      </c>
      <c r="U927" s="737" t="s">
        <v>7058</v>
      </c>
      <c r="V927" s="736"/>
      <c r="W927" s="736"/>
      <c r="X927" s="736"/>
      <c r="Y927" s="736"/>
      <c r="Z927" s="736" t="s">
        <v>7031</v>
      </c>
      <c r="AA927" s="736"/>
      <c r="AB927" s="734" t="s">
        <v>7030</v>
      </c>
      <c r="AC927" s="736"/>
      <c r="AD927" s="736">
        <v>40024</v>
      </c>
      <c r="AE927" s="734" t="s">
        <v>1181</v>
      </c>
      <c r="AF927" s="736" t="s">
        <v>7031</v>
      </c>
      <c r="AG927" s="736"/>
      <c r="AH927" s="736"/>
      <c r="AI927" s="736"/>
      <c r="AJ927" s="736"/>
      <c r="AK927" s="736"/>
      <c r="AL927" s="736"/>
      <c r="AM927" s="763"/>
      <c r="AN927" s="738"/>
      <c r="AO927" s="764"/>
      <c r="AP927" s="691" t="s">
        <v>734</v>
      </c>
      <c r="AQ927" s="691" t="s">
        <v>737</v>
      </c>
      <c r="AR927" s="691"/>
      <c r="AS927" s="752"/>
      <c r="AT927" s="691"/>
      <c r="AU927" s="765" t="s">
        <v>763</v>
      </c>
      <c r="AV927" s="765" t="s">
        <v>763</v>
      </c>
      <c r="AW927" s="766" t="s">
        <v>763</v>
      </c>
      <c r="AX927" s="765"/>
      <c r="AY927" s="691"/>
      <c r="AZ927" s="752"/>
      <c r="BA927" s="734"/>
      <c r="BB927" s="736"/>
      <c r="BC927" s="736"/>
      <c r="BD927" s="736"/>
      <c r="BE927" s="767" t="s">
        <v>1579</v>
      </c>
      <c r="BF927" s="794" t="s">
        <v>902</v>
      </c>
      <c r="BG927" s="746" t="s">
        <v>737</v>
      </c>
      <c r="BH927" s="746"/>
      <c r="BI927" s="747"/>
    </row>
    <row r="928" spans="1:61" ht="40.15" customHeight="1">
      <c r="A928" s="749">
        <v>400786125</v>
      </c>
      <c r="B928" s="827">
        <v>40</v>
      </c>
      <c r="C928" s="751" t="s">
        <v>1524</v>
      </c>
      <c r="D928" s="752"/>
      <c r="E928" s="753" t="s">
        <v>1149</v>
      </c>
      <c r="F928" s="752"/>
      <c r="G928" s="736" t="s">
        <v>827</v>
      </c>
      <c r="H928" s="754" t="s">
        <v>748</v>
      </c>
      <c r="I928" s="770">
        <v>354</v>
      </c>
      <c r="J928" s="771" t="s">
        <v>771</v>
      </c>
      <c r="K928" s="757" t="s">
        <v>7059</v>
      </c>
      <c r="L928" s="758">
        <v>400011177</v>
      </c>
      <c r="M928" s="733" t="s">
        <v>7026</v>
      </c>
      <c r="N928" s="769" t="s">
        <v>7026</v>
      </c>
      <c r="O928" s="760" t="s">
        <v>7060</v>
      </c>
      <c r="P928" s="760"/>
      <c r="Q928" s="736"/>
      <c r="R928" s="736">
        <v>40110</v>
      </c>
      <c r="S928" s="761" t="s">
        <v>3992</v>
      </c>
      <c r="T928" s="728" t="s">
        <v>879</v>
      </c>
      <c r="U928" s="737" t="s">
        <v>7061</v>
      </c>
      <c r="V928" s="736"/>
      <c r="W928" s="736"/>
      <c r="X928" s="736"/>
      <c r="Y928" s="736"/>
      <c r="Z928" s="736" t="s">
        <v>7053</v>
      </c>
      <c r="AA928" s="736"/>
      <c r="AB928" s="734" t="s">
        <v>7030</v>
      </c>
      <c r="AC928" s="736"/>
      <c r="AD928" s="736">
        <v>40024</v>
      </c>
      <c r="AE928" s="734" t="s">
        <v>1181</v>
      </c>
      <c r="AF928" s="736" t="s">
        <v>7031</v>
      </c>
      <c r="AG928" s="736"/>
      <c r="AH928" s="736"/>
      <c r="AI928" s="736"/>
      <c r="AJ928" s="736"/>
      <c r="AK928" s="736"/>
      <c r="AL928" s="736"/>
      <c r="AM928" s="763"/>
      <c r="AN928" s="738"/>
      <c r="AO928" s="764"/>
      <c r="AP928" s="691" t="s">
        <v>737</v>
      </c>
      <c r="AQ928" s="691" t="s">
        <v>737</v>
      </c>
      <c r="AR928" s="691"/>
      <c r="AS928" s="752"/>
      <c r="AT928" s="691"/>
      <c r="AU928" s="765" t="s">
        <v>763</v>
      </c>
      <c r="AV928" s="765" t="s">
        <v>763</v>
      </c>
      <c r="AW928" s="766" t="s">
        <v>763</v>
      </c>
      <c r="AX928" s="765"/>
      <c r="AY928" s="691"/>
      <c r="AZ928" s="752"/>
      <c r="BA928" s="734"/>
      <c r="BB928" s="773" t="s">
        <v>7062</v>
      </c>
      <c r="BC928" s="736"/>
      <c r="BD928" s="736"/>
      <c r="BE928" s="751" t="s">
        <v>4958</v>
      </c>
      <c r="BF928" s="794" t="s">
        <v>902</v>
      </c>
      <c r="BG928" s="746" t="s">
        <v>737</v>
      </c>
      <c r="BH928" s="746"/>
      <c r="BI928" s="747"/>
    </row>
    <row r="929" spans="1:61" ht="40.15" customHeight="1">
      <c r="A929" s="846">
        <v>790006068</v>
      </c>
      <c r="B929" s="784">
        <v>79</v>
      </c>
      <c r="C929" s="751" t="s">
        <v>825</v>
      </c>
      <c r="D929" s="753"/>
      <c r="E929" s="753" t="s">
        <v>826</v>
      </c>
      <c r="F929" s="785"/>
      <c r="G929" s="754" t="s">
        <v>747</v>
      </c>
      <c r="H929" s="754" t="s">
        <v>748</v>
      </c>
      <c r="I929" s="847">
        <v>500</v>
      </c>
      <c r="J929" s="843" t="s">
        <v>749</v>
      </c>
      <c r="K929" s="848" t="s">
        <v>7063</v>
      </c>
      <c r="L929" s="786">
        <v>790000012</v>
      </c>
      <c r="M929" s="733" t="s">
        <v>7064</v>
      </c>
      <c r="N929" s="1039" t="s">
        <v>7064</v>
      </c>
      <c r="O929" s="734" t="s">
        <v>7065</v>
      </c>
      <c r="P929" s="734"/>
      <c r="Q929" s="760"/>
      <c r="R929" s="736">
        <v>79000</v>
      </c>
      <c r="S929" s="760" t="s">
        <v>1295</v>
      </c>
      <c r="T929" s="728" t="s">
        <v>879</v>
      </c>
      <c r="U929" s="737" t="s">
        <v>7066</v>
      </c>
      <c r="V929" s="736"/>
      <c r="W929" s="734"/>
      <c r="X929" s="736"/>
      <c r="Y929" s="736"/>
      <c r="Z929" s="736" t="s">
        <v>7067</v>
      </c>
      <c r="AA929" s="734" t="s">
        <v>7068</v>
      </c>
      <c r="AB929" s="734" t="s">
        <v>7069</v>
      </c>
      <c r="AC929" s="736"/>
      <c r="AD929" s="736">
        <v>79021</v>
      </c>
      <c r="AE929" s="734" t="s">
        <v>1270</v>
      </c>
      <c r="AF929" s="736" t="s">
        <v>7070</v>
      </c>
      <c r="AG929" s="1040"/>
      <c r="AH929" s="1040"/>
      <c r="AI929" s="1040"/>
      <c r="AJ929" s="1040"/>
      <c r="AK929" s="1040"/>
      <c r="AL929" s="1040"/>
      <c r="AM929" s="763"/>
      <c r="AN929" s="738"/>
      <c r="AO929" s="772"/>
      <c r="AP929" s="691" t="s">
        <v>734</v>
      </c>
      <c r="AQ929" s="775" t="s">
        <v>734</v>
      </c>
      <c r="AR929" s="742" t="s">
        <v>1757</v>
      </c>
      <c r="AS929" s="775" t="s">
        <v>7071</v>
      </c>
      <c r="AT929" s="897"/>
      <c r="AU929" s="743">
        <v>43818</v>
      </c>
      <c r="AV929" s="743">
        <v>45644</v>
      </c>
      <c r="AW929" s="744">
        <v>79</v>
      </c>
      <c r="AX929" s="743">
        <v>43818</v>
      </c>
      <c r="AY929" s="712" t="s">
        <v>7072</v>
      </c>
      <c r="AZ929" s="775" t="s">
        <v>734</v>
      </c>
      <c r="BA929" s="791"/>
      <c r="BB929" s="793"/>
      <c r="BC929" s="793"/>
      <c r="BD929" s="793"/>
      <c r="BE929" s="767" t="s">
        <v>2485</v>
      </c>
      <c r="BF929" s="785" t="s">
        <v>826</v>
      </c>
      <c r="BG929" s="746" t="s">
        <v>737</v>
      </c>
      <c r="BH929" s="746"/>
      <c r="BI929" s="747"/>
    </row>
    <row r="930" spans="1:61" ht="40.15" customHeight="1">
      <c r="A930" s="783">
        <v>790016729</v>
      </c>
      <c r="B930" s="784">
        <v>79</v>
      </c>
      <c r="C930" s="751" t="s">
        <v>825</v>
      </c>
      <c r="D930" s="728"/>
      <c r="E930" s="753" t="s">
        <v>826</v>
      </c>
      <c r="F930" s="785"/>
      <c r="G930" s="771" t="s">
        <v>769</v>
      </c>
      <c r="H930" s="771" t="s">
        <v>770</v>
      </c>
      <c r="I930" s="770">
        <v>354</v>
      </c>
      <c r="J930" s="771" t="s">
        <v>771</v>
      </c>
      <c r="K930" s="769" t="s">
        <v>7073</v>
      </c>
      <c r="L930" s="786">
        <v>790000012</v>
      </c>
      <c r="M930" s="733" t="s">
        <v>7064</v>
      </c>
      <c r="N930" s="1039" t="s">
        <v>7064</v>
      </c>
      <c r="O930" s="734" t="s">
        <v>7074</v>
      </c>
      <c r="P930" s="734"/>
      <c r="Q930" s="787"/>
      <c r="R930" s="736">
        <v>79021</v>
      </c>
      <c r="S930" s="787" t="s">
        <v>1270</v>
      </c>
      <c r="T930" s="728" t="s">
        <v>879</v>
      </c>
      <c r="U930" s="737" t="s">
        <v>7075</v>
      </c>
      <c r="V930" s="736"/>
      <c r="W930" s="734"/>
      <c r="X930" s="736"/>
      <c r="Y930" s="736"/>
      <c r="Z930" s="736" t="s">
        <v>7076</v>
      </c>
      <c r="AA930" s="1041" t="s">
        <v>7077</v>
      </c>
      <c r="AB930" s="734" t="s">
        <v>7069</v>
      </c>
      <c r="AC930" s="736"/>
      <c r="AD930" s="736">
        <v>79021</v>
      </c>
      <c r="AE930" s="734" t="s">
        <v>1270</v>
      </c>
      <c r="AF930" s="736" t="s">
        <v>7070</v>
      </c>
      <c r="AG930" s="1040"/>
      <c r="AH930" s="1040"/>
      <c r="AI930" s="1040"/>
      <c r="AJ930" s="1040"/>
      <c r="AK930" s="1040"/>
      <c r="AL930" s="1040"/>
      <c r="AM930" s="763"/>
      <c r="AN930" s="738"/>
      <c r="AO930" s="772"/>
      <c r="AP930" s="740" t="s">
        <v>734</v>
      </c>
      <c r="AQ930" s="775" t="s">
        <v>734</v>
      </c>
      <c r="AR930" s="742" t="s">
        <v>1757</v>
      </c>
      <c r="AS930" s="775" t="s">
        <v>7071</v>
      </c>
      <c r="AT930" s="897"/>
      <c r="AU930" s="743">
        <v>43818</v>
      </c>
      <c r="AV930" s="743">
        <v>45644</v>
      </c>
      <c r="AW930" s="744">
        <v>79</v>
      </c>
      <c r="AX930" s="743">
        <v>43818</v>
      </c>
      <c r="AY930" s="712" t="s">
        <v>7072</v>
      </c>
      <c r="AZ930" s="775" t="s">
        <v>734</v>
      </c>
      <c r="BA930" s="734" t="s">
        <v>778</v>
      </c>
      <c r="BB930" s="793"/>
      <c r="BC930" s="793"/>
      <c r="BD930" s="793"/>
      <c r="BE930" s="791" t="s">
        <v>2485</v>
      </c>
      <c r="BF930" s="785" t="s">
        <v>826</v>
      </c>
      <c r="BG930" s="746" t="s">
        <v>737</v>
      </c>
      <c r="BH930" s="746"/>
      <c r="BI930" s="747"/>
    </row>
    <row r="931" spans="1:61" ht="73.5" customHeight="1">
      <c r="A931" s="955">
        <v>790018139</v>
      </c>
      <c r="B931" s="956">
        <v>79</v>
      </c>
      <c r="C931" s="751" t="s">
        <v>825</v>
      </c>
      <c r="D931" s="957"/>
      <c r="E931" s="728" t="s">
        <v>826</v>
      </c>
      <c r="F931" s="957"/>
      <c r="G931" s="736" t="s">
        <v>843</v>
      </c>
      <c r="H931" s="736" t="s">
        <v>843</v>
      </c>
      <c r="I931" s="908">
        <v>197</v>
      </c>
      <c r="J931" s="909" t="s">
        <v>2486</v>
      </c>
      <c r="K931" s="958" t="s">
        <v>7078</v>
      </c>
      <c r="L931" s="911">
        <v>790000012</v>
      </c>
      <c r="M931" s="890" t="s">
        <v>7064</v>
      </c>
      <c r="N931" s="1039" t="s">
        <v>7064</v>
      </c>
      <c r="O931" s="909" t="s">
        <v>7079</v>
      </c>
      <c r="P931" s="909"/>
      <c r="Q931" s="909"/>
      <c r="R931" s="909">
        <v>79021</v>
      </c>
      <c r="S931" s="909" t="s">
        <v>1270</v>
      </c>
      <c r="T931" s="728" t="s">
        <v>879</v>
      </c>
      <c r="U931" s="737" t="s">
        <v>7080</v>
      </c>
      <c r="V931" s="909" t="s">
        <v>813</v>
      </c>
      <c r="W931" s="909" t="s">
        <v>7081</v>
      </c>
      <c r="X931" s="909" t="s">
        <v>3856</v>
      </c>
      <c r="Y931" s="909" t="s">
        <v>7082</v>
      </c>
      <c r="Z931" s="909" t="s">
        <v>7083</v>
      </c>
      <c r="AA931" s="909"/>
      <c r="AB931" s="886" t="s">
        <v>7074</v>
      </c>
      <c r="AC931" s="886"/>
      <c r="AD931" s="886">
        <v>79021</v>
      </c>
      <c r="AE931" s="886" t="s">
        <v>1270</v>
      </c>
      <c r="AF931" s="886" t="s">
        <v>7070</v>
      </c>
      <c r="AG931" s="736"/>
      <c r="AH931" s="736"/>
      <c r="AI931" s="736"/>
      <c r="AJ931" s="736"/>
      <c r="AK931" s="736"/>
      <c r="AL931" s="736"/>
      <c r="AM931" s="763"/>
      <c r="AN931" s="738"/>
      <c r="AO931" s="765"/>
      <c r="AP931" s="740" t="s">
        <v>737</v>
      </c>
      <c r="AQ931" s="752" t="s">
        <v>737</v>
      </c>
      <c r="AR931" s="691"/>
      <c r="AS931" s="752"/>
      <c r="AT931" s="691"/>
      <c r="AU931" s="765" t="s">
        <v>763</v>
      </c>
      <c r="AV931" s="765" t="s">
        <v>763</v>
      </c>
      <c r="AW931" s="766" t="s">
        <v>763</v>
      </c>
      <c r="AX931" s="765"/>
      <c r="AY931" s="691"/>
      <c r="AZ931" s="752"/>
      <c r="BA931" s="734"/>
      <c r="BB931" s="736"/>
      <c r="BC931" s="736"/>
      <c r="BD931" s="736"/>
      <c r="BE931" s="734" t="s">
        <v>855</v>
      </c>
      <c r="BF931" s="723" t="s">
        <v>738</v>
      </c>
      <c r="BG931" s="746" t="s">
        <v>737</v>
      </c>
      <c r="BH931" s="746"/>
      <c r="BI931" s="747"/>
    </row>
    <row r="932" spans="1:61" ht="40.15" customHeight="1">
      <c r="A932" s="749">
        <v>240006718</v>
      </c>
      <c r="B932" s="840">
        <v>24</v>
      </c>
      <c r="C932" s="734" t="s">
        <v>1434</v>
      </c>
      <c r="D932" s="752"/>
      <c r="E932" s="791" t="s">
        <v>4529</v>
      </c>
      <c r="F932" s="753" t="s">
        <v>1594</v>
      </c>
      <c r="G932" s="736" t="s">
        <v>2406</v>
      </c>
      <c r="H932" s="754" t="s">
        <v>770</v>
      </c>
      <c r="I932" s="770">
        <v>354</v>
      </c>
      <c r="J932" s="771" t="s">
        <v>771</v>
      </c>
      <c r="K932" s="757" t="s">
        <v>7084</v>
      </c>
      <c r="L932" s="758">
        <v>240000109</v>
      </c>
      <c r="M932" s="733" t="s">
        <v>7085</v>
      </c>
      <c r="N932" s="769" t="s">
        <v>7085</v>
      </c>
      <c r="O932" s="760" t="s">
        <v>7086</v>
      </c>
      <c r="P932" s="760" t="s">
        <v>7087</v>
      </c>
      <c r="Q932" s="736"/>
      <c r="R932" s="736">
        <v>24300</v>
      </c>
      <c r="S932" s="761" t="s">
        <v>7088</v>
      </c>
      <c r="T932" s="728" t="s">
        <v>879</v>
      </c>
      <c r="U932" s="737" t="s">
        <v>7089</v>
      </c>
      <c r="V932" s="736"/>
      <c r="W932" s="736"/>
      <c r="X932" s="736"/>
      <c r="Y932" s="736"/>
      <c r="Z932" s="736" t="s">
        <v>7090</v>
      </c>
      <c r="AA932" s="736"/>
      <c r="AB932" s="734" t="s">
        <v>7091</v>
      </c>
      <c r="AC932" s="736" t="s">
        <v>7087</v>
      </c>
      <c r="AD932" s="736">
        <v>24300</v>
      </c>
      <c r="AE932" s="734" t="s">
        <v>7088</v>
      </c>
      <c r="AF932" s="736" t="s">
        <v>7092</v>
      </c>
      <c r="AG932" s="736"/>
      <c r="AH932" s="736"/>
      <c r="AI932" s="736"/>
      <c r="AJ932" s="736"/>
      <c r="AK932" s="736"/>
      <c r="AL932" s="736"/>
      <c r="AM932" s="763"/>
      <c r="AN932" s="738"/>
      <c r="AO932" s="764"/>
      <c r="AP932" s="789" t="s">
        <v>734</v>
      </c>
      <c r="AQ932" s="742" t="s">
        <v>734</v>
      </c>
      <c r="AR932" s="742" t="s">
        <v>1757</v>
      </c>
      <c r="AS932" s="775" t="s">
        <v>7093</v>
      </c>
      <c r="AT932" s="742"/>
      <c r="AU932" s="743">
        <v>44927</v>
      </c>
      <c r="AV932" s="743">
        <v>46752</v>
      </c>
      <c r="AW932" s="744">
        <v>24</v>
      </c>
      <c r="AX932" s="743">
        <v>44938</v>
      </c>
      <c r="AY932" s="742" t="s">
        <v>7094</v>
      </c>
      <c r="AZ932" s="775" t="s">
        <v>734</v>
      </c>
      <c r="BA932" s="734"/>
      <c r="BB932" s="736"/>
      <c r="BC932" s="736"/>
      <c r="BD932" s="736"/>
      <c r="BE932" s="734" t="s">
        <v>1277</v>
      </c>
      <c r="BF932" s="794" t="s">
        <v>1610</v>
      </c>
      <c r="BG932" s="746" t="s">
        <v>737</v>
      </c>
      <c r="BH932" s="746"/>
      <c r="BI932" s="747"/>
    </row>
    <row r="933" spans="1:61" ht="46.9" customHeight="1">
      <c r="A933" s="749">
        <v>240007674</v>
      </c>
      <c r="B933" s="840">
        <v>24</v>
      </c>
      <c r="C933" s="734" t="s">
        <v>1434</v>
      </c>
      <c r="D933" s="752"/>
      <c r="E933" s="791" t="s">
        <v>4529</v>
      </c>
      <c r="F933" s="753" t="s">
        <v>1594</v>
      </c>
      <c r="G933" s="736" t="s">
        <v>747</v>
      </c>
      <c r="H933" s="754" t="s">
        <v>748</v>
      </c>
      <c r="I933" s="755">
        <v>500</v>
      </c>
      <c r="J933" s="756" t="s">
        <v>749</v>
      </c>
      <c r="K933" s="778" t="s">
        <v>7095</v>
      </c>
      <c r="L933" s="758">
        <v>240000109</v>
      </c>
      <c r="M933" s="733" t="s">
        <v>7085</v>
      </c>
      <c r="N933" s="769" t="s">
        <v>7085</v>
      </c>
      <c r="O933" s="734" t="s">
        <v>6099</v>
      </c>
      <c r="P933" s="734" t="s">
        <v>7087</v>
      </c>
      <c r="Q933" s="736"/>
      <c r="R933" s="736">
        <v>24300</v>
      </c>
      <c r="S933" s="761" t="s">
        <v>7088</v>
      </c>
      <c r="T933" s="728" t="s">
        <v>879</v>
      </c>
      <c r="U933" s="737" t="s">
        <v>7096</v>
      </c>
      <c r="V933" s="736"/>
      <c r="W933" s="736"/>
      <c r="X933" s="736"/>
      <c r="Y933" s="736"/>
      <c r="Z933" s="736" t="s">
        <v>7092</v>
      </c>
      <c r="AA933" s="736"/>
      <c r="AB933" s="734" t="s">
        <v>7097</v>
      </c>
      <c r="AC933" s="736" t="s">
        <v>7087</v>
      </c>
      <c r="AD933" s="736">
        <v>24300</v>
      </c>
      <c r="AE933" s="734" t="s">
        <v>7088</v>
      </c>
      <c r="AF933" s="736" t="s">
        <v>7092</v>
      </c>
      <c r="AG933" s="736"/>
      <c r="AH933" s="736"/>
      <c r="AI933" s="736"/>
      <c r="AJ933" s="736"/>
      <c r="AK933" s="736"/>
      <c r="AL933" s="736"/>
      <c r="AM933" s="763"/>
      <c r="AN933" s="738"/>
      <c r="AO933" s="764"/>
      <c r="AP933" s="691" t="s">
        <v>734</v>
      </c>
      <c r="AQ933" s="742" t="s">
        <v>734</v>
      </c>
      <c r="AR933" s="742" t="s">
        <v>1757</v>
      </c>
      <c r="AS933" s="775" t="s">
        <v>7093</v>
      </c>
      <c r="AT933" s="742"/>
      <c r="AU933" s="743">
        <v>44927</v>
      </c>
      <c r="AV933" s="743">
        <v>46752</v>
      </c>
      <c r="AW933" s="744">
        <v>24</v>
      </c>
      <c r="AX933" s="743">
        <v>44938</v>
      </c>
      <c r="AY933" s="742" t="s">
        <v>7094</v>
      </c>
      <c r="AZ933" s="775" t="s">
        <v>734</v>
      </c>
      <c r="BA933" s="734"/>
      <c r="BB933" s="736"/>
      <c r="BC933" s="736"/>
      <c r="BD933" s="736"/>
      <c r="BE933" s="767" t="s">
        <v>1535</v>
      </c>
      <c r="BF933" s="794" t="s">
        <v>1610</v>
      </c>
      <c r="BG933" s="746" t="s">
        <v>737</v>
      </c>
      <c r="BH933" s="746"/>
      <c r="BI933" s="747"/>
    </row>
    <row r="934" spans="1:61" ht="68.25" customHeight="1">
      <c r="A934" s="749">
        <v>240004390</v>
      </c>
      <c r="B934" s="840">
        <v>24</v>
      </c>
      <c r="C934" s="751" t="s">
        <v>765</v>
      </c>
      <c r="D934" s="920"/>
      <c r="E934" s="753" t="s">
        <v>4106</v>
      </c>
      <c r="F934" s="753" t="s">
        <v>1594</v>
      </c>
      <c r="G934" s="736" t="s">
        <v>747</v>
      </c>
      <c r="H934" s="754" t="s">
        <v>748</v>
      </c>
      <c r="I934" s="755">
        <v>500</v>
      </c>
      <c r="J934" s="756" t="s">
        <v>749</v>
      </c>
      <c r="K934" s="778" t="s">
        <v>7098</v>
      </c>
      <c r="L934" s="758">
        <v>240000117</v>
      </c>
      <c r="M934" s="733" t="s">
        <v>7099</v>
      </c>
      <c r="N934" s="769" t="s">
        <v>7099</v>
      </c>
      <c r="O934" s="734" t="s">
        <v>7100</v>
      </c>
      <c r="P934" s="760"/>
      <c r="Q934" s="736"/>
      <c r="R934" s="736">
        <v>24000</v>
      </c>
      <c r="S934" s="761" t="s">
        <v>2509</v>
      </c>
      <c r="T934" s="728" t="s">
        <v>879</v>
      </c>
      <c r="U934" s="737" t="s">
        <v>7101</v>
      </c>
      <c r="V934" s="736" t="s">
        <v>724</v>
      </c>
      <c r="W934" s="736" t="s">
        <v>7102</v>
      </c>
      <c r="X934" s="736"/>
      <c r="Y934" s="736" t="s">
        <v>727</v>
      </c>
      <c r="Z934" s="736" t="s">
        <v>7103</v>
      </c>
      <c r="AA934" s="734" t="s">
        <v>7104</v>
      </c>
      <c r="AB934" s="734" t="s">
        <v>7105</v>
      </c>
      <c r="AC934" s="736"/>
      <c r="AD934" s="736">
        <v>24019</v>
      </c>
      <c r="AE934" s="734" t="s">
        <v>7106</v>
      </c>
      <c r="AF934" s="736" t="s">
        <v>7107</v>
      </c>
      <c r="AG934" s="736"/>
      <c r="AH934" s="736"/>
      <c r="AI934" s="736"/>
      <c r="AJ934" s="734"/>
      <c r="AK934" s="736"/>
      <c r="AL934" s="736"/>
      <c r="AM934" s="763"/>
      <c r="AN934" s="738"/>
      <c r="AO934" s="739"/>
      <c r="AP934" s="936" t="s">
        <v>734</v>
      </c>
      <c r="AQ934" s="822" t="s">
        <v>734</v>
      </c>
      <c r="AR934" s="742" t="s">
        <v>748</v>
      </c>
      <c r="AS934" s="742" t="s">
        <v>7108</v>
      </c>
      <c r="AT934" s="822"/>
      <c r="AU934" s="743">
        <v>43466</v>
      </c>
      <c r="AV934" s="743">
        <v>45291</v>
      </c>
      <c r="AW934" s="744">
        <v>24</v>
      </c>
      <c r="AX934" s="743">
        <v>43466</v>
      </c>
      <c r="AY934" s="742" t="s">
        <v>869</v>
      </c>
      <c r="AZ934" s="743"/>
      <c r="BA934" s="734"/>
      <c r="BB934" s="734" t="s">
        <v>7109</v>
      </c>
      <c r="BC934" s="736"/>
      <c r="BD934" s="736"/>
      <c r="BE934" s="773" t="s">
        <v>4114</v>
      </c>
      <c r="BF934" s="794" t="s">
        <v>1610</v>
      </c>
      <c r="BG934" s="746" t="s">
        <v>737</v>
      </c>
      <c r="BH934" s="746"/>
      <c r="BI934" s="747"/>
    </row>
    <row r="935" spans="1:61" ht="37.9" customHeight="1">
      <c r="A935" s="805">
        <v>160007571</v>
      </c>
      <c r="B935" s="810">
        <v>16</v>
      </c>
      <c r="C935" s="727" t="s">
        <v>842</v>
      </c>
      <c r="D935" s="727"/>
      <c r="E935" s="797" t="s">
        <v>927</v>
      </c>
      <c r="F935" s="798"/>
      <c r="G935" s="791" t="s">
        <v>747</v>
      </c>
      <c r="H935" s="791" t="s">
        <v>748</v>
      </c>
      <c r="I935" s="730">
        <v>500</v>
      </c>
      <c r="J935" s="727" t="s">
        <v>749</v>
      </c>
      <c r="K935" s="807" t="s">
        <v>7110</v>
      </c>
      <c r="L935" s="800">
        <v>160000493</v>
      </c>
      <c r="M935" s="733" t="s">
        <v>7111</v>
      </c>
      <c r="N935" s="769" t="s">
        <v>7111</v>
      </c>
      <c r="O935" s="734" t="s">
        <v>7112</v>
      </c>
      <c r="P935" s="734" t="s">
        <v>7113</v>
      </c>
      <c r="Q935" s="798"/>
      <c r="R935" s="736">
        <v>16700</v>
      </c>
      <c r="S935" s="734" t="s">
        <v>3786</v>
      </c>
      <c r="T935" s="728" t="s">
        <v>879</v>
      </c>
      <c r="U935" s="737" t="s">
        <v>7114</v>
      </c>
      <c r="V935" s="798"/>
      <c r="W935" s="798"/>
      <c r="X935" s="798"/>
      <c r="Y935" s="798"/>
      <c r="Z935" s="734" t="s">
        <v>7115</v>
      </c>
      <c r="AA935" s="808"/>
      <c r="AB935" s="734" t="s">
        <v>7112</v>
      </c>
      <c r="AC935" s="734" t="s">
        <v>7113</v>
      </c>
      <c r="AD935" s="734">
        <v>16700</v>
      </c>
      <c r="AE935" s="734" t="s">
        <v>3786</v>
      </c>
      <c r="AF935" s="801">
        <v>545246396</v>
      </c>
      <c r="AG935" s="798"/>
      <c r="AH935" s="798" t="s">
        <v>6827</v>
      </c>
      <c r="AI935" s="798" t="s">
        <v>6828</v>
      </c>
      <c r="AJ935" s="798" t="s">
        <v>1265</v>
      </c>
      <c r="AK935" s="798"/>
      <c r="AL935" s="798"/>
      <c r="AM935" s="802"/>
      <c r="AN935" s="738"/>
      <c r="AO935" s="739"/>
      <c r="AP935" s="691" t="s">
        <v>734</v>
      </c>
      <c r="AQ935" s="718" t="s">
        <v>737</v>
      </c>
      <c r="AR935" s="691"/>
      <c r="AS935" s="740"/>
      <c r="AT935" s="718"/>
      <c r="AU935" s="765" t="s">
        <v>763</v>
      </c>
      <c r="AV935" s="765" t="s">
        <v>763</v>
      </c>
      <c r="AW935" s="766" t="s">
        <v>763</v>
      </c>
      <c r="AX935" s="772"/>
      <c r="AY935" s="740"/>
      <c r="AZ935" s="740"/>
      <c r="BA935" s="734"/>
      <c r="BB935" s="734" t="s">
        <v>7116</v>
      </c>
      <c r="BC935" s="734"/>
      <c r="BD935" s="734"/>
      <c r="BE935" s="845" t="s">
        <v>1693</v>
      </c>
      <c r="BF935" s="804" t="s">
        <v>947</v>
      </c>
      <c r="BG935" s="746" t="s">
        <v>737</v>
      </c>
      <c r="BH935" s="746"/>
      <c r="BI935" s="747"/>
    </row>
    <row r="936" spans="1:61" ht="40.15" customHeight="1">
      <c r="A936" s="749">
        <v>400009908</v>
      </c>
      <c r="B936" s="827">
        <v>40</v>
      </c>
      <c r="C936" s="751" t="s">
        <v>1524</v>
      </c>
      <c r="D936" s="752"/>
      <c r="E936" s="753" t="s">
        <v>1149</v>
      </c>
      <c r="F936" s="752"/>
      <c r="G936" s="736" t="s">
        <v>747</v>
      </c>
      <c r="H936" s="754" t="s">
        <v>748</v>
      </c>
      <c r="I936" s="755">
        <v>500</v>
      </c>
      <c r="J936" s="756" t="s">
        <v>749</v>
      </c>
      <c r="K936" s="757" t="s">
        <v>7117</v>
      </c>
      <c r="L936" s="758">
        <v>400780268</v>
      </c>
      <c r="M936" s="733" t="s">
        <v>7118</v>
      </c>
      <c r="N936" s="769" t="s">
        <v>7118</v>
      </c>
      <c r="O936" s="734" t="s">
        <v>7119</v>
      </c>
      <c r="P936" s="760"/>
      <c r="Q936" s="736"/>
      <c r="R936" s="736">
        <v>40500</v>
      </c>
      <c r="S936" s="761" t="s">
        <v>4983</v>
      </c>
      <c r="T936" s="728" t="s">
        <v>879</v>
      </c>
      <c r="U936" s="737" t="s">
        <v>7120</v>
      </c>
      <c r="V936" s="736"/>
      <c r="W936" s="736"/>
      <c r="X936" s="736"/>
      <c r="Y936" s="736"/>
      <c r="Z936" s="736" t="s">
        <v>7121</v>
      </c>
      <c r="AA936" s="736"/>
      <c r="AB936" s="734" t="s">
        <v>7119</v>
      </c>
      <c r="AC936" s="736"/>
      <c r="AD936" s="736">
        <v>40500</v>
      </c>
      <c r="AE936" s="734" t="s">
        <v>7122</v>
      </c>
      <c r="AF936" s="736" t="s">
        <v>7121</v>
      </c>
      <c r="AG936" s="736"/>
      <c r="AH936" s="736"/>
      <c r="AI936" s="736"/>
      <c r="AJ936" s="736"/>
      <c r="AK936" s="736"/>
      <c r="AL936" s="736"/>
      <c r="AM936" s="763"/>
      <c r="AN936" s="738"/>
      <c r="AO936" s="764"/>
      <c r="AP936" s="691" t="s">
        <v>734</v>
      </c>
      <c r="AQ936" s="691" t="s">
        <v>737</v>
      </c>
      <c r="AR936" s="691"/>
      <c r="AS936" s="752"/>
      <c r="AT936" s="691"/>
      <c r="AU936" s="765" t="s">
        <v>763</v>
      </c>
      <c r="AV936" s="765" t="s">
        <v>763</v>
      </c>
      <c r="AW936" s="766" t="s">
        <v>763</v>
      </c>
      <c r="AX936" s="765"/>
      <c r="AY936" s="691"/>
      <c r="AZ936" s="752"/>
      <c r="BA936" s="734"/>
      <c r="BB936" s="736"/>
      <c r="BC936" s="736"/>
      <c r="BD936" s="736"/>
      <c r="BE936" s="767" t="s">
        <v>1579</v>
      </c>
      <c r="BF936" s="794" t="s">
        <v>902</v>
      </c>
      <c r="BG936" s="746" t="s">
        <v>737</v>
      </c>
      <c r="BH936" s="746"/>
      <c r="BI936" s="747"/>
    </row>
    <row r="937" spans="1:61" ht="40.15" customHeight="1">
      <c r="A937" s="749">
        <v>330055922</v>
      </c>
      <c r="B937" s="825">
        <v>33</v>
      </c>
      <c r="C937" s="751" t="s">
        <v>857</v>
      </c>
      <c r="D937" s="752"/>
      <c r="E937" s="727" t="s">
        <v>1411</v>
      </c>
      <c r="F937" s="899"/>
      <c r="G937" s="736" t="s">
        <v>2171</v>
      </c>
      <c r="H937" s="754" t="s">
        <v>748</v>
      </c>
      <c r="I937" s="770">
        <v>354</v>
      </c>
      <c r="J937" s="771" t="s">
        <v>771</v>
      </c>
      <c r="K937" s="757" t="s">
        <v>7123</v>
      </c>
      <c r="L937" s="758">
        <v>330781261</v>
      </c>
      <c r="M937" s="733" t="s">
        <v>7124</v>
      </c>
      <c r="N937" s="769" t="s">
        <v>7125</v>
      </c>
      <c r="O937" s="760" t="s">
        <v>7126</v>
      </c>
      <c r="P937" s="760"/>
      <c r="Q937" s="736"/>
      <c r="R937" s="736">
        <v>33220</v>
      </c>
      <c r="S937" s="761" t="s">
        <v>7127</v>
      </c>
      <c r="T937" s="728" t="s">
        <v>879</v>
      </c>
      <c r="U937" s="737" t="s">
        <v>7128</v>
      </c>
      <c r="V937" s="736"/>
      <c r="W937" s="736"/>
      <c r="X937" s="736"/>
      <c r="Y937" s="736"/>
      <c r="Z937" s="736" t="s">
        <v>7129</v>
      </c>
      <c r="AA937" s="736"/>
      <c r="AB937" s="734" t="s">
        <v>7130</v>
      </c>
      <c r="AC937" s="736" t="s">
        <v>2724</v>
      </c>
      <c r="AD937" s="736">
        <v>33220</v>
      </c>
      <c r="AE937" s="734" t="s">
        <v>7131</v>
      </c>
      <c r="AF937" s="736" t="s">
        <v>7132</v>
      </c>
      <c r="AG937" s="736"/>
      <c r="AH937" s="736"/>
      <c r="AI937" s="736"/>
      <c r="AJ937" s="736"/>
      <c r="AK937" s="736"/>
      <c r="AL937" s="736"/>
      <c r="AM937" s="763"/>
      <c r="AN937" s="738"/>
      <c r="AO937" s="764"/>
      <c r="AP937" s="691" t="s">
        <v>737</v>
      </c>
      <c r="AQ937" s="691" t="s">
        <v>737</v>
      </c>
      <c r="AR937" s="691"/>
      <c r="AS937" s="752"/>
      <c r="AT937" s="691"/>
      <c r="AU937" s="765" t="s">
        <v>763</v>
      </c>
      <c r="AV937" s="765" t="s">
        <v>763</v>
      </c>
      <c r="AW937" s="766" t="s">
        <v>763</v>
      </c>
      <c r="AX937" s="765"/>
      <c r="AY937" s="691"/>
      <c r="AZ937" s="752"/>
      <c r="BA937" s="734"/>
      <c r="BB937" s="736"/>
      <c r="BC937" s="736"/>
      <c r="BD937" s="736"/>
      <c r="BE937" s="776" t="s">
        <v>3531</v>
      </c>
      <c r="BF937" s="753" t="s">
        <v>1942</v>
      </c>
      <c r="BG937" s="746" t="s">
        <v>737</v>
      </c>
      <c r="BH937" s="746"/>
      <c r="BI937" s="747"/>
    </row>
    <row r="938" spans="1:61" ht="40.15" customHeight="1">
      <c r="A938" s="749">
        <v>330792649</v>
      </c>
      <c r="B938" s="825">
        <v>33</v>
      </c>
      <c r="C938" s="751" t="s">
        <v>857</v>
      </c>
      <c r="D938" s="752"/>
      <c r="E938" s="727" t="s">
        <v>1411</v>
      </c>
      <c r="F938" s="899"/>
      <c r="G938" s="736" t="s">
        <v>747</v>
      </c>
      <c r="H938" s="754" t="s">
        <v>748</v>
      </c>
      <c r="I938" s="755">
        <v>500</v>
      </c>
      <c r="J938" s="756" t="s">
        <v>749</v>
      </c>
      <c r="K938" s="757" t="s">
        <v>7133</v>
      </c>
      <c r="L938" s="758">
        <v>330781261</v>
      </c>
      <c r="M938" s="733" t="s">
        <v>7124</v>
      </c>
      <c r="N938" s="769" t="s">
        <v>7125</v>
      </c>
      <c r="O938" s="760"/>
      <c r="P938" s="734" t="s">
        <v>2724</v>
      </c>
      <c r="Q938" s="736"/>
      <c r="R938" s="736">
        <v>33220</v>
      </c>
      <c r="S938" s="761" t="s">
        <v>7127</v>
      </c>
      <c r="T938" s="728" t="s">
        <v>879</v>
      </c>
      <c r="U938" s="737" t="s">
        <v>7134</v>
      </c>
      <c r="V938" s="736"/>
      <c r="W938" s="736"/>
      <c r="X938" s="736"/>
      <c r="Y938" s="736"/>
      <c r="Z938" s="736" t="s">
        <v>7135</v>
      </c>
      <c r="AA938" s="736"/>
      <c r="AB938" s="734" t="s">
        <v>7136</v>
      </c>
      <c r="AC938" s="736" t="s">
        <v>2724</v>
      </c>
      <c r="AD938" s="736">
        <v>33220</v>
      </c>
      <c r="AE938" s="734" t="s">
        <v>7131</v>
      </c>
      <c r="AF938" s="736" t="s">
        <v>7132</v>
      </c>
      <c r="AG938" s="736"/>
      <c r="AH938" s="736"/>
      <c r="AI938" s="736"/>
      <c r="AJ938" s="736"/>
      <c r="AK938" s="736"/>
      <c r="AL938" s="736"/>
      <c r="AM938" s="763"/>
      <c r="AN938" s="738"/>
      <c r="AO938" s="764"/>
      <c r="AP938" s="691" t="s">
        <v>734</v>
      </c>
      <c r="AQ938" s="691" t="s">
        <v>737</v>
      </c>
      <c r="AR938" s="691"/>
      <c r="AS938" s="752"/>
      <c r="AT938" s="691"/>
      <c r="AU938" s="765" t="s">
        <v>763</v>
      </c>
      <c r="AV938" s="765" t="s">
        <v>763</v>
      </c>
      <c r="AW938" s="766" t="s">
        <v>763</v>
      </c>
      <c r="AX938" s="765"/>
      <c r="AY938" s="691"/>
      <c r="AZ938" s="752"/>
      <c r="BA938" s="734"/>
      <c r="BB938" s="736"/>
      <c r="BC938" s="736"/>
      <c r="BD938" s="736"/>
      <c r="BE938" s="776" t="s">
        <v>3531</v>
      </c>
      <c r="BF938" s="753" t="s">
        <v>1942</v>
      </c>
      <c r="BG938" s="746" t="s">
        <v>737</v>
      </c>
      <c r="BH938" s="746"/>
      <c r="BI938" s="747"/>
    </row>
    <row r="939" spans="1:61" ht="40.15" customHeight="1">
      <c r="A939" s="749">
        <v>240007690</v>
      </c>
      <c r="B939" s="840">
        <v>24</v>
      </c>
      <c r="C939" s="751" t="s">
        <v>1434</v>
      </c>
      <c r="D939" s="920"/>
      <c r="E939" s="791" t="s">
        <v>4529</v>
      </c>
      <c r="F939" s="753" t="s">
        <v>1594</v>
      </c>
      <c r="G939" s="736" t="s">
        <v>747</v>
      </c>
      <c r="H939" s="754" t="s">
        <v>748</v>
      </c>
      <c r="I939" s="755">
        <v>500</v>
      </c>
      <c r="J939" s="756" t="s">
        <v>749</v>
      </c>
      <c r="K939" s="778" t="s">
        <v>7137</v>
      </c>
      <c r="L939" s="758">
        <v>240000141</v>
      </c>
      <c r="M939" s="733" t="s">
        <v>7138</v>
      </c>
      <c r="N939" s="769" t="s">
        <v>7139</v>
      </c>
      <c r="O939" s="734" t="s">
        <v>7140</v>
      </c>
      <c r="P939" s="760"/>
      <c r="Q939" s="736"/>
      <c r="R939" s="736">
        <v>24110</v>
      </c>
      <c r="S939" s="761" t="s">
        <v>1599</v>
      </c>
      <c r="T939" s="728" t="s">
        <v>879</v>
      </c>
      <c r="U939" s="737" t="s">
        <v>7141</v>
      </c>
      <c r="V939" s="736"/>
      <c r="W939" s="736"/>
      <c r="X939" s="736"/>
      <c r="Y939" s="736"/>
      <c r="Z939" s="736" t="s">
        <v>7142</v>
      </c>
      <c r="AA939" s="736"/>
      <c r="AB939" s="734" t="s">
        <v>7140</v>
      </c>
      <c r="AC939" s="736"/>
      <c r="AD939" s="736">
        <v>24110</v>
      </c>
      <c r="AE939" s="734" t="s">
        <v>1607</v>
      </c>
      <c r="AF939" s="736" t="s">
        <v>7142</v>
      </c>
      <c r="AG939" s="736"/>
      <c r="AH939" s="736"/>
      <c r="AI939" s="736"/>
      <c r="AJ939" s="736"/>
      <c r="AK939" s="736"/>
      <c r="AL939" s="736"/>
      <c r="AM939" s="763"/>
      <c r="AN939" s="738"/>
      <c r="AO939" s="764"/>
      <c r="AP939" s="691" t="s">
        <v>734</v>
      </c>
      <c r="AQ939" s="742" t="s">
        <v>734</v>
      </c>
      <c r="AR939" s="742" t="s">
        <v>748</v>
      </c>
      <c r="AS939" s="775" t="s">
        <v>7143</v>
      </c>
      <c r="AT939" s="742"/>
      <c r="AU939" s="743">
        <v>44197</v>
      </c>
      <c r="AV939" s="743">
        <v>46022</v>
      </c>
      <c r="AW939" s="744">
        <v>24</v>
      </c>
      <c r="AX939" s="743">
        <v>44186</v>
      </c>
      <c r="AY939" s="742" t="s">
        <v>869</v>
      </c>
      <c r="AZ939" s="775" t="s">
        <v>734</v>
      </c>
      <c r="BA939" s="734"/>
      <c r="BB939" s="736"/>
      <c r="BC939" s="736"/>
      <c r="BD939" s="736"/>
      <c r="BE939" s="864" t="s">
        <v>800</v>
      </c>
      <c r="BF939" s="794" t="s">
        <v>1610</v>
      </c>
      <c r="BG939" s="746" t="s">
        <v>737</v>
      </c>
      <c r="BH939" s="746"/>
      <c r="BI939" s="747"/>
    </row>
    <row r="940" spans="1:61" ht="51.75" customHeight="1">
      <c r="A940" s="749">
        <v>240013201</v>
      </c>
      <c r="B940" s="840">
        <v>24</v>
      </c>
      <c r="C940" s="751" t="s">
        <v>1434</v>
      </c>
      <c r="D940" s="920"/>
      <c r="E940" s="791" t="s">
        <v>4529</v>
      </c>
      <c r="F940" s="753" t="s">
        <v>1594</v>
      </c>
      <c r="G940" s="736" t="s">
        <v>827</v>
      </c>
      <c r="H940" s="754" t="s">
        <v>748</v>
      </c>
      <c r="I940" s="770">
        <v>354</v>
      </c>
      <c r="J940" s="771" t="s">
        <v>771</v>
      </c>
      <c r="K940" s="757" t="s">
        <v>7144</v>
      </c>
      <c r="L940" s="758">
        <v>240000141</v>
      </c>
      <c r="M940" s="733" t="s">
        <v>7138</v>
      </c>
      <c r="N940" s="769" t="s">
        <v>7139</v>
      </c>
      <c r="O940" s="760" t="s">
        <v>7145</v>
      </c>
      <c r="P940" s="760"/>
      <c r="Q940" s="736"/>
      <c r="R940" s="736">
        <v>24110</v>
      </c>
      <c r="S940" s="761" t="s">
        <v>1599</v>
      </c>
      <c r="T940" s="728" t="s">
        <v>879</v>
      </c>
      <c r="U940" s="737" t="s">
        <v>7146</v>
      </c>
      <c r="V940" s="736"/>
      <c r="W940" s="736"/>
      <c r="X940" s="736"/>
      <c r="Y940" s="736"/>
      <c r="Z940" s="736" t="s">
        <v>7147</v>
      </c>
      <c r="AA940" s="736"/>
      <c r="AB940" s="734" t="s">
        <v>7148</v>
      </c>
      <c r="AC940" s="736"/>
      <c r="AD940" s="736">
        <v>24110</v>
      </c>
      <c r="AE940" s="734" t="s">
        <v>1607</v>
      </c>
      <c r="AF940" s="736" t="s">
        <v>7142</v>
      </c>
      <c r="AG940" s="736"/>
      <c r="AH940" s="736"/>
      <c r="AI940" s="736"/>
      <c r="AJ940" s="736"/>
      <c r="AK940" s="736"/>
      <c r="AL940" s="736"/>
      <c r="AM940" s="763"/>
      <c r="AN940" s="738"/>
      <c r="AO940" s="764"/>
      <c r="AP940" s="691" t="s">
        <v>737</v>
      </c>
      <c r="AQ940" s="740" t="s">
        <v>737</v>
      </c>
      <c r="AR940" s="691"/>
      <c r="AS940" s="691"/>
      <c r="AT940" s="740"/>
      <c r="AU940" s="765" t="s">
        <v>763</v>
      </c>
      <c r="AV940" s="765" t="s">
        <v>763</v>
      </c>
      <c r="AW940" s="766" t="s">
        <v>763</v>
      </c>
      <c r="AX940" s="765"/>
      <c r="AY940" s="691"/>
      <c r="AZ940" s="752"/>
      <c r="BA940" s="734" t="s">
        <v>778</v>
      </c>
      <c r="BB940" s="736"/>
      <c r="BC940" s="736"/>
      <c r="BD940" s="736"/>
      <c r="BE940" s="864" t="s">
        <v>800</v>
      </c>
      <c r="BF940" s="794" t="s">
        <v>1610</v>
      </c>
      <c r="BG940" s="746" t="s">
        <v>737</v>
      </c>
      <c r="BH940" s="746"/>
      <c r="BI940" s="747"/>
    </row>
    <row r="941" spans="1:61" ht="72.75" customHeight="1">
      <c r="A941" s="795">
        <v>870014487</v>
      </c>
      <c r="B941" s="901">
        <v>87</v>
      </c>
      <c r="C941" s="734" t="s">
        <v>745</v>
      </c>
      <c r="D941" s="727"/>
      <c r="E941" s="797" t="s">
        <v>858</v>
      </c>
      <c r="F941" s="797"/>
      <c r="G941" s="791" t="s">
        <v>747</v>
      </c>
      <c r="H941" s="791" t="s">
        <v>748</v>
      </c>
      <c r="I941" s="773">
        <v>500</v>
      </c>
      <c r="J941" s="734" t="s">
        <v>749</v>
      </c>
      <c r="K941" s="769" t="s">
        <v>7149</v>
      </c>
      <c r="L941" s="800">
        <v>870000023</v>
      </c>
      <c r="M941" s="733" t="s">
        <v>7150</v>
      </c>
      <c r="N941" s="769" t="s">
        <v>7150</v>
      </c>
      <c r="O941" s="734" t="s">
        <v>7151</v>
      </c>
      <c r="P941" s="734"/>
      <c r="Q941" s="734"/>
      <c r="R941" s="734">
        <v>87200</v>
      </c>
      <c r="S941" s="734" t="s">
        <v>7152</v>
      </c>
      <c r="T941" s="728" t="s">
        <v>879</v>
      </c>
      <c r="U941" s="737" t="s">
        <v>7153</v>
      </c>
      <c r="V941" s="734" t="s">
        <v>724</v>
      </c>
      <c r="W941" s="734" t="s">
        <v>7154</v>
      </c>
      <c r="X941" s="734" t="s">
        <v>1999</v>
      </c>
      <c r="Y941" s="734" t="s">
        <v>727</v>
      </c>
      <c r="Z941" s="734" t="s">
        <v>7155</v>
      </c>
      <c r="AA941" s="801"/>
      <c r="AB941" s="734" t="s">
        <v>7156</v>
      </c>
      <c r="AC941" s="734" t="s">
        <v>7157</v>
      </c>
      <c r="AD941" s="734">
        <v>87205</v>
      </c>
      <c r="AE941" s="734" t="s">
        <v>7158</v>
      </c>
      <c r="AF941" s="734" t="s">
        <v>7155</v>
      </c>
      <c r="AG941" s="734"/>
      <c r="AH941" s="734"/>
      <c r="AI941" s="734"/>
      <c r="AJ941" s="734"/>
      <c r="AK941" s="734"/>
      <c r="AL941" s="734"/>
      <c r="AM941" s="802"/>
      <c r="AN941" s="738"/>
      <c r="AO941" s="739"/>
      <c r="AP941" s="691" t="s">
        <v>734</v>
      </c>
      <c r="AQ941" s="718" t="s">
        <v>737</v>
      </c>
      <c r="AR941" s="691"/>
      <c r="AS941" s="691"/>
      <c r="AT941" s="718"/>
      <c r="AU941" s="765" t="s">
        <v>763</v>
      </c>
      <c r="AV941" s="765" t="s">
        <v>763</v>
      </c>
      <c r="AW941" s="766" t="s">
        <v>763</v>
      </c>
      <c r="AX941" s="739"/>
      <c r="AY941" s="691"/>
      <c r="AZ941" s="691"/>
      <c r="BA941" s="734"/>
      <c r="BB941" s="734"/>
      <c r="BC941" s="734"/>
      <c r="BD941" s="734"/>
      <c r="BE941" s="767" t="s">
        <v>765</v>
      </c>
      <c r="BF941" s="804" t="s">
        <v>871</v>
      </c>
      <c r="BG941" s="746" t="s">
        <v>737</v>
      </c>
      <c r="BH941" s="746"/>
      <c r="BI941" s="747"/>
    </row>
    <row r="942" spans="1:61" ht="40.15" customHeight="1">
      <c r="A942" s="749">
        <v>240014290</v>
      </c>
      <c r="B942" s="840">
        <v>24</v>
      </c>
      <c r="C942" s="734" t="s">
        <v>1434</v>
      </c>
      <c r="D942" s="752"/>
      <c r="E942" s="753" t="s">
        <v>1593</v>
      </c>
      <c r="F942" s="753" t="s">
        <v>1594</v>
      </c>
      <c r="G942" s="736" t="s">
        <v>715</v>
      </c>
      <c r="H942" s="754" t="s">
        <v>715</v>
      </c>
      <c r="I942" s="755">
        <v>255</v>
      </c>
      <c r="J942" s="756" t="s">
        <v>968</v>
      </c>
      <c r="K942" s="778" t="s">
        <v>7159</v>
      </c>
      <c r="L942" s="758">
        <v>240000083</v>
      </c>
      <c r="M942" s="733" t="s">
        <v>7160</v>
      </c>
      <c r="N942" s="769" t="s">
        <v>7160</v>
      </c>
      <c r="O942" s="734" t="s">
        <v>7161</v>
      </c>
      <c r="P942" s="760"/>
      <c r="Q942" s="736"/>
      <c r="R942" s="736">
        <v>24700</v>
      </c>
      <c r="S942" s="761" t="s">
        <v>7162</v>
      </c>
      <c r="T942" s="728" t="s">
        <v>879</v>
      </c>
      <c r="U942" s="737" t="s">
        <v>7163</v>
      </c>
      <c r="V942" s="736"/>
      <c r="W942" s="736"/>
      <c r="X942" s="736"/>
      <c r="Y942" s="736"/>
      <c r="Z942" s="736" t="s">
        <v>7164</v>
      </c>
      <c r="AA942" s="736"/>
      <c r="AB942" s="734" t="s">
        <v>7165</v>
      </c>
      <c r="AC942" s="736"/>
      <c r="AD942" s="736">
        <v>24700</v>
      </c>
      <c r="AE942" s="734" t="s">
        <v>7162</v>
      </c>
      <c r="AF942" s="736" t="s">
        <v>7166</v>
      </c>
      <c r="AG942" s="736"/>
      <c r="AH942" s="736"/>
      <c r="AI942" s="736"/>
      <c r="AJ942" s="736"/>
      <c r="AK942" s="736"/>
      <c r="AL942" s="736"/>
      <c r="AM942" s="763"/>
      <c r="AN942" s="738"/>
      <c r="AO942" s="739"/>
      <c r="AP942" s="740" t="s">
        <v>734</v>
      </c>
      <c r="AQ942" s="742" t="s">
        <v>734</v>
      </c>
      <c r="AR942" s="742" t="s">
        <v>715</v>
      </c>
      <c r="AS942" s="775" t="s">
        <v>7167</v>
      </c>
      <c r="AT942" s="742"/>
      <c r="AU942" s="743">
        <v>44197</v>
      </c>
      <c r="AV942" s="743">
        <v>46022</v>
      </c>
      <c r="AW942" s="744">
        <v>24</v>
      </c>
      <c r="AX942" s="743">
        <v>44186</v>
      </c>
      <c r="AY942" s="742" t="s">
        <v>869</v>
      </c>
      <c r="AZ942" s="775" t="s">
        <v>734</v>
      </c>
      <c r="BA942" s="734"/>
      <c r="BB942" s="736"/>
      <c r="BC942" s="736"/>
      <c r="BD942" s="736"/>
      <c r="BE942" s="734" t="s">
        <v>855</v>
      </c>
      <c r="BF942" s="794" t="s">
        <v>1610</v>
      </c>
      <c r="BG942" s="746" t="s">
        <v>737</v>
      </c>
      <c r="BH942" s="746"/>
      <c r="BI942" s="747"/>
    </row>
    <row r="943" spans="1:61" ht="89.25" customHeight="1">
      <c r="A943" s="749">
        <v>470008723</v>
      </c>
      <c r="B943" s="849">
        <v>47</v>
      </c>
      <c r="C943" s="751" t="s">
        <v>1787</v>
      </c>
      <c r="D943" s="727"/>
      <c r="E943" s="753" t="s">
        <v>1714</v>
      </c>
      <c r="F943" s="753"/>
      <c r="G943" s="736" t="s">
        <v>747</v>
      </c>
      <c r="H943" s="754" t="s">
        <v>748</v>
      </c>
      <c r="I943" s="755">
        <v>500</v>
      </c>
      <c r="J943" s="756" t="s">
        <v>749</v>
      </c>
      <c r="K943" s="757" t="s">
        <v>7168</v>
      </c>
      <c r="L943" s="758">
        <v>470000324</v>
      </c>
      <c r="M943" s="733" t="s">
        <v>7169</v>
      </c>
      <c r="N943" s="769" t="s">
        <v>7169</v>
      </c>
      <c r="O943" s="734" t="s">
        <v>7170</v>
      </c>
      <c r="P943" s="760"/>
      <c r="Q943" s="736"/>
      <c r="R943" s="736">
        <v>47307</v>
      </c>
      <c r="S943" s="761" t="s">
        <v>2255</v>
      </c>
      <c r="T943" s="728" t="s">
        <v>879</v>
      </c>
      <c r="U943" s="737" t="s">
        <v>7171</v>
      </c>
      <c r="V943" s="736"/>
      <c r="W943" s="736"/>
      <c r="X943" s="736"/>
      <c r="Y943" s="736"/>
      <c r="Z943" s="736" t="s">
        <v>7172</v>
      </c>
      <c r="AA943" s="736"/>
      <c r="AB943" s="734"/>
      <c r="AC943" s="736"/>
      <c r="AD943" s="736">
        <v>47305</v>
      </c>
      <c r="AE943" s="734" t="s">
        <v>7173</v>
      </c>
      <c r="AF943" s="736" t="s">
        <v>7174</v>
      </c>
      <c r="AG943" s="736"/>
      <c r="AH943" s="736"/>
      <c r="AI943" s="736"/>
      <c r="AJ943" s="736"/>
      <c r="AK943" s="736"/>
      <c r="AL943" s="736"/>
      <c r="AM943" s="763"/>
      <c r="AN943" s="738"/>
      <c r="AO943" s="764"/>
      <c r="AP943" s="691" t="s">
        <v>734</v>
      </c>
      <c r="AQ943" s="691" t="s">
        <v>737</v>
      </c>
      <c r="AR943" s="691"/>
      <c r="AS943" s="752"/>
      <c r="AT943" s="691"/>
      <c r="AU943" s="765" t="s">
        <v>763</v>
      </c>
      <c r="AV943" s="765" t="s">
        <v>763</v>
      </c>
      <c r="AW943" s="766" t="s">
        <v>763</v>
      </c>
      <c r="AX943" s="765"/>
      <c r="AY943" s="691"/>
      <c r="AZ943" s="752"/>
      <c r="BA943" s="734"/>
      <c r="BB943" s="736"/>
      <c r="BC943" s="736"/>
      <c r="BD943" s="736"/>
      <c r="BE943" s="776" t="s">
        <v>1693</v>
      </c>
      <c r="BF943" s="794" t="s">
        <v>1723</v>
      </c>
      <c r="BG943" s="746" t="s">
        <v>737</v>
      </c>
      <c r="BH943" s="746"/>
      <c r="BI943" s="747"/>
    </row>
    <row r="944" spans="1:61" ht="40.15" customHeight="1">
      <c r="A944" s="749">
        <v>470008848</v>
      </c>
      <c r="B944" s="849">
        <v>47</v>
      </c>
      <c r="C944" s="751" t="s">
        <v>1787</v>
      </c>
      <c r="D944" s="727"/>
      <c r="E944" s="753" t="s">
        <v>1714</v>
      </c>
      <c r="F944" s="753"/>
      <c r="G944" s="736" t="s">
        <v>827</v>
      </c>
      <c r="H944" s="754" t="s">
        <v>748</v>
      </c>
      <c r="I944" s="770">
        <v>354</v>
      </c>
      <c r="J944" s="771" t="s">
        <v>771</v>
      </c>
      <c r="K944" s="757" t="s">
        <v>7175</v>
      </c>
      <c r="L944" s="758">
        <v>470000324</v>
      </c>
      <c r="M944" s="733" t="s">
        <v>7169</v>
      </c>
      <c r="N944" s="769" t="s">
        <v>7169</v>
      </c>
      <c r="O944" s="798" t="s">
        <v>7176</v>
      </c>
      <c r="P944" s="760"/>
      <c r="Q944" s="736"/>
      <c r="R944" s="736">
        <v>47300</v>
      </c>
      <c r="S944" s="761" t="s">
        <v>2255</v>
      </c>
      <c r="T944" s="728" t="s">
        <v>879</v>
      </c>
      <c r="U944" s="737" t="s">
        <v>7177</v>
      </c>
      <c r="V944" s="736"/>
      <c r="W944" s="736"/>
      <c r="X944" s="736"/>
      <c r="Y944" s="736"/>
      <c r="Z944" s="736" t="s">
        <v>7178</v>
      </c>
      <c r="AA944" s="736"/>
      <c r="AB944" s="734" t="s">
        <v>7179</v>
      </c>
      <c r="AC944" s="736"/>
      <c r="AD944" s="736">
        <v>47305</v>
      </c>
      <c r="AE944" s="734" t="s">
        <v>7173</v>
      </c>
      <c r="AF944" s="736" t="s">
        <v>7174</v>
      </c>
      <c r="AG944" s="736"/>
      <c r="AH944" s="736"/>
      <c r="AI944" s="736"/>
      <c r="AJ944" s="736"/>
      <c r="AK944" s="736"/>
      <c r="AL944" s="736"/>
      <c r="AM944" s="763"/>
      <c r="AN944" s="738"/>
      <c r="AO944" s="764"/>
      <c r="AP944" s="691" t="s">
        <v>737</v>
      </c>
      <c r="AQ944" s="691" t="s">
        <v>737</v>
      </c>
      <c r="AR944" s="691"/>
      <c r="AS944" s="752"/>
      <c r="AT944" s="691"/>
      <c r="AU944" s="765" t="s">
        <v>763</v>
      </c>
      <c r="AV944" s="765" t="s">
        <v>763</v>
      </c>
      <c r="AW944" s="766" t="s">
        <v>763</v>
      </c>
      <c r="AX944" s="765"/>
      <c r="AY944" s="691"/>
      <c r="AZ944" s="752"/>
      <c r="BA944" s="734"/>
      <c r="BB944" s="736"/>
      <c r="BC944" s="736"/>
      <c r="BD944" s="736"/>
      <c r="BE944" s="776" t="s">
        <v>1693</v>
      </c>
      <c r="BF944" s="794" t="s">
        <v>1723</v>
      </c>
      <c r="BG944" s="746" t="s">
        <v>737</v>
      </c>
      <c r="BH944" s="746"/>
      <c r="BI944" s="747"/>
    </row>
    <row r="945" spans="1:61" ht="82.9" customHeight="1">
      <c r="A945" s="749">
        <v>470014259</v>
      </c>
      <c r="B945" s="849">
        <v>47</v>
      </c>
      <c r="C945" s="751" t="s">
        <v>1787</v>
      </c>
      <c r="D945" s="833"/>
      <c r="E945" s="753" t="s">
        <v>1714</v>
      </c>
      <c r="F945" s="753"/>
      <c r="G945" s="736" t="s">
        <v>715</v>
      </c>
      <c r="H945" s="754" t="s">
        <v>715</v>
      </c>
      <c r="I945" s="755">
        <v>255</v>
      </c>
      <c r="J945" s="756" t="s">
        <v>968</v>
      </c>
      <c r="K945" s="778" t="s">
        <v>7180</v>
      </c>
      <c r="L945" s="758">
        <v>470000381</v>
      </c>
      <c r="M945" s="733" t="s">
        <v>7181</v>
      </c>
      <c r="N945" s="769" t="s">
        <v>7181</v>
      </c>
      <c r="O945" s="760"/>
      <c r="P945" s="760"/>
      <c r="Q945" s="736"/>
      <c r="R945" s="736">
        <v>47480</v>
      </c>
      <c r="S945" s="761" t="s">
        <v>2235</v>
      </c>
      <c r="T945" s="728" t="s">
        <v>879</v>
      </c>
      <c r="U945" s="737" t="s">
        <v>7182</v>
      </c>
      <c r="V945" s="736" t="s">
        <v>724</v>
      </c>
      <c r="W945" s="736" t="s">
        <v>7183</v>
      </c>
      <c r="X945" s="736" t="s">
        <v>1590</v>
      </c>
      <c r="Y945" s="736" t="s">
        <v>727</v>
      </c>
      <c r="Z945" s="736" t="s">
        <v>7184</v>
      </c>
      <c r="AA945" s="736" t="s">
        <v>7185</v>
      </c>
      <c r="AB945" s="734"/>
      <c r="AC945" s="736"/>
      <c r="AD945" s="736">
        <v>47916</v>
      </c>
      <c r="AE945" s="734" t="s">
        <v>4874</v>
      </c>
      <c r="AF945" s="736" t="s">
        <v>7184</v>
      </c>
      <c r="AG945" s="736"/>
      <c r="AH945" s="736"/>
      <c r="AI945" s="736"/>
      <c r="AJ945" s="736"/>
      <c r="AK945" s="736"/>
      <c r="AL945" s="736"/>
      <c r="AM945" s="763"/>
      <c r="AN945" s="738"/>
      <c r="AO945" s="772"/>
      <c r="AP945" s="740" t="s">
        <v>6766</v>
      </c>
      <c r="AQ945" s="742" t="s">
        <v>734</v>
      </c>
      <c r="AR945" s="742" t="s">
        <v>715</v>
      </c>
      <c r="AS945" s="775" t="s">
        <v>7186</v>
      </c>
      <c r="AT945" s="742"/>
      <c r="AU945" s="743">
        <v>45658</v>
      </c>
      <c r="AV945" s="743">
        <v>47483</v>
      </c>
      <c r="AW945" s="905" t="s">
        <v>7187</v>
      </c>
      <c r="AX945" s="743">
        <v>45797</v>
      </c>
      <c r="AY945" s="742" t="s">
        <v>869</v>
      </c>
      <c r="AZ945" s="775"/>
      <c r="BA945" s="734"/>
      <c r="BB945" s="736"/>
      <c r="BC945" s="736"/>
      <c r="BD945" s="736"/>
      <c r="BE945" s="767" t="s">
        <v>1535</v>
      </c>
      <c r="BF945" s="794" t="s">
        <v>1723</v>
      </c>
      <c r="BG945" s="746" t="s">
        <v>737</v>
      </c>
      <c r="BH945" s="746"/>
      <c r="BI945" s="747"/>
    </row>
    <row r="946" spans="1:61" ht="69" customHeight="1">
      <c r="A946" s="749">
        <v>240007666</v>
      </c>
      <c r="B946" s="840">
        <v>24</v>
      </c>
      <c r="C946" s="751" t="s">
        <v>1434</v>
      </c>
      <c r="D946" s="920"/>
      <c r="E946" s="791" t="s">
        <v>4529</v>
      </c>
      <c r="F946" s="753" t="s">
        <v>1594</v>
      </c>
      <c r="G946" s="736" t="s">
        <v>747</v>
      </c>
      <c r="H946" s="754" t="s">
        <v>748</v>
      </c>
      <c r="I946" s="755">
        <v>500</v>
      </c>
      <c r="J946" s="756" t="s">
        <v>749</v>
      </c>
      <c r="K946" s="778" t="s">
        <v>7188</v>
      </c>
      <c r="L946" s="758">
        <v>240000075</v>
      </c>
      <c r="M946" s="733" t="s">
        <v>7189</v>
      </c>
      <c r="N946" s="769" t="s">
        <v>7189</v>
      </c>
      <c r="O946" s="734" t="s">
        <v>7190</v>
      </c>
      <c r="P946" s="760"/>
      <c r="Q946" s="736"/>
      <c r="R946" s="736">
        <v>24160</v>
      </c>
      <c r="S946" s="761" t="s">
        <v>7191</v>
      </c>
      <c r="T946" s="728" t="s">
        <v>879</v>
      </c>
      <c r="U946" s="737" t="s">
        <v>7192</v>
      </c>
      <c r="V946" s="736"/>
      <c r="W946" s="736"/>
      <c r="X946" s="736"/>
      <c r="Y946" s="736"/>
      <c r="Z946" s="736" t="s">
        <v>7193</v>
      </c>
      <c r="AA946" s="736"/>
      <c r="AB946" s="734" t="s">
        <v>7190</v>
      </c>
      <c r="AC946" s="736"/>
      <c r="AD946" s="736">
        <v>24160</v>
      </c>
      <c r="AE946" s="734" t="s">
        <v>7191</v>
      </c>
      <c r="AF946" s="736" t="s">
        <v>7193</v>
      </c>
      <c r="AG946" s="736"/>
      <c r="AH946" s="736"/>
      <c r="AI946" s="736"/>
      <c r="AJ946" s="734"/>
      <c r="AK946" s="736"/>
      <c r="AL946" s="736"/>
      <c r="AM946" s="763"/>
      <c r="AN946" s="738"/>
      <c r="AO946" s="739"/>
      <c r="AP946" s="936" t="s">
        <v>734</v>
      </c>
      <c r="AQ946" s="822" t="s">
        <v>734</v>
      </c>
      <c r="AR946" s="742" t="s">
        <v>1757</v>
      </c>
      <c r="AS946" s="742" t="s">
        <v>7194</v>
      </c>
      <c r="AT946" s="822" t="s">
        <v>7195</v>
      </c>
      <c r="AU946" s="743">
        <v>45292</v>
      </c>
      <c r="AV946" s="743">
        <v>47118</v>
      </c>
      <c r="AW946" s="744">
        <v>24</v>
      </c>
      <c r="AX946" s="743">
        <v>45289</v>
      </c>
      <c r="AY946" s="742" t="s">
        <v>7196</v>
      </c>
      <c r="AZ946" s="775" t="s">
        <v>734</v>
      </c>
      <c r="BA946" s="734"/>
      <c r="BB946" s="736"/>
      <c r="BC946" s="736"/>
      <c r="BD946" s="736"/>
      <c r="BE946" s="864" t="s">
        <v>800</v>
      </c>
      <c r="BF946" s="794" t="s">
        <v>1610</v>
      </c>
      <c r="BG946" s="746" t="s">
        <v>737</v>
      </c>
      <c r="BH946" s="746"/>
      <c r="BI946" s="747"/>
    </row>
    <row r="947" spans="1:61" ht="40.15" customHeight="1">
      <c r="A947" s="749">
        <v>240009324</v>
      </c>
      <c r="B947" s="840">
        <v>24</v>
      </c>
      <c r="C947" s="751" t="s">
        <v>1434</v>
      </c>
      <c r="D947" s="920"/>
      <c r="E947" s="791" t="s">
        <v>4529</v>
      </c>
      <c r="F947" s="753" t="s">
        <v>1594</v>
      </c>
      <c r="G947" s="736" t="s">
        <v>827</v>
      </c>
      <c r="H947" s="754" t="s">
        <v>748</v>
      </c>
      <c r="I947" s="770">
        <v>354</v>
      </c>
      <c r="J947" s="771" t="s">
        <v>771</v>
      </c>
      <c r="K947" s="757" t="s">
        <v>7197</v>
      </c>
      <c r="L947" s="758">
        <v>240000075</v>
      </c>
      <c r="M947" s="733" t="s">
        <v>7189</v>
      </c>
      <c r="N947" s="769" t="s">
        <v>7189</v>
      </c>
      <c r="O947" s="760" t="s">
        <v>7198</v>
      </c>
      <c r="P947" s="760"/>
      <c r="Q947" s="736"/>
      <c r="R947" s="736">
        <v>24160</v>
      </c>
      <c r="S947" s="761" t="s">
        <v>7191</v>
      </c>
      <c r="T947" s="728" t="s">
        <v>879</v>
      </c>
      <c r="U947" s="737" t="s">
        <v>7199</v>
      </c>
      <c r="V947" s="736"/>
      <c r="W947" s="736"/>
      <c r="X947" s="736"/>
      <c r="Y947" s="736"/>
      <c r="Z947" s="736"/>
      <c r="AA947" s="736"/>
      <c r="AB947" s="734" t="s">
        <v>7200</v>
      </c>
      <c r="AC947" s="736"/>
      <c r="AD947" s="736">
        <v>24160</v>
      </c>
      <c r="AE947" s="734" t="s">
        <v>7191</v>
      </c>
      <c r="AF947" s="736" t="s">
        <v>7193</v>
      </c>
      <c r="AG947" s="736"/>
      <c r="AH947" s="736"/>
      <c r="AI947" s="736"/>
      <c r="AJ947" s="734"/>
      <c r="AK947" s="736"/>
      <c r="AL947" s="736"/>
      <c r="AM947" s="763"/>
      <c r="AN947" s="738"/>
      <c r="AO947" s="764"/>
      <c r="AP947" s="936" t="s">
        <v>734</v>
      </c>
      <c r="AQ947" s="822" t="s">
        <v>734</v>
      </c>
      <c r="AR947" s="742" t="s">
        <v>1757</v>
      </c>
      <c r="AS947" s="775" t="s">
        <v>7194</v>
      </c>
      <c r="AT947" s="822" t="s">
        <v>7195</v>
      </c>
      <c r="AU947" s="743">
        <v>45292</v>
      </c>
      <c r="AV947" s="743">
        <v>47118</v>
      </c>
      <c r="AW947" s="744">
        <v>24</v>
      </c>
      <c r="AX947" s="743">
        <v>45289</v>
      </c>
      <c r="AY947" s="742" t="s">
        <v>7196</v>
      </c>
      <c r="AZ947" s="775" t="s">
        <v>734</v>
      </c>
      <c r="BA947" s="734"/>
      <c r="BB947" s="736"/>
      <c r="BC947" s="736"/>
      <c r="BD947" s="736"/>
      <c r="BE947" s="864" t="s">
        <v>800</v>
      </c>
      <c r="BF947" s="794" t="s">
        <v>1610</v>
      </c>
      <c r="BG947" s="746" t="s">
        <v>737</v>
      </c>
      <c r="BH947" s="746"/>
      <c r="BI947" s="747"/>
    </row>
    <row r="948" spans="1:61" ht="81.75" customHeight="1">
      <c r="A948" s="749">
        <v>640785416</v>
      </c>
      <c r="B948" s="750">
        <v>64</v>
      </c>
      <c r="C948" s="753" t="s">
        <v>884</v>
      </c>
      <c r="D948" s="753"/>
      <c r="E948" s="753" t="s">
        <v>885</v>
      </c>
      <c r="F948" s="752"/>
      <c r="G948" s="736" t="s">
        <v>747</v>
      </c>
      <c r="H948" s="754" t="s">
        <v>748</v>
      </c>
      <c r="I948" s="755">
        <v>500</v>
      </c>
      <c r="J948" s="756" t="s">
        <v>749</v>
      </c>
      <c r="K948" s="778" t="s">
        <v>7201</v>
      </c>
      <c r="L948" s="758">
        <v>640780821</v>
      </c>
      <c r="M948" s="733" t="s">
        <v>7202</v>
      </c>
      <c r="N948" s="769" t="s">
        <v>7202</v>
      </c>
      <c r="O948" s="734" t="s">
        <v>7203</v>
      </c>
      <c r="P948" s="734" t="s">
        <v>6810</v>
      </c>
      <c r="Q948" s="736"/>
      <c r="R948" s="736">
        <v>64404</v>
      </c>
      <c r="S948" s="761" t="s">
        <v>1204</v>
      </c>
      <c r="T948" s="728" t="s">
        <v>879</v>
      </c>
      <c r="U948" s="737" t="s">
        <v>7204</v>
      </c>
      <c r="V948" s="736"/>
      <c r="W948" s="736"/>
      <c r="X948" s="736"/>
      <c r="Y948" s="736"/>
      <c r="Z948" s="736" t="s">
        <v>7205</v>
      </c>
      <c r="AA948" s="736"/>
      <c r="AB948" s="734" t="s">
        <v>7206</v>
      </c>
      <c r="AC948" s="736" t="s">
        <v>6810</v>
      </c>
      <c r="AD948" s="736">
        <v>64404</v>
      </c>
      <c r="AE948" s="734" t="s">
        <v>7207</v>
      </c>
      <c r="AF948" s="736" t="s">
        <v>7208</v>
      </c>
      <c r="AG948" s="736"/>
      <c r="AH948" s="736"/>
      <c r="AI948" s="736"/>
      <c r="AJ948" s="734"/>
      <c r="AK948" s="736"/>
      <c r="AL948" s="736"/>
      <c r="AM948" s="763"/>
      <c r="AN948" s="738"/>
      <c r="AO948" s="739"/>
      <c r="AP948" s="691" t="s">
        <v>734</v>
      </c>
      <c r="AQ948" s="742" t="s">
        <v>734</v>
      </c>
      <c r="AR948" s="742" t="s">
        <v>748</v>
      </c>
      <c r="AS948" s="742" t="s">
        <v>7209</v>
      </c>
      <c r="AT948" s="742"/>
      <c r="AU948" s="743">
        <v>43466</v>
      </c>
      <c r="AV948" s="743">
        <v>45291</v>
      </c>
      <c r="AW948" s="744" t="s">
        <v>853</v>
      </c>
      <c r="AX948" s="743">
        <v>43752</v>
      </c>
      <c r="AY948" s="742" t="s">
        <v>869</v>
      </c>
      <c r="AZ948" s="775" t="s">
        <v>734</v>
      </c>
      <c r="BA948" s="734"/>
      <c r="BB948" s="736"/>
      <c r="BC948" s="736"/>
      <c r="BD948" s="736"/>
      <c r="BE948" s="833" t="s">
        <v>1761</v>
      </c>
      <c r="BF948" s="794" t="s">
        <v>858</v>
      </c>
      <c r="BG948" s="746" t="s">
        <v>737</v>
      </c>
      <c r="BH948" s="746"/>
      <c r="BI948" s="747"/>
    </row>
    <row r="949" spans="1:61" ht="63" customHeight="1">
      <c r="A949" s="749">
        <v>640785382</v>
      </c>
      <c r="B949" s="750">
        <v>64</v>
      </c>
      <c r="C949" s="753" t="s">
        <v>842</v>
      </c>
      <c r="D949" s="752"/>
      <c r="E949" s="753" t="s">
        <v>746</v>
      </c>
      <c r="F949" s="752"/>
      <c r="G949" s="736" t="s">
        <v>747</v>
      </c>
      <c r="H949" s="754" t="s">
        <v>748</v>
      </c>
      <c r="I949" s="755">
        <v>500</v>
      </c>
      <c r="J949" s="756" t="s">
        <v>749</v>
      </c>
      <c r="K949" s="757" t="s">
        <v>7210</v>
      </c>
      <c r="L949" s="758">
        <v>640780813</v>
      </c>
      <c r="M949" s="733" t="s">
        <v>7211</v>
      </c>
      <c r="N949" s="769" t="s">
        <v>7212</v>
      </c>
      <c r="O949" s="734" t="s">
        <v>7213</v>
      </c>
      <c r="P949" s="734" t="s">
        <v>7214</v>
      </c>
      <c r="Q949" s="736"/>
      <c r="R949" s="736">
        <v>64300</v>
      </c>
      <c r="S949" s="761" t="s">
        <v>1217</v>
      </c>
      <c r="T949" s="728" t="s">
        <v>879</v>
      </c>
      <c r="U949" s="737" t="s">
        <v>7215</v>
      </c>
      <c r="V949" s="736" t="s">
        <v>724</v>
      </c>
      <c r="W949" s="736" t="s">
        <v>7216</v>
      </c>
      <c r="X949" s="736" t="s">
        <v>5454</v>
      </c>
      <c r="Y949" s="736" t="s">
        <v>727</v>
      </c>
      <c r="Z949" s="736" t="s">
        <v>7217</v>
      </c>
      <c r="AA949" s="736" t="s">
        <v>7218</v>
      </c>
      <c r="AB949" s="734" t="s">
        <v>7219</v>
      </c>
      <c r="AC949" s="736" t="s">
        <v>7220</v>
      </c>
      <c r="AD949" s="736">
        <v>64301</v>
      </c>
      <c r="AE949" s="734" t="s">
        <v>7221</v>
      </c>
      <c r="AF949" s="736" t="s">
        <v>7222</v>
      </c>
      <c r="AG949" s="736"/>
      <c r="AH949" s="736"/>
      <c r="AI949" s="736"/>
      <c r="AJ949" s="736"/>
      <c r="AK949" s="736"/>
      <c r="AL949" s="736"/>
      <c r="AM949" s="763"/>
      <c r="AN949" s="738"/>
      <c r="AO949" s="764"/>
      <c r="AP949" s="691" t="s">
        <v>734</v>
      </c>
      <c r="AQ949" s="691" t="s">
        <v>737</v>
      </c>
      <c r="AR949" s="691"/>
      <c r="AS949" s="752"/>
      <c r="AT949" s="691"/>
      <c r="AU949" s="765" t="s">
        <v>763</v>
      </c>
      <c r="AV949" s="765" t="s">
        <v>763</v>
      </c>
      <c r="AW949" s="766" t="s">
        <v>853</v>
      </c>
      <c r="AX949" s="765"/>
      <c r="AY949" s="691"/>
      <c r="AZ949" s="752"/>
      <c r="BA949" s="734"/>
      <c r="BB949" s="736"/>
      <c r="BC949" s="736"/>
      <c r="BD949" s="736"/>
      <c r="BE949" s="753" t="s">
        <v>4925</v>
      </c>
      <c r="BF949" s="794" t="s">
        <v>766</v>
      </c>
      <c r="BG949" s="746" t="s">
        <v>737</v>
      </c>
      <c r="BH949" s="746"/>
      <c r="BI949" s="747"/>
    </row>
    <row r="950" spans="1:61" ht="87.75" customHeight="1">
      <c r="A950" s="868">
        <v>640796298</v>
      </c>
      <c r="B950" s="750">
        <v>64</v>
      </c>
      <c r="C950" s="753" t="s">
        <v>842</v>
      </c>
      <c r="D950" s="752"/>
      <c r="E950" s="753" t="s">
        <v>746</v>
      </c>
      <c r="F950" s="752"/>
      <c r="G950" s="736" t="s">
        <v>747</v>
      </c>
      <c r="H950" s="754" t="s">
        <v>748</v>
      </c>
      <c r="I950" s="755">
        <v>500</v>
      </c>
      <c r="J950" s="756" t="s">
        <v>749</v>
      </c>
      <c r="K950" s="869" t="s">
        <v>7223</v>
      </c>
      <c r="L950" s="870">
        <v>640780813</v>
      </c>
      <c r="M950" s="733" t="s">
        <v>7211</v>
      </c>
      <c r="N950" s="769" t="s">
        <v>7212</v>
      </c>
      <c r="O950" s="756" t="s">
        <v>7224</v>
      </c>
      <c r="P950" s="756"/>
      <c r="Q950" s="736"/>
      <c r="R950" s="736">
        <v>64150</v>
      </c>
      <c r="S950" s="871" t="s">
        <v>7225</v>
      </c>
      <c r="T950" s="728" t="s">
        <v>879</v>
      </c>
      <c r="U950" s="737" t="s">
        <v>7226</v>
      </c>
      <c r="V950" s="736" t="s">
        <v>724</v>
      </c>
      <c r="W950" s="736" t="s">
        <v>7216</v>
      </c>
      <c r="X950" s="736" t="s">
        <v>5454</v>
      </c>
      <c r="Y950" s="736" t="s">
        <v>727</v>
      </c>
      <c r="Z950" s="736" t="s">
        <v>7227</v>
      </c>
      <c r="AA950" s="736" t="s">
        <v>7218</v>
      </c>
      <c r="AB950" s="734" t="s">
        <v>7219</v>
      </c>
      <c r="AC950" s="736" t="s">
        <v>7220</v>
      </c>
      <c r="AD950" s="736">
        <v>64301</v>
      </c>
      <c r="AE950" s="734" t="s">
        <v>7221</v>
      </c>
      <c r="AF950" s="736" t="s">
        <v>7222</v>
      </c>
      <c r="AG950" s="736"/>
      <c r="AH950" s="736"/>
      <c r="AI950" s="736"/>
      <c r="AJ950" s="736"/>
      <c r="AK950" s="736"/>
      <c r="AL950" s="736"/>
      <c r="AM950" s="763"/>
      <c r="AN950" s="738"/>
      <c r="AO950" s="764"/>
      <c r="AP950" s="691" t="s">
        <v>734</v>
      </c>
      <c r="AQ950" s="691" t="s">
        <v>737</v>
      </c>
      <c r="AR950" s="691"/>
      <c r="AS950" s="752"/>
      <c r="AT950" s="691"/>
      <c r="AU950" s="765" t="s">
        <v>763</v>
      </c>
      <c r="AV950" s="765" t="s">
        <v>763</v>
      </c>
      <c r="AW950" s="766" t="s">
        <v>853</v>
      </c>
      <c r="AX950" s="765"/>
      <c r="AY950" s="691"/>
      <c r="AZ950" s="752"/>
      <c r="BA950" s="734"/>
      <c r="BB950" s="736"/>
      <c r="BC950" s="736"/>
      <c r="BD950" s="736"/>
      <c r="BE950" s="753" t="s">
        <v>4925</v>
      </c>
      <c r="BF950" s="899" t="s">
        <v>766</v>
      </c>
      <c r="BG950" s="746" t="s">
        <v>737</v>
      </c>
      <c r="BH950" s="963" t="s">
        <v>3612</v>
      </c>
      <c r="BI950" s="985">
        <v>640785382</v>
      </c>
    </row>
    <row r="951" spans="1:61" ht="53.25" customHeight="1">
      <c r="A951" s="1029">
        <v>190004192</v>
      </c>
      <c r="B951" s="987">
        <v>19</v>
      </c>
      <c r="C951" s="751" t="s">
        <v>999</v>
      </c>
      <c r="D951" s="833"/>
      <c r="E951" s="727" t="s">
        <v>1000</v>
      </c>
      <c r="F951" s="727"/>
      <c r="G951" s="791" t="s">
        <v>907</v>
      </c>
      <c r="H951" s="727" t="s">
        <v>748</v>
      </c>
      <c r="I951" s="730">
        <v>207</v>
      </c>
      <c r="J951" s="727" t="s">
        <v>908</v>
      </c>
      <c r="K951" s="881" t="s">
        <v>7228</v>
      </c>
      <c r="L951" s="945">
        <v>190000042</v>
      </c>
      <c r="M951" s="733" t="s">
        <v>7229</v>
      </c>
      <c r="N951" s="769" t="s">
        <v>7229</v>
      </c>
      <c r="O951" s="734" t="s">
        <v>7230</v>
      </c>
      <c r="P951" s="734"/>
      <c r="Q951" s="727"/>
      <c r="R951" s="736">
        <v>19312</v>
      </c>
      <c r="S951" s="734" t="s">
        <v>7231</v>
      </c>
      <c r="T951" s="728" t="s">
        <v>879</v>
      </c>
      <c r="U951" s="737" t="s">
        <v>7232</v>
      </c>
      <c r="V951" s="727"/>
      <c r="W951" s="727"/>
      <c r="X951" s="727"/>
      <c r="Y951" s="727"/>
      <c r="Z951" s="734" t="s">
        <v>7233</v>
      </c>
      <c r="AA951" s="727"/>
      <c r="AB951" s="734" t="s">
        <v>7230</v>
      </c>
      <c r="AC951" s="734" t="s">
        <v>7234</v>
      </c>
      <c r="AD951" s="734">
        <v>19312</v>
      </c>
      <c r="AE951" s="734" t="s">
        <v>7231</v>
      </c>
      <c r="AF951" s="734" t="s">
        <v>7235</v>
      </c>
      <c r="AG951" s="727"/>
      <c r="AH951" s="727"/>
      <c r="AI951" s="727"/>
      <c r="AJ951" s="727"/>
      <c r="AK951" s="727"/>
      <c r="AL951" s="727"/>
      <c r="AM951" s="738"/>
      <c r="AN951" s="738"/>
      <c r="AO951" s="739"/>
      <c r="AP951" s="789" t="s">
        <v>734</v>
      </c>
      <c r="AQ951" s="789" t="s">
        <v>737</v>
      </c>
      <c r="AR951" s="691"/>
      <c r="AS951" s="789"/>
      <c r="AT951" s="789"/>
      <c r="AU951" s="765" t="s">
        <v>763</v>
      </c>
      <c r="AV951" s="765" t="s">
        <v>763</v>
      </c>
      <c r="AW951" s="766" t="s">
        <v>763</v>
      </c>
      <c r="AX951" s="941"/>
      <c r="AY951" s="789"/>
      <c r="AZ951" s="789"/>
      <c r="BA951" s="734" t="s">
        <v>7236</v>
      </c>
      <c r="BB951" s="734"/>
      <c r="BC951" s="727"/>
      <c r="BD951" s="727"/>
      <c r="BE951" s="751" t="s">
        <v>1012</v>
      </c>
      <c r="BF951" s="730" t="s">
        <v>1013</v>
      </c>
      <c r="BG951" s="746" t="s">
        <v>737</v>
      </c>
      <c r="BH951" s="963" t="s">
        <v>3612</v>
      </c>
      <c r="BI951" s="985">
        <v>190011544</v>
      </c>
    </row>
    <row r="952" spans="1:61" ht="66" customHeight="1">
      <c r="A952" s="906">
        <v>190006387</v>
      </c>
      <c r="B952" s="907">
        <v>19</v>
      </c>
      <c r="C952" s="751" t="s">
        <v>999</v>
      </c>
      <c r="D952" s="833"/>
      <c r="E952" s="727" t="s">
        <v>1000</v>
      </c>
      <c r="F952" s="727"/>
      <c r="G952" s="736" t="s">
        <v>843</v>
      </c>
      <c r="H952" s="736" t="s">
        <v>843</v>
      </c>
      <c r="I952" s="908">
        <v>197</v>
      </c>
      <c r="J952" s="909" t="s">
        <v>2486</v>
      </c>
      <c r="K952" s="910" t="s">
        <v>7237</v>
      </c>
      <c r="L952" s="911">
        <v>190000042</v>
      </c>
      <c r="M952" s="890" t="s">
        <v>7229</v>
      </c>
      <c r="N952" s="769" t="s">
        <v>7229</v>
      </c>
      <c r="O952" s="912" t="s">
        <v>7238</v>
      </c>
      <c r="P952" s="912"/>
      <c r="Q952" s="913"/>
      <c r="R952" s="913">
        <v>19100</v>
      </c>
      <c r="S952" s="913" t="s">
        <v>1819</v>
      </c>
      <c r="T952" s="728" t="s">
        <v>879</v>
      </c>
      <c r="U952" s="737" t="s">
        <v>7239</v>
      </c>
      <c r="V952" s="913"/>
      <c r="W952" s="913"/>
      <c r="X952" s="913"/>
      <c r="Y952" s="913"/>
      <c r="Z952" s="913" t="s">
        <v>7240</v>
      </c>
      <c r="AA952" s="912" t="s">
        <v>7241</v>
      </c>
      <c r="AB952" s="886" t="s">
        <v>7242</v>
      </c>
      <c r="AC952" s="886" t="s">
        <v>7234</v>
      </c>
      <c r="AD952" s="886">
        <v>19312</v>
      </c>
      <c r="AE952" s="886" t="s">
        <v>7231</v>
      </c>
      <c r="AF952" s="886" t="s">
        <v>7235</v>
      </c>
      <c r="AG952" s="736"/>
      <c r="AH952" s="736"/>
      <c r="AI952" s="736"/>
      <c r="AJ952" s="736"/>
      <c r="AK952" s="736"/>
      <c r="AL952" s="736"/>
      <c r="AM952" s="763"/>
      <c r="AN952" s="738"/>
      <c r="AO952" s="765"/>
      <c r="AP952" s="740" t="s">
        <v>737</v>
      </c>
      <c r="AQ952" s="752" t="s">
        <v>737</v>
      </c>
      <c r="AR952" s="691"/>
      <c r="AS952" s="752"/>
      <c r="AT952" s="691"/>
      <c r="AU952" s="765" t="s">
        <v>763</v>
      </c>
      <c r="AV952" s="765" t="s">
        <v>763</v>
      </c>
      <c r="AW952" s="766" t="s">
        <v>763</v>
      </c>
      <c r="AX952" s="765"/>
      <c r="AY952" s="691"/>
      <c r="AZ952" s="752"/>
      <c r="BA952" s="734"/>
      <c r="BB952" s="736"/>
      <c r="BC952" s="736"/>
      <c r="BD952" s="736"/>
      <c r="BE952" s="776" t="s">
        <v>1012</v>
      </c>
      <c r="BF952" s="730" t="s">
        <v>1013</v>
      </c>
      <c r="BG952" s="746" t="s">
        <v>737</v>
      </c>
      <c r="BH952" s="746"/>
      <c r="BI952" s="747"/>
    </row>
    <row r="953" spans="1:61" ht="114" customHeight="1">
      <c r="A953" s="875">
        <v>190011544</v>
      </c>
      <c r="B953" s="987">
        <v>19</v>
      </c>
      <c r="C953" s="751" t="s">
        <v>999</v>
      </c>
      <c r="D953" s="833"/>
      <c r="E953" s="727" t="s">
        <v>1000</v>
      </c>
      <c r="F953" s="727"/>
      <c r="G953" s="798" t="s">
        <v>747</v>
      </c>
      <c r="H953" s="798" t="s">
        <v>748</v>
      </c>
      <c r="I953" s="730">
        <v>500</v>
      </c>
      <c r="J953" s="727" t="s">
        <v>749</v>
      </c>
      <c r="K953" s="807" t="s">
        <v>7243</v>
      </c>
      <c r="L953" s="877">
        <v>190000042</v>
      </c>
      <c r="M953" s="733" t="s">
        <v>7229</v>
      </c>
      <c r="N953" s="769" t="s">
        <v>7229</v>
      </c>
      <c r="O953" s="734" t="s">
        <v>7244</v>
      </c>
      <c r="P953" s="734"/>
      <c r="Q953" s="798"/>
      <c r="R953" s="734">
        <v>19100</v>
      </c>
      <c r="S953" s="734" t="s">
        <v>1819</v>
      </c>
      <c r="T953" s="728" t="s">
        <v>879</v>
      </c>
      <c r="U953" s="737" t="s">
        <v>7245</v>
      </c>
      <c r="V953" s="798"/>
      <c r="W953" s="798"/>
      <c r="X953" s="798"/>
      <c r="Y953" s="798"/>
      <c r="Z953" s="734" t="s">
        <v>7246</v>
      </c>
      <c r="AA953" s="798"/>
      <c r="AB953" s="734" t="s">
        <v>7230</v>
      </c>
      <c r="AC953" s="734" t="s">
        <v>7234</v>
      </c>
      <c r="AD953" s="734">
        <v>19312</v>
      </c>
      <c r="AE953" s="734" t="s">
        <v>7231</v>
      </c>
      <c r="AF953" s="734" t="s">
        <v>7235</v>
      </c>
      <c r="AG953" s="798"/>
      <c r="AH953" s="798"/>
      <c r="AI953" s="798"/>
      <c r="AJ953" s="798"/>
      <c r="AK953" s="798"/>
      <c r="AL953" s="798"/>
      <c r="AM953" s="738"/>
      <c r="AN953" s="738"/>
      <c r="AO953" s="739"/>
      <c r="AP953" s="691" t="s">
        <v>734</v>
      </c>
      <c r="AQ953" s="740" t="s">
        <v>737</v>
      </c>
      <c r="AR953" s="691"/>
      <c r="AS953" s="740"/>
      <c r="AT953" s="740"/>
      <c r="AU953" s="765" t="s">
        <v>763</v>
      </c>
      <c r="AV953" s="765" t="s">
        <v>763</v>
      </c>
      <c r="AW953" s="766" t="s">
        <v>763</v>
      </c>
      <c r="AX953" s="772"/>
      <c r="AY953" s="740"/>
      <c r="AZ953" s="740"/>
      <c r="BA953" s="734"/>
      <c r="BB953" s="734"/>
      <c r="BC953" s="798"/>
      <c r="BD953" s="798"/>
      <c r="BE953" s="776" t="s">
        <v>1012</v>
      </c>
      <c r="BF953" s="730" t="s">
        <v>1013</v>
      </c>
      <c r="BG953" s="746" t="s">
        <v>737</v>
      </c>
      <c r="BH953" s="746"/>
      <c r="BI953" s="747"/>
    </row>
    <row r="954" spans="1:61" ht="55.9" customHeight="1">
      <c r="A954" s="906">
        <v>190012583</v>
      </c>
      <c r="B954" s="907">
        <v>19</v>
      </c>
      <c r="C954" s="751" t="s">
        <v>999</v>
      </c>
      <c r="D954" s="833"/>
      <c r="E954" s="727" t="s">
        <v>1000</v>
      </c>
      <c r="F954" s="727"/>
      <c r="G954" s="736" t="s">
        <v>843</v>
      </c>
      <c r="H954" s="736" t="s">
        <v>843</v>
      </c>
      <c r="I954" s="908">
        <v>165</v>
      </c>
      <c r="J954" s="909" t="s">
        <v>844</v>
      </c>
      <c r="K954" s="910" t="s">
        <v>7247</v>
      </c>
      <c r="L954" s="911">
        <v>190000042</v>
      </c>
      <c r="M954" s="890" t="s">
        <v>7229</v>
      </c>
      <c r="N954" s="769" t="s">
        <v>7229</v>
      </c>
      <c r="O954" s="912" t="s">
        <v>7248</v>
      </c>
      <c r="P954" s="912" t="s">
        <v>7234</v>
      </c>
      <c r="Q954" s="913"/>
      <c r="R954" s="913">
        <v>19100</v>
      </c>
      <c r="S954" s="913" t="s">
        <v>1819</v>
      </c>
      <c r="T954" s="728" t="s">
        <v>879</v>
      </c>
      <c r="U954" s="737" t="s">
        <v>7249</v>
      </c>
      <c r="V954" s="913"/>
      <c r="W954" s="913"/>
      <c r="X954" s="913"/>
      <c r="Y954" s="1042"/>
      <c r="Z954" s="957" t="s">
        <v>7235</v>
      </c>
      <c r="AA954" s="886"/>
      <c r="AB954" s="886" t="s">
        <v>7242</v>
      </c>
      <c r="AC954" s="886" t="s">
        <v>7234</v>
      </c>
      <c r="AD954" s="886">
        <v>19312</v>
      </c>
      <c r="AE954" s="886" t="s">
        <v>7231</v>
      </c>
      <c r="AF954" s="886" t="s">
        <v>7235</v>
      </c>
      <c r="AG954" s="736"/>
      <c r="AH954" s="736"/>
      <c r="AI954" s="736"/>
      <c r="AJ954" s="736"/>
      <c r="AK954" s="736"/>
      <c r="AL954" s="736"/>
      <c r="AM954" s="763"/>
      <c r="AN954" s="763"/>
      <c r="AO954" s="765"/>
      <c r="AP954" s="740" t="s">
        <v>737</v>
      </c>
      <c r="AQ954" s="752" t="s">
        <v>737</v>
      </c>
      <c r="AR954" s="691"/>
      <c r="AS954" s="752"/>
      <c r="AT954" s="691"/>
      <c r="AU954" s="765" t="s">
        <v>763</v>
      </c>
      <c r="AV954" s="765" t="s">
        <v>763</v>
      </c>
      <c r="AW954" s="766" t="s">
        <v>763</v>
      </c>
      <c r="AX954" s="1043"/>
      <c r="AY954" s="1044"/>
      <c r="AZ954" s="752"/>
      <c r="BA954" s="734"/>
      <c r="BB954" s="734"/>
      <c r="BC954" s="1045"/>
      <c r="BD954" s="1045"/>
      <c r="BE954" s="776" t="s">
        <v>1012</v>
      </c>
      <c r="BF954" s="730" t="s">
        <v>1013</v>
      </c>
      <c r="BG954" s="746" t="s">
        <v>737</v>
      </c>
      <c r="BH954" s="746"/>
      <c r="BI954" s="747"/>
    </row>
    <row r="955" spans="1:61" ht="57.75" customHeight="1">
      <c r="A955" s="875">
        <v>190004119</v>
      </c>
      <c r="B955" s="987">
        <v>19</v>
      </c>
      <c r="C955" s="751" t="s">
        <v>1787</v>
      </c>
      <c r="D955" s="833"/>
      <c r="E955" s="727" t="s">
        <v>1000</v>
      </c>
      <c r="F955" s="727"/>
      <c r="G955" s="798" t="s">
        <v>747</v>
      </c>
      <c r="H955" s="798" t="s">
        <v>748</v>
      </c>
      <c r="I955" s="730">
        <v>500</v>
      </c>
      <c r="J955" s="727" t="s">
        <v>749</v>
      </c>
      <c r="K955" s="807" t="s">
        <v>7250</v>
      </c>
      <c r="L955" s="877">
        <v>190000075</v>
      </c>
      <c r="M955" s="733" t="s">
        <v>7251</v>
      </c>
      <c r="N955" s="769" t="s">
        <v>7251</v>
      </c>
      <c r="O955" s="734" t="s">
        <v>7252</v>
      </c>
      <c r="P955" s="734" t="s">
        <v>7253</v>
      </c>
      <c r="Q955" s="798"/>
      <c r="R955" s="736">
        <v>19208</v>
      </c>
      <c r="S955" s="734" t="s">
        <v>7254</v>
      </c>
      <c r="T955" s="728" t="s">
        <v>879</v>
      </c>
      <c r="U955" s="737" t="s">
        <v>7255</v>
      </c>
      <c r="V955" s="798"/>
      <c r="W955" s="798"/>
      <c r="X955" s="798"/>
      <c r="Y955" s="798"/>
      <c r="Z955" s="734" t="s">
        <v>7256</v>
      </c>
      <c r="AA955" s="798"/>
      <c r="AB955" s="734" t="s">
        <v>7257</v>
      </c>
      <c r="AC955" s="734" t="s">
        <v>7253</v>
      </c>
      <c r="AD955" s="734">
        <v>19208</v>
      </c>
      <c r="AE955" s="734" t="s">
        <v>7254</v>
      </c>
      <c r="AF955" s="734" t="s">
        <v>7256</v>
      </c>
      <c r="AG955" s="798"/>
      <c r="AH955" s="798"/>
      <c r="AI955" s="798"/>
      <c r="AJ955" s="798"/>
      <c r="AK955" s="798"/>
      <c r="AL955" s="798"/>
      <c r="AM955" s="738"/>
      <c r="AN955" s="738"/>
      <c r="AO955" s="739"/>
      <c r="AP955" s="691" t="s">
        <v>734</v>
      </c>
      <c r="AQ955" s="740" t="s">
        <v>737</v>
      </c>
      <c r="AR955" s="691"/>
      <c r="AS955" s="740"/>
      <c r="AT955" s="740"/>
      <c r="AU955" s="765" t="s">
        <v>763</v>
      </c>
      <c r="AV955" s="765" t="s">
        <v>763</v>
      </c>
      <c r="AW955" s="766" t="s">
        <v>763</v>
      </c>
      <c r="AX955" s="772"/>
      <c r="AY955" s="740"/>
      <c r="AZ955" s="740"/>
      <c r="BA955" s="734"/>
      <c r="BB955" s="734"/>
      <c r="BC955" s="798"/>
      <c r="BD955" s="798"/>
      <c r="BE955" s="798" t="s">
        <v>1358</v>
      </c>
      <c r="BF955" s="730" t="s">
        <v>1013</v>
      </c>
      <c r="BG955" s="746" t="s">
        <v>737</v>
      </c>
      <c r="BH955" s="746"/>
      <c r="BI955" s="747"/>
    </row>
    <row r="956" spans="1:61" ht="40.15" customHeight="1">
      <c r="A956" s="828">
        <v>870000908</v>
      </c>
      <c r="B956" s="916">
        <v>87</v>
      </c>
      <c r="C956" s="734" t="s">
        <v>745</v>
      </c>
      <c r="D956" s="942"/>
      <c r="E956" s="797" t="s">
        <v>858</v>
      </c>
      <c r="F956" s="797"/>
      <c r="G956" s="736" t="s">
        <v>843</v>
      </c>
      <c r="H956" s="736" t="s">
        <v>843</v>
      </c>
      <c r="I956" s="773">
        <v>197</v>
      </c>
      <c r="J956" s="734" t="s">
        <v>2486</v>
      </c>
      <c r="K956" s="769" t="s">
        <v>7258</v>
      </c>
      <c r="L956" s="786">
        <v>870002466</v>
      </c>
      <c r="M956" s="733" t="s">
        <v>7259</v>
      </c>
      <c r="N956" s="769" t="s">
        <v>7259</v>
      </c>
      <c r="O956" s="734" t="s">
        <v>7260</v>
      </c>
      <c r="P956" s="734"/>
      <c r="Q956" s="736"/>
      <c r="R956" s="736">
        <v>87000</v>
      </c>
      <c r="S956" s="736" t="s">
        <v>1877</v>
      </c>
      <c r="T956" s="728" t="s">
        <v>879</v>
      </c>
      <c r="U956" s="737" t="s">
        <v>7261</v>
      </c>
      <c r="V956" s="736"/>
      <c r="W956" s="734"/>
      <c r="X956" s="736"/>
      <c r="Y956" s="736"/>
      <c r="Z956" s="894" t="s">
        <v>7262</v>
      </c>
      <c r="AA956" s="801" t="s">
        <v>7263</v>
      </c>
      <c r="AB956" s="734" t="s">
        <v>7264</v>
      </c>
      <c r="AC956" s="736"/>
      <c r="AD956" s="736">
        <v>87000</v>
      </c>
      <c r="AE956" s="734" t="s">
        <v>7265</v>
      </c>
      <c r="AF956" s="736" t="s">
        <v>7266</v>
      </c>
      <c r="AG956" s="736"/>
      <c r="AH956" s="736"/>
      <c r="AI956" s="736"/>
      <c r="AJ956" s="736"/>
      <c r="AK956" s="736"/>
      <c r="AL956" s="736"/>
      <c r="AM956" s="763"/>
      <c r="AN956" s="738"/>
      <c r="AO956" s="765"/>
      <c r="AP956" s="740" t="s">
        <v>737</v>
      </c>
      <c r="AQ956" s="752" t="s">
        <v>737</v>
      </c>
      <c r="AR956" s="691"/>
      <c r="AS956" s="752"/>
      <c r="AT956" s="691"/>
      <c r="AU956" s="765" t="s">
        <v>763</v>
      </c>
      <c r="AV956" s="765" t="s">
        <v>763</v>
      </c>
      <c r="AW956" s="766" t="s">
        <v>763</v>
      </c>
      <c r="AX956" s="765"/>
      <c r="AY956" s="691"/>
      <c r="AZ956" s="752"/>
      <c r="BA956" s="734"/>
      <c r="BB956" s="736"/>
      <c r="BC956" s="736"/>
      <c r="BD956" s="736"/>
      <c r="BE956" s="767" t="s">
        <v>765</v>
      </c>
      <c r="BF956" s="804" t="s">
        <v>871</v>
      </c>
      <c r="BG956" s="746" t="s">
        <v>737</v>
      </c>
      <c r="BH956" s="746"/>
      <c r="BI956" s="747"/>
    </row>
    <row r="957" spans="1:61" ht="59.25" customHeight="1">
      <c r="A957" s="805">
        <v>870008554</v>
      </c>
      <c r="B957" s="933">
        <v>87</v>
      </c>
      <c r="C957" s="734" t="s">
        <v>745</v>
      </c>
      <c r="D957" s="727"/>
      <c r="E957" s="797" t="s">
        <v>858</v>
      </c>
      <c r="F957" s="797"/>
      <c r="G957" s="791" t="s">
        <v>715</v>
      </c>
      <c r="H957" s="791" t="s">
        <v>715</v>
      </c>
      <c r="I957" s="730">
        <v>255</v>
      </c>
      <c r="J957" s="727" t="s">
        <v>968</v>
      </c>
      <c r="K957" s="878" t="s">
        <v>7267</v>
      </c>
      <c r="L957" s="800">
        <v>870002466</v>
      </c>
      <c r="M957" s="733" t="s">
        <v>7259</v>
      </c>
      <c r="N957" s="769" t="s">
        <v>7259</v>
      </c>
      <c r="O957" s="734" t="s">
        <v>7268</v>
      </c>
      <c r="P957" s="734"/>
      <c r="Q957" s="798"/>
      <c r="R957" s="736">
        <v>87170</v>
      </c>
      <c r="S957" s="734" t="s">
        <v>2184</v>
      </c>
      <c r="T957" s="728" t="s">
        <v>879</v>
      </c>
      <c r="U957" s="737" t="s">
        <v>7269</v>
      </c>
      <c r="V957" s="798"/>
      <c r="W957" s="798"/>
      <c r="X957" s="798"/>
      <c r="Y957" s="798"/>
      <c r="Z957" s="734" t="s">
        <v>7270</v>
      </c>
      <c r="AA957" s="801" t="s">
        <v>7271</v>
      </c>
      <c r="AB957" s="734" t="s">
        <v>7272</v>
      </c>
      <c r="AC957" s="734"/>
      <c r="AD957" s="734">
        <v>87025</v>
      </c>
      <c r="AE957" s="734" t="s">
        <v>2191</v>
      </c>
      <c r="AF957" s="734" t="s">
        <v>7266</v>
      </c>
      <c r="AG957" s="798"/>
      <c r="AH957" s="798"/>
      <c r="AI957" s="798"/>
      <c r="AJ957" s="798"/>
      <c r="AK957" s="798"/>
      <c r="AL957" s="798"/>
      <c r="AM957" s="802"/>
      <c r="AN957" s="802"/>
      <c r="AO957" s="772"/>
      <c r="AP957" s="740" t="s">
        <v>734</v>
      </c>
      <c r="AQ957" s="712" t="s">
        <v>734</v>
      </c>
      <c r="AR957" s="742" t="s">
        <v>715</v>
      </c>
      <c r="AS957" s="810" t="s">
        <v>7273</v>
      </c>
      <c r="AT957" s="712"/>
      <c r="AU957" s="743">
        <v>43101</v>
      </c>
      <c r="AV957" s="743">
        <v>44926</v>
      </c>
      <c r="AW957" s="744">
        <v>87</v>
      </c>
      <c r="AX957" s="811">
        <v>43444</v>
      </c>
      <c r="AY957" s="810" t="s">
        <v>7274</v>
      </c>
      <c r="AZ957" s="811"/>
      <c r="BA957" s="734"/>
      <c r="BB957" s="734"/>
      <c r="BC957" s="734"/>
      <c r="BD957" s="734"/>
      <c r="BE957" s="767" t="s">
        <v>765</v>
      </c>
      <c r="BF957" s="804" t="s">
        <v>871</v>
      </c>
      <c r="BG957" s="746" t="s">
        <v>737</v>
      </c>
      <c r="BH957" s="746"/>
      <c r="BI957" s="747"/>
    </row>
    <row r="958" spans="1:61" ht="50.25" customHeight="1">
      <c r="A958" s="805">
        <v>870010378</v>
      </c>
      <c r="B958" s="933">
        <v>87</v>
      </c>
      <c r="C958" s="734" t="s">
        <v>745</v>
      </c>
      <c r="D958" s="727"/>
      <c r="E958" s="797" t="s">
        <v>858</v>
      </c>
      <c r="F958" s="797"/>
      <c r="G958" s="791" t="s">
        <v>715</v>
      </c>
      <c r="H958" s="791" t="s">
        <v>715</v>
      </c>
      <c r="I958" s="730">
        <v>379</v>
      </c>
      <c r="J958" s="925" t="s">
        <v>1911</v>
      </c>
      <c r="K958" s="807" t="s">
        <v>7275</v>
      </c>
      <c r="L958" s="800">
        <v>870002466</v>
      </c>
      <c r="M958" s="733" t="s">
        <v>7259</v>
      </c>
      <c r="N958" s="769" t="s">
        <v>7259</v>
      </c>
      <c r="O958" s="734" t="s">
        <v>7272</v>
      </c>
      <c r="P958" s="734"/>
      <c r="Q958" s="798"/>
      <c r="R958" s="736">
        <v>87025</v>
      </c>
      <c r="S958" s="734" t="s">
        <v>2191</v>
      </c>
      <c r="T958" s="728" t="s">
        <v>879</v>
      </c>
      <c r="U958" s="737" t="s">
        <v>7269</v>
      </c>
      <c r="V958" s="798"/>
      <c r="W958" s="798"/>
      <c r="X958" s="798"/>
      <c r="Y958" s="798"/>
      <c r="Z958" s="734" t="s">
        <v>7276</v>
      </c>
      <c r="AA958" s="801" t="s">
        <v>7271</v>
      </c>
      <c r="AB958" s="734" t="s">
        <v>7272</v>
      </c>
      <c r="AC958" s="734"/>
      <c r="AD958" s="734">
        <v>87025</v>
      </c>
      <c r="AE958" s="734" t="s">
        <v>2191</v>
      </c>
      <c r="AF958" s="734" t="s">
        <v>7266</v>
      </c>
      <c r="AG958" s="798"/>
      <c r="AH958" s="798"/>
      <c r="AI958" s="798"/>
      <c r="AJ958" s="798"/>
      <c r="AK958" s="798"/>
      <c r="AL958" s="798"/>
      <c r="AM958" s="802"/>
      <c r="AN958" s="802"/>
      <c r="AO958" s="772"/>
      <c r="AP958" s="740" t="s">
        <v>734</v>
      </c>
      <c r="AQ958" s="712" t="s">
        <v>734</v>
      </c>
      <c r="AR958" s="742" t="s">
        <v>715</v>
      </c>
      <c r="AS958" s="810" t="s">
        <v>7273</v>
      </c>
      <c r="AT958" s="712"/>
      <c r="AU958" s="743">
        <v>43101</v>
      </c>
      <c r="AV958" s="743">
        <v>44926</v>
      </c>
      <c r="AW958" s="744">
        <v>87</v>
      </c>
      <c r="AX958" s="811">
        <v>43444</v>
      </c>
      <c r="AY958" s="810" t="s">
        <v>7274</v>
      </c>
      <c r="AZ958" s="811"/>
      <c r="BA958" s="734"/>
      <c r="BB958" s="734"/>
      <c r="BC958" s="734"/>
      <c r="BD958" s="734"/>
      <c r="BE958" s="767" t="s">
        <v>765</v>
      </c>
      <c r="BF958" s="804" t="s">
        <v>871</v>
      </c>
      <c r="BG958" s="746" t="s">
        <v>737</v>
      </c>
      <c r="BH958" s="746"/>
      <c r="BI958" s="747"/>
    </row>
    <row r="959" spans="1:61" ht="40.15" customHeight="1">
      <c r="A959" s="1032">
        <v>870014453</v>
      </c>
      <c r="B959" s="933">
        <v>87</v>
      </c>
      <c r="C959" s="734" t="s">
        <v>745</v>
      </c>
      <c r="D959" s="727"/>
      <c r="E959" s="797" t="s">
        <v>858</v>
      </c>
      <c r="F959" s="797"/>
      <c r="G959" s="791" t="s">
        <v>715</v>
      </c>
      <c r="H959" s="791" t="s">
        <v>715</v>
      </c>
      <c r="I959" s="730">
        <v>464</v>
      </c>
      <c r="J959" s="756" t="s">
        <v>7277</v>
      </c>
      <c r="K959" s="881" t="s">
        <v>7277</v>
      </c>
      <c r="L959" s="800">
        <v>870002466</v>
      </c>
      <c r="M959" s="733" t="s">
        <v>7259</v>
      </c>
      <c r="N959" s="769" t="s">
        <v>7259</v>
      </c>
      <c r="O959" s="734" t="s">
        <v>7264</v>
      </c>
      <c r="P959" s="734" t="s">
        <v>7259</v>
      </c>
      <c r="Q959" s="727" t="s">
        <v>7278</v>
      </c>
      <c r="R959" s="734">
        <v>87025</v>
      </c>
      <c r="S959" s="727" t="s">
        <v>2191</v>
      </c>
      <c r="T959" s="728" t="s">
        <v>879</v>
      </c>
      <c r="U959" s="737" t="s">
        <v>7269</v>
      </c>
      <c r="V959" s="727"/>
      <c r="W959" s="727"/>
      <c r="X959" s="727"/>
      <c r="Y959" s="727"/>
      <c r="Z959" s="734" t="s">
        <v>7279</v>
      </c>
      <c r="AA959" s="801" t="s">
        <v>7271</v>
      </c>
      <c r="AB959" s="734" t="s">
        <v>7264</v>
      </c>
      <c r="AC959" s="734"/>
      <c r="AD959" s="734">
        <v>87025</v>
      </c>
      <c r="AE959" s="734" t="s">
        <v>2191</v>
      </c>
      <c r="AF959" s="734" t="s">
        <v>7266</v>
      </c>
      <c r="AG959" s="727"/>
      <c r="AH959" s="727"/>
      <c r="AI959" s="727"/>
      <c r="AJ959" s="727"/>
      <c r="AK959" s="727"/>
      <c r="AL959" s="727"/>
      <c r="AM959" s="1034"/>
      <c r="AN959" s="1034"/>
      <c r="AO959" s="772"/>
      <c r="AP959" s="789" t="s">
        <v>734</v>
      </c>
      <c r="AQ959" s="742" t="s">
        <v>734</v>
      </c>
      <c r="AR959" s="742" t="s">
        <v>715</v>
      </c>
      <c r="AS959" s="781" t="s">
        <v>7273</v>
      </c>
      <c r="AT959" s="742"/>
      <c r="AU959" s="743">
        <v>43101</v>
      </c>
      <c r="AV959" s="743">
        <v>44926</v>
      </c>
      <c r="AW959" s="744">
        <v>87</v>
      </c>
      <c r="AX959" s="940">
        <v>43444</v>
      </c>
      <c r="AY959" s="781" t="s">
        <v>7274</v>
      </c>
      <c r="AZ959" s="940"/>
      <c r="BA959" s="734"/>
      <c r="BB959" s="734"/>
      <c r="BC959" s="734"/>
      <c r="BD959" s="734"/>
      <c r="BE959" s="751" t="s">
        <v>765</v>
      </c>
      <c r="BF959" s="797" t="s">
        <v>871</v>
      </c>
      <c r="BG959" s="746" t="s">
        <v>737</v>
      </c>
      <c r="BH959" s="963" t="s">
        <v>3612</v>
      </c>
      <c r="BI959" s="985">
        <v>870017266</v>
      </c>
    </row>
    <row r="960" spans="1:61" ht="53.25" customHeight="1">
      <c r="A960" s="828">
        <v>870016706</v>
      </c>
      <c r="B960" s="916">
        <v>87</v>
      </c>
      <c r="C960" s="734" t="s">
        <v>745</v>
      </c>
      <c r="D960" s="942"/>
      <c r="E960" s="797" t="s">
        <v>858</v>
      </c>
      <c r="F960" s="797"/>
      <c r="G960" s="736" t="s">
        <v>843</v>
      </c>
      <c r="H960" s="736" t="s">
        <v>843</v>
      </c>
      <c r="I960" s="773">
        <v>165</v>
      </c>
      <c r="J960" s="734" t="s">
        <v>844</v>
      </c>
      <c r="K960" s="769" t="s">
        <v>7280</v>
      </c>
      <c r="L960" s="786">
        <v>870002466</v>
      </c>
      <c r="M960" s="733" t="s">
        <v>7259</v>
      </c>
      <c r="N960" s="769" t="s">
        <v>7259</v>
      </c>
      <c r="O960" s="734" t="s">
        <v>7281</v>
      </c>
      <c r="P960" s="734"/>
      <c r="Q960" s="736"/>
      <c r="R960" s="736">
        <v>87025</v>
      </c>
      <c r="S960" s="736" t="s">
        <v>2191</v>
      </c>
      <c r="T960" s="728" t="s">
        <v>879</v>
      </c>
      <c r="U960" s="737" t="s">
        <v>7269</v>
      </c>
      <c r="V960" s="736"/>
      <c r="W960" s="734"/>
      <c r="X960" s="736"/>
      <c r="Y960" s="736"/>
      <c r="Z960" s="801" t="s">
        <v>7282</v>
      </c>
      <c r="AA960" s="801" t="s">
        <v>7271</v>
      </c>
      <c r="AB960" s="734" t="s">
        <v>7283</v>
      </c>
      <c r="AC960" s="736"/>
      <c r="AD960" s="736">
        <v>87025</v>
      </c>
      <c r="AE960" s="734" t="s">
        <v>2191</v>
      </c>
      <c r="AF960" s="736" t="s">
        <v>7266</v>
      </c>
      <c r="AG960" s="736"/>
      <c r="AH960" s="736"/>
      <c r="AI960" s="736"/>
      <c r="AJ960" s="736"/>
      <c r="AK960" s="736"/>
      <c r="AL960" s="736"/>
      <c r="AM960" s="763"/>
      <c r="AN960" s="738"/>
      <c r="AO960" s="765"/>
      <c r="AP960" s="740" t="s">
        <v>737</v>
      </c>
      <c r="AQ960" s="752" t="s">
        <v>737</v>
      </c>
      <c r="AR960" s="691"/>
      <c r="AS960" s="752"/>
      <c r="AT960" s="691"/>
      <c r="AU960" s="765" t="s">
        <v>763</v>
      </c>
      <c r="AV960" s="765" t="s">
        <v>763</v>
      </c>
      <c r="AW960" s="766" t="s">
        <v>763</v>
      </c>
      <c r="AX960" s="765"/>
      <c r="AY960" s="691"/>
      <c r="AZ960" s="752"/>
      <c r="BA960" s="734"/>
      <c r="BB960" s="736"/>
      <c r="BC960" s="736"/>
      <c r="BD960" s="736"/>
      <c r="BE960" s="767" t="s">
        <v>765</v>
      </c>
      <c r="BF960" s="804" t="s">
        <v>871</v>
      </c>
      <c r="BG960" s="746" t="s">
        <v>737</v>
      </c>
      <c r="BH960" s="746"/>
      <c r="BI960" s="747"/>
    </row>
    <row r="961" spans="1:61" ht="49.5" customHeight="1">
      <c r="A961" s="875">
        <v>190003723</v>
      </c>
      <c r="B961" s="987">
        <v>19</v>
      </c>
      <c r="C961" s="751" t="s">
        <v>1787</v>
      </c>
      <c r="D961" s="774"/>
      <c r="E961" s="727" t="s">
        <v>1000</v>
      </c>
      <c r="F961" s="727"/>
      <c r="G961" s="798" t="s">
        <v>747</v>
      </c>
      <c r="H961" s="798" t="s">
        <v>748</v>
      </c>
      <c r="I961" s="730">
        <v>500</v>
      </c>
      <c r="J961" s="727" t="s">
        <v>749</v>
      </c>
      <c r="K961" s="807" t="s">
        <v>7284</v>
      </c>
      <c r="L961" s="877">
        <v>190002485</v>
      </c>
      <c r="M961" s="733" t="s">
        <v>7285</v>
      </c>
      <c r="N961" s="769" t="s">
        <v>7285</v>
      </c>
      <c r="O961" s="734" t="s">
        <v>7286</v>
      </c>
      <c r="P961" s="734"/>
      <c r="Q961" s="798"/>
      <c r="R961" s="736">
        <v>19140</v>
      </c>
      <c r="S961" s="734" t="s">
        <v>7287</v>
      </c>
      <c r="T961" s="728" t="s">
        <v>879</v>
      </c>
      <c r="U961" s="737" t="s">
        <v>7288</v>
      </c>
      <c r="V961" s="798"/>
      <c r="W961" s="798"/>
      <c r="X961" s="798"/>
      <c r="Y961" s="798"/>
      <c r="Z961" s="734" t="s">
        <v>7289</v>
      </c>
      <c r="AA961" s="798"/>
      <c r="AB961" s="734" t="s">
        <v>7286</v>
      </c>
      <c r="AC961" s="734" t="s">
        <v>2205</v>
      </c>
      <c r="AD961" s="734">
        <v>19140</v>
      </c>
      <c r="AE961" s="734" t="s">
        <v>7287</v>
      </c>
      <c r="AF961" s="734" t="s">
        <v>7289</v>
      </c>
      <c r="AG961" s="798"/>
      <c r="AH961" s="798"/>
      <c r="AI961" s="798"/>
      <c r="AJ961" s="798"/>
      <c r="AK961" s="798"/>
      <c r="AL961" s="798"/>
      <c r="AM961" s="738"/>
      <c r="AN961" s="738"/>
      <c r="AO961" s="739"/>
      <c r="AP961" s="691" t="s">
        <v>734</v>
      </c>
      <c r="AQ961" s="740" t="s">
        <v>737</v>
      </c>
      <c r="AR961" s="691"/>
      <c r="AS961" s="740"/>
      <c r="AT961" s="740"/>
      <c r="AU961" s="765" t="s">
        <v>763</v>
      </c>
      <c r="AV961" s="765" t="s">
        <v>763</v>
      </c>
      <c r="AW961" s="766" t="s">
        <v>763</v>
      </c>
      <c r="AX961" s="772"/>
      <c r="AY961" s="740"/>
      <c r="AZ961" s="740"/>
      <c r="BA961" s="734"/>
      <c r="BB961" s="734"/>
      <c r="BC961" s="798"/>
      <c r="BD961" s="798"/>
      <c r="BE961" s="751" t="s">
        <v>999</v>
      </c>
      <c r="BF961" s="730" t="s">
        <v>1013</v>
      </c>
      <c r="BG961" s="746" t="s">
        <v>737</v>
      </c>
      <c r="BH961" s="746"/>
      <c r="BI961" s="747"/>
    </row>
    <row r="962" spans="1:61" ht="40.15" customHeight="1">
      <c r="A962" s="725">
        <v>190010678</v>
      </c>
      <c r="B962" s="817">
        <v>19</v>
      </c>
      <c r="C962" s="751" t="s">
        <v>1787</v>
      </c>
      <c r="D962" s="774"/>
      <c r="E962" s="727" t="s">
        <v>1000</v>
      </c>
      <c r="F962" s="727"/>
      <c r="G962" s="735" t="s">
        <v>769</v>
      </c>
      <c r="H962" s="735" t="s">
        <v>770</v>
      </c>
      <c r="I962" s="730">
        <v>354</v>
      </c>
      <c r="J962" s="727" t="s">
        <v>771</v>
      </c>
      <c r="K962" s="731" t="s">
        <v>7290</v>
      </c>
      <c r="L962" s="945">
        <v>190002485</v>
      </c>
      <c r="M962" s="733" t="s">
        <v>7285</v>
      </c>
      <c r="N962" s="731" t="s">
        <v>7285</v>
      </c>
      <c r="O962" s="734" t="s">
        <v>7291</v>
      </c>
      <c r="P962" s="734" t="s">
        <v>7292</v>
      </c>
      <c r="Q962" s="735"/>
      <c r="R962" s="734">
        <v>19140</v>
      </c>
      <c r="S962" s="734" t="s">
        <v>7287</v>
      </c>
      <c r="T962" s="728" t="s">
        <v>879</v>
      </c>
      <c r="U962" s="737" t="s">
        <v>7288</v>
      </c>
      <c r="V962" s="730"/>
      <c r="W962" s="861"/>
      <c r="X962" s="861"/>
      <c r="Y962" s="861"/>
      <c r="Z962" s="734" t="s">
        <v>7289</v>
      </c>
      <c r="AA962" s="861"/>
      <c r="AB962" s="734" t="s">
        <v>7293</v>
      </c>
      <c r="AC962" s="734" t="s">
        <v>2205</v>
      </c>
      <c r="AD962" s="734">
        <v>19140</v>
      </c>
      <c r="AE962" s="734" t="s">
        <v>7287</v>
      </c>
      <c r="AF962" s="734" t="s">
        <v>7289</v>
      </c>
      <c r="AG962" s="735"/>
      <c r="AH962" s="735"/>
      <c r="AI962" s="735"/>
      <c r="AJ962" s="735"/>
      <c r="AK962" s="735"/>
      <c r="AL962" s="735"/>
      <c r="AM962" s="738"/>
      <c r="AN962" s="738"/>
      <c r="AO962" s="739"/>
      <c r="AP962" s="691" t="s">
        <v>737</v>
      </c>
      <c r="AQ962" s="862" t="s">
        <v>737</v>
      </c>
      <c r="AR962" s="691"/>
      <c r="AS962" s="862"/>
      <c r="AT962" s="862"/>
      <c r="AU962" s="765" t="s">
        <v>763</v>
      </c>
      <c r="AV962" s="765" t="s">
        <v>763</v>
      </c>
      <c r="AW962" s="766" t="s">
        <v>763</v>
      </c>
      <c r="AX962" s="863"/>
      <c r="AY962" s="862"/>
      <c r="AZ962" s="862"/>
      <c r="BA962" s="734"/>
      <c r="BB962" s="734"/>
      <c r="BC962" s="734"/>
      <c r="BD962" s="734"/>
      <c r="BE962" s="751" t="s">
        <v>999</v>
      </c>
      <c r="BF962" s="730" t="s">
        <v>1013</v>
      </c>
      <c r="BG962" s="746" t="s">
        <v>737</v>
      </c>
      <c r="BH962" s="746"/>
      <c r="BI962" s="747"/>
    </row>
    <row r="963" spans="1:61" ht="40.15" customHeight="1">
      <c r="A963" s="846">
        <v>790006092</v>
      </c>
      <c r="B963" s="784">
        <v>79</v>
      </c>
      <c r="C963" s="734" t="s">
        <v>825</v>
      </c>
      <c r="D963" s="753"/>
      <c r="E963" s="753" t="s">
        <v>826</v>
      </c>
      <c r="F963" s="785"/>
      <c r="G963" s="754" t="s">
        <v>747</v>
      </c>
      <c r="H963" s="754" t="s">
        <v>748</v>
      </c>
      <c r="I963" s="847">
        <v>500</v>
      </c>
      <c r="J963" s="843" t="s">
        <v>749</v>
      </c>
      <c r="K963" s="848" t="s">
        <v>7294</v>
      </c>
      <c r="L963" s="786">
        <v>790019491</v>
      </c>
      <c r="M963" s="733" t="s">
        <v>7295</v>
      </c>
      <c r="N963" s="1046" t="s">
        <v>7296</v>
      </c>
      <c r="O963" s="734" t="s">
        <v>7297</v>
      </c>
      <c r="P963" s="734" t="s">
        <v>7298</v>
      </c>
      <c r="Q963" s="760"/>
      <c r="R963" s="736">
        <v>79403</v>
      </c>
      <c r="S963" s="760" t="s">
        <v>7299</v>
      </c>
      <c r="T963" s="728" t="s">
        <v>879</v>
      </c>
      <c r="U963" s="737" t="s">
        <v>7300</v>
      </c>
      <c r="V963" s="736"/>
      <c r="W963" s="734"/>
      <c r="X963" s="736"/>
      <c r="Y963" s="736"/>
      <c r="Z963" s="736" t="s">
        <v>7301</v>
      </c>
      <c r="AA963" s="736"/>
      <c r="AB963" s="734" t="s">
        <v>7297</v>
      </c>
      <c r="AC963" s="736" t="s">
        <v>7298</v>
      </c>
      <c r="AD963" s="736">
        <v>79403</v>
      </c>
      <c r="AE963" s="734" t="s">
        <v>7302</v>
      </c>
      <c r="AF963" s="736"/>
      <c r="AG963" s="767"/>
      <c r="AH963" s="767"/>
      <c r="AI963" s="767"/>
      <c r="AJ963" s="767"/>
      <c r="AK963" s="767"/>
      <c r="AL963" s="767"/>
      <c r="AM963" s="763"/>
      <c r="AN963" s="738"/>
      <c r="AO963" s="772"/>
      <c r="AP963" s="904" t="s">
        <v>734</v>
      </c>
      <c r="AQ963" s="822" t="s">
        <v>734</v>
      </c>
      <c r="AR963" s="742" t="s">
        <v>748</v>
      </c>
      <c r="AS963" s="775" t="s">
        <v>7303</v>
      </c>
      <c r="AT963" s="742" t="s">
        <v>7304</v>
      </c>
      <c r="AU963" s="743">
        <v>43466</v>
      </c>
      <c r="AV963" s="743">
        <v>46022</v>
      </c>
      <c r="AW963" s="744">
        <v>79</v>
      </c>
      <c r="AX963" s="743">
        <v>45604</v>
      </c>
      <c r="AY963" s="712" t="s">
        <v>869</v>
      </c>
      <c r="AZ963" s="775"/>
      <c r="BA963" s="791" t="s">
        <v>7305</v>
      </c>
      <c r="BB963" s="793"/>
      <c r="BC963" s="793"/>
      <c r="BD963" s="793"/>
      <c r="BE963" s="767" t="s">
        <v>1277</v>
      </c>
      <c r="BF963" s="785" t="s">
        <v>826</v>
      </c>
      <c r="BG963" s="746" t="s">
        <v>737</v>
      </c>
      <c r="BH963" s="746"/>
      <c r="BI963" s="747"/>
    </row>
    <row r="964" spans="1:61" ht="102.6" customHeight="1">
      <c r="A964" s="725">
        <v>860005800</v>
      </c>
      <c r="B964" s="726">
        <v>86</v>
      </c>
      <c r="C964" s="727" t="s">
        <v>713</v>
      </c>
      <c r="D964" s="727"/>
      <c r="E964" s="728" t="s">
        <v>714</v>
      </c>
      <c r="F964" s="728"/>
      <c r="G964" s="729" t="s">
        <v>715</v>
      </c>
      <c r="H964" s="729" t="s">
        <v>715</v>
      </c>
      <c r="I964" s="730">
        <v>255</v>
      </c>
      <c r="J964" s="727" t="s">
        <v>968</v>
      </c>
      <c r="K964" s="731" t="s">
        <v>7306</v>
      </c>
      <c r="L964" s="732">
        <v>860780048</v>
      </c>
      <c r="M964" s="733" t="s">
        <v>7307</v>
      </c>
      <c r="N964" s="769" t="s">
        <v>7308</v>
      </c>
      <c r="O964" s="734" t="s">
        <v>7309</v>
      </c>
      <c r="P964" s="734"/>
      <c r="Q964" s="735"/>
      <c r="R964" s="736">
        <v>86190</v>
      </c>
      <c r="S964" s="734" t="s">
        <v>2074</v>
      </c>
      <c r="T964" s="728" t="s">
        <v>879</v>
      </c>
      <c r="U964" s="737" t="s">
        <v>7310</v>
      </c>
      <c r="V964" s="735"/>
      <c r="W964" s="735"/>
      <c r="X964" s="735"/>
      <c r="Y964" s="735"/>
      <c r="Z964" s="734" t="s">
        <v>7311</v>
      </c>
      <c r="AA964" s="735"/>
      <c r="AB964" s="734" t="s">
        <v>7312</v>
      </c>
      <c r="AC964" s="734" t="s">
        <v>7313</v>
      </c>
      <c r="AD964" s="734">
        <v>86021</v>
      </c>
      <c r="AE964" s="734" t="s">
        <v>6368</v>
      </c>
      <c r="AF964" s="734" t="s">
        <v>7314</v>
      </c>
      <c r="AG964" s="735"/>
      <c r="AH964" s="735"/>
      <c r="AI964" s="735"/>
      <c r="AJ964" s="735"/>
      <c r="AK964" s="735"/>
      <c r="AL964" s="735"/>
      <c r="AM964" s="738"/>
      <c r="AN964" s="738"/>
      <c r="AO964" s="772"/>
      <c r="AP964" s="740" t="s">
        <v>737</v>
      </c>
      <c r="AQ964" s="862" t="s">
        <v>737</v>
      </c>
      <c r="AR964" s="691"/>
      <c r="AS964" s="862"/>
      <c r="AT964" s="862"/>
      <c r="AU964" s="765" t="s">
        <v>763</v>
      </c>
      <c r="AV964" s="765" t="s">
        <v>763</v>
      </c>
      <c r="AW964" s="766" t="s">
        <v>763</v>
      </c>
      <c r="AX964" s="863"/>
      <c r="AY964" s="865"/>
      <c r="AZ964" s="862"/>
      <c r="BA964" s="734"/>
      <c r="BB964" s="734"/>
      <c r="BC964" s="735"/>
      <c r="BD964" s="734"/>
      <c r="BE964" s="735" t="s">
        <v>1358</v>
      </c>
      <c r="BF964" s="723" t="s">
        <v>738</v>
      </c>
      <c r="BG964" s="746" t="s">
        <v>737</v>
      </c>
      <c r="BH964" s="746"/>
      <c r="BI964" s="747"/>
    </row>
    <row r="965" spans="1:61" ht="42" customHeight="1">
      <c r="A965" s="725">
        <v>860011139</v>
      </c>
      <c r="B965" s="726">
        <v>86</v>
      </c>
      <c r="C965" s="727" t="s">
        <v>713</v>
      </c>
      <c r="D965" s="727"/>
      <c r="E965" s="728" t="s">
        <v>714</v>
      </c>
      <c r="F965" s="728"/>
      <c r="G965" s="729" t="s">
        <v>715</v>
      </c>
      <c r="H965" s="729" t="s">
        <v>715</v>
      </c>
      <c r="I965" s="730">
        <v>461</v>
      </c>
      <c r="J965" s="727" t="s">
        <v>3161</v>
      </c>
      <c r="K965" s="731" t="s">
        <v>7315</v>
      </c>
      <c r="L965" s="732">
        <v>860780048</v>
      </c>
      <c r="M965" s="733" t="s">
        <v>7307</v>
      </c>
      <c r="N965" s="769" t="s">
        <v>7308</v>
      </c>
      <c r="O965" s="734" t="s">
        <v>7312</v>
      </c>
      <c r="P965" s="734"/>
      <c r="Q965" s="735"/>
      <c r="R965" s="736">
        <v>86000</v>
      </c>
      <c r="S965" s="734" t="s">
        <v>1397</v>
      </c>
      <c r="T965" s="728" t="s">
        <v>879</v>
      </c>
      <c r="U965" s="737" t="s">
        <v>7310</v>
      </c>
      <c r="V965" s="735"/>
      <c r="W965" s="735"/>
      <c r="X965" s="735"/>
      <c r="Y965" s="735"/>
      <c r="Z965" s="734" t="s">
        <v>7316</v>
      </c>
      <c r="AA965" s="735"/>
      <c r="AB965" s="734" t="s">
        <v>7312</v>
      </c>
      <c r="AC965" s="734" t="s">
        <v>7313</v>
      </c>
      <c r="AD965" s="734">
        <v>86021</v>
      </c>
      <c r="AE965" s="734" t="s">
        <v>6368</v>
      </c>
      <c r="AF965" s="734" t="s">
        <v>7314</v>
      </c>
      <c r="AG965" s="735"/>
      <c r="AH965" s="735"/>
      <c r="AI965" s="735"/>
      <c r="AJ965" s="735"/>
      <c r="AK965" s="735"/>
      <c r="AL965" s="735"/>
      <c r="AM965" s="738"/>
      <c r="AN965" s="738"/>
      <c r="AO965" s="739"/>
      <c r="AP965" s="740" t="s">
        <v>737</v>
      </c>
      <c r="AQ965" s="862" t="s">
        <v>737</v>
      </c>
      <c r="AR965" s="691"/>
      <c r="AS965" s="862"/>
      <c r="AT965" s="862"/>
      <c r="AU965" s="765" t="s">
        <v>763</v>
      </c>
      <c r="AV965" s="765" t="s">
        <v>763</v>
      </c>
      <c r="AW965" s="766" t="s">
        <v>763</v>
      </c>
      <c r="AX965" s="863"/>
      <c r="AY965" s="865"/>
      <c r="AZ965" s="862"/>
      <c r="BA965" s="734"/>
      <c r="BB965" s="734"/>
      <c r="BC965" s="735"/>
      <c r="BD965" s="734"/>
      <c r="BE965" s="735" t="s">
        <v>1358</v>
      </c>
      <c r="BF965" s="723" t="s">
        <v>738</v>
      </c>
      <c r="BG965" s="746" t="s">
        <v>737</v>
      </c>
      <c r="BH965" s="746"/>
      <c r="BI965" s="747"/>
    </row>
    <row r="966" spans="1:61" ht="40.15" customHeight="1">
      <c r="A966" s="1029">
        <v>860012368</v>
      </c>
      <c r="B966" s="726">
        <v>86</v>
      </c>
      <c r="C966" s="727" t="s">
        <v>713</v>
      </c>
      <c r="D966" s="727"/>
      <c r="E966" s="728" t="s">
        <v>714</v>
      </c>
      <c r="F966" s="728"/>
      <c r="G966" s="729" t="s">
        <v>715</v>
      </c>
      <c r="H966" s="729" t="s">
        <v>715</v>
      </c>
      <c r="I966" s="730">
        <v>445</v>
      </c>
      <c r="J966" s="727" t="s">
        <v>1023</v>
      </c>
      <c r="K966" s="881" t="s">
        <v>7317</v>
      </c>
      <c r="L966" s="945">
        <v>860780048</v>
      </c>
      <c r="M966" s="733" t="s">
        <v>7307</v>
      </c>
      <c r="N966" s="769" t="s">
        <v>7308</v>
      </c>
      <c r="O966" s="734" t="s">
        <v>7318</v>
      </c>
      <c r="P966" s="734"/>
      <c r="Q966" s="727"/>
      <c r="R966" s="734">
        <v>86550</v>
      </c>
      <c r="S966" s="734" t="s">
        <v>7319</v>
      </c>
      <c r="T966" s="728" t="s">
        <v>879</v>
      </c>
      <c r="U966" s="737" t="s">
        <v>7310</v>
      </c>
      <c r="V966" s="727"/>
      <c r="W966" s="727"/>
      <c r="X966" s="727"/>
      <c r="Y966" s="727"/>
      <c r="Z966" s="734" t="s">
        <v>7320</v>
      </c>
      <c r="AA966" s="727"/>
      <c r="AB966" s="734" t="s">
        <v>7312</v>
      </c>
      <c r="AC966" s="734" t="s">
        <v>7313</v>
      </c>
      <c r="AD966" s="734">
        <v>86021</v>
      </c>
      <c r="AE966" s="734" t="s">
        <v>6368</v>
      </c>
      <c r="AF966" s="734" t="s">
        <v>7314</v>
      </c>
      <c r="AG966" s="727"/>
      <c r="AH966" s="727"/>
      <c r="AI966" s="727"/>
      <c r="AJ966" s="727"/>
      <c r="AK966" s="727"/>
      <c r="AL966" s="727"/>
      <c r="AM966" s="738"/>
      <c r="AN966" s="738"/>
      <c r="AO966" s="739"/>
      <c r="AP966" s="789" t="s">
        <v>737</v>
      </c>
      <c r="AQ966" s="789" t="s">
        <v>737</v>
      </c>
      <c r="AR966" s="691"/>
      <c r="AS966" s="789"/>
      <c r="AT966" s="789"/>
      <c r="AU966" s="765" t="s">
        <v>763</v>
      </c>
      <c r="AV966" s="765" t="s">
        <v>763</v>
      </c>
      <c r="AW966" s="766" t="s">
        <v>763</v>
      </c>
      <c r="AX966" s="941"/>
      <c r="AY966" s="1047"/>
      <c r="AZ966" s="789"/>
      <c r="BA966" s="734"/>
      <c r="BB966" s="734"/>
      <c r="BC966" s="727"/>
      <c r="BD966" s="734"/>
      <c r="BE966" s="727" t="s">
        <v>1358</v>
      </c>
      <c r="BF966" s="728" t="s">
        <v>738</v>
      </c>
      <c r="BG966" s="746" t="s">
        <v>737</v>
      </c>
      <c r="BH966" s="963" t="s">
        <v>3612</v>
      </c>
      <c r="BI966" s="985">
        <v>860785781</v>
      </c>
    </row>
    <row r="967" spans="1:61" ht="45.75" customHeight="1">
      <c r="A967" s="725">
        <v>860014109</v>
      </c>
      <c r="B967" s="726">
        <v>86</v>
      </c>
      <c r="C967" s="727" t="s">
        <v>713</v>
      </c>
      <c r="D967" s="727"/>
      <c r="E967" s="728" t="s">
        <v>714</v>
      </c>
      <c r="F967" s="728"/>
      <c r="G967" s="729" t="s">
        <v>715</v>
      </c>
      <c r="H967" s="729" t="s">
        <v>715</v>
      </c>
      <c r="I967" s="730">
        <v>437</v>
      </c>
      <c r="J967" s="727" t="s">
        <v>990</v>
      </c>
      <c r="K967" s="731" t="s">
        <v>7321</v>
      </c>
      <c r="L967" s="945">
        <v>860780048</v>
      </c>
      <c r="M967" s="733" t="s">
        <v>7307</v>
      </c>
      <c r="N967" s="769" t="s">
        <v>7308</v>
      </c>
      <c r="O967" s="734" t="s">
        <v>7322</v>
      </c>
      <c r="P967" s="734"/>
      <c r="Q967" s="735"/>
      <c r="R967" s="734">
        <v>86550</v>
      </c>
      <c r="S967" s="734" t="s">
        <v>7319</v>
      </c>
      <c r="T967" s="728" t="s">
        <v>879</v>
      </c>
      <c r="U967" s="737" t="s">
        <v>7310</v>
      </c>
      <c r="V967" s="735"/>
      <c r="W967" s="735"/>
      <c r="X967" s="735"/>
      <c r="Y967" s="735"/>
      <c r="Z967" s="734" t="s">
        <v>7323</v>
      </c>
      <c r="AA967" s="735"/>
      <c r="AB967" s="734" t="s">
        <v>7312</v>
      </c>
      <c r="AC967" s="734" t="s">
        <v>7313</v>
      </c>
      <c r="AD967" s="734">
        <v>86021</v>
      </c>
      <c r="AE967" s="734" t="s">
        <v>6368</v>
      </c>
      <c r="AF967" s="734" t="s">
        <v>7314</v>
      </c>
      <c r="AG967" s="735"/>
      <c r="AH967" s="735"/>
      <c r="AI967" s="735"/>
      <c r="AJ967" s="735"/>
      <c r="AK967" s="735"/>
      <c r="AL967" s="735"/>
      <c r="AM967" s="738"/>
      <c r="AN967" s="738"/>
      <c r="AO967" s="739"/>
      <c r="AP967" s="740" t="s">
        <v>737</v>
      </c>
      <c r="AQ967" s="862" t="s">
        <v>737</v>
      </c>
      <c r="AR967" s="691"/>
      <c r="AS967" s="862"/>
      <c r="AT967" s="862"/>
      <c r="AU967" s="765" t="s">
        <v>763</v>
      </c>
      <c r="AV967" s="765" t="s">
        <v>763</v>
      </c>
      <c r="AW967" s="766" t="s">
        <v>763</v>
      </c>
      <c r="AX967" s="863"/>
      <c r="AY967" s="865"/>
      <c r="AZ967" s="862"/>
      <c r="BA967" s="734"/>
      <c r="BB967" s="734"/>
      <c r="BC967" s="735"/>
      <c r="BD967" s="734"/>
      <c r="BE967" s="735" t="s">
        <v>1358</v>
      </c>
      <c r="BF967" s="748" t="s">
        <v>738</v>
      </c>
      <c r="BG967" s="746" t="s">
        <v>737</v>
      </c>
      <c r="BH967" s="746"/>
      <c r="BI967" s="747"/>
    </row>
    <row r="968" spans="1:61" ht="40.15" customHeight="1">
      <c r="A968" s="725">
        <v>860782531</v>
      </c>
      <c r="B968" s="726">
        <v>86</v>
      </c>
      <c r="C968" s="727" t="s">
        <v>713</v>
      </c>
      <c r="D968" s="727"/>
      <c r="E968" s="728" t="s">
        <v>714</v>
      </c>
      <c r="F968" s="728"/>
      <c r="G968" s="729" t="s">
        <v>715</v>
      </c>
      <c r="H968" s="729" t="s">
        <v>715</v>
      </c>
      <c r="I968" s="730">
        <v>246</v>
      </c>
      <c r="J968" s="727" t="s">
        <v>803</v>
      </c>
      <c r="K968" s="731" t="s">
        <v>7324</v>
      </c>
      <c r="L968" s="732">
        <v>860780048</v>
      </c>
      <c r="M968" s="733" t="s">
        <v>7307</v>
      </c>
      <c r="N968" s="769" t="s">
        <v>7308</v>
      </c>
      <c r="O968" s="734" t="s">
        <v>7325</v>
      </c>
      <c r="P968" s="734"/>
      <c r="Q968" s="735"/>
      <c r="R968" s="736">
        <v>86550</v>
      </c>
      <c r="S968" s="734" t="s">
        <v>7319</v>
      </c>
      <c r="T968" s="728" t="s">
        <v>879</v>
      </c>
      <c r="U968" s="737" t="s">
        <v>7310</v>
      </c>
      <c r="V968" s="735"/>
      <c r="W968" s="735"/>
      <c r="X968" s="735"/>
      <c r="Y968" s="735"/>
      <c r="Z968" s="734" t="s">
        <v>7323</v>
      </c>
      <c r="AA968" s="735"/>
      <c r="AB968" s="734" t="s">
        <v>7312</v>
      </c>
      <c r="AC968" s="734" t="s">
        <v>7313</v>
      </c>
      <c r="AD968" s="734">
        <v>86021</v>
      </c>
      <c r="AE968" s="734" t="s">
        <v>6368</v>
      </c>
      <c r="AF968" s="734" t="s">
        <v>7314</v>
      </c>
      <c r="AG968" s="735"/>
      <c r="AH968" s="735"/>
      <c r="AI968" s="735"/>
      <c r="AJ968" s="735"/>
      <c r="AK968" s="735"/>
      <c r="AL968" s="735"/>
      <c r="AM968" s="738"/>
      <c r="AN968" s="738"/>
      <c r="AO968" s="772"/>
      <c r="AP968" s="740" t="s">
        <v>737</v>
      </c>
      <c r="AQ968" s="862" t="s">
        <v>737</v>
      </c>
      <c r="AR968" s="691"/>
      <c r="AS968" s="862"/>
      <c r="AT968" s="862"/>
      <c r="AU968" s="765" t="s">
        <v>763</v>
      </c>
      <c r="AV968" s="765" t="s">
        <v>763</v>
      </c>
      <c r="AW968" s="766" t="s">
        <v>763</v>
      </c>
      <c r="AX968" s="863"/>
      <c r="AY968" s="865"/>
      <c r="AZ968" s="862"/>
      <c r="BA968" s="734"/>
      <c r="BB968" s="734"/>
      <c r="BC968" s="735"/>
      <c r="BD968" s="734"/>
      <c r="BE968" s="735" t="s">
        <v>1358</v>
      </c>
      <c r="BF968" s="748" t="s">
        <v>738</v>
      </c>
      <c r="BG968" s="746" t="s">
        <v>737</v>
      </c>
      <c r="BH968" s="746"/>
      <c r="BI968" s="747"/>
    </row>
    <row r="969" spans="1:61" ht="40.15" customHeight="1">
      <c r="A969" s="955">
        <v>860784602</v>
      </c>
      <c r="B969" s="960">
        <v>86</v>
      </c>
      <c r="C969" s="727" t="s">
        <v>713</v>
      </c>
      <c r="D969" s="727"/>
      <c r="E969" s="728" t="s">
        <v>714</v>
      </c>
      <c r="F969" s="728"/>
      <c r="G969" s="736" t="s">
        <v>843</v>
      </c>
      <c r="H969" s="736" t="s">
        <v>843</v>
      </c>
      <c r="I969" s="908">
        <v>197</v>
      </c>
      <c r="J969" s="909" t="s">
        <v>2486</v>
      </c>
      <c r="K969" s="958" t="s">
        <v>7326</v>
      </c>
      <c r="L969" s="911">
        <v>860780048</v>
      </c>
      <c r="M969" s="733" t="s">
        <v>7307</v>
      </c>
      <c r="N969" s="769" t="s">
        <v>7308</v>
      </c>
      <c r="O969" s="909" t="s">
        <v>7327</v>
      </c>
      <c r="P969" s="909"/>
      <c r="Q969" s="909"/>
      <c r="R969" s="909">
        <v>86000</v>
      </c>
      <c r="S969" s="909" t="s">
        <v>1397</v>
      </c>
      <c r="T969" s="728" t="s">
        <v>879</v>
      </c>
      <c r="U969" s="737" t="s">
        <v>7310</v>
      </c>
      <c r="V969" s="909"/>
      <c r="W969" s="909"/>
      <c r="X969" s="909"/>
      <c r="Y969" s="909"/>
      <c r="Z969" s="912" t="s">
        <v>7328</v>
      </c>
      <c r="AA969" s="913"/>
      <c r="AB969" s="886" t="s">
        <v>7329</v>
      </c>
      <c r="AC969" s="886" t="s">
        <v>7313</v>
      </c>
      <c r="AD969" s="886">
        <v>86021</v>
      </c>
      <c r="AE969" s="886" t="s">
        <v>6368</v>
      </c>
      <c r="AF969" s="886" t="s">
        <v>7314</v>
      </c>
      <c r="AG969" s="736"/>
      <c r="AH969" s="736"/>
      <c r="AI969" s="736"/>
      <c r="AJ969" s="736"/>
      <c r="AK969" s="736"/>
      <c r="AL969" s="736"/>
      <c r="AM969" s="763"/>
      <c r="AN969" s="738"/>
      <c r="AO969" s="765"/>
      <c r="AP969" s="740" t="s">
        <v>737</v>
      </c>
      <c r="AQ969" s="752" t="s">
        <v>737</v>
      </c>
      <c r="AR969" s="691"/>
      <c r="AS969" s="752"/>
      <c r="AT969" s="691"/>
      <c r="AU969" s="765" t="s">
        <v>763</v>
      </c>
      <c r="AV969" s="765" t="s">
        <v>763</v>
      </c>
      <c r="AW969" s="766" t="s">
        <v>763</v>
      </c>
      <c r="AX969" s="765"/>
      <c r="AY969" s="691"/>
      <c r="AZ969" s="752"/>
      <c r="BA969" s="734"/>
      <c r="BB969" s="736"/>
      <c r="BC969" s="736"/>
      <c r="BD969" s="736"/>
      <c r="BE969" s="734" t="s">
        <v>855</v>
      </c>
      <c r="BF969" s="723" t="s">
        <v>738</v>
      </c>
      <c r="BG969" s="746" t="s">
        <v>737</v>
      </c>
      <c r="BH969" s="746"/>
      <c r="BI969" s="747"/>
    </row>
    <row r="970" spans="1:61" ht="97.9" customHeight="1">
      <c r="A970" s="749">
        <v>470005356</v>
      </c>
      <c r="B970" s="849">
        <v>47</v>
      </c>
      <c r="C970" s="727" t="s">
        <v>999</v>
      </c>
      <c r="D970" s="727"/>
      <c r="E970" s="753" t="s">
        <v>1714</v>
      </c>
      <c r="F970" s="753"/>
      <c r="G970" s="736" t="s">
        <v>747</v>
      </c>
      <c r="H970" s="754" t="s">
        <v>748</v>
      </c>
      <c r="I970" s="755">
        <v>500</v>
      </c>
      <c r="J970" s="756" t="s">
        <v>749</v>
      </c>
      <c r="K970" s="757" t="s">
        <v>7330</v>
      </c>
      <c r="L970" s="758">
        <v>470001660</v>
      </c>
      <c r="M970" s="733" t="s">
        <v>7331</v>
      </c>
      <c r="N970" s="769" t="s">
        <v>7332</v>
      </c>
      <c r="O970" s="734" t="s">
        <v>7333</v>
      </c>
      <c r="P970" s="734" t="s">
        <v>7334</v>
      </c>
      <c r="Q970" s="736"/>
      <c r="R970" s="736">
        <v>47207</v>
      </c>
      <c r="S970" s="761" t="s">
        <v>2250</v>
      </c>
      <c r="T970" s="728" t="s">
        <v>879</v>
      </c>
      <c r="U970" s="737" t="s">
        <v>7335</v>
      </c>
      <c r="V970" s="736"/>
      <c r="W970" s="736"/>
      <c r="X970" s="736"/>
      <c r="Y970" s="736"/>
      <c r="Z970" s="736" t="s">
        <v>7336</v>
      </c>
      <c r="AA970" s="736"/>
      <c r="AB970" s="734" t="s">
        <v>7337</v>
      </c>
      <c r="AC970" s="736" t="s">
        <v>7334</v>
      </c>
      <c r="AD970" s="736">
        <v>47207</v>
      </c>
      <c r="AE970" s="734" t="s">
        <v>7338</v>
      </c>
      <c r="AF970" s="736" t="s">
        <v>7339</v>
      </c>
      <c r="AG970" s="736"/>
      <c r="AH970" s="736"/>
      <c r="AI970" s="736"/>
      <c r="AJ970" s="736"/>
      <c r="AK970" s="736"/>
      <c r="AL970" s="736"/>
      <c r="AM970" s="763"/>
      <c r="AN970" s="738"/>
      <c r="AO970" s="772"/>
      <c r="AP970" s="691" t="s">
        <v>734</v>
      </c>
      <c r="AQ970" s="691" t="s">
        <v>737</v>
      </c>
      <c r="AR970" s="691"/>
      <c r="AS970" s="752"/>
      <c r="AT970" s="691"/>
      <c r="AU970" s="765" t="s">
        <v>763</v>
      </c>
      <c r="AV970" s="765" t="s">
        <v>763</v>
      </c>
      <c r="AW970" s="766" t="s">
        <v>763</v>
      </c>
      <c r="AX970" s="765"/>
      <c r="AY970" s="691"/>
      <c r="AZ970" s="752"/>
      <c r="BA970" s="734"/>
      <c r="BB970" s="736"/>
      <c r="BC970" s="736"/>
      <c r="BD970" s="736"/>
      <c r="BE970" s="734" t="s">
        <v>1358</v>
      </c>
      <c r="BF970" s="794" t="s">
        <v>1723</v>
      </c>
      <c r="BG970" s="746" t="s">
        <v>737</v>
      </c>
      <c r="BH970" s="746"/>
      <c r="BI970" s="747"/>
    </row>
    <row r="971" spans="1:61" ht="49.15" customHeight="1">
      <c r="A971" s="749">
        <v>470011073</v>
      </c>
      <c r="B971" s="849">
        <v>47</v>
      </c>
      <c r="C971" s="727" t="s">
        <v>999</v>
      </c>
      <c r="D971" s="727"/>
      <c r="E971" s="753" t="s">
        <v>1714</v>
      </c>
      <c r="F971" s="753"/>
      <c r="G971" s="736" t="s">
        <v>827</v>
      </c>
      <c r="H971" s="754" t="s">
        <v>748</v>
      </c>
      <c r="I971" s="770">
        <v>354</v>
      </c>
      <c r="J971" s="771" t="s">
        <v>771</v>
      </c>
      <c r="K971" s="757" t="s">
        <v>7340</v>
      </c>
      <c r="L971" s="758">
        <v>470001660</v>
      </c>
      <c r="M971" s="733" t="s">
        <v>7331</v>
      </c>
      <c r="N971" s="769" t="s">
        <v>7332</v>
      </c>
      <c r="O971" s="798" t="s">
        <v>7341</v>
      </c>
      <c r="P971" s="760" t="s">
        <v>7342</v>
      </c>
      <c r="Q971" s="736"/>
      <c r="R971" s="736">
        <v>47400</v>
      </c>
      <c r="S971" s="761" t="s">
        <v>2445</v>
      </c>
      <c r="T971" s="728" t="s">
        <v>879</v>
      </c>
      <c r="U971" s="737" t="s">
        <v>7335</v>
      </c>
      <c r="V971" s="736"/>
      <c r="W971" s="736"/>
      <c r="X971" s="736"/>
      <c r="Y971" s="736"/>
      <c r="Z971" s="736" t="s">
        <v>7343</v>
      </c>
      <c r="AA971" s="736"/>
      <c r="AB971" s="734" t="s">
        <v>7344</v>
      </c>
      <c r="AC971" s="736" t="s">
        <v>7334</v>
      </c>
      <c r="AD971" s="736">
        <v>47207</v>
      </c>
      <c r="AE971" s="734" t="s">
        <v>7338</v>
      </c>
      <c r="AF971" s="736" t="s">
        <v>7339</v>
      </c>
      <c r="AG971" s="736"/>
      <c r="AH971" s="736"/>
      <c r="AI971" s="736"/>
      <c r="AJ971" s="736"/>
      <c r="AK971" s="736"/>
      <c r="AL971" s="736"/>
      <c r="AM971" s="763"/>
      <c r="AN971" s="738"/>
      <c r="AO971" s="764"/>
      <c r="AP971" s="691" t="s">
        <v>737</v>
      </c>
      <c r="AQ971" s="691" t="s">
        <v>737</v>
      </c>
      <c r="AR971" s="691"/>
      <c r="AS971" s="752"/>
      <c r="AT971" s="691"/>
      <c r="AU971" s="765" t="s">
        <v>763</v>
      </c>
      <c r="AV971" s="765" t="s">
        <v>763</v>
      </c>
      <c r="AW971" s="766" t="s">
        <v>763</v>
      </c>
      <c r="AX971" s="765"/>
      <c r="AY971" s="691"/>
      <c r="AZ971" s="752"/>
      <c r="BA971" s="734"/>
      <c r="BB971" s="736"/>
      <c r="BC971" s="736"/>
      <c r="BD971" s="736"/>
      <c r="BE971" s="734" t="s">
        <v>1451</v>
      </c>
      <c r="BF971" s="794" t="s">
        <v>1723</v>
      </c>
      <c r="BG971" s="746" t="s">
        <v>737</v>
      </c>
      <c r="BH971" s="746"/>
      <c r="BI971" s="747"/>
    </row>
    <row r="972" spans="1:61" ht="40.15" customHeight="1">
      <c r="A972" s="795">
        <v>870003720</v>
      </c>
      <c r="B972" s="901">
        <v>87</v>
      </c>
      <c r="C972" s="734" t="s">
        <v>745</v>
      </c>
      <c r="D972" s="727"/>
      <c r="E972" s="797" t="s">
        <v>858</v>
      </c>
      <c r="F972" s="797"/>
      <c r="G972" s="791" t="s">
        <v>747</v>
      </c>
      <c r="H972" s="791" t="s">
        <v>748</v>
      </c>
      <c r="I972" s="773">
        <v>500</v>
      </c>
      <c r="J972" s="734" t="s">
        <v>749</v>
      </c>
      <c r="K972" s="806" t="s">
        <v>7345</v>
      </c>
      <c r="L972" s="800">
        <v>870000031</v>
      </c>
      <c r="M972" s="733" t="s">
        <v>7346</v>
      </c>
      <c r="N972" s="769" t="s">
        <v>7347</v>
      </c>
      <c r="O972" s="734" t="s">
        <v>7348</v>
      </c>
      <c r="P972" s="734"/>
      <c r="Q972" s="734"/>
      <c r="R972" s="736">
        <v>87500</v>
      </c>
      <c r="S972" s="734" t="s">
        <v>862</v>
      </c>
      <c r="T972" s="728" t="s">
        <v>879</v>
      </c>
      <c r="U972" s="737" t="s">
        <v>7349</v>
      </c>
      <c r="V972" s="734"/>
      <c r="W972" s="734"/>
      <c r="X972" s="734"/>
      <c r="Y972" s="734"/>
      <c r="Z972" s="734" t="s">
        <v>7350</v>
      </c>
      <c r="AA972" s="801"/>
      <c r="AB972" s="734" t="s">
        <v>7348</v>
      </c>
      <c r="AC972" s="734" t="s">
        <v>7351</v>
      </c>
      <c r="AD972" s="734">
        <v>87500</v>
      </c>
      <c r="AE972" s="734" t="s">
        <v>866</v>
      </c>
      <c r="AF972" s="734" t="s">
        <v>7350</v>
      </c>
      <c r="AG972" s="734"/>
      <c r="AH972" s="734"/>
      <c r="AI972" s="734"/>
      <c r="AJ972" s="734"/>
      <c r="AK972" s="734"/>
      <c r="AL972" s="734"/>
      <c r="AM972" s="802"/>
      <c r="AN972" s="738"/>
      <c r="AO972" s="739"/>
      <c r="AP972" s="691" t="s">
        <v>734</v>
      </c>
      <c r="AQ972" s="824" t="s">
        <v>734</v>
      </c>
      <c r="AR972" s="742" t="s">
        <v>748</v>
      </c>
      <c r="AS972" s="810" t="s">
        <v>7352</v>
      </c>
      <c r="AT972" s="742"/>
      <c r="AU972" s="743">
        <v>43466</v>
      </c>
      <c r="AV972" s="743">
        <v>45291</v>
      </c>
      <c r="AW972" s="744">
        <v>87</v>
      </c>
      <c r="AX972" s="803">
        <v>43818</v>
      </c>
      <c r="AY972" s="810" t="s">
        <v>7353</v>
      </c>
      <c r="AZ972" s="803" t="s">
        <v>734</v>
      </c>
      <c r="BA972" s="734"/>
      <c r="BB972" s="734"/>
      <c r="BC972" s="734"/>
      <c r="BD972" s="734"/>
      <c r="BE972" s="767" t="s">
        <v>765</v>
      </c>
      <c r="BF972" s="804" t="s">
        <v>871</v>
      </c>
      <c r="BG972" s="746" t="s">
        <v>737</v>
      </c>
      <c r="BH972" s="746"/>
      <c r="BI972" s="747"/>
    </row>
    <row r="973" spans="1:61" ht="40.15" customHeight="1">
      <c r="A973" s="749">
        <v>870017357</v>
      </c>
      <c r="B973" s="901">
        <v>87</v>
      </c>
      <c r="C973" s="734" t="s">
        <v>745</v>
      </c>
      <c r="D973" s="727"/>
      <c r="E973" s="797" t="s">
        <v>858</v>
      </c>
      <c r="F973" s="797"/>
      <c r="G973" s="736" t="s">
        <v>907</v>
      </c>
      <c r="H973" s="791" t="s">
        <v>748</v>
      </c>
      <c r="I973" s="770">
        <v>207</v>
      </c>
      <c r="J973" s="787" t="s">
        <v>908</v>
      </c>
      <c r="K973" s="757" t="s">
        <v>7354</v>
      </c>
      <c r="L973" s="800">
        <v>870000031</v>
      </c>
      <c r="M973" s="733" t="s">
        <v>7346</v>
      </c>
      <c r="N973" s="769" t="s">
        <v>7347</v>
      </c>
      <c r="O973" s="798" t="s">
        <v>7355</v>
      </c>
      <c r="P973" s="760"/>
      <c r="Q973" s="736"/>
      <c r="R973" s="736">
        <v>87500</v>
      </c>
      <c r="S973" s="734" t="s">
        <v>862</v>
      </c>
      <c r="T973" s="728" t="s">
        <v>879</v>
      </c>
      <c r="U973" s="737" t="s">
        <v>7356</v>
      </c>
      <c r="V973" s="736"/>
      <c r="W973" s="736"/>
      <c r="X973" s="736"/>
      <c r="Y973" s="736"/>
      <c r="Z973" s="736" t="s">
        <v>7357</v>
      </c>
      <c r="AA973" s="736"/>
      <c r="AB973" s="734" t="s">
        <v>7348</v>
      </c>
      <c r="AC973" s="734" t="s">
        <v>7351</v>
      </c>
      <c r="AD973" s="734">
        <v>87500</v>
      </c>
      <c r="AE973" s="734" t="s">
        <v>866</v>
      </c>
      <c r="AF973" s="734" t="s">
        <v>7350</v>
      </c>
      <c r="AG973" s="736"/>
      <c r="AH973" s="736"/>
      <c r="AI973" s="736"/>
      <c r="AJ973" s="736"/>
      <c r="AK973" s="736"/>
      <c r="AL973" s="736"/>
      <c r="AM973" s="763"/>
      <c r="AN973" s="738"/>
      <c r="AO973" s="764"/>
      <c r="AP973" s="740" t="s">
        <v>734</v>
      </c>
      <c r="AQ973" s="824" t="s">
        <v>734</v>
      </c>
      <c r="AR973" s="742" t="s">
        <v>748</v>
      </c>
      <c r="AS973" s="810" t="s">
        <v>7352</v>
      </c>
      <c r="AT973" s="742"/>
      <c r="AU973" s="743">
        <v>43466</v>
      </c>
      <c r="AV973" s="743">
        <v>45291</v>
      </c>
      <c r="AW973" s="744">
        <v>87</v>
      </c>
      <c r="AX973" s="803">
        <v>43818</v>
      </c>
      <c r="AY973" s="810" t="s">
        <v>7353</v>
      </c>
      <c r="AZ973" s="803" t="s">
        <v>734</v>
      </c>
      <c r="BA973" s="734" t="s">
        <v>7358</v>
      </c>
      <c r="BB973" s="736"/>
      <c r="BC973" s="736"/>
      <c r="BD973" s="736"/>
      <c r="BE973" s="767" t="s">
        <v>765</v>
      </c>
      <c r="BF973" s="804" t="s">
        <v>871</v>
      </c>
      <c r="BG973" s="746" t="s">
        <v>737</v>
      </c>
      <c r="BH973" s="746"/>
      <c r="BI973" s="747"/>
    </row>
    <row r="974" spans="1:61" ht="40.15" customHeight="1">
      <c r="A974" s="1048">
        <v>240007716</v>
      </c>
      <c r="B974" s="840">
        <v>24</v>
      </c>
      <c r="C974" s="751" t="s">
        <v>1434</v>
      </c>
      <c r="D974" s="752"/>
      <c r="E974" s="791" t="s">
        <v>4529</v>
      </c>
      <c r="F974" s="753" t="s">
        <v>1594</v>
      </c>
      <c r="G974" s="736" t="s">
        <v>747</v>
      </c>
      <c r="H974" s="754" t="s">
        <v>748</v>
      </c>
      <c r="I974" s="755">
        <v>500</v>
      </c>
      <c r="J974" s="756" t="s">
        <v>749</v>
      </c>
      <c r="K974" s="778" t="s">
        <v>7359</v>
      </c>
      <c r="L974" s="758">
        <v>240000448</v>
      </c>
      <c r="M974" s="733" t="s">
        <v>7360</v>
      </c>
      <c r="N974" s="769" t="s">
        <v>7360</v>
      </c>
      <c r="O974" s="734" t="s">
        <v>7361</v>
      </c>
      <c r="P974" s="734" t="s">
        <v>7362</v>
      </c>
      <c r="Q974" s="736"/>
      <c r="R974" s="736">
        <v>24204</v>
      </c>
      <c r="S974" s="761" t="s">
        <v>3661</v>
      </c>
      <c r="T974" s="728" t="s">
        <v>879</v>
      </c>
      <c r="U974" s="737" t="s">
        <v>7363</v>
      </c>
      <c r="V974" s="736"/>
      <c r="W974" s="736"/>
      <c r="X974" s="736"/>
      <c r="Y974" s="736"/>
      <c r="Z974" s="736" t="s">
        <v>7364</v>
      </c>
      <c r="AA974" s="736"/>
      <c r="AB974" s="734" t="s">
        <v>7361</v>
      </c>
      <c r="AC974" s="736" t="s">
        <v>7362</v>
      </c>
      <c r="AD974" s="736">
        <v>24206</v>
      </c>
      <c r="AE974" s="734" t="s">
        <v>7365</v>
      </c>
      <c r="AF974" s="736" t="s">
        <v>7364</v>
      </c>
      <c r="AG974" s="736"/>
      <c r="AH974" s="736"/>
      <c r="AI974" s="736"/>
      <c r="AJ974" s="734"/>
      <c r="AK974" s="736"/>
      <c r="AL974" s="736"/>
      <c r="AM974" s="763"/>
      <c r="AN974" s="738"/>
      <c r="AO974" s="739"/>
      <c r="AP974" s="936" t="s">
        <v>734</v>
      </c>
      <c r="AQ974" s="822" t="s">
        <v>734</v>
      </c>
      <c r="AR974" s="742" t="s">
        <v>748</v>
      </c>
      <c r="AS974" s="742" t="s">
        <v>7366</v>
      </c>
      <c r="AT974" s="742" t="s">
        <v>6881</v>
      </c>
      <c r="AU974" s="743">
        <v>44927</v>
      </c>
      <c r="AV974" s="743">
        <v>46752</v>
      </c>
      <c r="AW974" s="744">
        <v>24</v>
      </c>
      <c r="AX974" s="743">
        <v>44938</v>
      </c>
      <c r="AY974" s="742" t="s">
        <v>7367</v>
      </c>
      <c r="AZ974" s="743" t="s">
        <v>734</v>
      </c>
      <c r="BA974" s="734"/>
      <c r="BB974" s="736"/>
      <c r="BC974" s="736"/>
      <c r="BD974" s="736"/>
      <c r="BE974" s="767" t="s">
        <v>1535</v>
      </c>
      <c r="BF974" s="794" t="s">
        <v>1610</v>
      </c>
      <c r="BG974" s="746" t="s">
        <v>737</v>
      </c>
      <c r="BH974" s="746"/>
      <c r="BI974" s="747"/>
    </row>
    <row r="975" spans="1:61" ht="40.15" customHeight="1">
      <c r="A975" s="868">
        <v>240009894</v>
      </c>
      <c r="B975" s="840">
        <v>24</v>
      </c>
      <c r="C975" s="751" t="s">
        <v>1434</v>
      </c>
      <c r="D975" s="752"/>
      <c r="E975" s="791" t="s">
        <v>4529</v>
      </c>
      <c r="F975" s="753" t="s">
        <v>1594</v>
      </c>
      <c r="G975" s="736" t="s">
        <v>747</v>
      </c>
      <c r="H975" s="754" t="s">
        <v>748</v>
      </c>
      <c r="I975" s="755">
        <v>500</v>
      </c>
      <c r="J975" s="756" t="s">
        <v>749</v>
      </c>
      <c r="K975" s="869" t="s">
        <v>7368</v>
      </c>
      <c r="L975" s="870">
        <v>240000448</v>
      </c>
      <c r="M975" s="733" t="s">
        <v>7360</v>
      </c>
      <c r="N975" s="769" t="s">
        <v>7360</v>
      </c>
      <c r="O975" s="734" t="s">
        <v>7369</v>
      </c>
      <c r="P975" s="756"/>
      <c r="Q975" s="736"/>
      <c r="R975" s="736">
        <v>24200</v>
      </c>
      <c r="S975" s="871" t="s">
        <v>3661</v>
      </c>
      <c r="T975" s="728" t="s">
        <v>879</v>
      </c>
      <c r="U975" s="737" t="s">
        <v>7370</v>
      </c>
      <c r="V975" s="736"/>
      <c r="W975" s="736"/>
      <c r="X975" s="736"/>
      <c r="Y975" s="736"/>
      <c r="Z975" s="736" t="s">
        <v>7371</v>
      </c>
      <c r="AA975" s="736"/>
      <c r="AB975" s="734" t="s">
        <v>7372</v>
      </c>
      <c r="AC975" s="736"/>
      <c r="AD975" s="736">
        <v>24200</v>
      </c>
      <c r="AE975" s="734" t="s">
        <v>3661</v>
      </c>
      <c r="AF975" s="736" t="s">
        <v>7373</v>
      </c>
      <c r="AG975" s="736"/>
      <c r="AH975" s="736"/>
      <c r="AI975" s="736"/>
      <c r="AJ975" s="734"/>
      <c r="AK975" s="736"/>
      <c r="AL975" s="736"/>
      <c r="AM975" s="763"/>
      <c r="AN975" s="738"/>
      <c r="AO975" s="739"/>
      <c r="AP975" s="937" t="s">
        <v>734</v>
      </c>
      <c r="AQ975" s="822" t="s">
        <v>734</v>
      </c>
      <c r="AR975" s="742" t="s">
        <v>748</v>
      </c>
      <c r="AS975" s="742" t="s">
        <v>7366</v>
      </c>
      <c r="AT975" s="742" t="s">
        <v>6881</v>
      </c>
      <c r="AU975" s="743">
        <v>44927</v>
      </c>
      <c r="AV975" s="743">
        <v>46752</v>
      </c>
      <c r="AW975" s="744">
        <v>24</v>
      </c>
      <c r="AX975" s="743">
        <v>44938</v>
      </c>
      <c r="AY975" s="742" t="s">
        <v>7367</v>
      </c>
      <c r="AZ975" s="743" t="s">
        <v>734</v>
      </c>
      <c r="BA975" s="734"/>
      <c r="BB975" s="736"/>
      <c r="BC975" s="736"/>
      <c r="BD975" s="736"/>
      <c r="BE975" s="751" t="s">
        <v>1535</v>
      </c>
      <c r="BF975" s="899" t="s">
        <v>1610</v>
      </c>
      <c r="BG975" s="746" t="s">
        <v>737</v>
      </c>
      <c r="BH975" s="963" t="s">
        <v>3612</v>
      </c>
      <c r="BI975" s="985">
        <v>240007716</v>
      </c>
    </row>
    <row r="976" spans="1:61" ht="40.15" customHeight="1">
      <c r="A976" s="875">
        <v>190002113</v>
      </c>
      <c r="B976" s="987">
        <v>19</v>
      </c>
      <c r="C976" s="751" t="s">
        <v>1787</v>
      </c>
      <c r="D976" s="833"/>
      <c r="E976" s="727" t="s">
        <v>1000</v>
      </c>
      <c r="F976" s="727"/>
      <c r="G976" s="798" t="s">
        <v>747</v>
      </c>
      <c r="H976" s="798" t="s">
        <v>748</v>
      </c>
      <c r="I976" s="730">
        <v>500</v>
      </c>
      <c r="J976" s="727" t="s">
        <v>749</v>
      </c>
      <c r="K976" s="807" t="s">
        <v>7374</v>
      </c>
      <c r="L976" s="877">
        <v>190002519</v>
      </c>
      <c r="M976" s="733" t="s">
        <v>7375</v>
      </c>
      <c r="N976" s="769" t="s">
        <v>7376</v>
      </c>
      <c r="O976" s="734" t="s">
        <v>7377</v>
      </c>
      <c r="P976" s="734"/>
      <c r="Q976" s="798"/>
      <c r="R976" s="736">
        <v>19150</v>
      </c>
      <c r="S976" s="734" t="s">
        <v>7378</v>
      </c>
      <c r="T976" s="728" t="s">
        <v>879</v>
      </c>
      <c r="U976" s="737" t="s">
        <v>7379</v>
      </c>
      <c r="V976" s="798" t="s">
        <v>724</v>
      </c>
      <c r="W976" s="798" t="s">
        <v>7380</v>
      </c>
      <c r="X976" s="798" t="s">
        <v>1032</v>
      </c>
      <c r="Y976" s="798" t="s">
        <v>727</v>
      </c>
      <c r="Z976" s="734" t="s">
        <v>7381</v>
      </c>
      <c r="AA976" s="798"/>
      <c r="AB976" s="734" t="s">
        <v>7377</v>
      </c>
      <c r="AC976" s="734"/>
      <c r="AD976" s="734">
        <v>19150</v>
      </c>
      <c r="AE976" s="734" t="s">
        <v>7378</v>
      </c>
      <c r="AF976" s="734" t="s">
        <v>7381</v>
      </c>
      <c r="AG976" s="798"/>
      <c r="AH976" s="798"/>
      <c r="AI976" s="798"/>
      <c r="AJ976" s="798"/>
      <c r="AK976" s="798"/>
      <c r="AL976" s="798"/>
      <c r="AM976" s="738"/>
      <c r="AN976" s="738"/>
      <c r="AO976" s="772"/>
      <c r="AP976" s="691" t="s">
        <v>734</v>
      </c>
      <c r="AQ976" s="740" t="s">
        <v>737</v>
      </c>
      <c r="AR976" s="691"/>
      <c r="AS976" s="740"/>
      <c r="AT976" s="740"/>
      <c r="AU976" s="765" t="s">
        <v>763</v>
      </c>
      <c r="AV976" s="765" t="s">
        <v>763</v>
      </c>
      <c r="AW976" s="766" t="s">
        <v>763</v>
      </c>
      <c r="AX976" s="772"/>
      <c r="AY976" s="740"/>
      <c r="AZ976" s="740"/>
      <c r="BA976" s="734"/>
      <c r="BB976" s="773" t="s">
        <v>7382</v>
      </c>
      <c r="BC976" s="798"/>
      <c r="BD976" s="798"/>
      <c r="BE976" s="798" t="s">
        <v>713</v>
      </c>
      <c r="BF976" s="730" t="s">
        <v>1013</v>
      </c>
      <c r="BG976" s="746" t="s">
        <v>737</v>
      </c>
      <c r="BH976" s="746"/>
      <c r="BI976" s="747"/>
    </row>
    <row r="977" spans="1:61" ht="69.599999999999994" customHeight="1">
      <c r="A977" s="1007">
        <v>230000085</v>
      </c>
      <c r="B977" s="820">
        <v>23</v>
      </c>
      <c r="C977" s="753" t="s">
        <v>765</v>
      </c>
      <c r="D977" s="728"/>
      <c r="E977" s="753" t="s">
        <v>1035</v>
      </c>
      <c r="F977" s="785"/>
      <c r="G977" s="1008" t="s">
        <v>769</v>
      </c>
      <c r="H977" s="771" t="s">
        <v>770</v>
      </c>
      <c r="I977" s="770">
        <v>354</v>
      </c>
      <c r="J977" s="771" t="s">
        <v>771</v>
      </c>
      <c r="K977" s="1009" t="s">
        <v>7383</v>
      </c>
      <c r="L977" s="786">
        <v>230780520</v>
      </c>
      <c r="M977" s="1015" t="s">
        <v>7384</v>
      </c>
      <c r="N977" s="1039" t="s">
        <v>7384</v>
      </c>
      <c r="O977" s="734" t="s">
        <v>7385</v>
      </c>
      <c r="P977" s="734" t="s">
        <v>7386</v>
      </c>
      <c r="Q977" s="787"/>
      <c r="R977" s="736">
        <v>23300</v>
      </c>
      <c r="S977" s="787" t="s">
        <v>3602</v>
      </c>
      <c r="T977" s="728" t="s">
        <v>879</v>
      </c>
      <c r="U977" s="737" t="s">
        <v>7387</v>
      </c>
      <c r="V977" s="736"/>
      <c r="W977" s="734"/>
      <c r="X977" s="736"/>
      <c r="Y977" s="736"/>
      <c r="Z977" s="736" t="s">
        <v>7388</v>
      </c>
      <c r="AA977" s="736"/>
      <c r="AB977" s="734" t="s">
        <v>7385</v>
      </c>
      <c r="AC977" s="736"/>
      <c r="AD977" s="736">
        <v>23300</v>
      </c>
      <c r="AE977" s="734" t="s">
        <v>3602</v>
      </c>
      <c r="AF977" s="736" t="s">
        <v>7388</v>
      </c>
      <c r="AG977" s="1040"/>
      <c r="AH977" s="1040"/>
      <c r="AI977" s="1040"/>
      <c r="AJ977" s="1040"/>
      <c r="AK977" s="1040"/>
      <c r="AL977" s="1040"/>
      <c r="AM977" s="763"/>
      <c r="AN977" s="738"/>
      <c r="AO977" s="765"/>
      <c r="AP977" s="691" t="s">
        <v>737</v>
      </c>
      <c r="AQ977" s="859" t="s">
        <v>737</v>
      </c>
      <c r="AR977" s="691"/>
      <c r="AS977" s="752"/>
      <c r="AT977" s="822" t="s">
        <v>1769</v>
      </c>
      <c r="AU977" s="765" t="s">
        <v>763</v>
      </c>
      <c r="AV977" s="765" t="s">
        <v>763</v>
      </c>
      <c r="AW977" s="766" t="s">
        <v>763</v>
      </c>
      <c r="AX977" s="765"/>
      <c r="AY977" s="718"/>
      <c r="AZ977" s="752"/>
      <c r="BA977" s="791"/>
      <c r="BB977" s="793"/>
      <c r="BC977" s="793"/>
      <c r="BD977" s="793"/>
      <c r="BE977" s="773" t="s">
        <v>1049</v>
      </c>
      <c r="BF977" s="785" t="s">
        <v>1050</v>
      </c>
      <c r="BG977" s="746" t="s">
        <v>737</v>
      </c>
      <c r="BH977" s="746"/>
      <c r="BI977" s="747"/>
    </row>
    <row r="978" spans="1:61" ht="40.15" customHeight="1">
      <c r="A978" s="846">
        <v>230780314</v>
      </c>
      <c r="B978" s="820">
        <v>23</v>
      </c>
      <c r="C978" s="753" t="s">
        <v>765</v>
      </c>
      <c r="D978" s="728"/>
      <c r="E978" s="753" t="s">
        <v>1035</v>
      </c>
      <c r="F978" s="785"/>
      <c r="G978" s="754" t="s">
        <v>747</v>
      </c>
      <c r="H978" s="754" t="s">
        <v>748</v>
      </c>
      <c r="I978" s="847">
        <v>500</v>
      </c>
      <c r="J978" s="843" t="s">
        <v>749</v>
      </c>
      <c r="K978" s="856" t="s">
        <v>7389</v>
      </c>
      <c r="L978" s="786">
        <v>230780520</v>
      </c>
      <c r="M978" s="733" t="s">
        <v>7384</v>
      </c>
      <c r="N978" s="1039" t="s">
        <v>7384</v>
      </c>
      <c r="O978" s="734" t="s">
        <v>7390</v>
      </c>
      <c r="P978" s="734" t="s">
        <v>7391</v>
      </c>
      <c r="Q978" s="760"/>
      <c r="R978" s="736">
        <v>23300</v>
      </c>
      <c r="S978" s="760" t="s">
        <v>3602</v>
      </c>
      <c r="T978" s="728" t="s">
        <v>879</v>
      </c>
      <c r="U978" s="737" t="s">
        <v>7392</v>
      </c>
      <c r="V978" s="736"/>
      <c r="W978" s="734"/>
      <c r="X978" s="736"/>
      <c r="Y978" s="736"/>
      <c r="Z978" s="736" t="s">
        <v>7388</v>
      </c>
      <c r="AA978" s="736"/>
      <c r="AB978" s="734" t="s">
        <v>7390</v>
      </c>
      <c r="AC978" s="736"/>
      <c r="AD978" s="736">
        <v>23300</v>
      </c>
      <c r="AE978" s="734" t="s">
        <v>3602</v>
      </c>
      <c r="AF978" s="736" t="s">
        <v>7388</v>
      </c>
      <c r="AG978" s="1040"/>
      <c r="AH978" s="1040"/>
      <c r="AI978" s="1040"/>
      <c r="AJ978" s="1040"/>
      <c r="AK978" s="1040"/>
      <c r="AL978" s="1040"/>
      <c r="AM978" s="763"/>
      <c r="AN978" s="738"/>
      <c r="AO978" s="858"/>
      <c r="AP978" s="904" t="s">
        <v>734</v>
      </c>
      <c r="AQ978" s="859" t="s">
        <v>737</v>
      </c>
      <c r="AR978" s="691"/>
      <c r="AS978" s="752"/>
      <c r="AT978" s="822" t="s">
        <v>1769</v>
      </c>
      <c r="AU978" s="765" t="s">
        <v>763</v>
      </c>
      <c r="AV978" s="765" t="s">
        <v>763</v>
      </c>
      <c r="AW978" s="766" t="s">
        <v>763</v>
      </c>
      <c r="AX978" s="765"/>
      <c r="AY978" s="718"/>
      <c r="AZ978" s="752"/>
      <c r="BA978" s="791"/>
      <c r="BB978" s="791" t="s">
        <v>7393</v>
      </c>
      <c r="BC978" s="793"/>
      <c r="BD978" s="793"/>
      <c r="BE978" s="773" t="s">
        <v>1049</v>
      </c>
      <c r="BF978" s="785" t="s">
        <v>1050</v>
      </c>
      <c r="BG978" s="746" t="s">
        <v>737</v>
      </c>
      <c r="BH978" s="746"/>
      <c r="BI978" s="747"/>
    </row>
    <row r="979" spans="1:61" ht="40.15" customHeight="1">
      <c r="A979" s="749">
        <v>240007823</v>
      </c>
      <c r="B979" s="840">
        <v>24</v>
      </c>
      <c r="C979" s="751" t="s">
        <v>1434</v>
      </c>
      <c r="D979" s="920"/>
      <c r="E979" s="791" t="s">
        <v>4529</v>
      </c>
      <c r="F979" s="753" t="s">
        <v>1594</v>
      </c>
      <c r="G979" s="736" t="s">
        <v>747</v>
      </c>
      <c r="H979" s="754" t="s">
        <v>748</v>
      </c>
      <c r="I979" s="755">
        <v>500</v>
      </c>
      <c r="J979" s="756" t="s">
        <v>749</v>
      </c>
      <c r="K979" s="778" t="s">
        <v>7394</v>
      </c>
      <c r="L979" s="758">
        <v>240000034</v>
      </c>
      <c r="M979" s="733" t="s">
        <v>7395</v>
      </c>
      <c r="N979" s="769" t="s">
        <v>7395</v>
      </c>
      <c r="O979" s="760"/>
      <c r="P979" s="734" t="s">
        <v>7396</v>
      </c>
      <c r="Q979" s="736"/>
      <c r="R979" s="736">
        <v>24420</v>
      </c>
      <c r="S979" s="761" t="s">
        <v>7397</v>
      </c>
      <c r="T979" s="728" t="s">
        <v>879</v>
      </c>
      <c r="U979" s="737" t="s">
        <v>7398</v>
      </c>
      <c r="V979" s="736"/>
      <c r="W979" s="736"/>
      <c r="X979" s="736"/>
      <c r="Y979" s="736"/>
      <c r="Z979" s="736" t="s">
        <v>7399</v>
      </c>
      <c r="AA979" s="736"/>
      <c r="AB979" s="734"/>
      <c r="AC979" s="736" t="s">
        <v>7396</v>
      </c>
      <c r="AD979" s="736">
        <v>24420</v>
      </c>
      <c r="AE979" s="734" t="s">
        <v>7397</v>
      </c>
      <c r="AF979" s="736" t="s">
        <v>7399</v>
      </c>
      <c r="AG979" s="736"/>
      <c r="AH979" s="736"/>
      <c r="AI979" s="736"/>
      <c r="AJ979" s="734"/>
      <c r="AK979" s="736"/>
      <c r="AL979" s="736"/>
      <c r="AM979" s="763"/>
      <c r="AN979" s="738"/>
      <c r="AO979" s="739"/>
      <c r="AP979" s="936" t="s">
        <v>734</v>
      </c>
      <c r="AQ979" s="822" t="s">
        <v>734</v>
      </c>
      <c r="AR979" s="742" t="s">
        <v>748</v>
      </c>
      <c r="AS979" s="742" t="s">
        <v>7400</v>
      </c>
      <c r="AT979" s="822" t="s">
        <v>7401</v>
      </c>
      <c r="AU979" s="743">
        <v>45292</v>
      </c>
      <c r="AV979" s="743">
        <v>47118</v>
      </c>
      <c r="AW979" s="744">
        <v>24</v>
      </c>
      <c r="AX979" s="743">
        <v>45289</v>
      </c>
      <c r="AY979" s="742" t="s">
        <v>869</v>
      </c>
      <c r="AZ979" s="743" t="s">
        <v>734</v>
      </c>
      <c r="BA979" s="734"/>
      <c r="BB979" s="736"/>
      <c r="BC979" s="736"/>
      <c r="BD979" s="736"/>
      <c r="BE979" s="864" t="s">
        <v>800</v>
      </c>
      <c r="BF979" s="794" t="s">
        <v>1610</v>
      </c>
      <c r="BG979" s="746" t="s">
        <v>737</v>
      </c>
      <c r="BH979" s="746"/>
      <c r="BI979" s="747"/>
    </row>
    <row r="980" spans="1:61" ht="40.15" customHeight="1">
      <c r="A980" s="846">
        <v>230004178</v>
      </c>
      <c r="B980" s="820">
        <v>23</v>
      </c>
      <c r="C980" s="753" t="s">
        <v>765</v>
      </c>
      <c r="D980" s="728"/>
      <c r="E980" s="753" t="s">
        <v>1035</v>
      </c>
      <c r="F980" s="785"/>
      <c r="G980" s="754" t="s">
        <v>747</v>
      </c>
      <c r="H980" s="754" t="s">
        <v>748</v>
      </c>
      <c r="I980" s="847">
        <v>500</v>
      </c>
      <c r="J980" s="843" t="s">
        <v>749</v>
      </c>
      <c r="K980" s="856" t="s">
        <v>7402</v>
      </c>
      <c r="L980" s="786">
        <v>230780512</v>
      </c>
      <c r="M980" s="733" t="s">
        <v>7403</v>
      </c>
      <c r="N980" s="769" t="s">
        <v>7403</v>
      </c>
      <c r="O980" s="734" t="s">
        <v>7404</v>
      </c>
      <c r="P980" s="734" t="s">
        <v>7405</v>
      </c>
      <c r="Q980" s="760"/>
      <c r="R980" s="736">
        <v>23110</v>
      </c>
      <c r="S980" s="760" t="s">
        <v>3633</v>
      </c>
      <c r="T980" s="728" t="s">
        <v>879</v>
      </c>
      <c r="U980" s="737" t="s">
        <v>7406</v>
      </c>
      <c r="V980" s="736"/>
      <c r="W980" s="734"/>
      <c r="X980" s="736"/>
      <c r="Y980" s="736"/>
      <c r="Z980" s="736" t="s">
        <v>7407</v>
      </c>
      <c r="AA980" s="736"/>
      <c r="AB980" s="734"/>
      <c r="AC980" s="736" t="s">
        <v>7405</v>
      </c>
      <c r="AD980" s="736">
        <v>23110</v>
      </c>
      <c r="AE980" s="734" t="s">
        <v>3633</v>
      </c>
      <c r="AF980" s="736" t="s">
        <v>7407</v>
      </c>
      <c r="AG980" s="853"/>
      <c r="AH980" s="853"/>
      <c r="AI980" s="853"/>
      <c r="AJ980" s="853"/>
      <c r="AK980" s="853"/>
      <c r="AL980" s="853"/>
      <c r="AM980" s="763"/>
      <c r="AN980" s="738"/>
      <c r="AO980" s="858"/>
      <c r="AP980" s="904" t="s">
        <v>734</v>
      </c>
      <c r="AQ980" s="859" t="s">
        <v>737</v>
      </c>
      <c r="AR980" s="691"/>
      <c r="AS980" s="752"/>
      <c r="AT980" s="822" t="s">
        <v>1769</v>
      </c>
      <c r="AU980" s="765" t="s">
        <v>763</v>
      </c>
      <c r="AV980" s="765" t="s">
        <v>763</v>
      </c>
      <c r="AW980" s="766" t="s">
        <v>763</v>
      </c>
      <c r="AX980" s="765"/>
      <c r="AY980" s="718"/>
      <c r="AZ980" s="752"/>
      <c r="BA980" s="773" t="s">
        <v>7408</v>
      </c>
      <c r="BB980" s="793"/>
      <c r="BC980" s="793"/>
      <c r="BD980" s="793"/>
      <c r="BE980" s="773" t="s">
        <v>1049</v>
      </c>
      <c r="BF980" s="785" t="s">
        <v>1050</v>
      </c>
      <c r="BG980" s="746" t="s">
        <v>737</v>
      </c>
      <c r="BH980" s="746"/>
      <c r="BI980" s="747"/>
    </row>
    <row r="981" spans="1:61" ht="40.15" customHeight="1">
      <c r="A981" s="846">
        <v>170791198</v>
      </c>
      <c r="B981" s="834">
        <v>17</v>
      </c>
      <c r="C981" s="751" t="s">
        <v>1434</v>
      </c>
      <c r="D981" s="753"/>
      <c r="E981" s="753" t="s">
        <v>1435</v>
      </c>
      <c r="F981" s="785"/>
      <c r="G981" s="754" t="s">
        <v>747</v>
      </c>
      <c r="H981" s="754" t="s">
        <v>748</v>
      </c>
      <c r="I981" s="847">
        <v>500</v>
      </c>
      <c r="J981" s="843" t="s">
        <v>749</v>
      </c>
      <c r="K981" s="848" t="s">
        <v>7409</v>
      </c>
      <c r="L981" s="786">
        <v>170780209</v>
      </c>
      <c r="M981" s="733" t="s">
        <v>7410</v>
      </c>
      <c r="N981" s="769" t="s">
        <v>7411</v>
      </c>
      <c r="O981" s="734" t="s">
        <v>7412</v>
      </c>
      <c r="P981" s="734"/>
      <c r="Q981" s="760"/>
      <c r="R981" s="736">
        <v>17320</v>
      </c>
      <c r="S981" s="760" t="s">
        <v>7413</v>
      </c>
      <c r="T981" s="728" t="s">
        <v>879</v>
      </c>
      <c r="U981" s="737" t="s">
        <v>7414</v>
      </c>
      <c r="V981" s="736"/>
      <c r="W981" s="734"/>
      <c r="X981" s="736"/>
      <c r="Y981" s="736"/>
      <c r="Z981" s="736" t="s">
        <v>7415</v>
      </c>
      <c r="AA981" s="736"/>
      <c r="AB981" s="734" t="s">
        <v>7412</v>
      </c>
      <c r="AC981" s="736" t="s">
        <v>7416</v>
      </c>
      <c r="AD981" s="736">
        <v>17320</v>
      </c>
      <c r="AE981" s="734" t="s">
        <v>7413</v>
      </c>
      <c r="AF981" s="736" t="s">
        <v>7415</v>
      </c>
      <c r="AG981" s="734"/>
      <c r="AH981" s="734"/>
      <c r="AI981" s="734"/>
      <c r="AJ981" s="734"/>
      <c r="AK981" s="734"/>
      <c r="AL981" s="734"/>
      <c r="AM981" s="763"/>
      <c r="AN981" s="738"/>
      <c r="AO981" s="772"/>
      <c r="AP981" s="691" t="s">
        <v>734</v>
      </c>
      <c r="AQ981" s="775" t="s">
        <v>734</v>
      </c>
      <c r="AR981" s="742" t="s">
        <v>748</v>
      </c>
      <c r="AS981" s="775" t="s">
        <v>7417</v>
      </c>
      <c r="AT981" s="742"/>
      <c r="AU981" s="743">
        <v>44197</v>
      </c>
      <c r="AV981" s="743">
        <v>45658</v>
      </c>
      <c r="AW981" s="744">
        <v>17</v>
      </c>
      <c r="AX981" s="743">
        <v>44799</v>
      </c>
      <c r="AY981" s="712" t="s">
        <v>869</v>
      </c>
      <c r="AZ981" s="775" t="s">
        <v>734</v>
      </c>
      <c r="BA981" s="791"/>
      <c r="BB981" s="793"/>
      <c r="BC981" s="793" t="s">
        <v>1713</v>
      </c>
      <c r="BD981" s="793"/>
      <c r="BE981" s="767" t="s">
        <v>2485</v>
      </c>
      <c r="BF981" s="785" t="s">
        <v>1452</v>
      </c>
      <c r="BG981" s="746" t="s">
        <v>737</v>
      </c>
      <c r="BH981" s="746"/>
      <c r="BI981" s="747"/>
    </row>
    <row r="982" spans="1:61" ht="40.15" customHeight="1">
      <c r="A982" s="846">
        <v>790006118</v>
      </c>
      <c r="B982" s="784">
        <v>79</v>
      </c>
      <c r="C982" s="751" t="s">
        <v>884</v>
      </c>
      <c r="D982" s="753"/>
      <c r="E982" s="753" t="s">
        <v>826</v>
      </c>
      <c r="F982" s="785"/>
      <c r="G982" s="754" t="s">
        <v>747</v>
      </c>
      <c r="H982" s="754" t="s">
        <v>748</v>
      </c>
      <c r="I982" s="847">
        <v>500</v>
      </c>
      <c r="J982" s="843" t="s">
        <v>749</v>
      </c>
      <c r="K982" s="848" t="s">
        <v>7418</v>
      </c>
      <c r="L982" s="786">
        <v>790000079</v>
      </c>
      <c r="M982" s="733" t="s">
        <v>7419</v>
      </c>
      <c r="N982" s="812" t="s">
        <v>7420</v>
      </c>
      <c r="O982" s="734" t="s">
        <v>7421</v>
      </c>
      <c r="P982" s="734"/>
      <c r="Q982" s="760"/>
      <c r="R982" s="736">
        <v>79700</v>
      </c>
      <c r="S982" s="760" t="s">
        <v>7422</v>
      </c>
      <c r="T982" s="728" t="s">
        <v>879</v>
      </c>
      <c r="U982" s="737" t="s">
        <v>7423</v>
      </c>
      <c r="V982" s="736"/>
      <c r="W982" s="734"/>
      <c r="X982" s="736"/>
      <c r="Y982" s="736"/>
      <c r="Z982" s="734" t="s">
        <v>7424</v>
      </c>
      <c r="AA982" s="736" t="s">
        <v>7425</v>
      </c>
      <c r="AB982" s="734" t="s">
        <v>7421</v>
      </c>
      <c r="AC982" s="736"/>
      <c r="AD982" s="736">
        <v>79700</v>
      </c>
      <c r="AE982" s="734" t="s">
        <v>7422</v>
      </c>
      <c r="AF982" s="736" t="s">
        <v>7426</v>
      </c>
      <c r="AG982" s="791"/>
      <c r="AH982" s="791"/>
      <c r="AI982" s="791"/>
      <c r="AJ982" s="791"/>
      <c r="AK982" s="791"/>
      <c r="AL982" s="791"/>
      <c r="AM982" s="763"/>
      <c r="AN982" s="738"/>
      <c r="AO982" s="739"/>
      <c r="AP982" s="936" t="s">
        <v>734</v>
      </c>
      <c r="AQ982" s="822" t="s">
        <v>734</v>
      </c>
      <c r="AR982" s="742" t="s">
        <v>748</v>
      </c>
      <c r="AS982" s="775" t="s">
        <v>7427</v>
      </c>
      <c r="AT982" s="742" t="s">
        <v>7428</v>
      </c>
      <c r="AU982" s="743">
        <v>43101</v>
      </c>
      <c r="AV982" s="743">
        <v>45657</v>
      </c>
      <c r="AW982" s="744">
        <v>79</v>
      </c>
      <c r="AX982" s="743">
        <v>45245</v>
      </c>
      <c r="AY982" s="712" t="s">
        <v>869</v>
      </c>
      <c r="AZ982" s="743"/>
      <c r="BA982" s="791" t="s">
        <v>7429</v>
      </c>
      <c r="BB982" s="793"/>
      <c r="BC982" s="793"/>
      <c r="BD982" s="793"/>
      <c r="BE982" s="776" t="s">
        <v>4081</v>
      </c>
      <c r="BF982" s="785" t="s">
        <v>826</v>
      </c>
      <c r="BG982" s="746" t="s">
        <v>737</v>
      </c>
      <c r="BH982" s="746"/>
      <c r="BI982" s="747"/>
    </row>
    <row r="983" spans="1:61" ht="40.15" customHeight="1">
      <c r="A983" s="783">
        <v>790009682</v>
      </c>
      <c r="B983" s="784">
        <v>79</v>
      </c>
      <c r="C983" s="734" t="s">
        <v>825</v>
      </c>
      <c r="D983" s="728"/>
      <c r="E983" s="753" t="s">
        <v>826</v>
      </c>
      <c r="F983" s="785"/>
      <c r="G983" s="771" t="s">
        <v>827</v>
      </c>
      <c r="H983" s="771" t="s">
        <v>748</v>
      </c>
      <c r="I983" s="770">
        <v>354</v>
      </c>
      <c r="J983" s="771" t="s">
        <v>771</v>
      </c>
      <c r="K983" s="769" t="s">
        <v>7430</v>
      </c>
      <c r="L983" s="857">
        <v>790006654</v>
      </c>
      <c r="M983" s="1015" t="s">
        <v>7431</v>
      </c>
      <c r="N983" s="1039" t="s">
        <v>7432</v>
      </c>
      <c r="O983" s="891" t="s">
        <v>7433</v>
      </c>
      <c r="P983" s="734" t="s">
        <v>7434</v>
      </c>
      <c r="Q983" s="787"/>
      <c r="R983" s="736">
        <v>79103</v>
      </c>
      <c r="S983" s="787" t="s">
        <v>1291</v>
      </c>
      <c r="T983" s="728" t="s">
        <v>879</v>
      </c>
      <c r="U983" s="737" t="s">
        <v>7435</v>
      </c>
      <c r="V983" s="736"/>
      <c r="W983" s="734"/>
      <c r="X983" s="736"/>
      <c r="Y983" s="736"/>
      <c r="Z983" s="736" t="s">
        <v>7436</v>
      </c>
      <c r="AA983" s="736"/>
      <c r="AB983" s="734" t="s">
        <v>7437</v>
      </c>
      <c r="AC983" s="736" t="s">
        <v>7438</v>
      </c>
      <c r="AD983" s="736">
        <v>79205</v>
      </c>
      <c r="AE983" s="734" t="s">
        <v>3094</v>
      </c>
      <c r="AF983" s="736" t="s">
        <v>7439</v>
      </c>
      <c r="AG983" s="1040"/>
      <c r="AH983" s="1040"/>
      <c r="AI983" s="1040"/>
      <c r="AJ983" s="1040"/>
      <c r="AK983" s="1040"/>
      <c r="AL983" s="1040"/>
      <c r="AM983" s="763"/>
      <c r="AN983" s="738"/>
      <c r="AO983" s="764"/>
      <c r="AP983" s="752" t="s">
        <v>734</v>
      </c>
      <c r="AQ983" s="775" t="s">
        <v>734</v>
      </c>
      <c r="AR983" s="742" t="s">
        <v>1757</v>
      </c>
      <c r="AS983" s="775" t="s">
        <v>7440</v>
      </c>
      <c r="AT983" s="742"/>
      <c r="AU983" s="743">
        <v>43101</v>
      </c>
      <c r="AV983" s="743">
        <v>44926</v>
      </c>
      <c r="AW983" s="744">
        <v>79</v>
      </c>
      <c r="AX983" s="743">
        <v>43100</v>
      </c>
      <c r="AY983" s="712" t="s">
        <v>7441</v>
      </c>
      <c r="AZ983" s="743"/>
      <c r="BA983" s="791" t="s">
        <v>7442</v>
      </c>
      <c r="BB983" s="793"/>
      <c r="BC983" s="793"/>
      <c r="BD983" s="793"/>
      <c r="BE983" s="791" t="s">
        <v>825</v>
      </c>
      <c r="BF983" s="785" t="s">
        <v>826</v>
      </c>
      <c r="BG983" s="746" t="s">
        <v>737</v>
      </c>
      <c r="BH983" s="746"/>
      <c r="BI983" s="747"/>
    </row>
    <row r="984" spans="1:61" ht="62.25" customHeight="1">
      <c r="A984" s="846">
        <v>790013452</v>
      </c>
      <c r="B984" s="784">
        <v>79</v>
      </c>
      <c r="C984" s="751" t="s">
        <v>825</v>
      </c>
      <c r="D984" s="753"/>
      <c r="E984" s="753" t="s">
        <v>826</v>
      </c>
      <c r="F984" s="785"/>
      <c r="G984" s="754" t="s">
        <v>747</v>
      </c>
      <c r="H984" s="754" t="s">
        <v>748</v>
      </c>
      <c r="I984" s="847">
        <v>500</v>
      </c>
      <c r="J984" s="843" t="s">
        <v>749</v>
      </c>
      <c r="K984" s="848" t="s">
        <v>7443</v>
      </c>
      <c r="L984" s="786">
        <v>790006654</v>
      </c>
      <c r="M984" s="733" t="s">
        <v>7431</v>
      </c>
      <c r="N984" s="1039" t="s">
        <v>7432</v>
      </c>
      <c r="O984" s="734" t="s">
        <v>7444</v>
      </c>
      <c r="P984" s="734"/>
      <c r="Q984" s="760"/>
      <c r="R984" s="736">
        <v>79300</v>
      </c>
      <c r="S984" s="760" t="s">
        <v>1346</v>
      </c>
      <c r="T984" s="728" t="s">
        <v>879</v>
      </c>
      <c r="U984" s="737" t="s">
        <v>7445</v>
      </c>
      <c r="V984" s="736"/>
      <c r="W984" s="734"/>
      <c r="X984" s="736"/>
      <c r="Y984" s="736"/>
      <c r="Z984" s="736" t="s">
        <v>7446</v>
      </c>
      <c r="AA984" s="736"/>
      <c r="AB984" s="734" t="s">
        <v>7447</v>
      </c>
      <c r="AC984" s="736" t="s">
        <v>7438</v>
      </c>
      <c r="AD984" s="736">
        <v>79205</v>
      </c>
      <c r="AE984" s="734" t="s">
        <v>3094</v>
      </c>
      <c r="AF984" s="736" t="s">
        <v>7439</v>
      </c>
      <c r="AG984" s="1040"/>
      <c r="AH984" s="1040"/>
      <c r="AI984" s="1040"/>
      <c r="AJ984" s="1040"/>
      <c r="AK984" s="1040"/>
      <c r="AL984" s="1040"/>
      <c r="AM984" s="763"/>
      <c r="AN984" s="738"/>
      <c r="AO984" s="739"/>
      <c r="AP984" s="936" t="s">
        <v>734</v>
      </c>
      <c r="AQ984" s="822" t="s">
        <v>734</v>
      </c>
      <c r="AR984" s="742" t="s">
        <v>1757</v>
      </c>
      <c r="AS984" s="775" t="s">
        <v>7440</v>
      </c>
      <c r="AT984" s="742"/>
      <c r="AU984" s="743">
        <v>43101</v>
      </c>
      <c r="AV984" s="743">
        <v>44926</v>
      </c>
      <c r="AW984" s="744">
        <v>79</v>
      </c>
      <c r="AX984" s="743">
        <v>43100</v>
      </c>
      <c r="AY984" s="712" t="s">
        <v>7441</v>
      </c>
      <c r="AZ984" s="743"/>
      <c r="BA984" s="791" t="s">
        <v>7442</v>
      </c>
      <c r="BB984" s="791" t="s">
        <v>7448</v>
      </c>
      <c r="BC984" s="793"/>
      <c r="BD984" s="793"/>
      <c r="BE984" s="767" t="s">
        <v>825</v>
      </c>
      <c r="BF984" s="785" t="s">
        <v>826</v>
      </c>
      <c r="BG984" s="746" t="s">
        <v>737</v>
      </c>
      <c r="BH984" s="746"/>
      <c r="BI984" s="747"/>
    </row>
    <row r="985" spans="1:61" ht="40.15" customHeight="1">
      <c r="A985" s="955">
        <v>790016133</v>
      </c>
      <c r="B985" s="956">
        <v>79</v>
      </c>
      <c r="C985" s="751" t="s">
        <v>825</v>
      </c>
      <c r="D985" s="957"/>
      <c r="E985" s="728" t="s">
        <v>826</v>
      </c>
      <c r="F985" s="957"/>
      <c r="G985" s="736" t="s">
        <v>843</v>
      </c>
      <c r="H985" s="736" t="s">
        <v>843</v>
      </c>
      <c r="I985" s="908">
        <v>197</v>
      </c>
      <c r="J985" s="909" t="s">
        <v>2486</v>
      </c>
      <c r="K985" s="958" t="s">
        <v>7449</v>
      </c>
      <c r="L985" s="911">
        <v>790006654</v>
      </c>
      <c r="M985" s="890" t="s">
        <v>7431</v>
      </c>
      <c r="N985" s="769" t="s">
        <v>7432</v>
      </c>
      <c r="O985" s="909" t="s">
        <v>7433</v>
      </c>
      <c r="P985" s="909"/>
      <c r="Q985" s="909"/>
      <c r="R985" s="909">
        <v>79100</v>
      </c>
      <c r="S985" s="909" t="s">
        <v>4993</v>
      </c>
      <c r="T985" s="728" t="s">
        <v>879</v>
      </c>
      <c r="U985" s="737" t="s">
        <v>7450</v>
      </c>
      <c r="V985" s="909"/>
      <c r="W985" s="909"/>
      <c r="X985" s="909"/>
      <c r="Y985" s="909"/>
      <c r="Z985" s="909" t="s">
        <v>7451</v>
      </c>
      <c r="AA985" s="909"/>
      <c r="AB985" s="886" t="s">
        <v>7437</v>
      </c>
      <c r="AC985" s="886" t="s">
        <v>7438</v>
      </c>
      <c r="AD985" s="886">
        <v>79205</v>
      </c>
      <c r="AE985" s="886" t="s">
        <v>3094</v>
      </c>
      <c r="AF985" s="886" t="s">
        <v>7439</v>
      </c>
      <c r="AG985" s="736"/>
      <c r="AH985" s="736"/>
      <c r="AI985" s="736"/>
      <c r="AJ985" s="736"/>
      <c r="AK985" s="736"/>
      <c r="AL985" s="736"/>
      <c r="AM985" s="763"/>
      <c r="AN985" s="738"/>
      <c r="AO985" s="765"/>
      <c r="AP985" s="740" t="s">
        <v>737</v>
      </c>
      <c r="AQ985" s="752" t="s">
        <v>737</v>
      </c>
      <c r="AR985" s="691"/>
      <c r="AS985" s="752"/>
      <c r="AT985" s="691"/>
      <c r="AU985" s="765" t="s">
        <v>763</v>
      </c>
      <c r="AV985" s="765" t="s">
        <v>763</v>
      </c>
      <c r="AW985" s="766" t="s">
        <v>763</v>
      </c>
      <c r="AX985" s="765"/>
      <c r="AY985" s="691"/>
      <c r="AZ985" s="752"/>
      <c r="BA985" s="734"/>
      <c r="BB985" s="736"/>
      <c r="BC985" s="736"/>
      <c r="BD985" s="736"/>
      <c r="BE985" s="734" t="s">
        <v>855</v>
      </c>
      <c r="BF985" s="723" t="s">
        <v>738</v>
      </c>
      <c r="BG985" s="746" t="s">
        <v>737</v>
      </c>
      <c r="BH985" s="746"/>
      <c r="BI985" s="747"/>
    </row>
    <row r="986" spans="1:61" ht="40.15" customHeight="1">
      <c r="A986" s="846">
        <v>170791180</v>
      </c>
      <c r="B986" s="834">
        <v>17</v>
      </c>
      <c r="C986" s="751" t="s">
        <v>1434</v>
      </c>
      <c r="D986" s="753"/>
      <c r="E986" s="753" t="s">
        <v>1435</v>
      </c>
      <c r="F986" s="785"/>
      <c r="G986" s="754" t="s">
        <v>747</v>
      </c>
      <c r="H986" s="754" t="s">
        <v>748</v>
      </c>
      <c r="I986" s="847">
        <v>500</v>
      </c>
      <c r="J986" s="843" t="s">
        <v>749</v>
      </c>
      <c r="K986" s="848" t="s">
        <v>7452</v>
      </c>
      <c r="L986" s="786">
        <v>170780142</v>
      </c>
      <c r="M986" s="733" t="s">
        <v>7453</v>
      </c>
      <c r="N986" s="769" t="s">
        <v>7454</v>
      </c>
      <c r="O986" s="734" t="s">
        <v>7455</v>
      </c>
      <c r="P986" s="734"/>
      <c r="Q986" s="760"/>
      <c r="R986" s="736">
        <v>17310</v>
      </c>
      <c r="S986" s="760" t="s">
        <v>7456</v>
      </c>
      <c r="T986" s="728" t="s">
        <v>879</v>
      </c>
      <c r="U986" s="737" t="s">
        <v>7457</v>
      </c>
      <c r="V986" s="736"/>
      <c r="W986" s="734"/>
      <c r="X986" s="736"/>
      <c r="Y986" s="736"/>
      <c r="Z986" s="736" t="s">
        <v>7458</v>
      </c>
      <c r="AA986" s="736"/>
      <c r="AB986" s="734" t="s">
        <v>7459</v>
      </c>
      <c r="AC986" s="736" t="s">
        <v>4550</v>
      </c>
      <c r="AD986" s="736">
        <v>17310</v>
      </c>
      <c r="AE986" s="734" t="s">
        <v>7460</v>
      </c>
      <c r="AF986" s="736" t="s">
        <v>7458</v>
      </c>
      <c r="AG986" s="734"/>
      <c r="AH986" s="734"/>
      <c r="AI986" s="734"/>
      <c r="AJ986" s="734"/>
      <c r="AK986" s="734"/>
      <c r="AL986" s="734"/>
      <c r="AM986" s="763"/>
      <c r="AN986" s="738"/>
      <c r="AO986" s="739"/>
      <c r="AP986" s="691" t="s">
        <v>734</v>
      </c>
      <c r="AQ986" s="775" t="s">
        <v>734</v>
      </c>
      <c r="AR986" s="742" t="s">
        <v>748</v>
      </c>
      <c r="AS986" s="742" t="s">
        <v>7461</v>
      </c>
      <c r="AT986" s="897" t="s">
        <v>7462</v>
      </c>
      <c r="AU986" s="743">
        <v>43101</v>
      </c>
      <c r="AV986" s="743">
        <v>45657</v>
      </c>
      <c r="AW986" s="744">
        <v>17</v>
      </c>
      <c r="AX986" s="743">
        <v>45292</v>
      </c>
      <c r="AY986" s="712" t="s">
        <v>869</v>
      </c>
      <c r="AZ986" s="743"/>
      <c r="BA986" s="791"/>
      <c r="BB986" s="791" t="s">
        <v>7463</v>
      </c>
      <c r="BC986" s="793" t="s">
        <v>1713</v>
      </c>
      <c r="BD986" s="793"/>
      <c r="BE986" s="767" t="s">
        <v>2485</v>
      </c>
      <c r="BF986" s="785" t="s">
        <v>1452</v>
      </c>
      <c r="BG986" s="746" t="s">
        <v>737</v>
      </c>
      <c r="BH986" s="746"/>
      <c r="BI986" s="747"/>
    </row>
    <row r="987" spans="1:61" ht="40.15" customHeight="1">
      <c r="A987" s="795">
        <v>870010089</v>
      </c>
      <c r="B987" s="901">
        <v>87</v>
      </c>
      <c r="C987" s="727" t="s">
        <v>857</v>
      </c>
      <c r="D987" s="727"/>
      <c r="E987" s="797" t="s">
        <v>858</v>
      </c>
      <c r="F987" s="797"/>
      <c r="G987" s="791" t="s">
        <v>747</v>
      </c>
      <c r="H987" s="791" t="s">
        <v>748</v>
      </c>
      <c r="I987" s="773">
        <v>500</v>
      </c>
      <c r="J987" s="734" t="s">
        <v>749</v>
      </c>
      <c r="K987" s="769" t="s">
        <v>7464</v>
      </c>
      <c r="L987" s="800">
        <v>870000353</v>
      </c>
      <c r="M987" s="733" t="s">
        <v>7465</v>
      </c>
      <c r="N987" s="769" t="s">
        <v>7466</v>
      </c>
      <c r="O987" s="734" t="s">
        <v>7467</v>
      </c>
      <c r="P987" s="734"/>
      <c r="Q987" s="734"/>
      <c r="R987" s="736">
        <v>87600</v>
      </c>
      <c r="S987" s="734" t="s">
        <v>7468</v>
      </c>
      <c r="T987" s="728" t="s">
        <v>6571</v>
      </c>
      <c r="U987" s="737" t="s">
        <v>7469</v>
      </c>
      <c r="V987" s="734"/>
      <c r="W987" s="734"/>
      <c r="X987" s="734"/>
      <c r="Y987" s="734"/>
      <c r="Z987" s="734" t="s">
        <v>7470</v>
      </c>
      <c r="AA987" s="801"/>
      <c r="AB987" s="734" t="s">
        <v>7467</v>
      </c>
      <c r="AC987" s="734"/>
      <c r="AD987" s="734">
        <v>87600</v>
      </c>
      <c r="AE987" s="734" t="s">
        <v>7468</v>
      </c>
      <c r="AF987" s="734" t="s">
        <v>7470</v>
      </c>
      <c r="AG987" s="734"/>
      <c r="AH987" s="734"/>
      <c r="AI987" s="734"/>
      <c r="AJ987" s="734"/>
      <c r="AK987" s="734"/>
      <c r="AL987" s="734"/>
      <c r="AM987" s="802"/>
      <c r="AN987" s="738"/>
      <c r="AO987" s="739"/>
      <c r="AP987" s="691" t="s">
        <v>734</v>
      </c>
      <c r="AQ987" s="718" t="s">
        <v>737</v>
      </c>
      <c r="AR987" s="691"/>
      <c r="AS987" s="691"/>
      <c r="AT987" s="718"/>
      <c r="AU987" s="765" t="s">
        <v>763</v>
      </c>
      <c r="AV987" s="765" t="s">
        <v>763</v>
      </c>
      <c r="AW987" s="766" t="s">
        <v>763</v>
      </c>
      <c r="AX987" s="739"/>
      <c r="AY987" s="691"/>
      <c r="AZ987" s="691"/>
      <c r="BA987" s="734"/>
      <c r="BB987" s="734" t="s">
        <v>7471</v>
      </c>
      <c r="BC987" s="734"/>
      <c r="BD987" s="734"/>
      <c r="BE987" s="798" t="s">
        <v>999</v>
      </c>
      <c r="BF987" s="804" t="s">
        <v>871</v>
      </c>
      <c r="BG987" s="746" t="s">
        <v>737</v>
      </c>
      <c r="BH987" s="746"/>
      <c r="BI987" s="747"/>
    </row>
    <row r="988" spans="1:61" ht="40.15" customHeight="1">
      <c r="A988" s="828">
        <v>170020093</v>
      </c>
      <c r="B988" s="834">
        <v>17</v>
      </c>
      <c r="C988" s="727" t="s">
        <v>1277</v>
      </c>
      <c r="D988" s="942"/>
      <c r="E988" s="797" t="s">
        <v>1435</v>
      </c>
      <c r="F988" s="949"/>
      <c r="G988" s="736" t="s">
        <v>843</v>
      </c>
      <c r="H988" s="736" t="s">
        <v>843</v>
      </c>
      <c r="I988" s="773">
        <v>197</v>
      </c>
      <c r="J988" s="734" t="s">
        <v>2486</v>
      </c>
      <c r="K988" s="769" t="s">
        <v>7472</v>
      </c>
      <c r="L988" s="786">
        <v>170780225</v>
      </c>
      <c r="M988" s="733" t="s">
        <v>7473</v>
      </c>
      <c r="N988" s="769" t="s">
        <v>7473</v>
      </c>
      <c r="O988" s="734" t="s">
        <v>7474</v>
      </c>
      <c r="P988" s="734" t="s">
        <v>7475</v>
      </c>
      <c r="Q988" s="736"/>
      <c r="R988" s="736">
        <v>17301</v>
      </c>
      <c r="S988" s="760" t="s">
        <v>7476</v>
      </c>
      <c r="T988" s="728" t="s">
        <v>879</v>
      </c>
      <c r="U988" s="737" t="s">
        <v>7477</v>
      </c>
      <c r="V988" s="736" t="s">
        <v>724</v>
      </c>
      <c r="W988" s="734" t="s">
        <v>7478</v>
      </c>
      <c r="X988" s="736" t="s">
        <v>7479</v>
      </c>
      <c r="Y988" s="736" t="s">
        <v>7480</v>
      </c>
      <c r="Z988" s="894" t="s">
        <v>7481</v>
      </c>
      <c r="AA988" s="801" t="s">
        <v>7482</v>
      </c>
      <c r="AB988" s="734" t="s">
        <v>7483</v>
      </c>
      <c r="AC988" s="736" t="s">
        <v>7475</v>
      </c>
      <c r="AD988" s="736">
        <v>17301</v>
      </c>
      <c r="AE988" s="734" t="s">
        <v>7476</v>
      </c>
      <c r="AF988" s="736" t="s">
        <v>7484</v>
      </c>
      <c r="AG988" s="736"/>
      <c r="AH988" s="736"/>
      <c r="AI988" s="736"/>
      <c r="AJ988" s="736"/>
      <c r="AK988" s="736"/>
      <c r="AL988" s="736"/>
      <c r="AM988" s="763"/>
      <c r="AN988" s="738"/>
      <c r="AO988" s="765"/>
      <c r="AP988" s="740" t="s">
        <v>737</v>
      </c>
      <c r="AQ988" s="752" t="s">
        <v>737</v>
      </c>
      <c r="AR988" s="691"/>
      <c r="AS988" s="752"/>
      <c r="AT988" s="691"/>
      <c r="AU988" s="765" t="s">
        <v>763</v>
      </c>
      <c r="AV988" s="765" t="s">
        <v>763</v>
      </c>
      <c r="AW988" s="766" t="s">
        <v>763</v>
      </c>
      <c r="AX988" s="765"/>
      <c r="AY988" s="691"/>
      <c r="AZ988" s="752"/>
      <c r="BA988" s="734" t="s">
        <v>7485</v>
      </c>
      <c r="BB988" s="736"/>
      <c r="BC988" s="736"/>
      <c r="BD988" s="736"/>
      <c r="BE988" s="798" t="s">
        <v>765</v>
      </c>
      <c r="BF988" s="952" t="s">
        <v>1411</v>
      </c>
      <c r="BG988" s="746" t="s">
        <v>737</v>
      </c>
      <c r="BH988" s="746"/>
      <c r="BI988" s="747"/>
    </row>
    <row r="989" spans="1:61" ht="54.75" customHeight="1">
      <c r="A989" s="846">
        <v>170791297</v>
      </c>
      <c r="B989" s="834">
        <v>17</v>
      </c>
      <c r="C989" s="727" t="s">
        <v>1277</v>
      </c>
      <c r="D989" s="753"/>
      <c r="E989" s="753" t="s">
        <v>1435</v>
      </c>
      <c r="F989" s="785"/>
      <c r="G989" s="754" t="s">
        <v>747</v>
      </c>
      <c r="H989" s="754" t="s">
        <v>748</v>
      </c>
      <c r="I989" s="847">
        <v>500</v>
      </c>
      <c r="J989" s="843" t="s">
        <v>749</v>
      </c>
      <c r="K989" s="848" t="s">
        <v>7486</v>
      </c>
      <c r="L989" s="786">
        <v>170780225</v>
      </c>
      <c r="M989" s="733" t="s">
        <v>7473</v>
      </c>
      <c r="N989" s="1049" t="s">
        <v>7473</v>
      </c>
      <c r="O989" s="734" t="s">
        <v>7483</v>
      </c>
      <c r="P989" s="734" t="s">
        <v>7475</v>
      </c>
      <c r="Q989" s="760"/>
      <c r="R989" s="736">
        <v>17301</v>
      </c>
      <c r="S989" s="760" t="s">
        <v>7476</v>
      </c>
      <c r="T989" s="728" t="s">
        <v>879</v>
      </c>
      <c r="U989" s="737" t="s">
        <v>7487</v>
      </c>
      <c r="V989" s="736"/>
      <c r="W989" s="734"/>
      <c r="X989" s="736"/>
      <c r="Y989" s="736"/>
      <c r="Z989" s="736" t="s">
        <v>7484</v>
      </c>
      <c r="AA989" s="736"/>
      <c r="AB989" s="734" t="s">
        <v>7483</v>
      </c>
      <c r="AC989" s="736" t="s">
        <v>7488</v>
      </c>
      <c r="AD989" s="736">
        <v>17301</v>
      </c>
      <c r="AE989" s="734" t="s">
        <v>7476</v>
      </c>
      <c r="AF989" s="736" t="s">
        <v>7484</v>
      </c>
      <c r="AG989" s="1050"/>
      <c r="AH989" s="1050"/>
      <c r="AI989" s="1050"/>
      <c r="AJ989" s="1050"/>
      <c r="AK989" s="1050"/>
      <c r="AL989" s="1050"/>
      <c r="AM989" s="763"/>
      <c r="AN989" s="738"/>
      <c r="AO989" s="739"/>
      <c r="AP989" s="904" t="s">
        <v>734</v>
      </c>
      <c r="AQ989" s="822" t="s">
        <v>734</v>
      </c>
      <c r="AR989" s="742" t="s">
        <v>748</v>
      </c>
      <c r="AS989" s="742" t="s">
        <v>7489</v>
      </c>
      <c r="AT989" s="822" t="s">
        <v>4853</v>
      </c>
      <c r="AU989" s="743">
        <v>43466</v>
      </c>
      <c r="AV989" s="743">
        <v>46022</v>
      </c>
      <c r="AW989" s="744">
        <v>17</v>
      </c>
      <c r="AX989" s="743">
        <v>45459</v>
      </c>
      <c r="AY989" s="712" t="s">
        <v>869</v>
      </c>
      <c r="AZ989" s="775" t="s">
        <v>737</v>
      </c>
      <c r="BA989" s="791"/>
      <c r="BB989" s="793"/>
      <c r="BC989" s="793" t="s">
        <v>1713</v>
      </c>
      <c r="BD989" s="793"/>
      <c r="BE989" s="767" t="s">
        <v>1451</v>
      </c>
      <c r="BF989" s="785" t="s">
        <v>1452</v>
      </c>
      <c r="BG989" s="746" t="s">
        <v>737</v>
      </c>
      <c r="BH989" s="746"/>
      <c r="BI989" s="747"/>
    </row>
    <row r="990" spans="1:61" ht="94.5" customHeight="1">
      <c r="A990" s="846">
        <v>170782478</v>
      </c>
      <c r="B990" s="834">
        <v>17</v>
      </c>
      <c r="C990" s="751" t="s">
        <v>1434</v>
      </c>
      <c r="D990" s="753"/>
      <c r="E990" s="753" t="s">
        <v>1435</v>
      </c>
      <c r="F990" s="785"/>
      <c r="G990" s="754" t="s">
        <v>747</v>
      </c>
      <c r="H990" s="754" t="s">
        <v>748</v>
      </c>
      <c r="I990" s="847">
        <v>500</v>
      </c>
      <c r="J990" s="843" t="s">
        <v>749</v>
      </c>
      <c r="K990" s="848" t="s">
        <v>7490</v>
      </c>
      <c r="L990" s="786">
        <v>170780191</v>
      </c>
      <c r="M990" s="733" t="s">
        <v>7491</v>
      </c>
      <c r="N990" s="769" t="s">
        <v>7492</v>
      </c>
      <c r="O990" s="734" t="s">
        <v>7493</v>
      </c>
      <c r="P990" s="734"/>
      <c r="Q990" s="760"/>
      <c r="R990" s="736">
        <v>17600</v>
      </c>
      <c r="S990" s="760" t="s">
        <v>2613</v>
      </c>
      <c r="T990" s="728" t="s">
        <v>879</v>
      </c>
      <c r="U990" s="737" t="s">
        <v>7494</v>
      </c>
      <c r="V990" s="736"/>
      <c r="W990" s="734"/>
      <c r="X990" s="736"/>
      <c r="Y990" s="736"/>
      <c r="Z990" s="736" t="s">
        <v>7495</v>
      </c>
      <c r="AA990" s="736"/>
      <c r="AB990" s="734" t="s">
        <v>7496</v>
      </c>
      <c r="AC990" s="736" t="s">
        <v>7497</v>
      </c>
      <c r="AD990" s="736">
        <v>17205</v>
      </c>
      <c r="AE990" s="734" t="s">
        <v>7498</v>
      </c>
      <c r="AF990" s="736" t="s">
        <v>7495</v>
      </c>
      <c r="AG990" s="734"/>
      <c r="AH990" s="734"/>
      <c r="AI990" s="734"/>
      <c r="AJ990" s="734"/>
      <c r="AK990" s="734"/>
      <c r="AL990" s="734"/>
      <c r="AM990" s="763"/>
      <c r="AN990" s="738"/>
      <c r="AO990" s="772"/>
      <c r="AP990" s="691" t="s">
        <v>734</v>
      </c>
      <c r="AQ990" s="775" t="s">
        <v>734</v>
      </c>
      <c r="AR990" s="742" t="s">
        <v>748</v>
      </c>
      <c r="AS990" s="775" t="s">
        <v>7499</v>
      </c>
      <c r="AT990" s="742"/>
      <c r="AU990" s="743">
        <v>43831</v>
      </c>
      <c r="AV990" s="743">
        <v>45657</v>
      </c>
      <c r="AW990" s="744">
        <v>17</v>
      </c>
      <c r="AX990" s="743">
        <v>44361</v>
      </c>
      <c r="AY990" s="712" t="s">
        <v>869</v>
      </c>
      <c r="AZ990" s="775" t="s">
        <v>734</v>
      </c>
      <c r="BA990" s="791"/>
      <c r="BB990" s="793"/>
      <c r="BC990" s="793" t="s">
        <v>1713</v>
      </c>
      <c r="BD990" s="793"/>
      <c r="BE990" s="767" t="s">
        <v>2485</v>
      </c>
      <c r="BF990" s="785" t="s">
        <v>1452</v>
      </c>
      <c r="BG990" s="746" t="s">
        <v>737</v>
      </c>
      <c r="BH990" s="746"/>
      <c r="BI990" s="747"/>
    </row>
    <row r="991" spans="1:61" ht="40.15" customHeight="1">
      <c r="A991" s="819">
        <v>230001638</v>
      </c>
      <c r="B991" s="820">
        <v>23</v>
      </c>
      <c r="C991" s="753" t="s">
        <v>765</v>
      </c>
      <c r="D991" s="728"/>
      <c r="E991" s="753" t="s">
        <v>1035</v>
      </c>
      <c r="F991" s="785"/>
      <c r="G991" s="736" t="s">
        <v>715</v>
      </c>
      <c r="H991" s="736" t="s">
        <v>715</v>
      </c>
      <c r="I991" s="773">
        <v>255</v>
      </c>
      <c r="J991" s="734" t="s">
        <v>968</v>
      </c>
      <c r="K991" s="812" t="s">
        <v>7500</v>
      </c>
      <c r="L991" s="786">
        <v>230780074</v>
      </c>
      <c r="M991" s="733" t="s">
        <v>7501</v>
      </c>
      <c r="N991" s="812" t="s">
        <v>7502</v>
      </c>
      <c r="O991" s="734" t="s">
        <v>7503</v>
      </c>
      <c r="P991" s="734" t="s">
        <v>7504</v>
      </c>
      <c r="Q991" s="791"/>
      <c r="R991" s="736">
        <v>23320</v>
      </c>
      <c r="S991" s="791" t="s">
        <v>7505</v>
      </c>
      <c r="T991" s="728" t="s">
        <v>879</v>
      </c>
      <c r="U991" s="737" t="s">
        <v>7506</v>
      </c>
      <c r="V991" s="736"/>
      <c r="W991" s="734"/>
      <c r="X991" s="736"/>
      <c r="Y991" s="736"/>
      <c r="Z991" s="736" t="s">
        <v>7507</v>
      </c>
      <c r="AA991" s="734" t="s">
        <v>7508</v>
      </c>
      <c r="AB991" s="734" t="s">
        <v>7509</v>
      </c>
      <c r="AC991" s="736" t="s">
        <v>7510</v>
      </c>
      <c r="AD991" s="736">
        <v>23320</v>
      </c>
      <c r="AE991" s="734" t="s">
        <v>7511</v>
      </c>
      <c r="AF991" s="736" t="s">
        <v>7507</v>
      </c>
      <c r="AG991" s="791"/>
      <c r="AH991" s="791"/>
      <c r="AI991" s="791"/>
      <c r="AJ991" s="791"/>
      <c r="AK991" s="791"/>
      <c r="AL991" s="791"/>
      <c r="AM991" s="763"/>
      <c r="AN991" s="738"/>
      <c r="AO991" s="765"/>
      <c r="AP991" s="752" t="s">
        <v>737</v>
      </c>
      <c r="AQ991" s="859" t="s">
        <v>737</v>
      </c>
      <c r="AR991" s="691"/>
      <c r="AS991" s="752"/>
      <c r="AT991" s="822" t="s">
        <v>1769</v>
      </c>
      <c r="AU991" s="765" t="s">
        <v>763</v>
      </c>
      <c r="AV991" s="765" t="s">
        <v>763</v>
      </c>
      <c r="AW991" s="766" t="s">
        <v>763</v>
      </c>
      <c r="AX991" s="765"/>
      <c r="AY991" s="718"/>
      <c r="AZ991" s="752"/>
      <c r="BA991" s="791"/>
      <c r="BB991" s="793"/>
      <c r="BC991" s="793"/>
      <c r="BD991" s="793"/>
      <c r="BE991" s="773" t="s">
        <v>1049</v>
      </c>
      <c r="BF991" s="785" t="s">
        <v>1050</v>
      </c>
      <c r="BG991" s="746" t="s">
        <v>737</v>
      </c>
      <c r="BH991" s="746"/>
      <c r="BI991" s="747"/>
    </row>
    <row r="992" spans="1:61" ht="40.15" customHeight="1">
      <c r="A992" s="906">
        <v>230004020</v>
      </c>
      <c r="B992" s="820">
        <v>23</v>
      </c>
      <c r="C992" s="753" t="s">
        <v>765</v>
      </c>
      <c r="D992" s="728"/>
      <c r="E992" s="728" t="s">
        <v>1035</v>
      </c>
      <c r="F992" s="957"/>
      <c r="G992" s="736" t="s">
        <v>843</v>
      </c>
      <c r="H992" s="736" t="s">
        <v>843</v>
      </c>
      <c r="I992" s="908">
        <v>197</v>
      </c>
      <c r="J992" s="909" t="s">
        <v>2486</v>
      </c>
      <c r="K992" s="769" t="s">
        <v>7512</v>
      </c>
      <c r="L992" s="911">
        <v>230780074</v>
      </c>
      <c r="M992" s="733" t="s">
        <v>7501</v>
      </c>
      <c r="N992" s="812" t="s">
        <v>7502</v>
      </c>
      <c r="O992" s="912" t="s">
        <v>7513</v>
      </c>
      <c r="P992" s="912"/>
      <c r="Q992" s="913"/>
      <c r="R992" s="913">
        <v>23000</v>
      </c>
      <c r="S992" s="913" t="s">
        <v>1857</v>
      </c>
      <c r="T992" s="728" t="s">
        <v>879</v>
      </c>
      <c r="U992" s="737" t="s">
        <v>7514</v>
      </c>
      <c r="V992" s="913"/>
      <c r="W992" s="913"/>
      <c r="X992" s="913"/>
      <c r="Y992" s="913"/>
      <c r="Z992" s="913" t="s">
        <v>7515</v>
      </c>
      <c r="AA992" s="913"/>
      <c r="AB992" s="886" t="s">
        <v>7516</v>
      </c>
      <c r="AC992" s="886" t="s">
        <v>7510</v>
      </c>
      <c r="AD992" s="886">
        <v>23320</v>
      </c>
      <c r="AE992" s="886" t="s">
        <v>7511</v>
      </c>
      <c r="AF992" s="886" t="s">
        <v>7507</v>
      </c>
      <c r="AG992" s="736"/>
      <c r="AH992" s="736"/>
      <c r="AI992" s="736"/>
      <c r="AJ992" s="736"/>
      <c r="AK992" s="736"/>
      <c r="AL992" s="736"/>
      <c r="AM992" s="763"/>
      <c r="AN992" s="738"/>
      <c r="AO992" s="765"/>
      <c r="AP992" s="740" t="s">
        <v>737</v>
      </c>
      <c r="AQ992" s="752" t="s">
        <v>737</v>
      </c>
      <c r="AR992" s="691"/>
      <c r="AS992" s="752"/>
      <c r="AT992" s="691"/>
      <c r="AU992" s="765" t="s">
        <v>763</v>
      </c>
      <c r="AV992" s="765" t="s">
        <v>763</v>
      </c>
      <c r="AW992" s="766" t="s">
        <v>763</v>
      </c>
      <c r="AX992" s="765"/>
      <c r="AY992" s="691"/>
      <c r="AZ992" s="752"/>
      <c r="BA992" s="734"/>
      <c r="BB992" s="736"/>
      <c r="BC992" s="736"/>
      <c r="BD992" s="736"/>
      <c r="BE992" s="773" t="s">
        <v>1049</v>
      </c>
      <c r="BF992" s="723" t="s">
        <v>738</v>
      </c>
      <c r="BG992" s="746" t="s">
        <v>737</v>
      </c>
      <c r="BH992" s="746"/>
      <c r="BI992" s="747"/>
    </row>
    <row r="993" spans="1:61" ht="40.15" customHeight="1">
      <c r="A993" s="906">
        <v>230004756</v>
      </c>
      <c r="B993" s="820">
        <v>23</v>
      </c>
      <c r="C993" s="753" t="s">
        <v>765</v>
      </c>
      <c r="D993" s="728"/>
      <c r="E993" s="728" t="s">
        <v>1035</v>
      </c>
      <c r="F993" s="957"/>
      <c r="G993" s="736" t="s">
        <v>843</v>
      </c>
      <c r="H993" s="736" t="s">
        <v>843</v>
      </c>
      <c r="I993" s="908">
        <v>165</v>
      </c>
      <c r="J993" s="909" t="s">
        <v>844</v>
      </c>
      <c r="K993" s="910" t="s">
        <v>7517</v>
      </c>
      <c r="L993" s="911">
        <v>230780074</v>
      </c>
      <c r="M993" s="733" t="s">
        <v>7501</v>
      </c>
      <c r="N993" s="812" t="s">
        <v>7502</v>
      </c>
      <c r="O993" s="912" t="s">
        <v>7518</v>
      </c>
      <c r="P993" s="912" t="s">
        <v>7519</v>
      </c>
      <c r="Q993" s="913"/>
      <c r="R993" s="913">
        <v>23320</v>
      </c>
      <c r="S993" s="913" t="s">
        <v>7520</v>
      </c>
      <c r="T993" s="728" t="s">
        <v>879</v>
      </c>
      <c r="U993" s="737" t="s">
        <v>7506</v>
      </c>
      <c r="V993" s="913"/>
      <c r="W993" s="913"/>
      <c r="X993" s="913"/>
      <c r="Y993" s="913"/>
      <c r="Z993" s="913" t="s">
        <v>7507</v>
      </c>
      <c r="AA993" s="913"/>
      <c r="AB993" s="886" t="s">
        <v>7516</v>
      </c>
      <c r="AC993" s="886" t="s">
        <v>7510</v>
      </c>
      <c r="AD993" s="886">
        <v>23320</v>
      </c>
      <c r="AE993" s="886" t="s">
        <v>7511</v>
      </c>
      <c r="AF993" s="886" t="s">
        <v>7507</v>
      </c>
      <c r="AG993" s="736"/>
      <c r="AH993" s="736"/>
      <c r="AI993" s="736"/>
      <c r="AJ993" s="736"/>
      <c r="AK993" s="736"/>
      <c r="AL993" s="736"/>
      <c r="AM993" s="763"/>
      <c r="AN993" s="738"/>
      <c r="AO993" s="765"/>
      <c r="AP993" s="740" t="s">
        <v>737</v>
      </c>
      <c r="AQ993" s="752" t="s">
        <v>737</v>
      </c>
      <c r="AR993" s="691"/>
      <c r="AS993" s="752"/>
      <c r="AT993" s="691"/>
      <c r="AU993" s="765" t="s">
        <v>763</v>
      </c>
      <c r="AV993" s="765" t="s">
        <v>763</v>
      </c>
      <c r="AW993" s="766" t="s">
        <v>763</v>
      </c>
      <c r="AX993" s="765"/>
      <c r="AY993" s="691"/>
      <c r="AZ993" s="752"/>
      <c r="BA993" s="734"/>
      <c r="BB993" s="736"/>
      <c r="BC993" s="736"/>
      <c r="BD993" s="736"/>
      <c r="BE993" s="773" t="s">
        <v>1049</v>
      </c>
      <c r="BF993" s="723" t="s">
        <v>738</v>
      </c>
      <c r="BG993" s="746" t="s">
        <v>737</v>
      </c>
      <c r="BH993" s="746"/>
      <c r="BI993" s="747"/>
    </row>
    <row r="994" spans="1:61" ht="40.15" customHeight="1">
      <c r="A994" s="846">
        <v>230782898</v>
      </c>
      <c r="B994" s="820">
        <v>23</v>
      </c>
      <c r="C994" s="753" t="s">
        <v>765</v>
      </c>
      <c r="D994" s="728"/>
      <c r="E994" s="753" t="s">
        <v>1035</v>
      </c>
      <c r="F994" s="785"/>
      <c r="G994" s="754" t="s">
        <v>747</v>
      </c>
      <c r="H994" s="754" t="s">
        <v>748</v>
      </c>
      <c r="I994" s="847">
        <v>500</v>
      </c>
      <c r="J994" s="843" t="s">
        <v>749</v>
      </c>
      <c r="K994" s="856" t="s">
        <v>7521</v>
      </c>
      <c r="L994" s="786">
        <v>230780074</v>
      </c>
      <c r="M994" s="733" t="s">
        <v>7501</v>
      </c>
      <c r="N994" s="812" t="s">
        <v>7502</v>
      </c>
      <c r="O994" s="734" t="s">
        <v>7504</v>
      </c>
      <c r="P994" s="734" t="s">
        <v>7510</v>
      </c>
      <c r="Q994" s="760"/>
      <c r="R994" s="736">
        <v>23320</v>
      </c>
      <c r="S994" s="760" t="s">
        <v>7505</v>
      </c>
      <c r="T994" s="728" t="s">
        <v>879</v>
      </c>
      <c r="U994" s="737" t="s">
        <v>7506</v>
      </c>
      <c r="V994" s="736"/>
      <c r="W994" s="734"/>
      <c r="X994" s="736"/>
      <c r="Y994" s="736"/>
      <c r="Z994" s="736" t="s">
        <v>7507</v>
      </c>
      <c r="AA994" s="736"/>
      <c r="AB994" s="734" t="s">
        <v>7509</v>
      </c>
      <c r="AC994" s="736" t="s">
        <v>7510</v>
      </c>
      <c r="AD994" s="736">
        <v>23320</v>
      </c>
      <c r="AE994" s="734" t="s">
        <v>7511</v>
      </c>
      <c r="AF994" s="736" t="s">
        <v>7507</v>
      </c>
      <c r="AG994" s="791"/>
      <c r="AH994" s="791"/>
      <c r="AI994" s="791"/>
      <c r="AJ994" s="791"/>
      <c r="AK994" s="791"/>
      <c r="AL994" s="791"/>
      <c r="AM994" s="763"/>
      <c r="AN994" s="738"/>
      <c r="AO994" s="858"/>
      <c r="AP994" s="904" t="s">
        <v>734</v>
      </c>
      <c r="AQ994" s="859" t="s">
        <v>737</v>
      </c>
      <c r="AR994" s="691"/>
      <c r="AS994" s="752"/>
      <c r="AT994" s="822" t="s">
        <v>1769</v>
      </c>
      <c r="AU994" s="765" t="s">
        <v>763</v>
      </c>
      <c r="AV994" s="765" t="s">
        <v>763</v>
      </c>
      <c r="AW994" s="766" t="s">
        <v>763</v>
      </c>
      <c r="AX994" s="765"/>
      <c r="AY994" s="718"/>
      <c r="AZ994" s="752"/>
      <c r="BA994" s="791"/>
      <c r="BB994" s="793"/>
      <c r="BC994" s="793"/>
      <c r="BD994" s="793"/>
      <c r="BE994" s="773" t="s">
        <v>1049</v>
      </c>
      <c r="BF994" s="785" t="s">
        <v>1050</v>
      </c>
      <c r="BG994" s="746" t="s">
        <v>737</v>
      </c>
      <c r="BH994" s="746"/>
      <c r="BI994" s="747"/>
    </row>
    <row r="995" spans="1:61" ht="40.15" customHeight="1">
      <c r="A995" s="749">
        <v>330014978</v>
      </c>
      <c r="B995" s="825">
        <v>33</v>
      </c>
      <c r="C995" s="751" t="s">
        <v>1277</v>
      </c>
      <c r="D995" s="752"/>
      <c r="E995" s="753" t="s">
        <v>1055</v>
      </c>
      <c r="F995" s="826"/>
      <c r="G995" s="736" t="s">
        <v>715</v>
      </c>
      <c r="H995" s="754" t="s">
        <v>715</v>
      </c>
      <c r="I995" s="730">
        <v>188</v>
      </c>
      <c r="J995" s="816" t="s">
        <v>985</v>
      </c>
      <c r="K995" s="757" t="s">
        <v>7522</v>
      </c>
      <c r="L995" s="758">
        <v>330027509</v>
      </c>
      <c r="M995" s="733" t="s">
        <v>7523</v>
      </c>
      <c r="N995" s="769" t="s">
        <v>7524</v>
      </c>
      <c r="O995" s="734" t="s">
        <v>7525</v>
      </c>
      <c r="P995" s="734" t="s">
        <v>7526</v>
      </c>
      <c r="Q995" s="736"/>
      <c r="R995" s="736">
        <v>33192</v>
      </c>
      <c r="S995" s="761" t="s">
        <v>4127</v>
      </c>
      <c r="T995" s="728" t="s">
        <v>879</v>
      </c>
      <c r="U995" s="737" t="s">
        <v>7527</v>
      </c>
      <c r="V995" s="736"/>
      <c r="W995" s="736"/>
      <c r="X995" s="736"/>
      <c r="Y995" s="736"/>
      <c r="Z995" s="736" t="s">
        <v>7528</v>
      </c>
      <c r="AA995" s="736"/>
      <c r="AB995" s="734" t="s">
        <v>7525</v>
      </c>
      <c r="AC995" s="736" t="s">
        <v>7526</v>
      </c>
      <c r="AD995" s="736">
        <v>33192</v>
      </c>
      <c r="AE995" s="734" t="s">
        <v>4160</v>
      </c>
      <c r="AF995" s="736" t="s">
        <v>7529</v>
      </c>
      <c r="AG995" s="736"/>
      <c r="AH995" s="736"/>
      <c r="AI995" s="736"/>
      <c r="AJ995" s="736"/>
      <c r="AK995" s="734"/>
      <c r="AL995" s="736"/>
      <c r="AM995" s="763"/>
      <c r="AN995" s="738"/>
      <c r="AO995" s="764"/>
      <c r="AP995" s="740" t="s">
        <v>737</v>
      </c>
      <c r="AQ995" s="691" t="s">
        <v>737</v>
      </c>
      <c r="AR995" s="691"/>
      <c r="AS995" s="752"/>
      <c r="AT995" s="691"/>
      <c r="AU995" s="765" t="s">
        <v>763</v>
      </c>
      <c r="AV995" s="765" t="s">
        <v>763</v>
      </c>
      <c r="AW995" s="766" t="s">
        <v>763</v>
      </c>
      <c r="AX995" s="765"/>
      <c r="AY995" s="691"/>
      <c r="AZ995" s="752"/>
      <c r="BA995" s="734"/>
      <c r="BB995" s="736"/>
      <c r="BC995" s="736"/>
      <c r="BD995" s="736"/>
      <c r="BE995" s="767" t="s">
        <v>1941</v>
      </c>
      <c r="BF995" s="753" t="s">
        <v>1070</v>
      </c>
      <c r="BG995" s="746" t="s">
        <v>737</v>
      </c>
      <c r="BH995" s="746"/>
      <c r="BI995" s="747"/>
    </row>
    <row r="996" spans="1:61" ht="40.15" customHeight="1">
      <c r="A996" s="749">
        <v>330025768</v>
      </c>
      <c r="B996" s="825">
        <v>33</v>
      </c>
      <c r="C996" s="751" t="s">
        <v>1277</v>
      </c>
      <c r="D996" s="752"/>
      <c r="E996" s="753" t="s">
        <v>1055</v>
      </c>
      <c r="F996" s="826"/>
      <c r="G996" s="736" t="s">
        <v>715</v>
      </c>
      <c r="H996" s="754" t="s">
        <v>715</v>
      </c>
      <c r="I996" s="755">
        <v>255</v>
      </c>
      <c r="J996" s="756" t="s">
        <v>968</v>
      </c>
      <c r="K996" s="757" t="s">
        <v>7530</v>
      </c>
      <c r="L996" s="758">
        <v>330027509</v>
      </c>
      <c r="M996" s="733" t="s">
        <v>7523</v>
      </c>
      <c r="N996" s="769" t="s">
        <v>7524</v>
      </c>
      <c r="O996" s="734" t="s">
        <v>7531</v>
      </c>
      <c r="P996" s="734" t="s">
        <v>7526</v>
      </c>
      <c r="Q996" s="736"/>
      <c r="R996" s="736">
        <v>33192</v>
      </c>
      <c r="S996" s="761" t="s">
        <v>4127</v>
      </c>
      <c r="T996" s="728" t="s">
        <v>879</v>
      </c>
      <c r="U996" s="737" t="s">
        <v>7532</v>
      </c>
      <c r="V996" s="736"/>
      <c r="W996" s="736"/>
      <c r="X996" s="736"/>
      <c r="Y996" s="736"/>
      <c r="Z996" s="736" t="s">
        <v>7533</v>
      </c>
      <c r="AA996" s="736"/>
      <c r="AB996" s="734" t="s">
        <v>7525</v>
      </c>
      <c r="AC996" s="736" t="s">
        <v>7526</v>
      </c>
      <c r="AD996" s="736">
        <v>33192</v>
      </c>
      <c r="AE996" s="734" t="s">
        <v>4160</v>
      </c>
      <c r="AF996" s="736" t="s">
        <v>7529</v>
      </c>
      <c r="AG996" s="736"/>
      <c r="AH996" s="736"/>
      <c r="AI996" s="736"/>
      <c r="AJ996" s="736"/>
      <c r="AK996" s="734" t="s">
        <v>7534</v>
      </c>
      <c r="AL996" s="736"/>
      <c r="AM996" s="763"/>
      <c r="AN996" s="738"/>
      <c r="AO996" s="764"/>
      <c r="AP996" s="740" t="s">
        <v>737</v>
      </c>
      <c r="AQ996" s="691" t="s">
        <v>737</v>
      </c>
      <c r="AR996" s="691"/>
      <c r="AS996" s="752"/>
      <c r="AT996" s="691"/>
      <c r="AU996" s="765" t="s">
        <v>763</v>
      </c>
      <c r="AV996" s="765" t="s">
        <v>763</v>
      </c>
      <c r="AW996" s="766" t="s">
        <v>763</v>
      </c>
      <c r="AX996" s="765"/>
      <c r="AY996" s="691"/>
      <c r="AZ996" s="752"/>
      <c r="BA996" s="734"/>
      <c r="BB996" s="736"/>
      <c r="BC996" s="736"/>
      <c r="BD996" s="736"/>
      <c r="BE996" s="767" t="s">
        <v>1941</v>
      </c>
      <c r="BF996" s="753" t="s">
        <v>1070</v>
      </c>
      <c r="BG996" s="746" t="s">
        <v>737</v>
      </c>
      <c r="BH996" s="746"/>
      <c r="BI996" s="747"/>
    </row>
    <row r="997" spans="1:61" ht="40.15" customHeight="1">
      <c r="A997" s="749">
        <v>330056094</v>
      </c>
      <c r="B997" s="825">
        <v>33</v>
      </c>
      <c r="C997" s="751" t="s">
        <v>1277</v>
      </c>
      <c r="D997" s="752"/>
      <c r="E997" s="753" t="s">
        <v>1055</v>
      </c>
      <c r="F997" s="826"/>
      <c r="G997" s="736" t="s">
        <v>715</v>
      </c>
      <c r="H997" s="754" t="s">
        <v>715</v>
      </c>
      <c r="I997" s="773">
        <v>448</v>
      </c>
      <c r="J997" s="734" t="s">
        <v>1018</v>
      </c>
      <c r="K997" s="757" t="s">
        <v>7535</v>
      </c>
      <c r="L997" s="758">
        <v>330027509</v>
      </c>
      <c r="M997" s="733" t="s">
        <v>7523</v>
      </c>
      <c r="N997" s="769" t="s">
        <v>7524</v>
      </c>
      <c r="O997" s="734" t="s">
        <v>7525</v>
      </c>
      <c r="P997" s="734" t="s">
        <v>7526</v>
      </c>
      <c r="Q997" s="736"/>
      <c r="R997" s="736">
        <v>33192</v>
      </c>
      <c r="S997" s="761" t="s">
        <v>4127</v>
      </c>
      <c r="T997" s="728" t="s">
        <v>879</v>
      </c>
      <c r="U997" s="737" t="s">
        <v>7536</v>
      </c>
      <c r="V997" s="736"/>
      <c r="W997" s="736"/>
      <c r="X997" s="736"/>
      <c r="Y997" s="736"/>
      <c r="Z997" s="736" t="s">
        <v>7537</v>
      </c>
      <c r="AA997" s="736"/>
      <c r="AB997" s="734" t="s">
        <v>7525</v>
      </c>
      <c r="AC997" s="736" t="s">
        <v>7526</v>
      </c>
      <c r="AD997" s="736">
        <v>33192</v>
      </c>
      <c r="AE997" s="734" t="s">
        <v>4160</v>
      </c>
      <c r="AF997" s="736" t="s">
        <v>7529</v>
      </c>
      <c r="AG997" s="736"/>
      <c r="AH997" s="736"/>
      <c r="AI997" s="736"/>
      <c r="AJ997" s="736"/>
      <c r="AK997" s="734"/>
      <c r="AL997" s="736"/>
      <c r="AM997" s="763"/>
      <c r="AN997" s="738"/>
      <c r="AO997" s="764"/>
      <c r="AP997" s="740" t="s">
        <v>737</v>
      </c>
      <c r="AQ997" s="691" t="s">
        <v>737</v>
      </c>
      <c r="AR997" s="691"/>
      <c r="AS997" s="752"/>
      <c r="AT997" s="691"/>
      <c r="AU997" s="765" t="s">
        <v>763</v>
      </c>
      <c r="AV997" s="765" t="s">
        <v>763</v>
      </c>
      <c r="AW997" s="766" t="s">
        <v>763</v>
      </c>
      <c r="AX997" s="765"/>
      <c r="AY997" s="691"/>
      <c r="AZ997" s="752"/>
      <c r="BA997" s="734"/>
      <c r="BB997" s="736"/>
      <c r="BC997" s="736"/>
      <c r="BD997" s="736"/>
      <c r="BE997" s="767" t="s">
        <v>1941</v>
      </c>
      <c r="BF997" s="753" t="s">
        <v>1070</v>
      </c>
      <c r="BG997" s="746" t="s">
        <v>737</v>
      </c>
      <c r="BH997" s="746"/>
      <c r="BI997" s="747"/>
    </row>
    <row r="998" spans="1:61" ht="40.15" customHeight="1">
      <c r="A998" s="749">
        <v>330785130</v>
      </c>
      <c r="B998" s="825">
        <v>33</v>
      </c>
      <c r="C998" s="751" t="s">
        <v>1277</v>
      </c>
      <c r="D998" s="752"/>
      <c r="E998" s="753" t="s">
        <v>1055</v>
      </c>
      <c r="F998" s="826"/>
      <c r="G998" s="736" t="s">
        <v>747</v>
      </c>
      <c r="H998" s="754" t="s">
        <v>748</v>
      </c>
      <c r="I998" s="755">
        <v>500</v>
      </c>
      <c r="J998" s="756" t="s">
        <v>749</v>
      </c>
      <c r="K998" s="757" t="s">
        <v>7538</v>
      </c>
      <c r="L998" s="758">
        <v>330027509</v>
      </c>
      <c r="M998" s="733" t="s">
        <v>7523</v>
      </c>
      <c r="N998" s="769" t="s">
        <v>7524</v>
      </c>
      <c r="O998" s="734" t="s">
        <v>7539</v>
      </c>
      <c r="P998" s="734" t="s">
        <v>7526</v>
      </c>
      <c r="Q998" s="736"/>
      <c r="R998" s="736">
        <v>33192</v>
      </c>
      <c r="S998" s="761" t="s">
        <v>4127</v>
      </c>
      <c r="T998" s="728" t="s">
        <v>879</v>
      </c>
      <c r="U998" s="737" t="s">
        <v>7532</v>
      </c>
      <c r="V998" s="736"/>
      <c r="W998" s="736"/>
      <c r="X998" s="736"/>
      <c r="Y998" s="736"/>
      <c r="Z998" s="736" t="s">
        <v>7540</v>
      </c>
      <c r="AA998" s="736"/>
      <c r="AB998" s="734" t="s">
        <v>7525</v>
      </c>
      <c r="AC998" s="736" t="s">
        <v>7526</v>
      </c>
      <c r="AD998" s="736">
        <v>33192</v>
      </c>
      <c r="AE998" s="734" t="s">
        <v>4160</v>
      </c>
      <c r="AF998" s="736" t="s">
        <v>7529</v>
      </c>
      <c r="AG998" s="736"/>
      <c r="AH998" s="736"/>
      <c r="AI998" s="736"/>
      <c r="AJ998" s="736"/>
      <c r="AK998" s="736"/>
      <c r="AL998" s="736"/>
      <c r="AM998" s="763"/>
      <c r="AN998" s="738"/>
      <c r="AO998" s="764"/>
      <c r="AP998" s="691" t="s">
        <v>734</v>
      </c>
      <c r="AQ998" s="691" t="s">
        <v>737</v>
      </c>
      <c r="AR998" s="691"/>
      <c r="AS998" s="752"/>
      <c r="AT998" s="691"/>
      <c r="AU998" s="765" t="s">
        <v>763</v>
      </c>
      <c r="AV998" s="765" t="s">
        <v>763</v>
      </c>
      <c r="AW998" s="766" t="s">
        <v>763</v>
      </c>
      <c r="AX998" s="765"/>
      <c r="AY998" s="691"/>
      <c r="AZ998" s="752"/>
      <c r="BA998" s="734"/>
      <c r="BB998" s="736"/>
      <c r="BC998" s="736"/>
      <c r="BD998" s="736"/>
      <c r="BE998" s="735" t="s">
        <v>713</v>
      </c>
      <c r="BF998" s="753" t="s">
        <v>1070</v>
      </c>
      <c r="BG998" s="746" t="s">
        <v>737</v>
      </c>
      <c r="BH998" s="746"/>
      <c r="BI998" s="747"/>
    </row>
    <row r="999" spans="1:61" ht="40.15" customHeight="1">
      <c r="A999" s="868">
        <v>330792656</v>
      </c>
      <c r="B999" s="825">
        <v>33</v>
      </c>
      <c r="C999" s="751" t="s">
        <v>1277</v>
      </c>
      <c r="D999" s="752"/>
      <c r="E999" s="753" t="s">
        <v>1055</v>
      </c>
      <c r="F999" s="826"/>
      <c r="G999" s="736" t="s">
        <v>747</v>
      </c>
      <c r="H999" s="754" t="s">
        <v>748</v>
      </c>
      <c r="I999" s="755">
        <v>500</v>
      </c>
      <c r="J999" s="756" t="s">
        <v>749</v>
      </c>
      <c r="K999" s="869" t="s">
        <v>7541</v>
      </c>
      <c r="L999" s="870">
        <v>330027509</v>
      </c>
      <c r="M999" s="733" t="s">
        <v>7523</v>
      </c>
      <c r="N999" s="769" t="s">
        <v>7524</v>
      </c>
      <c r="O999" s="756" t="s">
        <v>7542</v>
      </c>
      <c r="P999" s="756" t="s">
        <v>7543</v>
      </c>
      <c r="Q999" s="734" t="s">
        <v>7544</v>
      </c>
      <c r="R999" s="736">
        <v>33212</v>
      </c>
      <c r="S999" s="871" t="s">
        <v>7545</v>
      </c>
      <c r="T999" s="728" t="s">
        <v>879</v>
      </c>
      <c r="U999" s="737" t="s">
        <v>7532</v>
      </c>
      <c r="V999" s="736"/>
      <c r="W999" s="736"/>
      <c r="X999" s="736"/>
      <c r="Y999" s="736"/>
      <c r="Z999" s="736" t="s">
        <v>7546</v>
      </c>
      <c r="AA999" s="736"/>
      <c r="AB999" s="734" t="s">
        <v>7547</v>
      </c>
      <c r="AC999" s="736" t="s">
        <v>7526</v>
      </c>
      <c r="AD999" s="736">
        <v>33192</v>
      </c>
      <c r="AE999" s="734" t="s">
        <v>4160</v>
      </c>
      <c r="AF999" s="736" t="s">
        <v>7529</v>
      </c>
      <c r="AG999" s="736"/>
      <c r="AH999" s="736"/>
      <c r="AI999" s="736"/>
      <c r="AJ999" s="736"/>
      <c r="AK999" s="736"/>
      <c r="AL999" s="736"/>
      <c r="AM999" s="763"/>
      <c r="AN999" s="738"/>
      <c r="AO999" s="764"/>
      <c r="AP999" s="691" t="s">
        <v>734</v>
      </c>
      <c r="AQ999" s="691" t="s">
        <v>737</v>
      </c>
      <c r="AR999" s="691"/>
      <c r="AS999" s="752"/>
      <c r="AT999" s="691"/>
      <c r="AU999" s="765" t="s">
        <v>763</v>
      </c>
      <c r="AV999" s="765" t="s">
        <v>763</v>
      </c>
      <c r="AW999" s="766" t="s">
        <v>763</v>
      </c>
      <c r="AX999" s="765"/>
      <c r="AY999" s="691"/>
      <c r="AZ999" s="752"/>
      <c r="BA999" s="734"/>
      <c r="BB999" s="736"/>
      <c r="BC999" s="736"/>
      <c r="BD999" s="736"/>
      <c r="BE999" s="727" t="s">
        <v>713</v>
      </c>
      <c r="BF999" s="753" t="s">
        <v>1070</v>
      </c>
      <c r="BG999" s="746" t="s">
        <v>737</v>
      </c>
      <c r="BH999" s="963" t="s">
        <v>3612</v>
      </c>
      <c r="BI999" s="985">
        <v>330785130</v>
      </c>
    </row>
    <row r="1000" spans="1:61" ht="56.25" customHeight="1">
      <c r="A1000" s="749">
        <v>400780441</v>
      </c>
      <c r="B1000" s="827">
        <v>40</v>
      </c>
      <c r="C1000" s="751" t="s">
        <v>713</v>
      </c>
      <c r="D1000" s="727"/>
      <c r="E1000" s="753" t="s">
        <v>1149</v>
      </c>
      <c r="F1000" s="752"/>
      <c r="G1000" s="736" t="s">
        <v>715</v>
      </c>
      <c r="H1000" s="754" t="s">
        <v>715</v>
      </c>
      <c r="I1000" s="755">
        <v>437</v>
      </c>
      <c r="J1000" s="756" t="s">
        <v>990</v>
      </c>
      <c r="K1000" s="757" t="s">
        <v>7548</v>
      </c>
      <c r="L1000" s="758">
        <v>400000253</v>
      </c>
      <c r="M1000" s="733" t="s">
        <v>7549</v>
      </c>
      <c r="N1000" s="769" t="s">
        <v>7549</v>
      </c>
      <c r="O1000" s="734" t="s">
        <v>7550</v>
      </c>
      <c r="P1000" s="760"/>
      <c r="Q1000" s="736"/>
      <c r="R1000" s="736">
        <v>40300</v>
      </c>
      <c r="S1000" s="761" t="s">
        <v>7551</v>
      </c>
      <c r="T1000" s="728" t="s">
        <v>722</v>
      </c>
      <c r="U1000" s="737" t="s">
        <v>7552</v>
      </c>
      <c r="V1000" s="736"/>
      <c r="W1000" s="736"/>
      <c r="X1000" s="736"/>
      <c r="Y1000" s="736"/>
      <c r="Z1000" s="736" t="s">
        <v>7553</v>
      </c>
      <c r="AA1000" s="736"/>
      <c r="AB1000" s="734" t="s">
        <v>7550</v>
      </c>
      <c r="AC1000" s="736"/>
      <c r="AD1000" s="736">
        <v>40300</v>
      </c>
      <c r="AE1000" s="734" t="s">
        <v>7551</v>
      </c>
      <c r="AF1000" s="736" t="s">
        <v>7553</v>
      </c>
      <c r="AG1000" s="736"/>
      <c r="AH1000" s="736"/>
      <c r="AI1000" s="736"/>
      <c r="AJ1000" s="736"/>
      <c r="AK1000" s="736"/>
      <c r="AL1000" s="736"/>
      <c r="AM1000" s="763"/>
      <c r="AN1000" s="738"/>
      <c r="AO1000" s="764"/>
      <c r="AP1000" s="740" t="s">
        <v>737</v>
      </c>
      <c r="AQ1000" s="691" t="s">
        <v>737</v>
      </c>
      <c r="AR1000" s="691"/>
      <c r="AS1000" s="752"/>
      <c r="AT1000" s="691"/>
      <c r="AU1000" s="765" t="s">
        <v>763</v>
      </c>
      <c r="AV1000" s="765" t="s">
        <v>763</v>
      </c>
      <c r="AW1000" s="766" t="s">
        <v>763</v>
      </c>
      <c r="AX1000" s="765"/>
      <c r="AY1000" s="691"/>
      <c r="AZ1000" s="752"/>
      <c r="BA1000" s="734"/>
      <c r="BB1000" s="736"/>
      <c r="BC1000" s="736"/>
      <c r="BD1000" s="736"/>
      <c r="BE1000" s="767" t="s">
        <v>1160</v>
      </c>
      <c r="BF1000" s="794" t="s">
        <v>902</v>
      </c>
      <c r="BG1000" s="746" t="s">
        <v>737</v>
      </c>
      <c r="BH1000" s="746"/>
      <c r="BI1000" s="747"/>
    </row>
    <row r="1001" spans="1:61" ht="68.25" customHeight="1">
      <c r="A1001" s="749">
        <v>470009267</v>
      </c>
      <c r="B1001" s="849">
        <v>47</v>
      </c>
      <c r="C1001" s="751" t="s">
        <v>1787</v>
      </c>
      <c r="D1001" s="833"/>
      <c r="E1001" s="753" t="s">
        <v>1714</v>
      </c>
      <c r="F1001" s="753"/>
      <c r="G1001" s="736" t="s">
        <v>747</v>
      </c>
      <c r="H1001" s="754" t="s">
        <v>748</v>
      </c>
      <c r="I1001" s="755">
        <v>500</v>
      </c>
      <c r="J1001" s="756" t="s">
        <v>749</v>
      </c>
      <c r="K1001" s="757" t="s">
        <v>7554</v>
      </c>
      <c r="L1001" s="758">
        <v>470012980</v>
      </c>
      <c r="M1001" s="733" t="s">
        <v>7555</v>
      </c>
      <c r="N1001" s="769" t="s">
        <v>7555</v>
      </c>
      <c r="O1001" s="734"/>
      <c r="P1001" s="760"/>
      <c r="Q1001" s="736"/>
      <c r="R1001" s="736">
        <v>47250</v>
      </c>
      <c r="S1001" s="761" t="s">
        <v>7556</v>
      </c>
      <c r="T1001" s="728" t="s">
        <v>2084</v>
      </c>
      <c r="U1001" s="737" t="s">
        <v>7557</v>
      </c>
      <c r="V1001" s="736"/>
      <c r="W1001" s="736"/>
      <c r="X1001" s="736"/>
      <c r="Y1001" s="736"/>
      <c r="Z1001" s="736" t="s">
        <v>7558</v>
      </c>
      <c r="AA1001" s="736"/>
      <c r="AB1001" s="734"/>
      <c r="AC1001" s="736"/>
      <c r="AD1001" s="736">
        <v>47250</v>
      </c>
      <c r="AE1001" s="734" t="s">
        <v>7556</v>
      </c>
      <c r="AF1001" s="736" t="s">
        <v>7558</v>
      </c>
      <c r="AG1001" s="736"/>
      <c r="AH1001" s="736"/>
      <c r="AI1001" s="736"/>
      <c r="AJ1001" s="736"/>
      <c r="AK1001" s="736"/>
      <c r="AL1001" s="736"/>
      <c r="AM1001" s="763"/>
      <c r="AN1001" s="738"/>
      <c r="AO1001" s="764"/>
      <c r="AP1001" s="691" t="s">
        <v>734</v>
      </c>
      <c r="AQ1001" s="691" t="s">
        <v>737</v>
      </c>
      <c r="AR1001" s="691"/>
      <c r="AS1001" s="752"/>
      <c r="AT1001" s="691"/>
      <c r="AU1001" s="765" t="s">
        <v>763</v>
      </c>
      <c r="AV1001" s="765" t="s">
        <v>763</v>
      </c>
      <c r="AW1001" s="766" t="s">
        <v>763</v>
      </c>
      <c r="AX1001" s="765"/>
      <c r="AY1001" s="691"/>
      <c r="AZ1001" s="752"/>
      <c r="BA1001" s="734"/>
      <c r="BB1001" s="736"/>
      <c r="BC1001" s="736"/>
      <c r="BD1001" s="736"/>
      <c r="BE1001" s="734" t="s">
        <v>1358</v>
      </c>
      <c r="BF1001" s="794" t="s">
        <v>1723</v>
      </c>
      <c r="BG1001" s="746" t="s">
        <v>737</v>
      </c>
      <c r="BH1001" s="746"/>
      <c r="BI1001" s="747"/>
    </row>
    <row r="1002" spans="1:61" ht="68.45" customHeight="1">
      <c r="A1002" s="749">
        <v>240007682</v>
      </c>
      <c r="B1002" s="840">
        <v>24</v>
      </c>
      <c r="C1002" s="751" t="s">
        <v>765</v>
      </c>
      <c r="D1002" s="920"/>
      <c r="E1002" s="753" t="s">
        <v>4106</v>
      </c>
      <c r="F1002" s="753" t="s">
        <v>1594</v>
      </c>
      <c r="G1002" s="736" t="s">
        <v>747</v>
      </c>
      <c r="H1002" s="754" t="s">
        <v>748</v>
      </c>
      <c r="I1002" s="755">
        <v>500</v>
      </c>
      <c r="J1002" s="756" t="s">
        <v>749</v>
      </c>
      <c r="K1002" s="778" t="s">
        <v>7559</v>
      </c>
      <c r="L1002" s="758">
        <v>240016055</v>
      </c>
      <c r="M1002" s="733" t="s">
        <v>7560</v>
      </c>
      <c r="N1002" s="769" t="s">
        <v>7561</v>
      </c>
      <c r="O1002" s="734" t="s">
        <v>7562</v>
      </c>
      <c r="P1002" s="734" t="s">
        <v>3144</v>
      </c>
      <c r="Q1002" s="736"/>
      <c r="R1002" s="736">
        <v>24600</v>
      </c>
      <c r="S1002" s="761" t="s">
        <v>2984</v>
      </c>
      <c r="T1002" s="728" t="s">
        <v>879</v>
      </c>
      <c r="U1002" s="737" t="s">
        <v>7563</v>
      </c>
      <c r="V1002" s="736"/>
      <c r="W1002" s="736"/>
      <c r="X1002" s="736"/>
      <c r="Y1002" s="736"/>
      <c r="Z1002" s="736" t="s">
        <v>7564</v>
      </c>
      <c r="AA1002" s="736"/>
      <c r="AB1002" s="734" t="s">
        <v>7565</v>
      </c>
      <c r="AC1002" s="736" t="s">
        <v>3144</v>
      </c>
      <c r="AD1002" s="736">
        <v>24600</v>
      </c>
      <c r="AE1002" s="734" t="s">
        <v>2984</v>
      </c>
      <c r="AF1002" s="736" t="s">
        <v>7564</v>
      </c>
      <c r="AG1002" s="736"/>
      <c r="AH1002" s="736"/>
      <c r="AI1002" s="736"/>
      <c r="AJ1002" s="734"/>
      <c r="AK1002" s="736"/>
      <c r="AL1002" s="736"/>
      <c r="AM1002" s="763"/>
      <c r="AN1002" s="738"/>
      <c r="AO1002" s="739"/>
      <c r="AP1002" s="936" t="s">
        <v>734</v>
      </c>
      <c r="AQ1002" s="822" t="s">
        <v>734</v>
      </c>
      <c r="AR1002" s="742" t="s">
        <v>7566</v>
      </c>
      <c r="AS1002" s="742" t="s">
        <v>7567</v>
      </c>
      <c r="AT1002" s="822" t="s">
        <v>7568</v>
      </c>
      <c r="AU1002" s="743">
        <v>43466</v>
      </c>
      <c r="AV1002" s="743">
        <v>45657</v>
      </c>
      <c r="AW1002" s="744">
        <v>24</v>
      </c>
      <c r="AX1002" s="743">
        <v>45093</v>
      </c>
      <c r="AY1002" s="742" t="s">
        <v>7569</v>
      </c>
      <c r="AZ1002" s="743"/>
      <c r="BA1002" s="734"/>
      <c r="BB1002" s="734" t="s">
        <v>7570</v>
      </c>
      <c r="BC1002" s="736"/>
      <c r="BD1002" s="736"/>
      <c r="BE1002" s="773" t="s">
        <v>4114</v>
      </c>
      <c r="BF1002" s="794" t="s">
        <v>1610</v>
      </c>
      <c r="BG1002" s="746" t="s">
        <v>737</v>
      </c>
      <c r="BH1002" s="746"/>
      <c r="BI1002" s="747"/>
    </row>
    <row r="1003" spans="1:61" ht="54" customHeight="1">
      <c r="A1003" s="749">
        <v>240009464</v>
      </c>
      <c r="B1003" s="840">
        <v>24</v>
      </c>
      <c r="C1003" s="751" t="s">
        <v>765</v>
      </c>
      <c r="D1003" s="920"/>
      <c r="E1003" s="753" t="s">
        <v>4106</v>
      </c>
      <c r="F1003" s="753" t="s">
        <v>1594</v>
      </c>
      <c r="G1003" s="736" t="s">
        <v>2171</v>
      </c>
      <c r="H1003" s="754" t="s">
        <v>748</v>
      </c>
      <c r="I1003" s="770">
        <v>354</v>
      </c>
      <c r="J1003" s="771" t="s">
        <v>771</v>
      </c>
      <c r="K1003" s="757" t="s">
        <v>7571</v>
      </c>
      <c r="L1003" s="758">
        <v>240016055</v>
      </c>
      <c r="M1003" s="733" t="s">
        <v>7560</v>
      </c>
      <c r="N1003" s="769" t="s">
        <v>7561</v>
      </c>
      <c r="O1003" s="760" t="s">
        <v>7572</v>
      </c>
      <c r="P1003" s="760" t="s">
        <v>3144</v>
      </c>
      <c r="Q1003" s="736"/>
      <c r="R1003" s="736">
        <v>24600</v>
      </c>
      <c r="S1003" s="761" t="s">
        <v>2984</v>
      </c>
      <c r="T1003" s="728" t="s">
        <v>879</v>
      </c>
      <c r="U1003" s="737" t="s">
        <v>7573</v>
      </c>
      <c r="V1003" s="736"/>
      <c r="W1003" s="736"/>
      <c r="X1003" s="736"/>
      <c r="Y1003" s="736"/>
      <c r="Z1003" s="736" t="s">
        <v>7574</v>
      </c>
      <c r="AA1003" s="736"/>
      <c r="AB1003" s="734" t="s">
        <v>7575</v>
      </c>
      <c r="AC1003" s="736" t="s">
        <v>3144</v>
      </c>
      <c r="AD1003" s="736">
        <v>24600</v>
      </c>
      <c r="AE1003" s="734" t="s">
        <v>2984</v>
      </c>
      <c r="AF1003" s="736" t="s">
        <v>7564</v>
      </c>
      <c r="AG1003" s="736"/>
      <c r="AH1003" s="736"/>
      <c r="AI1003" s="736"/>
      <c r="AJ1003" s="734"/>
      <c r="AK1003" s="736"/>
      <c r="AL1003" s="736"/>
      <c r="AM1003" s="763"/>
      <c r="AN1003" s="738"/>
      <c r="AO1003" s="764"/>
      <c r="AP1003" s="937" t="s">
        <v>734</v>
      </c>
      <c r="AQ1003" s="822" t="s">
        <v>734</v>
      </c>
      <c r="AR1003" s="742" t="s">
        <v>7566</v>
      </c>
      <c r="AS1003" s="775" t="s">
        <v>7567</v>
      </c>
      <c r="AT1003" s="822" t="s">
        <v>7568</v>
      </c>
      <c r="AU1003" s="743">
        <v>43466</v>
      </c>
      <c r="AV1003" s="743">
        <v>45657</v>
      </c>
      <c r="AW1003" s="744">
        <v>24</v>
      </c>
      <c r="AX1003" s="743">
        <v>45093</v>
      </c>
      <c r="AY1003" s="742" t="s">
        <v>7569</v>
      </c>
      <c r="AZ1003" s="743"/>
      <c r="BA1003" s="773"/>
      <c r="BB1003" s="736"/>
      <c r="BC1003" s="736"/>
      <c r="BD1003" s="736"/>
      <c r="BE1003" s="773" t="s">
        <v>4114</v>
      </c>
      <c r="BF1003" s="794" t="s">
        <v>1610</v>
      </c>
      <c r="BG1003" s="746" t="s">
        <v>737</v>
      </c>
      <c r="BH1003" s="746"/>
      <c r="BI1003" s="747"/>
    </row>
    <row r="1004" spans="1:61" ht="40.15" customHeight="1">
      <c r="A1004" s="749">
        <v>240011189</v>
      </c>
      <c r="B1004" s="840">
        <v>24</v>
      </c>
      <c r="C1004" s="751" t="s">
        <v>765</v>
      </c>
      <c r="D1004" s="920"/>
      <c r="E1004" s="753" t="s">
        <v>4106</v>
      </c>
      <c r="F1004" s="753" t="s">
        <v>1594</v>
      </c>
      <c r="G1004" s="736" t="s">
        <v>715</v>
      </c>
      <c r="H1004" s="754" t="s">
        <v>715</v>
      </c>
      <c r="I1004" s="755">
        <v>448</v>
      </c>
      <c r="J1004" s="756" t="s">
        <v>1018</v>
      </c>
      <c r="K1004" s="757" t="s">
        <v>7576</v>
      </c>
      <c r="L1004" s="758">
        <v>240016055</v>
      </c>
      <c r="M1004" s="733" t="s">
        <v>7560</v>
      </c>
      <c r="N1004" s="769" t="s">
        <v>7561</v>
      </c>
      <c r="O1004" s="760"/>
      <c r="P1004" s="760"/>
      <c r="Q1004" s="736"/>
      <c r="R1004" s="736">
        <v>24410</v>
      </c>
      <c r="S1004" s="761" t="s">
        <v>7577</v>
      </c>
      <c r="T1004" s="728" t="s">
        <v>879</v>
      </c>
      <c r="U1004" s="737" t="s">
        <v>7573</v>
      </c>
      <c r="V1004" s="736"/>
      <c r="W1004" s="736"/>
      <c r="X1004" s="736"/>
      <c r="Y1004" s="736"/>
      <c r="Z1004" s="736" t="s">
        <v>7578</v>
      </c>
      <c r="AA1004" s="736"/>
      <c r="AB1004" s="734" t="s">
        <v>7565</v>
      </c>
      <c r="AC1004" s="736" t="s">
        <v>3144</v>
      </c>
      <c r="AD1004" s="736">
        <v>24600</v>
      </c>
      <c r="AE1004" s="734" t="s">
        <v>2984</v>
      </c>
      <c r="AF1004" s="736" t="s">
        <v>7564</v>
      </c>
      <c r="AG1004" s="736"/>
      <c r="AH1004" s="736"/>
      <c r="AI1004" s="736"/>
      <c r="AJ1004" s="734"/>
      <c r="AK1004" s="736"/>
      <c r="AL1004" s="736"/>
      <c r="AM1004" s="763"/>
      <c r="AN1004" s="738"/>
      <c r="AO1004" s="764"/>
      <c r="AP1004" s="789" t="s">
        <v>734</v>
      </c>
      <c r="AQ1004" s="822" t="s">
        <v>734</v>
      </c>
      <c r="AR1004" s="742" t="s">
        <v>7566</v>
      </c>
      <c r="AS1004" s="775" t="s">
        <v>7567</v>
      </c>
      <c r="AT1004" s="822" t="s">
        <v>7568</v>
      </c>
      <c r="AU1004" s="743">
        <v>43466</v>
      </c>
      <c r="AV1004" s="743">
        <v>45657</v>
      </c>
      <c r="AW1004" s="744">
        <v>24</v>
      </c>
      <c r="AX1004" s="743">
        <v>45093</v>
      </c>
      <c r="AY1004" s="742" t="s">
        <v>7569</v>
      </c>
      <c r="AZ1004" s="743"/>
      <c r="BA1004" s="773"/>
      <c r="BB1004" s="734" t="s">
        <v>7579</v>
      </c>
      <c r="BC1004" s="736"/>
      <c r="BD1004" s="736"/>
      <c r="BE1004" s="773" t="s">
        <v>4114</v>
      </c>
      <c r="BF1004" s="794" t="s">
        <v>1610</v>
      </c>
      <c r="BG1004" s="746" t="s">
        <v>737</v>
      </c>
      <c r="BH1004" s="746"/>
      <c r="BI1004" s="747"/>
    </row>
    <row r="1005" spans="1:61" ht="84">
      <c r="A1005" s="749">
        <v>330066192</v>
      </c>
      <c r="B1005" s="825">
        <v>33</v>
      </c>
      <c r="C1005" s="751" t="s">
        <v>857</v>
      </c>
      <c r="D1005" s="752"/>
      <c r="E1005" s="753" t="s">
        <v>1411</v>
      </c>
      <c r="F1005" s="752"/>
      <c r="G1005" s="736" t="s">
        <v>843</v>
      </c>
      <c r="H1005" s="754" t="s">
        <v>843</v>
      </c>
      <c r="I1005" s="730" t="s">
        <v>872</v>
      </c>
      <c r="J1005" s="756" t="s">
        <v>873</v>
      </c>
      <c r="K1005" s="757" t="s">
        <v>7580</v>
      </c>
      <c r="L1005" s="758">
        <v>330781196</v>
      </c>
      <c r="M1005" s="733" t="s">
        <v>7581</v>
      </c>
      <c r="N1005" s="769" t="s">
        <v>7581</v>
      </c>
      <c r="O1005" s="734" t="s">
        <v>7582</v>
      </c>
      <c r="P1005" s="760"/>
      <c r="Q1005" s="736"/>
      <c r="R1005" s="736">
        <v>33000</v>
      </c>
      <c r="S1005" s="761" t="s">
        <v>1064</v>
      </c>
      <c r="T1005" s="728" t="s">
        <v>879</v>
      </c>
      <c r="U1005" s="737" t="s">
        <v>7583</v>
      </c>
      <c r="V1005" s="736"/>
      <c r="W1005" s="736"/>
      <c r="X1005" s="736"/>
      <c r="Y1005" s="736"/>
      <c r="Z1005" s="894">
        <v>556795994</v>
      </c>
      <c r="AA1005" s="736"/>
      <c r="AB1005" s="734" t="s">
        <v>7584</v>
      </c>
      <c r="AC1005" s="736"/>
      <c r="AD1005" s="736">
        <v>33404</v>
      </c>
      <c r="AE1005" s="734" t="s">
        <v>2319</v>
      </c>
      <c r="AF1005" s="736" t="s">
        <v>7585</v>
      </c>
      <c r="AG1005" s="736"/>
      <c r="AH1005" s="736"/>
      <c r="AI1005" s="736"/>
      <c r="AJ1005" s="736"/>
      <c r="AK1005" s="736"/>
      <c r="AL1005" s="736"/>
      <c r="AM1005" s="763"/>
      <c r="AN1005" s="738"/>
      <c r="AO1005" s="764"/>
      <c r="AP1005" s="740" t="s">
        <v>737</v>
      </c>
      <c r="AQ1005" s="691" t="s">
        <v>737</v>
      </c>
      <c r="AR1005" s="691"/>
      <c r="AS1005" s="752"/>
      <c r="AT1005" s="691"/>
      <c r="AU1005" s="765"/>
      <c r="AV1005" s="765"/>
      <c r="AW1005" s="766"/>
      <c r="AX1005" s="765"/>
      <c r="AY1005" s="691"/>
      <c r="AZ1005" s="752"/>
      <c r="BA1005" s="734"/>
      <c r="BB1005" s="736"/>
      <c r="BC1005" s="736"/>
      <c r="BD1005" s="736"/>
      <c r="BE1005" s="767"/>
      <c r="BF1005" s="753"/>
      <c r="BG1005" s="746" t="s">
        <v>737</v>
      </c>
      <c r="BH1005" s="746"/>
      <c r="BI1005" s="747"/>
    </row>
    <row r="1006" spans="1:61" ht="40.15" customHeight="1">
      <c r="A1006" s="749">
        <v>330782376</v>
      </c>
      <c r="B1006" s="825">
        <v>33</v>
      </c>
      <c r="C1006" s="751" t="s">
        <v>857</v>
      </c>
      <c r="D1006" s="752"/>
      <c r="E1006" s="753" t="s">
        <v>1411</v>
      </c>
      <c r="F1006" s="752"/>
      <c r="G1006" s="736" t="s">
        <v>715</v>
      </c>
      <c r="H1006" s="754" t="s">
        <v>715</v>
      </c>
      <c r="I1006" s="755">
        <v>190</v>
      </c>
      <c r="J1006" s="756" t="s">
        <v>739</v>
      </c>
      <c r="K1006" s="757" t="s">
        <v>7586</v>
      </c>
      <c r="L1006" s="758">
        <v>330781196</v>
      </c>
      <c r="M1006" s="733" t="s">
        <v>7581</v>
      </c>
      <c r="N1006" s="769" t="s">
        <v>7581</v>
      </c>
      <c r="O1006" s="734" t="s">
        <v>7587</v>
      </c>
      <c r="P1006" s="760"/>
      <c r="Q1006" s="736"/>
      <c r="R1006" s="736">
        <v>33076</v>
      </c>
      <c r="S1006" s="761" t="s">
        <v>1559</v>
      </c>
      <c r="T1006" s="728" t="s">
        <v>879</v>
      </c>
      <c r="U1006" s="737" t="s">
        <v>7588</v>
      </c>
      <c r="V1006" s="736"/>
      <c r="W1006" s="736"/>
      <c r="X1006" s="736"/>
      <c r="Y1006" s="736"/>
      <c r="Z1006" s="736" t="s">
        <v>7589</v>
      </c>
      <c r="AA1006" s="736"/>
      <c r="AB1006" s="734" t="s">
        <v>7584</v>
      </c>
      <c r="AC1006" s="736"/>
      <c r="AD1006" s="736">
        <v>33404</v>
      </c>
      <c r="AE1006" s="734" t="s">
        <v>2319</v>
      </c>
      <c r="AF1006" s="736" t="s">
        <v>7585</v>
      </c>
      <c r="AG1006" s="736"/>
      <c r="AH1006" s="736"/>
      <c r="AI1006" s="736"/>
      <c r="AJ1006" s="736"/>
      <c r="AK1006" s="736"/>
      <c r="AL1006" s="736"/>
      <c r="AM1006" s="763"/>
      <c r="AN1006" s="738"/>
      <c r="AO1006" s="764"/>
      <c r="AP1006" s="740" t="s">
        <v>737</v>
      </c>
      <c r="AQ1006" s="691" t="s">
        <v>737</v>
      </c>
      <c r="AR1006" s="691"/>
      <c r="AS1006" s="752"/>
      <c r="AT1006" s="691"/>
      <c r="AU1006" s="765" t="s">
        <v>763</v>
      </c>
      <c r="AV1006" s="765" t="s">
        <v>763</v>
      </c>
      <c r="AW1006" s="766" t="s">
        <v>763</v>
      </c>
      <c r="AX1006" s="765"/>
      <c r="AY1006" s="691"/>
      <c r="AZ1006" s="752"/>
      <c r="BA1006" s="734"/>
      <c r="BB1006" s="736"/>
      <c r="BC1006" s="736"/>
      <c r="BD1006" s="736"/>
      <c r="BE1006" s="767" t="s">
        <v>1949</v>
      </c>
      <c r="BF1006" s="753" t="s">
        <v>1942</v>
      </c>
      <c r="BG1006" s="746" t="s">
        <v>737</v>
      </c>
      <c r="BH1006" s="746"/>
      <c r="BI1006" s="747"/>
    </row>
    <row r="1007" spans="1:61" ht="49.9" customHeight="1">
      <c r="A1007" s="868">
        <v>330792573</v>
      </c>
      <c r="B1007" s="825">
        <v>33</v>
      </c>
      <c r="C1007" s="751" t="s">
        <v>857</v>
      </c>
      <c r="D1007" s="752"/>
      <c r="E1007" s="753" t="s">
        <v>1411</v>
      </c>
      <c r="F1007" s="752"/>
      <c r="G1007" s="736" t="s">
        <v>747</v>
      </c>
      <c r="H1007" s="754" t="s">
        <v>748</v>
      </c>
      <c r="I1007" s="755">
        <v>500</v>
      </c>
      <c r="J1007" s="756" t="s">
        <v>749</v>
      </c>
      <c r="K1007" s="869" t="s">
        <v>7590</v>
      </c>
      <c r="L1007" s="870">
        <v>330781196</v>
      </c>
      <c r="M1007" s="733" t="s">
        <v>7581</v>
      </c>
      <c r="N1007" s="769" t="s">
        <v>7581</v>
      </c>
      <c r="O1007" s="756" t="s">
        <v>7591</v>
      </c>
      <c r="P1007" s="756" t="s">
        <v>7592</v>
      </c>
      <c r="Q1007" s="736"/>
      <c r="R1007" s="736">
        <v>33604</v>
      </c>
      <c r="S1007" s="871" t="s">
        <v>7593</v>
      </c>
      <c r="T1007" s="728" t="s">
        <v>879</v>
      </c>
      <c r="U1007" s="737" t="s">
        <v>7594</v>
      </c>
      <c r="V1007" s="736"/>
      <c r="W1007" s="736"/>
      <c r="X1007" s="736"/>
      <c r="Y1007" s="736"/>
      <c r="Z1007" s="736" t="s">
        <v>7595</v>
      </c>
      <c r="AA1007" s="736"/>
      <c r="AB1007" s="734" t="s">
        <v>7596</v>
      </c>
      <c r="AC1007" s="736"/>
      <c r="AD1007" s="736">
        <v>33404</v>
      </c>
      <c r="AE1007" s="734" t="s">
        <v>2319</v>
      </c>
      <c r="AF1007" s="736" t="s">
        <v>7585</v>
      </c>
      <c r="AG1007" s="736"/>
      <c r="AH1007" s="736"/>
      <c r="AI1007" s="736"/>
      <c r="AJ1007" s="736"/>
      <c r="AK1007" s="736"/>
      <c r="AL1007" s="736"/>
      <c r="AM1007" s="763"/>
      <c r="AN1007" s="738"/>
      <c r="AO1007" s="764"/>
      <c r="AP1007" s="691" t="s">
        <v>734</v>
      </c>
      <c r="AQ1007" s="691" t="s">
        <v>737</v>
      </c>
      <c r="AR1007" s="691"/>
      <c r="AS1007" s="752"/>
      <c r="AT1007" s="691"/>
      <c r="AU1007" s="765" t="s">
        <v>763</v>
      </c>
      <c r="AV1007" s="765" t="s">
        <v>763</v>
      </c>
      <c r="AW1007" s="766" t="s">
        <v>763</v>
      </c>
      <c r="AX1007" s="765"/>
      <c r="AY1007" s="691"/>
      <c r="AZ1007" s="752"/>
      <c r="BA1007" s="734"/>
      <c r="BB1007" s="736"/>
      <c r="BC1007" s="736"/>
      <c r="BD1007" s="736"/>
      <c r="BE1007" s="734" t="s">
        <v>765</v>
      </c>
      <c r="BF1007" s="753" t="s">
        <v>1942</v>
      </c>
      <c r="BG1007" s="746" t="s">
        <v>737</v>
      </c>
      <c r="BH1007" s="963" t="s">
        <v>3612</v>
      </c>
      <c r="BI1007" s="985">
        <v>330793175</v>
      </c>
    </row>
    <row r="1008" spans="1:61" ht="64.5" customHeight="1">
      <c r="A1008" s="749">
        <v>330793175</v>
      </c>
      <c r="B1008" s="825">
        <v>33</v>
      </c>
      <c r="C1008" s="751" t="s">
        <v>857</v>
      </c>
      <c r="D1008" s="752"/>
      <c r="E1008" s="753" t="s">
        <v>1411</v>
      </c>
      <c r="F1008" s="752"/>
      <c r="G1008" s="736" t="s">
        <v>747</v>
      </c>
      <c r="H1008" s="754" t="s">
        <v>748</v>
      </c>
      <c r="I1008" s="755">
        <v>500</v>
      </c>
      <c r="J1008" s="756" t="s">
        <v>749</v>
      </c>
      <c r="K1008" s="757" t="s">
        <v>7597</v>
      </c>
      <c r="L1008" s="758">
        <v>330781196</v>
      </c>
      <c r="M1008" s="733" t="s">
        <v>7581</v>
      </c>
      <c r="N1008" s="769" t="s">
        <v>7581</v>
      </c>
      <c r="O1008" s="734" t="s">
        <v>7598</v>
      </c>
      <c r="P1008" s="760"/>
      <c r="Q1008" s="736"/>
      <c r="R1008" s="736">
        <v>33310</v>
      </c>
      <c r="S1008" s="761" t="s">
        <v>2352</v>
      </c>
      <c r="T1008" s="728" t="s">
        <v>879</v>
      </c>
      <c r="U1008" s="737" t="s">
        <v>7594</v>
      </c>
      <c r="V1008" s="736"/>
      <c r="W1008" s="736"/>
      <c r="X1008" s="736"/>
      <c r="Y1008" s="736"/>
      <c r="Z1008" s="736" t="s">
        <v>7585</v>
      </c>
      <c r="AA1008" s="736"/>
      <c r="AB1008" s="734" t="s">
        <v>7584</v>
      </c>
      <c r="AC1008" s="736"/>
      <c r="AD1008" s="736">
        <v>33404</v>
      </c>
      <c r="AE1008" s="734" t="s">
        <v>2319</v>
      </c>
      <c r="AF1008" s="736" t="s">
        <v>7585</v>
      </c>
      <c r="AG1008" s="736"/>
      <c r="AH1008" s="736"/>
      <c r="AI1008" s="736"/>
      <c r="AJ1008" s="736"/>
      <c r="AK1008" s="736"/>
      <c r="AL1008" s="736"/>
      <c r="AM1008" s="763"/>
      <c r="AN1008" s="738"/>
      <c r="AO1008" s="764"/>
      <c r="AP1008" s="691" t="s">
        <v>734</v>
      </c>
      <c r="AQ1008" s="691" t="s">
        <v>737</v>
      </c>
      <c r="AR1008" s="691"/>
      <c r="AS1008" s="752"/>
      <c r="AT1008" s="691"/>
      <c r="AU1008" s="765" t="s">
        <v>763</v>
      </c>
      <c r="AV1008" s="765" t="s">
        <v>763</v>
      </c>
      <c r="AW1008" s="766" t="s">
        <v>763</v>
      </c>
      <c r="AX1008" s="765"/>
      <c r="AY1008" s="691"/>
      <c r="AZ1008" s="752"/>
      <c r="BA1008" s="734"/>
      <c r="BB1008" s="736"/>
      <c r="BC1008" s="736"/>
      <c r="BD1008" s="736"/>
      <c r="BE1008" s="734" t="s">
        <v>765</v>
      </c>
      <c r="BF1008" s="753" t="s">
        <v>1942</v>
      </c>
      <c r="BG1008" s="746" t="s">
        <v>737</v>
      </c>
      <c r="BH1008" s="746"/>
      <c r="BI1008" s="747"/>
    </row>
    <row r="1009" spans="1:61" ht="50.25" customHeight="1">
      <c r="A1009" s="805">
        <v>870011889</v>
      </c>
      <c r="B1009" s="933">
        <v>87</v>
      </c>
      <c r="C1009" s="727" t="s">
        <v>857</v>
      </c>
      <c r="D1009" s="727"/>
      <c r="E1009" s="797" t="s">
        <v>858</v>
      </c>
      <c r="F1009" s="797"/>
      <c r="G1009" s="791" t="s">
        <v>715</v>
      </c>
      <c r="H1009" s="791" t="s">
        <v>715</v>
      </c>
      <c r="I1009" s="730">
        <v>461</v>
      </c>
      <c r="J1009" s="727" t="s">
        <v>3161</v>
      </c>
      <c r="K1009" s="807" t="s">
        <v>7599</v>
      </c>
      <c r="L1009" s="800">
        <v>870000015</v>
      </c>
      <c r="M1009" s="733" t="s">
        <v>7600</v>
      </c>
      <c r="N1009" s="769" t="s">
        <v>7600</v>
      </c>
      <c r="O1009" s="734" t="s">
        <v>7601</v>
      </c>
      <c r="P1009" s="734"/>
      <c r="Q1009" s="798"/>
      <c r="R1009" s="736">
        <v>87170</v>
      </c>
      <c r="S1009" s="734" t="s">
        <v>2184</v>
      </c>
      <c r="T1009" s="728" t="s">
        <v>879</v>
      </c>
      <c r="U1009" s="737" t="s">
        <v>7602</v>
      </c>
      <c r="V1009" s="798"/>
      <c r="W1009" s="798"/>
      <c r="X1009" s="798"/>
      <c r="Y1009" s="798"/>
      <c r="Z1009" s="734" t="s">
        <v>7603</v>
      </c>
      <c r="AA1009" s="808"/>
      <c r="AB1009" s="734" t="s">
        <v>7604</v>
      </c>
      <c r="AC1009" s="734"/>
      <c r="AD1009" s="734">
        <v>87042</v>
      </c>
      <c r="AE1009" s="734" t="s">
        <v>7605</v>
      </c>
      <c r="AF1009" s="801">
        <v>555056021</v>
      </c>
      <c r="AG1009" s="798"/>
      <c r="AH1009" s="798"/>
      <c r="AI1009" s="798"/>
      <c r="AJ1009" s="798"/>
      <c r="AK1009" s="798"/>
      <c r="AL1009" s="798"/>
      <c r="AM1009" s="802"/>
      <c r="AN1009" s="802"/>
      <c r="AO1009" s="772"/>
      <c r="AP1009" s="740" t="s">
        <v>737</v>
      </c>
      <c r="AQ1009" s="718" t="s">
        <v>737</v>
      </c>
      <c r="AR1009" s="691"/>
      <c r="AS1009" s="740"/>
      <c r="AT1009" s="718"/>
      <c r="AU1009" s="765" t="s">
        <v>763</v>
      </c>
      <c r="AV1009" s="765" t="s">
        <v>763</v>
      </c>
      <c r="AW1009" s="766" t="s">
        <v>763</v>
      </c>
      <c r="AX1009" s="772"/>
      <c r="AY1009" s="740"/>
      <c r="AZ1009" s="740"/>
      <c r="BA1009" s="734"/>
      <c r="BB1009" s="734"/>
      <c r="BC1009" s="734"/>
      <c r="BD1009" s="734"/>
      <c r="BE1009" s="798" t="s">
        <v>765</v>
      </c>
      <c r="BF1009" s="804" t="s">
        <v>871</v>
      </c>
      <c r="BG1009" s="746" t="s">
        <v>737</v>
      </c>
      <c r="BH1009" s="746"/>
      <c r="BI1009" s="747"/>
    </row>
    <row r="1010" spans="1:61" ht="63.6" customHeight="1">
      <c r="A1010" s="795">
        <v>870016110</v>
      </c>
      <c r="B1010" s="796">
        <v>87</v>
      </c>
      <c r="C1010" s="727" t="s">
        <v>857</v>
      </c>
      <c r="D1010" s="727"/>
      <c r="E1010" s="797" t="s">
        <v>858</v>
      </c>
      <c r="F1010" s="797"/>
      <c r="G1010" s="734" t="s">
        <v>769</v>
      </c>
      <c r="H1010" s="734" t="s">
        <v>770</v>
      </c>
      <c r="I1010" s="773">
        <v>354</v>
      </c>
      <c r="J1010" s="734" t="s">
        <v>771</v>
      </c>
      <c r="K1010" s="769" t="s">
        <v>7606</v>
      </c>
      <c r="L1010" s="800">
        <v>870000015</v>
      </c>
      <c r="M1010" s="733" t="s">
        <v>7600</v>
      </c>
      <c r="N1010" s="769" t="s">
        <v>7600</v>
      </c>
      <c r="O1010" s="734" t="s">
        <v>7607</v>
      </c>
      <c r="P1010" s="734"/>
      <c r="Q1010" s="734"/>
      <c r="R1010" s="734">
        <v>87170</v>
      </c>
      <c r="S1010" s="734" t="s">
        <v>2184</v>
      </c>
      <c r="T1010" s="728" t="s">
        <v>879</v>
      </c>
      <c r="U1010" s="737" t="s">
        <v>7608</v>
      </c>
      <c r="V1010" s="734"/>
      <c r="W1010" s="734"/>
      <c r="X1010" s="734"/>
      <c r="Y1010" s="734"/>
      <c r="Z1010" s="734" t="s">
        <v>7609</v>
      </c>
      <c r="AA1010" s="801" t="s">
        <v>7610</v>
      </c>
      <c r="AB1010" s="734" t="s">
        <v>7604</v>
      </c>
      <c r="AC1010" s="734"/>
      <c r="AD1010" s="734">
        <v>87042</v>
      </c>
      <c r="AE1010" s="734" t="s">
        <v>7605</v>
      </c>
      <c r="AF1010" s="801">
        <v>555056021</v>
      </c>
      <c r="AG1010" s="734"/>
      <c r="AH1010" s="734"/>
      <c r="AI1010" s="734"/>
      <c r="AJ1010" s="734"/>
      <c r="AK1010" s="734"/>
      <c r="AL1010" s="734"/>
      <c r="AM1010" s="802"/>
      <c r="AN1010" s="738"/>
      <c r="AO1010" s="739"/>
      <c r="AP1010" s="691" t="s">
        <v>734</v>
      </c>
      <c r="AQ1010" s="718" t="s">
        <v>734</v>
      </c>
      <c r="AR1010" s="691" t="s">
        <v>1757</v>
      </c>
      <c r="AS1010" s="691" t="s">
        <v>7611</v>
      </c>
      <c r="AT1010" s="790" t="s">
        <v>7612</v>
      </c>
      <c r="AU1010" s="765">
        <v>44197</v>
      </c>
      <c r="AV1010" s="765">
        <v>46023</v>
      </c>
      <c r="AW1010" s="766">
        <v>87</v>
      </c>
      <c r="AX1010" s="739">
        <v>44820</v>
      </c>
      <c r="AY1010" s="691" t="s">
        <v>7613</v>
      </c>
      <c r="AZ1010" s="691"/>
      <c r="BA1010" s="734"/>
      <c r="BB1010" s="734"/>
      <c r="BC1010" s="734"/>
      <c r="BD1010" s="734"/>
      <c r="BE1010" s="798" t="s">
        <v>765</v>
      </c>
      <c r="BF1010" s="804" t="s">
        <v>871</v>
      </c>
      <c r="BG1010" s="746" t="s">
        <v>737</v>
      </c>
      <c r="BH1010" s="746"/>
      <c r="BI1010" s="747"/>
    </row>
    <row r="1011" spans="1:61" ht="59.25" customHeight="1">
      <c r="A1011" s="795">
        <v>870016623</v>
      </c>
      <c r="B1011" s="901">
        <v>87</v>
      </c>
      <c r="C1011" s="727" t="s">
        <v>857</v>
      </c>
      <c r="D1011" s="727"/>
      <c r="E1011" s="797" t="s">
        <v>858</v>
      </c>
      <c r="F1011" s="797"/>
      <c r="G1011" s="791" t="s">
        <v>747</v>
      </c>
      <c r="H1011" s="791" t="s">
        <v>748</v>
      </c>
      <c r="I1011" s="773">
        <v>500</v>
      </c>
      <c r="J1011" s="734" t="s">
        <v>749</v>
      </c>
      <c r="K1011" s="769" t="s">
        <v>7614</v>
      </c>
      <c r="L1011" s="800">
        <v>870000015</v>
      </c>
      <c r="M1011" s="733" t="s">
        <v>7600</v>
      </c>
      <c r="N1011" s="769" t="s">
        <v>7600</v>
      </c>
      <c r="O1011" s="734" t="s">
        <v>7615</v>
      </c>
      <c r="P1011" s="734"/>
      <c r="Q1011" s="734"/>
      <c r="R1011" s="736">
        <v>87038</v>
      </c>
      <c r="S1011" s="734" t="s">
        <v>2191</v>
      </c>
      <c r="T1011" s="728" t="s">
        <v>879</v>
      </c>
      <c r="U1011" s="737" t="s">
        <v>7616</v>
      </c>
      <c r="V1011" s="989"/>
      <c r="W1011" s="734"/>
      <c r="X1011" s="734"/>
      <c r="Y1011" s="734"/>
      <c r="Z1011" s="734" t="s">
        <v>7617</v>
      </c>
      <c r="AA1011" s="801" t="s">
        <v>7618</v>
      </c>
      <c r="AB1011" s="734" t="s">
        <v>7619</v>
      </c>
      <c r="AC1011" s="734"/>
      <c r="AD1011" s="734">
        <v>87042</v>
      </c>
      <c r="AE1011" s="734" t="s">
        <v>2191</v>
      </c>
      <c r="AF1011" s="734" t="s">
        <v>7620</v>
      </c>
      <c r="AG1011" s="734"/>
      <c r="AH1011" s="734"/>
      <c r="AI1011" s="734"/>
      <c r="AJ1011" s="734"/>
      <c r="AK1011" s="734"/>
      <c r="AL1011" s="734"/>
      <c r="AM1011" s="802"/>
      <c r="AN1011" s="738"/>
      <c r="AO1011" s="739"/>
      <c r="AP1011" s="691" t="s">
        <v>734</v>
      </c>
      <c r="AQ1011" s="718" t="s">
        <v>734</v>
      </c>
      <c r="AR1011" s="691" t="s">
        <v>1757</v>
      </c>
      <c r="AS1011" s="691" t="s">
        <v>7611</v>
      </c>
      <c r="AT1011" s="790" t="s">
        <v>7612</v>
      </c>
      <c r="AU1011" s="765">
        <v>44197</v>
      </c>
      <c r="AV1011" s="765">
        <v>46023</v>
      </c>
      <c r="AW1011" s="766">
        <v>87</v>
      </c>
      <c r="AX1011" s="739">
        <v>44820</v>
      </c>
      <c r="AY1011" s="691" t="s">
        <v>7613</v>
      </c>
      <c r="AZ1011" s="691"/>
      <c r="BA1011" s="734"/>
      <c r="BB1011" s="734"/>
      <c r="BC1011" s="734"/>
      <c r="BD1011" s="734"/>
      <c r="BE1011" s="734" t="s">
        <v>765</v>
      </c>
      <c r="BF1011" s="804" t="s">
        <v>871</v>
      </c>
      <c r="BG1011" s="746" t="s">
        <v>737</v>
      </c>
      <c r="BH1011" s="746"/>
      <c r="BI1011" s="747"/>
    </row>
    <row r="1012" spans="1:61" ht="40.15" customHeight="1">
      <c r="A1012" s="1029">
        <v>860781996</v>
      </c>
      <c r="B1012" s="880">
        <v>86</v>
      </c>
      <c r="C1012" s="727" t="s">
        <v>1358</v>
      </c>
      <c r="D1012" s="727"/>
      <c r="E1012" s="728" t="s">
        <v>714</v>
      </c>
      <c r="F1012" s="728"/>
      <c r="G1012" s="727" t="s">
        <v>747</v>
      </c>
      <c r="H1012" s="727" t="s">
        <v>748</v>
      </c>
      <c r="I1012" s="730">
        <v>500</v>
      </c>
      <c r="J1012" s="727" t="s">
        <v>749</v>
      </c>
      <c r="K1012" s="881" t="s">
        <v>7621</v>
      </c>
      <c r="L1012" s="800">
        <v>860014208</v>
      </c>
      <c r="M1012" s="733" t="s">
        <v>7622</v>
      </c>
      <c r="N1012" s="769" t="s">
        <v>7623</v>
      </c>
      <c r="O1012" s="734" t="s">
        <v>7624</v>
      </c>
      <c r="P1012" s="734" t="s">
        <v>7214</v>
      </c>
      <c r="Q1012" s="727"/>
      <c r="R1012" s="734">
        <v>86501</v>
      </c>
      <c r="S1012" s="734" t="s">
        <v>7625</v>
      </c>
      <c r="T1012" s="728" t="s">
        <v>879</v>
      </c>
      <c r="U1012" s="737" t="s">
        <v>7626</v>
      </c>
      <c r="V1012" s="727" t="s">
        <v>813</v>
      </c>
      <c r="W1012" s="727"/>
      <c r="X1012" s="727"/>
      <c r="Y1012" s="727" t="s">
        <v>954</v>
      </c>
      <c r="Z1012" s="734" t="s">
        <v>7627</v>
      </c>
      <c r="AA1012" s="727"/>
      <c r="AB1012" s="734" t="s">
        <v>7628</v>
      </c>
      <c r="AC1012" s="734" t="s">
        <v>7629</v>
      </c>
      <c r="AD1012" s="734">
        <v>86001</v>
      </c>
      <c r="AE1012" s="734" t="s">
        <v>6368</v>
      </c>
      <c r="AF1012" s="734" t="s">
        <v>7630</v>
      </c>
      <c r="AG1012" s="727"/>
      <c r="AH1012" s="727"/>
      <c r="AI1012" s="727"/>
      <c r="AJ1012" s="727"/>
      <c r="AK1012" s="727"/>
      <c r="AL1012" s="727"/>
      <c r="AM1012" s="738"/>
      <c r="AN1012" s="738"/>
      <c r="AO1012" s="739"/>
      <c r="AP1012" s="691" t="s">
        <v>734</v>
      </c>
      <c r="AQ1012" s="789" t="s">
        <v>737</v>
      </c>
      <c r="AR1012" s="691"/>
      <c r="AS1012" s="789"/>
      <c r="AT1012" s="789"/>
      <c r="AU1012" s="765" t="s">
        <v>763</v>
      </c>
      <c r="AV1012" s="765" t="s">
        <v>763</v>
      </c>
      <c r="AW1012" s="766" t="s">
        <v>763</v>
      </c>
      <c r="AX1012" s="941"/>
      <c r="AY1012" s="789"/>
      <c r="AZ1012" s="789"/>
      <c r="BA1012" s="727" t="s">
        <v>7631</v>
      </c>
      <c r="BB1012" s="727"/>
      <c r="BC1012" s="734"/>
      <c r="BD1012" s="734"/>
      <c r="BE1012" s="727" t="s">
        <v>3176</v>
      </c>
      <c r="BF1012" s="728" t="s">
        <v>738</v>
      </c>
      <c r="BG1012" s="746" t="s">
        <v>737</v>
      </c>
      <c r="BH1012" s="722" t="s">
        <v>3582</v>
      </c>
      <c r="BI1012" s="971"/>
    </row>
    <row r="1013" spans="1:61" ht="40.15" customHeight="1">
      <c r="A1013" s="1029">
        <v>860785591</v>
      </c>
      <c r="B1013" s="880">
        <v>86</v>
      </c>
      <c r="C1013" s="727" t="s">
        <v>1358</v>
      </c>
      <c r="D1013" s="727"/>
      <c r="E1013" s="728" t="s">
        <v>714</v>
      </c>
      <c r="F1013" s="728"/>
      <c r="G1013" s="727" t="s">
        <v>747</v>
      </c>
      <c r="H1013" s="727" t="s">
        <v>748</v>
      </c>
      <c r="I1013" s="730">
        <v>500</v>
      </c>
      <c r="J1013" s="727" t="s">
        <v>749</v>
      </c>
      <c r="K1013" s="881" t="s">
        <v>7632</v>
      </c>
      <c r="L1013" s="800">
        <v>860014208</v>
      </c>
      <c r="M1013" s="733" t="s">
        <v>7622</v>
      </c>
      <c r="N1013" s="769" t="s">
        <v>7623</v>
      </c>
      <c r="O1013" s="734" t="s">
        <v>7633</v>
      </c>
      <c r="P1013" s="734"/>
      <c r="Q1013" s="727"/>
      <c r="R1013" s="734">
        <v>86200</v>
      </c>
      <c r="S1013" s="734" t="s">
        <v>721</v>
      </c>
      <c r="T1013" s="728" t="s">
        <v>879</v>
      </c>
      <c r="U1013" s="737" t="s">
        <v>7634</v>
      </c>
      <c r="V1013" s="727"/>
      <c r="W1013" s="727"/>
      <c r="X1013" s="727"/>
      <c r="Y1013" s="727"/>
      <c r="Z1013" s="734" t="s">
        <v>7635</v>
      </c>
      <c r="AA1013" s="727"/>
      <c r="AB1013" s="734" t="s">
        <v>7628</v>
      </c>
      <c r="AC1013" s="734" t="s">
        <v>7629</v>
      </c>
      <c r="AD1013" s="734">
        <v>86001</v>
      </c>
      <c r="AE1013" s="734" t="s">
        <v>6368</v>
      </c>
      <c r="AF1013" s="734" t="s">
        <v>7630</v>
      </c>
      <c r="AG1013" s="727"/>
      <c r="AH1013" s="727"/>
      <c r="AI1013" s="727"/>
      <c r="AJ1013" s="727"/>
      <c r="AK1013" s="727"/>
      <c r="AL1013" s="727"/>
      <c r="AM1013" s="738"/>
      <c r="AN1013" s="738"/>
      <c r="AO1013" s="739"/>
      <c r="AP1013" s="691" t="s">
        <v>734</v>
      </c>
      <c r="AQ1013" s="789" t="s">
        <v>737</v>
      </c>
      <c r="AR1013" s="691"/>
      <c r="AS1013" s="789"/>
      <c r="AT1013" s="789"/>
      <c r="AU1013" s="765" t="s">
        <v>763</v>
      </c>
      <c r="AV1013" s="765" t="s">
        <v>763</v>
      </c>
      <c r="AW1013" s="766" t="s">
        <v>763</v>
      </c>
      <c r="AX1013" s="941"/>
      <c r="AY1013" s="789"/>
      <c r="AZ1013" s="789"/>
      <c r="BA1013" s="727" t="s">
        <v>7631</v>
      </c>
      <c r="BB1013" s="727" t="s">
        <v>7636</v>
      </c>
      <c r="BC1013" s="734"/>
      <c r="BD1013" s="734"/>
      <c r="BE1013" s="727" t="s">
        <v>3176</v>
      </c>
      <c r="BF1013" s="728" t="s">
        <v>738</v>
      </c>
      <c r="BG1013" s="746" t="s">
        <v>737</v>
      </c>
      <c r="BH1013" s="722" t="s">
        <v>3582</v>
      </c>
      <c r="BI1013" s="971"/>
    </row>
    <row r="1014" spans="1:61" ht="40.15" customHeight="1">
      <c r="A1014" s="879">
        <v>860785617</v>
      </c>
      <c r="B1014" s="880">
        <v>86</v>
      </c>
      <c r="C1014" s="727" t="s">
        <v>1358</v>
      </c>
      <c r="D1014" s="727"/>
      <c r="E1014" s="728" t="s">
        <v>714</v>
      </c>
      <c r="F1014" s="728"/>
      <c r="G1014" s="727" t="s">
        <v>747</v>
      </c>
      <c r="H1014" s="727" t="s">
        <v>748</v>
      </c>
      <c r="I1014" s="730">
        <v>500</v>
      </c>
      <c r="J1014" s="727" t="s">
        <v>749</v>
      </c>
      <c r="K1014" s="881" t="s">
        <v>7637</v>
      </c>
      <c r="L1014" s="800">
        <v>860014208</v>
      </c>
      <c r="M1014" s="733" t="s">
        <v>7622</v>
      </c>
      <c r="N1014" s="769" t="s">
        <v>7623</v>
      </c>
      <c r="O1014" s="734" t="s">
        <v>7638</v>
      </c>
      <c r="P1014" s="734"/>
      <c r="Q1014" s="727"/>
      <c r="R1014" s="736">
        <v>86600</v>
      </c>
      <c r="S1014" s="734" t="s">
        <v>4739</v>
      </c>
      <c r="T1014" s="728" t="s">
        <v>879</v>
      </c>
      <c r="U1014" s="737" t="s">
        <v>7626</v>
      </c>
      <c r="V1014" s="727" t="s">
        <v>813</v>
      </c>
      <c r="W1014" s="727"/>
      <c r="X1014" s="727"/>
      <c r="Y1014" s="727" t="s">
        <v>954</v>
      </c>
      <c r="Z1014" s="734" t="s">
        <v>7639</v>
      </c>
      <c r="AA1014" s="727"/>
      <c r="AB1014" s="734" t="s">
        <v>7628</v>
      </c>
      <c r="AC1014" s="734" t="s">
        <v>7629</v>
      </c>
      <c r="AD1014" s="734">
        <v>86001</v>
      </c>
      <c r="AE1014" s="734" t="s">
        <v>6368</v>
      </c>
      <c r="AF1014" s="734" t="s">
        <v>7630</v>
      </c>
      <c r="AG1014" s="727"/>
      <c r="AH1014" s="727"/>
      <c r="AI1014" s="727"/>
      <c r="AJ1014" s="727"/>
      <c r="AK1014" s="727"/>
      <c r="AL1014" s="727"/>
      <c r="AM1014" s="738"/>
      <c r="AN1014" s="738"/>
      <c r="AO1014" s="739"/>
      <c r="AP1014" s="691" t="s">
        <v>734</v>
      </c>
      <c r="AQ1014" s="789" t="s">
        <v>737</v>
      </c>
      <c r="AR1014" s="691"/>
      <c r="AS1014" s="789"/>
      <c r="AT1014" s="789"/>
      <c r="AU1014" s="765" t="s">
        <v>763</v>
      </c>
      <c r="AV1014" s="765" t="s">
        <v>763</v>
      </c>
      <c r="AW1014" s="766" t="s">
        <v>763</v>
      </c>
      <c r="AX1014" s="941"/>
      <c r="AY1014" s="789"/>
      <c r="AZ1014" s="789"/>
      <c r="BA1014" s="727" t="s">
        <v>3716</v>
      </c>
      <c r="BB1014" s="727"/>
      <c r="BC1014" s="734"/>
      <c r="BD1014" s="734"/>
      <c r="BE1014" s="845" t="s">
        <v>3176</v>
      </c>
      <c r="BF1014" s="723" t="s">
        <v>738</v>
      </c>
      <c r="BG1014" s="746" t="s">
        <v>737</v>
      </c>
      <c r="BH1014" s="746"/>
      <c r="BI1014" s="747" t="s">
        <v>3716</v>
      </c>
    </row>
    <row r="1015" spans="1:61" ht="40.15" customHeight="1">
      <c r="A1015" s="879">
        <v>860017565</v>
      </c>
      <c r="B1015" s="880">
        <v>86</v>
      </c>
      <c r="C1015" s="727" t="s">
        <v>1358</v>
      </c>
      <c r="D1015" s="727"/>
      <c r="E1015" s="728" t="s">
        <v>714</v>
      </c>
      <c r="F1015" s="728"/>
      <c r="G1015" s="727" t="s">
        <v>843</v>
      </c>
      <c r="H1015" s="727" t="s">
        <v>843</v>
      </c>
      <c r="I1015" s="730" t="s">
        <v>872</v>
      </c>
      <c r="J1015" s="727" t="s">
        <v>873</v>
      </c>
      <c r="K1015" s="881" t="s">
        <v>7640</v>
      </c>
      <c r="L1015" s="800">
        <v>860014208</v>
      </c>
      <c r="M1015" s="733" t="s">
        <v>7622</v>
      </c>
      <c r="N1015" s="769" t="s">
        <v>7623</v>
      </c>
      <c r="O1015" s="734" t="s">
        <v>7641</v>
      </c>
      <c r="P1015" s="734"/>
      <c r="Q1015" s="727"/>
      <c r="R1015" s="736">
        <v>86000</v>
      </c>
      <c r="S1015" s="734" t="s">
        <v>1397</v>
      </c>
      <c r="T1015" s="728" t="s">
        <v>879</v>
      </c>
      <c r="U1015" s="737" t="s">
        <v>7642</v>
      </c>
      <c r="V1015" s="727"/>
      <c r="W1015" s="727"/>
      <c r="X1015" s="727"/>
      <c r="Y1015" s="727"/>
      <c r="Z1015" s="734"/>
      <c r="AA1015" s="727"/>
      <c r="AB1015" s="734" t="s">
        <v>7628</v>
      </c>
      <c r="AC1015" s="734" t="s">
        <v>7629</v>
      </c>
      <c r="AD1015" s="734">
        <v>86001</v>
      </c>
      <c r="AE1015" s="734" t="s">
        <v>6368</v>
      </c>
      <c r="AF1015" s="734" t="s">
        <v>7630</v>
      </c>
      <c r="AG1015" s="727"/>
      <c r="AH1015" s="727"/>
      <c r="AI1015" s="727"/>
      <c r="AJ1015" s="727"/>
      <c r="AK1015" s="727"/>
      <c r="AL1015" s="727"/>
      <c r="AM1015" s="738"/>
      <c r="AN1015" s="738"/>
      <c r="AO1015" s="739">
        <v>45809</v>
      </c>
      <c r="AP1015" s="691" t="s">
        <v>737</v>
      </c>
      <c r="AQ1015" s="789" t="s">
        <v>737</v>
      </c>
      <c r="AR1015" s="691"/>
      <c r="AS1015" s="789"/>
      <c r="AT1015" s="789"/>
      <c r="AU1015" s="765"/>
      <c r="AV1015" s="765"/>
      <c r="AW1015" s="766"/>
      <c r="AX1015" s="941"/>
      <c r="AY1015" s="789"/>
      <c r="AZ1015" s="789"/>
      <c r="BA1015" s="727"/>
      <c r="BB1015" s="727"/>
      <c r="BC1015" s="734"/>
      <c r="BD1015" s="734"/>
      <c r="BE1015" s="845"/>
      <c r="BF1015" s="723"/>
      <c r="BG1015" s="746"/>
      <c r="BH1015" s="746"/>
      <c r="BI1015" s="747"/>
    </row>
    <row r="1016" spans="1:61" ht="50.25" customHeight="1">
      <c r="A1016" s="1029">
        <v>860790641</v>
      </c>
      <c r="B1016" s="880">
        <v>86</v>
      </c>
      <c r="C1016" s="727" t="s">
        <v>1358</v>
      </c>
      <c r="D1016" s="727"/>
      <c r="E1016" s="728" t="s">
        <v>714</v>
      </c>
      <c r="F1016" s="728"/>
      <c r="G1016" s="727" t="s">
        <v>747</v>
      </c>
      <c r="H1016" s="727" t="s">
        <v>748</v>
      </c>
      <c r="I1016" s="730">
        <v>500</v>
      </c>
      <c r="J1016" s="727" t="s">
        <v>749</v>
      </c>
      <c r="K1016" s="881" t="s">
        <v>7643</v>
      </c>
      <c r="L1016" s="800">
        <v>860014208</v>
      </c>
      <c r="M1016" s="733" t="s">
        <v>7622</v>
      </c>
      <c r="N1016" s="769" t="s">
        <v>7623</v>
      </c>
      <c r="O1016" s="734" t="s">
        <v>7644</v>
      </c>
      <c r="P1016" s="734" t="s">
        <v>7645</v>
      </c>
      <c r="Q1016" s="727"/>
      <c r="R1016" s="736">
        <v>86106</v>
      </c>
      <c r="S1016" s="734" t="s">
        <v>6245</v>
      </c>
      <c r="T1016" s="728" t="s">
        <v>879</v>
      </c>
      <c r="U1016" s="737" t="s">
        <v>7646</v>
      </c>
      <c r="V1016" s="727"/>
      <c r="W1016" s="727"/>
      <c r="X1016" s="727"/>
      <c r="Y1016" s="727"/>
      <c r="Z1016" s="734" t="s">
        <v>7647</v>
      </c>
      <c r="AA1016" s="727"/>
      <c r="AB1016" s="734" t="s">
        <v>7628</v>
      </c>
      <c r="AC1016" s="734" t="s">
        <v>7629</v>
      </c>
      <c r="AD1016" s="734">
        <v>86001</v>
      </c>
      <c r="AE1016" s="734" t="s">
        <v>6368</v>
      </c>
      <c r="AF1016" s="734" t="s">
        <v>7630</v>
      </c>
      <c r="AG1016" s="727"/>
      <c r="AH1016" s="727"/>
      <c r="AI1016" s="727"/>
      <c r="AJ1016" s="727"/>
      <c r="AK1016" s="727"/>
      <c r="AL1016" s="727"/>
      <c r="AM1016" s="738"/>
      <c r="AN1016" s="738"/>
      <c r="AO1016" s="739"/>
      <c r="AP1016" s="691" t="s">
        <v>734</v>
      </c>
      <c r="AQ1016" s="789" t="s">
        <v>737</v>
      </c>
      <c r="AR1016" s="691"/>
      <c r="AS1016" s="789"/>
      <c r="AT1016" s="789"/>
      <c r="AU1016" s="765" t="s">
        <v>763</v>
      </c>
      <c r="AV1016" s="765" t="s">
        <v>763</v>
      </c>
      <c r="AW1016" s="766" t="s">
        <v>763</v>
      </c>
      <c r="AX1016" s="941"/>
      <c r="AY1016" s="789"/>
      <c r="AZ1016" s="789"/>
      <c r="BA1016" s="727" t="s">
        <v>7631</v>
      </c>
      <c r="BB1016" s="727" t="s">
        <v>7636</v>
      </c>
      <c r="BC1016" s="734"/>
      <c r="BD1016" s="734"/>
      <c r="BE1016" s="727" t="s">
        <v>3176</v>
      </c>
      <c r="BF1016" s="728" t="s">
        <v>738</v>
      </c>
      <c r="BG1016" s="746" t="s">
        <v>737</v>
      </c>
      <c r="BH1016" s="722" t="s">
        <v>3582</v>
      </c>
      <c r="BI1016" s="971"/>
    </row>
    <row r="1017" spans="1:61" ht="40.15" customHeight="1">
      <c r="A1017" s="749">
        <v>400781233</v>
      </c>
      <c r="B1017" s="827">
        <v>40</v>
      </c>
      <c r="C1017" s="751" t="s">
        <v>1524</v>
      </c>
      <c r="D1017" s="752"/>
      <c r="E1017" s="753" t="s">
        <v>1149</v>
      </c>
      <c r="F1017" s="752"/>
      <c r="G1017" s="736" t="s">
        <v>747</v>
      </c>
      <c r="H1017" s="754" t="s">
        <v>748</v>
      </c>
      <c r="I1017" s="755">
        <v>500</v>
      </c>
      <c r="J1017" s="756" t="s">
        <v>749</v>
      </c>
      <c r="K1017" s="757" t="s">
        <v>7648</v>
      </c>
      <c r="L1017" s="758">
        <v>400786372</v>
      </c>
      <c r="M1017" s="733" t="s">
        <v>7649</v>
      </c>
      <c r="N1017" s="769" t="s">
        <v>5873</v>
      </c>
      <c r="O1017" s="734" t="s">
        <v>7650</v>
      </c>
      <c r="P1017" s="760"/>
      <c r="Q1017" s="736"/>
      <c r="R1017" s="736">
        <v>40500</v>
      </c>
      <c r="S1017" s="761" t="s">
        <v>4983</v>
      </c>
      <c r="T1017" s="728" t="s">
        <v>5380</v>
      </c>
      <c r="U1017" s="737" t="s">
        <v>7651</v>
      </c>
      <c r="V1017" s="736"/>
      <c r="W1017" s="736"/>
      <c r="X1017" s="736"/>
      <c r="Y1017" s="736"/>
      <c r="Z1017" s="736" t="s">
        <v>5917</v>
      </c>
      <c r="AA1017" s="736"/>
      <c r="AB1017" s="734" t="s">
        <v>7652</v>
      </c>
      <c r="AC1017" s="736"/>
      <c r="AD1017" s="736">
        <v>40500</v>
      </c>
      <c r="AE1017" s="734" t="s">
        <v>7122</v>
      </c>
      <c r="AF1017" s="736" t="s">
        <v>7653</v>
      </c>
      <c r="AG1017" s="736"/>
      <c r="AH1017" s="736"/>
      <c r="AI1017" s="736"/>
      <c r="AJ1017" s="736"/>
      <c r="AK1017" s="736"/>
      <c r="AL1017" s="736"/>
      <c r="AM1017" s="763"/>
      <c r="AN1017" s="738"/>
      <c r="AO1017" s="764"/>
      <c r="AP1017" s="691" t="s">
        <v>734</v>
      </c>
      <c r="AQ1017" s="691" t="s">
        <v>737</v>
      </c>
      <c r="AR1017" s="691"/>
      <c r="AS1017" s="752"/>
      <c r="AT1017" s="691"/>
      <c r="AU1017" s="765" t="s">
        <v>763</v>
      </c>
      <c r="AV1017" s="765" t="s">
        <v>763</v>
      </c>
      <c r="AW1017" s="766" t="s">
        <v>763</v>
      </c>
      <c r="AX1017" s="765"/>
      <c r="AY1017" s="691"/>
      <c r="AZ1017" s="752"/>
      <c r="BA1017" s="734"/>
      <c r="BB1017" s="736"/>
      <c r="BC1017" s="736"/>
      <c r="BD1017" s="736"/>
      <c r="BE1017" s="767" t="s">
        <v>1579</v>
      </c>
      <c r="BF1017" s="794" t="s">
        <v>902</v>
      </c>
      <c r="BG1017" s="746" t="s">
        <v>737</v>
      </c>
      <c r="BH1017" s="746"/>
      <c r="BI1017" s="747"/>
    </row>
    <row r="1018" spans="1:61" ht="40.15" customHeight="1">
      <c r="A1018" s="749">
        <v>400785820</v>
      </c>
      <c r="B1018" s="827">
        <v>40</v>
      </c>
      <c r="C1018" s="751" t="s">
        <v>1524</v>
      </c>
      <c r="D1018" s="752"/>
      <c r="E1018" s="753" t="s">
        <v>1149</v>
      </c>
      <c r="F1018" s="752"/>
      <c r="G1018" s="736" t="s">
        <v>747</v>
      </c>
      <c r="H1018" s="754" t="s">
        <v>748</v>
      </c>
      <c r="I1018" s="755">
        <v>500</v>
      </c>
      <c r="J1018" s="756" t="s">
        <v>749</v>
      </c>
      <c r="K1018" s="757" t="s">
        <v>7654</v>
      </c>
      <c r="L1018" s="758">
        <v>400786372</v>
      </c>
      <c r="M1018" s="733" t="s">
        <v>5873</v>
      </c>
      <c r="N1018" s="769" t="str">
        <f>M1018</f>
        <v>CIAS CHALOSSE TURSAN</v>
      </c>
      <c r="O1018" s="734" t="s">
        <v>7655</v>
      </c>
      <c r="P1018" s="760"/>
      <c r="Q1018" s="736"/>
      <c r="R1018" s="736">
        <v>40320</v>
      </c>
      <c r="S1018" s="761" t="s">
        <v>7656</v>
      </c>
      <c r="T1018" s="728" t="s">
        <v>5380</v>
      </c>
      <c r="U1018" s="737" t="s">
        <v>7657</v>
      </c>
      <c r="V1018" s="736"/>
      <c r="W1018" s="736"/>
      <c r="X1018" s="736"/>
      <c r="Y1018" s="736"/>
      <c r="Z1018" s="736" t="s">
        <v>7658</v>
      </c>
      <c r="AA1018" s="736"/>
      <c r="AB1018" s="734" t="s">
        <v>5875</v>
      </c>
      <c r="AC1018" s="736"/>
      <c r="AD1018" s="736">
        <v>40500</v>
      </c>
      <c r="AE1018" s="734" t="s">
        <v>7122</v>
      </c>
      <c r="AF1018" s="736"/>
      <c r="AG1018" s="736"/>
      <c r="AH1018" s="736"/>
      <c r="AI1018" s="736"/>
      <c r="AJ1018" s="736"/>
      <c r="AK1018" s="736"/>
      <c r="AL1018" s="736"/>
      <c r="AM1018" s="763"/>
      <c r="AN1018" s="738"/>
      <c r="AO1018" s="764"/>
      <c r="AP1018" s="691" t="s">
        <v>734</v>
      </c>
      <c r="AQ1018" s="691" t="s">
        <v>737</v>
      </c>
      <c r="AR1018" s="691"/>
      <c r="AS1018" s="752"/>
      <c r="AT1018" s="691"/>
      <c r="AU1018" s="765" t="s">
        <v>763</v>
      </c>
      <c r="AV1018" s="765" t="s">
        <v>763</v>
      </c>
      <c r="AW1018" s="766" t="s">
        <v>763</v>
      </c>
      <c r="AX1018" s="765"/>
      <c r="AY1018" s="691"/>
      <c r="AZ1018" s="752"/>
      <c r="BA1018" s="734"/>
      <c r="BB1018" s="736"/>
      <c r="BC1018" s="736"/>
      <c r="BD1018" s="736"/>
      <c r="BE1018" s="767" t="s">
        <v>1579</v>
      </c>
      <c r="BF1018" s="794" t="s">
        <v>902</v>
      </c>
      <c r="BG1018" s="746" t="s">
        <v>737</v>
      </c>
      <c r="BH1018" s="746"/>
      <c r="BI1018" s="747"/>
    </row>
    <row r="1019" spans="1:61" ht="40.15" customHeight="1">
      <c r="A1019" s="749">
        <v>400786141</v>
      </c>
      <c r="B1019" s="827">
        <v>40</v>
      </c>
      <c r="C1019" s="751" t="s">
        <v>1524</v>
      </c>
      <c r="D1019" s="752"/>
      <c r="E1019" s="753" t="s">
        <v>1149</v>
      </c>
      <c r="F1019" s="752"/>
      <c r="G1019" s="736" t="s">
        <v>769</v>
      </c>
      <c r="H1019" s="754" t="s">
        <v>770</v>
      </c>
      <c r="I1019" s="770">
        <v>354</v>
      </c>
      <c r="J1019" s="771" t="s">
        <v>771</v>
      </c>
      <c r="K1019" s="757" t="s">
        <v>7659</v>
      </c>
      <c r="L1019" s="758">
        <v>400786372</v>
      </c>
      <c r="M1019" s="733" t="s">
        <v>7649</v>
      </c>
      <c r="N1019" s="769" t="s">
        <v>5873</v>
      </c>
      <c r="O1019" s="760" t="s">
        <v>7660</v>
      </c>
      <c r="P1019" s="760"/>
      <c r="Q1019" s="736"/>
      <c r="R1019" s="736">
        <v>40500</v>
      </c>
      <c r="S1019" s="761" t="s">
        <v>4983</v>
      </c>
      <c r="T1019" s="728" t="s">
        <v>5380</v>
      </c>
      <c r="U1019" s="737" t="s">
        <v>7661</v>
      </c>
      <c r="V1019" s="736"/>
      <c r="W1019" s="736"/>
      <c r="X1019" s="736"/>
      <c r="Y1019" s="736"/>
      <c r="Z1019" s="736" t="s">
        <v>7653</v>
      </c>
      <c r="AA1019" s="736"/>
      <c r="AB1019" s="734" t="s">
        <v>7662</v>
      </c>
      <c r="AC1019" s="736"/>
      <c r="AD1019" s="736">
        <v>40500</v>
      </c>
      <c r="AE1019" s="734" t="s">
        <v>7122</v>
      </c>
      <c r="AF1019" s="736" t="s">
        <v>7653</v>
      </c>
      <c r="AG1019" s="736"/>
      <c r="AH1019" s="736"/>
      <c r="AI1019" s="736"/>
      <c r="AJ1019" s="736"/>
      <c r="AK1019" s="736"/>
      <c r="AL1019" s="736"/>
      <c r="AM1019" s="763"/>
      <c r="AN1019" s="738"/>
      <c r="AO1019" s="772"/>
      <c r="AP1019" s="691" t="s">
        <v>737</v>
      </c>
      <c r="AQ1019" s="740" t="s">
        <v>737</v>
      </c>
      <c r="AR1019" s="691"/>
      <c r="AS1019" s="691"/>
      <c r="AT1019" s="740"/>
      <c r="AU1019" s="765" t="s">
        <v>763</v>
      </c>
      <c r="AV1019" s="765" t="s">
        <v>763</v>
      </c>
      <c r="AW1019" s="766" t="s">
        <v>763</v>
      </c>
      <c r="AX1019" s="765"/>
      <c r="AY1019" s="691"/>
      <c r="AZ1019" s="752"/>
      <c r="BA1019" s="734" t="s">
        <v>778</v>
      </c>
      <c r="BB1019" s="736"/>
      <c r="BC1019" s="736"/>
      <c r="BD1019" s="736"/>
      <c r="BE1019" s="767" t="s">
        <v>4958</v>
      </c>
      <c r="BF1019" s="794" t="s">
        <v>902</v>
      </c>
      <c r="BG1019" s="746" t="s">
        <v>737</v>
      </c>
      <c r="BH1019" s="746"/>
      <c r="BI1019" s="747"/>
    </row>
    <row r="1020" spans="1:61" ht="40.15" customHeight="1">
      <c r="A1020" s="749">
        <v>400007092</v>
      </c>
      <c r="B1020" s="827">
        <v>40</v>
      </c>
      <c r="C1020" s="751" t="s">
        <v>1524</v>
      </c>
      <c r="D1020" s="752"/>
      <c r="E1020" s="753" t="s">
        <v>1149</v>
      </c>
      <c r="F1020" s="752"/>
      <c r="G1020" s="736" t="s">
        <v>769</v>
      </c>
      <c r="H1020" s="754" t="s">
        <v>770</v>
      </c>
      <c r="I1020" s="770">
        <v>354</v>
      </c>
      <c r="J1020" s="771" t="s">
        <v>771</v>
      </c>
      <c r="K1020" s="757" t="s">
        <v>7663</v>
      </c>
      <c r="L1020" s="758">
        <v>400014221</v>
      </c>
      <c r="M1020" s="733" t="s">
        <v>7664</v>
      </c>
      <c r="N1020" s="769" t="s">
        <v>7664</v>
      </c>
      <c r="O1020" s="760" t="s">
        <v>7665</v>
      </c>
      <c r="P1020" s="760"/>
      <c r="Q1020" s="736"/>
      <c r="R1020" s="736">
        <v>40630</v>
      </c>
      <c r="S1020" s="761" t="s">
        <v>7666</v>
      </c>
      <c r="T1020" s="728" t="s">
        <v>5380</v>
      </c>
      <c r="U1020" s="737" t="s">
        <v>7667</v>
      </c>
      <c r="V1020" s="736"/>
      <c r="W1020" s="736"/>
      <c r="X1020" s="736"/>
      <c r="Y1020" s="736"/>
      <c r="Z1020" s="736" t="s">
        <v>7668</v>
      </c>
      <c r="AA1020" s="734" t="s">
        <v>7669</v>
      </c>
      <c r="AB1020" s="734" t="s">
        <v>3880</v>
      </c>
      <c r="AC1020" s="736" t="s">
        <v>7670</v>
      </c>
      <c r="AD1020" s="736">
        <v>40630</v>
      </c>
      <c r="AE1020" s="734" t="s">
        <v>7666</v>
      </c>
      <c r="AF1020" s="736" t="s">
        <v>7668</v>
      </c>
      <c r="AG1020" s="736"/>
      <c r="AH1020" s="736"/>
      <c r="AI1020" s="736"/>
      <c r="AJ1020" s="736"/>
      <c r="AK1020" s="736"/>
      <c r="AL1020" s="736"/>
      <c r="AM1020" s="763"/>
      <c r="AN1020" s="738"/>
      <c r="AO1020" s="772"/>
      <c r="AP1020" s="691" t="s">
        <v>737</v>
      </c>
      <c r="AQ1020" s="740" t="s">
        <v>737</v>
      </c>
      <c r="AR1020" s="691"/>
      <c r="AS1020" s="691"/>
      <c r="AT1020" s="740"/>
      <c r="AU1020" s="765" t="s">
        <v>763</v>
      </c>
      <c r="AV1020" s="765" t="s">
        <v>763</v>
      </c>
      <c r="AW1020" s="766" t="s">
        <v>763</v>
      </c>
      <c r="AX1020" s="765"/>
      <c r="AY1020" s="691"/>
      <c r="AZ1020" s="752"/>
      <c r="BA1020" s="734" t="s">
        <v>778</v>
      </c>
      <c r="BB1020" s="736"/>
      <c r="BC1020" s="736"/>
      <c r="BD1020" s="736"/>
      <c r="BE1020" s="767" t="s">
        <v>4958</v>
      </c>
      <c r="BF1020" s="794" t="s">
        <v>902</v>
      </c>
      <c r="BG1020" s="746" t="s">
        <v>737</v>
      </c>
      <c r="BH1020" s="746"/>
      <c r="BI1020" s="747"/>
    </row>
    <row r="1021" spans="1:61" ht="40.15" customHeight="1">
      <c r="A1021" s="749">
        <v>400010708</v>
      </c>
      <c r="B1021" s="827">
        <v>40</v>
      </c>
      <c r="C1021" s="751" t="s">
        <v>1524</v>
      </c>
      <c r="D1021" s="752"/>
      <c r="E1021" s="753" t="s">
        <v>1149</v>
      </c>
      <c r="F1021" s="752"/>
      <c r="G1021" s="736" t="s">
        <v>747</v>
      </c>
      <c r="H1021" s="754" t="s">
        <v>748</v>
      </c>
      <c r="I1021" s="755">
        <v>500</v>
      </c>
      <c r="J1021" s="756" t="s">
        <v>749</v>
      </c>
      <c r="K1021" s="757" t="s">
        <v>7671</v>
      </c>
      <c r="L1021" s="758">
        <v>400014221</v>
      </c>
      <c r="M1021" s="733" t="s">
        <v>7664</v>
      </c>
      <c r="N1021" s="769" t="s">
        <v>7664</v>
      </c>
      <c r="O1021" s="734" t="s">
        <v>7672</v>
      </c>
      <c r="P1021" s="760"/>
      <c r="Q1021" s="736"/>
      <c r="R1021" s="736">
        <v>40430</v>
      </c>
      <c r="S1021" s="761" t="s">
        <v>7673</v>
      </c>
      <c r="T1021" s="728" t="s">
        <v>5380</v>
      </c>
      <c r="U1021" s="737" t="s">
        <v>7674</v>
      </c>
      <c r="V1021" s="736"/>
      <c r="W1021" s="736"/>
      <c r="X1021" s="736"/>
      <c r="Y1021" s="736"/>
      <c r="Z1021" s="736" t="s">
        <v>7675</v>
      </c>
      <c r="AA1021" s="736" t="s">
        <v>7676</v>
      </c>
      <c r="AB1021" s="734" t="s">
        <v>7677</v>
      </c>
      <c r="AC1021" s="736"/>
      <c r="AD1021" s="736">
        <v>40420</v>
      </c>
      <c r="AE1021" s="734" t="s">
        <v>7678</v>
      </c>
      <c r="AF1021" s="736" t="s">
        <v>7668</v>
      </c>
      <c r="AG1021" s="736"/>
      <c r="AH1021" s="736"/>
      <c r="AI1021" s="736"/>
      <c r="AJ1021" s="736"/>
      <c r="AK1021" s="736"/>
      <c r="AL1021" s="736"/>
      <c r="AM1021" s="763"/>
      <c r="AN1021" s="738"/>
      <c r="AO1021" s="764"/>
      <c r="AP1021" s="691" t="s">
        <v>734</v>
      </c>
      <c r="AQ1021" s="691" t="s">
        <v>737</v>
      </c>
      <c r="AR1021" s="691"/>
      <c r="AS1021" s="752"/>
      <c r="AT1021" s="691"/>
      <c r="AU1021" s="765" t="s">
        <v>763</v>
      </c>
      <c r="AV1021" s="765" t="s">
        <v>763</v>
      </c>
      <c r="AW1021" s="766" t="s">
        <v>763</v>
      </c>
      <c r="AX1021" s="765"/>
      <c r="AY1021" s="691"/>
      <c r="AZ1021" s="752"/>
      <c r="BA1021" s="734"/>
      <c r="BB1021" s="736"/>
      <c r="BC1021" s="736"/>
      <c r="BD1021" s="736"/>
      <c r="BE1021" s="767" t="s">
        <v>1579</v>
      </c>
      <c r="BF1021" s="794" t="s">
        <v>902</v>
      </c>
      <c r="BG1021" s="746" t="s">
        <v>737</v>
      </c>
      <c r="BH1021" s="746"/>
      <c r="BI1021" s="747"/>
    </row>
    <row r="1022" spans="1:61" ht="37.5" customHeight="1">
      <c r="A1022" s="749">
        <v>400780995</v>
      </c>
      <c r="B1022" s="827">
        <v>40</v>
      </c>
      <c r="C1022" s="751" t="s">
        <v>1524</v>
      </c>
      <c r="D1022" s="752"/>
      <c r="E1022" s="753" t="s">
        <v>1149</v>
      </c>
      <c r="F1022" s="752"/>
      <c r="G1022" s="736" t="s">
        <v>747</v>
      </c>
      <c r="H1022" s="754" t="s">
        <v>748</v>
      </c>
      <c r="I1022" s="755">
        <v>500</v>
      </c>
      <c r="J1022" s="756" t="s">
        <v>749</v>
      </c>
      <c r="K1022" s="757" t="s">
        <v>7679</v>
      </c>
      <c r="L1022" s="758">
        <v>400014221</v>
      </c>
      <c r="M1022" s="733" t="s">
        <v>7664</v>
      </c>
      <c r="N1022" s="769" t="s">
        <v>7664</v>
      </c>
      <c r="O1022" s="734" t="s">
        <v>7680</v>
      </c>
      <c r="P1022" s="734" t="s">
        <v>7681</v>
      </c>
      <c r="Q1022" s="736"/>
      <c r="R1022" s="736">
        <v>40630</v>
      </c>
      <c r="S1022" s="761" t="s">
        <v>7666</v>
      </c>
      <c r="T1022" s="728" t="s">
        <v>5380</v>
      </c>
      <c r="U1022" s="737" t="s">
        <v>7682</v>
      </c>
      <c r="V1022" s="736"/>
      <c r="W1022" s="736"/>
      <c r="X1022" s="736"/>
      <c r="Y1022" s="736"/>
      <c r="Z1022" s="736" t="s">
        <v>7683</v>
      </c>
      <c r="AA1022" s="736" t="s">
        <v>7676</v>
      </c>
      <c r="AB1022" s="734" t="s">
        <v>7684</v>
      </c>
      <c r="AC1022" s="736" t="s">
        <v>7681</v>
      </c>
      <c r="AD1022" s="736">
        <v>40210</v>
      </c>
      <c r="AE1022" s="734" t="s">
        <v>7685</v>
      </c>
      <c r="AF1022" s="736" t="s">
        <v>7686</v>
      </c>
      <c r="AG1022" s="736"/>
      <c r="AH1022" s="736"/>
      <c r="AI1022" s="736"/>
      <c r="AJ1022" s="736"/>
      <c r="AK1022" s="736"/>
      <c r="AL1022" s="736"/>
      <c r="AM1022" s="763"/>
      <c r="AN1022" s="738"/>
      <c r="AO1022" s="764"/>
      <c r="AP1022" s="691" t="s">
        <v>734</v>
      </c>
      <c r="AQ1022" s="691" t="s">
        <v>737</v>
      </c>
      <c r="AR1022" s="691"/>
      <c r="AS1022" s="752"/>
      <c r="AT1022" s="691"/>
      <c r="AU1022" s="765" t="s">
        <v>763</v>
      </c>
      <c r="AV1022" s="765" t="s">
        <v>763</v>
      </c>
      <c r="AW1022" s="766" t="s">
        <v>763</v>
      </c>
      <c r="AX1022" s="765"/>
      <c r="AY1022" s="691"/>
      <c r="AZ1022" s="752"/>
      <c r="BA1022" s="734"/>
      <c r="BB1022" s="736"/>
      <c r="BC1022" s="736"/>
      <c r="BD1022" s="736"/>
      <c r="BE1022" s="767" t="s">
        <v>1579</v>
      </c>
      <c r="BF1022" s="794" t="s">
        <v>902</v>
      </c>
      <c r="BG1022" s="746" t="s">
        <v>737</v>
      </c>
      <c r="BH1022" s="746"/>
      <c r="BI1022" s="747"/>
    </row>
    <row r="1023" spans="1:61" ht="111.75" customHeight="1">
      <c r="A1023" s="749">
        <v>400781209</v>
      </c>
      <c r="B1023" s="827">
        <v>40</v>
      </c>
      <c r="C1023" s="751" t="s">
        <v>1524</v>
      </c>
      <c r="D1023" s="752"/>
      <c r="E1023" s="753" t="s">
        <v>1149</v>
      </c>
      <c r="F1023" s="752"/>
      <c r="G1023" s="736" t="s">
        <v>747</v>
      </c>
      <c r="H1023" s="754" t="s">
        <v>748</v>
      </c>
      <c r="I1023" s="755">
        <v>500</v>
      </c>
      <c r="J1023" s="756" t="s">
        <v>749</v>
      </c>
      <c r="K1023" s="757" t="s">
        <v>7687</v>
      </c>
      <c r="L1023" s="758">
        <v>400014221</v>
      </c>
      <c r="M1023" s="733" t="s">
        <v>7664</v>
      </c>
      <c r="N1023" s="769" t="s">
        <v>7664</v>
      </c>
      <c r="O1023" s="734" t="s">
        <v>7677</v>
      </c>
      <c r="P1023" s="760"/>
      <c r="Q1023" s="736"/>
      <c r="R1023" s="736">
        <v>40420</v>
      </c>
      <c r="S1023" s="761" t="s">
        <v>7678</v>
      </c>
      <c r="T1023" s="728" t="s">
        <v>5380</v>
      </c>
      <c r="U1023" s="737" t="s">
        <v>7688</v>
      </c>
      <c r="V1023" s="736"/>
      <c r="W1023" s="736"/>
      <c r="X1023" s="736"/>
      <c r="Y1023" s="736"/>
      <c r="Z1023" s="736" t="s">
        <v>7668</v>
      </c>
      <c r="AA1023" s="736" t="s">
        <v>7676</v>
      </c>
      <c r="AB1023" s="734" t="s">
        <v>7677</v>
      </c>
      <c r="AC1023" s="736"/>
      <c r="AD1023" s="736">
        <v>40420</v>
      </c>
      <c r="AE1023" s="734" t="s">
        <v>7678</v>
      </c>
      <c r="AF1023" s="736" t="s">
        <v>7668</v>
      </c>
      <c r="AG1023" s="736"/>
      <c r="AH1023" s="736"/>
      <c r="AI1023" s="736"/>
      <c r="AJ1023" s="736"/>
      <c r="AK1023" s="736"/>
      <c r="AL1023" s="736"/>
      <c r="AM1023" s="763"/>
      <c r="AN1023" s="738"/>
      <c r="AO1023" s="764"/>
      <c r="AP1023" s="691" t="s">
        <v>734</v>
      </c>
      <c r="AQ1023" s="691" t="s">
        <v>737</v>
      </c>
      <c r="AR1023" s="691"/>
      <c r="AS1023" s="752"/>
      <c r="AT1023" s="691"/>
      <c r="AU1023" s="765" t="s">
        <v>763</v>
      </c>
      <c r="AV1023" s="765" t="s">
        <v>763</v>
      </c>
      <c r="AW1023" s="766" t="s">
        <v>763</v>
      </c>
      <c r="AX1023" s="765"/>
      <c r="AY1023" s="691"/>
      <c r="AZ1023" s="752"/>
      <c r="BA1023" s="734"/>
      <c r="BB1023" s="736"/>
      <c r="BC1023" s="736"/>
      <c r="BD1023" s="736"/>
      <c r="BE1023" s="767" t="s">
        <v>1579</v>
      </c>
      <c r="BF1023" s="794" t="s">
        <v>902</v>
      </c>
      <c r="BG1023" s="746" t="s">
        <v>737</v>
      </c>
      <c r="BH1023" s="746"/>
      <c r="BI1023" s="747"/>
    </row>
    <row r="1024" spans="1:61" ht="40.15" customHeight="1">
      <c r="A1024" s="749">
        <v>400789798</v>
      </c>
      <c r="B1024" s="827">
        <v>40</v>
      </c>
      <c r="C1024" s="751" t="s">
        <v>1524</v>
      </c>
      <c r="D1024" s="752"/>
      <c r="E1024" s="753" t="s">
        <v>1149</v>
      </c>
      <c r="F1024" s="752"/>
      <c r="G1024" s="736" t="s">
        <v>747</v>
      </c>
      <c r="H1024" s="754" t="s">
        <v>748</v>
      </c>
      <c r="I1024" s="755">
        <v>500</v>
      </c>
      <c r="J1024" s="756" t="s">
        <v>749</v>
      </c>
      <c r="K1024" s="757" t="s">
        <v>7689</v>
      </c>
      <c r="L1024" s="758">
        <v>400014221</v>
      </c>
      <c r="M1024" s="733" t="s">
        <v>7664</v>
      </c>
      <c r="N1024" s="769" t="s">
        <v>7664</v>
      </c>
      <c r="O1024" s="734" t="s">
        <v>7690</v>
      </c>
      <c r="P1024" s="760"/>
      <c r="Q1024" s="736"/>
      <c r="R1024" s="736">
        <v>40410</v>
      </c>
      <c r="S1024" s="761" t="s">
        <v>7691</v>
      </c>
      <c r="T1024" s="728" t="s">
        <v>5380</v>
      </c>
      <c r="U1024" s="737" t="s">
        <v>7692</v>
      </c>
      <c r="V1024" s="736"/>
      <c r="W1024" s="736"/>
      <c r="X1024" s="736"/>
      <c r="Y1024" s="736"/>
      <c r="Z1024" s="736" t="s">
        <v>7693</v>
      </c>
      <c r="AA1024" s="736" t="s">
        <v>7676</v>
      </c>
      <c r="AB1024" s="734" t="s">
        <v>7694</v>
      </c>
      <c r="AC1024" s="736"/>
      <c r="AD1024" s="736">
        <v>40410</v>
      </c>
      <c r="AE1024" s="734" t="s">
        <v>7691</v>
      </c>
      <c r="AF1024" s="736" t="s">
        <v>7695</v>
      </c>
      <c r="AG1024" s="736"/>
      <c r="AH1024" s="736"/>
      <c r="AI1024" s="736"/>
      <c r="AJ1024" s="736"/>
      <c r="AK1024" s="736"/>
      <c r="AL1024" s="736"/>
      <c r="AM1024" s="763"/>
      <c r="AN1024" s="738"/>
      <c r="AO1024" s="764"/>
      <c r="AP1024" s="691" t="s">
        <v>734</v>
      </c>
      <c r="AQ1024" s="691" t="s">
        <v>737</v>
      </c>
      <c r="AR1024" s="691"/>
      <c r="AS1024" s="752"/>
      <c r="AT1024" s="691"/>
      <c r="AU1024" s="765" t="s">
        <v>763</v>
      </c>
      <c r="AV1024" s="765" t="s">
        <v>763</v>
      </c>
      <c r="AW1024" s="766" t="s">
        <v>763</v>
      </c>
      <c r="AX1024" s="765"/>
      <c r="AY1024" s="691"/>
      <c r="AZ1024" s="752"/>
      <c r="BA1024" s="734"/>
      <c r="BB1024" s="736"/>
      <c r="BC1024" s="736"/>
      <c r="BD1024" s="736"/>
      <c r="BE1024" s="767" t="s">
        <v>1579</v>
      </c>
      <c r="BF1024" s="794" t="s">
        <v>902</v>
      </c>
      <c r="BG1024" s="746" t="s">
        <v>737</v>
      </c>
      <c r="BH1024" s="746"/>
      <c r="BI1024" s="747"/>
    </row>
    <row r="1025" spans="1:61" ht="90" customHeight="1">
      <c r="A1025" s="749">
        <v>400009288</v>
      </c>
      <c r="B1025" s="827">
        <v>40</v>
      </c>
      <c r="C1025" s="751" t="s">
        <v>713</v>
      </c>
      <c r="D1025" s="727"/>
      <c r="E1025" s="753" t="s">
        <v>1149</v>
      </c>
      <c r="F1025" s="752"/>
      <c r="G1025" s="736" t="s">
        <v>769</v>
      </c>
      <c r="H1025" s="754" t="s">
        <v>770</v>
      </c>
      <c r="I1025" s="730">
        <v>209</v>
      </c>
      <c r="J1025" s="727" t="s">
        <v>828</v>
      </c>
      <c r="K1025" s="757" t="s">
        <v>7696</v>
      </c>
      <c r="L1025" s="758">
        <v>400786224</v>
      </c>
      <c r="M1025" s="733" t="s">
        <v>7697</v>
      </c>
      <c r="N1025" s="769" t="s">
        <v>7697</v>
      </c>
      <c r="O1025" s="760" t="s">
        <v>7698</v>
      </c>
      <c r="P1025" s="760"/>
      <c r="Q1025" s="736"/>
      <c r="R1025" s="736">
        <v>40800</v>
      </c>
      <c r="S1025" s="761" t="s">
        <v>7699</v>
      </c>
      <c r="T1025" s="728" t="s">
        <v>5380</v>
      </c>
      <c r="U1025" s="737" t="s">
        <v>7700</v>
      </c>
      <c r="V1025" s="736" t="s">
        <v>724</v>
      </c>
      <c r="W1025" s="736" t="s">
        <v>7701</v>
      </c>
      <c r="X1025" s="736" t="s">
        <v>7702</v>
      </c>
      <c r="Y1025" s="736" t="s">
        <v>727</v>
      </c>
      <c r="Z1025" s="736" t="s">
        <v>7703</v>
      </c>
      <c r="AA1025" s="736"/>
      <c r="AB1025" s="734" t="s">
        <v>7704</v>
      </c>
      <c r="AC1025" s="736"/>
      <c r="AD1025" s="736">
        <v>40800</v>
      </c>
      <c r="AE1025" s="734" t="s">
        <v>7705</v>
      </c>
      <c r="AF1025" s="736" t="s">
        <v>7703</v>
      </c>
      <c r="AG1025" s="736"/>
      <c r="AH1025" s="736"/>
      <c r="AI1025" s="736"/>
      <c r="AJ1025" s="736"/>
      <c r="AK1025" s="736"/>
      <c r="AL1025" s="736"/>
      <c r="AM1025" s="763"/>
      <c r="AN1025" s="738"/>
      <c r="AO1025" s="764"/>
      <c r="AP1025" s="691" t="s">
        <v>737</v>
      </c>
      <c r="AQ1025" s="691" t="s">
        <v>737</v>
      </c>
      <c r="AR1025" s="691"/>
      <c r="AS1025" s="752"/>
      <c r="AT1025" s="691"/>
      <c r="AU1025" s="765" t="s">
        <v>763</v>
      </c>
      <c r="AV1025" s="765" t="s">
        <v>763</v>
      </c>
      <c r="AW1025" s="766" t="s">
        <v>763</v>
      </c>
      <c r="AX1025" s="765"/>
      <c r="AY1025" s="691"/>
      <c r="AZ1025" s="752"/>
      <c r="BA1025" s="734"/>
      <c r="BB1025" s="734" t="s">
        <v>3132</v>
      </c>
      <c r="BC1025" s="736"/>
      <c r="BD1025" s="736"/>
      <c r="BE1025" s="767" t="s">
        <v>4958</v>
      </c>
      <c r="BF1025" s="794" t="s">
        <v>902</v>
      </c>
      <c r="BG1025" s="746" t="s">
        <v>737</v>
      </c>
      <c r="BH1025" s="746"/>
      <c r="BI1025" s="747"/>
    </row>
    <row r="1026" spans="1:61" ht="90" customHeight="1">
      <c r="A1026" s="749">
        <v>400783346</v>
      </c>
      <c r="B1026" s="827">
        <v>40</v>
      </c>
      <c r="C1026" s="751" t="s">
        <v>713</v>
      </c>
      <c r="D1026" s="727"/>
      <c r="E1026" s="753" t="s">
        <v>1149</v>
      </c>
      <c r="F1026" s="752"/>
      <c r="G1026" s="736" t="s">
        <v>747</v>
      </c>
      <c r="H1026" s="754" t="s">
        <v>748</v>
      </c>
      <c r="I1026" s="755">
        <v>500</v>
      </c>
      <c r="J1026" s="756" t="s">
        <v>749</v>
      </c>
      <c r="K1026" s="757" t="s">
        <v>7706</v>
      </c>
      <c r="L1026" s="758">
        <v>400786224</v>
      </c>
      <c r="M1026" s="733" t="s">
        <v>7697</v>
      </c>
      <c r="N1026" s="769" t="s">
        <v>7697</v>
      </c>
      <c r="O1026" s="734" t="s">
        <v>7707</v>
      </c>
      <c r="P1026" s="760"/>
      <c r="Q1026" s="736"/>
      <c r="R1026" s="736">
        <v>40800</v>
      </c>
      <c r="S1026" s="761" t="s">
        <v>7699</v>
      </c>
      <c r="T1026" s="728" t="s">
        <v>5380</v>
      </c>
      <c r="U1026" s="737" t="s">
        <v>7708</v>
      </c>
      <c r="V1026" s="736" t="s">
        <v>813</v>
      </c>
      <c r="W1026" s="736" t="s">
        <v>7709</v>
      </c>
      <c r="X1026" s="736" t="s">
        <v>7710</v>
      </c>
      <c r="Y1026" s="736" t="s">
        <v>954</v>
      </c>
      <c r="Z1026" s="736" t="s">
        <v>7711</v>
      </c>
      <c r="AA1026" s="736"/>
      <c r="AB1026" s="734" t="s">
        <v>7712</v>
      </c>
      <c r="AC1026" s="736"/>
      <c r="AD1026" s="736">
        <v>40800</v>
      </c>
      <c r="AE1026" s="734" t="s">
        <v>7705</v>
      </c>
      <c r="AF1026" s="736" t="s">
        <v>7703</v>
      </c>
      <c r="AG1026" s="736"/>
      <c r="AH1026" s="736"/>
      <c r="AI1026" s="736"/>
      <c r="AJ1026" s="736"/>
      <c r="AK1026" s="736"/>
      <c r="AL1026" s="736"/>
      <c r="AM1026" s="763"/>
      <c r="AN1026" s="738"/>
      <c r="AO1026" s="764"/>
      <c r="AP1026" s="691" t="s">
        <v>734</v>
      </c>
      <c r="AQ1026" s="691" t="s">
        <v>737</v>
      </c>
      <c r="AR1026" s="691"/>
      <c r="AS1026" s="752"/>
      <c r="AT1026" s="691"/>
      <c r="AU1026" s="765" t="s">
        <v>763</v>
      </c>
      <c r="AV1026" s="765" t="s">
        <v>763</v>
      </c>
      <c r="AW1026" s="766" t="s">
        <v>763</v>
      </c>
      <c r="AX1026" s="765"/>
      <c r="AY1026" s="691"/>
      <c r="AZ1026" s="752"/>
      <c r="BA1026" s="734"/>
      <c r="BB1026" s="736"/>
      <c r="BC1026" s="736"/>
      <c r="BD1026" s="736"/>
      <c r="BE1026" s="767" t="s">
        <v>1579</v>
      </c>
      <c r="BF1026" s="794" t="s">
        <v>902</v>
      </c>
      <c r="BG1026" s="746" t="s">
        <v>737</v>
      </c>
      <c r="BH1026" s="746"/>
      <c r="BI1026" s="747"/>
    </row>
    <row r="1027" spans="1:61" ht="90" customHeight="1">
      <c r="A1027" s="749">
        <v>400781324</v>
      </c>
      <c r="B1027" s="827">
        <v>40</v>
      </c>
      <c r="C1027" s="751" t="s">
        <v>1524</v>
      </c>
      <c r="D1027" s="752"/>
      <c r="E1027" s="753" t="s">
        <v>1149</v>
      </c>
      <c r="F1027" s="752"/>
      <c r="G1027" s="736" t="s">
        <v>827</v>
      </c>
      <c r="H1027" s="754" t="s">
        <v>748</v>
      </c>
      <c r="I1027" s="770">
        <v>354</v>
      </c>
      <c r="J1027" s="771" t="s">
        <v>771</v>
      </c>
      <c r="K1027" s="757" t="s">
        <v>7713</v>
      </c>
      <c r="L1027" s="758">
        <v>400010328</v>
      </c>
      <c r="M1027" s="733" t="s">
        <v>7714</v>
      </c>
      <c r="N1027" s="769" t="s">
        <v>7715</v>
      </c>
      <c r="O1027" s="760" t="s">
        <v>7716</v>
      </c>
      <c r="P1027" s="760"/>
      <c r="Q1027" s="736"/>
      <c r="R1027" s="736">
        <v>40200</v>
      </c>
      <c r="S1027" s="761" t="s">
        <v>5890</v>
      </c>
      <c r="T1027" s="728" t="s">
        <v>5380</v>
      </c>
      <c r="U1027" s="737" t="s">
        <v>7717</v>
      </c>
      <c r="V1027" s="736"/>
      <c r="W1027" s="736"/>
      <c r="X1027" s="736"/>
      <c r="Y1027" s="736"/>
      <c r="Z1027" s="736" t="s">
        <v>7718</v>
      </c>
      <c r="AA1027" s="736"/>
      <c r="AB1027" s="734" t="s">
        <v>7719</v>
      </c>
      <c r="AC1027" s="736"/>
      <c r="AD1027" s="736">
        <v>40200</v>
      </c>
      <c r="AE1027" s="734" t="s">
        <v>5890</v>
      </c>
      <c r="AF1027" s="736" t="s">
        <v>5895</v>
      </c>
      <c r="AG1027" s="736"/>
      <c r="AH1027" s="736"/>
      <c r="AI1027" s="736"/>
      <c r="AJ1027" s="736"/>
      <c r="AK1027" s="736"/>
      <c r="AL1027" s="736"/>
      <c r="AM1027" s="763"/>
      <c r="AN1027" s="738"/>
      <c r="AO1027" s="764"/>
      <c r="AP1027" s="691" t="s">
        <v>737</v>
      </c>
      <c r="AQ1027" s="740" t="s">
        <v>737</v>
      </c>
      <c r="AR1027" s="691"/>
      <c r="AS1027" s="691"/>
      <c r="AT1027" s="740"/>
      <c r="AU1027" s="765" t="s">
        <v>763</v>
      </c>
      <c r="AV1027" s="765" t="s">
        <v>763</v>
      </c>
      <c r="AW1027" s="766" t="s">
        <v>763</v>
      </c>
      <c r="AX1027" s="765"/>
      <c r="AY1027" s="691"/>
      <c r="AZ1027" s="752"/>
      <c r="BA1027" s="734" t="s">
        <v>778</v>
      </c>
      <c r="BB1027" s="736"/>
      <c r="BC1027" s="736"/>
      <c r="BD1027" s="736"/>
      <c r="BE1027" s="767" t="s">
        <v>4958</v>
      </c>
      <c r="BF1027" s="794" t="s">
        <v>902</v>
      </c>
      <c r="BG1027" s="746" t="s">
        <v>737</v>
      </c>
      <c r="BH1027" s="746"/>
      <c r="BI1027" s="747"/>
    </row>
    <row r="1028" spans="1:61" ht="90" customHeight="1">
      <c r="A1028" s="805">
        <v>160003703</v>
      </c>
      <c r="B1028" s="712">
        <v>16</v>
      </c>
      <c r="C1028" s="727" t="s">
        <v>842</v>
      </c>
      <c r="D1028" s="727"/>
      <c r="E1028" s="797" t="s">
        <v>927</v>
      </c>
      <c r="F1028" s="798"/>
      <c r="G1028" s="791" t="s">
        <v>747</v>
      </c>
      <c r="H1028" s="791" t="s">
        <v>748</v>
      </c>
      <c r="I1028" s="730">
        <v>500</v>
      </c>
      <c r="J1028" s="727" t="s">
        <v>749</v>
      </c>
      <c r="K1028" s="848" t="s">
        <v>7720</v>
      </c>
      <c r="L1028" s="800">
        <v>160004701</v>
      </c>
      <c r="M1028" s="733" t="s">
        <v>7721</v>
      </c>
      <c r="N1028" s="807" t="s">
        <v>7722</v>
      </c>
      <c r="O1028" s="734" t="s">
        <v>7723</v>
      </c>
      <c r="P1028" s="734"/>
      <c r="Q1028" s="760"/>
      <c r="R1028" s="736">
        <v>16500</v>
      </c>
      <c r="S1028" s="734" t="s">
        <v>950</v>
      </c>
      <c r="T1028" s="728" t="s">
        <v>5380</v>
      </c>
      <c r="U1028" s="737" t="s">
        <v>7724</v>
      </c>
      <c r="V1028" s="798"/>
      <c r="W1028" s="798"/>
      <c r="X1028" s="798"/>
      <c r="Y1028" s="798"/>
      <c r="Z1028" s="734" t="s">
        <v>7725</v>
      </c>
      <c r="AA1028" s="808"/>
      <c r="AB1028" s="734" t="s">
        <v>5457</v>
      </c>
      <c r="AC1028" s="734"/>
      <c r="AD1028" s="734">
        <v>16500</v>
      </c>
      <c r="AE1028" s="734" t="s">
        <v>950</v>
      </c>
      <c r="AF1028" s="734" t="s">
        <v>7726</v>
      </c>
      <c r="AG1028" s="798"/>
      <c r="AH1028" s="798"/>
      <c r="AI1028" s="798"/>
      <c r="AJ1028" s="798"/>
      <c r="AK1028" s="798"/>
      <c r="AL1028" s="798"/>
      <c r="AM1028" s="802"/>
      <c r="AN1028" s="802"/>
      <c r="AO1028" s="739"/>
      <c r="AP1028" s="691" t="s">
        <v>734</v>
      </c>
      <c r="AQ1028" s="712" t="s">
        <v>734</v>
      </c>
      <c r="AR1028" s="742" t="s">
        <v>748</v>
      </c>
      <c r="AS1028" s="810" t="s">
        <v>7727</v>
      </c>
      <c r="AT1028" s="712"/>
      <c r="AU1028" s="743">
        <v>45657</v>
      </c>
      <c r="AV1028" s="743">
        <v>47482</v>
      </c>
      <c r="AW1028" s="744">
        <v>16</v>
      </c>
      <c r="AX1028" s="811">
        <v>45719</v>
      </c>
      <c r="AY1028" s="810" t="s">
        <v>869</v>
      </c>
      <c r="AZ1028" s="810"/>
      <c r="BA1028" s="734"/>
      <c r="BB1028" s="734"/>
      <c r="BC1028" s="734"/>
      <c r="BD1028" s="734"/>
      <c r="BE1028" s="776" t="s">
        <v>6673</v>
      </c>
      <c r="BF1028" s="804" t="s">
        <v>947</v>
      </c>
      <c r="BG1028" s="746" t="s">
        <v>737</v>
      </c>
      <c r="BH1028" s="746"/>
      <c r="BI1028" s="747"/>
    </row>
    <row r="1029" spans="1:61" ht="40.15" customHeight="1">
      <c r="A1029" s="783">
        <v>790009666</v>
      </c>
      <c r="B1029" s="784">
        <v>79</v>
      </c>
      <c r="C1029" s="734" t="s">
        <v>825</v>
      </c>
      <c r="D1029" s="728"/>
      <c r="E1029" s="753" t="s">
        <v>826</v>
      </c>
      <c r="F1029" s="785"/>
      <c r="G1029" s="771" t="s">
        <v>827</v>
      </c>
      <c r="H1029" s="771" t="s">
        <v>748</v>
      </c>
      <c r="I1029" s="770">
        <v>209</v>
      </c>
      <c r="J1029" s="727" t="s">
        <v>828</v>
      </c>
      <c r="K1029" s="799" t="s">
        <v>7728</v>
      </c>
      <c r="L1029" s="786">
        <v>790018972</v>
      </c>
      <c r="M1029" s="733" t="s">
        <v>7729</v>
      </c>
      <c r="N1029" s="769" t="s">
        <v>7729</v>
      </c>
      <c r="O1029" s="734" t="s">
        <v>7730</v>
      </c>
      <c r="P1029" s="734" t="s">
        <v>7731</v>
      </c>
      <c r="Q1029" s="787"/>
      <c r="R1029" s="736">
        <v>79304</v>
      </c>
      <c r="S1029" s="787" t="s">
        <v>1261</v>
      </c>
      <c r="T1029" s="728" t="s">
        <v>5380</v>
      </c>
      <c r="U1029" s="737" t="s">
        <v>7732</v>
      </c>
      <c r="V1029" s="736"/>
      <c r="W1029" s="734"/>
      <c r="X1029" s="736"/>
      <c r="Y1029" s="736"/>
      <c r="Z1029" s="736" t="s">
        <v>7733</v>
      </c>
      <c r="AA1029" s="734" t="s">
        <v>7734</v>
      </c>
      <c r="AB1029" s="734" t="s">
        <v>7735</v>
      </c>
      <c r="AC1029" s="736"/>
      <c r="AD1029" s="736">
        <v>79300</v>
      </c>
      <c r="AE1029" s="734" t="s">
        <v>1346</v>
      </c>
      <c r="AF1029" s="736" t="s">
        <v>7733</v>
      </c>
      <c r="AG1029" s="853"/>
      <c r="AH1029" s="853"/>
      <c r="AI1029" s="853"/>
      <c r="AJ1029" s="853"/>
      <c r="AK1029" s="853"/>
      <c r="AL1029" s="853"/>
      <c r="AM1029" s="763"/>
      <c r="AN1029" s="738"/>
      <c r="AO1029" s="739"/>
      <c r="AP1029" s="740" t="s">
        <v>734</v>
      </c>
      <c r="AQ1029" s="822" t="s">
        <v>734</v>
      </c>
      <c r="AR1029" s="742" t="s">
        <v>771</v>
      </c>
      <c r="AS1029" s="775" t="s">
        <v>7736</v>
      </c>
      <c r="AT1029" s="822" t="s">
        <v>7737</v>
      </c>
      <c r="AU1029" s="743">
        <v>43466</v>
      </c>
      <c r="AV1029" s="743">
        <v>45291</v>
      </c>
      <c r="AW1029" s="744">
        <v>79</v>
      </c>
      <c r="AX1029" s="743">
        <v>43461</v>
      </c>
      <c r="AY1029" s="712" t="s">
        <v>869</v>
      </c>
      <c r="AZ1029" s="743"/>
      <c r="BA1029" s="791"/>
      <c r="BB1029" s="791" t="s">
        <v>7738</v>
      </c>
      <c r="BC1029" s="793"/>
      <c r="BD1029" s="793"/>
      <c r="BE1029" s="791" t="s">
        <v>2485</v>
      </c>
      <c r="BF1029" s="785" t="s">
        <v>826</v>
      </c>
      <c r="BG1029" s="746" t="s">
        <v>737</v>
      </c>
      <c r="BH1029" s="746"/>
      <c r="BI1029" s="747"/>
    </row>
    <row r="1030" spans="1:61" ht="40.15" customHeight="1">
      <c r="A1030" s="783">
        <v>790017966</v>
      </c>
      <c r="B1030" s="784">
        <v>79</v>
      </c>
      <c r="C1030" s="734" t="s">
        <v>825</v>
      </c>
      <c r="D1030" s="728"/>
      <c r="E1030" s="753" t="s">
        <v>826</v>
      </c>
      <c r="F1030" s="785"/>
      <c r="G1030" s="771" t="s">
        <v>827</v>
      </c>
      <c r="H1030" s="771" t="s">
        <v>748</v>
      </c>
      <c r="I1030" s="770">
        <v>209</v>
      </c>
      <c r="J1030" s="727" t="s">
        <v>828</v>
      </c>
      <c r="K1030" s="799" t="s">
        <v>7739</v>
      </c>
      <c r="L1030" s="786">
        <v>790018980</v>
      </c>
      <c r="M1030" s="733" t="s">
        <v>7740</v>
      </c>
      <c r="N1030" s="769" t="s">
        <v>7740</v>
      </c>
      <c r="O1030" s="734" t="s">
        <v>7741</v>
      </c>
      <c r="P1030" s="734"/>
      <c r="Q1030" s="787"/>
      <c r="R1030" s="736">
        <v>79330</v>
      </c>
      <c r="S1030" s="787" t="s">
        <v>7742</v>
      </c>
      <c r="T1030" s="728" t="s">
        <v>5380</v>
      </c>
      <c r="U1030" s="737" t="s">
        <v>7743</v>
      </c>
      <c r="V1030" s="736"/>
      <c r="W1030" s="734"/>
      <c r="X1030" s="736"/>
      <c r="Y1030" s="736"/>
      <c r="Z1030" s="736" t="s">
        <v>7744</v>
      </c>
      <c r="AA1030" s="736" t="s">
        <v>7745</v>
      </c>
      <c r="AB1030" s="734" t="s">
        <v>7746</v>
      </c>
      <c r="AC1030" s="736"/>
      <c r="AD1030" s="736">
        <v>79100</v>
      </c>
      <c r="AE1030" s="734" t="s">
        <v>4993</v>
      </c>
      <c r="AF1030" s="736" t="s">
        <v>7747</v>
      </c>
      <c r="AG1030" s="734" t="s">
        <v>813</v>
      </c>
      <c r="AH1030" s="734" t="s">
        <v>7748</v>
      </c>
      <c r="AI1030" s="734" t="s">
        <v>7749</v>
      </c>
      <c r="AJ1030" s="734" t="s">
        <v>7750</v>
      </c>
      <c r="AK1030" s="734"/>
      <c r="AL1030" s="853"/>
      <c r="AM1030" s="763"/>
      <c r="AN1030" s="738"/>
      <c r="AO1030" s="739"/>
      <c r="AP1030" s="740" t="s">
        <v>734</v>
      </c>
      <c r="AQ1030" s="822" t="s">
        <v>734</v>
      </c>
      <c r="AR1030" s="742" t="s">
        <v>771</v>
      </c>
      <c r="AS1030" s="775" t="s">
        <v>7751</v>
      </c>
      <c r="AT1030" s="822" t="s">
        <v>7737</v>
      </c>
      <c r="AU1030" s="743">
        <v>43466</v>
      </c>
      <c r="AV1030" s="743">
        <v>45291</v>
      </c>
      <c r="AW1030" s="744">
        <v>79</v>
      </c>
      <c r="AX1030" s="743">
        <v>43445</v>
      </c>
      <c r="AY1030" s="712" t="s">
        <v>869</v>
      </c>
      <c r="AZ1030" s="743"/>
      <c r="BA1030" s="773" t="s">
        <v>7752</v>
      </c>
      <c r="BB1030" s="791" t="s">
        <v>7753</v>
      </c>
      <c r="BC1030" s="793"/>
      <c r="BD1030" s="793"/>
      <c r="BE1030" s="791" t="s">
        <v>2485</v>
      </c>
      <c r="BF1030" s="785" t="s">
        <v>826</v>
      </c>
      <c r="BG1030" s="746" t="s">
        <v>737</v>
      </c>
      <c r="BH1030" s="746"/>
      <c r="BI1030" s="747"/>
    </row>
    <row r="1031" spans="1:61" ht="70.5" customHeight="1">
      <c r="A1031" s="846">
        <v>790015796</v>
      </c>
      <c r="B1031" s="784">
        <v>79</v>
      </c>
      <c r="C1031" s="751" t="s">
        <v>825</v>
      </c>
      <c r="D1031" s="753"/>
      <c r="E1031" s="753" t="s">
        <v>826</v>
      </c>
      <c r="F1031" s="785"/>
      <c r="G1031" s="754" t="s">
        <v>747</v>
      </c>
      <c r="H1031" s="754" t="s">
        <v>748</v>
      </c>
      <c r="I1031" s="847">
        <v>500</v>
      </c>
      <c r="J1031" s="843" t="s">
        <v>749</v>
      </c>
      <c r="K1031" s="848" t="s">
        <v>7754</v>
      </c>
      <c r="L1031" s="786">
        <v>790017032</v>
      </c>
      <c r="M1031" s="733" t="s">
        <v>7755</v>
      </c>
      <c r="N1031" s="769" t="s">
        <v>7755</v>
      </c>
      <c r="O1031" s="734" t="s">
        <v>7756</v>
      </c>
      <c r="P1031" s="734" t="s">
        <v>4525</v>
      </c>
      <c r="Q1031" s="760"/>
      <c r="R1031" s="736">
        <v>79370</v>
      </c>
      <c r="S1031" s="760" t="s">
        <v>7757</v>
      </c>
      <c r="T1031" s="728" t="s">
        <v>5380</v>
      </c>
      <c r="U1031" s="737" t="s">
        <v>7758</v>
      </c>
      <c r="V1031" s="736"/>
      <c r="W1031" s="734"/>
      <c r="X1031" s="736"/>
      <c r="Y1031" s="736"/>
      <c r="Z1031" s="736" t="s">
        <v>7759</v>
      </c>
      <c r="AA1031" s="736"/>
      <c r="AB1031" s="734" t="s">
        <v>7756</v>
      </c>
      <c r="AC1031" s="736" t="s">
        <v>4525</v>
      </c>
      <c r="AD1031" s="736">
        <v>79370</v>
      </c>
      <c r="AE1031" s="734" t="s">
        <v>7757</v>
      </c>
      <c r="AF1031" s="736" t="s">
        <v>7759</v>
      </c>
      <c r="AG1031" s="853"/>
      <c r="AH1031" s="853"/>
      <c r="AI1031" s="853"/>
      <c r="AJ1031" s="853"/>
      <c r="AK1031" s="853"/>
      <c r="AL1031" s="853"/>
      <c r="AM1031" s="763"/>
      <c r="AN1031" s="738"/>
      <c r="AO1031" s="772"/>
      <c r="AP1031" s="691" t="s">
        <v>734</v>
      </c>
      <c r="AQ1031" s="775" t="s">
        <v>734</v>
      </c>
      <c r="AR1031" s="742" t="s">
        <v>748</v>
      </c>
      <c r="AS1031" s="775" t="s">
        <v>7760</v>
      </c>
      <c r="AT1031" s="742"/>
      <c r="AU1031" s="743">
        <v>44562</v>
      </c>
      <c r="AV1031" s="743">
        <v>46387</v>
      </c>
      <c r="AW1031" s="744" t="s">
        <v>4840</v>
      </c>
      <c r="AX1031" s="743">
        <v>44664</v>
      </c>
      <c r="AY1031" s="712" t="s">
        <v>869</v>
      </c>
      <c r="AZ1031" s="775" t="s">
        <v>737</v>
      </c>
      <c r="BA1031" s="791"/>
      <c r="BB1031" s="793"/>
      <c r="BC1031" s="793"/>
      <c r="BD1031" s="793"/>
      <c r="BE1031" s="767" t="s">
        <v>2485</v>
      </c>
      <c r="BF1031" s="785" t="s">
        <v>826</v>
      </c>
      <c r="BG1031" s="746" t="s">
        <v>737</v>
      </c>
      <c r="BH1031" s="746"/>
      <c r="BI1031" s="747"/>
    </row>
    <row r="1032" spans="1:61" ht="40.15" customHeight="1">
      <c r="A1032" s="749">
        <v>400781274</v>
      </c>
      <c r="B1032" s="827">
        <v>40</v>
      </c>
      <c r="C1032" s="751" t="s">
        <v>1524</v>
      </c>
      <c r="D1032" s="752"/>
      <c r="E1032" s="753" t="s">
        <v>1149</v>
      </c>
      <c r="F1032" s="752"/>
      <c r="G1032" s="736" t="s">
        <v>747</v>
      </c>
      <c r="H1032" s="754" t="s">
        <v>748</v>
      </c>
      <c r="I1032" s="755">
        <v>500</v>
      </c>
      <c r="J1032" s="756" t="s">
        <v>749</v>
      </c>
      <c r="K1032" s="757" t="s">
        <v>7761</v>
      </c>
      <c r="L1032" s="758">
        <v>400786232</v>
      </c>
      <c r="M1032" s="733" t="s">
        <v>7762</v>
      </c>
      <c r="N1032" s="769" t="s">
        <v>7763</v>
      </c>
      <c r="O1032" s="734" t="s">
        <v>7764</v>
      </c>
      <c r="P1032" s="760"/>
      <c r="Q1032" s="736"/>
      <c r="R1032" s="736">
        <v>40330</v>
      </c>
      <c r="S1032" s="761" t="s">
        <v>7765</v>
      </c>
      <c r="T1032" s="728" t="s">
        <v>5380</v>
      </c>
      <c r="U1032" s="737" t="s">
        <v>7766</v>
      </c>
      <c r="V1032" s="736"/>
      <c r="W1032" s="736"/>
      <c r="X1032" s="736"/>
      <c r="Y1032" s="736"/>
      <c r="Z1032" s="736" t="s">
        <v>7767</v>
      </c>
      <c r="AA1032" s="736"/>
      <c r="AB1032" s="734" t="s">
        <v>7768</v>
      </c>
      <c r="AC1032" s="736"/>
      <c r="AD1032" s="736">
        <v>40330</v>
      </c>
      <c r="AE1032" s="734" t="s">
        <v>7765</v>
      </c>
      <c r="AF1032" s="736" t="s">
        <v>7769</v>
      </c>
      <c r="AG1032" s="736"/>
      <c r="AH1032" s="736"/>
      <c r="AI1032" s="736"/>
      <c r="AJ1032" s="736"/>
      <c r="AK1032" s="736"/>
      <c r="AL1032" s="736"/>
      <c r="AM1032" s="763"/>
      <c r="AN1032" s="738"/>
      <c r="AO1032" s="764"/>
      <c r="AP1032" s="691" t="s">
        <v>734</v>
      </c>
      <c r="AQ1032" s="691" t="s">
        <v>737</v>
      </c>
      <c r="AR1032" s="691"/>
      <c r="AS1032" s="752"/>
      <c r="AT1032" s="691"/>
      <c r="AU1032" s="765" t="s">
        <v>763</v>
      </c>
      <c r="AV1032" s="765" t="s">
        <v>763</v>
      </c>
      <c r="AW1032" s="766" t="s">
        <v>763</v>
      </c>
      <c r="AX1032" s="765"/>
      <c r="AY1032" s="691"/>
      <c r="AZ1032" s="752"/>
      <c r="BA1032" s="734"/>
      <c r="BB1032" s="736"/>
      <c r="BC1032" s="736"/>
      <c r="BD1032" s="736"/>
      <c r="BE1032" s="767" t="s">
        <v>1579</v>
      </c>
      <c r="BF1032" s="794" t="s">
        <v>902</v>
      </c>
      <c r="BG1032" s="746" t="s">
        <v>737</v>
      </c>
      <c r="BH1032" s="746"/>
      <c r="BI1032" s="747"/>
    </row>
    <row r="1033" spans="1:61" ht="63" customHeight="1">
      <c r="A1033" s="749">
        <v>640008918</v>
      </c>
      <c r="B1033" s="750">
        <v>64</v>
      </c>
      <c r="C1033" s="753" t="s">
        <v>884</v>
      </c>
      <c r="D1033" s="753"/>
      <c r="E1033" s="753" t="s">
        <v>885</v>
      </c>
      <c r="F1033" s="752"/>
      <c r="G1033" s="736" t="s">
        <v>747</v>
      </c>
      <c r="H1033" s="754" t="s">
        <v>748</v>
      </c>
      <c r="I1033" s="755">
        <v>500</v>
      </c>
      <c r="J1033" s="756" t="s">
        <v>749</v>
      </c>
      <c r="K1033" s="778" t="s">
        <v>7770</v>
      </c>
      <c r="L1033" s="758">
        <v>640008868</v>
      </c>
      <c r="M1033" s="733" t="s">
        <v>7771</v>
      </c>
      <c r="N1033" s="769" t="s">
        <v>7771</v>
      </c>
      <c r="O1033" s="734" t="s">
        <v>7772</v>
      </c>
      <c r="P1033" s="760"/>
      <c r="Q1033" s="736"/>
      <c r="R1033" s="736">
        <v>64230</v>
      </c>
      <c r="S1033" s="761" t="s">
        <v>7773</v>
      </c>
      <c r="T1033" s="728" t="s">
        <v>5380</v>
      </c>
      <c r="U1033" s="737" t="s">
        <v>7774</v>
      </c>
      <c r="V1033" s="736"/>
      <c r="W1033" s="736"/>
      <c r="X1033" s="736"/>
      <c r="Y1033" s="736"/>
      <c r="Z1033" s="736" t="s">
        <v>7775</v>
      </c>
      <c r="AA1033" s="736"/>
      <c r="AB1033" s="734" t="s">
        <v>7776</v>
      </c>
      <c r="AC1033" s="736"/>
      <c r="AD1033" s="736">
        <v>64121</v>
      </c>
      <c r="AE1033" s="734" t="s">
        <v>7777</v>
      </c>
      <c r="AF1033" s="736" t="s">
        <v>7778</v>
      </c>
      <c r="AG1033" s="736"/>
      <c r="AH1033" s="736"/>
      <c r="AI1033" s="736"/>
      <c r="AJ1033" s="734"/>
      <c r="AK1033" s="736"/>
      <c r="AL1033" s="736"/>
      <c r="AM1033" s="763"/>
      <c r="AN1033" s="738"/>
      <c r="AO1033" s="739"/>
      <c r="AP1033" s="691" t="s">
        <v>734</v>
      </c>
      <c r="AQ1033" s="742" t="s">
        <v>734</v>
      </c>
      <c r="AR1033" s="742" t="s">
        <v>748</v>
      </c>
      <c r="AS1033" s="742" t="s">
        <v>7779</v>
      </c>
      <c r="AT1033" s="742"/>
      <c r="AU1033" s="743">
        <v>43101</v>
      </c>
      <c r="AV1033" s="743">
        <v>45291</v>
      </c>
      <c r="AW1033" s="744" t="s">
        <v>853</v>
      </c>
      <c r="AX1033" s="743">
        <v>43165</v>
      </c>
      <c r="AY1033" s="742" t="s">
        <v>869</v>
      </c>
      <c r="AZ1033" s="743"/>
      <c r="BA1033" s="734"/>
      <c r="BB1033" s="736"/>
      <c r="BC1033" s="736"/>
      <c r="BD1033" s="736"/>
      <c r="BE1033" s="833" t="s">
        <v>1761</v>
      </c>
      <c r="BF1033" s="794" t="s">
        <v>1984</v>
      </c>
      <c r="BG1033" s="746" t="s">
        <v>737</v>
      </c>
      <c r="BH1033" s="746"/>
      <c r="BI1033" s="747"/>
    </row>
    <row r="1034" spans="1:61" ht="54.75" customHeight="1">
      <c r="A1034" s="749">
        <v>400014049</v>
      </c>
      <c r="B1034" s="827">
        <v>40</v>
      </c>
      <c r="C1034" s="751" t="s">
        <v>1524</v>
      </c>
      <c r="D1034" s="752"/>
      <c r="E1034" s="753" t="s">
        <v>1149</v>
      </c>
      <c r="F1034" s="752"/>
      <c r="G1034" s="791" t="s">
        <v>907</v>
      </c>
      <c r="H1034" s="754" t="s">
        <v>748</v>
      </c>
      <c r="I1034" s="730">
        <v>501</v>
      </c>
      <c r="J1034" s="756" t="s">
        <v>1570</v>
      </c>
      <c r="K1034" s="757" t="s">
        <v>7780</v>
      </c>
      <c r="L1034" s="758">
        <v>400007878</v>
      </c>
      <c r="M1034" s="733" t="s">
        <v>7781</v>
      </c>
      <c r="N1034" s="769" t="s">
        <v>7781</v>
      </c>
      <c r="O1034" s="760" t="s">
        <v>7782</v>
      </c>
      <c r="P1034" s="760"/>
      <c r="Q1034" s="736"/>
      <c r="R1034" s="736">
        <v>40000</v>
      </c>
      <c r="S1034" s="761" t="s">
        <v>1153</v>
      </c>
      <c r="T1034" s="728" t="s">
        <v>5380</v>
      </c>
      <c r="U1034" s="737" t="s">
        <v>7783</v>
      </c>
      <c r="V1034" s="736"/>
      <c r="W1034" s="736"/>
      <c r="X1034" s="736"/>
      <c r="Y1034" s="736"/>
      <c r="Z1034" s="736"/>
      <c r="AA1034" s="734" t="s">
        <v>7784</v>
      </c>
      <c r="AB1034" s="734" t="s">
        <v>7785</v>
      </c>
      <c r="AC1034" s="736"/>
      <c r="AD1034" s="736">
        <v>40000</v>
      </c>
      <c r="AE1034" s="734" t="s">
        <v>1153</v>
      </c>
      <c r="AF1034" s="736" t="s">
        <v>7786</v>
      </c>
      <c r="AG1034" s="736"/>
      <c r="AH1034" s="736"/>
      <c r="AI1034" s="736"/>
      <c r="AJ1034" s="736"/>
      <c r="AK1034" s="736"/>
      <c r="AL1034" s="736"/>
      <c r="AM1034" s="763"/>
      <c r="AN1034" s="738"/>
      <c r="AO1034" s="764"/>
      <c r="AP1034" s="740" t="s">
        <v>737</v>
      </c>
      <c r="AQ1034" s="691" t="s">
        <v>737</v>
      </c>
      <c r="AR1034" s="691"/>
      <c r="AS1034" s="752"/>
      <c r="AT1034" s="691"/>
      <c r="AU1034" s="765" t="s">
        <v>763</v>
      </c>
      <c r="AV1034" s="765" t="s">
        <v>763</v>
      </c>
      <c r="AW1034" s="766" t="s">
        <v>763</v>
      </c>
      <c r="AX1034" s="765"/>
      <c r="AY1034" s="691"/>
      <c r="AZ1034" s="752"/>
      <c r="BA1034" s="734"/>
      <c r="BB1034" s="736"/>
      <c r="BC1034" s="736"/>
      <c r="BD1034" s="736"/>
      <c r="BE1034" s="767" t="s">
        <v>1579</v>
      </c>
      <c r="BF1034" s="794" t="s">
        <v>902</v>
      </c>
      <c r="BG1034" s="746" t="s">
        <v>737</v>
      </c>
      <c r="BH1034" s="746"/>
      <c r="BI1034" s="747"/>
    </row>
    <row r="1035" spans="1:61" ht="67.5" customHeight="1">
      <c r="A1035" s="749">
        <v>400781282</v>
      </c>
      <c r="B1035" s="827">
        <v>40</v>
      </c>
      <c r="C1035" s="751" t="s">
        <v>1524</v>
      </c>
      <c r="D1035" s="752"/>
      <c r="E1035" s="753" t="s">
        <v>1149</v>
      </c>
      <c r="F1035" s="752"/>
      <c r="G1035" s="736" t="s">
        <v>747</v>
      </c>
      <c r="H1035" s="754" t="s">
        <v>748</v>
      </c>
      <c r="I1035" s="755">
        <v>500</v>
      </c>
      <c r="J1035" s="756" t="s">
        <v>749</v>
      </c>
      <c r="K1035" s="757" t="s">
        <v>7787</v>
      </c>
      <c r="L1035" s="758">
        <v>400007878</v>
      </c>
      <c r="M1035" s="733" t="s">
        <v>7781</v>
      </c>
      <c r="N1035" s="769" t="s">
        <v>7781</v>
      </c>
      <c r="O1035" s="734" t="s">
        <v>7788</v>
      </c>
      <c r="P1035" s="760"/>
      <c r="Q1035" s="736"/>
      <c r="R1035" s="736">
        <v>40280</v>
      </c>
      <c r="S1035" s="761" t="s">
        <v>1171</v>
      </c>
      <c r="T1035" s="728" t="s">
        <v>5380</v>
      </c>
      <c r="U1035" s="737" t="s">
        <v>7789</v>
      </c>
      <c r="V1035" s="736"/>
      <c r="W1035" s="736"/>
      <c r="X1035" s="736" t="s">
        <v>3904</v>
      </c>
      <c r="Y1035" s="736" t="s">
        <v>7790</v>
      </c>
      <c r="Z1035" s="734" t="s">
        <v>7791</v>
      </c>
      <c r="AA1035" s="736"/>
      <c r="AB1035" s="734" t="s">
        <v>7792</v>
      </c>
      <c r="AC1035" s="736"/>
      <c r="AD1035" s="736">
        <v>40000</v>
      </c>
      <c r="AE1035" s="734" t="s">
        <v>1153</v>
      </c>
      <c r="AF1035" s="736" t="s">
        <v>7786</v>
      </c>
      <c r="AG1035" s="736"/>
      <c r="AH1035" s="736"/>
      <c r="AI1035" s="736"/>
      <c r="AJ1035" s="736"/>
      <c r="AK1035" s="736"/>
      <c r="AL1035" s="736"/>
      <c r="AM1035" s="763"/>
      <c r="AN1035" s="738"/>
      <c r="AO1035" s="764"/>
      <c r="AP1035" s="691" t="s">
        <v>734</v>
      </c>
      <c r="AQ1035" s="691" t="s">
        <v>737</v>
      </c>
      <c r="AR1035" s="691"/>
      <c r="AS1035" s="752"/>
      <c r="AT1035" s="691"/>
      <c r="AU1035" s="765" t="s">
        <v>763</v>
      </c>
      <c r="AV1035" s="765" t="s">
        <v>763</v>
      </c>
      <c r="AW1035" s="766" t="s">
        <v>763</v>
      </c>
      <c r="AX1035" s="765"/>
      <c r="AY1035" s="691"/>
      <c r="AZ1035" s="752"/>
      <c r="BA1035" s="734"/>
      <c r="BB1035" s="736"/>
      <c r="BC1035" s="736"/>
      <c r="BD1035" s="736"/>
      <c r="BE1035" s="767" t="s">
        <v>1579</v>
      </c>
      <c r="BF1035" s="794" t="s">
        <v>902</v>
      </c>
      <c r="BG1035" s="746" t="s">
        <v>737</v>
      </c>
      <c r="BH1035" s="746"/>
      <c r="BI1035" s="747"/>
    </row>
    <row r="1036" spans="1:61" ht="40.15" customHeight="1">
      <c r="A1036" s="749">
        <v>400786000</v>
      </c>
      <c r="B1036" s="827">
        <v>40</v>
      </c>
      <c r="C1036" s="751" t="s">
        <v>1524</v>
      </c>
      <c r="D1036" s="752"/>
      <c r="E1036" s="753" t="s">
        <v>1149</v>
      </c>
      <c r="F1036" s="752"/>
      <c r="G1036" s="736" t="s">
        <v>2171</v>
      </c>
      <c r="H1036" s="754" t="s">
        <v>748</v>
      </c>
      <c r="I1036" s="770">
        <v>354</v>
      </c>
      <c r="J1036" s="771" t="s">
        <v>771</v>
      </c>
      <c r="K1036" s="757" t="s">
        <v>7793</v>
      </c>
      <c r="L1036" s="758">
        <v>400007878</v>
      </c>
      <c r="M1036" s="733" t="s">
        <v>7781</v>
      </c>
      <c r="N1036" s="769" t="s">
        <v>7781</v>
      </c>
      <c r="O1036" s="760" t="s">
        <v>7794</v>
      </c>
      <c r="P1036" s="760"/>
      <c r="Q1036" s="736"/>
      <c r="R1036" s="736">
        <v>40000</v>
      </c>
      <c r="S1036" s="761" t="s">
        <v>1153</v>
      </c>
      <c r="T1036" s="728" t="s">
        <v>5380</v>
      </c>
      <c r="U1036" s="737" t="s">
        <v>7795</v>
      </c>
      <c r="V1036" s="736"/>
      <c r="W1036" s="736"/>
      <c r="X1036" s="736"/>
      <c r="Y1036" s="736"/>
      <c r="Z1036" s="736" t="s">
        <v>7796</v>
      </c>
      <c r="AA1036" s="734" t="s">
        <v>7784</v>
      </c>
      <c r="AB1036" s="734" t="s">
        <v>7785</v>
      </c>
      <c r="AC1036" s="736"/>
      <c r="AD1036" s="736">
        <v>40000</v>
      </c>
      <c r="AE1036" s="734" t="s">
        <v>1153</v>
      </c>
      <c r="AF1036" s="736" t="s">
        <v>7786</v>
      </c>
      <c r="AG1036" s="736"/>
      <c r="AH1036" s="736"/>
      <c r="AI1036" s="736"/>
      <c r="AJ1036" s="736"/>
      <c r="AK1036" s="736"/>
      <c r="AL1036" s="736"/>
      <c r="AM1036" s="763"/>
      <c r="AN1036" s="738"/>
      <c r="AO1036" s="764"/>
      <c r="AP1036" s="691" t="s">
        <v>737</v>
      </c>
      <c r="AQ1036" s="740" t="s">
        <v>737</v>
      </c>
      <c r="AR1036" s="691"/>
      <c r="AS1036" s="691"/>
      <c r="AT1036" s="740"/>
      <c r="AU1036" s="765" t="s">
        <v>763</v>
      </c>
      <c r="AV1036" s="765" t="s">
        <v>763</v>
      </c>
      <c r="AW1036" s="766" t="s">
        <v>763</v>
      </c>
      <c r="AX1036" s="765"/>
      <c r="AY1036" s="691"/>
      <c r="AZ1036" s="752"/>
      <c r="BA1036" s="734" t="s">
        <v>778</v>
      </c>
      <c r="BB1036" s="736"/>
      <c r="BC1036" s="736"/>
      <c r="BD1036" s="736"/>
      <c r="BE1036" s="767" t="s">
        <v>4958</v>
      </c>
      <c r="BF1036" s="794" t="s">
        <v>902</v>
      </c>
      <c r="BG1036" s="746" t="s">
        <v>737</v>
      </c>
      <c r="BH1036" s="746"/>
      <c r="BI1036" s="747"/>
    </row>
    <row r="1037" spans="1:61" ht="40.15" customHeight="1">
      <c r="A1037" s="749">
        <v>400787396</v>
      </c>
      <c r="B1037" s="827">
        <v>40</v>
      </c>
      <c r="C1037" s="751" t="s">
        <v>1524</v>
      </c>
      <c r="D1037" s="752"/>
      <c r="E1037" s="753" t="s">
        <v>1149</v>
      </c>
      <c r="F1037" s="752"/>
      <c r="G1037" s="736" t="s">
        <v>747</v>
      </c>
      <c r="H1037" s="754" t="s">
        <v>748</v>
      </c>
      <c r="I1037" s="755">
        <v>500</v>
      </c>
      <c r="J1037" s="756" t="s">
        <v>749</v>
      </c>
      <c r="K1037" s="757" t="s">
        <v>7797</v>
      </c>
      <c r="L1037" s="758">
        <v>400007878</v>
      </c>
      <c r="M1037" s="733" t="s">
        <v>7781</v>
      </c>
      <c r="N1037" s="769" t="s">
        <v>7781</v>
      </c>
      <c r="O1037" s="734" t="s">
        <v>7798</v>
      </c>
      <c r="P1037" s="734" t="s">
        <v>7799</v>
      </c>
      <c r="Q1037" s="736"/>
      <c r="R1037" s="736">
        <v>40003</v>
      </c>
      <c r="S1037" s="761" t="s">
        <v>1181</v>
      </c>
      <c r="T1037" s="728" t="s">
        <v>5380</v>
      </c>
      <c r="U1037" s="737" t="s">
        <v>7800</v>
      </c>
      <c r="V1037" s="736" t="s">
        <v>724</v>
      </c>
      <c r="W1037" s="736" t="s">
        <v>7801</v>
      </c>
      <c r="X1037" s="736" t="s">
        <v>3904</v>
      </c>
      <c r="Y1037" s="736" t="s">
        <v>7790</v>
      </c>
      <c r="Z1037" s="734" t="s">
        <v>7802</v>
      </c>
      <c r="AA1037" s="736"/>
      <c r="AB1037" s="734" t="s">
        <v>7792</v>
      </c>
      <c r="AC1037" s="736" t="s">
        <v>7799</v>
      </c>
      <c r="AD1037" s="736">
        <v>40000</v>
      </c>
      <c r="AE1037" s="734" t="s">
        <v>1153</v>
      </c>
      <c r="AF1037" s="736" t="s">
        <v>7786</v>
      </c>
      <c r="AG1037" s="736"/>
      <c r="AH1037" s="736"/>
      <c r="AI1037" s="736"/>
      <c r="AJ1037" s="736"/>
      <c r="AK1037" s="736"/>
      <c r="AL1037" s="736"/>
      <c r="AM1037" s="763"/>
      <c r="AN1037" s="738"/>
      <c r="AO1037" s="764"/>
      <c r="AP1037" s="691" t="s">
        <v>734</v>
      </c>
      <c r="AQ1037" s="691" t="s">
        <v>737</v>
      </c>
      <c r="AR1037" s="691"/>
      <c r="AS1037" s="752"/>
      <c r="AT1037" s="691"/>
      <c r="AU1037" s="765" t="s">
        <v>763</v>
      </c>
      <c r="AV1037" s="765" t="s">
        <v>763</v>
      </c>
      <c r="AW1037" s="766" t="s">
        <v>763</v>
      </c>
      <c r="AX1037" s="765"/>
      <c r="AY1037" s="691"/>
      <c r="AZ1037" s="752"/>
      <c r="BA1037" s="734"/>
      <c r="BB1037" s="736"/>
      <c r="BC1037" s="736"/>
      <c r="BD1037" s="736"/>
      <c r="BE1037" s="767" t="s">
        <v>1579</v>
      </c>
      <c r="BF1037" s="794" t="s">
        <v>902</v>
      </c>
      <c r="BG1037" s="746" t="s">
        <v>737</v>
      </c>
      <c r="BH1037" s="746"/>
      <c r="BI1037" s="747"/>
    </row>
    <row r="1038" spans="1:61" ht="40.15" customHeight="1">
      <c r="A1038" s="749">
        <v>400791257</v>
      </c>
      <c r="B1038" s="827">
        <v>40</v>
      </c>
      <c r="C1038" s="751" t="s">
        <v>1524</v>
      </c>
      <c r="D1038" s="752"/>
      <c r="E1038" s="753" t="s">
        <v>1149</v>
      </c>
      <c r="F1038" s="752"/>
      <c r="G1038" s="736" t="s">
        <v>747</v>
      </c>
      <c r="H1038" s="754" t="s">
        <v>748</v>
      </c>
      <c r="I1038" s="755">
        <v>500</v>
      </c>
      <c r="J1038" s="756" t="s">
        <v>749</v>
      </c>
      <c r="K1038" s="757" t="s">
        <v>7803</v>
      </c>
      <c r="L1038" s="758">
        <v>400007878</v>
      </c>
      <c r="M1038" s="733" t="s">
        <v>7781</v>
      </c>
      <c r="N1038" s="769" t="s">
        <v>7781</v>
      </c>
      <c r="O1038" s="734" t="s">
        <v>7804</v>
      </c>
      <c r="P1038" s="760"/>
      <c r="Q1038" s="736"/>
      <c r="R1038" s="736">
        <v>40011</v>
      </c>
      <c r="S1038" s="761" t="s">
        <v>1181</v>
      </c>
      <c r="T1038" s="728" t="s">
        <v>5380</v>
      </c>
      <c r="U1038" s="737" t="s">
        <v>7805</v>
      </c>
      <c r="V1038" s="736"/>
      <c r="W1038" s="736"/>
      <c r="X1038" s="736" t="s">
        <v>3904</v>
      </c>
      <c r="Y1038" s="736" t="s">
        <v>7790</v>
      </c>
      <c r="Z1038" s="734" t="s">
        <v>7806</v>
      </c>
      <c r="AA1038" s="736"/>
      <c r="AB1038" s="734" t="s">
        <v>7792</v>
      </c>
      <c r="AC1038" s="736"/>
      <c r="AD1038" s="736">
        <v>40000</v>
      </c>
      <c r="AE1038" s="734" t="s">
        <v>1153</v>
      </c>
      <c r="AF1038" s="736" t="s">
        <v>7786</v>
      </c>
      <c r="AG1038" s="736"/>
      <c r="AH1038" s="736"/>
      <c r="AI1038" s="736"/>
      <c r="AJ1038" s="736"/>
      <c r="AK1038" s="736"/>
      <c r="AL1038" s="736"/>
      <c r="AM1038" s="763"/>
      <c r="AN1038" s="738"/>
      <c r="AO1038" s="764"/>
      <c r="AP1038" s="691" t="s">
        <v>734</v>
      </c>
      <c r="AQ1038" s="691" t="s">
        <v>737</v>
      </c>
      <c r="AR1038" s="691"/>
      <c r="AS1038" s="752"/>
      <c r="AT1038" s="691"/>
      <c r="AU1038" s="765" t="s">
        <v>763</v>
      </c>
      <c r="AV1038" s="765" t="s">
        <v>763</v>
      </c>
      <c r="AW1038" s="766" t="s">
        <v>763</v>
      </c>
      <c r="AX1038" s="765"/>
      <c r="AY1038" s="691"/>
      <c r="AZ1038" s="752"/>
      <c r="BA1038" s="734"/>
      <c r="BB1038" s="736"/>
      <c r="BC1038" s="736"/>
      <c r="BD1038" s="736"/>
      <c r="BE1038" s="767" t="s">
        <v>1579</v>
      </c>
      <c r="BF1038" s="794" t="s">
        <v>902</v>
      </c>
      <c r="BG1038" s="746" t="s">
        <v>737</v>
      </c>
      <c r="BH1038" s="746"/>
      <c r="BI1038" s="747"/>
    </row>
    <row r="1039" spans="1:61" ht="40.15" customHeight="1">
      <c r="A1039" s="846">
        <v>790000293</v>
      </c>
      <c r="B1039" s="784">
        <v>79</v>
      </c>
      <c r="C1039" s="734" t="s">
        <v>825</v>
      </c>
      <c r="D1039" s="753"/>
      <c r="E1039" s="753" t="s">
        <v>826</v>
      </c>
      <c r="F1039" s="785"/>
      <c r="G1039" s="754" t="s">
        <v>747</v>
      </c>
      <c r="H1039" s="754" t="s">
        <v>748</v>
      </c>
      <c r="I1039" s="847">
        <v>500</v>
      </c>
      <c r="J1039" s="843" t="s">
        <v>749</v>
      </c>
      <c r="K1039" s="850" t="s">
        <v>7807</v>
      </c>
      <c r="L1039" s="786">
        <v>790007520</v>
      </c>
      <c r="M1039" s="733" t="s">
        <v>7808</v>
      </c>
      <c r="N1039" s="1039" t="s">
        <v>7808</v>
      </c>
      <c r="O1039" s="734" t="s">
        <v>7809</v>
      </c>
      <c r="P1039" s="734"/>
      <c r="Q1039" s="760"/>
      <c r="R1039" s="736">
        <v>79110</v>
      </c>
      <c r="S1039" s="760" t="s">
        <v>7810</v>
      </c>
      <c r="T1039" s="728" t="s">
        <v>5380</v>
      </c>
      <c r="U1039" s="737" t="s">
        <v>7811</v>
      </c>
      <c r="V1039" s="736"/>
      <c r="W1039" s="734"/>
      <c r="X1039" s="736"/>
      <c r="Y1039" s="736"/>
      <c r="Z1039" s="736" t="s">
        <v>7812</v>
      </c>
      <c r="AA1039" s="734" t="s">
        <v>7813</v>
      </c>
      <c r="AB1039" s="734" t="s">
        <v>7814</v>
      </c>
      <c r="AC1039" s="736"/>
      <c r="AD1039" s="736">
        <v>79120</v>
      </c>
      <c r="AE1039" s="734" t="s">
        <v>7815</v>
      </c>
      <c r="AF1039" s="736"/>
      <c r="AG1039" s="1040"/>
      <c r="AH1039" s="1040"/>
      <c r="AI1039" s="1040"/>
      <c r="AJ1039" s="1040"/>
      <c r="AK1039" s="1040"/>
      <c r="AL1039" s="1040"/>
      <c r="AM1039" s="763"/>
      <c r="AN1039" s="738"/>
      <c r="AO1039" s="739"/>
      <c r="AP1039" s="691" t="s">
        <v>734</v>
      </c>
      <c r="AQ1039" s="775" t="s">
        <v>734</v>
      </c>
      <c r="AR1039" s="742" t="s">
        <v>1757</v>
      </c>
      <c r="AS1039" s="775" t="s">
        <v>7816</v>
      </c>
      <c r="AT1039" s="742"/>
      <c r="AU1039" s="743">
        <v>43894</v>
      </c>
      <c r="AV1039" s="743">
        <v>45719</v>
      </c>
      <c r="AW1039" s="744" t="s">
        <v>4840</v>
      </c>
      <c r="AX1039" s="743">
        <v>43894</v>
      </c>
      <c r="AY1039" s="712" t="s">
        <v>7817</v>
      </c>
      <c r="AZ1039" s="775" t="s">
        <v>737</v>
      </c>
      <c r="BA1039" s="791"/>
      <c r="BB1039" s="791" t="s">
        <v>7818</v>
      </c>
      <c r="BC1039" s="793"/>
      <c r="BD1039" s="793"/>
      <c r="BE1039" s="767" t="s">
        <v>1277</v>
      </c>
      <c r="BF1039" s="785" t="s">
        <v>826</v>
      </c>
      <c r="BG1039" s="746" t="s">
        <v>737</v>
      </c>
      <c r="BH1039" s="746"/>
      <c r="BI1039" s="747"/>
    </row>
    <row r="1040" spans="1:61" ht="51.75" customHeight="1">
      <c r="A1040" s="846">
        <v>790002034</v>
      </c>
      <c r="B1040" s="784">
        <v>79</v>
      </c>
      <c r="C1040" s="734" t="s">
        <v>825</v>
      </c>
      <c r="D1040" s="753"/>
      <c r="E1040" s="753" t="s">
        <v>826</v>
      </c>
      <c r="F1040" s="785"/>
      <c r="G1040" s="754" t="s">
        <v>747</v>
      </c>
      <c r="H1040" s="754" t="s">
        <v>748</v>
      </c>
      <c r="I1040" s="847">
        <v>500</v>
      </c>
      <c r="J1040" s="843" t="s">
        <v>749</v>
      </c>
      <c r="K1040" s="848" t="s">
        <v>7819</v>
      </c>
      <c r="L1040" s="786">
        <v>790007520</v>
      </c>
      <c r="M1040" s="733" t="s">
        <v>7808</v>
      </c>
      <c r="N1040" s="1039" t="s">
        <v>7808</v>
      </c>
      <c r="O1040" s="734" t="s">
        <v>7820</v>
      </c>
      <c r="P1040" s="734"/>
      <c r="Q1040" s="760"/>
      <c r="R1040" s="736">
        <v>79120</v>
      </c>
      <c r="S1040" s="760" t="s">
        <v>7815</v>
      </c>
      <c r="T1040" s="728" t="s">
        <v>5380</v>
      </c>
      <c r="U1040" s="737" t="s">
        <v>7811</v>
      </c>
      <c r="V1040" s="736"/>
      <c r="W1040" s="734"/>
      <c r="X1040" s="736"/>
      <c r="Y1040" s="736"/>
      <c r="Z1040" s="736" t="s">
        <v>7821</v>
      </c>
      <c r="AA1040" s="734" t="s">
        <v>7813</v>
      </c>
      <c r="AB1040" s="734" t="s">
        <v>7814</v>
      </c>
      <c r="AC1040" s="736"/>
      <c r="AD1040" s="736">
        <v>79120</v>
      </c>
      <c r="AE1040" s="734" t="s">
        <v>7815</v>
      </c>
      <c r="AF1040" s="736"/>
      <c r="AG1040" s="1040"/>
      <c r="AH1040" s="1040"/>
      <c r="AI1040" s="1040"/>
      <c r="AJ1040" s="1040"/>
      <c r="AK1040" s="1040"/>
      <c r="AL1040" s="1040"/>
      <c r="AM1040" s="763"/>
      <c r="AN1040" s="738"/>
      <c r="AO1040" s="739"/>
      <c r="AP1040" s="691" t="s">
        <v>734</v>
      </c>
      <c r="AQ1040" s="775" t="s">
        <v>734</v>
      </c>
      <c r="AR1040" s="742" t="s">
        <v>1757</v>
      </c>
      <c r="AS1040" s="775" t="s">
        <v>7816</v>
      </c>
      <c r="AT1040" s="742"/>
      <c r="AU1040" s="743">
        <v>43894</v>
      </c>
      <c r="AV1040" s="743">
        <v>45719</v>
      </c>
      <c r="AW1040" s="744" t="s">
        <v>4840</v>
      </c>
      <c r="AX1040" s="743">
        <v>43894</v>
      </c>
      <c r="AY1040" s="712" t="s">
        <v>7817</v>
      </c>
      <c r="AZ1040" s="775" t="s">
        <v>737</v>
      </c>
      <c r="BA1040" s="791"/>
      <c r="BB1040" s="793"/>
      <c r="BC1040" s="793"/>
      <c r="BD1040" s="793"/>
      <c r="BE1040" s="767" t="s">
        <v>1277</v>
      </c>
      <c r="BF1040" s="785" t="s">
        <v>826</v>
      </c>
      <c r="BG1040" s="746" t="s">
        <v>737</v>
      </c>
      <c r="BH1040" s="746"/>
      <c r="BI1040" s="747"/>
    </row>
    <row r="1041" spans="1:61" ht="56.25" customHeight="1">
      <c r="A1041" s="783">
        <v>790012819</v>
      </c>
      <c r="B1041" s="784">
        <v>79</v>
      </c>
      <c r="C1041" s="734" t="s">
        <v>825</v>
      </c>
      <c r="D1041" s="728"/>
      <c r="E1041" s="753" t="s">
        <v>826</v>
      </c>
      <c r="F1041" s="785"/>
      <c r="G1041" s="771" t="s">
        <v>827</v>
      </c>
      <c r="H1041" s="771" t="s">
        <v>748</v>
      </c>
      <c r="I1041" s="730">
        <v>209</v>
      </c>
      <c r="J1041" s="727" t="s">
        <v>828</v>
      </c>
      <c r="K1041" s="769" t="s">
        <v>7822</v>
      </c>
      <c r="L1041" s="786">
        <v>790007520</v>
      </c>
      <c r="M1041" s="1015" t="s">
        <v>7808</v>
      </c>
      <c r="N1041" s="1039" t="s">
        <v>7808</v>
      </c>
      <c r="O1041" s="734" t="s">
        <v>7820</v>
      </c>
      <c r="P1041" s="734"/>
      <c r="Q1041" s="787"/>
      <c r="R1041" s="736">
        <v>79120</v>
      </c>
      <c r="S1041" s="787" t="s">
        <v>7815</v>
      </c>
      <c r="T1041" s="728" t="s">
        <v>5380</v>
      </c>
      <c r="U1041" s="737" t="s">
        <v>7811</v>
      </c>
      <c r="V1041" s="736"/>
      <c r="W1041" s="734"/>
      <c r="X1041" s="736"/>
      <c r="Y1041" s="736"/>
      <c r="Z1041" s="736" t="s">
        <v>7823</v>
      </c>
      <c r="AA1041" s="734" t="s">
        <v>7813</v>
      </c>
      <c r="AB1041" s="734" t="s">
        <v>7814</v>
      </c>
      <c r="AC1041" s="736"/>
      <c r="AD1041" s="736">
        <v>79120</v>
      </c>
      <c r="AE1041" s="734" t="s">
        <v>7815</v>
      </c>
      <c r="AF1041" s="736"/>
      <c r="AG1041" s="1040"/>
      <c r="AH1041" s="1040"/>
      <c r="AI1041" s="1040"/>
      <c r="AJ1041" s="1040"/>
      <c r="AK1041" s="1040"/>
      <c r="AL1041" s="1040"/>
      <c r="AM1041" s="763"/>
      <c r="AN1041" s="738"/>
      <c r="AO1041" s="765"/>
      <c r="AP1041" s="740" t="s">
        <v>734</v>
      </c>
      <c r="AQ1041" s="775" t="s">
        <v>734</v>
      </c>
      <c r="AR1041" s="742" t="s">
        <v>1757</v>
      </c>
      <c r="AS1041" s="775" t="s">
        <v>7816</v>
      </c>
      <c r="AT1041" s="742"/>
      <c r="AU1041" s="743">
        <v>43894</v>
      </c>
      <c r="AV1041" s="743">
        <v>45719</v>
      </c>
      <c r="AW1041" s="744" t="s">
        <v>4840</v>
      </c>
      <c r="AX1041" s="743">
        <v>43894</v>
      </c>
      <c r="AY1041" s="712" t="s">
        <v>7817</v>
      </c>
      <c r="AZ1041" s="775" t="s">
        <v>737</v>
      </c>
      <c r="BA1041" s="791"/>
      <c r="BB1041" s="791" t="s">
        <v>3132</v>
      </c>
      <c r="BC1041" s="793"/>
      <c r="BD1041" s="793"/>
      <c r="BE1041" s="791" t="s">
        <v>1277</v>
      </c>
      <c r="BF1041" s="785" t="s">
        <v>826</v>
      </c>
      <c r="BG1041" s="746" t="s">
        <v>737</v>
      </c>
      <c r="BH1041" s="746"/>
      <c r="BI1041" s="747"/>
    </row>
    <row r="1042" spans="1:61" ht="105" customHeight="1">
      <c r="A1042" s="749">
        <v>400009098</v>
      </c>
      <c r="B1042" s="827">
        <v>40</v>
      </c>
      <c r="C1042" s="751" t="s">
        <v>1524</v>
      </c>
      <c r="D1042" s="752"/>
      <c r="E1042" s="753" t="s">
        <v>1149</v>
      </c>
      <c r="F1042" s="752"/>
      <c r="G1042" s="736" t="s">
        <v>747</v>
      </c>
      <c r="H1042" s="754" t="s">
        <v>748</v>
      </c>
      <c r="I1042" s="755">
        <v>500</v>
      </c>
      <c r="J1042" s="756" t="s">
        <v>749</v>
      </c>
      <c r="K1042" s="757" t="s">
        <v>7824</v>
      </c>
      <c r="L1042" s="758">
        <v>400010849</v>
      </c>
      <c r="M1042" s="733" t="s">
        <v>7825</v>
      </c>
      <c r="N1042" s="769" t="s">
        <v>7825</v>
      </c>
      <c r="O1042" s="734" t="s">
        <v>7826</v>
      </c>
      <c r="P1042" s="760"/>
      <c r="Q1042" s="736"/>
      <c r="R1042" s="736">
        <v>40370</v>
      </c>
      <c r="S1042" s="761" t="s">
        <v>7827</v>
      </c>
      <c r="T1042" s="728" t="s">
        <v>5380</v>
      </c>
      <c r="U1042" s="737" t="s">
        <v>7828</v>
      </c>
      <c r="V1042" s="736"/>
      <c r="W1042" s="736"/>
      <c r="X1042" s="736"/>
      <c r="Y1042" s="736"/>
      <c r="Z1042" s="736" t="s">
        <v>7829</v>
      </c>
      <c r="AA1042" s="736"/>
      <c r="AB1042" s="734" t="s">
        <v>7830</v>
      </c>
      <c r="AC1042" s="736"/>
      <c r="AD1042" s="736">
        <v>40400</v>
      </c>
      <c r="AE1042" s="734" t="s">
        <v>7831</v>
      </c>
      <c r="AF1042" s="736" t="s">
        <v>7832</v>
      </c>
      <c r="AG1042" s="736"/>
      <c r="AH1042" s="736"/>
      <c r="AI1042" s="736"/>
      <c r="AJ1042" s="736"/>
      <c r="AK1042" s="736"/>
      <c r="AL1042" s="736"/>
      <c r="AM1042" s="763"/>
      <c r="AN1042" s="738"/>
      <c r="AO1042" s="764"/>
      <c r="AP1042" s="691" t="s">
        <v>734</v>
      </c>
      <c r="AQ1042" s="691" t="s">
        <v>737</v>
      </c>
      <c r="AR1042" s="691"/>
      <c r="AS1042" s="752"/>
      <c r="AT1042" s="691"/>
      <c r="AU1042" s="765" t="s">
        <v>763</v>
      </c>
      <c r="AV1042" s="765" t="s">
        <v>763</v>
      </c>
      <c r="AW1042" s="766" t="s">
        <v>763</v>
      </c>
      <c r="AX1042" s="765"/>
      <c r="AY1042" s="691"/>
      <c r="AZ1042" s="752"/>
      <c r="BA1042" s="734"/>
      <c r="BB1042" s="736"/>
      <c r="BC1042" s="736"/>
      <c r="BD1042" s="736"/>
      <c r="BE1042" s="767" t="s">
        <v>1579</v>
      </c>
      <c r="BF1042" s="794" t="s">
        <v>902</v>
      </c>
      <c r="BG1042" s="746" t="s">
        <v>737</v>
      </c>
      <c r="BH1042" s="746"/>
      <c r="BI1042" s="747"/>
    </row>
    <row r="1043" spans="1:61" ht="72.75" customHeight="1">
      <c r="A1043" s="749">
        <v>400010898</v>
      </c>
      <c r="B1043" s="827">
        <v>40</v>
      </c>
      <c r="C1043" s="751" t="s">
        <v>1524</v>
      </c>
      <c r="D1043" s="752"/>
      <c r="E1043" s="753" t="s">
        <v>1149</v>
      </c>
      <c r="F1043" s="752"/>
      <c r="G1043" s="736" t="s">
        <v>747</v>
      </c>
      <c r="H1043" s="754" t="s">
        <v>748</v>
      </c>
      <c r="I1043" s="755">
        <v>500</v>
      </c>
      <c r="J1043" s="756" t="s">
        <v>749</v>
      </c>
      <c r="K1043" s="757" t="s">
        <v>7833</v>
      </c>
      <c r="L1043" s="758">
        <v>400010849</v>
      </c>
      <c r="M1043" s="733" t="s">
        <v>7825</v>
      </c>
      <c r="N1043" s="769" t="s">
        <v>7825</v>
      </c>
      <c r="O1043" s="734" t="s">
        <v>7834</v>
      </c>
      <c r="P1043" s="760"/>
      <c r="Q1043" s="736"/>
      <c r="R1043" s="736">
        <v>40250</v>
      </c>
      <c r="S1043" s="761" t="s">
        <v>7835</v>
      </c>
      <c r="T1043" s="728" t="s">
        <v>5380</v>
      </c>
      <c r="U1043" s="737" t="s">
        <v>7828</v>
      </c>
      <c r="V1043" s="736"/>
      <c r="W1043" s="736"/>
      <c r="X1043" s="736"/>
      <c r="Y1043" s="736"/>
      <c r="Z1043" s="736" t="s">
        <v>7836</v>
      </c>
      <c r="AA1043" s="736"/>
      <c r="AB1043" s="734" t="s">
        <v>7830</v>
      </c>
      <c r="AC1043" s="736"/>
      <c r="AD1043" s="736">
        <v>40400</v>
      </c>
      <c r="AE1043" s="734" t="s">
        <v>7831</v>
      </c>
      <c r="AF1043" s="736" t="s">
        <v>7832</v>
      </c>
      <c r="AG1043" s="736"/>
      <c r="AH1043" s="736"/>
      <c r="AI1043" s="736"/>
      <c r="AJ1043" s="736"/>
      <c r="AK1043" s="736"/>
      <c r="AL1043" s="736"/>
      <c r="AM1043" s="763"/>
      <c r="AN1043" s="738"/>
      <c r="AO1043" s="764"/>
      <c r="AP1043" s="691" t="s">
        <v>734</v>
      </c>
      <c r="AQ1043" s="691" t="s">
        <v>737</v>
      </c>
      <c r="AR1043" s="691"/>
      <c r="AS1043" s="752"/>
      <c r="AT1043" s="691"/>
      <c r="AU1043" s="765" t="s">
        <v>763</v>
      </c>
      <c r="AV1043" s="765" t="s">
        <v>763</v>
      </c>
      <c r="AW1043" s="766" t="s">
        <v>763</v>
      </c>
      <c r="AX1043" s="765"/>
      <c r="AY1043" s="691"/>
      <c r="AZ1043" s="752"/>
      <c r="BA1043" s="734"/>
      <c r="BB1043" s="736"/>
      <c r="BC1043" s="736"/>
      <c r="BD1043" s="736"/>
      <c r="BE1043" s="767" t="s">
        <v>1579</v>
      </c>
      <c r="BF1043" s="794" t="s">
        <v>902</v>
      </c>
      <c r="BG1043" s="746" t="s">
        <v>737</v>
      </c>
      <c r="BH1043" s="746"/>
      <c r="BI1043" s="747"/>
    </row>
    <row r="1044" spans="1:61" ht="34.15" customHeight="1">
      <c r="A1044" s="846">
        <v>790003750</v>
      </c>
      <c r="B1044" s="784">
        <v>79</v>
      </c>
      <c r="C1044" s="753" t="s">
        <v>884</v>
      </c>
      <c r="D1044" s="753"/>
      <c r="E1044" s="753" t="s">
        <v>826</v>
      </c>
      <c r="F1044" s="785"/>
      <c r="G1044" s="754" t="s">
        <v>747</v>
      </c>
      <c r="H1044" s="754" t="s">
        <v>748</v>
      </c>
      <c r="I1044" s="847">
        <v>500</v>
      </c>
      <c r="J1044" s="843" t="s">
        <v>749</v>
      </c>
      <c r="K1044" s="856" t="s">
        <v>7837</v>
      </c>
      <c r="L1044" s="786">
        <v>790018782</v>
      </c>
      <c r="M1044" s="733" t="s">
        <v>7838</v>
      </c>
      <c r="N1044" s="769" t="s">
        <v>7838</v>
      </c>
      <c r="O1044" s="734" t="s">
        <v>7839</v>
      </c>
      <c r="P1044" s="734"/>
      <c r="Q1044" s="760"/>
      <c r="R1044" s="736">
        <v>79800</v>
      </c>
      <c r="S1044" s="760" t="s">
        <v>7840</v>
      </c>
      <c r="T1044" s="728" t="s">
        <v>5380</v>
      </c>
      <c r="U1044" s="737" t="s">
        <v>7841</v>
      </c>
      <c r="V1044" s="736" t="s">
        <v>724</v>
      </c>
      <c r="W1044" s="734" t="s">
        <v>7842</v>
      </c>
      <c r="X1044" s="736" t="s">
        <v>7843</v>
      </c>
      <c r="Y1044" s="736" t="s">
        <v>727</v>
      </c>
      <c r="Z1044" s="736" t="s">
        <v>7844</v>
      </c>
      <c r="AA1044" s="736" t="s">
        <v>7845</v>
      </c>
      <c r="AB1044" s="734" t="s">
        <v>7846</v>
      </c>
      <c r="AC1044" s="736"/>
      <c r="AD1044" s="736">
        <v>79400</v>
      </c>
      <c r="AE1044" s="734" t="s">
        <v>7847</v>
      </c>
      <c r="AF1044" s="736"/>
      <c r="AG1044" s="853"/>
      <c r="AH1044" s="853"/>
      <c r="AI1044" s="853"/>
      <c r="AJ1044" s="853"/>
      <c r="AK1044" s="853"/>
      <c r="AL1044" s="853"/>
      <c r="AM1044" s="763"/>
      <c r="AN1044" s="738"/>
      <c r="AO1044" s="739"/>
      <c r="AP1044" s="904" t="s">
        <v>734</v>
      </c>
      <c r="AQ1044" s="822" t="s">
        <v>734</v>
      </c>
      <c r="AR1044" s="742" t="s">
        <v>748</v>
      </c>
      <c r="AS1044" s="775" t="s">
        <v>7848</v>
      </c>
      <c r="AT1044" s="742" t="s">
        <v>7849</v>
      </c>
      <c r="AU1044" s="743">
        <v>43466</v>
      </c>
      <c r="AV1044" s="743">
        <v>46022</v>
      </c>
      <c r="AW1044" s="744">
        <v>79</v>
      </c>
      <c r="AX1044" s="743">
        <v>45606</v>
      </c>
      <c r="AY1044" s="712" t="s">
        <v>7850</v>
      </c>
      <c r="AZ1044" s="775" t="s">
        <v>870</v>
      </c>
      <c r="BA1044" s="791" t="s">
        <v>7851</v>
      </c>
      <c r="BB1044" s="793" t="s">
        <v>7852</v>
      </c>
      <c r="BC1044" s="793"/>
      <c r="BD1044" s="793"/>
      <c r="BE1044" s="833" t="s">
        <v>1761</v>
      </c>
      <c r="BF1044" s="785" t="s">
        <v>826</v>
      </c>
      <c r="BG1044" s="746" t="s">
        <v>737</v>
      </c>
      <c r="BH1044" s="746"/>
      <c r="BI1044" s="747"/>
    </row>
    <row r="1045" spans="1:61" ht="82.5" customHeight="1">
      <c r="A1045" s="846">
        <v>790006852</v>
      </c>
      <c r="B1045" s="784">
        <v>79</v>
      </c>
      <c r="C1045" s="753" t="s">
        <v>884</v>
      </c>
      <c r="D1045" s="753"/>
      <c r="E1045" s="753" t="s">
        <v>826</v>
      </c>
      <c r="F1045" s="785"/>
      <c r="G1045" s="754" t="s">
        <v>747</v>
      </c>
      <c r="H1045" s="754" t="s">
        <v>748</v>
      </c>
      <c r="I1045" s="847">
        <v>500</v>
      </c>
      <c r="J1045" s="843" t="s">
        <v>749</v>
      </c>
      <c r="K1045" s="848" t="s">
        <v>7853</v>
      </c>
      <c r="L1045" s="786">
        <v>790018782</v>
      </c>
      <c r="M1045" s="733" t="s">
        <v>7838</v>
      </c>
      <c r="N1045" s="769" t="s">
        <v>7838</v>
      </c>
      <c r="O1045" s="734" t="s">
        <v>7854</v>
      </c>
      <c r="P1045" s="734"/>
      <c r="Q1045" s="760"/>
      <c r="R1045" s="736">
        <v>79260</v>
      </c>
      <c r="S1045" s="760" t="s">
        <v>7855</v>
      </c>
      <c r="T1045" s="728" t="s">
        <v>5380</v>
      </c>
      <c r="U1045" s="737" t="s">
        <v>7856</v>
      </c>
      <c r="V1045" s="736" t="s">
        <v>724</v>
      </c>
      <c r="W1045" s="734" t="s">
        <v>7842</v>
      </c>
      <c r="X1045" s="736" t="s">
        <v>7843</v>
      </c>
      <c r="Y1045" s="736" t="s">
        <v>727</v>
      </c>
      <c r="Z1045" s="736" t="s">
        <v>7857</v>
      </c>
      <c r="AA1045" s="736"/>
      <c r="AB1045" s="734" t="s">
        <v>7846</v>
      </c>
      <c r="AC1045" s="736"/>
      <c r="AD1045" s="736">
        <v>79400</v>
      </c>
      <c r="AE1045" s="734" t="s">
        <v>7847</v>
      </c>
      <c r="AF1045" s="736"/>
      <c r="AG1045" s="853"/>
      <c r="AH1045" s="853"/>
      <c r="AI1045" s="853"/>
      <c r="AJ1045" s="853"/>
      <c r="AK1045" s="853"/>
      <c r="AL1045" s="853"/>
      <c r="AM1045" s="763"/>
      <c r="AN1045" s="738"/>
      <c r="AO1045" s="739"/>
      <c r="AP1045" s="904" t="s">
        <v>734</v>
      </c>
      <c r="AQ1045" s="822" t="s">
        <v>734</v>
      </c>
      <c r="AR1045" s="742" t="s">
        <v>748</v>
      </c>
      <c r="AS1045" s="775" t="s">
        <v>7848</v>
      </c>
      <c r="AT1045" s="742" t="s">
        <v>7849</v>
      </c>
      <c r="AU1045" s="743">
        <v>43466</v>
      </c>
      <c r="AV1045" s="743">
        <v>46022</v>
      </c>
      <c r="AW1045" s="744">
        <v>79</v>
      </c>
      <c r="AX1045" s="743">
        <v>45606</v>
      </c>
      <c r="AY1045" s="712" t="s">
        <v>7850</v>
      </c>
      <c r="AZ1045" s="775" t="s">
        <v>870</v>
      </c>
      <c r="BA1045" s="791"/>
      <c r="BB1045" s="793"/>
      <c r="BC1045" s="793"/>
      <c r="BD1045" s="793"/>
      <c r="BE1045" s="833" t="s">
        <v>1761</v>
      </c>
      <c r="BF1045" s="785" t="s">
        <v>826</v>
      </c>
      <c r="BG1045" s="746" t="s">
        <v>737</v>
      </c>
      <c r="BH1045" s="746"/>
      <c r="BI1045" s="747"/>
    </row>
    <row r="1046" spans="1:61" ht="38.25" customHeight="1">
      <c r="A1046" s="805">
        <v>160009643</v>
      </c>
      <c r="B1046" s="712">
        <v>16</v>
      </c>
      <c r="C1046" s="727" t="s">
        <v>842</v>
      </c>
      <c r="D1046" s="727"/>
      <c r="E1046" s="797" t="s">
        <v>927</v>
      </c>
      <c r="F1046" s="798"/>
      <c r="G1046" s="791" t="s">
        <v>747</v>
      </c>
      <c r="H1046" s="791" t="s">
        <v>748</v>
      </c>
      <c r="I1046" s="730">
        <v>500</v>
      </c>
      <c r="J1046" s="727" t="s">
        <v>749</v>
      </c>
      <c r="K1046" s="848" t="s">
        <v>7858</v>
      </c>
      <c r="L1046" s="800">
        <v>160009635</v>
      </c>
      <c r="M1046" s="733" t="s">
        <v>7859</v>
      </c>
      <c r="N1046" s="769" t="s">
        <v>7860</v>
      </c>
      <c r="O1046" s="734" t="s">
        <v>7861</v>
      </c>
      <c r="P1046" s="734"/>
      <c r="Q1046" s="760"/>
      <c r="R1046" s="736">
        <v>16400</v>
      </c>
      <c r="S1046" s="734" t="s">
        <v>1684</v>
      </c>
      <c r="T1046" s="728" t="s">
        <v>5380</v>
      </c>
      <c r="U1046" s="737" t="s">
        <v>7862</v>
      </c>
      <c r="V1046" s="798"/>
      <c r="W1046" s="798"/>
      <c r="X1046" s="798"/>
      <c r="Y1046" s="798"/>
      <c r="Z1046" s="734" t="s">
        <v>7863</v>
      </c>
      <c r="AA1046" s="808"/>
      <c r="AB1046" s="734" t="s">
        <v>6196</v>
      </c>
      <c r="AC1046" s="734"/>
      <c r="AD1046" s="734">
        <v>16400</v>
      </c>
      <c r="AE1046" s="734" t="s">
        <v>1684</v>
      </c>
      <c r="AF1046" s="734" t="s">
        <v>7863</v>
      </c>
      <c r="AG1046" s="798"/>
      <c r="AH1046" s="798"/>
      <c r="AI1046" s="798"/>
      <c r="AJ1046" s="798"/>
      <c r="AK1046" s="798"/>
      <c r="AL1046" s="798"/>
      <c r="AM1046" s="802"/>
      <c r="AN1046" s="802"/>
      <c r="AO1046" s="739"/>
      <c r="AP1046" s="691" t="s">
        <v>734</v>
      </c>
      <c r="AQ1046" s="712" t="s">
        <v>734</v>
      </c>
      <c r="AR1046" s="742" t="s">
        <v>748</v>
      </c>
      <c r="AS1046" s="810" t="s">
        <v>7864</v>
      </c>
      <c r="AT1046" s="712"/>
      <c r="AU1046" s="743">
        <v>45627</v>
      </c>
      <c r="AV1046" s="743">
        <v>47452</v>
      </c>
      <c r="AW1046" s="744">
        <v>16</v>
      </c>
      <c r="AX1046" s="811">
        <v>45691</v>
      </c>
      <c r="AY1046" s="810" t="s">
        <v>869</v>
      </c>
      <c r="AZ1046" s="810"/>
      <c r="BA1046" s="734"/>
      <c r="BB1046" s="734"/>
      <c r="BC1046" s="734"/>
      <c r="BD1046" s="734"/>
      <c r="BE1046" s="845" t="s">
        <v>1693</v>
      </c>
      <c r="BF1046" s="804" t="s">
        <v>947</v>
      </c>
      <c r="BG1046" s="746" t="s">
        <v>737</v>
      </c>
      <c r="BH1046" s="746"/>
      <c r="BI1046" s="747"/>
    </row>
    <row r="1047" spans="1:61" ht="75.75" customHeight="1">
      <c r="A1047" s="805">
        <v>160003745</v>
      </c>
      <c r="B1047" s="712">
        <v>16</v>
      </c>
      <c r="C1047" s="727" t="s">
        <v>842</v>
      </c>
      <c r="D1047" s="727"/>
      <c r="E1047" s="797" t="s">
        <v>927</v>
      </c>
      <c r="F1047" s="798"/>
      <c r="G1047" s="791" t="s">
        <v>747</v>
      </c>
      <c r="H1047" s="791" t="s">
        <v>748</v>
      </c>
      <c r="I1047" s="730">
        <v>500</v>
      </c>
      <c r="J1047" s="727" t="s">
        <v>749</v>
      </c>
      <c r="K1047" s="856" t="s">
        <v>7865</v>
      </c>
      <c r="L1047" s="800">
        <v>160016382</v>
      </c>
      <c r="M1047" s="733" t="s">
        <v>7866</v>
      </c>
      <c r="N1047" s="807" t="s">
        <v>7866</v>
      </c>
      <c r="O1047" s="734" t="s">
        <v>7867</v>
      </c>
      <c r="P1047" s="734"/>
      <c r="Q1047" s="760"/>
      <c r="R1047" s="736">
        <v>16320</v>
      </c>
      <c r="S1047" s="734" t="s">
        <v>7868</v>
      </c>
      <c r="T1047" s="728" t="s">
        <v>5380</v>
      </c>
      <c r="U1047" s="737" t="s">
        <v>7869</v>
      </c>
      <c r="V1047" s="798"/>
      <c r="W1047" s="798"/>
      <c r="X1047" s="798"/>
      <c r="Y1047" s="798"/>
      <c r="Z1047" s="734" t="s">
        <v>7870</v>
      </c>
      <c r="AA1047" s="808"/>
      <c r="AB1047" s="734" t="s">
        <v>7871</v>
      </c>
      <c r="AC1047" s="734"/>
      <c r="AD1047" s="734">
        <v>16190</v>
      </c>
      <c r="AE1047" s="734" t="s">
        <v>7872</v>
      </c>
      <c r="AF1047" s="734"/>
      <c r="AG1047" s="798"/>
      <c r="AH1047" s="798"/>
      <c r="AI1047" s="798"/>
      <c r="AJ1047" s="798"/>
      <c r="AK1047" s="798"/>
      <c r="AL1047" s="798"/>
      <c r="AM1047" s="802"/>
      <c r="AN1047" s="802"/>
      <c r="AO1047" s="739"/>
      <c r="AP1047" s="691" t="s">
        <v>734</v>
      </c>
      <c r="AQ1047" s="810" t="s">
        <v>734</v>
      </c>
      <c r="AR1047" s="810" t="s">
        <v>748</v>
      </c>
      <c r="AS1047" s="810" t="s">
        <v>7873</v>
      </c>
      <c r="AT1047" s="810"/>
      <c r="AU1047" s="811">
        <v>45292</v>
      </c>
      <c r="AV1047" s="811">
        <v>47118</v>
      </c>
      <c r="AW1047" s="810">
        <v>16</v>
      </c>
      <c r="AX1047" s="811">
        <v>45537</v>
      </c>
      <c r="AY1047" s="810">
        <v>160004222</v>
      </c>
      <c r="AZ1047" s="810"/>
      <c r="BA1047" s="734"/>
      <c r="BB1047" s="734"/>
      <c r="BC1047" s="734"/>
      <c r="BD1047" s="734"/>
      <c r="BE1047" s="845" t="s">
        <v>1693</v>
      </c>
      <c r="BF1047" s="804" t="s">
        <v>947</v>
      </c>
      <c r="BG1047" s="746" t="s">
        <v>737</v>
      </c>
      <c r="BH1047" s="746"/>
      <c r="BI1047" s="747"/>
    </row>
    <row r="1048" spans="1:61" ht="52.9" customHeight="1">
      <c r="A1048" s="805">
        <v>160004222</v>
      </c>
      <c r="B1048" s="810">
        <v>16</v>
      </c>
      <c r="C1048" s="727" t="s">
        <v>842</v>
      </c>
      <c r="D1048" s="727"/>
      <c r="E1048" s="797" t="s">
        <v>927</v>
      </c>
      <c r="F1048" s="798"/>
      <c r="G1048" s="791" t="s">
        <v>747</v>
      </c>
      <c r="H1048" s="791" t="s">
        <v>748</v>
      </c>
      <c r="I1048" s="730">
        <v>500</v>
      </c>
      <c r="J1048" s="727" t="s">
        <v>749</v>
      </c>
      <c r="K1048" s="878" t="s">
        <v>7874</v>
      </c>
      <c r="L1048" s="800">
        <v>160016382</v>
      </c>
      <c r="M1048" s="733" t="s">
        <v>7866</v>
      </c>
      <c r="N1048" s="807" t="s">
        <v>7866</v>
      </c>
      <c r="O1048" s="734" t="s">
        <v>7875</v>
      </c>
      <c r="P1048" s="734"/>
      <c r="Q1048" s="798"/>
      <c r="R1048" s="736">
        <v>16190</v>
      </c>
      <c r="S1048" s="734" t="s">
        <v>2943</v>
      </c>
      <c r="T1048" s="728" t="s">
        <v>5380</v>
      </c>
      <c r="U1048" s="737" t="s">
        <v>7876</v>
      </c>
      <c r="V1048" s="798"/>
      <c r="W1048" s="798"/>
      <c r="X1048" s="798"/>
      <c r="Y1048" s="798"/>
      <c r="Z1048" s="734" t="s">
        <v>7877</v>
      </c>
      <c r="AA1048" s="808"/>
      <c r="AB1048" s="734" t="s">
        <v>7871</v>
      </c>
      <c r="AC1048" s="734"/>
      <c r="AD1048" s="734">
        <v>16190</v>
      </c>
      <c r="AE1048" s="734" t="s">
        <v>7872</v>
      </c>
      <c r="AF1048" s="734"/>
      <c r="AG1048" s="798"/>
      <c r="AH1048" s="798"/>
      <c r="AI1048" s="798"/>
      <c r="AJ1048" s="798"/>
      <c r="AK1048" s="798"/>
      <c r="AL1048" s="798"/>
      <c r="AM1048" s="802"/>
      <c r="AN1048" s="802"/>
      <c r="AO1048" s="739"/>
      <c r="AP1048" s="691" t="s">
        <v>734</v>
      </c>
      <c r="AQ1048" s="712" t="s">
        <v>734</v>
      </c>
      <c r="AR1048" s="742" t="s">
        <v>748</v>
      </c>
      <c r="AS1048" s="810" t="s">
        <v>7873</v>
      </c>
      <c r="AT1048" s="712"/>
      <c r="AU1048" s="743">
        <v>45292</v>
      </c>
      <c r="AV1048" s="743">
        <v>47118</v>
      </c>
      <c r="AW1048" s="744">
        <v>16</v>
      </c>
      <c r="AX1048" s="811">
        <v>45537</v>
      </c>
      <c r="AY1048" s="810">
        <v>160004222</v>
      </c>
      <c r="AZ1048" s="811"/>
      <c r="BA1048" s="734"/>
      <c r="BB1048" s="734"/>
      <c r="BC1048" s="734"/>
      <c r="BD1048" s="734"/>
      <c r="BE1048" s="845" t="s">
        <v>1693</v>
      </c>
      <c r="BF1048" s="804" t="s">
        <v>947</v>
      </c>
      <c r="BG1048" s="746" t="s">
        <v>737</v>
      </c>
      <c r="BH1048" s="746"/>
      <c r="BI1048" s="747"/>
    </row>
    <row r="1049" spans="1:61" ht="40.15" customHeight="1">
      <c r="A1049" s="725">
        <v>190009878</v>
      </c>
      <c r="B1049" s="817">
        <v>19</v>
      </c>
      <c r="C1049" s="751" t="s">
        <v>1787</v>
      </c>
      <c r="D1049" s="833"/>
      <c r="E1049" s="727" t="s">
        <v>1000</v>
      </c>
      <c r="F1049" s="727"/>
      <c r="G1049" s="735" t="s">
        <v>827</v>
      </c>
      <c r="H1049" s="735" t="s">
        <v>748</v>
      </c>
      <c r="I1049" s="730">
        <v>354</v>
      </c>
      <c r="J1049" s="727" t="s">
        <v>771</v>
      </c>
      <c r="K1049" s="731" t="s">
        <v>7878</v>
      </c>
      <c r="L1049" s="945">
        <v>190013177</v>
      </c>
      <c r="M1049" s="733" t="s">
        <v>7879</v>
      </c>
      <c r="N1049" s="734" t="s">
        <v>7879</v>
      </c>
      <c r="O1049" s="734" t="s">
        <v>7880</v>
      </c>
      <c r="P1049" s="734" t="s">
        <v>7881</v>
      </c>
      <c r="Q1049" s="735"/>
      <c r="R1049" s="734">
        <v>19120</v>
      </c>
      <c r="S1049" s="734" t="s">
        <v>7882</v>
      </c>
      <c r="T1049" s="728" t="s">
        <v>5380</v>
      </c>
      <c r="U1049" s="737" t="s">
        <v>7883</v>
      </c>
      <c r="V1049" s="1051"/>
      <c r="W1049" s="861"/>
      <c r="X1049" s="861"/>
      <c r="Y1049" s="861"/>
      <c r="Z1049" s="734" t="s">
        <v>7884</v>
      </c>
      <c r="AA1049" s="861"/>
      <c r="AB1049" s="734" t="s">
        <v>7885</v>
      </c>
      <c r="AC1049" s="734"/>
      <c r="AD1049" s="734">
        <v>19120</v>
      </c>
      <c r="AE1049" s="734" t="s">
        <v>7882</v>
      </c>
      <c r="AF1049" s="734" t="s">
        <v>7884</v>
      </c>
      <c r="AG1049" s="735"/>
      <c r="AH1049" s="735"/>
      <c r="AI1049" s="735"/>
      <c r="AJ1049" s="735"/>
      <c r="AK1049" s="735"/>
      <c r="AL1049" s="735"/>
      <c r="AM1049" s="738"/>
      <c r="AN1049" s="738"/>
      <c r="AO1049" s="739"/>
      <c r="AP1049" s="691" t="s">
        <v>737</v>
      </c>
      <c r="AQ1049" s="862" t="s">
        <v>737</v>
      </c>
      <c r="AR1049" s="691"/>
      <c r="AS1049" s="862"/>
      <c r="AT1049" s="862"/>
      <c r="AU1049" s="765" t="s">
        <v>763</v>
      </c>
      <c r="AV1049" s="765" t="s">
        <v>763</v>
      </c>
      <c r="AW1049" s="766" t="s">
        <v>763</v>
      </c>
      <c r="AX1049" s="863"/>
      <c r="AY1049" s="862"/>
      <c r="AZ1049" s="862"/>
      <c r="BA1049" s="734" t="s">
        <v>7886</v>
      </c>
      <c r="BB1049" s="734" t="s">
        <v>7887</v>
      </c>
      <c r="BC1049" s="734"/>
      <c r="BD1049" s="734"/>
      <c r="BE1049" s="735" t="s">
        <v>1358</v>
      </c>
      <c r="BF1049" s="730" t="s">
        <v>1013</v>
      </c>
      <c r="BG1049" s="746" t="s">
        <v>737</v>
      </c>
      <c r="BH1049" s="746"/>
      <c r="BI1049" s="747"/>
    </row>
    <row r="1050" spans="1:61" ht="77.45" customHeight="1">
      <c r="A1050" s="795">
        <v>870005949</v>
      </c>
      <c r="B1050" s="901">
        <v>87</v>
      </c>
      <c r="C1050" s="727" t="s">
        <v>857</v>
      </c>
      <c r="D1050" s="727"/>
      <c r="E1050" s="797" t="s">
        <v>858</v>
      </c>
      <c r="F1050" s="797"/>
      <c r="G1050" s="791" t="s">
        <v>747</v>
      </c>
      <c r="H1050" s="791" t="s">
        <v>748</v>
      </c>
      <c r="I1050" s="773">
        <v>500</v>
      </c>
      <c r="J1050" s="734" t="s">
        <v>749</v>
      </c>
      <c r="K1050" s="769" t="s">
        <v>7888</v>
      </c>
      <c r="L1050" s="800">
        <v>870018264</v>
      </c>
      <c r="M1050" s="733" t="s">
        <v>7889</v>
      </c>
      <c r="N1050" s="769" t="s">
        <v>7890</v>
      </c>
      <c r="O1050" s="734" t="s">
        <v>7891</v>
      </c>
      <c r="P1050" s="734"/>
      <c r="Q1050" s="734"/>
      <c r="R1050" s="736">
        <v>87150</v>
      </c>
      <c r="S1050" s="734" t="s">
        <v>7892</v>
      </c>
      <c r="T1050" s="728" t="s">
        <v>5380</v>
      </c>
      <c r="U1050" s="737" t="s">
        <v>7893</v>
      </c>
      <c r="V1050" s="734"/>
      <c r="W1050" s="734"/>
      <c r="X1050" s="734"/>
      <c r="Y1050" s="734"/>
      <c r="Z1050" s="734" t="s">
        <v>7894</v>
      </c>
      <c r="AA1050" s="801"/>
      <c r="AB1050" s="734"/>
      <c r="AC1050" s="734" t="s">
        <v>7895</v>
      </c>
      <c r="AD1050" s="734">
        <v>87150</v>
      </c>
      <c r="AE1050" s="734" t="s">
        <v>7892</v>
      </c>
      <c r="AF1050" s="734" t="s">
        <v>7896</v>
      </c>
      <c r="AG1050" s="734"/>
      <c r="AH1050" s="734"/>
      <c r="AI1050" s="734"/>
      <c r="AJ1050" s="734"/>
      <c r="AK1050" s="734"/>
      <c r="AL1050" s="734"/>
      <c r="AM1050" s="802"/>
      <c r="AN1050" s="738"/>
      <c r="AO1050" s="739"/>
      <c r="AP1050" s="691" t="s">
        <v>734</v>
      </c>
      <c r="AQ1050" s="718" t="s">
        <v>737</v>
      </c>
      <c r="AR1050" s="691"/>
      <c r="AS1050" s="691"/>
      <c r="AT1050" s="718"/>
      <c r="AU1050" s="765" t="s">
        <v>763</v>
      </c>
      <c r="AV1050" s="765" t="s">
        <v>763</v>
      </c>
      <c r="AW1050" s="766" t="s">
        <v>763</v>
      </c>
      <c r="AX1050" s="739"/>
      <c r="AY1050" s="691"/>
      <c r="AZ1050" s="691"/>
      <c r="BA1050" s="734"/>
      <c r="BB1050" s="734" t="s">
        <v>7897</v>
      </c>
      <c r="BC1050" s="734"/>
      <c r="BD1050" s="734"/>
      <c r="BE1050" s="798" t="s">
        <v>999</v>
      </c>
      <c r="BF1050" s="804" t="s">
        <v>871</v>
      </c>
      <c r="BG1050" s="746" t="s">
        <v>737</v>
      </c>
      <c r="BH1050" s="746"/>
      <c r="BI1050" s="747"/>
    </row>
    <row r="1051" spans="1:61" ht="40.15" customHeight="1">
      <c r="A1051" s="783">
        <v>790009658</v>
      </c>
      <c r="B1051" s="784">
        <v>79</v>
      </c>
      <c r="C1051" s="734" t="s">
        <v>825</v>
      </c>
      <c r="D1051" s="728"/>
      <c r="E1051" s="753" t="s">
        <v>826</v>
      </c>
      <c r="F1051" s="785"/>
      <c r="G1051" s="771" t="s">
        <v>827</v>
      </c>
      <c r="H1051" s="771" t="s">
        <v>748</v>
      </c>
      <c r="I1051" s="770">
        <v>209</v>
      </c>
      <c r="J1051" s="727" t="s">
        <v>828</v>
      </c>
      <c r="K1051" s="799" t="s">
        <v>7898</v>
      </c>
      <c r="L1051" s="786">
        <v>790019541</v>
      </c>
      <c r="M1051" s="733" t="s">
        <v>7899</v>
      </c>
      <c r="N1051" s="769" t="s">
        <v>7900</v>
      </c>
      <c r="O1051" s="734" t="s">
        <v>7901</v>
      </c>
      <c r="P1051" s="734"/>
      <c r="Q1051" s="787"/>
      <c r="R1051" s="736">
        <v>79200</v>
      </c>
      <c r="S1051" s="787" t="s">
        <v>7902</v>
      </c>
      <c r="T1051" s="728" t="s">
        <v>5380</v>
      </c>
      <c r="U1051" s="737" t="s">
        <v>7903</v>
      </c>
      <c r="V1051" s="734"/>
      <c r="W1051" s="734"/>
      <c r="X1051" s="736"/>
      <c r="Y1051" s="736"/>
      <c r="Z1051" s="736" t="s">
        <v>7904</v>
      </c>
      <c r="AA1051" s="734" t="s">
        <v>7905</v>
      </c>
      <c r="AB1051" s="734" t="s">
        <v>7906</v>
      </c>
      <c r="AC1051" s="736"/>
      <c r="AD1051" s="736">
        <v>79200</v>
      </c>
      <c r="AE1051" s="734" t="s">
        <v>7902</v>
      </c>
      <c r="AF1051" s="736" t="s">
        <v>7907</v>
      </c>
      <c r="AG1051" s="734" t="s">
        <v>724</v>
      </c>
      <c r="AH1051" s="734" t="s">
        <v>7908</v>
      </c>
      <c r="AI1051" s="734"/>
      <c r="AJ1051" s="734" t="s">
        <v>7909</v>
      </c>
      <c r="AK1051" s="788" t="s">
        <v>7910</v>
      </c>
      <c r="AL1051" s="734" t="s">
        <v>7911</v>
      </c>
      <c r="AM1051" s="763"/>
      <c r="AN1051" s="738"/>
      <c r="AO1051" s="765"/>
      <c r="AP1051" s="789" t="s">
        <v>734</v>
      </c>
      <c r="AQ1051" s="775" t="s">
        <v>734</v>
      </c>
      <c r="AR1051" s="742" t="s">
        <v>771</v>
      </c>
      <c r="AS1051" s="775" t="s">
        <v>7912</v>
      </c>
      <c r="AT1051" s="897" t="s">
        <v>7913</v>
      </c>
      <c r="AU1051" s="743">
        <v>44183</v>
      </c>
      <c r="AV1051" s="743">
        <v>46008</v>
      </c>
      <c r="AW1051" s="744" t="s">
        <v>4840</v>
      </c>
      <c r="AX1051" s="743">
        <v>44183</v>
      </c>
      <c r="AY1051" s="712" t="s">
        <v>869</v>
      </c>
      <c r="AZ1051" s="775" t="s">
        <v>734</v>
      </c>
      <c r="BA1051" s="791"/>
      <c r="BB1051" s="791" t="s">
        <v>7914</v>
      </c>
      <c r="BC1051" s="793"/>
      <c r="BD1051" s="793"/>
      <c r="BE1051" s="791" t="s">
        <v>825</v>
      </c>
      <c r="BF1051" s="785" t="s">
        <v>826</v>
      </c>
      <c r="BG1051" s="746" t="s">
        <v>737</v>
      </c>
      <c r="BH1051" s="746"/>
      <c r="BI1051" s="747"/>
    </row>
    <row r="1052" spans="1:61" ht="40.15" customHeight="1">
      <c r="A1052" s="846">
        <v>230781692</v>
      </c>
      <c r="B1052" s="820">
        <v>23</v>
      </c>
      <c r="C1052" s="753" t="s">
        <v>765</v>
      </c>
      <c r="D1052" s="728"/>
      <c r="E1052" s="753" t="s">
        <v>1035</v>
      </c>
      <c r="F1052" s="785"/>
      <c r="G1052" s="754" t="s">
        <v>747</v>
      </c>
      <c r="H1052" s="754" t="s">
        <v>748</v>
      </c>
      <c r="I1052" s="847">
        <v>500</v>
      </c>
      <c r="J1052" s="843" t="s">
        <v>749</v>
      </c>
      <c r="K1052" s="856" t="s">
        <v>7915</v>
      </c>
      <c r="L1052" s="786">
        <v>230000390</v>
      </c>
      <c r="M1052" s="733" t="s">
        <v>7916</v>
      </c>
      <c r="N1052" s="769" t="s">
        <v>7916</v>
      </c>
      <c r="O1052" s="734" t="s">
        <v>7917</v>
      </c>
      <c r="P1052" s="734"/>
      <c r="Q1052" s="760"/>
      <c r="R1052" s="736">
        <v>23290</v>
      </c>
      <c r="S1052" s="760" t="s">
        <v>7918</v>
      </c>
      <c r="T1052" s="728" t="s">
        <v>5380</v>
      </c>
      <c r="U1052" s="737" t="s">
        <v>7919</v>
      </c>
      <c r="V1052" s="736"/>
      <c r="W1052" s="734"/>
      <c r="X1052" s="736"/>
      <c r="Y1052" s="736"/>
      <c r="Z1052" s="736" t="s">
        <v>7920</v>
      </c>
      <c r="AA1052" s="736"/>
      <c r="AB1052" s="734" t="s">
        <v>7921</v>
      </c>
      <c r="AC1052" s="736"/>
      <c r="AD1052" s="736">
        <v>23290</v>
      </c>
      <c r="AE1052" s="734" t="s">
        <v>7922</v>
      </c>
      <c r="AF1052" s="736" t="s">
        <v>7923</v>
      </c>
      <c r="AG1052" s="853"/>
      <c r="AH1052" s="853"/>
      <c r="AI1052" s="853"/>
      <c r="AJ1052" s="853"/>
      <c r="AK1052" s="853"/>
      <c r="AL1052" s="853"/>
      <c r="AM1052" s="763"/>
      <c r="AN1052" s="738"/>
      <c r="AO1052" s="858"/>
      <c r="AP1052" s="904" t="s">
        <v>734</v>
      </c>
      <c r="AQ1052" s="859" t="s">
        <v>737</v>
      </c>
      <c r="AR1052" s="691"/>
      <c r="AS1052" s="752"/>
      <c r="AT1052" s="822" t="s">
        <v>1769</v>
      </c>
      <c r="AU1052" s="765" t="s">
        <v>763</v>
      </c>
      <c r="AV1052" s="765" t="s">
        <v>763</v>
      </c>
      <c r="AW1052" s="766" t="s">
        <v>763</v>
      </c>
      <c r="AX1052" s="765"/>
      <c r="AY1052" s="718"/>
      <c r="AZ1052" s="752"/>
      <c r="BA1052" s="791"/>
      <c r="BB1052" s="793"/>
      <c r="BC1052" s="793"/>
      <c r="BD1052" s="793"/>
      <c r="BE1052" s="773" t="s">
        <v>1049</v>
      </c>
      <c r="BF1052" s="785" t="s">
        <v>1050</v>
      </c>
      <c r="BG1052" s="746" t="s">
        <v>737</v>
      </c>
      <c r="BH1052" s="746"/>
      <c r="BI1052" s="747"/>
    </row>
    <row r="1053" spans="1:61" ht="108.75" customHeight="1">
      <c r="A1053" s="749">
        <v>400785689</v>
      </c>
      <c r="B1053" s="827">
        <v>40</v>
      </c>
      <c r="C1053" s="751" t="s">
        <v>1524</v>
      </c>
      <c r="D1053" s="752"/>
      <c r="E1053" s="753" t="s">
        <v>1149</v>
      </c>
      <c r="F1053" s="752"/>
      <c r="G1053" s="736" t="s">
        <v>747</v>
      </c>
      <c r="H1053" s="754" t="s">
        <v>748</v>
      </c>
      <c r="I1053" s="755">
        <v>500</v>
      </c>
      <c r="J1053" s="756" t="s">
        <v>749</v>
      </c>
      <c r="K1053" s="757" t="s">
        <v>7924</v>
      </c>
      <c r="L1053" s="758">
        <v>400014650</v>
      </c>
      <c r="M1053" s="733" t="s">
        <v>7925</v>
      </c>
      <c r="N1053" s="769" t="s">
        <v>7925</v>
      </c>
      <c r="O1053" s="734" t="s">
        <v>7926</v>
      </c>
      <c r="P1053" s="760"/>
      <c r="Q1053" s="736"/>
      <c r="R1053" s="736">
        <v>40380</v>
      </c>
      <c r="S1053" s="761" t="s">
        <v>7927</v>
      </c>
      <c r="T1053" s="728" t="s">
        <v>5380</v>
      </c>
      <c r="U1053" s="737" t="s">
        <v>7928</v>
      </c>
      <c r="V1053" s="736"/>
      <c r="W1053" s="736"/>
      <c r="X1053" s="736"/>
      <c r="Y1053" s="736"/>
      <c r="Z1053" s="736" t="s">
        <v>7929</v>
      </c>
      <c r="AA1053" s="736"/>
      <c r="AB1053" s="734" t="s">
        <v>7930</v>
      </c>
      <c r="AC1053" s="736"/>
      <c r="AD1053" s="736">
        <v>40250</v>
      </c>
      <c r="AE1053" s="734" t="s">
        <v>7931</v>
      </c>
      <c r="AF1053" s="736" t="s">
        <v>7932</v>
      </c>
      <c r="AG1053" s="736"/>
      <c r="AH1053" s="736"/>
      <c r="AI1053" s="736"/>
      <c r="AJ1053" s="736"/>
      <c r="AK1053" s="736"/>
      <c r="AL1053" s="736"/>
      <c r="AM1053" s="763"/>
      <c r="AN1053" s="738"/>
      <c r="AO1053" s="764"/>
      <c r="AP1053" s="691" t="s">
        <v>734</v>
      </c>
      <c r="AQ1053" s="691" t="s">
        <v>737</v>
      </c>
      <c r="AR1053" s="691"/>
      <c r="AS1053" s="752"/>
      <c r="AT1053" s="691"/>
      <c r="AU1053" s="765" t="s">
        <v>763</v>
      </c>
      <c r="AV1053" s="765" t="s">
        <v>763</v>
      </c>
      <c r="AW1053" s="766" t="s">
        <v>763</v>
      </c>
      <c r="AX1053" s="765"/>
      <c r="AY1053" s="691"/>
      <c r="AZ1053" s="752"/>
      <c r="BA1053" s="734"/>
      <c r="BB1053" s="736"/>
      <c r="BC1053" s="736"/>
      <c r="BD1053" s="736"/>
      <c r="BE1053" s="767" t="s">
        <v>1579</v>
      </c>
      <c r="BF1053" s="794" t="s">
        <v>902</v>
      </c>
      <c r="BG1053" s="746" t="s">
        <v>737</v>
      </c>
      <c r="BH1053" s="746"/>
      <c r="BI1053" s="747"/>
    </row>
    <row r="1054" spans="1:61" ht="88.9" customHeight="1">
      <c r="A1054" s="749">
        <v>400787735</v>
      </c>
      <c r="B1054" s="827">
        <v>40</v>
      </c>
      <c r="C1054" s="751" t="s">
        <v>1524</v>
      </c>
      <c r="D1054" s="752"/>
      <c r="E1054" s="753" t="s">
        <v>1149</v>
      </c>
      <c r="F1054" s="752"/>
      <c r="G1054" s="736" t="s">
        <v>747</v>
      </c>
      <c r="H1054" s="754" t="s">
        <v>748</v>
      </c>
      <c r="I1054" s="755">
        <v>500</v>
      </c>
      <c r="J1054" s="756" t="s">
        <v>749</v>
      </c>
      <c r="K1054" s="757" t="s">
        <v>7933</v>
      </c>
      <c r="L1054" s="758">
        <v>400014650</v>
      </c>
      <c r="M1054" s="733" t="s">
        <v>7925</v>
      </c>
      <c r="N1054" s="769" t="s">
        <v>7925</v>
      </c>
      <c r="O1054" s="734" t="s">
        <v>7934</v>
      </c>
      <c r="P1054" s="760"/>
      <c r="Q1054" s="736"/>
      <c r="R1054" s="736">
        <v>40380</v>
      </c>
      <c r="S1054" s="761" t="s">
        <v>7935</v>
      </c>
      <c r="T1054" s="728" t="s">
        <v>5380</v>
      </c>
      <c r="U1054" s="737" t="s">
        <v>7936</v>
      </c>
      <c r="V1054" s="736"/>
      <c r="W1054" s="736"/>
      <c r="X1054" s="736"/>
      <c r="Y1054" s="736"/>
      <c r="Z1054" s="736" t="s">
        <v>7937</v>
      </c>
      <c r="AA1054" s="736"/>
      <c r="AB1054" s="734" t="s">
        <v>7930</v>
      </c>
      <c r="AC1054" s="736"/>
      <c r="AD1054" s="736">
        <v>40250</v>
      </c>
      <c r="AE1054" s="734" t="s">
        <v>7931</v>
      </c>
      <c r="AF1054" s="736" t="s">
        <v>7932</v>
      </c>
      <c r="AG1054" s="736"/>
      <c r="AH1054" s="736"/>
      <c r="AI1054" s="736"/>
      <c r="AJ1054" s="736"/>
      <c r="AK1054" s="736"/>
      <c r="AL1054" s="736"/>
      <c r="AM1054" s="763"/>
      <c r="AN1054" s="738"/>
      <c r="AO1054" s="764"/>
      <c r="AP1054" s="691" t="s">
        <v>734</v>
      </c>
      <c r="AQ1054" s="691" t="s">
        <v>737</v>
      </c>
      <c r="AR1054" s="691"/>
      <c r="AS1054" s="752"/>
      <c r="AT1054" s="691"/>
      <c r="AU1054" s="765" t="s">
        <v>763</v>
      </c>
      <c r="AV1054" s="765" t="s">
        <v>763</v>
      </c>
      <c r="AW1054" s="766" t="s">
        <v>763</v>
      </c>
      <c r="AX1054" s="765"/>
      <c r="AY1054" s="691"/>
      <c r="AZ1054" s="752"/>
      <c r="BA1054" s="734"/>
      <c r="BB1054" s="734" t="s">
        <v>7938</v>
      </c>
      <c r="BC1054" s="736"/>
      <c r="BD1054" s="736"/>
      <c r="BE1054" s="767" t="s">
        <v>1579</v>
      </c>
      <c r="BF1054" s="794" t="s">
        <v>902</v>
      </c>
      <c r="BG1054" s="746" t="s">
        <v>737</v>
      </c>
      <c r="BH1054" s="746"/>
      <c r="BI1054" s="747"/>
    </row>
    <row r="1055" spans="1:61" ht="98.45" customHeight="1">
      <c r="A1055" s="875">
        <v>190003731</v>
      </c>
      <c r="B1055" s="987">
        <v>19</v>
      </c>
      <c r="C1055" s="751" t="s">
        <v>999</v>
      </c>
      <c r="D1055" s="833"/>
      <c r="E1055" s="727" t="s">
        <v>1000</v>
      </c>
      <c r="F1055" s="727"/>
      <c r="G1055" s="798" t="s">
        <v>747</v>
      </c>
      <c r="H1055" s="798" t="s">
        <v>748</v>
      </c>
      <c r="I1055" s="730">
        <v>500</v>
      </c>
      <c r="J1055" s="727" t="s">
        <v>749</v>
      </c>
      <c r="K1055" s="807" t="s">
        <v>7939</v>
      </c>
      <c r="L1055" s="877">
        <v>190012666</v>
      </c>
      <c r="M1055" s="733" t="s">
        <v>7940</v>
      </c>
      <c r="N1055" s="769" t="s">
        <v>7940</v>
      </c>
      <c r="O1055" s="734" t="s">
        <v>7941</v>
      </c>
      <c r="P1055" s="734"/>
      <c r="Q1055" s="798"/>
      <c r="R1055" s="736">
        <v>19220</v>
      </c>
      <c r="S1055" s="734" t="s">
        <v>7942</v>
      </c>
      <c r="T1055" s="728" t="s">
        <v>5380</v>
      </c>
      <c r="U1055" s="737" t="s">
        <v>7943</v>
      </c>
      <c r="V1055" s="798"/>
      <c r="W1055" s="798"/>
      <c r="X1055" s="798"/>
      <c r="Y1055" s="798" t="s">
        <v>727</v>
      </c>
      <c r="Z1055" s="734" t="s">
        <v>7944</v>
      </c>
      <c r="AA1055" s="798"/>
      <c r="AB1055" s="734"/>
      <c r="AC1055" s="734"/>
      <c r="AD1055" s="734">
        <v>19400</v>
      </c>
      <c r="AE1055" s="734" t="s">
        <v>7945</v>
      </c>
      <c r="AF1055" s="734" t="s">
        <v>7946</v>
      </c>
      <c r="AG1055" s="798"/>
      <c r="AH1055" s="798"/>
      <c r="AI1055" s="798"/>
      <c r="AJ1055" s="798"/>
      <c r="AK1055" s="798"/>
      <c r="AL1055" s="798"/>
      <c r="AM1055" s="738"/>
      <c r="AN1055" s="738"/>
      <c r="AO1055" s="739"/>
      <c r="AP1055" s="691" t="s">
        <v>734</v>
      </c>
      <c r="AQ1055" s="740" t="s">
        <v>737</v>
      </c>
      <c r="AR1055" s="691"/>
      <c r="AS1055" s="740"/>
      <c r="AT1055" s="740"/>
      <c r="AU1055" s="765" t="s">
        <v>763</v>
      </c>
      <c r="AV1055" s="765" t="s">
        <v>763</v>
      </c>
      <c r="AW1055" s="766" t="s">
        <v>763</v>
      </c>
      <c r="AX1055" s="772"/>
      <c r="AY1055" s="740"/>
      <c r="AZ1055" s="740"/>
      <c r="BA1055" s="734"/>
      <c r="BB1055" s="734"/>
      <c r="BC1055" s="798"/>
      <c r="BD1055" s="798"/>
      <c r="BE1055" s="776" t="s">
        <v>1012</v>
      </c>
      <c r="BF1055" s="730" t="s">
        <v>1013</v>
      </c>
      <c r="BG1055" s="746" t="s">
        <v>737</v>
      </c>
      <c r="BH1055" s="746"/>
      <c r="BI1055" s="747"/>
    </row>
    <row r="1056" spans="1:61" ht="40.15" customHeight="1">
      <c r="A1056" s="875">
        <v>860010768</v>
      </c>
      <c r="B1056" s="876">
        <v>86</v>
      </c>
      <c r="C1056" s="727" t="s">
        <v>1358</v>
      </c>
      <c r="D1056" s="727"/>
      <c r="E1056" s="728" t="s">
        <v>714</v>
      </c>
      <c r="F1056" s="728"/>
      <c r="G1056" s="798" t="s">
        <v>747</v>
      </c>
      <c r="H1056" s="798" t="s">
        <v>748</v>
      </c>
      <c r="I1056" s="730">
        <v>500</v>
      </c>
      <c r="J1056" s="727" t="s">
        <v>749</v>
      </c>
      <c r="K1056" s="878" t="s">
        <v>7947</v>
      </c>
      <c r="L1056" s="800">
        <v>860013606</v>
      </c>
      <c r="M1056" s="733" t="s">
        <v>7948</v>
      </c>
      <c r="N1056" s="807" t="s">
        <v>7949</v>
      </c>
      <c r="O1056" s="734" t="s">
        <v>7950</v>
      </c>
      <c r="P1056" s="734" t="s">
        <v>7951</v>
      </c>
      <c r="Q1056" s="798"/>
      <c r="R1056" s="736">
        <v>86700</v>
      </c>
      <c r="S1056" s="734" t="s">
        <v>5193</v>
      </c>
      <c r="T1056" s="728" t="s">
        <v>5380</v>
      </c>
      <c r="U1056" s="737" t="s">
        <v>7952</v>
      </c>
      <c r="V1056" s="798"/>
      <c r="W1056" s="798"/>
      <c r="X1056" s="798"/>
      <c r="Y1056" s="798"/>
      <c r="Z1056" s="734" t="s">
        <v>7953</v>
      </c>
      <c r="AA1056" s="798"/>
      <c r="AB1056" s="734" t="s">
        <v>7954</v>
      </c>
      <c r="AC1056" s="734"/>
      <c r="AD1056" s="734">
        <v>86700</v>
      </c>
      <c r="AE1056" s="734" t="s">
        <v>7951</v>
      </c>
      <c r="AF1056" s="734" t="s">
        <v>7955</v>
      </c>
      <c r="AG1056" s="798"/>
      <c r="AH1056" s="798"/>
      <c r="AI1056" s="798"/>
      <c r="AJ1056" s="798"/>
      <c r="AK1056" s="798"/>
      <c r="AL1056" s="798"/>
      <c r="AM1056" s="738"/>
      <c r="AN1056" s="738"/>
      <c r="AO1056" s="739"/>
      <c r="AP1056" s="691" t="s">
        <v>734</v>
      </c>
      <c r="AQ1056" s="810" t="s">
        <v>734</v>
      </c>
      <c r="AR1056" s="742" t="s">
        <v>748</v>
      </c>
      <c r="AS1056" s="810" t="s">
        <v>7956</v>
      </c>
      <c r="AT1056" s="810"/>
      <c r="AU1056" s="743">
        <v>43760</v>
      </c>
      <c r="AV1056" s="743">
        <v>45586</v>
      </c>
      <c r="AW1056" s="744">
        <v>86</v>
      </c>
      <c r="AX1056" s="811">
        <v>43760</v>
      </c>
      <c r="AY1056" s="810" t="s">
        <v>7957</v>
      </c>
      <c r="AZ1056" s="810" t="s">
        <v>737</v>
      </c>
      <c r="BA1056" s="734"/>
      <c r="BB1056" s="734"/>
      <c r="BC1056" s="734"/>
      <c r="BD1056" s="734"/>
      <c r="BE1056" s="798" t="s">
        <v>1358</v>
      </c>
      <c r="BF1056" s="723" t="s">
        <v>738</v>
      </c>
      <c r="BG1056" s="746" t="s">
        <v>737</v>
      </c>
      <c r="BH1056" s="746"/>
      <c r="BI1056" s="747"/>
    </row>
    <row r="1057" spans="1:61" ht="40.15" customHeight="1">
      <c r="A1057" s="875">
        <v>860789916</v>
      </c>
      <c r="B1057" s="876">
        <v>86</v>
      </c>
      <c r="C1057" s="727" t="s">
        <v>1358</v>
      </c>
      <c r="D1057" s="727"/>
      <c r="E1057" s="728" t="s">
        <v>714</v>
      </c>
      <c r="F1057" s="728"/>
      <c r="G1057" s="798" t="s">
        <v>747</v>
      </c>
      <c r="H1057" s="798" t="s">
        <v>748</v>
      </c>
      <c r="I1057" s="730">
        <v>500</v>
      </c>
      <c r="J1057" s="727" t="s">
        <v>749</v>
      </c>
      <c r="K1057" s="807" t="s">
        <v>7958</v>
      </c>
      <c r="L1057" s="800">
        <v>860013606</v>
      </c>
      <c r="M1057" s="733" t="s">
        <v>7948</v>
      </c>
      <c r="N1057" s="807" t="s">
        <v>7949</v>
      </c>
      <c r="O1057" s="734" t="s">
        <v>7959</v>
      </c>
      <c r="P1057" s="734"/>
      <c r="Q1057" s="798"/>
      <c r="R1057" s="736">
        <v>86510</v>
      </c>
      <c r="S1057" s="734" t="s">
        <v>7960</v>
      </c>
      <c r="T1057" s="728" t="s">
        <v>5380</v>
      </c>
      <c r="U1057" s="737" t="s">
        <v>7961</v>
      </c>
      <c r="V1057" s="798"/>
      <c r="W1057" s="798"/>
      <c r="X1057" s="798"/>
      <c r="Y1057" s="798"/>
      <c r="Z1057" s="734" t="s">
        <v>7962</v>
      </c>
      <c r="AA1057" s="798"/>
      <c r="AB1057" s="734" t="s">
        <v>7954</v>
      </c>
      <c r="AC1057" s="734"/>
      <c r="AD1057" s="734">
        <v>86700</v>
      </c>
      <c r="AE1057" s="734" t="s">
        <v>7951</v>
      </c>
      <c r="AF1057" s="734" t="s">
        <v>7955</v>
      </c>
      <c r="AG1057" s="798"/>
      <c r="AH1057" s="798"/>
      <c r="AI1057" s="798"/>
      <c r="AJ1057" s="798"/>
      <c r="AK1057" s="798"/>
      <c r="AL1057" s="798"/>
      <c r="AM1057" s="738"/>
      <c r="AN1057" s="738"/>
      <c r="AO1057" s="739"/>
      <c r="AP1057" s="691" t="s">
        <v>734</v>
      </c>
      <c r="AQ1057" s="810" t="s">
        <v>734</v>
      </c>
      <c r="AR1057" s="742" t="s">
        <v>748</v>
      </c>
      <c r="AS1057" s="810" t="s">
        <v>7956</v>
      </c>
      <c r="AT1057" s="810"/>
      <c r="AU1057" s="743">
        <v>43760</v>
      </c>
      <c r="AV1057" s="743">
        <v>45586</v>
      </c>
      <c r="AW1057" s="744">
        <v>86</v>
      </c>
      <c r="AX1057" s="811">
        <v>43760</v>
      </c>
      <c r="AY1057" s="810" t="s">
        <v>7957</v>
      </c>
      <c r="AZ1057" s="810" t="s">
        <v>737</v>
      </c>
      <c r="BA1057" s="734"/>
      <c r="BB1057" s="734"/>
      <c r="BC1057" s="734"/>
      <c r="BD1057" s="734"/>
      <c r="BE1057" s="798" t="s">
        <v>1358</v>
      </c>
      <c r="BF1057" s="723" t="s">
        <v>738</v>
      </c>
      <c r="BG1057" s="746" t="s">
        <v>737</v>
      </c>
      <c r="BH1057" s="746"/>
      <c r="BI1057" s="747"/>
    </row>
    <row r="1058" spans="1:61" ht="57.75" customHeight="1">
      <c r="A1058" s="879">
        <v>860011022</v>
      </c>
      <c r="B1058" s="880">
        <v>86</v>
      </c>
      <c r="C1058" s="727" t="s">
        <v>713</v>
      </c>
      <c r="D1058" s="727"/>
      <c r="E1058" s="728" t="s">
        <v>714</v>
      </c>
      <c r="F1058" s="728"/>
      <c r="G1058" s="727" t="s">
        <v>747</v>
      </c>
      <c r="H1058" s="727" t="s">
        <v>748</v>
      </c>
      <c r="I1058" s="730">
        <v>500</v>
      </c>
      <c r="J1058" s="727" t="s">
        <v>749</v>
      </c>
      <c r="K1058" s="939" t="s">
        <v>7963</v>
      </c>
      <c r="L1058" s="945">
        <v>860012301</v>
      </c>
      <c r="M1058" s="733" t="s">
        <v>7964</v>
      </c>
      <c r="N1058" s="881" t="s">
        <v>7965</v>
      </c>
      <c r="O1058" s="734" t="s">
        <v>7966</v>
      </c>
      <c r="P1058" s="734"/>
      <c r="Q1058" s="727"/>
      <c r="R1058" s="736">
        <v>86370</v>
      </c>
      <c r="S1058" s="734" t="s">
        <v>2743</v>
      </c>
      <c r="T1058" s="728" t="s">
        <v>5380</v>
      </c>
      <c r="U1058" s="737" t="s">
        <v>7967</v>
      </c>
      <c r="V1058" s="727"/>
      <c r="W1058" s="727"/>
      <c r="X1058" s="727"/>
      <c r="Y1058" s="727"/>
      <c r="Z1058" s="734" t="s">
        <v>7968</v>
      </c>
      <c r="AA1058" s="727"/>
      <c r="AB1058" s="734" t="s">
        <v>7969</v>
      </c>
      <c r="AC1058" s="734"/>
      <c r="AD1058" s="734">
        <v>86340</v>
      </c>
      <c r="AE1058" s="734" t="s">
        <v>7970</v>
      </c>
      <c r="AF1058" s="734" t="s">
        <v>7971</v>
      </c>
      <c r="AG1058" s="727"/>
      <c r="AH1058" s="727"/>
      <c r="AI1058" s="727"/>
      <c r="AJ1058" s="727"/>
      <c r="AK1058" s="727"/>
      <c r="AL1058" s="727"/>
      <c r="AM1058" s="738"/>
      <c r="AN1058" s="738"/>
      <c r="AO1058" s="739"/>
      <c r="AP1058" s="691" t="s">
        <v>734</v>
      </c>
      <c r="AQ1058" s="781" t="s">
        <v>734</v>
      </c>
      <c r="AR1058" s="742" t="s">
        <v>748</v>
      </c>
      <c r="AS1058" s="781" t="s">
        <v>7972</v>
      </c>
      <c r="AT1058" s="781"/>
      <c r="AU1058" s="743">
        <v>43098</v>
      </c>
      <c r="AV1058" s="743">
        <v>44923</v>
      </c>
      <c r="AW1058" s="744">
        <v>86</v>
      </c>
      <c r="AX1058" s="940">
        <v>43098</v>
      </c>
      <c r="AY1058" s="781" t="s">
        <v>869</v>
      </c>
      <c r="AZ1058" s="940"/>
      <c r="BA1058" s="727"/>
      <c r="BB1058" s="727"/>
      <c r="BC1058" s="734"/>
      <c r="BD1058" s="734"/>
      <c r="BE1058" s="735" t="s">
        <v>855</v>
      </c>
      <c r="BF1058" s="723" t="s">
        <v>738</v>
      </c>
      <c r="BG1058" s="746" t="s">
        <v>737</v>
      </c>
      <c r="BH1058" s="746"/>
      <c r="BI1058" s="747"/>
    </row>
    <row r="1059" spans="1:61" ht="40.15" customHeight="1">
      <c r="A1059" s="805">
        <v>160008264</v>
      </c>
      <c r="B1059" s="810">
        <v>16</v>
      </c>
      <c r="C1059" s="727" t="s">
        <v>926</v>
      </c>
      <c r="D1059" s="727"/>
      <c r="E1059" s="797" t="s">
        <v>927</v>
      </c>
      <c r="F1059" s="798"/>
      <c r="G1059" s="791" t="s">
        <v>747</v>
      </c>
      <c r="H1059" s="791" t="s">
        <v>748</v>
      </c>
      <c r="I1059" s="730">
        <v>500</v>
      </c>
      <c r="J1059" s="727" t="s">
        <v>749</v>
      </c>
      <c r="K1059" s="807" t="s">
        <v>7973</v>
      </c>
      <c r="L1059" s="800">
        <v>160001053</v>
      </c>
      <c r="M1059" s="733" t="s">
        <v>7974</v>
      </c>
      <c r="N1059" s="769" t="s">
        <v>7975</v>
      </c>
      <c r="O1059" s="734" t="s">
        <v>7976</v>
      </c>
      <c r="P1059" s="734"/>
      <c r="Q1059" s="798"/>
      <c r="R1059" s="736">
        <v>16730</v>
      </c>
      <c r="S1059" s="734" t="s">
        <v>7977</v>
      </c>
      <c r="T1059" s="728" t="s">
        <v>2084</v>
      </c>
      <c r="U1059" s="737" t="s">
        <v>7978</v>
      </c>
      <c r="V1059" s="798"/>
      <c r="W1059" s="798"/>
      <c r="X1059" s="798"/>
      <c r="Y1059" s="798"/>
      <c r="Z1059" s="734" t="s">
        <v>7979</v>
      </c>
      <c r="AA1059" s="808"/>
      <c r="AB1059" s="734" t="s">
        <v>7980</v>
      </c>
      <c r="AC1059" s="734"/>
      <c r="AD1059" s="734">
        <v>16730</v>
      </c>
      <c r="AE1059" s="734" t="s">
        <v>7977</v>
      </c>
      <c r="AF1059" s="734" t="s">
        <v>7979</v>
      </c>
      <c r="AG1059" s="798"/>
      <c r="AH1059" s="798"/>
      <c r="AI1059" s="798"/>
      <c r="AJ1059" s="798"/>
      <c r="AK1059" s="798"/>
      <c r="AL1059" s="798"/>
      <c r="AM1059" s="802"/>
      <c r="AN1059" s="738"/>
      <c r="AO1059" s="739"/>
      <c r="AP1059" s="691" t="s">
        <v>734</v>
      </c>
      <c r="AQ1059" s="718" t="s">
        <v>737</v>
      </c>
      <c r="AR1059" s="691"/>
      <c r="AS1059" s="740"/>
      <c r="AT1059" s="718"/>
      <c r="AU1059" s="765" t="s">
        <v>763</v>
      </c>
      <c r="AV1059" s="765" t="s">
        <v>763</v>
      </c>
      <c r="AW1059" s="766" t="s">
        <v>763</v>
      </c>
      <c r="AX1059" s="772"/>
      <c r="AY1059" s="740"/>
      <c r="AZ1059" s="740"/>
      <c r="BA1059" s="734"/>
      <c r="BB1059" s="734" t="s">
        <v>7981</v>
      </c>
      <c r="BC1059" s="734"/>
      <c r="BD1059" s="734"/>
      <c r="BE1059" s="727" t="s">
        <v>946</v>
      </c>
      <c r="BF1059" s="804" t="s">
        <v>947</v>
      </c>
      <c r="BG1059" s="746" t="s">
        <v>737</v>
      </c>
      <c r="BH1059" s="746"/>
      <c r="BI1059" s="747"/>
    </row>
    <row r="1060" spans="1:61" ht="40.15" customHeight="1">
      <c r="A1060" s="805">
        <v>160009882</v>
      </c>
      <c r="B1060" s="712">
        <v>16</v>
      </c>
      <c r="C1060" s="727" t="s">
        <v>926</v>
      </c>
      <c r="D1060" s="727"/>
      <c r="E1060" s="797" t="s">
        <v>927</v>
      </c>
      <c r="F1060" s="798"/>
      <c r="G1060" s="791" t="s">
        <v>747</v>
      </c>
      <c r="H1060" s="791" t="s">
        <v>748</v>
      </c>
      <c r="I1060" s="730">
        <v>500</v>
      </c>
      <c r="J1060" s="727" t="s">
        <v>749</v>
      </c>
      <c r="K1060" s="856" t="s">
        <v>7982</v>
      </c>
      <c r="L1060" s="800">
        <v>160001756</v>
      </c>
      <c r="M1060" s="733" t="s">
        <v>7983</v>
      </c>
      <c r="N1060" s="769" t="s">
        <v>7975</v>
      </c>
      <c r="O1060" s="734" t="s">
        <v>7984</v>
      </c>
      <c r="P1060" s="734" t="s">
        <v>7985</v>
      </c>
      <c r="Q1060" s="760"/>
      <c r="R1060" s="736">
        <v>16800</v>
      </c>
      <c r="S1060" s="734" t="s">
        <v>932</v>
      </c>
      <c r="T1060" s="728" t="s">
        <v>2084</v>
      </c>
      <c r="U1060" s="737" t="s">
        <v>7986</v>
      </c>
      <c r="V1060" s="798"/>
      <c r="W1060" s="798"/>
      <c r="X1060" s="798"/>
      <c r="Y1060" s="798"/>
      <c r="Z1060" s="734" t="s">
        <v>7987</v>
      </c>
      <c r="AA1060" s="808"/>
      <c r="AB1060" s="734" t="s">
        <v>7988</v>
      </c>
      <c r="AC1060" s="734" t="s">
        <v>7989</v>
      </c>
      <c r="AD1060" s="734">
        <v>16800</v>
      </c>
      <c r="AE1060" s="734" t="s">
        <v>932</v>
      </c>
      <c r="AF1060" s="734" t="s">
        <v>7987</v>
      </c>
      <c r="AG1060" s="798"/>
      <c r="AH1060" s="798"/>
      <c r="AI1060" s="798"/>
      <c r="AJ1060" s="798"/>
      <c r="AK1060" s="798"/>
      <c r="AL1060" s="798"/>
      <c r="AM1060" s="802"/>
      <c r="AN1060" s="738"/>
      <c r="AO1060" s="739"/>
      <c r="AP1060" s="691" t="s">
        <v>734</v>
      </c>
      <c r="AQ1060" s="718" t="s">
        <v>737</v>
      </c>
      <c r="AR1060" s="691"/>
      <c r="AS1060" s="740"/>
      <c r="AT1060" s="718"/>
      <c r="AU1060" s="765" t="s">
        <v>763</v>
      </c>
      <c r="AV1060" s="765" t="s">
        <v>763</v>
      </c>
      <c r="AW1060" s="766" t="s">
        <v>763</v>
      </c>
      <c r="AX1060" s="772"/>
      <c r="AY1060" s="740"/>
      <c r="AZ1060" s="740"/>
      <c r="BA1060" s="734"/>
      <c r="BB1060" s="734" t="s">
        <v>7981</v>
      </c>
      <c r="BC1060" s="734"/>
      <c r="BD1060" s="734"/>
      <c r="BE1060" s="727" t="s">
        <v>946</v>
      </c>
      <c r="BF1060" s="804" t="s">
        <v>947</v>
      </c>
      <c r="BG1060" s="746" t="s">
        <v>737</v>
      </c>
      <c r="BH1060" s="746"/>
      <c r="BI1060" s="747"/>
    </row>
    <row r="1061" spans="1:61" ht="40.15" customHeight="1">
      <c r="A1061" s="846">
        <v>170782841</v>
      </c>
      <c r="B1061" s="834">
        <v>17</v>
      </c>
      <c r="C1061" s="734" t="s">
        <v>1434</v>
      </c>
      <c r="D1061" s="728"/>
      <c r="E1061" s="753" t="s">
        <v>1435</v>
      </c>
      <c r="F1061" s="785"/>
      <c r="G1061" s="754" t="s">
        <v>747</v>
      </c>
      <c r="H1061" s="754" t="s">
        <v>748</v>
      </c>
      <c r="I1061" s="847">
        <v>500</v>
      </c>
      <c r="J1061" s="843" t="s">
        <v>749</v>
      </c>
      <c r="K1061" s="856" t="s">
        <v>7990</v>
      </c>
      <c r="L1061" s="786">
        <v>170000673</v>
      </c>
      <c r="M1061" s="733" t="s">
        <v>7991</v>
      </c>
      <c r="N1061" s="769" t="s">
        <v>7975</v>
      </c>
      <c r="O1061" s="734" t="s">
        <v>7992</v>
      </c>
      <c r="P1061" s="734" t="s">
        <v>7993</v>
      </c>
      <c r="Q1061" s="760"/>
      <c r="R1061" s="736">
        <v>17120</v>
      </c>
      <c r="S1061" s="760" t="s">
        <v>7994</v>
      </c>
      <c r="T1061" s="728" t="s">
        <v>2084</v>
      </c>
      <c r="U1061" s="737" t="s">
        <v>7995</v>
      </c>
      <c r="V1061" s="736" t="s">
        <v>813</v>
      </c>
      <c r="W1061" s="734" t="s">
        <v>7996</v>
      </c>
      <c r="X1061" s="736" t="s">
        <v>4037</v>
      </c>
      <c r="Y1061" s="736" t="s">
        <v>727</v>
      </c>
      <c r="Z1061" s="736" t="s">
        <v>7997</v>
      </c>
      <c r="AA1061" s="736"/>
      <c r="AB1061" s="734" t="s">
        <v>7998</v>
      </c>
      <c r="AC1061" s="736"/>
      <c r="AD1061" s="736">
        <v>17120</v>
      </c>
      <c r="AE1061" s="734" t="s">
        <v>7994</v>
      </c>
      <c r="AF1061" s="736" t="s">
        <v>7997</v>
      </c>
      <c r="AG1061" s="734" t="s">
        <v>724</v>
      </c>
      <c r="AH1061" s="734" t="s">
        <v>7999</v>
      </c>
      <c r="AI1061" s="734" t="s">
        <v>8000</v>
      </c>
      <c r="AJ1061" s="734" t="s">
        <v>727</v>
      </c>
      <c r="AK1061" s="734"/>
      <c r="AL1061" s="734" t="s">
        <v>8001</v>
      </c>
      <c r="AM1061" s="763"/>
      <c r="AN1061" s="738"/>
      <c r="AO1061" s="858"/>
      <c r="AP1061" s="691" t="s">
        <v>734</v>
      </c>
      <c r="AQ1061" s="775" t="s">
        <v>734</v>
      </c>
      <c r="AR1061" s="742" t="s">
        <v>748</v>
      </c>
      <c r="AS1061" s="775" t="s">
        <v>8002</v>
      </c>
      <c r="AT1061" s="742"/>
      <c r="AU1061" s="743">
        <v>43831</v>
      </c>
      <c r="AV1061" s="743">
        <v>45657</v>
      </c>
      <c r="AW1061" s="744">
        <v>17</v>
      </c>
      <c r="AX1061" s="743">
        <v>44792</v>
      </c>
      <c r="AY1061" s="712" t="s">
        <v>8003</v>
      </c>
      <c r="AZ1061" s="775" t="s">
        <v>734</v>
      </c>
      <c r="BA1061" s="769" t="s">
        <v>8004</v>
      </c>
      <c r="BB1061" s="734" t="s">
        <v>7981</v>
      </c>
      <c r="BC1061" s="793" t="s">
        <v>1713</v>
      </c>
      <c r="BD1061" s="793"/>
      <c r="BE1061" s="734" t="s">
        <v>2485</v>
      </c>
      <c r="BF1061" s="785" t="s">
        <v>1452</v>
      </c>
      <c r="BG1061" s="746" t="s">
        <v>737</v>
      </c>
      <c r="BH1061" s="746"/>
      <c r="BI1061" s="747"/>
    </row>
    <row r="1062" spans="1:61" ht="54" customHeight="1">
      <c r="A1062" s="846">
        <v>170800726</v>
      </c>
      <c r="B1062" s="834">
        <v>17</v>
      </c>
      <c r="C1062" s="734" t="s">
        <v>1434</v>
      </c>
      <c r="D1062" s="728"/>
      <c r="E1062" s="753" t="s">
        <v>1435</v>
      </c>
      <c r="F1062" s="785"/>
      <c r="G1062" s="754" t="s">
        <v>747</v>
      </c>
      <c r="H1062" s="754" t="s">
        <v>748</v>
      </c>
      <c r="I1062" s="847">
        <v>500</v>
      </c>
      <c r="J1062" s="843" t="s">
        <v>749</v>
      </c>
      <c r="K1062" s="856" t="s">
        <v>8005</v>
      </c>
      <c r="L1062" s="786">
        <v>170005334</v>
      </c>
      <c r="M1062" s="733" t="s">
        <v>8006</v>
      </c>
      <c r="N1062" s="769" t="s">
        <v>7975</v>
      </c>
      <c r="O1062" s="734" t="s">
        <v>8007</v>
      </c>
      <c r="P1062" s="734"/>
      <c r="Q1062" s="760"/>
      <c r="R1062" s="736">
        <v>17700</v>
      </c>
      <c r="S1062" s="760" t="s">
        <v>8008</v>
      </c>
      <c r="T1062" s="728" t="s">
        <v>2084</v>
      </c>
      <c r="U1062" s="737" t="s">
        <v>8009</v>
      </c>
      <c r="V1062" s="736" t="s">
        <v>724</v>
      </c>
      <c r="W1062" s="734" t="s">
        <v>8010</v>
      </c>
      <c r="X1062" s="736" t="s">
        <v>8011</v>
      </c>
      <c r="Y1062" s="736" t="s">
        <v>727</v>
      </c>
      <c r="Z1062" s="736" t="s">
        <v>8012</v>
      </c>
      <c r="AA1062" s="736"/>
      <c r="AB1062" s="734" t="s">
        <v>8007</v>
      </c>
      <c r="AC1062" s="736"/>
      <c r="AD1062" s="736">
        <v>17700</v>
      </c>
      <c r="AE1062" s="734" t="s">
        <v>8013</v>
      </c>
      <c r="AF1062" s="736" t="s">
        <v>8012</v>
      </c>
      <c r="AG1062" s="734" t="s">
        <v>724</v>
      </c>
      <c r="AH1062" s="734" t="s">
        <v>7999</v>
      </c>
      <c r="AI1062" s="734" t="s">
        <v>8000</v>
      </c>
      <c r="AJ1062" s="734" t="s">
        <v>727</v>
      </c>
      <c r="AK1062" s="734"/>
      <c r="AL1062" s="734" t="s">
        <v>8001</v>
      </c>
      <c r="AM1062" s="763"/>
      <c r="AN1062" s="738"/>
      <c r="AO1062" s="858"/>
      <c r="AP1062" s="691" t="s">
        <v>734</v>
      </c>
      <c r="AQ1062" s="775" t="s">
        <v>734</v>
      </c>
      <c r="AR1062" s="742" t="s">
        <v>748</v>
      </c>
      <c r="AS1062" s="775" t="s">
        <v>8002</v>
      </c>
      <c r="AT1062" s="742"/>
      <c r="AU1062" s="743">
        <v>43831</v>
      </c>
      <c r="AV1062" s="743">
        <v>45657</v>
      </c>
      <c r="AW1062" s="744">
        <v>17</v>
      </c>
      <c r="AX1062" s="743">
        <v>44792</v>
      </c>
      <c r="AY1062" s="712" t="s">
        <v>8003</v>
      </c>
      <c r="AZ1062" s="775" t="s">
        <v>734</v>
      </c>
      <c r="BA1062" s="769" t="s">
        <v>8004</v>
      </c>
      <c r="BB1062" s="734" t="s">
        <v>7981</v>
      </c>
      <c r="BC1062" s="793" t="s">
        <v>1713</v>
      </c>
      <c r="BD1062" s="793"/>
      <c r="BE1062" s="734" t="s">
        <v>2485</v>
      </c>
      <c r="BF1062" s="785" t="s">
        <v>1452</v>
      </c>
      <c r="BG1062" s="746" t="s">
        <v>737</v>
      </c>
      <c r="BH1062" s="746"/>
      <c r="BI1062" s="747"/>
    </row>
    <row r="1063" spans="1:61" ht="40.15" customHeight="1">
      <c r="A1063" s="749">
        <v>240013953</v>
      </c>
      <c r="B1063" s="840">
        <v>24</v>
      </c>
      <c r="C1063" s="734" t="s">
        <v>1434</v>
      </c>
      <c r="D1063" s="752"/>
      <c r="E1063" s="791" t="s">
        <v>4529</v>
      </c>
      <c r="F1063" s="753" t="s">
        <v>1594</v>
      </c>
      <c r="G1063" s="736" t="s">
        <v>747</v>
      </c>
      <c r="H1063" s="754" t="s">
        <v>748</v>
      </c>
      <c r="I1063" s="755">
        <v>500</v>
      </c>
      <c r="J1063" s="756" t="s">
        <v>749</v>
      </c>
      <c r="K1063" s="757" t="s">
        <v>8014</v>
      </c>
      <c r="L1063" s="758">
        <v>240003442</v>
      </c>
      <c r="M1063" s="733" t="s">
        <v>8015</v>
      </c>
      <c r="N1063" s="769" t="s">
        <v>7975</v>
      </c>
      <c r="O1063" s="734" t="s">
        <v>8016</v>
      </c>
      <c r="P1063" s="760"/>
      <c r="Q1063" s="736"/>
      <c r="R1063" s="736">
        <v>24380</v>
      </c>
      <c r="S1063" s="761" t="s">
        <v>8017</v>
      </c>
      <c r="T1063" s="728" t="s">
        <v>2084</v>
      </c>
      <c r="U1063" s="737" t="s">
        <v>8018</v>
      </c>
      <c r="V1063" s="736" t="s">
        <v>813</v>
      </c>
      <c r="W1063" s="736" t="s">
        <v>8019</v>
      </c>
      <c r="X1063" s="736" t="s">
        <v>8020</v>
      </c>
      <c r="Y1063" s="736" t="s">
        <v>954</v>
      </c>
      <c r="Z1063" s="736" t="s">
        <v>8021</v>
      </c>
      <c r="AA1063" s="736"/>
      <c r="AB1063" s="734"/>
      <c r="AC1063" s="736"/>
      <c r="AD1063" s="736">
        <v>24140</v>
      </c>
      <c r="AE1063" s="734" t="s">
        <v>8022</v>
      </c>
      <c r="AF1063" s="736"/>
      <c r="AG1063" s="736"/>
      <c r="AH1063" s="736"/>
      <c r="AI1063" s="736"/>
      <c r="AJ1063" s="736"/>
      <c r="AK1063" s="736"/>
      <c r="AL1063" s="736"/>
      <c r="AM1063" s="763"/>
      <c r="AN1063" s="738"/>
      <c r="AO1063" s="764"/>
      <c r="AP1063" s="691" t="s">
        <v>734</v>
      </c>
      <c r="AQ1063" s="742" t="s">
        <v>734</v>
      </c>
      <c r="AR1063" s="742" t="s">
        <v>748</v>
      </c>
      <c r="AS1063" s="775" t="s">
        <v>8023</v>
      </c>
      <c r="AT1063" s="823" t="s">
        <v>8024</v>
      </c>
      <c r="AU1063" s="743">
        <v>44197</v>
      </c>
      <c r="AV1063" s="743">
        <v>46022</v>
      </c>
      <c r="AW1063" s="744">
        <v>24</v>
      </c>
      <c r="AX1063" s="743">
        <v>44187</v>
      </c>
      <c r="AY1063" s="742" t="s">
        <v>8025</v>
      </c>
      <c r="AZ1063" s="775" t="s">
        <v>737</v>
      </c>
      <c r="BA1063" s="734"/>
      <c r="BB1063" s="734" t="s">
        <v>7981</v>
      </c>
      <c r="BC1063" s="736"/>
      <c r="BD1063" s="736"/>
      <c r="BE1063" s="767" t="s">
        <v>1535</v>
      </c>
      <c r="BF1063" s="794" t="s">
        <v>1610</v>
      </c>
      <c r="BG1063" s="746" t="s">
        <v>737</v>
      </c>
      <c r="BH1063" s="746"/>
      <c r="BI1063" s="747"/>
    </row>
    <row r="1064" spans="1:61" ht="40.15" customHeight="1">
      <c r="A1064" s="749">
        <v>330803933</v>
      </c>
      <c r="B1064" s="825">
        <v>33</v>
      </c>
      <c r="C1064" s="751" t="s">
        <v>825</v>
      </c>
      <c r="D1064" s="752"/>
      <c r="E1064" s="753" t="s">
        <v>1611</v>
      </c>
      <c r="F1064" s="752"/>
      <c r="G1064" s="736" t="s">
        <v>747</v>
      </c>
      <c r="H1064" s="754" t="s">
        <v>748</v>
      </c>
      <c r="I1064" s="755">
        <v>500</v>
      </c>
      <c r="J1064" s="756" t="s">
        <v>749</v>
      </c>
      <c r="K1064" s="757" t="s">
        <v>8026</v>
      </c>
      <c r="L1064" s="758">
        <v>250015658</v>
      </c>
      <c r="M1064" s="733" t="s">
        <v>8027</v>
      </c>
      <c r="N1064" s="769" t="s">
        <v>7975</v>
      </c>
      <c r="O1064" s="734" t="s">
        <v>8028</v>
      </c>
      <c r="P1064" s="760"/>
      <c r="Q1064" s="736"/>
      <c r="R1064" s="736">
        <v>33000</v>
      </c>
      <c r="S1064" s="761" t="s">
        <v>1064</v>
      </c>
      <c r="T1064" s="728" t="s">
        <v>2084</v>
      </c>
      <c r="U1064" s="737" t="s">
        <v>8029</v>
      </c>
      <c r="V1064" s="1052"/>
      <c r="W1064" s="736"/>
      <c r="X1064" s="736"/>
      <c r="Y1064" s="736"/>
      <c r="Z1064" s="736" t="s">
        <v>8030</v>
      </c>
      <c r="AA1064" s="736"/>
      <c r="AB1064" s="734"/>
      <c r="AC1064" s="736"/>
      <c r="AD1064" s="736">
        <v>25870</v>
      </c>
      <c r="AE1064" s="734" t="s">
        <v>8031</v>
      </c>
      <c r="AF1064" s="736"/>
      <c r="AG1064" s="736"/>
      <c r="AH1064" s="736"/>
      <c r="AI1064" s="736"/>
      <c r="AJ1064" s="734"/>
      <c r="AK1064" s="736"/>
      <c r="AL1064" s="736"/>
      <c r="AM1064" s="763"/>
      <c r="AN1064" s="738"/>
      <c r="AO1064" s="739"/>
      <c r="AP1064" s="936" t="s">
        <v>734</v>
      </c>
      <c r="AQ1064" s="822" t="s">
        <v>734</v>
      </c>
      <c r="AR1064" s="742" t="s">
        <v>748</v>
      </c>
      <c r="AS1064" s="775" t="s">
        <v>8032</v>
      </c>
      <c r="AT1064" s="742"/>
      <c r="AU1064" s="743">
        <v>43349</v>
      </c>
      <c r="AV1064" s="743">
        <v>45174</v>
      </c>
      <c r="AW1064" s="744">
        <v>33</v>
      </c>
      <c r="AX1064" s="743">
        <v>43349</v>
      </c>
      <c r="AY1064" s="742" t="s">
        <v>8033</v>
      </c>
      <c r="AZ1064" s="743"/>
      <c r="BA1064" s="734" t="s">
        <v>8034</v>
      </c>
      <c r="BB1064" s="734" t="s">
        <v>8035</v>
      </c>
      <c r="BC1064" s="736"/>
      <c r="BD1064" s="736"/>
      <c r="BE1064" s="767" t="s">
        <v>1949</v>
      </c>
      <c r="BF1064" s="794" t="s">
        <v>1931</v>
      </c>
      <c r="BG1064" s="746" t="s">
        <v>737</v>
      </c>
      <c r="BH1064" s="746"/>
      <c r="BI1064" s="747"/>
    </row>
    <row r="1065" spans="1:61" ht="40.15" customHeight="1">
      <c r="A1065" s="749">
        <v>330017609</v>
      </c>
      <c r="B1065" s="825">
        <v>33</v>
      </c>
      <c r="C1065" s="751" t="s">
        <v>825</v>
      </c>
      <c r="D1065" s="752"/>
      <c r="E1065" s="753" t="s">
        <v>1611</v>
      </c>
      <c r="F1065" s="752"/>
      <c r="G1065" s="736" t="s">
        <v>747</v>
      </c>
      <c r="H1065" s="754" t="s">
        <v>748</v>
      </c>
      <c r="I1065" s="755">
        <v>500</v>
      </c>
      <c r="J1065" s="756" t="s">
        <v>749</v>
      </c>
      <c r="K1065" s="757" t="s">
        <v>8036</v>
      </c>
      <c r="L1065" s="758">
        <v>250017399</v>
      </c>
      <c r="M1065" s="733" t="s">
        <v>8037</v>
      </c>
      <c r="N1065" s="769" t="s">
        <v>7975</v>
      </c>
      <c r="O1065" s="734" t="s">
        <v>8038</v>
      </c>
      <c r="P1065" s="760"/>
      <c r="Q1065" s="736"/>
      <c r="R1065" s="736">
        <v>33000</v>
      </c>
      <c r="S1065" s="761" t="s">
        <v>1064</v>
      </c>
      <c r="T1065" s="728" t="s">
        <v>2084</v>
      </c>
      <c r="U1065" s="737" t="s">
        <v>8039</v>
      </c>
      <c r="V1065" s="1052"/>
      <c r="W1065" s="736"/>
      <c r="X1065" s="736"/>
      <c r="Y1065" s="736"/>
      <c r="Z1065" s="736" t="s">
        <v>8040</v>
      </c>
      <c r="AA1065" s="736"/>
      <c r="AB1065" s="734" t="s">
        <v>8041</v>
      </c>
      <c r="AC1065" s="736"/>
      <c r="AD1065" s="736">
        <v>25870</v>
      </c>
      <c r="AE1065" s="734" t="s">
        <v>8031</v>
      </c>
      <c r="AF1065" s="736"/>
      <c r="AG1065" s="736"/>
      <c r="AH1065" s="736"/>
      <c r="AI1065" s="736"/>
      <c r="AJ1065" s="734"/>
      <c r="AK1065" s="736"/>
      <c r="AL1065" s="736"/>
      <c r="AM1065" s="763"/>
      <c r="AN1065" s="738"/>
      <c r="AO1065" s="739"/>
      <c r="AP1065" s="936" t="s">
        <v>734</v>
      </c>
      <c r="AQ1065" s="822" t="s">
        <v>734</v>
      </c>
      <c r="AR1065" s="742" t="s">
        <v>748</v>
      </c>
      <c r="AS1065" s="775" t="s">
        <v>8032</v>
      </c>
      <c r="AT1065" s="742"/>
      <c r="AU1065" s="743">
        <v>43349</v>
      </c>
      <c r="AV1065" s="743">
        <v>45174</v>
      </c>
      <c r="AW1065" s="744">
        <v>33</v>
      </c>
      <c r="AX1065" s="743">
        <v>43349</v>
      </c>
      <c r="AY1065" s="742" t="s">
        <v>8033</v>
      </c>
      <c r="AZ1065" s="743"/>
      <c r="BA1065" s="734" t="s">
        <v>8034</v>
      </c>
      <c r="BB1065" s="734" t="s">
        <v>7981</v>
      </c>
      <c r="BC1065" s="736"/>
      <c r="BD1065" s="736"/>
      <c r="BE1065" s="767" t="s">
        <v>1949</v>
      </c>
      <c r="BF1065" s="794" t="s">
        <v>1931</v>
      </c>
      <c r="BG1065" s="746" t="s">
        <v>737</v>
      </c>
      <c r="BH1065" s="746"/>
      <c r="BI1065" s="747"/>
    </row>
    <row r="1066" spans="1:61" ht="40.15" customHeight="1">
      <c r="A1066" s="749">
        <v>330786278</v>
      </c>
      <c r="B1066" s="825">
        <v>33</v>
      </c>
      <c r="C1066" s="751" t="s">
        <v>825</v>
      </c>
      <c r="D1066" s="752"/>
      <c r="E1066" s="753" t="s">
        <v>1611</v>
      </c>
      <c r="F1066" s="752"/>
      <c r="G1066" s="736" t="s">
        <v>747</v>
      </c>
      <c r="H1066" s="754" t="s">
        <v>748</v>
      </c>
      <c r="I1066" s="755">
        <v>500</v>
      </c>
      <c r="J1066" s="756" t="s">
        <v>749</v>
      </c>
      <c r="K1066" s="778" t="s">
        <v>8042</v>
      </c>
      <c r="L1066" s="758">
        <v>250017399</v>
      </c>
      <c r="M1066" s="733" t="s">
        <v>8037</v>
      </c>
      <c r="N1066" s="769" t="s">
        <v>7975</v>
      </c>
      <c r="O1066" s="734" t="s">
        <v>8043</v>
      </c>
      <c r="P1066" s="760"/>
      <c r="Q1066" s="736"/>
      <c r="R1066" s="736">
        <v>33170</v>
      </c>
      <c r="S1066" s="761" t="s">
        <v>4146</v>
      </c>
      <c r="T1066" s="728" t="s">
        <v>2084</v>
      </c>
      <c r="U1066" s="737" t="s">
        <v>8039</v>
      </c>
      <c r="V1066" s="1052"/>
      <c r="W1066" s="736"/>
      <c r="X1066" s="736"/>
      <c r="Y1066" s="736"/>
      <c r="Z1066" s="736" t="s">
        <v>8044</v>
      </c>
      <c r="AA1066" s="736"/>
      <c r="AB1066" s="734" t="s">
        <v>8041</v>
      </c>
      <c r="AC1066" s="736"/>
      <c r="AD1066" s="736">
        <v>25870</v>
      </c>
      <c r="AE1066" s="734" t="s">
        <v>8031</v>
      </c>
      <c r="AF1066" s="736"/>
      <c r="AG1066" s="736"/>
      <c r="AH1066" s="736"/>
      <c r="AI1066" s="736"/>
      <c r="AJ1066" s="734"/>
      <c r="AK1066" s="736"/>
      <c r="AL1066" s="736"/>
      <c r="AM1066" s="763"/>
      <c r="AN1066" s="738"/>
      <c r="AO1066" s="739"/>
      <c r="AP1066" s="936" t="s">
        <v>734</v>
      </c>
      <c r="AQ1066" s="822" t="s">
        <v>734</v>
      </c>
      <c r="AR1066" s="742" t="s">
        <v>748</v>
      </c>
      <c r="AS1066" s="775" t="s">
        <v>8032</v>
      </c>
      <c r="AT1066" s="742"/>
      <c r="AU1066" s="743">
        <v>43349</v>
      </c>
      <c r="AV1066" s="743">
        <v>45174</v>
      </c>
      <c r="AW1066" s="744">
        <v>33</v>
      </c>
      <c r="AX1066" s="743">
        <v>43349</v>
      </c>
      <c r="AY1066" s="742" t="s">
        <v>8033</v>
      </c>
      <c r="AZ1066" s="743"/>
      <c r="BA1066" s="734" t="s">
        <v>8034</v>
      </c>
      <c r="BB1066" s="734" t="s">
        <v>7981</v>
      </c>
      <c r="BC1066" s="736"/>
      <c r="BD1066" s="736"/>
      <c r="BE1066" s="767" t="s">
        <v>1949</v>
      </c>
      <c r="BF1066" s="794" t="s">
        <v>1931</v>
      </c>
      <c r="BG1066" s="746" t="s">
        <v>737</v>
      </c>
      <c r="BH1066" s="746"/>
      <c r="BI1066" s="747"/>
    </row>
    <row r="1067" spans="1:61" ht="40.15" customHeight="1">
      <c r="A1067" s="846">
        <v>170782403</v>
      </c>
      <c r="B1067" s="834">
        <v>17</v>
      </c>
      <c r="C1067" s="734" t="s">
        <v>1434</v>
      </c>
      <c r="D1067" s="753"/>
      <c r="E1067" s="753" t="s">
        <v>1435</v>
      </c>
      <c r="F1067" s="785"/>
      <c r="G1067" s="754" t="s">
        <v>747</v>
      </c>
      <c r="H1067" s="754" t="s">
        <v>748</v>
      </c>
      <c r="I1067" s="847">
        <v>500</v>
      </c>
      <c r="J1067" s="843" t="s">
        <v>749</v>
      </c>
      <c r="K1067" s="848" t="s">
        <v>8045</v>
      </c>
      <c r="L1067" s="786">
        <v>250018199</v>
      </c>
      <c r="M1067" s="733" t="s">
        <v>8046</v>
      </c>
      <c r="N1067" s="769" t="s">
        <v>7975</v>
      </c>
      <c r="O1067" s="734" t="s">
        <v>8047</v>
      </c>
      <c r="P1067" s="734"/>
      <c r="Q1067" s="760"/>
      <c r="R1067" s="736">
        <v>17200</v>
      </c>
      <c r="S1067" s="760" t="s">
        <v>8048</v>
      </c>
      <c r="T1067" s="728" t="s">
        <v>2084</v>
      </c>
      <c r="U1067" s="737" t="s">
        <v>8049</v>
      </c>
      <c r="V1067" s="736"/>
      <c r="W1067" s="734"/>
      <c r="X1067" s="736"/>
      <c r="Y1067" s="736"/>
      <c r="Z1067" s="736" t="s">
        <v>8050</v>
      </c>
      <c r="AA1067" s="736" t="s">
        <v>8051</v>
      </c>
      <c r="AB1067" s="734" t="s">
        <v>8041</v>
      </c>
      <c r="AC1067" s="736"/>
      <c r="AD1067" s="736">
        <v>25870</v>
      </c>
      <c r="AE1067" s="734" t="s">
        <v>8031</v>
      </c>
      <c r="AF1067" s="736"/>
      <c r="AG1067" s="734" t="s">
        <v>724</v>
      </c>
      <c r="AH1067" s="734" t="s">
        <v>7999</v>
      </c>
      <c r="AI1067" s="734" t="s">
        <v>8000</v>
      </c>
      <c r="AJ1067" s="734" t="s">
        <v>727</v>
      </c>
      <c r="AK1067" s="734"/>
      <c r="AL1067" s="734" t="s">
        <v>8001</v>
      </c>
      <c r="AM1067" s="763"/>
      <c r="AN1067" s="738"/>
      <c r="AO1067" s="858"/>
      <c r="AP1067" s="691" t="s">
        <v>734</v>
      </c>
      <c r="AQ1067" s="775" t="s">
        <v>734</v>
      </c>
      <c r="AR1067" s="742" t="s">
        <v>748</v>
      </c>
      <c r="AS1067" s="775" t="s">
        <v>8002</v>
      </c>
      <c r="AT1067" s="742"/>
      <c r="AU1067" s="743">
        <v>43831</v>
      </c>
      <c r="AV1067" s="743">
        <v>45657</v>
      </c>
      <c r="AW1067" s="744">
        <v>17</v>
      </c>
      <c r="AX1067" s="743">
        <v>44792</v>
      </c>
      <c r="AY1067" s="712" t="s">
        <v>8003</v>
      </c>
      <c r="AZ1067" s="775" t="s">
        <v>734</v>
      </c>
      <c r="BA1067" s="769" t="s">
        <v>8052</v>
      </c>
      <c r="BB1067" s="734" t="s">
        <v>7981</v>
      </c>
      <c r="BC1067" s="793" t="s">
        <v>1713</v>
      </c>
      <c r="BD1067" s="793"/>
      <c r="BE1067" s="767" t="s">
        <v>825</v>
      </c>
      <c r="BF1067" s="785" t="s">
        <v>1452</v>
      </c>
      <c r="BG1067" s="746" t="s">
        <v>737</v>
      </c>
      <c r="BH1067" s="746"/>
      <c r="BI1067" s="747"/>
    </row>
    <row r="1068" spans="1:61" ht="40.15" customHeight="1">
      <c r="A1068" s="846">
        <v>170803787</v>
      </c>
      <c r="B1068" s="834">
        <v>17</v>
      </c>
      <c r="C1068" s="734" t="s">
        <v>1434</v>
      </c>
      <c r="D1068" s="753"/>
      <c r="E1068" s="753" t="s">
        <v>1435</v>
      </c>
      <c r="F1068" s="785"/>
      <c r="G1068" s="754" t="s">
        <v>747</v>
      </c>
      <c r="H1068" s="754" t="s">
        <v>748</v>
      </c>
      <c r="I1068" s="847">
        <v>500</v>
      </c>
      <c r="J1068" s="843" t="s">
        <v>749</v>
      </c>
      <c r="K1068" s="856" t="s">
        <v>8053</v>
      </c>
      <c r="L1068" s="786">
        <v>250018249</v>
      </c>
      <c r="M1068" s="733" t="s">
        <v>8054</v>
      </c>
      <c r="N1068" s="769" t="s">
        <v>7975</v>
      </c>
      <c r="O1068" s="734" t="s">
        <v>8055</v>
      </c>
      <c r="P1068" s="734"/>
      <c r="Q1068" s="760"/>
      <c r="R1068" s="736">
        <v>17170</v>
      </c>
      <c r="S1068" s="760" t="s">
        <v>8056</v>
      </c>
      <c r="T1068" s="728" t="s">
        <v>2084</v>
      </c>
      <c r="U1068" s="737" t="s">
        <v>8057</v>
      </c>
      <c r="V1068" s="736"/>
      <c r="W1068" s="734"/>
      <c r="X1068" s="736"/>
      <c r="Y1068" s="736"/>
      <c r="Z1068" s="736" t="s">
        <v>8058</v>
      </c>
      <c r="AA1068" s="736"/>
      <c r="AB1068" s="734" t="s">
        <v>8041</v>
      </c>
      <c r="AC1068" s="736"/>
      <c r="AD1068" s="736">
        <v>25870</v>
      </c>
      <c r="AE1068" s="734" t="s">
        <v>8031</v>
      </c>
      <c r="AF1068" s="736"/>
      <c r="AG1068" s="734" t="s">
        <v>724</v>
      </c>
      <c r="AH1068" s="734" t="s">
        <v>7999</v>
      </c>
      <c r="AI1068" s="734" t="s">
        <v>8000</v>
      </c>
      <c r="AJ1068" s="734" t="s">
        <v>727</v>
      </c>
      <c r="AK1068" s="734"/>
      <c r="AL1068" s="734" t="s">
        <v>8001</v>
      </c>
      <c r="AM1068" s="763"/>
      <c r="AN1068" s="738"/>
      <c r="AO1068" s="858"/>
      <c r="AP1068" s="691" t="s">
        <v>734</v>
      </c>
      <c r="AQ1068" s="775" t="s">
        <v>734</v>
      </c>
      <c r="AR1068" s="742" t="s">
        <v>748</v>
      </c>
      <c r="AS1068" s="775" t="s">
        <v>8002</v>
      </c>
      <c r="AT1068" s="742"/>
      <c r="AU1068" s="743">
        <v>43831</v>
      </c>
      <c r="AV1068" s="743">
        <v>45657</v>
      </c>
      <c r="AW1068" s="744">
        <v>17</v>
      </c>
      <c r="AX1068" s="743">
        <v>44792</v>
      </c>
      <c r="AY1068" s="712" t="s">
        <v>8003</v>
      </c>
      <c r="AZ1068" s="775" t="s">
        <v>734</v>
      </c>
      <c r="BA1068" s="769" t="s">
        <v>8059</v>
      </c>
      <c r="BB1068" s="734" t="s">
        <v>7981</v>
      </c>
      <c r="BC1068" s="793" t="s">
        <v>1713</v>
      </c>
      <c r="BD1068" s="793"/>
      <c r="BE1068" s="767" t="s">
        <v>825</v>
      </c>
      <c r="BF1068" s="785" t="s">
        <v>1452</v>
      </c>
      <c r="BG1068" s="746" t="s">
        <v>737</v>
      </c>
      <c r="BH1068" s="746"/>
      <c r="BI1068" s="747"/>
    </row>
    <row r="1069" spans="1:61" ht="51.75" customHeight="1">
      <c r="A1069" s="846">
        <v>170803605</v>
      </c>
      <c r="B1069" s="834">
        <v>17</v>
      </c>
      <c r="C1069" s="734" t="s">
        <v>1434</v>
      </c>
      <c r="D1069" s="753"/>
      <c r="E1069" s="753" t="s">
        <v>1435</v>
      </c>
      <c r="F1069" s="785"/>
      <c r="G1069" s="754" t="s">
        <v>747</v>
      </c>
      <c r="H1069" s="754" t="s">
        <v>748</v>
      </c>
      <c r="I1069" s="847">
        <v>500</v>
      </c>
      <c r="J1069" s="843" t="s">
        <v>749</v>
      </c>
      <c r="K1069" s="856" t="s">
        <v>8060</v>
      </c>
      <c r="L1069" s="786">
        <v>250018686</v>
      </c>
      <c r="M1069" s="733" t="s">
        <v>8061</v>
      </c>
      <c r="N1069" s="769" t="s">
        <v>7975</v>
      </c>
      <c r="O1069" s="734" t="s">
        <v>8062</v>
      </c>
      <c r="P1069" s="734"/>
      <c r="Q1069" s="760"/>
      <c r="R1069" s="736">
        <v>17300</v>
      </c>
      <c r="S1069" s="760" t="s">
        <v>2622</v>
      </c>
      <c r="T1069" s="728" t="s">
        <v>2084</v>
      </c>
      <c r="U1069" s="737" t="s">
        <v>8063</v>
      </c>
      <c r="V1069" s="736" t="s">
        <v>724</v>
      </c>
      <c r="W1069" s="734" t="s">
        <v>8064</v>
      </c>
      <c r="X1069" s="736" t="s">
        <v>4871</v>
      </c>
      <c r="Y1069" s="736" t="s">
        <v>727</v>
      </c>
      <c r="Z1069" s="736" t="s">
        <v>8065</v>
      </c>
      <c r="AA1069" s="736"/>
      <c r="AB1069" s="734" t="s">
        <v>8041</v>
      </c>
      <c r="AC1069" s="736"/>
      <c r="AD1069" s="736">
        <v>25870</v>
      </c>
      <c r="AE1069" s="734" t="s">
        <v>8031</v>
      </c>
      <c r="AF1069" s="736"/>
      <c r="AG1069" s="734" t="s">
        <v>724</v>
      </c>
      <c r="AH1069" s="734" t="s">
        <v>7999</v>
      </c>
      <c r="AI1069" s="734" t="s">
        <v>8000</v>
      </c>
      <c r="AJ1069" s="734" t="s">
        <v>727</v>
      </c>
      <c r="AK1069" s="734"/>
      <c r="AL1069" s="734" t="s">
        <v>8001</v>
      </c>
      <c r="AM1069" s="763"/>
      <c r="AN1069" s="738"/>
      <c r="AO1069" s="858"/>
      <c r="AP1069" s="691" t="s">
        <v>734</v>
      </c>
      <c r="AQ1069" s="775" t="s">
        <v>734</v>
      </c>
      <c r="AR1069" s="742" t="s">
        <v>748</v>
      </c>
      <c r="AS1069" s="775" t="s">
        <v>8002</v>
      </c>
      <c r="AT1069" s="742"/>
      <c r="AU1069" s="743">
        <v>43831</v>
      </c>
      <c r="AV1069" s="743">
        <v>45657</v>
      </c>
      <c r="AW1069" s="744">
        <v>17</v>
      </c>
      <c r="AX1069" s="743">
        <v>44792</v>
      </c>
      <c r="AY1069" s="712" t="s">
        <v>8003</v>
      </c>
      <c r="AZ1069" s="775" t="s">
        <v>734</v>
      </c>
      <c r="BA1069" s="769" t="s">
        <v>8066</v>
      </c>
      <c r="BB1069" s="734" t="s">
        <v>7981</v>
      </c>
      <c r="BC1069" s="793" t="s">
        <v>1713</v>
      </c>
      <c r="BD1069" s="793"/>
      <c r="BE1069" s="767" t="s">
        <v>825</v>
      </c>
      <c r="BF1069" s="785" t="s">
        <v>1452</v>
      </c>
      <c r="BG1069" s="746" t="s">
        <v>737</v>
      </c>
      <c r="BH1069" s="746"/>
      <c r="BI1069" s="747"/>
    </row>
    <row r="1070" spans="1:61" ht="40.15" customHeight="1">
      <c r="A1070" s="846">
        <v>170805857</v>
      </c>
      <c r="B1070" s="834">
        <v>17</v>
      </c>
      <c r="C1070" s="734" t="s">
        <v>1434</v>
      </c>
      <c r="D1070" s="753"/>
      <c r="E1070" s="753" t="s">
        <v>1435</v>
      </c>
      <c r="F1070" s="785"/>
      <c r="G1070" s="754" t="s">
        <v>747</v>
      </c>
      <c r="H1070" s="754" t="s">
        <v>748</v>
      </c>
      <c r="I1070" s="847">
        <v>500</v>
      </c>
      <c r="J1070" s="843" t="s">
        <v>749</v>
      </c>
      <c r="K1070" s="856" t="s">
        <v>8067</v>
      </c>
      <c r="L1070" s="786">
        <v>250018686</v>
      </c>
      <c r="M1070" s="733" t="s">
        <v>8061</v>
      </c>
      <c r="N1070" s="769" t="s">
        <v>7975</v>
      </c>
      <c r="O1070" s="734" t="s">
        <v>8068</v>
      </c>
      <c r="P1070" s="734" t="s">
        <v>8069</v>
      </c>
      <c r="Q1070" s="760"/>
      <c r="R1070" s="736">
        <v>17140</v>
      </c>
      <c r="S1070" s="760" t="s">
        <v>4704</v>
      </c>
      <c r="T1070" s="728" t="s">
        <v>2084</v>
      </c>
      <c r="U1070" s="737" t="s">
        <v>8070</v>
      </c>
      <c r="V1070" s="736"/>
      <c r="W1070" s="734"/>
      <c r="X1070" s="736"/>
      <c r="Y1070" s="736"/>
      <c r="Z1070" s="736" t="s">
        <v>8071</v>
      </c>
      <c r="AA1070" s="736"/>
      <c r="AB1070" s="734" t="s">
        <v>8041</v>
      </c>
      <c r="AC1070" s="736"/>
      <c r="AD1070" s="736">
        <v>25870</v>
      </c>
      <c r="AE1070" s="734" t="s">
        <v>8031</v>
      </c>
      <c r="AF1070" s="736"/>
      <c r="AG1070" s="734" t="s">
        <v>724</v>
      </c>
      <c r="AH1070" s="734" t="s">
        <v>7999</v>
      </c>
      <c r="AI1070" s="734" t="s">
        <v>8000</v>
      </c>
      <c r="AJ1070" s="734" t="s">
        <v>727</v>
      </c>
      <c r="AK1070" s="734"/>
      <c r="AL1070" s="734" t="s">
        <v>8001</v>
      </c>
      <c r="AM1070" s="763"/>
      <c r="AN1070" s="738"/>
      <c r="AO1070" s="858"/>
      <c r="AP1070" s="691" t="s">
        <v>734</v>
      </c>
      <c r="AQ1070" s="775" t="s">
        <v>734</v>
      </c>
      <c r="AR1070" s="742" t="s">
        <v>748</v>
      </c>
      <c r="AS1070" s="775" t="s">
        <v>8002</v>
      </c>
      <c r="AT1070" s="742"/>
      <c r="AU1070" s="743">
        <v>43831</v>
      </c>
      <c r="AV1070" s="743">
        <v>45657</v>
      </c>
      <c r="AW1070" s="744">
        <v>17</v>
      </c>
      <c r="AX1070" s="743">
        <v>44792</v>
      </c>
      <c r="AY1070" s="712" t="s">
        <v>8003</v>
      </c>
      <c r="AZ1070" s="775" t="s">
        <v>734</v>
      </c>
      <c r="BA1070" s="769" t="s">
        <v>8066</v>
      </c>
      <c r="BB1070" s="734" t="s">
        <v>8072</v>
      </c>
      <c r="BC1070" s="793" t="s">
        <v>1713</v>
      </c>
      <c r="BD1070" s="793"/>
      <c r="BE1070" s="767" t="s">
        <v>825</v>
      </c>
      <c r="BF1070" s="785" t="s">
        <v>1452</v>
      </c>
      <c r="BG1070" s="746" t="s">
        <v>737</v>
      </c>
      <c r="BH1070" s="746"/>
      <c r="BI1070" s="747"/>
    </row>
    <row r="1071" spans="1:61" ht="67.5" customHeight="1">
      <c r="A1071" s="749">
        <v>330797952</v>
      </c>
      <c r="B1071" s="825">
        <v>33</v>
      </c>
      <c r="C1071" s="751" t="s">
        <v>825</v>
      </c>
      <c r="D1071" s="752"/>
      <c r="E1071" s="753" t="s">
        <v>1611</v>
      </c>
      <c r="F1071" s="752"/>
      <c r="G1071" s="736" t="s">
        <v>747</v>
      </c>
      <c r="H1071" s="754" t="s">
        <v>748</v>
      </c>
      <c r="I1071" s="755">
        <v>500</v>
      </c>
      <c r="J1071" s="756" t="s">
        <v>749</v>
      </c>
      <c r="K1071" s="757" t="s">
        <v>8073</v>
      </c>
      <c r="L1071" s="758">
        <v>330005364</v>
      </c>
      <c r="M1071" s="733" t="s">
        <v>8074</v>
      </c>
      <c r="N1071" s="769" t="s">
        <v>7975</v>
      </c>
      <c r="O1071" s="734" t="s">
        <v>8075</v>
      </c>
      <c r="P1071" s="760"/>
      <c r="Q1071" s="736"/>
      <c r="R1071" s="736">
        <v>33830</v>
      </c>
      <c r="S1071" s="761" t="s">
        <v>8076</v>
      </c>
      <c r="T1071" s="728" t="s">
        <v>2084</v>
      </c>
      <c r="U1071" s="737" t="s">
        <v>8077</v>
      </c>
      <c r="V1071" s="1052" t="s">
        <v>724</v>
      </c>
      <c r="W1071" s="736" t="s">
        <v>8078</v>
      </c>
      <c r="X1071" s="736" t="s">
        <v>8079</v>
      </c>
      <c r="Y1071" s="736" t="s">
        <v>1341</v>
      </c>
      <c r="Z1071" s="736" t="s">
        <v>8080</v>
      </c>
      <c r="AA1071" s="736"/>
      <c r="AB1071" s="734"/>
      <c r="AC1071" s="736"/>
      <c r="AD1071" s="736">
        <v>33830</v>
      </c>
      <c r="AE1071" s="734" t="s">
        <v>8076</v>
      </c>
      <c r="AF1071" s="736" t="s">
        <v>8080</v>
      </c>
      <c r="AG1071" s="736"/>
      <c r="AH1071" s="736"/>
      <c r="AI1071" s="736"/>
      <c r="AJ1071" s="734"/>
      <c r="AK1071" s="736"/>
      <c r="AL1071" s="736"/>
      <c r="AM1071" s="763"/>
      <c r="AN1071" s="738"/>
      <c r="AO1071" s="739"/>
      <c r="AP1071" s="936" t="s">
        <v>734</v>
      </c>
      <c r="AQ1071" s="822" t="s">
        <v>734</v>
      </c>
      <c r="AR1071" s="742" t="s">
        <v>748</v>
      </c>
      <c r="AS1071" s="775" t="s">
        <v>8032</v>
      </c>
      <c r="AT1071" s="742"/>
      <c r="AU1071" s="743">
        <v>43349</v>
      </c>
      <c r="AV1071" s="743">
        <v>45174</v>
      </c>
      <c r="AW1071" s="744">
        <v>33</v>
      </c>
      <c r="AX1071" s="743">
        <v>43349</v>
      </c>
      <c r="AY1071" s="742" t="s">
        <v>8033</v>
      </c>
      <c r="AZ1071" s="743"/>
      <c r="BA1071" s="734" t="s">
        <v>8034</v>
      </c>
      <c r="BB1071" s="734" t="s">
        <v>7981</v>
      </c>
      <c r="BC1071" s="736"/>
      <c r="BD1071" s="736"/>
      <c r="BE1071" s="767" t="s">
        <v>1949</v>
      </c>
      <c r="BF1071" s="794" t="s">
        <v>1931</v>
      </c>
      <c r="BG1071" s="746" t="s">
        <v>737</v>
      </c>
      <c r="BH1071" s="746"/>
      <c r="BI1071" s="747"/>
    </row>
    <row r="1072" spans="1:61" ht="40.15" customHeight="1">
      <c r="A1072" s="749">
        <v>330798075</v>
      </c>
      <c r="B1072" s="825">
        <v>33</v>
      </c>
      <c r="C1072" s="751" t="s">
        <v>825</v>
      </c>
      <c r="D1072" s="752"/>
      <c r="E1072" s="753" t="s">
        <v>1611</v>
      </c>
      <c r="F1072" s="899"/>
      <c r="G1072" s="736" t="s">
        <v>747</v>
      </c>
      <c r="H1072" s="754" t="s">
        <v>748</v>
      </c>
      <c r="I1072" s="755">
        <v>500</v>
      </c>
      <c r="J1072" s="756" t="s">
        <v>749</v>
      </c>
      <c r="K1072" s="757" t="s">
        <v>8081</v>
      </c>
      <c r="L1072" s="758">
        <v>330005430</v>
      </c>
      <c r="M1072" s="733" t="s">
        <v>8082</v>
      </c>
      <c r="N1072" s="769" t="s">
        <v>7975</v>
      </c>
      <c r="O1072" s="734" t="s">
        <v>8083</v>
      </c>
      <c r="P1072" s="760"/>
      <c r="Q1072" s="736"/>
      <c r="R1072" s="736">
        <v>33610</v>
      </c>
      <c r="S1072" s="761" t="s">
        <v>8084</v>
      </c>
      <c r="T1072" s="728" t="s">
        <v>2084</v>
      </c>
      <c r="U1072" s="737" t="s">
        <v>8085</v>
      </c>
      <c r="V1072" s="736"/>
      <c r="W1072" s="736"/>
      <c r="X1072" s="736"/>
      <c r="Y1072" s="736"/>
      <c r="Z1072" s="736" t="s">
        <v>8086</v>
      </c>
      <c r="AA1072" s="736"/>
      <c r="AB1072" s="734" t="s">
        <v>8083</v>
      </c>
      <c r="AC1072" s="736"/>
      <c r="AD1072" s="736">
        <v>33610</v>
      </c>
      <c r="AE1072" s="734" t="s">
        <v>8084</v>
      </c>
      <c r="AF1072" s="736" t="s">
        <v>8086</v>
      </c>
      <c r="AG1072" s="736"/>
      <c r="AH1072" s="736"/>
      <c r="AI1072" s="736"/>
      <c r="AJ1072" s="736"/>
      <c r="AK1072" s="736"/>
      <c r="AL1072" s="736"/>
      <c r="AM1072" s="763"/>
      <c r="AN1072" s="738"/>
      <c r="AO1072" s="764"/>
      <c r="AP1072" s="691" t="s">
        <v>734</v>
      </c>
      <c r="AQ1072" s="691" t="s">
        <v>737</v>
      </c>
      <c r="AR1072" s="691"/>
      <c r="AS1072" s="752"/>
      <c r="AT1072" s="691"/>
      <c r="AU1072" s="765" t="s">
        <v>763</v>
      </c>
      <c r="AV1072" s="765" t="s">
        <v>763</v>
      </c>
      <c r="AW1072" s="766" t="s">
        <v>763</v>
      </c>
      <c r="AX1072" s="765"/>
      <c r="AY1072" s="691"/>
      <c r="AZ1072" s="752"/>
      <c r="BA1072" s="734" t="s">
        <v>8034</v>
      </c>
      <c r="BB1072" s="734" t="s">
        <v>7981</v>
      </c>
      <c r="BC1072" s="736"/>
      <c r="BD1072" s="736"/>
      <c r="BE1072" s="767" t="s">
        <v>1358</v>
      </c>
      <c r="BF1072" s="794" t="s">
        <v>1931</v>
      </c>
      <c r="BG1072" s="746" t="s">
        <v>737</v>
      </c>
      <c r="BH1072" s="746"/>
      <c r="BI1072" s="747"/>
    </row>
    <row r="1073" spans="1:61" ht="65.25" customHeight="1">
      <c r="A1073" s="749">
        <v>330798679</v>
      </c>
      <c r="B1073" s="825">
        <v>33</v>
      </c>
      <c r="C1073" s="751" t="s">
        <v>825</v>
      </c>
      <c r="D1073" s="752"/>
      <c r="E1073" s="753" t="s">
        <v>1611</v>
      </c>
      <c r="F1073" s="899"/>
      <c r="G1073" s="736" t="s">
        <v>747</v>
      </c>
      <c r="H1073" s="754" t="s">
        <v>748</v>
      </c>
      <c r="I1073" s="755">
        <v>500</v>
      </c>
      <c r="J1073" s="756" t="s">
        <v>749</v>
      </c>
      <c r="K1073" s="757" t="s">
        <v>8087</v>
      </c>
      <c r="L1073" s="758">
        <v>330005711</v>
      </c>
      <c r="M1073" s="733" t="s">
        <v>8088</v>
      </c>
      <c r="N1073" s="769" t="s">
        <v>7975</v>
      </c>
      <c r="O1073" s="734" t="s">
        <v>8089</v>
      </c>
      <c r="P1073" s="760"/>
      <c r="Q1073" s="736"/>
      <c r="R1073" s="736">
        <v>33260</v>
      </c>
      <c r="S1073" s="761" t="s">
        <v>4350</v>
      </c>
      <c r="T1073" s="728" t="s">
        <v>2084</v>
      </c>
      <c r="U1073" s="737" t="s">
        <v>8090</v>
      </c>
      <c r="V1073" s="736" t="s">
        <v>724</v>
      </c>
      <c r="W1073" s="736" t="s">
        <v>8091</v>
      </c>
      <c r="X1073" s="736" t="s">
        <v>2820</v>
      </c>
      <c r="Y1073" s="736" t="s">
        <v>727</v>
      </c>
      <c r="Z1073" s="736" t="s">
        <v>8092</v>
      </c>
      <c r="AA1073" s="736"/>
      <c r="AB1073" s="734" t="s">
        <v>7539</v>
      </c>
      <c r="AC1073" s="736"/>
      <c r="AD1073" s="736">
        <v>33540</v>
      </c>
      <c r="AE1073" s="734" t="s">
        <v>5309</v>
      </c>
      <c r="AF1073" s="736" t="s">
        <v>8093</v>
      </c>
      <c r="AG1073" s="736"/>
      <c r="AH1073" s="736"/>
      <c r="AI1073" s="736"/>
      <c r="AJ1073" s="736"/>
      <c r="AK1073" s="736"/>
      <c r="AL1073" s="736"/>
      <c r="AM1073" s="763"/>
      <c r="AN1073" s="738"/>
      <c r="AO1073" s="764"/>
      <c r="AP1073" s="691" t="s">
        <v>734</v>
      </c>
      <c r="AQ1073" s="691" t="s">
        <v>737</v>
      </c>
      <c r="AR1073" s="691"/>
      <c r="AS1073" s="752"/>
      <c r="AT1073" s="691"/>
      <c r="AU1073" s="765" t="s">
        <v>763</v>
      </c>
      <c r="AV1073" s="765" t="s">
        <v>763</v>
      </c>
      <c r="AW1073" s="766" t="s">
        <v>763</v>
      </c>
      <c r="AX1073" s="765"/>
      <c r="AY1073" s="691"/>
      <c r="AZ1073" s="752"/>
      <c r="BA1073" s="734" t="s">
        <v>8034</v>
      </c>
      <c r="BB1073" s="734" t="s">
        <v>7981</v>
      </c>
      <c r="BC1073" s="736"/>
      <c r="BD1073" s="736"/>
      <c r="BE1073" s="767" t="s">
        <v>1358</v>
      </c>
      <c r="BF1073" s="794" t="s">
        <v>1931</v>
      </c>
      <c r="BG1073" s="746" t="s">
        <v>737</v>
      </c>
      <c r="BH1073" s="746"/>
      <c r="BI1073" s="747"/>
    </row>
    <row r="1074" spans="1:61" ht="85.9" customHeight="1">
      <c r="A1074" s="868">
        <v>330802968</v>
      </c>
      <c r="B1074" s="1053">
        <v>33</v>
      </c>
      <c r="C1074" s="767" t="s">
        <v>825</v>
      </c>
      <c r="D1074" s="746"/>
      <c r="E1074" s="785" t="s">
        <v>1611</v>
      </c>
      <c r="F1074" s="794"/>
      <c r="G1074" s="793" t="s">
        <v>747</v>
      </c>
      <c r="H1074" s="754" t="s">
        <v>748</v>
      </c>
      <c r="I1074" s="760">
        <v>500</v>
      </c>
      <c r="J1074" s="760" t="s">
        <v>749</v>
      </c>
      <c r="K1074" s="757" t="s">
        <v>8094</v>
      </c>
      <c r="L1074" s="758">
        <v>330005711</v>
      </c>
      <c r="M1074" s="1054" t="s">
        <v>8088</v>
      </c>
      <c r="N1074" s="812" t="s">
        <v>7975</v>
      </c>
      <c r="O1074" s="791" t="s">
        <v>8095</v>
      </c>
      <c r="P1074" s="760"/>
      <c r="Q1074" s="793"/>
      <c r="R1074" s="793">
        <v>33540</v>
      </c>
      <c r="S1074" s="761" t="s">
        <v>5309</v>
      </c>
      <c r="T1074" s="1055" t="s">
        <v>2084</v>
      </c>
      <c r="U1074" s="737" t="s">
        <v>8096</v>
      </c>
      <c r="V1074" s="793"/>
      <c r="W1074" s="793"/>
      <c r="X1074" s="793"/>
      <c r="Y1074" s="793"/>
      <c r="Z1074" s="793" t="s">
        <v>8093</v>
      </c>
      <c r="AA1074" s="793"/>
      <c r="AB1074" s="791" t="s">
        <v>7539</v>
      </c>
      <c r="AC1074" s="793"/>
      <c r="AD1074" s="793">
        <v>33540</v>
      </c>
      <c r="AE1074" s="791" t="s">
        <v>5309</v>
      </c>
      <c r="AF1074" s="793" t="s">
        <v>8093</v>
      </c>
      <c r="AG1074" s="793"/>
      <c r="AH1074" s="793"/>
      <c r="AI1074" s="793"/>
      <c r="AJ1074" s="793"/>
      <c r="AK1074" s="793"/>
      <c r="AL1074" s="793"/>
      <c r="AM1074" s="991"/>
      <c r="AN1074" s="992"/>
      <c r="AO1074" s="772"/>
      <c r="AP1074" s="718" t="s">
        <v>734</v>
      </c>
      <c r="AQ1074" s="718" t="s">
        <v>737</v>
      </c>
      <c r="AR1074" s="718"/>
      <c r="AS1074" s="746"/>
      <c r="AT1074" s="718"/>
      <c r="AU1074" s="993" t="s">
        <v>763</v>
      </c>
      <c r="AV1074" s="993" t="s">
        <v>763</v>
      </c>
      <c r="AW1074" s="1056" t="s">
        <v>763</v>
      </c>
      <c r="AX1074" s="993"/>
      <c r="AY1074" s="718"/>
      <c r="AZ1074" s="746"/>
      <c r="BA1074" s="791" t="s">
        <v>8097</v>
      </c>
      <c r="BB1074" s="791" t="s">
        <v>8098</v>
      </c>
      <c r="BC1074" s="793"/>
      <c r="BD1074" s="793"/>
      <c r="BE1074" s="767" t="s">
        <v>1358</v>
      </c>
      <c r="BF1074" s="794" t="s">
        <v>1931</v>
      </c>
      <c r="BG1074" s="746" t="s">
        <v>737</v>
      </c>
      <c r="BH1074" s="746" t="s">
        <v>8099</v>
      </c>
      <c r="BI1074" s="971"/>
    </row>
    <row r="1075" spans="1:61" ht="40.15" customHeight="1">
      <c r="A1075" s="749">
        <v>330799198</v>
      </c>
      <c r="B1075" s="825">
        <v>33</v>
      </c>
      <c r="C1075" s="751" t="s">
        <v>825</v>
      </c>
      <c r="D1075" s="752"/>
      <c r="E1075" s="753" t="s">
        <v>1611</v>
      </c>
      <c r="F1075" s="752"/>
      <c r="G1075" s="736" t="s">
        <v>747</v>
      </c>
      <c r="H1075" s="754" t="s">
        <v>748</v>
      </c>
      <c r="I1075" s="755">
        <v>500</v>
      </c>
      <c r="J1075" s="756" t="s">
        <v>749</v>
      </c>
      <c r="K1075" s="757" t="s">
        <v>8100</v>
      </c>
      <c r="L1075" s="758">
        <v>330005851</v>
      </c>
      <c r="M1075" s="733" t="s">
        <v>8101</v>
      </c>
      <c r="N1075" s="769" t="s">
        <v>7975</v>
      </c>
      <c r="O1075" s="734" t="s">
        <v>8102</v>
      </c>
      <c r="P1075" s="760"/>
      <c r="Q1075" s="736"/>
      <c r="R1075" s="736">
        <v>33400</v>
      </c>
      <c r="S1075" s="761" t="s">
        <v>3052</v>
      </c>
      <c r="T1075" s="728" t="s">
        <v>2084</v>
      </c>
      <c r="U1075" s="737" t="s">
        <v>8103</v>
      </c>
      <c r="V1075" s="1052" t="s">
        <v>724</v>
      </c>
      <c r="W1075" s="736" t="s">
        <v>8104</v>
      </c>
      <c r="X1075" s="736" t="s">
        <v>8105</v>
      </c>
      <c r="Y1075" s="736" t="s">
        <v>727</v>
      </c>
      <c r="Z1075" s="736" t="s">
        <v>8106</v>
      </c>
      <c r="AA1075" s="736" t="s">
        <v>8107</v>
      </c>
      <c r="AB1075" s="734" t="s">
        <v>8108</v>
      </c>
      <c r="AC1075" s="736"/>
      <c r="AD1075" s="736">
        <v>31240</v>
      </c>
      <c r="AE1075" s="734" t="s">
        <v>8109</v>
      </c>
      <c r="AF1075" s="736"/>
      <c r="AG1075" s="736"/>
      <c r="AH1075" s="736"/>
      <c r="AI1075" s="736"/>
      <c r="AJ1075" s="734"/>
      <c r="AK1075" s="736"/>
      <c r="AL1075" s="736"/>
      <c r="AM1075" s="763"/>
      <c r="AN1075" s="738"/>
      <c r="AO1075" s="739"/>
      <c r="AP1075" s="936" t="s">
        <v>734</v>
      </c>
      <c r="AQ1075" s="822" t="s">
        <v>734</v>
      </c>
      <c r="AR1075" s="742" t="s">
        <v>748</v>
      </c>
      <c r="AS1075" s="775" t="s">
        <v>8032</v>
      </c>
      <c r="AT1075" s="742"/>
      <c r="AU1075" s="743">
        <v>43349</v>
      </c>
      <c r="AV1075" s="743">
        <v>45174</v>
      </c>
      <c r="AW1075" s="744">
        <v>33</v>
      </c>
      <c r="AX1075" s="743">
        <v>43349</v>
      </c>
      <c r="AY1075" s="742" t="s">
        <v>8033</v>
      </c>
      <c r="AZ1075" s="743"/>
      <c r="BA1075" s="734" t="s">
        <v>8034</v>
      </c>
      <c r="BB1075" s="734" t="s">
        <v>7981</v>
      </c>
      <c r="BC1075" s="736"/>
      <c r="BD1075" s="736"/>
      <c r="BE1075" s="767" t="s">
        <v>1949</v>
      </c>
      <c r="BF1075" s="794" t="s">
        <v>1931</v>
      </c>
      <c r="BG1075" s="746" t="s">
        <v>737</v>
      </c>
      <c r="BH1075" s="746"/>
      <c r="BI1075" s="747"/>
    </row>
    <row r="1076" spans="1:61" ht="76.5" customHeight="1">
      <c r="A1076" s="749">
        <v>330020629</v>
      </c>
      <c r="B1076" s="825">
        <v>33</v>
      </c>
      <c r="C1076" s="751" t="s">
        <v>825</v>
      </c>
      <c r="D1076" s="752"/>
      <c r="E1076" s="753" t="s">
        <v>1611</v>
      </c>
      <c r="F1076" s="753"/>
      <c r="G1076" s="736" t="s">
        <v>747</v>
      </c>
      <c r="H1076" s="754" t="s">
        <v>748</v>
      </c>
      <c r="I1076" s="755">
        <v>500</v>
      </c>
      <c r="J1076" s="756" t="s">
        <v>749</v>
      </c>
      <c r="K1076" s="869" t="s">
        <v>8110</v>
      </c>
      <c r="L1076" s="870">
        <v>370006488</v>
      </c>
      <c r="M1076" s="733" t="s">
        <v>8111</v>
      </c>
      <c r="N1076" s="769" t="s">
        <v>7975</v>
      </c>
      <c r="O1076" s="734" t="s">
        <v>8112</v>
      </c>
      <c r="P1076" s="734" t="s">
        <v>8113</v>
      </c>
      <c r="Q1076" s="736"/>
      <c r="R1076" s="736">
        <v>33210</v>
      </c>
      <c r="S1076" s="761" t="s">
        <v>1647</v>
      </c>
      <c r="T1076" s="728" t="s">
        <v>722</v>
      </c>
      <c r="U1076" s="737" t="s">
        <v>8114</v>
      </c>
      <c r="V1076" s="736"/>
      <c r="W1076" s="736"/>
      <c r="X1076" s="736"/>
      <c r="Y1076" s="736"/>
      <c r="Z1076" s="736" t="s">
        <v>8115</v>
      </c>
      <c r="AA1076" s="736"/>
      <c r="AB1076" s="734" t="s">
        <v>8116</v>
      </c>
      <c r="AC1076" s="736" t="s">
        <v>8113</v>
      </c>
      <c r="AD1076" s="736">
        <v>37000</v>
      </c>
      <c r="AE1076" s="734" t="s">
        <v>8117</v>
      </c>
      <c r="AF1076" s="736"/>
      <c r="AG1076" s="736"/>
      <c r="AH1076" s="736"/>
      <c r="AI1076" s="736"/>
      <c r="AJ1076" s="736"/>
      <c r="AK1076" s="736"/>
      <c r="AL1076" s="736"/>
      <c r="AM1076" s="763"/>
      <c r="AN1076" s="738"/>
      <c r="AO1076" s="764"/>
      <c r="AP1076" s="691" t="s">
        <v>734</v>
      </c>
      <c r="AQ1076" s="691" t="s">
        <v>737</v>
      </c>
      <c r="AR1076" s="691"/>
      <c r="AS1076" s="752"/>
      <c r="AT1076" s="691"/>
      <c r="AU1076" s="765" t="s">
        <v>763</v>
      </c>
      <c r="AV1076" s="765" t="s">
        <v>763</v>
      </c>
      <c r="AW1076" s="766" t="s">
        <v>763</v>
      </c>
      <c r="AX1076" s="765"/>
      <c r="AY1076" s="1057"/>
      <c r="AZ1076" s="752"/>
      <c r="BA1076" s="734"/>
      <c r="BB1076" s="734" t="s">
        <v>7981</v>
      </c>
      <c r="BC1076" s="736"/>
      <c r="BD1076" s="736"/>
      <c r="BE1076" s="767" t="s">
        <v>1277</v>
      </c>
      <c r="BF1076" s="794" t="s">
        <v>1931</v>
      </c>
      <c r="BG1076" s="746" t="s">
        <v>737</v>
      </c>
      <c r="BH1076" s="746"/>
      <c r="BI1076" s="747"/>
    </row>
    <row r="1077" spans="1:61" ht="30" customHeight="1">
      <c r="A1077" s="749">
        <v>330026279</v>
      </c>
      <c r="B1077" s="825">
        <v>33</v>
      </c>
      <c r="C1077" s="751" t="s">
        <v>825</v>
      </c>
      <c r="D1077" s="752"/>
      <c r="E1077" s="753" t="s">
        <v>1611</v>
      </c>
      <c r="F1077" s="753"/>
      <c r="G1077" s="736" t="s">
        <v>747</v>
      </c>
      <c r="H1077" s="754" t="s">
        <v>748</v>
      </c>
      <c r="I1077" s="755">
        <v>500</v>
      </c>
      <c r="J1077" s="756" t="s">
        <v>749</v>
      </c>
      <c r="K1077" s="869" t="s">
        <v>8118</v>
      </c>
      <c r="L1077" s="870">
        <v>370006488</v>
      </c>
      <c r="M1077" s="733" t="s">
        <v>8111</v>
      </c>
      <c r="N1077" s="769" t="s">
        <v>7975</v>
      </c>
      <c r="O1077" s="734" t="s">
        <v>8119</v>
      </c>
      <c r="P1077" s="760"/>
      <c r="Q1077" s="736"/>
      <c r="R1077" s="736">
        <v>33300</v>
      </c>
      <c r="S1077" s="761" t="s">
        <v>1559</v>
      </c>
      <c r="T1077" s="728" t="s">
        <v>722</v>
      </c>
      <c r="U1077" s="737" t="s">
        <v>8120</v>
      </c>
      <c r="V1077" s="736"/>
      <c r="W1077" s="736"/>
      <c r="X1077" s="736"/>
      <c r="Y1077" s="736" t="s">
        <v>727</v>
      </c>
      <c r="Z1077" s="736" t="s">
        <v>8121</v>
      </c>
      <c r="AA1077" s="734" t="s">
        <v>8122</v>
      </c>
      <c r="AB1077" s="734"/>
      <c r="AC1077" s="736"/>
      <c r="AD1077" s="736">
        <v>37000</v>
      </c>
      <c r="AE1077" s="734" t="s">
        <v>8117</v>
      </c>
      <c r="AF1077" s="736"/>
      <c r="AG1077" s="736"/>
      <c r="AH1077" s="736"/>
      <c r="AI1077" s="736"/>
      <c r="AJ1077" s="736"/>
      <c r="AK1077" s="736"/>
      <c r="AL1077" s="736"/>
      <c r="AM1077" s="763"/>
      <c r="AN1077" s="738"/>
      <c r="AO1077" s="764"/>
      <c r="AP1077" s="691" t="s">
        <v>734</v>
      </c>
      <c r="AQ1077" s="691" t="s">
        <v>737</v>
      </c>
      <c r="AR1077" s="691"/>
      <c r="AS1077" s="752"/>
      <c r="AT1077" s="691"/>
      <c r="AU1077" s="765" t="s">
        <v>763</v>
      </c>
      <c r="AV1077" s="765" t="s">
        <v>763</v>
      </c>
      <c r="AW1077" s="766" t="s">
        <v>763</v>
      </c>
      <c r="AX1077" s="765"/>
      <c r="AY1077" s="1057"/>
      <c r="AZ1077" s="752"/>
      <c r="BA1077" s="734"/>
      <c r="BB1077" s="734" t="s">
        <v>7981</v>
      </c>
      <c r="BC1077" s="736"/>
      <c r="BD1077" s="736"/>
      <c r="BE1077" s="767" t="s">
        <v>1277</v>
      </c>
      <c r="BF1077" s="794" t="s">
        <v>1931</v>
      </c>
      <c r="BG1077" s="746" t="s">
        <v>737</v>
      </c>
      <c r="BH1077" s="746"/>
      <c r="BI1077" s="747"/>
    </row>
    <row r="1078" spans="1:61" ht="65.25" customHeight="1">
      <c r="A1078" s="749">
        <v>470014275</v>
      </c>
      <c r="B1078" s="849">
        <v>47</v>
      </c>
      <c r="C1078" s="727" t="s">
        <v>999</v>
      </c>
      <c r="D1078" s="727"/>
      <c r="E1078" s="753" t="s">
        <v>1714</v>
      </c>
      <c r="F1078" s="753"/>
      <c r="G1078" s="736" t="s">
        <v>747</v>
      </c>
      <c r="H1078" s="754" t="s">
        <v>748</v>
      </c>
      <c r="I1078" s="755">
        <v>500</v>
      </c>
      <c r="J1078" s="756" t="s">
        <v>749</v>
      </c>
      <c r="K1078" s="757" t="s">
        <v>8123</v>
      </c>
      <c r="L1078" s="758">
        <v>470014267</v>
      </c>
      <c r="M1078" s="733" t="s">
        <v>8124</v>
      </c>
      <c r="N1078" s="769" t="s">
        <v>7975</v>
      </c>
      <c r="O1078" s="734" t="s">
        <v>8125</v>
      </c>
      <c r="P1078" s="760"/>
      <c r="Q1078" s="736"/>
      <c r="R1078" s="736">
        <v>47180</v>
      </c>
      <c r="S1078" s="761" t="s">
        <v>8126</v>
      </c>
      <c r="T1078" s="728" t="s">
        <v>2084</v>
      </c>
      <c r="U1078" s="737" t="s">
        <v>8127</v>
      </c>
      <c r="V1078" s="736"/>
      <c r="W1078" s="736"/>
      <c r="X1078" s="736"/>
      <c r="Y1078" s="736"/>
      <c r="Z1078" s="736" t="s">
        <v>8128</v>
      </c>
      <c r="AA1078" s="736"/>
      <c r="AB1078" s="734" t="s">
        <v>8129</v>
      </c>
      <c r="AC1078" s="736"/>
      <c r="AD1078" s="736">
        <v>47180</v>
      </c>
      <c r="AE1078" s="734" t="s">
        <v>8130</v>
      </c>
      <c r="AF1078" s="736"/>
      <c r="AG1078" s="736"/>
      <c r="AH1078" s="736"/>
      <c r="AI1078" s="736"/>
      <c r="AJ1078" s="734"/>
      <c r="AK1078" s="736"/>
      <c r="AL1078" s="736"/>
      <c r="AM1078" s="763"/>
      <c r="AN1078" s="738"/>
      <c r="AO1078" s="739"/>
      <c r="AP1078" s="691" t="s">
        <v>734</v>
      </c>
      <c r="AQ1078" s="691" t="s">
        <v>737</v>
      </c>
      <c r="AR1078" s="691"/>
      <c r="AS1078" s="691"/>
      <c r="AT1078" s="691" t="s">
        <v>8131</v>
      </c>
      <c r="AU1078" s="765"/>
      <c r="AV1078" s="765"/>
      <c r="AW1078" s="766"/>
      <c r="AX1078" s="765"/>
      <c r="AY1078" s="691"/>
      <c r="AZ1078" s="765"/>
      <c r="BA1078" s="873" t="s">
        <v>8132</v>
      </c>
      <c r="BB1078" s="734" t="s">
        <v>7981</v>
      </c>
      <c r="BC1078" s="736"/>
      <c r="BD1078" s="736"/>
      <c r="BE1078" s="734" t="s">
        <v>1451</v>
      </c>
      <c r="BF1078" s="794" t="s">
        <v>1723</v>
      </c>
      <c r="BG1078" s="746" t="s">
        <v>737</v>
      </c>
      <c r="BH1078" s="746"/>
      <c r="BI1078" s="747"/>
    </row>
    <row r="1079" spans="1:61" ht="65.25" customHeight="1">
      <c r="A1079" s="846">
        <v>170794994</v>
      </c>
      <c r="B1079" s="834">
        <v>17</v>
      </c>
      <c r="C1079" s="734" t="s">
        <v>1434</v>
      </c>
      <c r="D1079" s="753"/>
      <c r="E1079" s="753" t="s">
        <v>1435</v>
      </c>
      <c r="F1079" s="785"/>
      <c r="G1079" s="754" t="s">
        <v>747</v>
      </c>
      <c r="H1079" s="754" t="s">
        <v>748</v>
      </c>
      <c r="I1079" s="847">
        <v>500</v>
      </c>
      <c r="J1079" s="843" t="s">
        <v>749</v>
      </c>
      <c r="K1079" s="850" t="s">
        <v>8133</v>
      </c>
      <c r="L1079" s="786">
        <v>750056335</v>
      </c>
      <c r="M1079" s="733" t="s">
        <v>8134</v>
      </c>
      <c r="N1079" s="769" t="s">
        <v>7975</v>
      </c>
      <c r="O1079" s="734" t="s">
        <v>8135</v>
      </c>
      <c r="P1079" s="734"/>
      <c r="Q1079" s="760"/>
      <c r="R1079" s="736">
        <v>17800</v>
      </c>
      <c r="S1079" s="760" t="s">
        <v>8136</v>
      </c>
      <c r="T1079" s="728" t="s">
        <v>2084</v>
      </c>
      <c r="U1079" s="737" t="s">
        <v>8137</v>
      </c>
      <c r="V1079" s="736" t="s">
        <v>813</v>
      </c>
      <c r="W1079" s="734" t="s">
        <v>8138</v>
      </c>
      <c r="X1079" s="736" t="s">
        <v>8139</v>
      </c>
      <c r="Y1079" s="736" t="s">
        <v>954</v>
      </c>
      <c r="Z1079" s="736" t="s">
        <v>8140</v>
      </c>
      <c r="AA1079" s="736"/>
      <c r="AB1079" s="734" t="s">
        <v>8141</v>
      </c>
      <c r="AC1079" s="736"/>
      <c r="AD1079" s="736">
        <v>75008</v>
      </c>
      <c r="AE1079" s="734" t="s">
        <v>1982</v>
      </c>
      <c r="AF1079" s="736" t="s">
        <v>8142</v>
      </c>
      <c r="AG1079" s="734" t="s">
        <v>724</v>
      </c>
      <c r="AH1079" s="734" t="s">
        <v>7999</v>
      </c>
      <c r="AI1079" s="734" t="s">
        <v>8000</v>
      </c>
      <c r="AJ1079" s="734" t="s">
        <v>727</v>
      </c>
      <c r="AK1079" s="734"/>
      <c r="AL1079" s="734" t="s">
        <v>8001</v>
      </c>
      <c r="AM1079" s="763"/>
      <c r="AN1079" s="738"/>
      <c r="AO1079" s="858"/>
      <c r="AP1079" s="691" t="s">
        <v>734</v>
      </c>
      <c r="AQ1079" s="775" t="s">
        <v>734</v>
      </c>
      <c r="AR1079" s="742" t="s">
        <v>748</v>
      </c>
      <c r="AS1079" s="775" t="s">
        <v>8002</v>
      </c>
      <c r="AT1079" s="742"/>
      <c r="AU1079" s="743">
        <v>43831</v>
      </c>
      <c r="AV1079" s="743">
        <v>45657</v>
      </c>
      <c r="AW1079" s="744">
        <v>17</v>
      </c>
      <c r="AX1079" s="743">
        <v>44792</v>
      </c>
      <c r="AY1079" s="712" t="s">
        <v>8003</v>
      </c>
      <c r="AZ1079" s="775" t="s">
        <v>734</v>
      </c>
      <c r="BA1079" s="769" t="s">
        <v>8004</v>
      </c>
      <c r="BB1079" s="734" t="s">
        <v>7981</v>
      </c>
      <c r="BC1079" s="793" t="s">
        <v>1713</v>
      </c>
      <c r="BD1079" s="793"/>
      <c r="BE1079" s="767" t="s">
        <v>825</v>
      </c>
      <c r="BF1079" s="785" t="s">
        <v>1452</v>
      </c>
      <c r="BG1079" s="746" t="s">
        <v>737</v>
      </c>
      <c r="BH1079" s="746"/>
      <c r="BI1079" s="747"/>
    </row>
    <row r="1080" spans="1:61" ht="40.15" customHeight="1">
      <c r="A1080" s="846">
        <v>170803886</v>
      </c>
      <c r="B1080" s="834">
        <v>17</v>
      </c>
      <c r="C1080" s="734" t="s">
        <v>1434</v>
      </c>
      <c r="D1080" s="753"/>
      <c r="E1080" s="753" t="s">
        <v>1435</v>
      </c>
      <c r="F1080" s="785"/>
      <c r="G1080" s="754" t="s">
        <v>747</v>
      </c>
      <c r="H1080" s="754" t="s">
        <v>748</v>
      </c>
      <c r="I1080" s="847">
        <v>500</v>
      </c>
      <c r="J1080" s="843" t="s">
        <v>749</v>
      </c>
      <c r="K1080" s="856" t="s">
        <v>8143</v>
      </c>
      <c r="L1080" s="786">
        <v>750056335</v>
      </c>
      <c r="M1080" s="733" t="s">
        <v>8144</v>
      </c>
      <c r="N1080" s="769" t="s">
        <v>7975</v>
      </c>
      <c r="O1080" s="734" t="s">
        <v>8145</v>
      </c>
      <c r="P1080" s="734"/>
      <c r="Q1080" s="760"/>
      <c r="R1080" s="736">
        <v>17690</v>
      </c>
      <c r="S1080" s="760" t="s">
        <v>8146</v>
      </c>
      <c r="T1080" s="728" t="s">
        <v>2084</v>
      </c>
      <c r="U1080" s="737" t="s">
        <v>8147</v>
      </c>
      <c r="V1080" s="736"/>
      <c r="W1080" s="734"/>
      <c r="X1080" s="736"/>
      <c r="Y1080" s="736"/>
      <c r="Z1080" s="736" t="s">
        <v>8148</v>
      </c>
      <c r="AA1080" s="736"/>
      <c r="AB1080" s="734" t="s">
        <v>8141</v>
      </c>
      <c r="AC1080" s="736"/>
      <c r="AD1080" s="736">
        <v>75008</v>
      </c>
      <c r="AE1080" s="734" t="s">
        <v>1982</v>
      </c>
      <c r="AF1080" s="736"/>
      <c r="AG1080" s="734" t="s">
        <v>724</v>
      </c>
      <c r="AH1080" s="734" t="s">
        <v>7999</v>
      </c>
      <c r="AI1080" s="734" t="s">
        <v>8000</v>
      </c>
      <c r="AJ1080" s="734" t="s">
        <v>727</v>
      </c>
      <c r="AK1080" s="734"/>
      <c r="AL1080" s="734" t="s">
        <v>8001</v>
      </c>
      <c r="AM1080" s="763"/>
      <c r="AN1080" s="738"/>
      <c r="AO1080" s="858"/>
      <c r="AP1080" s="691" t="s">
        <v>734</v>
      </c>
      <c r="AQ1080" s="775" t="s">
        <v>734</v>
      </c>
      <c r="AR1080" s="742" t="s">
        <v>748</v>
      </c>
      <c r="AS1080" s="775" t="s">
        <v>8002</v>
      </c>
      <c r="AT1080" s="742"/>
      <c r="AU1080" s="743">
        <v>43831</v>
      </c>
      <c r="AV1080" s="743">
        <v>45657</v>
      </c>
      <c r="AW1080" s="744">
        <v>17</v>
      </c>
      <c r="AX1080" s="743">
        <v>44792</v>
      </c>
      <c r="AY1080" s="712" t="s">
        <v>8003</v>
      </c>
      <c r="AZ1080" s="775" t="s">
        <v>734</v>
      </c>
      <c r="BA1080" s="769" t="s">
        <v>8004</v>
      </c>
      <c r="BB1080" s="734" t="s">
        <v>7981</v>
      </c>
      <c r="BC1080" s="793" t="s">
        <v>1713</v>
      </c>
      <c r="BD1080" s="793"/>
      <c r="BE1080" s="767" t="s">
        <v>825</v>
      </c>
      <c r="BF1080" s="785" t="s">
        <v>1452</v>
      </c>
      <c r="BG1080" s="746" t="s">
        <v>737</v>
      </c>
      <c r="BH1080" s="746"/>
      <c r="BI1080" s="747"/>
    </row>
    <row r="1081" spans="1:61" ht="99" customHeight="1">
      <c r="A1081" s="846">
        <v>170805568</v>
      </c>
      <c r="B1081" s="834">
        <v>17</v>
      </c>
      <c r="C1081" s="734" t="s">
        <v>1434</v>
      </c>
      <c r="D1081" s="753"/>
      <c r="E1081" s="753" t="s">
        <v>1435</v>
      </c>
      <c r="F1081" s="785"/>
      <c r="G1081" s="754" t="s">
        <v>747</v>
      </c>
      <c r="H1081" s="754" t="s">
        <v>748</v>
      </c>
      <c r="I1081" s="847">
        <v>500</v>
      </c>
      <c r="J1081" s="843" t="s">
        <v>749</v>
      </c>
      <c r="K1081" s="850" t="s">
        <v>8149</v>
      </c>
      <c r="L1081" s="786">
        <v>750056335</v>
      </c>
      <c r="M1081" s="733" t="s">
        <v>8134</v>
      </c>
      <c r="N1081" s="769" t="s">
        <v>7975</v>
      </c>
      <c r="O1081" s="734" t="s">
        <v>8150</v>
      </c>
      <c r="P1081" s="734"/>
      <c r="Q1081" s="760"/>
      <c r="R1081" s="736">
        <v>17110</v>
      </c>
      <c r="S1081" s="760" t="s">
        <v>8151</v>
      </c>
      <c r="T1081" s="728" t="s">
        <v>2084</v>
      </c>
      <c r="U1081" s="737" t="s">
        <v>8152</v>
      </c>
      <c r="V1081" s="736" t="s">
        <v>724</v>
      </c>
      <c r="W1081" s="734" t="s">
        <v>8153</v>
      </c>
      <c r="X1081" s="736" t="s">
        <v>8154</v>
      </c>
      <c r="Y1081" s="736" t="s">
        <v>727</v>
      </c>
      <c r="Z1081" s="736" t="s">
        <v>8155</v>
      </c>
      <c r="AA1081" s="736"/>
      <c r="AB1081" s="734" t="s">
        <v>8141</v>
      </c>
      <c r="AC1081" s="736"/>
      <c r="AD1081" s="736">
        <v>75008</v>
      </c>
      <c r="AE1081" s="734" t="s">
        <v>1982</v>
      </c>
      <c r="AF1081" s="736" t="s">
        <v>8142</v>
      </c>
      <c r="AG1081" s="734" t="s">
        <v>724</v>
      </c>
      <c r="AH1081" s="734" t="s">
        <v>7999</v>
      </c>
      <c r="AI1081" s="734" t="s">
        <v>8000</v>
      </c>
      <c r="AJ1081" s="734" t="s">
        <v>727</v>
      </c>
      <c r="AK1081" s="734"/>
      <c r="AL1081" s="734" t="s">
        <v>8001</v>
      </c>
      <c r="AM1081" s="763"/>
      <c r="AN1081" s="738"/>
      <c r="AO1081" s="858"/>
      <c r="AP1081" s="691" t="s">
        <v>734</v>
      </c>
      <c r="AQ1081" s="775" t="s">
        <v>734</v>
      </c>
      <c r="AR1081" s="742" t="s">
        <v>748</v>
      </c>
      <c r="AS1081" s="775" t="s">
        <v>8002</v>
      </c>
      <c r="AT1081" s="742"/>
      <c r="AU1081" s="743">
        <v>43831</v>
      </c>
      <c r="AV1081" s="743">
        <v>45657</v>
      </c>
      <c r="AW1081" s="744">
        <v>17</v>
      </c>
      <c r="AX1081" s="743">
        <v>44792</v>
      </c>
      <c r="AY1081" s="712" t="s">
        <v>8003</v>
      </c>
      <c r="AZ1081" s="775" t="s">
        <v>734</v>
      </c>
      <c r="BA1081" s="769" t="s">
        <v>8004</v>
      </c>
      <c r="BB1081" s="734" t="s">
        <v>7981</v>
      </c>
      <c r="BC1081" s="793" t="s">
        <v>1713</v>
      </c>
      <c r="BD1081" s="793"/>
      <c r="BE1081" s="767" t="s">
        <v>825</v>
      </c>
      <c r="BF1081" s="785" t="s">
        <v>1452</v>
      </c>
      <c r="BG1081" s="746" t="s">
        <v>737</v>
      </c>
      <c r="BH1081" s="746"/>
      <c r="BI1081" s="747"/>
    </row>
    <row r="1082" spans="1:61" ht="40.15" customHeight="1">
      <c r="A1082" s="846">
        <v>170805576</v>
      </c>
      <c r="B1082" s="834">
        <v>17</v>
      </c>
      <c r="C1082" s="734" t="s">
        <v>1434</v>
      </c>
      <c r="D1082" s="753"/>
      <c r="E1082" s="753" t="s">
        <v>1435</v>
      </c>
      <c r="F1082" s="785"/>
      <c r="G1082" s="754" t="s">
        <v>747</v>
      </c>
      <c r="H1082" s="754" t="s">
        <v>748</v>
      </c>
      <c r="I1082" s="847">
        <v>500</v>
      </c>
      <c r="J1082" s="843" t="s">
        <v>749</v>
      </c>
      <c r="K1082" s="850" t="s">
        <v>8156</v>
      </c>
      <c r="L1082" s="786">
        <v>750056335</v>
      </c>
      <c r="M1082" s="733" t="s">
        <v>8134</v>
      </c>
      <c r="N1082" s="769" t="s">
        <v>7975</v>
      </c>
      <c r="O1082" s="734" t="s">
        <v>8157</v>
      </c>
      <c r="P1082" s="734"/>
      <c r="Q1082" s="760"/>
      <c r="R1082" s="736">
        <v>17590</v>
      </c>
      <c r="S1082" s="760" t="s">
        <v>8158</v>
      </c>
      <c r="T1082" s="728" t="s">
        <v>2084</v>
      </c>
      <c r="U1082" s="737" t="s">
        <v>8159</v>
      </c>
      <c r="V1082" s="736"/>
      <c r="W1082" s="734"/>
      <c r="X1082" s="736"/>
      <c r="Y1082" s="736"/>
      <c r="Z1082" s="736" t="s">
        <v>8160</v>
      </c>
      <c r="AA1082" s="736"/>
      <c r="AB1082" s="734" t="s">
        <v>8141</v>
      </c>
      <c r="AC1082" s="736"/>
      <c r="AD1082" s="736">
        <v>75008</v>
      </c>
      <c r="AE1082" s="734" t="s">
        <v>1982</v>
      </c>
      <c r="AF1082" s="736" t="s">
        <v>8142</v>
      </c>
      <c r="AG1082" s="734" t="s">
        <v>724</v>
      </c>
      <c r="AH1082" s="734" t="s">
        <v>7999</v>
      </c>
      <c r="AI1082" s="734" t="s">
        <v>8000</v>
      </c>
      <c r="AJ1082" s="734" t="s">
        <v>727</v>
      </c>
      <c r="AK1082" s="734"/>
      <c r="AL1082" s="734" t="s">
        <v>8001</v>
      </c>
      <c r="AM1082" s="763"/>
      <c r="AN1082" s="738"/>
      <c r="AO1082" s="858"/>
      <c r="AP1082" s="691" t="s">
        <v>734</v>
      </c>
      <c r="AQ1082" s="775" t="s">
        <v>734</v>
      </c>
      <c r="AR1082" s="742" t="s">
        <v>748</v>
      </c>
      <c r="AS1082" s="775" t="s">
        <v>8002</v>
      </c>
      <c r="AT1082" s="742"/>
      <c r="AU1082" s="743">
        <v>43831</v>
      </c>
      <c r="AV1082" s="743">
        <v>45657</v>
      </c>
      <c r="AW1082" s="744">
        <v>17</v>
      </c>
      <c r="AX1082" s="743">
        <v>44792</v>
      </c>
      <c r="AY1082" s="712" t="s">
        <v>8003</v>
      </c>
      <c r="AZ1082" s="775" t="s">
        <v>734</v>
      </c>
      <c r="BA1082" s="769" t="s">
        <v>8004</v>
      </c>
      <c r="BB1082" s="734" t="s">
        <v>7981</v>
      </c>
      <c r="BC1082" s="793" t="s">
        <v>1713</v>
      </c>
      <c r="BD1082" s="793"/>
      <c r="BE1082" s="767" t="s">
        <v>825</v>
      </c>
      <c r="BF1082" s="785" t="s">
        <v>1452</v>
      </c>
      <c r="BG1082" s="746" t="s">
        <v>737</v>
      </c>
      <c r="BH1082" s="746"/>
      <c r="BI1082" s="747"/>
    </row>
    <row r="1083" spans="1:61" ht="40.15" customHeight="1">
      <c r="A1083" s="749">
        <v>240000224</v>
      </c>
      <c r="B1083" s="840">
        <v>24</v>
      </c>
      <c r="C1083" s="734" t="s">
        <v>1434</v>
      </c>
      <c r="D1083" s="752"/>
      <c r="E1083" s="791" t="s">
        <v>4529</v>
      </c>
      <c r="F1083" s="753" t="s">
        <v>1594</v>
      </c>
      <c r="G1083" s="736" t="s">
        <v>747</v>
      </c>
      <c r="H1083" s="754" t="s">
        <v>748</v>
      </c>
      <c r="I1083" s="755">
        <v>500</v>
      </c>
      <c r="J1083" s="756" t="s">
        <v>749</v>
      </c>
      <c r="K1083" s="757" t="s">
        <v>8161</v>
      </c>
      <c r="L1083" s="758">
        <v>750056335</v>
      </c>
      <c r="M1083" s="733" t="s">
        <v>8134</v>
      </c>
      <c r="N1083" s="769" t="s">
        <v>7975</v>
      </c>
      <c r="O1083" s="734" t="s">
        <v>8162</v>
      </c>
      <c r="P1083" s="760"/>
      <c r="Q1083" s="736"/>
      <c r="R1083" s="736">
        <v>24660</v>
      </c>
      <c r="S1083" s="761" t="s">
        <v>8163</v>
      </c>
      <c r="T1083" s="728" t="s">
        <v>2084</v>
      </c>
      <c r="U1083" s="737" t="s">
        <v>8164</v>
      </c>
      <c r="V1083" s="736" t="s">
        <v>813</v>
      </c>
      <c r="W1083" s="736" t="s">
        <v>8165</v>
      </c>
      <c r="X1083" s="736" t="s">
        <v>8166</v>
      </c>
      <c r="Y1083" s="736" t="s">
        <v>954</v>
      </c>
      <c r="Z1083" s="736" t="s">
        <v>8167</v>
      </c>
      <c r="AA1083" s="736"/>
      <c r="AB1083" s="734" t="s">
        <v>8141</v>
      </c>
      <c r="AC1083" s="736"/>
      <c r="AD1083" s="736">
        <v>75008</v>
      </c>
      <c r="AE1083" s="734" t="s">
        <v>1982</v>
      </c>
      <c r="AF1083" s="736" t="s">
        <v>8142</v>
      </c>
      <c r="AG1083" s="736" t="s">
        <v>6446</v>
      </c>
      <c r="AH1083" s="736" t="s">
        <v>8168</v>
      </c>
      <c r="AI1083" s="736" t="s">
        <v>8169</v>
      </c>
      <c r="AJ1083" s="734" t="s">
        <v>8170</v>
      </c>
      <c r="AK1083" s="762"/>
      <c r="AL1083" s="736" t="s">
        <v>8171</v>
      </c>
      <c r="AM1083" s="763"/>
      <c r="AN1083" s="738"/>
      <c r="AO1083" s="764"/>
      <c r="AP1083" s="691" t="s">
        <v>734</v>
      </c>
      <c r="AQ1083" s="742" t="s">
        <v>734</v>
      </c>
      <c r="AR1083" s="742" t="s">
        <v>748</v>
      </c>
      <c r="AS1083" s="775" t="s">
        <v>8023</v>
      </c>
      <c r="AT1083" s="823" t="s">
        <v>8024</v>
      </c>
      <c r="AU1083" s="743">
        <v>44197</v>
      </c>
      <c r="AV1083" s="743">
        <v>46022</v>
      </c>
      <c r="AW1083" s="744">
        <v>24</v>
      </c>
      <c r="AX1083" s="743">
        <v>44187</v>
      </c>
      <c r="AY1083" s="742" t="s">
        <v>8025</v>
      </c>
      <c r="AZ1083" s="775" t="s">
        <v>737</v>
      </c>
      <c r="BA1083" s="734"/>
      <c r="BB1083" s="734" t="s">
        <v>7981</v>
      </c>
      <c r="BC1083" s="736"/>
      <c r="BD1083" s="736"/>
      <c r="BE1083" s="767" t="s">
        <v>1535</v>
      </c>
      <c r="BF1083" s="794" t="s">
        <v>1610</v>
      </c>
      <c r="BG1083" s="746" t="s">
        <v>737</v>
      </c>
      <c r="BH1083" s="746"/>
      <c r="BI1083" s="747"/>
    </row>
    <row r="1084" spans="1:61" ht="40.15" customHeight="1">
      <c r="A1084" s="749">
        <v>240003384</v>
      </c>
      <c r="B1084" s="840">
        <v>24</v>
      </c>
      <c r="C1084" s="734" t="s">
        <v>1434</v>
      </c>
      <c r="D1084" s="752"/>
      <c r="E1084" s="791" t="s">
        <v>4529</v>
      </c>
      <c r="F1084" s="753" t="s">
        <v>1594</v>
      </c>
      <c r="G1084" s="736" t="s">
        <v>747</v>
      </c>
      <c r="H1084" s="754" t="s">
        <v>748</v>
      </c>
      <c r="I1084" s="755">
        <v>500</v>
      </c>
      <c r="J1084" s="756" t="s">
        <v>749</v>
      </c>
      <c r="K1084" s="757" t="s">
        <v>8172</v>
      </c>
      <c r="L1084" s="758">
        <v>750056335</v>
      </c>
      <c r="M1084" s="733" t="s">
        <v>8134</v>
      </c>
      <c r="N1084" s="769" t="s">
        <v>7975</v>
      </c>
      <c r="O1084" s="734" t="s">
        <v>8173</v>
      </c>
      <c r="P1084" s="760"/>
      <c r="Q1084" s="736"/>
      <c r="R1084" s="736">
        <v>24750</v>
      </c>
      <c r="S1084" s="761" t="s">
        <v>2969</v>
      </c>
      <c r="T1084" s="728" t="s">
        <v>2084</v>
      </c>
      <c r="U1084" s="737" t="s">
        <v>8174</v>
      </c>
      <c r="V1084" s="736" t="s">
        <v>813</v>
      </c>
      <c r="W1084" s="736" t="s">
        <v>8175</v>
      </c>
      <c r="X1084" s="736" t="s">
        <v>7749</v>
      </c>
      <c r="Y1084" s="736" t="s">
        <v>954</v>
      </c>
      <c r="Z1084" s="736" t="s">
        <v>8176</v>
      </c>
      <c r="AA1084" s="736"/>
      <c r="AB1084" s="734" t="s">
        <v>8141</v>
      </c>
      <c r="AC1084" s="736"/>
      <c r="AD1084" s="736">
        <v>75008</v>
      </c>
      <c r="AE1084" s="734" t="s">
        <v>1982</v>
      </c>
      <c r="AF1084" s="736" t="s">
        <v>8142</v>
      </c>
      <c r="AG1084" s="736" t="s">
        <v>6446</v>
      </c>
      <c r="AH1084" s="736" t="s">
        <v>8168</v>
      </c>
      <c r="AI1084" s="736" t="s">
        <v>8169</v>
      </c>
      <c r="AJ1084" s="734" t="s">
        <v>8170</v>
      </c>
      <c r="AK1084" s="762"/>
      <c r="AL1084" s="736" t="s">
        <v>8171</v>
      </c>
      <c r="AM1084" s="763"/>
      <c r="AN1084" s="738"/>
      <c r="AO1084" s="764"/>
      <c r="AP1084" s="691" t="s">
        <v>734</v>
      </c>
      <c r="AQ1084" s="742" t="s">
        <v>734</v>
      </c>
      <c r="AR1084" s="742" t="s">
        <v>748</v>
      </c>
      <c r="AS1084" s="775" t="s">
        <v>8023</v>
      </c>
      <c r="AT1084" s="823" t="s">
        <v>8024</v>
      </c>
      <c r="AU1084" s="743">
        <v>44197</v>
      </c>
      <c r="AV1084" s="743">
        <v>46022</v>
      </c>
      <c r="AW1084" s="744">
        <v>24</v>
      </c>
      <c r="AX1084" s="743">
        <v>44187</v>
      </c>
      <c r="AY1084" s="742" t="s">
        <v>8025</v>
      </c>
      <c r="AZ1084" s="775" t="s">
        <v>737</v>
      </c>
      <c r="BA1084" s="734"/>
      <c r="BB1084" s="734" t="s">
        <v>7981</v>
      </c>
      <c r="BC1084" s="736"/>
      <c r="BD1084" s="736"/>
      <c r="BE1084" s="767" t="s">
        <v>1535</v>
      </c>
      <c r="BF1084" s="794" t="s">
        <v>1610</v>
      </c>
      <c r="BG1084" s="746" t="s">
        <v>737</v>
      </c>
      <c r="BH1084" s="746"/>
      <c r="BI1084" s="747"/>
    </row>
    <row r="1085" spans="1:61" ht="40.15" customHeight="1">
      <c r="A1085" s="749">
        <v>240013961</v>
      </c>
      <c r="B1085" s="840">
        <v>24</v>
      </c>
      <c r="C1085" s="734" t="s">
        <v>1434</v>
      </c>
      <c r="D1085" s="752"/>
      <c r="E1085" s="791" t="s">
        <v>4529</v>
      </c>
      <c r="F1085" s="753" t="s">
        <v>1594</v>
      </c>
      <c r="G1085" s="736" t="s">
        <v>747</v>
      </c>
      <c r="H1085" s="754" t="s">
        <v>748</v>
      </c>
      <c r="I1085" s="755">
        <v>500</v>
      </c>
      <c r="J1085" s="756" t="s">
        <v>749</v>
      </c>
      <c r="K1085" s="757" t="s">
        <v>8177</v>
      </c>
      <c r="L1085" s="758">
        <v>750056335</v>
      </c>
      <c r="M1085" s="733" t="s">
        <v>8134</v>
      </c>
      <c r="N1085" s="769" t="s">
        <v>7975</v>
      </c>
      <c r="O1085" s="734" t="s">
        <v>8178</v>
      </c>
      <c r="P1085" s="760"/>
      <c r="Q1085" s="736"/>
      <c r="R1085" s="736">
        <v>24560</v>
      </c>
      <c r="S1085" s="761" t="s">
        <v>8179</v>
      </c>
      <c r="T1085" s="728" t="s">
        <v>2084</v>
      </c>
      <c r="U1085" s="737" t="s">
        <v>8180</v>
      </c>
      <c r="V1085" s="736" t="s">
        <v>8181</v>
      </c>
      <c r="W1085" s="736" t="s">
        <v>8182</v>
      </c>
      <c r="X1085" s="736" t="s">
        <v>8183</v>
      </c>
      <c r="Y1085" s="736" t="s">
        <v>727</v>
      </c>
      <c r="Z1085" s="736" t="s">
        <v>8184</v>
      </c>
      <c r="AA1085" s="736"/>
      <c r="AB1085" s="734" t="s">
        <v>8141</v>
      </c>
      <c r="AC1085" s="736"/>
      <c r="AD1085" s="736">
        <v>75008</v>
      </c>
      <c r="AE1085" s="734" t="s">
        <v>1982</v>
      </c>
      <c r="AF1085" s="736" t="s">
        <v>8142</v>
      </c>
      <c r="AG1085" s="736" t="s">
        <v>6446</v>
      </c>
      <c r="AH1085" s="736" t="s">
        <v>8168</v>
      </c>
      <c r="AI1085" s="736" t="s">
        <v>8169</v>
      </c>
      <c r="AJ1085" s="734" t="s">
        <v>8170</v>
      </c>
      <c r="AK1085" s="762"/>
      <c r="AL1085" s="736"/>
      <c r="AM1085" s="763"/>
      <c r="AN1085" s="738"/>
      <c r="AO1085" s="764"/>
      <c r="AP1085" s="691" t="s">
        <v>734</v>
      </c>
      <c r="AQ1085" s="742" t="s">
        <v>734</v>
      </c>
      <c r="AR1085" s="742" t="s">
        <v>748</v>
      </c>
      <c r="AS1085" s="775" t="s">
        <v>8023</v>
      </c>
      <c r="AT1085" s="823" t="s">
        <v>8024</v>
      </c>
      <c r="AU1085" s="743">
        <v>44197</v>
      </c>
      <c r="AV1085" s="743">
        <v>46022</v>
      </c>
      <c r="AW1085" s="744">
        <v>24</v>
      </c>
      <c r="AX1085" s="743">
        <v>44187</v>
      </c>
      <c r="AY1085" s="742" t="s">
        <v>8025</v>
      </c>
      <c r="AZ1085" s="775" t="s">
        <v>737</v>
      </c>
      <c r="BA1085" s="734"/>
      <c r="BB1085" s="734" t="s">
        <v>7981</v>
      </c>
      <c r="BC1085" s="736"/>
      <c r="BD1085" s="736"/>
      <c r="BE1085" s="767" t="s">
        <v>1535</v>
      </c>
      <c r="BF1085" s="794" t="s">
        <v>1610</v>
      </c>
      <c r="BG1085" s="746" t="s">
        <v>737</v>
      </c>
      <c r="BH1085" s="746"/>
      <c r="BI1085" s="747"/>
    </row>
    <row r="1086" spans="1:61" ht="40.15" customHeight="1">
      <c r="A1086" s="749">
        <v>470014143</v>
      </c>
      <c r="B1086" s="849">
        <v>47</v>
      </c>
      <c r="C1086" s="727" t="s">
        <v>999</v>
      </c>
      <c r="D1086" s="727"/>
      <c r="E1086" s="753" t="s">
        <v>1714</v>
      </c>
      <c r="F1086" s="753"/>
      <c r="G1086" s="736" t="s">
        <v>747</v>
      </c>
      <c r="H1086" s="754" t="s">
        <v>748</v>
      </c>
      <c r="I1086" s="755">
        <v>500</v>
      </c>
      <c r="J1086" s="756" t="s">
        <v>749</v>
      </c>
      <c r="K1086" s="757" t="s">
        <v>8185</v>
      </c>
      <c r="L1086" s="758">
        <v>750056335</v>
      </c>
      <c r="M1086" s="733" t="s">
        <v>8144</v>
      </c>
      <c r="N1086" s="769" t="s">
        <v>7975</v>
      </c>
      <c r="O1086" s="734" t="s">
        <v>8186</v>
      </c>
      <c r="P1086" s="734" t="s">
        <v>8187</v>
      </c>
      <c r="Q1086" s="736"/>
      <c r="R1086" s="736">
        <v>47120</v>
      </c>
      <c r="S1086" s="761" t="s">
        <v>8188</v>
      </c>
      <c r="T1086" s="728" t="s">
        <v>2084</v>
      </c>
      <c r="U1086" s="737" t="s">
        <v>8189</v>
      </c>
      <c r="V1086" s="736" t="s">
        <v>813</v>
      </c>
      <c r="W1086" s="736" t="s">
        <v>8190</v>
      </c>
      <c r="X1086" s="736" t="s">
        <v>2525</v>
      </c>
      <c r="Y1086" s="736"/>
      <c r="Z1086" s="736" t="s">
        <v>8191</v>
      </c>
      <c r="AA1086" s="736"/>
      <c r="AB1086" s="734" t="s">
        <v>8141</v>
      </c>
      <c r="AC1086" s="736"/>
      <c r="AD1086" s="736">
        <v>75008</v>
      </c>
      <c r="AE1086" s="734" t="s">
        <v>1982</v>
      </c>
      <c r="AF1086" s="736" t="s">
        <v>8142</v>
      </c>
      <c r="AG1086" s="736"/>
      <c r="AH1086" s="736"/>
      <c r="AI1086" s="736"/>
      <c r="AJ1086" s="734"/>
      <c r="AK1086" s="736"/>
      <c r="AL1086" s="736"/>
      <c r="AM1086" s="763"/>
      <c r="AN1086" s="738"/>
      <c r="AO1086" s="739"/>
      <c r="AP1086" s="691" t="s">
        <v>734</v>
      </c>
      <c r="AQ1086" s="691" t="s">
        <v>737</v>
      </c>
      <c r="AR1086" s="691"/>
      <c r="AS1086" s="691"/>
      <c r="AT1086" s="691" t="s">
        <v>8131</v>
      </c>
      <c r="AU1086" s="765"/>
      <c r="AV1086" s="765"/>
      <c r="AW1086" s="766"/>
      <c r="AX1086" s="765"/>
      <c r="AY1086" s="691"/>
      <c r="AZ1086" s="765"/>
      <c r="BA1086" s="873" t="s">
        <v>8132</v>
      </c>
      <c r="BB1086" s="734" t="s">
        <v>8192</v>
      </c>
      <c r="BC1086" s="736"/>
      <c r="BD1086" s="736"/>
      <c r="BE1086" s="734" t="s">
        <v>1451</v>
      </c>
      <c r="BF1086" s="794" t="s">
        <v>1723</v>
      </c>
      <c r="BG1086" s="746" t="s">
        <v>737</v>
      </c>
      <c r="BH1086" s="746"/>
      <c r="BI1086" s="747"/>
    </row>
    <row r="1087" spans="1:61" ht="66" customHeight="1">
      <c r="A1087" s="846">
        <v>790014757</v>
      </c>
      <c r="B1087" s="784">
        <v>79</v>
      </c>
      <c r="C1087" s="751" t="s">
        <v>884</v>
      </c>
      <c r="D1087" s="753"/>
      <c r="E1087" s="753" t="s">
        <v>826</v>
      </c>
      <c r="F1087" s="785"/>
      <c r="G1087" s="754" t="s">
        <v>747</v>
      </c>
      <c r="H1087" s="754" t="s">
        <v>748</v>
      </c>
      <c r="I1087" s="847">
        <v>500</v>
      </c>
      <c r="J1087" s="843" t="s">
        <v>749</v>
      </c>
      <c r="K1087" s="856" t="s">
        <v>8193</v>
      </c>
      <c r="L1087" s="786">
        <v>750056335</v>
      </c>
      <c r="M1087" s="733" t="s">
        <v>8134</v>
      </c>
      <c r="N1087" s="769" t="s">
        <v>7975</v>
      </c>
      <c r="O1087" s="734" t="s">
        <v>8194</v>
      </c>
      <c r="P1087" s="734"/>
      <c r="Q1087" s="760"/>
      <c r="R1087" s="736">
        <v>79510</v>
      </c>
      <c r="S1087" s="760" t="s">
        <v>8195</v>
      </c>
      <c r="T1087" s="728" t="s">
        <v>2084</v>
      </c>
      <c r="U1087" s="737" t="s">
        <v>8196</v>
      </c>
      <c r="V1087" s="736" t="s">
        <v>8181</v>
      </c>
      <c r="W1087" s="734" t="s">
        <v>8197</v>
      </c>
      <c r="X1087" s="736" t="s">
        <v>5594</v>
      </c>
      <c r="Y1087" s="736" t="s">
        <v>727</v>
      </c>
      <c r="Z1087" s="736" t="s">
        <v>8198</v>
      </c>
      <c r="AA1087" s="736"/>
      <c r="AB1087" s="734" t="s">
        <v>8141</v>
      </c>
      <c r="AC1087" s="736"/>
      <c r="AD1087" s="736">
        <v>75008</v>
      </c>
      <c r="AE1087" s="734" t="s">
        <v>1982</v>
      </c>
      <c r="AF1087" s="736" t="s">
        <v>8142</v>
      </c>
      <c r="AG1087" s="734" t="s">
        <v>724</v>
      </c>
      <c r="AH1087" s="734" t="s">
        <v>7999</v>
      </c>
      <c r="AI1087" s="734" t="s">
        <v>8000</v>
      </c>
      <c r="AJ1087" s="734" t="s">
        <v>727</v>
      </c>
      <c r="AK1087" s="734"/>
      <c r="AL1087" s="734" t="s">
        <v>8001</v>
      </c>
      <c r="AM1087" s="763"/>
      <c r="AN1087" s="738"/>
      <c r="AO1087" s="858"/>
      <c r="AP1087" s="691" t="s">
        <v>734</v>
      </c>
      <c r="AQ1087" s="775" t="s">
        <v>734</v>
      </c>
      <c r="AR1087" s="742" t="s">
        <v>748</v>
      </c>
      <c r="AS1087" s="775" t="s">
        <v>8199</v>
      </c>
      <c r="AT1087" s="742"/>
      <c r="AU1087" s="743">
        <v>45292</v>
      </c>
      <c r="AV1087" s="743">
        <v>47118</v>
      </c>
      <c r="AW1087" s="744" t="s">
        <v>4840</v>
      </c>
      <c r="AX1087" s="743">
        <v>45460</v>
      </c>
      <c r="AY1087" s="712" t="s">
        <v>8200</v>
      </c>
      <c r="AZ1087" s="775" t="s">
        <v>737</v>
      </c>
      <c r="BA1087" s="791"/>
      <c r="BB1087" s="791" t="s">
        <v>8201</v>
      </c>
      <c r="BC1087" s="793"/>
      <c r="BD1087" s="793"/>
      <c r="BE1087" s="776" t="s">
        <v>4081</v>
      </c>
      <c r="BF1087" s="785" t="s">
        <v>826</v>
      </c>
      <c r="BG1087" s="746" t="s">
        <v>737</v>
      </c>
      <c r="BH1087" s="746"/>
      <c r="BI1087" s="747"/>
    </row>
    <row r="1088" spans="1:61" ht="85.5" customHeight="1">
      <c r="A1088" s="846">
        <v>790015861</v>
      </c>
      <c r="B1088" s="784">
        <v>79</v>
      </c>
      <c r="C1088" s="751" t="s">
        <v>884</v>
      </c>
      <c r="D1088" s="753"/>
      <c r="E1088" s="753" t="s">
        <v>826</v>
      </c>
      <c r="F1088" s="785"/>
      <c r="G1088" s="754" t="s">
        <v>747</v>
      </c>
      <c r="H1088" s="754" t="s">
        <v>748</v>
      </c>
      <c r="I1088" s="847">
        <v>500</v>
      </c>
      <c r="J1088" s="843" t="s">
        <v>749</v>
      </c>
      <c r="K1088" s="1058" t="s">
        <v>8202</v>
      </c>
      <c r="L1088" s="786">
        <v>750056335</v>
      </c>
      <c r="M1088" s="733" t="s">
        <v>8134</v>
      </c>
      <c r="N1088" s="769" t="s">
        <v>7975</v>
      </c>
      <c r="O1088" s="734" t="s">
        <v>8203</v>
      </c>
      <c r="P1088" s="734"/>
      <c r="Q1088" s="760"/>
      <c r="R1088" s="736">
        <v>79000</v>
      </c>
      <c r="S1088" s="760" t="s">
        <v>1295</v>
      </c>
      <c r="T1088" s="728" t="s">
        <v>2084</v>
      </c>
      <c r="U1088" s="737" t="s">
        <v>8196</v>
      </c>
      <c r="V1088" s="736" t="s">
        <v>8181</v>
      </c>
      <c r="W1088" s="734" t="s">
        <v>8197</v>
      </c>
      <c r="X1088" s="736" t="s">
        <v>5594</v>
      </c>
      <c r="Y1088" s="736" t="s">
        <v>727</v>
      </c>
      <c r="Z1088" s="736" t="s">
        <v>8204</v>
      </c>
      <c r="AA1088" s="736"/>
      <c r="AB1088" s="734" t="s">
        <v>8141</v>
      </c>
      <c r="AC1088" s="736"/>
      <c r="AD1088" s="736">
        <v>75008</v>
      </c>
      <c r="AE1088" s="734" t="s">
        <v>1982</v>
      </c>
      <c r="AF1088" s="736" t="s">
        <v>8142</v>
      </c>
      <c r="AG1088" s="734" t="s">
        <v>724</v>
      </c>
      <c r="AH1088" s="734" t="s">
        <v>7999</v>
      </c>
      <c r="AI1088" s="734" t="s">
        <v>8000</v>
      </c>
      <c r="AJ1088" s="734" t="s">
        <v>727</v>
      </c>
      <c r="AK1088" s="734"/>
      <c r="AL1088" s="734" t="s">
        <v>8001</v>
      </c>
      <c r="AM1088" s="763"/>
      <c r="AN1088" s="738"/>
      <c r="AO1088" s="858"/>
      <c r="AP1088" s="691" t="s">
        <v>734</v>
      </c>
      <c r="AQ1088" s="775" t="s">
        <v>734</v>
      </c>
      <c r="AR1088" s="742" t="s">
        <v>748</v>
      </c>
      <c r="AS1088" s="775" t="s">
        <v>8199</v>
      </c>
      <c r="AT1088" s="742"/>
      <c r="AU1088" s="743">
        <v>45292</v>
      </c>
      <c r="AV1088" s="743">
        <v>47118</v>
      </c>
      <c r="AW1088" s="744" t="s">
        <v>4840</v>
      </c>
      <c r="AX1088" s="743">
        <v>45460</v>
      </c>
      <c r="AY1088" s="712" t="s">
        <v>8200</v>
      </c>
      <c r="AZ1088" s="775" t="s">
        <v>737</v>
      </c>
      <c r="BA1088" s="791"/>
      <c r="BB1088" s="791" t="s">
        <v>8201</v>
      </c>
      <c r="BC1088" s="793"/>
      <c r="BD1088" s="793"/>
      <c r="BE1088" s="776" t="s">
        <v>4081</v>
      </c>
      <c r="BF1088" s="785" t="s">
        <v>826</v>
      </c>
      <c r="BG1088" s="746" t="s">
        <v>737</v>
      </c>
      <c r="BH1088" s="746"/>
      <c r="BI1088" s="747"/>
    </row>
    <row r="1089" spans="1:61" ht="53.25" customHeight="1">
      <c r="A1089" s="875">
        <v>860791144</v>
      </c>
      <c r="B1089" s="876">
        <v>86</v>
      </c>
      <c r="C1089" s="727" t="s">
        <v>713</v>
      </c>
      <c r="D1089" s="727"/>
      <c r="E1089" s="728" t="s">
        <v>714</v>
      </c>
      <c r="F1089" s="728"/>
      <c r="G1089" s="798" t="s">
        <v>747</v>
      </c>
      <c r="H1089" s="798" t="s">
        <v>748</v>
      </c>
      <c r="I1089" s="730">
        <v>500</v>
      </c>
      <c r="J1089" s="727" t="s">
        <v>749</v>
      </c>
      <c r="K1089" s="878" t="s">
        <v>8205</v>
      </c>
      <c r="L1089" s="877">
        <v>750056335</v>
      </c>
      <c r="M1089" s="733" t="s">
        <v>8144</v>
      </c>
      <c r="N1089" s="769" t="s">
        <v>7975</v>
      </c>
      <c r="O1089" s="734" t="s">
        <v>8206</v>
      </c>
      <c r="P1089" s="734"/>
      <c r="Q1089" s="798"/>
      <c r="R1089" s="736">
        <v>86360</v>
      </c>
      <c r="S1089" s="734" t="s">
        <v>8207</v>
      </c>
      <c r="T1089" s="728" t="s">
        <v>2084</v>
      </c>
      <c r="U1089" s="737" t="s">
        <v>8208</v>
      </c>
      <c r="V1089" s="798" t="s">
        <v>724</v>
      </c>
      <c r="W1089" s="798" t="s">
        <v>8209</v>
      </c>
      <c r="X1089" s="798" t="s">
        <v>8210</v>
      </c>
      <c r="Y1089" s="798" t="s">
        <v>727</v>
      </c>
      <c r="Z1089" s="734" t="s">
        <v>8211</v>
      </c>
      <c r="AA1089" s="798"/>
      <c r="AB1089" s="734" t="s">
        <v>8141</v>
      </c>
      <c r="AC1089" s="734"/>
      <c r="AD1089" s="734">
        <v>75008</v>
      </c>
      <c r="AE1089" s="734" t="s">
        <v>1982</v>
      </c>
      <c r="AF1089" s="734" t="s">
        <v>8142</v>
      </c>
      <c r="AG1089" s="734" t="s">
        <v>724</v>
      </c>
      <c r="AH1089" s="734" t="s">
        <v>7999</v>
      </c>
      <c r="AI1089" s="734" t="s">
        <v>8000</v>
      </c>
      <c r="AJ1089" s="734" t="s">
        <v>727</v>
      </c>
      <c r="AK1089" s="734"/>
      <c r="AL1089" s="734" t="s">
        <v>8001</v>
      </c>
      <c r="AM1089" s="738"/>
      <c r="AN1089" s="738"/>
      <c r="AO1089" s="739"/>
      <c r="AP1089" s="691" t="s">
        <v>734</v>
      </c>
      <c r="AQ1089" s="810" t="s">
        <v>734</v>
      </c>
      <c r="AR1089" s="742" t="s">
        <v>748</v>
      </c>
      <c r="AS1089" s="810" t="s">
        <v>8212</v>
      </c>
      <c r="AT1089" s="810"/>
      <c r="AU1089" s="743">
        <v>43098</v>
      </c>
      <c r="AV1089" s="743">
        <v>44923</v>
      </c>
      <c r="AW1089" s="744">
        <v>86</v>
      </c>
      <c r="AX1089" s="743">
        <v>43098</v>
      </c>
      <c r="AY1089" s="810" t="s">
        <v>8213</v>
      </c>
      <c r="AZ1089" s="811" t="s">
        <v>3456</v>
      </c>
      <c r="BA1089" s="734"/>
      <c r="BB1089" s="734" t="s">
        <v>7981</v>
      </c>
      <c r="BC1089" s="734"/>
      <c r="BD1089" s="734"/>
      <c r="BE1089" s="798" t="s">
        <v>1358</v>
      </c>
      <c r="BF1089" s="723" t="s">
        <v>738</v>
      </c>
      <c r="BG1089" s="746" t="s">
        <v>737</v>
      </c>
      <c r="BH1089" s="746"/>
      <c r="BI1089" s="747"/>
    </row>
    <row r="1090" spans="1:61" ht="78" customHeight="1">
      <c r="A1090" s="875">
        <v>860010008</v>
      </c>
      <c r="B1090" s="876">
        <v>86</v>
      </c>
      <c r="C1090" s="727" t="s">
        <v>713</v>
      </c>
      <c r="D1090" s="727"/>
      <c r="E1090" s="728" t="s">
        <v>714</v>
      </c>
      <c r="F1090" s="728"/>
      <c r="G1090" s="798" t="s">
        <v>747</v>
      </c>
      <c r="H1090" s="798" t="s">
        <v>748</v>
      </c>
      <c r="I1090" s="730">
        <v>500</v>
      </c>
      <c r="J1090" s="727" t="s">
        <v>749</v>
      </c>
      <c r="K1090" s="807" t="s">
        <v>8214</v>
      </c>
      <c r="L1090" s="877">
        <v>860009968</v>
      </c>
      <c r="M1090" s="733" t="s">
        <v>8215</v>
      </c>
      <c r="N1090" s="769" t="s">
        <v>7975</v>
      </c>
      <c r="O1090" s="734" t="s">
        <v>8216</v>
      </c>
      <c r="P1090" s="734"/>
      <c r="Q1090" s="798"/>
      <c r="R1090" s="736">
        <v>86120</v>
      </c>
      <c r="S1090" s="734" t="s">
        <v>8217</v>
      </c>
      <c r="T1090" s="728" t="s">
        <v>2084</v>
      </c>
      <c r="U1090" s="737" t="s">
        <v>8218</v>
      </c>
      <c r="V1090" s="798"/>
      <c r="W1090" s="798"/>
      <c r="X1090" s="798"/>
      <c r="Y1090" s="798" t="s">
        <v>727</v>
      </c>
      <c r="Z1090" s="734" t="s">
        <v>8219</v>
      </c>
      <c r="AA1090" s="798"/>
      <c r="AB1090" s="734" t="s">
        <v>8216</v>
      </c>
      <c r="AC1090" s="734"/>
      <c r="AD1090" s="734">
        <v>86120</v>
      </c>
      <c r="AE1090" s="734" t="s">
        <v>8217</v>
      </c>
      <c r="AF1090" s="734"/>
      <c r="AG1090" s="734" t="s">
        <v>724</v>
      </c>
      <c r="AH1090" s="734" t="s">
        <v>7999</v>
      </c>
      <c r="AI1090" s="734" t="s">
        <v>8000</v>
      </c>
      <c r="AJ1090" s="734" t="s">
        <v>727</v>
      </c>
      <c r="AK1090" s="734"/>
      <c r="AL1090" s="734" t="s">
        <v>8001</v>
      </c>
      <c r="AM1090" s="738"/>
      <c r="AN1090" s="738"/>
      <c r="AO1090" s="739"/>
      <c r="AP1090" s="691" t="s">
        <v>734</v>
      </c>
      <c r="AQ1090" s="810" t="s">
        <v>734</v>
      </c>
      <c r="AR1090" s="742" t="s">
        <v>748</v>
      </c>
      <c r="AS1090" s="810" t="s">
        <v>8212</v>
      </c>
      <c r="AT1090" s="810"/>
      <c r="AU1090" s="743">
        <v>43098</v>
      </c>
      <c r="AV1090" s="743">
        <v>44923</v>
      </c>
      <c r="AW1090" s="744">
        <v>86</v>
      </c>
      <c r="AX1090" s="743">
        <v>43098</v>
      </c>
      <c r="AY1090" s="810" t="s">
        <v>8213</v>
      </c>
      <c r="AZ1090" s="811" t="s">
        <v>3456</v>
      </c>
      <c r="BA1090" s="734"/>
      <c r="BB1090" s="734" t="s">
        <v>7981</v>
      </c>
      <c r="BC1090" s="734"/>
      <c r="BD1090" s="734"/>
      <c r="BE1090" s="798" t="s">
        <v>1358</v>
      </c>
      <c r="BF1090" s="723" t="s">
        <v>738</v>
      </c>
      <c r="BG1090" s="746" t="s">
        <v>737</v>
      </c>
      <c r="BH1090" s="746"/>
      <c r="BI1090" s="747"/>
    </row>
    <row r="1091" spans="1:61" ht="72" customHeight="1">
      <c r="A1091" s="875">
        <v>860791037</v>
      </c>
      <c r="B1091" s="876">
        <v>86</v>
      </c>
      <c r="C1091" s="727" t="s">
        <v>713</v>
      </c>
      <c r="D1091" s="727"/>
      <c r="E1091" s="728" t="s">
        <v>714</v>
      </c>
      <c r="F1091" s="728"/>
      <c r="G1091" s="798" t="s">
        <v>747</v>
      </c>
      <c r="H1091" s="798" t="s">
        <v>748</v>
      </c>
      <c r="I1091" s="730">
        <v>500</v>
      </c>
      <c r="J1091" s="727" t="s">
        <v>749</v>
      </c>
      <c r="K1091" s="807" t="s">
        <v>8220</v>
      </c>
      <c r="L1091" s="877">
        <v>860011923</v>
      </c>
      <c r="M1091" s="733" t="s">
        <v>8221</v>
      </c>
      <c r="N1091" s="769" t="s">
        <v>7975</v>
      </c>
      <c r="O1091" s="734" t="s">
        <v>8222</v>
      </c>
      <c r="P1091" s="734"/>
      <c r="Q1091" s="798"/>
      <c r="R1091" s="736">
        <v>86000</v>
      </c>
      <c r="S1091" s="734" t="s">
        <v>1397</v>
      </c>
      <c r="T1091" s="728" t="s">
        <v>2084</v>
      </c>
      <c r="U1091" s="737" t="s">
        <v>8223</v>
      </c>
      <c r="V1091" s="798"/>
      <c r="W1091" s="798"/>
      <c r="X1091" s="798"/>
      <c r="Y1091" s="798"/>
      <c r="Z1091" s="734" t="s">
        <v>8224</v>
      </c>
      <c r="AA1091" s="798"/>
      <c r="AB1091" s="734" t="s">
        <v>8222</v>
      </c>
      <c r="AC1091" s="734"/>
      <c r="AD1091" s="734">
        <v>86000</v>
      </c>
      <c r="AE1091" s="734" t="s">
        <v>1397</v>
      </c>
      <c r="AF1091" s="734" t="s">
        <v>8224</v>
      </c>
      <c r="AG1091" s="734" t="s">
        <v>724</v>
      </c>
      <c r="AH1091" s="734" t="s">
        <v>7999</v>
      </c>
      <c r="AI1091" s="734" t="s">
        <v>8000</v>
      </c>
      <c r="AJ1091" s="734" t="s">
        <v>727</v>
      </c>
      <c r="AK1091" s="734"/>
      <c r="AL1091" s="734" t="s">
        <v>8001</v>
      </c>
      <c r="AM1091" s="738"/>
      <c r="AN1091" s="738"/>
      <c r="AO1091" s="739"/>
      <c r="AP1091" s="691" t="s">
        <v>734</v>
      </c>
      <c r="AQ1091" s="810" t="s">
        <v>734</v>
      </c>
      <c r="AR1091" s="742" t="s">
        <v>748</v>
      </c>
      <c r="AS1091" s="810" t="s">
        <v>8212</v>
      </c>
      <c r="AT1091" s="810"/>
      <c r="AU1091" s="743">
        <v>43098</v>
      </c>
      <c r="AV1091" s="743">
        <v>44923</v>
      </c>
      <c r="AW1091" s="744">
        <v>86</v>
      </c>
      <c r="AX1091" s="743">
        <v>43098</v>
      </c>
      <c r="AY1091" s="810" t="s">
        <v>8213</v>
      </c>
      <c r="AZ1091" s="811" t="s">
        <v>3456</v>
      </c>
      <c r="BA1091" s="734"/>
      <c r="BB1091" s="734" t="s">
        <v>7981</v>
      </c>
      <c r="BC1091" s="734"/>
      <c r="BD1091" s="734"/>
      <c r="BE1091" s="798" t="s">
        <v>1358</v>
      </c>
      <c r="BF1091" s="723" t="s">
        <v>738</v>
      </c>
      <c r="BG1091" s="746" t="s">
        <v>737</v>
      </c>
      <c r="BH1091" s="746"/>
      <c r="BI1091" s="747"/>
    </row>
    <row r="1092" spans="1:61" ht="61.5" customHeight="1">
      <c r="A1092" s="879">
        <v>860013713</v>
      </c>
      <c r="B1092" s="880">
        <v>86</v>
      </c>
      <c r="C1092" s="727" t="s">
        <v>713</v>
      </c>
      <c r="D1092" s="727"/>
      <c r="E1092" s="728" t="s">
        <v>714</v>
      </c>
      <c r="F1092" s="728"/>
      <c r="G1092" s="791" t="s">
        <v>907</v>
      </c>
      <c r="H1092" s="727" t="s">
        <v>748</v>
      </c>
      <c r="I1092" s="730">
        <v>207</v>
      </c>
      <c r="J1092" s="727" t="s">
        <v>908</v>
      </c>
      <c r="K1092" s="881" t="s">
        <v>8225</v>
      </c>
      <c r="L1092" s="800">
        <v>860013705</v>
      </c>
      <c r="M1092" s="733" t="s">
        <v>8226</v>
      </c>
      <c r="N1092" s="769" t="s">
        <v>7975</v>
      </c>
      <c r="O1092" s="734" t="s">
        <v>8227</v>
      </c>
      <c r="P1092" s="734"/>
      <c r="Q1092" s="727"/>
      <c r="R1092" s="736">
        <v>86200</v>
      </c>
      <c r="S1092" s="734" t="s">
        <v>721</v>
      </c>
      <c r="T1092" s="728" t="s">
        <v>2084</v>
      </c>
      <c r="U1092" s="737" t="s">
        <v>8228</v>
      </c>
      <c r="V1092" s="727"/>
      <c r="W1092" s="727"/>
      <c r="X1092" s="727"/>
      <c r="Y1092" s="727"/>
      <c r="Z1092" s="734"/>
      <c r="AA1092" s="727"/>
      <c r="AB1092" s="734" t="s">
        <v>8229</v>
      </c>
      <c r="AC1092" s="734"/>
      <c r="AD1092" s="734">
        <v>86140</v>
      </c>
      <c r="AE1092" s="734" t="s">
        <v>8230</v>
      </c>
      <c r="AF1092" s="734"/>
      <c r="AG1092" s="727"/>
      <c r="AH1092" s="727"/>
      <c r="AI1092" s="727"/>
      <c r="AJ1092" s="727"/>
      <c r="AK1092" s="727"/>
      <c r="AL1092" s="727"/>
      <c r="AM1092" s="738"/>
      <c r="AN1092" s="738"/>
      <c r="AO1092" s="739"/>
      <c r="AP1092" s="740" t="s">
        <v>737</v>
      </c>
      <c r="AQ1092" s="789" t="s">
        <v>737</v>
      </c>
      <c r="AR1092" s="691"/>
      <c r="AS1092" s="789"/>
      <c r="AT1092" s="789"/>
      <c r="AU1092" s="765" t="s">
        <v>763</v>
      </c>
      <c r="AV1092" s="765" t="s">
        <v>763</v>
      </c>
      <c r="AW1092" s="766" t="s">
        <v>763</v>
      </c>
      <c r="AX1092" s="941"/>
      <c r="AY1092" s="789"/>
      <c r="AZ1092" s="789"/>
      <c r="BA1092" s="734" t="s">
        <v>4744</v>
      </c>
      <c r="BB1092" s="727"/>
      <c r="BC1092" s="734"/>
      <c r="BD1092" s="734"/>
      <c r="BE1092" s="735" t="s">
        <v>855</v>
      </c>
      <c r="BF1092" s="723" t="s">
        <v>738</v>
      </c>
      <c r="BG1092" s="746" t="s">
        <v>737</v>
      </c>
      <c r="BH1092" s="746"/>
      <c r="BI1092" s="747"/>
    </row>
    <row r="1093" spans="1:61" ht="65.25" customHeight="1">
      <c r="A1093" s="749">
        <v>470014515</v>
      </c>
      <c r="B1093" s="849">
        <v>47</v>
      </c>
      <c r="C1093" s="727" t="s">
        <v>999</v>
      </c>
      <c r="D1093" s="727"/>
      <c r="E1093" s="753" t="s">
        <v>1714</v>
      </c>
      <c r="F1093" s="753"/>
      <c r="G1093" s="736" t="s">
        <v>747</v>
      </c>
      <c r="H1093" s="754" t="s">
        <v>748</v>
      </c>
      <c r="I1093" s="755">
        <v>500</v>
      </c>
      <c r="J1093" s="756" t="s">
        <v>749</v>
      </c>
      <c r="K1093" s="757" t="s">
        <v>8231</v>
      </c>
      <c r="L1093" s="758">
        <v>470019886</v>
      </c>
      <c r="M1093" s="733" t="s">
        <v>8232</v>
      </c>
      <c r="N1093" s="769" t="s">
        <v>7975</v>
      </c>
      <c r="O1093" s="734" t="s">
        <v>8233</v>
      </c>
      <c r="P1093" s="760"/>
      <c r="Q1093" s="736"/>
      <c r="R1093" s="736">
        <v>47360</v>
      </c>
      <c r="S1093" s="761" t="s">
        <v>8234</v>
      </c>
      <c r="T1093" s="728" t="s">
        <v>2084</v>
      </c>
      <c r="U1093" s="737" t="s">
        <v>8235</v>
      </c>
      <c r="V1093" s="736"/>
      <c r="W1093" s="736"/>
      <c r="X1093" s="736"/>
      <c r="Y1093" s="736"/>
      <c r="Z1093" s="736" t="s">
        <v>8236</v>
      </c>
      <c r="AA1093" s="736"/>
      <c r="AB1093" s="734" t="s">
        <v>8237</v>
      </c>
      <c r="AC1093" s="736"/>
      <c r="AD1093" s="736">
        <v>47360</v>
      </c>
      <c r="AE1093" s="734" t="s">
        <v>8234</v>
      </c>
      <c r="AF1093" s="736"/>
      <c r="AG1093" s="736"/>
      <c r="AH1093" s="736"/>
      <c r="AI1093" s="736"/>
      <c r="AJ1093" s="734"/>
      <c r="AK1093" s="736"/>
      <c r="AL1093" s="736"/>
      <c r="AM1093" s="763"/>
      <c r="AN1093" s="738"/>
      <c r="AO1093" s="739"/>
      <c r="AP1093" s="691" t="s">
        <v>734</v>
      </c>
      <c r="AQ1093" s="691" t="s">
        <v>737</v>
      </c>
      <c r="AR1093" s="691"/>
      <c r="AS1093" s="691"/>
      <c r="AT1093" s="691" t="s">
        <v>8131</v>
      </c>
      <c r="AU1093" s="765"/>
      <c r="AV1093" s="765"/>
      <c r="AW1093" s="766"/>
      <c r="AX1093" s="765"/>
      <c r="AY1093" s="691"/>
      <c r="AZ1093" s="765"/>
      <c r="BA1093" s="873" t="s">
        <v>8132</v>
      </c>
      <c r="BB1093" s="734" t="s">
        <v>8238</v>
      </c>
      <c r="BC1093" s="736"/>
      <c r="BD1093" s="736"/>
      <c r="BE1093" s="734" t="s">
        <v>1451</v>
      </c>
      <c r="BF1093" s="794" t="s">
        <v>1723</v>
      </c>
      <c r="BG1093" s="746" t="s">
        <v>737</v>
      </c>
      <c r="BH1093" s="746"/>
      <c r="BI1093" s="747"/>
    </row>
    <row r="1094" spans="1:61" ht="81.75" customHeight="1">
      <c r="A1094" s="805">
        <v>160011706</v>
      </c>
      <c r="B1094" s="712">
        <v>16</v>
      </c>
      <c r="C1094" s="727" t="s">
        <v>842</v>
      </c>
      <c r="D1094" s="727"/>
      <c r="E1094" s="797" t="s">
        <v>927</v>
      </c>
      <c r="F1094" s="798"/>
      <c r="G1094" s="791" t="s">
        <v>747</v>
      </c>
      <c r="H1094" s="791" t="s">
        <v>748</v>
      </c>
      <c r="I1094" s="730">
        <v>500</v>
      </c>
      <c r="J1094" s="727" t="s">
        <v>749</v>
      </c>
      <c r="K1094" s="848" t="s">
        <v>8239</v>
      </c>
      <c r="L1094" s="800">
        <v>330050899</v>
      </c>
      <c r="M1094" s="733" t="s">
        <v>8240</v>
      </c>
      <c r="N1094" s="769" t="s">
        <v>8241</v>
      </c>
      <c r="O1094" s="734" t="s">
        <v>8242</v>
      </c>
      <c r="P1094" s="734" t="s">
        <v>8243</v>
      </c>
      <c r="Q1094" s="760"/>
      <c r="R1094" s="736">
        <v>16270</v>
      </c>
      <c r="S1094" s="734" t="s">
        <v>8244</v>
      </c>
      <c r="T1094" s="728" t="s">
        <v>2084</v>
      </c>
      <c r="U1094" s="737" t="s">
        <v>8245</v>
      </c>
      <c r="V1094" s="798"/>
      <c r="W1094" s="798"/>
      <c r="X1094" s="798"/>
      <c r="Y1094" s="798"/>
      <c r="Z1094" s="734" t="s">
        <v>8246</v>
      </c>
      <c r="AA1094" s="808"/>
      <c r="AB1094" s="734" t="s">
        <v>8247</v>
      </c>
      <c r="AC1094" s="734" t="s">
        <v>8248</v>
      </c>
      <c r="AD1094" s="734">
        <v>33070</v>
      </c>
      <c r="AE1094" s="734" t="s">
        <v>1559</v>
      </c>
      <c r="AF1094" s="734" t="s">
        <v>8249</v>
      </c>
      <c r="AG1094" s="798"/>
      <c r="AH1094" s="798"/>
      <c r="AI1094" s="798"/>
      <c r="AJ1094" s="798"/>
      <c r="AK1094" s="798"/>
      <c r="AL1094" s="798"/>
      <c r="AM1094" s="802"/>
      <c r="AN1094" s="738"/>
      <c r="AO1094" s="739"/>
      <c r="AP1094" s="691" t="s">
        <v>734</v>
      </c>
      <c r="AQ1094" s="712" t="s">
        <v>734</v>
      </c>
      <c r="AR1094" s="742" t="s">
        <v>748</v>
      </c>
      <c r="AS1094" s="810" t="s">
        <v>8250</v>
      </c>
      <c r="AT1094" s="712"/>
      <c r="AU1094" s="743">
        <v>45627</v>
      </c>
      <c r="AV1094" s="743">
        <v>47452</v>
      </c>
      <c r="AW1094" s="744">
        <v>16</v>
      </c>
      <c r="AX1094" s="811">
        <v>45809</v>
      </c>
      <c r="AY1094" s="810" t="s">
        <v>869</v>
      </c>
      <c r="AZ1094" s="810"/>
      <c r="BA1094" s="734"/>
      <c r="BB1094" s="773" t="s">
        <v>8251</v>
      </c>
      <c r="BC1094" s="734"/>
      <c r="BD1094" s="734"/>
      <c r="BE1094" s="845" t="s">
        <v>1693</v>
      </c>
      <c r="BF1094" s="892" t="s">
        <v>947</v>
      </c>
      <c r="BG1094" s="746" t="s">
        <v>737</v>
      </c>
      <c r="BH1094" s="746"/>
      <c r="BI1094" s="747"/>
    </row>
    <row r="1095" spans="1:61" ht="78" customHeight="1">
      <c r="A1095" s="846">
        <v>170021364</v>
      </c>
      <c r="B1095" s="834">
        <v>17</v>
      </c>
      <c r="C1095" s="751" t="s">
        <v>1277</v>
      </c>
      <c r="D1095" s="753"/>
      <c r="E1095" s="753" t="s">
        <v>1435</v>
      </c>
      <c r="F1095" s="785"/>
      <c r="G1095" s="754" t="s">
        <v>747</v>
      </c>
      <c r="H1095" s="754" t="s">
        <v>748</v>
      </c>
      <c r="I1095" s="847">
        <v>500</v>
      </c>
      <c r="J1095" s="843" t="s">
        <v>749</v>
      </c>
      <c r="K1095" s="848" t="s">
        <v>8252</v>
      </c>
      <c r="L1095" s="786">
        <v>330050899</v>
      </c>
      <c r="M1095" s="733" t="s">
        <v>8240</v>
      </c>
      <c r="N1095" s="769" t="s">
        <v>8241</v>
      </c>
      <c r="O1095" s="734" t="s">
        <v>8253</v>
      </c>
      <c r="P1095" s="734"/>
      <c r="Q1095" s="760"/>
      <c r="R1095" s="736">
        <v>17500</v>
      </c>
      <c r="S1095" s="760" t="s">
        <v>1480</v>
      </c>
      <c r="T1095" s="728" t="s">
        <v>2084</v>
      </c>
      <c r="U1095" s="737" t="s">
        <v>8254</v>
      </c>
      <c r="V1095" s="736" t="s">
        <v>724</v>
      </c>
      <c r="W1095" s="734" t="s">
        <v>8255</v>
      </c>
      <c r="X1095" s="736" t="s">
        <v>1032</v>
      </c>
      <c r="Y1095" s="736" t="s">
        <v>727</v>
      </c>
      <c r="Z1095" s="736" t="s">
        <v>8256</v>
      </c>
      <c r="AA1095" s="736"/>
      <c r="AB1095" s="734" t="s">
        <v>8257</v>
      </c>
      <c r="AC1095" s="736" t="s">
        <v>8248</v>
      </c>
      <c r="AD1095" s="736">
        <v>33070</v>
      </c>
      <c r="AE1095" s="734" t="s">
        <v>1559</v>
      </c>
      <c r="AF1095" s="736" t="s">
        <v>8249</v>
      </c>
      <c r="AG1095" s="734"/>
      <c r="AH1095" s="734"/>
      <c r="AI1095" s="734"/>
      <c r="AJ1095" s="734"/>
      <c r="AK1095" s="922" t="s">
        <v>8258</v>
      </c>
      <c r="AL1095" s="734"/>
      <c r="AM1095" s="763"/>
      <c r="AN1095" s="738"/>
      <c r="AO1095" s="739"/>
      <c r="AP1095" s="904" t="s">
        <v>734</v>
      </c>
      <c r="AQ1095" s="822" t="s">
        <v>734</v>
      </c>
      <c r="AR1095" s="742" t="s">
        <v>748</v>
      </c>
      <c r="AS1095" s="742" t="s">
        <v>8259</v>
      </c>
      <c r="AT1095" s="822" t="s">
        <v>8260</v>
      </c>
      <c r="AU1095" s="743">
        <v>43466</v>
      </c>
      <c r="AV1095" s="743">
        <v>46022</v>
      </c>
      <c r="AW1095" s="744">
        <v>17</v>
      </c>
      <c r="AX1095" s="743">
        <v>45459</v>
      </c>
      <c r="AY1095" s="712" t="s">
        <v>8261</v>
      </c>
      <c r="AZ1095" s="775" t="s">
        <v>737</v>
      </c>
      <c r="BA1095" s="734"/>
      <c r="BB1095" s="734" t="s">
        <v>8262</v>
      </c>
      <c r="BC1095" s="793" t="s">
        <v>1713</v>
      </c>
      <c r="BD1095" s="793"/>
      <c r="BE1095" s="767" t="s">
        <v>1277</v>
      </c>
      <c r="BF1095" s="944" t="s">
        <v>1452</v>
      </c>
      <c r="BG1095" s="746" t="s">
        <v>737</v>
      </c>
      <c r="BH1095" s="746"/>
      <c r="BI1095" s="747"/>
    </row>
    <row r="1096" spans="1:61" ht="63" customHeight="1">
      <c r="A1096" s="846">
        <v>170023246</v>
      </c>
      <c r="B1096" s="834">
        <v>17</v>
      </c>
      <c r="C1096" s="734" t="s">
        <v>1277</v>
      </c>
      <c r="D1096" s="728"/>
      <c r="E1096" s="753" t="s">
        <v>1435</v>
      </c>
      <c r="F1096" s="785"/>
      <c r="G1096" s="754" t="s">
        <v>747</v>
      </c>
      <c r="H1096" s="754" t="s">
        <v>748</v>
      </c>
      <c r="I1096" s="847">
        <v>500</v>
      </c>
      <c r="J1096" s="843" t="s">
        <v>749</v>
      </c>
      <c r="K1096" s="856" t="s">
        <v>8263</v>
      </c>
      <c r="L1096" s="786">
        <v>330050899</v>
      </c>
      <c r="M1096" s="733" t="s">
        <v>8240</v>
      </c>
      <c r="N1096" s="769" t="s">
        <v>8241</v>
      </c>
      <c r="O1096" s="734" t="s">
        <v>8264</v>
      </c>
      <c r="P1096" s="734" t="s">
        <v>8265</v>
      </c>
      <c r="Q1096" s="760"/>
      <c r="R1096" s="736">
        <v>17170</v>
      </c>
      <c r="S1096" s="760" t="s">
        <v>5568</v>
      </c>
      <c r="T1096" s="728" t="s">
        <v>2084</v>
      </c>
      <c r="U1096" s="737" t="s">
        <v>8266</v>
      </c>
      <c r="V1096" s="736" t="s">
        <v>724</v>
      </c>
      <c r="W1096" s="734" t="s">
        <v>8255</v>
      </c>
      <c r="X1096" s="736" t="s">
        <v>1032</v>
      </c>
      <c r="Y1096" s="736" t="s">
        <v>727</v>
      </c>
      <c r="Z1096" s="736" t="s">
        <v>8267</v>
      </c>
      <c r="AA1096" s="736"/>
      <c r="AB1096" s="734" t="s">
        <v>8257</v>
      </c>
      <c r="AC1096" s="736" t="s">
        <v>8248</v>
      </c>
      <c r="AD1096" s="736">
        <v>33070</v>
      </c>
      <c r="AE1096" s="734" t="s">
        <v>1559</v>
      </c>
      <c r="AF1096" s="736" t="s">
        <v>8249</v>
      </c>
      <c r="AG1096" s="734"/>
      <c r="AH1096" s="734"/>
      <c r="AI1096" s="734"/>
      <c r="AJ1096" s="734"/>
      <c r="AK1096" s="922" t="s">
        <v>8258</v>
      </c>
      <c r="AL1096" s="734"/>
      <c r="AM1096" s="763"/>
      <c r="AN1096" s="738"/>
      <c r="AO1096" s="739"/>
      <c r="AP1096" s="904" t="s">
        <v>734</v>
      </c>
      <c r="AQ1096" s="822" t="s">
        <v>734</v>
      </c>
      <c r="AR1096" s="742" t="s">
        <v>748</v>
      </c>
      <c r="AS1096" s="742" t="s">
        <v>8259</v>
      </c>
      <c r="AT1096" s="822" t="s">
        <v>8260</v>
      </c>
      <c r="AU1096" s="743">
        <v>43466</v>
      </c>
      <c r="AV1096" s="743">
        <v>46022</v>
      </c>
      <c r="AW1096" s="744">
        <v>17</v>
      </c>
      <c r="AX1096" s="743">
        <v>45459</v>
      </c>
      <c r="AY1096" s="712" t="s">
        <v>8261</v>
      </c>
      <c r="AZ1096" s="775" t="s">
        <v>737</v>
      </c>
      <c r="BA1096" s="734"/>
      <c r="BB1096" s="734" t="s">
        <v>8268</v>
      </c>
      <c r="BC1096" s="793" t="s">
        <v>1713</v>
      </c>
      <c r="BD1096" s="793"/>
      <c r="BE1096" s="734" t="s">
        <v>1277</v>
      </c>
      <c r="BF1096" s="944" t="s">
        <v>1452</v>
      </c>
      <c r="BG1096" s="746" t="s">
        <v>737</v>
      </c>
      <c r="BH1096" s="746"/>
      <c r="BI1096" s="747"/>
    </row>
    <row r="1097" spans="1:61" ht="81" customHeight="1">
      <c r="A1097" s="875">
        <v>190010884</v>
      </c>
      <c r="B1097" s="987">
        <v>19</v>
      </c>
      <c r="C1097" s="751" t="s">
        <v>1787</v>
      </c>
      <c r="D1097" s="833"/>
      <c r="E1097" s="727" t="s">
        <v>1000</v>
      </c>
      <c r="F1097" s="727"/>
      <c r="G1097" s="798" t="s">
        <v>747</v>
      </c>
      <c r="H1097" s="798" t="s">
        <v>748</v>
      </c>
      <c r="I1097" s="730">
        <v>500</v>
      </c>
      <c r="J1097" s="727" t="s">
        <v>749</v>
      </c>
      <c r="K1097" s="807" t="s">
        <v>8269</v>
      </c>
      <c r="L1097" s="877">
        <v>330050899</v>
      </c>
      <c r="M1097" s="733" t="s">
        <v>8240</v>
      </c>
      <c r="N1097" s="769" t="s">
        <v>8241</v>
      </c>
      <c r="O1097" s="734" t="s">
        <v>8270</v>
      </c>
      <c r="P1097" s="734"/>
      <c r="Q1097" s="798"/>
      <c r="R1097" s="736">
        <v>19360</v>
      </c>
      <c r="S1097" s="734" t="s">
        <v>8271</v>
      </c>
      <c r="T1097" s="728" t="s">
        <v>2084</v>
      </c>
      <c r="U1097" s="737" t="s">
        <v>8272</v>
      </c>
      <c r="V1097" s="798" t="s">
        <v>724</v>
      </c>
      <c r="W1097" s="798" t="s">
        <v>8273</v>
      </c>
      <c r="X1097" s="798" t="s">
        <v>8274</v>
      </c>
      <c r="Y1097" s="798" t="s">
        <v>727</v>
      </c>
      <c r="Z1097" s="734" t="s">
        <v>8275</v>
      </c>
      <c r="AA1097" s="798" t="s">
        <v>8276</v>
      </c>
      <c r="AB1097" s="734" t="s">
        <v>8247</v>
      </c>
      <c r="AC1097" s="734" t="s">
        <v>8248</v>
      </c>
      <c r="AD1097" s="734">
        <v>33070</v>
      </c>
      <c r="AE1097" s="734" t="s">
        <v>1559</v>
      </c>
      <c r="AF1097" s="734" t="s">
        <v>8249</v>
      </c>
      <c r="AG1097" s="798"/>
      <c r="AH1097" s="798"/>
      <c r="AI1097" s="798"/>
      <c r="AJ1097" s="798"/>
      <c r="AK1097" s="798"/>
      <c r="AL1097" s="798"/>
      <c r="AM1097" s="738"/>
      <c r="AN1097" s="738"/>
      <c r="AO1097" s="739"/>
      <c r="AP1097" s="691" t="s">
        <v>734</v>
      </c>
      <c r="AQ1097" s="740" t="s">
        <v>737</v>
      </c>
      <c r="AR1097" s="691"/>
      <c r="AS1097" s="740"/>
      <c r="AT1097" s="740"/>
      <c r="AU1097" s="765" t="s">
        <v>763</v>
      </c>
      <c r="AV1097" s="765" t="s">
        <v>763</v>
      </c>
      <c r="AW1097" s="766" t="s">
        <v>763</v>
      </c>
      <c r="AX1097" s="772"/>
      <c r="AY1097" s="740"/>
      <c r="AZ1097" s="740"/>
      <c r="BA1097" s="734"/>
      <c r="BB1097" s="734" t="s">
        <v>8277</v>
      </c>
      <c r="BC1097" s="798"/>
      <c r="BD1097" s="798"/>
      <c r="BE1097" s="798" t="s">
        <v>713</v>
      </c>
      <c r="BF1097" s="730" t="s">
        <v>1013</v>
      </c>
      <c r="BG1097" s="746" t="s">
        <v>737</v>
      </c>
      <c r="BH1097" s="746"/>
      <c r="BI1097" s="747"/>
    </row>
    <row r="1098" spans="1:61" ht="62.25" customHeight="1">
      <c r="A1098" s="749">
        <v>240006379</v>
      </c>
      <c r="B1098" s="840">
        <v>24</v>
      </c>
      <c r="C1098" s="753" t="s">
        <v>765</v>
      </c>
      <c r="D1098" s="728"/>
      <c r="E1098" s="753" t="s">
        <v>4106</v>
      </c>
      <c r="F1098" s="753" t="s">
        <v>1594</v>
      </c>
      <c r="G1098" s="736" t="s">
        <v>747</v>
      </c>
      <c r="H1098" s="754" t="s">
        <v>748</v>
      </c>
      <c r="I1098" s="755">
        <v>500</v>
      </c>
      <c r="J1098" s="756" t="s">
        <v>749</v>
      </c>
      <c r="K1098" s="757" t="s">
        <v>8278</v>
      </c>
      <c r="L1098" s="758">
        <v>330050899</v>
      </c>
      <c r="M1098" s="733" t="s">
        <v>8240</v>
      </c>
      <c r="N1098" s="769" t="s">
        <v>8241</v>
      </c>
      <c r="O1098" s="734" t="s">
        <v>8279</v>
      </c>
      <c r="P1098" s="734" t="s">
        <v>8280</v>
      </c>
      <c r="Q1098" s="736"/>
      <c r="R1098" s="736">
        <v>24130</v>
      </c>
      <c r="S1098" s="761" t="s">
        <v>8281</v>
      </c>
      <c r="T1098" s="728" t="s">
        <v>2084</v>
      </c>
      <c r="U1098" s="737" t="s">
        <v>8282</v>
      </c>
      <c r="V1098" s="736" t="s">
        <v>813</v>
      </c>
      <c r="W1098" s="736" t="s">
        <v>8283</v>
      </c>
      <c r="X1098" s="736" t="s">
        <v>8284</v>
      </c>
      <c r="Y1098" s="736"/>
      <c r="Z1098" s="736" t="s">
        <v>8285</v>
      </c>
      <c r="AA1098" s="736"/>
      <c r="AB1098" s="734" t="s">
        <v>8247</v>
      </c>
      <c r="AC1098" s="734" t="s">
        <v>8248</v>
      </c>
      <c r="AD1098" s="734">
        <v>33070</v>
      </c>
      <c r="AE1098" s="734" t="s">
        <v>1559</v>
      </c>
      <c r="AF1098" s="734" t="s">
        <v>8249</v>
      </c>
      <c r="AG1098" s="736"/>
      <c r="AH1098" s="736"/>
      <c r="AI1098" s="736"/>
      <c r="AJ1098" s="736"/>
      <c r="AK1098" s="736"/>
      <c r="AL1098" s="736"/>
      <c r="AM1098" s="763"/>
      <c r="AN1098" s="738"/>
      <c r="AO1098" s="764"/>
      <c r="AP1098" s="691" t="s">
        <v>734</v>
      </c>
      <c r="AQ1098" s="742" t="s">
        <v>734</v>
      </c>
      <c r="AR1098" s="742" t="s">
        <v>748</v>
      </c>
      <c r="AS1098" s="775" t="s">
        <v>8286</v>
      </c>
      <c r="AT1098" s="742"/>
      <c r="AU1098" s="743">
        <v>44562</v>
      </c>
      <c r="AV1098" s="743">
        <v>46387</v>
      </c>
      <c r="AW1098" s="744">
        <v>24</v>
      </c>
      <c r="AX1098" s="743">
        <v>44694</v>
      </c>
      <c r="AY1098" s="1059" t="s">
        <v>8287</v>
      </c>
      <c r="AZ1098" s="775" t="s">
        <v>734</v>
      </c>
      <c r="BA1098" s="734"/>
      <c r="BB1098" s="736"/>
      <c r="BC1098" s="736"/>
      <c r="BD1098" s="736"/>
      <c r="BE1098" s="773" t="s">
        <v>1049</v>
      </c>
      <c r="BF1098" s="768" t="s">
        <v>1610</v>
      </c>
      <c r="BG1098" s="746" t="s">
        <v>737</v>
      </c>
      <c r="BH1098" s="746"/>
      <c r="BI1098" s="747"/>
    </row>
    <row r="1099" spans="1:61" ht="57.75" customHeight="1">
      <c r="A1099" s="749">
        <v>240014506</v>
      </c>
      <c r="B1099" s="840">
        <v>24</v>
      </c>
      <c r="C1099" s="753" t="s">
        <v>765</v>
      </c>
      <c r="D1099" s="728"/>
      <c r="E1099" s="753" t="s">
        <v>4106</v>
      </c>
      <c r="F1099" s="753" t="s">
        <v>1594</v>
      </c>
      <c r="G1099" s="736" t="s">
        <v>747</v>
      </c>
      <c r="H1099" s="754" t="s">
        <v>748</v>
      </c>
      <c r="I1099" s="755">
        <v>500</v>
      </c>
      <c r="J1099" s="756" t="s">
        <v>749</v>
      </c>
      <c r="K1099" s="778" t="s">
        <v>8288</v>
      </c>
      <c r="L1099" s="758">
        <v>330050899</v>
      </c>
      <c r="M1099" s="733" t="s">
        <v>8240</v>
      </c>
      <c r="N1099" s="769" t="s">
        <v>8241</v>
      </c>
      <c r="O1099" s="734" t="s">
        <v>8289</v>
      </c>
      <c r="P1099" s="760"/>
      <c r="Q1099" s="736"/>
      <c r="R1099" s="736">
        <v>24530</v>
      </c>
      <c r="S1099" s="761" t="s">
        <v>8290</v>
      </c>
      <c r="T1099" s="728" t="s">
        <v>2084</v>
      </c>
      <c r="U1099" s="737" t="s">
        <v>8282</v>
      </c>
      <c r="V1099" s="736" t="s">
        <v>813</v>
      </c>
      <c r="W1099" s="736" t="s">
        <v>8291</v>
      </c>
      <c r="X1099" s="736" t="s">
        <v>8292</v>
      </c>
      <c r="Y1099" s="736"/>
      <c r="Z1099" s="736" t="s">
        <v>8293</v>
      </c>
      <c r="AA1099" s="736"/>
      <c r="AB1099" s="734" t="s">
        <v>8247</v>
      </c>
      <c r="AC1099" s="734" t="s">
        <v>8248</v>
      </c>
      <c r="AD1099" s="734">
        <v>33070</v>
      </c>
      <c r="AE1099" s="734" t="s">
        <v>1559</v>
      </c>
      <c r="AF1099" s="734" t="s">
        <v>8249</v>
      </c>
      <c r="AG1099" s="736"/>
      <c r="AH1099" s="736"/>
      <c r="AI1099" s="736"/>
      <c r="AJ1099" s="736"/>
      <c r="AK1099" s="736"/>
      <c r="AL1099" s="736"/>
      <c r="AM1099" s="763"/>
      <c r="AN1099" s="738"/>
      <c r="AO1099" s="764"/>
      <c r="AP1099" s="691" t="s">
        <v>734</v>
      </c>
      <c r="AQ1099" s="742" t="s">
        <v>734</v>
      </c>
      <c r="AR1099" s="742" t="s">
        <v>748</v>
      </c>
      <c r="AS1099" s="775" t="s">
        <v>8286</v>
      </c>
      <c r="AT1099" s="742"/>
      <c r="AU1099" s="743">
        <v>44562</v>
      </c>
      <c r="AV1099" s="743">
        <v>46387</v>
      </c>
      <c r="AW1099" s="744">
        <v>24</v>
      </c>
      <c r="AX1099" s="743">
        <v>44694</v>
      </c>
      <c r="AY1099" s="1059" t="s">
        <v>8287</v>
      </c>
      <c r="AZ1099" s="775" t="s">
        <v>734</v>
      </c>
      <c r="BA1099" s="734"/>
      <c r="BB1099" s="736"/>
      <c r="BC1099" s="736"/>
      <c r="BD1099" s="736"/>
      <c r="BE1099" s="773" t="s">
        <v>1049</v>
      </c>
      <c r="BF1099" s="768" t="s">
        <v>1610</v>
      </c>
      <c r="BG1099" s="746" t="s">
        <v>737</v>
      </c>
      <c r="BH1099" s="746"/>
      <c r="BI1099" s="747"/>
    </row>
    <row r="1100" spans="1:61" ht="54.75" customHeight="1">
      <c r="A1100" s="749">
        <v>330019019</v>
      </c>
      <c r="B1100" s="825">
        <v>33</v>
      </c>
      <c r="C1100" s="751" t="s">
        <v>857</v>
      </c>
      <c r="D1100" s="752"/>
      <c r="E1100" s="727" t="s">
        <v>1411</v>
      </c>
      <c r="F1100" s="899"/>
      <c r="G1100" s="736" t="s">
        <v>747</v>
      </c>
      <c r="H1100" s="754" t="s">
        <v>748</v>
      </c>
      <c r="I1100" s="755">
        <v>500</v>
      </c>
      <c r="J1100" s="756" t="s">
        <v>749</v>
      </c>
      <c r="K1100" s="757" t="s">
        <v>8294</v>
      </c>
      <c r="L1100" s="758">
        <v>330050899</v>
      </c>
      <c r="M1100" s="733" t="s">
        <v>8240</v>
      </c>
      <c r="N1100" s="769" t="s">
        <v>8241</v>
      </c>
      <c r="O1100" s="734" t="s">
        <v>8295</v>
      </c>
      <c r="P1100" s="760"/>
      <c r="Q1100" s="736"/>
      <c r="R1100" s="736">
        <v>33450</v>
      </c>
      <c r="S1100" s="761" t="s">
        <v>8296</v>
      </c>
      <c r="T1100" s="728" t="s">
        <v>2084</v>
      </c>
      <c r="U1100" s="737" t="s">
        <v>8297</v>
      </c>
      <c r="V1100" s="736"/>
      <c r="W1100" s="736"/>
      <c r="X1100" s="736"/>
      <c r="Y1100" s="736"/>
      <c r="Z1100" s="736" t="s">
        <v>8298</v>
      </c>
      <c r="AA1100" s="734" t="s">
        <v>8299</v>
      </c>
      <c r="AB1100" s="734" t="s">
        <v>8247</v>
      </c>
      <c r="AC1100" s="734" t="s">
        <v>8248</v>
      </c>
      <c r="AD1100" s="734">
        <v>33070</v>
      </c>
      <c r="AE1100" s="734" t="s">
        <v>1559</v>
      </c>
      <c r="AF1100" s="734" t="s">
        <v>8249</v>
      </c>
      <c r="AG1100" s="736"/>
      <c r="AH1100" s="736"/>
      <c r="AI1100" s="736"/>
      <c r="AJ1100" s="736"/>
      <c r="AK1100" s="736"/>
      <c r="AL1100" s="736"/>
      <c r="AM1100" s="763"/>
      <c r="AN1100" s="738"/>
      <c r="AO1100" s="764"/>
      <c r="AP1100" s="691" t="s">
        <v>734</v>
      </c>
      <c r="AQ1100" s="691" t="s">
        <v>737</v>
      </c>
      <c r="AR1100" s="691"/>
      <c r="AS1100" s="752"/>
      <c r="AT1100" s="691"/>
      <c r="AU1100" s="765" t="s">
        <v>763</v>
      </c>
      <c r="AV1100" s="765" t="s">
        <v>763</v>
      </c>
      <c r="AW1100" s="766" t="s">
        <v>763</v>
      </c>
      <c r="AX1100" s="765"/>
      <c r="AY1100" s="691"/>
      <c r="AZ1100" s="752"/>
      <c r="BA1100" s="734"/>
      <c r="BB1100" s="736"/>
      <c r="BC1100" s="736"/>
      <c r="BD1100" s="736"/>
      <c r="BE1100" s="776" t="s">
        <v>3531</v>
      </c>
      <c r="BF1100" s="979" t="s">
        <v>1942</v>
      </c>
      <c r="BG1100" s="746" t="s">
        <v>737</v>
      </c>
      <c r="BH1100" s="746"/>
      <c r="BI1100" s="747"/>
    </row>
    <row r="1101" spans="1:61" ht="24">
      <c r="A1101" s="749">
        <v>330019308</v>
      </c>
      <c r="B1101" s="825">
        <v>33</v>
      </c>
      <c r="C1101" s="751" t="s">
        <v>857</v>
      </c>
      <c r="D1101" s="752"/>
      <c r="E1101" s="727" t="s">
        <v>1411</v>
      </c>
      <c r="F1101" s="899"/>
      <c r="G1101" s="736" t="s">
        <v>747</v>
      </c>
      <c r="H1101" s="754" t="s">
        <v>748</v>
      </c>
      <c r="I1101" s="755">
        <v>500</v>
      </c>
      <c r="J1101" s="756" t="s">
        <v>749</v>
      </c>
      <c r="K1101" s="757" t="s">
        <v>8300</v>
      </c>
      <c r="L1101" s="758">
        <v>330050899</v>
      </c>
      <c r="M1101" s="733" t="s">
        <v>8240</v>
      </c>
      <c r="N1101" s="769" t="s">
        <v>8241</v>
      </c>
      <c r="O1101" s="734" t="s">
        <v>8301</v>
      </c>
      <c r="P1101" s="760"/>
      <c r="Q1101" s="736"/>
      <c r="R1101" s="736">
        <v>33950</v>
      </c>
      <c r="S1101" s="761" t="s">
        <v>8302</v>
      </c>
      <c r="T1101" s="728" t="s">
        <v>2084</v>
      </c>
      <c r="U1101" s="737" t="s">
        <v>8303</v>
      </c>
      <c r="V1101" s="736"/>
      <c r="W1101" s="736"/>
      <c r="X1101" s="736"/>
      <c r="Y1101" s="736"/>
      <c r="Z1101" s="736" t="s">
        <v>8304</v>
      </c>
      <c r="AA1101" s="734" t="s">
        <v>8299</v>
      </c>
      <c r="AB1101" s="734" t="s">
        <v>8247</v>
      </c>
      <c r="AC1101" s="734" t="s">
        <v>8248</v>
      </c>
      <c r="AD1101" s="734">
        <v>33070</v>
      </c>
      <c r="AE1101" s="734" t="s">
        <v>1559</v>
      </c>
      <c r="AF1101" s="734" t="s">
        <v>8249</v>
      </c>
      <c r="AG1101" s="736"/>
      <c r="AH1101" s="736"/>
      <c r="AI1101" s="736"/>
      <c r="AJ1101" s="736"/>
      <c r="AK1101" s="736"/>
      <c r="AL1101" s="736"/>
      <c r="AM1101" s="763"/>
      <c r="AN1101" s="738"/>
      <c r="AO1101" s="764"/>
      <c r="AP1101" s="691" t="s">
        <v>734</v>
      </c>
      <c r="AQ1101" s="691" t="s">
        <v>737</v>
      </c>
      <c r="AR1101" s="691"/>
      <c r="AS1101" s="752"/>
      <c r="AT1101" s="691"/>
      <c r="AU1101" s="765" t="s">
        <v>763</v>
      </c>
      <c r="AV1101" s="765" t="s">
        <v>763</v>
      </c>
      <c r="AW1101" s="766" t="s">
        <v>763</v>
      </c>
      <c r="AX1101" s="765"/>
      <c r="AY1101" s="691"/>
      <c r="AZ1101" s="752"/>
      <c r="BA1101" s="734" t="s">
        <v>8305</v>
      </c>
      <c r="BB1101" s="736"/>
      <c r="BC1101" s="736"/>
      <c r="BD1101" s="736"/>
      <c r="BE1101" s="776" t="s">
        <v>3531</v>
      </c>
      <c r="BF1101" s="753" t="s">
        <v>1942</v>
      </c>
      <c r="BG1101" s="746" t="s">
        <v>737</v>
      </c>
      <c r="BH1101" s="746"/>
      <c r="BI1101" s="747"/>
    </row>
    <row r="1102" spans="1:61" ht="40.15" customHeight="1">
      <c r="A1102" s="749">
        <v>330025628</v>
      </c>
      <c r="B1102" s="825">
        <v>33</v>
      </c>
      <c r="C1102" s="751" t="s">
        <v>857</v>
      </c>
      <c r="D1102" s="752"/>
      <c r="E1102" s="727" t="s">
        <v>1411</v>
      </c>
      <c r="F1102" s="899"/>
      <c r="G1102" s="736" t="s">
        <v>747</v>
      </c>
      <c r="H1102" s="754" t="s">
        <v>748</v>
      </c>
      <c r="I1102" s="755">
        <v>500</v>
      </c>
      <c r="J1102" s="756" t="s">
        <v>749</v>
      </c>
      <c r="K1102" s="757" t="s">
        <v>8306</v>
      </c>
      <c r="L1102" s="758">
        <v>330050899</v>
      </c>
      <c r="M1102" s="733" t="s">
        <v>8240</v>
      </c>
      <c r="N1102" s="769" t="s">
        <v>8241</v>
      </c>
      <c r="O1102" s="734" t="s">
        <v>8307</v>
      </c>
      <c r="P1102" s="760"/>
      <c r="Q1102" s="736"/>
      <c r="R1102" s="736">
        <v>33300</v>
      </c>
      <c r="S1102" s="761" t="s">
        <v>1559</v>
      </c>
      <c r="T1102" s="728" t="s">
        <v>2084</v>
      </c>
      <c r="U1102" s="737" t="s">
        <v>8308</v>
      </c>
      <c r="V1102" s="736"/>
      <c r="W1102" s="736"/>
      <c r="X1102" s="736"/>
      <c r="Y1102" s="736"/>
      <c r="Z1102" s="736" t="s">
        <v>8309</v>
      </c>
      <c r="AA1102" s="734" t="s">
        <v>8299</v>
      </c>
      <c r="AB1102" s="734" t="s">
        <v>8247</v>
      </c>
      <c r="AC1102" s="734" t="s">
        <v>8248</v>
      </c>
      <c r="AD1102" s="734">
        <v>33070</v>
      </c>
      <c r="AE1102" s="734" t="s">
        <v>1559</v>
      </c>
      <c r="AF1102" s="734" t="s">
        <v>8249</v>
      </c>
      <c r="AG1102" s="736"/>
      <c r="AH1102" s="736"/>
      <c r="AI1102" s="736"/>
      <c r="AJ1102" s="736"/>
      <c r="AK1102" s="736"/>
      <c r="AL1102" s="736"/>
      <c r="AM1102" s="763"/>
      <c r="AN1102" s="738"/>
      <c r="AO1102" s="764"/>
      <c r="AP1102" s="691" t="s">
        <v>734</v>
      </c>
      <c r="AQ1102" s="691" t="s">
        <v>737</v>
      </c>
      <c r="AR1102" s="691"/>
      <c r="AS1102" s="752"/>
      <c r="AT1102" s="691"/>
      <c r="AU1102" s="765" t="s">
        <v>763</v>
      </c>
      <c r="AV1102" s="765" t="s">
        <v>763</v>
      </c>
      <c r="AW1102" s="766" t="s">
        <v>763</v>
      </c>
      <c r="AX1102" s="765"/>
      <c r="AY1102" s="691"/>
      <c r="AZ1102" s="752"/>
      <c r="BA1102" s="734" t="s">
        <v>8305</v>
      </c>
      <c r="BB1102" s="736"/>
      <c r="BC1102" s="736"/>
      <c r="BD1102" s="736"/>
      <c r="BE1102" s="776" t="s">
        <v>3531</v>
      </c>
      <c r="BF1102" s="753" t="s">
        <v>1942</v>
      </c>
      <c r="BG1102" s="746" t="s">
        <v>737</v>
      </c>
      <c r="BH1102" s="746"/>
      <c r="BI1102" s="747"/>
    </row>
    <row r="1103" spans="1:61" ht="40.15" customHeight="1">
      <c r="A1103" s="749">
        <v>330058470</v>
      </c>
      <c r="B1103" s="825">
        <v>33</v>
      </c>
      <c r="C1103" s="751" t="s">
        <v>857</v>
      </c>
      <c r="D1103" s="752"/>
      <c r="E1103" s="727" t="s">
        <v>1411</v>
      </c>
      <c r="F1103" s="899"/>
      <c r="G1103" s="736" t="s">
        <v>747</v>
      </c>
      <c r="H1103" s="754" t="s">
        <v>748</v>
      </c>
      <c r="I1103" s="755">
        <v>500</v>
      </c>
      <c r="J1103" s="756" t="s">
        <v>749</v>
      </c>
      <c r="K1103" s="757" t="s">
        <v>8310</v>
      </c>
      <c r="L1103" s="786">
        <v>330050899</v>
      </c>
      <c r="M1103" s="733" t="s">
        <v>8240</v>
      </c>
      <c r="N1103" s="769" t="s">
        <v>8241</v>
      </c>
      <c r="O1103" s="734" t="s">
        <v>8311</v>
      </c>
      <c r="P1103" s="734" t="s">
        <v>8312</v>
      </c>
      <c r="Q1103" s="736"/>
      <c r="R1103" s="736">
        <v>33500</v>
      </c>
      <c r="S1103" s="761" t="s">
        <v>2306</v>
      </c>
      <c r="T1103" s="728" t="s">
        <v>2084</v>
      </c>
      <c r="U1103" s="737" t="s">
        <v>8313</v>
      </c>
      <c r="V1103" s="736"/>
      <c r="W1103" s="736"/>
      <c r="X1103" s="736"/>
      <c r="Y1103" s="736"/>
      <c r="Z1103" s="736"/>
      <c r="AA1103" s="734" t="s">
        <v>8299</v>
      </c>
      <c r="AB1103" s="734" t="s">
        <v>8257</v>
      </c>
      <c r="AC1103" s="736" t="s">
        <v>8248</v>
      </c>
      <c r="AD1103" s="736">
        <v>33070</v>
      </c>
      <c r="AE1103" s="734" t="s">
        <v>1559</v>
      </c>
      <c r="AF1103" s="736" t="s">
        <v>8249</v>
      </c>
      <c r="AG1103" s="736"/>
      <c r="AH1103" s="736"/>
      <c r="AI1103" s="736"/>
      <c r="AJ1103" s="736"/>
      <c r="AK1103" s="736"/>
      <c r="AL1103" s="736"/>
      <c r="AM1103" s="763"/>
      <c r="AN1103" s="738"/>
      <c r="AO1103" s="764"/>
      <c r="AP1103" s="691" t="s">
        <v>734</v>
      </c>
      <c r="AQ1103" s="691" t="s">
        <v>737</v>
      </c>
      <c r="AR1103" s="691"/>
      <c r="AS1103" s="752"/>
      <c r="AT1103" s="691"/>
      <c r="AU1103" s="765" t="s">
        <v>763</v>
      </c>
      <c r="AV1103" s="765" t="s">
        <v>763</v>
      </c>
      <c r="AW1103" s="766" t="s">
        <v>763</v>
      </c>
      <c r="AX1103" s="765"/>
      <c r="AY1103" s="691"/>
      <c r="AZ1103" s="752"/>
      <c r="BA1103" s="734"/>
      <c r="BB1103" s="736"/>
      <c r="BC1103" s="736"/>
      <c r="BD1103" s="736"/>
      <c r="BE1103" s="776" t="s">
        <v>3531</v>
      </c>
      <c r="BF1103" s="753" t="s">
        <v>1942</v>
      </c>
      <c r="BG1103" s="746" t="s">
        <v>737</v>
      </c>
      <c r="BH1103" s="746"/>
      <c r="BI1103" s="747"/>
    </row>
    <row r="1104" spans="1:61" ht="40.15" customHeight="1">
      <c r="A1104" s="749">
        <v>330786237</v>
      </c>
      <c r="B1104" s="825">
        <v>33</v>
      </c>
      <c r="C1104" s="751" t="s">
        <v>857</v>
      </c>
      <c r="D1104" s="752"/>
      <c r="E1104" s="727" t="s">
        <v>1411</v>
      </c>
      <c r="F1104" s="899"/>
      <c r="G1104" s="736" t="s">
        <v>747</v>
      </c>
      <c r="H1104" s="754" t="s">
        <v>748</v>
      </c>
      <c r="I1104" s="755">
        <v>500</v>
      </c>
      <c r="J1104" s="756" t="s">
        <v>749</v>
      </c>
      <c r="K1104" s="757" t="s">
        <v>8314</v>
      </c>
      <c r="L1104" s="786">
        <v>330050899</v>
      </c>
      <c r="M1104" s="733" t="s">
        <v>8240</v>
      </c>
      <c r="N1104" s="769" t="s">
        <v>8241</v>
      </c>
      <c r="O1104" s="734" t="s">
        <v>8315</v>
      </c>
      <c r="P1104" s="760"/>
      <c r="Q1104" s="736"/>
      <c r="R1104" s="736">
        <v>33460</v>
      </c>
      <c r="S1104" s="761" t="s">
        <v>8316</v>
      </c>
      <c r="T1104" s="728" t="s">
        <v>2084</v>
      </c>
      <c r="U1104" s="737" t="s">
        <v>8317</v>
      </c>
      <c r="V1104" s="736" t="s">
        <v>724</v>
      </c>
      <c r="W1104" s="736" t="s">
        <v>8318</v>
      </c>
      <c r="X1104" s="736" t="s">
        <v>4611</v>
      </c>
      <c r="Y1104" s="736"/>
      <c r="Z1104" s="736" t="s">
        <v>8319</v>
      </c>
      <c r="AA1104" s="734" t="s">
        <v>8299</v>
      </c>
      <c r="AB1104" s="734" t="s">
        <v>8257</v>
      </c>
      <c r="AC1104" s="736" t="s">
        <v>8248</v>
      </c>
      <c r="AD1104" s="736">
        <v>33070</v>
      </c>
      <c r="AE1104" s="734" t="s">
        <v>1559</v>
      </c>
      <c r="AF1104" s="736" t="s">
        <v>8249</v>
      </c>
      <c r="AG1104" s="736"/>
      <c r="AH1104" s="736"/>
      <c r="AI1104" s="736"/>
      <c r="AJ1104" s="736"/>
      <c r="AK1104" s="736"/>
      <c r="AL1104" s="736"/>
      <c r="AM1104" s="763"/>
      <c r="AN1104" s="738"/>
      <c r="AO1104" s="764"/>
      <c r="AP1104" s="691" t="s">
        <v>734</v>
      </c>
      <c r="AQ1104" s="691" t="s">
        <v>737</v>
      </c>
      <c r="AR1104" s="691"/>
      <c r="AS1104" s="752"/>
      <c r="AT1104" s="691"/>
      <c r="AU1104" s="765" t="s">
        <v>763</v>
      </c>
      <c r="AV1104" s="765" t="s">
        <v>763</v>
      </c>
      <c r="AW1104" s="766" t="s">
        <v>763</v>
      </c>
      <c r="AX1104" s="765"/>
      <c r="AY1104" s="691"/>
      <c r="AZ1104" s="752"/>
      <c r="BA1104" s="734"/>
      <c r="BB1104" s="736"/>
      <c r="BC1104" s="736"/>
      <c r="BD1104" s="736"/>
      <c r="BE1104" s="776" t="s">
        <v>3531</v>
      </c>
      <c r="BF1104" s="753" t="s">
        <v>1942</v>
      </c>
      <c r="BG1104" s="746" t="s">
        <v>737</v>
      </c>
      <c r="BH1104" s="746"/>
      <c r="BI1104" s="747"/>
    </row>
    <row r="1105" spans="1:61" ht="40.15" customHeight="1">
      <c r="A1105" s="749">
        <v>330786302</v>
      </c>
      <c r="B1105" s="825">
        <v>33</v>
      </c>
      <c r="C1105" s="751" t="s">
        <v>857</v>
      </c>
      <c r="D1105" s="752"/>
      <c r="E1105" s="727" t="s">
        <v>1411</v>
      </c>
      <c r="F1105" s="752"/>
      <c r="G1105" s="736" t="s">
        <v>747</v>
      </c>
      <c r="H1105" s="754" t="s">
        <v>748</v>
      </c>
      <c r="I1105" s="755">
        <v>500</v>
      </c>
      <c r="J1105" s="756" t="s">
        <v>749</v>
      </c>
      <c r="K1105" s="757" t="s">
        <v>8320</v>
      </c>
      <c r="L1105" s="758">
        <v>330050899</v>
      </c>
      <c r="M1105" s="733" t="s">
        <v>8240</v>
      </c>
      <c r="N1105" s="769" t="s">
        <v>8241</v>
      </c>
      <c r="O1105" s="734" t="s">
        <v>8321</v>
      </c>
      <c r="P1105" s="760"/>
      <c r="Q1105" s="736"/>
      <c r="R1105" s="736">
        <v>33460</v>
      </c>
      <c r="S1105" s="761" t="s">
        <v>8322</v>
      </c>
      <c r="T1105" s="728" t="s">
        <v>2084</v>
      </c>
      <c r="U1105" s="737" t="s">
        <v>8323</v>
      </c>
      <c r="V1105" s="736"/>
      <c r="W1105" s="736"/>
      <c r="X1105" s="736"/>
      <c r="Y1105" s="736"/>
      <c r="Z1105" s="736" t="s">
        <v>8324</v>
      </c>
      <c r="AA1105" s="734" t="s">
        <v>8299</v>
      </c>
      <c r="AB1105" s="734" t="s">
        <v>8247</v>
      </c>
      <c r="AC1105" s="734" t="s">
        <v>8248</v>
      </c>
      <c r="AD1105" s="734">
        <v>33070</v>
      </c>
      <c r="AE1105" s="734" t="s">
        <v>1559</v>
      </c>
      <c r="AF1105" s="734" t="s">
        <v>8249</v>
      </c>
      <c r="AG1105" s="736"/>
      <c r="AH1105" s="736"/>
      <c r="AI1105" s="736"/>
      <c r="AJ1105" s="736"/>
      <c r="AK1105" s="736"/>
      <c r="AL1105" s="736"/>
      <c r="AM1105" s="763"/>
      <c r="AN1105" s="738"/>
      <c r="AO1105" s="764"/>
      <c r="AP1105" s="691" t="s">
        <v>734</v>
      </c>
      <c r="AQ1105" s="691" t="s">
        <v>737</v>
      </c>
      <c r="AR1105" s="691"/>
      <c r="AS1105" s="752"/>
      <c r="AT1105" s="691"/>
      <c r="AU1105" s="765" t="s">
        <v>763</v>
      </c>
      <c r="AV1105" s="765" t="s">
        <v>763</v>
      </c>
      <c r="AW1105" s="766" t="s">
        <v>763</v>
      </c>
      <c r="AX1105" s="765"/>
      <c r="AY1105" s="691"/>
      <c r="AZ1105" s="752"/>
      <c r="BA1105" s="734"/>
      <c r="BB1105" s="734" t="s">
        <v>8325</v>
      </c>
      <c r="BC1105" s="736"/>
      <c r="BD1105" s="736"/>
      <c r="BE1105" s="776" t="s">
        <v>3531</v>
      </c>
      <c r="BF1105" s="753" t="s">
        <v>1942</v>
      </c>
      <c r="BG1105" s="746" t="s">
        <v>737</v>
      </c>
      <c r="BH1105" s="746"/>
      <c r="BI1105" s="747"/>
    </row>
    <row r="1106" spans="1:61" ht="36">
      <c r="A1106" s="749">
        <v>330793159</v>
      </c>
      <c r="B1106" s="825">
        <v>33</v>
      </c>
      <c r="C1106" s="751" t="s">
        <v>857</v>
      </c>
      <c r="D1106" s="752"/>
      <c r="E1106" s="727" t="s">
        <v>1411</v>
      </c>
      <c r="F1106" s="899"/>
      <c r="G1106" s="736" t="s">
        <v>747</v>
      </c>
      <c r="H1106" s="754" t="s">
        <v>748</v>
      </c>
      <c r="I1106" s="755">
        <v>500</v>
      </c>
      <c r="J1106" s="756" t="s">
        <v>749</v>
      </c>
      <c r="K1106" s="757" t="s">
        <v>8326</v>
      </c>
      <c r="L1106" s="758">
        <v>330050899</v>
      </c>
      <c r="M1106" s="733" t="s">
        <v>8240</v>
      </c>
      <c r="N1106" s="769" t="s">
        <v>8241</v>
      </c>
      <c r="O1106" s="734" t="s">
        <v>8327</v>
      </c>
      <c r="P1106" s="760"/>
      <c r="Q1106" s="736"/>
      <c r="R1106" s="736">
        <v>33580</v>
      </c>
      <c r="S1106" s="761" t="s">
        <v>8328</v>
      </c>
      <c r="T1106" s="728" t="s">
        <v>2084</v>
      </c>
      <c r="U1106" s="737" t="s">
        <v>8329</v>
      </c>
      <c r="V1106" s="736" t="s">
        <v>724</v>
      </c>
      <c r="W1106" s="736" t="s">
        <v>8318</v>
      </c>
      <c r="X1106" s="736" t="s">
        <v>4611</v>
      </c>
      <c r="Y1106" s="736"/>
      <c r="Z1106" s="736" t="s">
        <v>8330</v>
      </c>
      <c r="AA1106" s="734" t="s">
        <v>8299</v>
      </c>
      <c r="AB1106" s="734" t="s">
        <v>8247</v>
      </c>
      <c r="AC1106" s="734" t="s">
        <v>8248</v>
      </c>
      <c r="AD1106" s="734">
        <v>33070</v>
      </c>
      <c r="AE1106" s="734" t="s">
        <v>1559</v>
      </c>
      <c r="AF1106" s="734" t="s">
        <v>8249</v>
      </c>
      <c r="AG1106" s="736"/>
      <c r="AH1106" s="736"/>
      <c r="AI1106" s="736"/>
      <c r="AJ1106" s="736"/>
      <c r="AK1106" s="736"/>
      <c r="AL1106" s="736"/>
      <c r="AM1106" s="763"/>
      <c r="AN1106" s="738"/>
      <c r="AO1106" s="764"/>
      <c r="AP1106" s="691" t="s">
        <v>734</v>
      </c>
      <c r="AQ1106" s="691" t="s">
        <v>737</v>
      </c>
      <c r="AR1106" s="691"/>
      <c r="AS1106" s="752"/>
      <c r="AT1106" s="691"/>
      <c r="AU1106" s="765" t="s">
        <v>763</v>
      </c>
      <c r="AV1106" s="765" t="s">
        <v>763</v>
      </c>
      <c r="AW1106" s="766" t="s">
        <v>763</v>
      </c>
      <c r="AX1106" s="765"/>
      <c r="AY1106" s="691"/>
      <c r="AZ1106" s="752"/>
      <c r="BA1106" s="734" t="s">
        <v>8305</v>
      </c>
      <c r="BB1106" s="736"/>
      <c r="BC1106" s="736"/>
      <c r="BD1106" s="736"/>
      <c r="BE1106" s="776" t="s">
        <v>3531</v>
      </c>
      <c r="BF1106" s="753" t="s">
        <v>1942</v>
      </c>
      <c r="BG1106" s="746" t="s">
        <v>737</v>
      </c>
      <c r="BH1106" s="746"/>
      <c r="BI1106" s="747"/>
    </row>
    <row r="1107" spans="1:61" ht="40.15" customHeight="1">
      <c r="A1107" s="749">
        <v>330798224</v>
      </c>
      <c r="B1107" s="825">
        <v>33</v>
      </c>
      <c r="C1107" s="751" t="s">
        <v>857</v>
      </c>
      <c r="D1107" s="752"/>
      <c r="E1107" s="727" t="s">
        <v>1411</v>
      </c>
      <c r="F1107" s="899"/>
      <c r="G1107" s="736" t="s">
        <v>747</v>
      </c>
      <c r="H1107" s="754" t="s">
        <v>748</v>
      </c>
      <c r="I1107" s="755">
        <v>500</v>
      </c>
      <c r="J1107" s="756" t="s">
        <v>749</v>
      </c>
      <c r="K1107" s="757" t="s">
        <v>8331</v>
      </c>
      <c r="L1107" s="758">
        <v>330050899</v>
      </c>
      <c r="M1107" s="733" t="s">
        <v>8240</v>
      </c>
      <c r="N1107" s="769" t="s">
        <v>8241</v>
      </c>
      <c r="O1107" s="734" t="s">
        <v>8332</v>
      </c>
      <c r="P1107" s="760"/>
      <c r="Q1107" s="736"/>
      <c r="R1107" s="736">
        <v>33700</v>
      </c>
      <c r="S1107" s="761" t="s">
        <v>1657</v>
      </c>
      <c r="T1107" s="728" t="s">
        <v>2084</v>
      </c>
      <c r="U1107" s="737" t="s">
        <v>8333</v>
      </c>
      <c r="V1107" s="736"/>
      <c r="W1107" s="736"/>
      <c r="X1107" s="736"/>
      <c r="Y1107" s="736"/>
      <c r="Z1107" s="736" t="s">
        <v>8334</v>
      </c>
      <c r="AA1107" s="734" t="s">
        <v>8299</v>
      </c>
      <c r="AB1107" s="734" t="s">
        <v>8247</v>
      </c>
      <c r="AC1107" s="734" t="s">
        <v>8248</v>
      </c>
      <c r="AD1107" s="734">
        <v>33070</v>
      </c>
      <c r="AE1107" s="734" t="s">
        <v>1559</v>
      </c>
      <c r="AF1107" s="734" t="s">
        <v>8249</v>
      </c>
      <c r="AG1107" s="736"/>
      <c r="AH1107" s="736"/>
      <c r="AI1107" s="736"/>
      <c r="AJ1107" s="736"/>
      <c r="AK1107" s="736"/>
      <c r="AL1107" s="736"/>
      <c r="AM1107" s="763"/>
      <c r="AN1107" s="738"/>
      <c r="AO1107" s="764"/>
      <c r="AP1107" s="691" t="s">
        <v>734</v>
      </c>
      <c r="AQ1107" s="691" t="s">
        <v>737</v>
      </c>
      <c r="AR1107" s="691"/>
      <c r="AS1107" s="752"/>
      <c r="AT1107" s="691"/>
      <c r="AU1107" s="765" t="s">
        <v>763</v>
      </c>
      <c r="AV1107" s="765" t="s">
        <v>763</v>
      </c>
      <c r="AW1107" s="766" t="s">
        <v>763</v>
      </c>
      <c r="AX1107" s="765"/>
      <c r="AY1107" s="691"/>
      <c r="AZ1107" s="752"/>
      <c r="BA1107" s="734" t="s">
        <v>8305</v>
      </c>
      <c r="BB1107" s="736"/>
      <c r="BC1107" s="736"/>
      <c r="BD1107" s="736"/>
      <c r="BE1107" s="776" t="s">
        <v>3531</v>
      </c>
      <c r="BF1107" s="753" t="s">
        <v>1942</v>
      </c>
      <c r="BG1107" s="746" t="s">
        <v>737</v>
      </c>
      <c r="BH1107" s="746"/>
      <c r="BI1107" s="747"/>
    </row>
    <row r="1108" spans="1:61" ht="40.15" customHeight="1">
      <c r="A1108" s="749">
        <v>330798281</v>
      </c>
      <c r="B1108" s="825">
        <v>33</v>
      </c>
      <c r="C1108" s="751" t="s">
        <v>857</v>
      </c>
      <c r="D1108" s="752"/>
      <c r="E1108" s="753" t="s">
        <v>1411</v>
      </c>
      <c r="F1108" s="752"/>
      <c r="G1108" s="736" t="s">
        <v>747</v>
      </c>
      <c r="H1108" s="754" t="s">
        <v>748</v>
      </c>
      <c r="I1108" s="755">
        <v>500</v>
      </c>
      <c r="J1108" s="756" t="s">
        <v>749</v>
      </c>
      <c r="K1108" s="757" t="s">
        <v>8335</v>
      </c>
      <c r="L1108" s="758">
        <v>330050899</v>
      </c>
      <c r="M1108" s="733" t="s">
        <v>8240</v>
      </c>
      <c r="N1108" s="769" t="s">
        <v>8241</v>
      </c>
      <c r="O1108" s="734" t="s">
        <v>8336</v>
      </c>
      <c r="P1108" s="734" t="s">
        <v>8337</v>
      </c>
      <c r="Q1108" s="736"/>
      <c r="R1108" s="736">
        <v>33160</v>
      </c>
      <c r="S1108" s="761" t="s">
        <v>8338</v>
      </c>
      <c r="T1108" s="728" t="s">
        <v>2084</v>
      </c>
      <c r="U1108" s="737" t="s">
        <v>8339</v>
      </c>
      <c r="V1108" s="736"/>
      <c r="W1108" s="736"/>
      <c r="X1108" s="736"/>
      <c r="Y1108" s="736"/>
      <c r="Z1108" s="736" t="s">
        <v>8340</v>
      </c>
      <c r="AA1108" s="734" t="s">
        <v>8299</v>
      </c>
      <c r="AB1108" s="734" t="s">
        <v>8247</v>
      </c>
      <c r="AC1108" s="734" t="s">
        <v>8248</v>
      </c>
      <c r="AD1108" s="734">
        <v>33070</v>
      </c>
      <c r="AE1108" s="734" t="s">
        <v>1559</v>
      </c>
      <c r="AF1108" s="734" t="s">
        <v>8249</v>
      </c>
      <c r="AG1108" s="736"/>
      <c r="AH1108" s="736"/>
      <c r="AI1108" s="736"/>
      <c r="AJ1108" s="736"/>
      <c r="AK1108" s="736"/>
      <c r="AL1108" s="736"/>
      <c r="AM1108" s="763"/>
      <c r="AN1108" s="738"/>
      <c r="AO1108" s="764"/>
      <c r="AP1108" s="691" t="s">
        <v>734</v>
      </c>
      <c r="AQ1108" s="691" t="s">
        <v>737</v>
      </c>
      <c r="AR1108" s="691"/>
      <c r="AS1108" s="752"/>
      <c r="AT1108" s="691"/>
      <c r="AU1108" s="765" t="s">
        <v>763</v>
      </c>
      <c r="AV1108" s="765" t="s">
        <v>763</v>
      </c>
      <c r="AW1108" s="766" t="s">
        <v>763</v>
      </c>
      <c r="AX1108" s="765"/>
      <c r="AY1108" s="691"/>
      <c r="AZ1108" s="752"/>
      <c r="BA1108" s="734"/>
      <c r="BB1108" s="736"/>
      <c r="BC1108" s="736"/>
      <c r="BD1108" s="736"/>
      <c r="BE1108" s="776" t="s">
        <v>3531</v>
      </c>
      <c r="BF1108" s="753" t="s">
        <v>1942</v>
      </c>
      <c r="BG1108" s="746" t="s">
        <v>737</v>
      </c>
      <c r="BH1108" s="746"/>
      <c r="BI1108" s="747"/>
    </row>
    <row r="1109" spans="1:61" ht="40.15" customHeight="1">
      <c r="A1109" s="977">
        <v>330798794</v>
      </c>
      <c r="B1109" s="1060">
        <v>33</v>
      </c>
      <c r="C1109" s="751" t="s">
        <v>857</v>
      </c>
      <c r="D1109" s="752"/>
      <c r="E1109" s="727" t="s">
        <v>1411</v>
      </c>
      <c r="F1109" s="753"/>
      <c r="G1109" s="736" t="s">
        <v>747</v>
      </c>
      <c r="H1109" s="843" t="s">
        <v>748</v>
      </c>
      <c r="I1109" s="755">
        <v>500</v>
      </c>
      <c r="J1109" s="756" t="s">
        <v>749</v>
      </c>
      <c r="K1109" s="869" t="s">
        <v>8341</v>
      </c>
      <c r="L1109" s="870">
        <v>330050899</v>
      </c>
      <c r="M1109" s="733" t="s">
        <v>8240</v>
      </c>
      <c r="N1109" s="769" t="s">
        <v>8241</v>
      </c>
      <c r="O1109" s="734" t="s">
        <v>8342</v>
      </c>
      <c r="P1109" s="760"/>
      <c r="Q1109" s="736"/>
      <c r="R1109" s="736">
        <v>33780</v>
      </c>
      <c r="S1109" s="761" t="s">
        <v>8343</v>
      </c>
      <c r="T1109" s="728" t="s">
        <v>2084</v>
      </c>
      <c r="U1109" s="737" t="s">
        <v>8344</v>
      </c>
      <c r="V1109" s="736"/>
      <c r="W1109" s="736"/>
      <c r="X1109" s="736"/>
      <c r="Y1109" s="736"/>
      <c r="Z1109" s="736" t="s">
        <v>8345</v>
      </c>
      <c r="AA1109" s="734" t="s">
        <v>8299</v>
      </c>
      <c r="AB1109" s="734" t="s">
        <v>8257</v>
      </c>
      <c r="AC1109" s="736" t="s">
        <v>8248</v>
      </c>
      <c r="AD1109" s="736">
        <v>33070</v>
      </c>
      <c r="AE1109" s="734" t="s">
        <v>1559</v>
      </c>
      <c r="AF1109" s="736" t="s">
        <v>8249</v>
      </c>
      <c r="AG1109" s="736"/>
      <c r="AH1109" s="736"/>
      <c r="AI1109" s="736"/>
      <c r="AJ1109" s="736"/>
      <c r="AK1109" s="736"/>
      <c r="AL1109" s="736"/>
      <c r="AM1109" s="763"/>
      <c r="AN1109" s="738"/>
      <c r="AO1109" s="764"/>
      <c r="AP1109" s="691" t="s">
        <v>734</v>
      </c>
      <c r="AQ1109" s="691" t="s">
        <v>737</v>
      </c>
      <c r="AR1109" s="691"/>
      <c r="AS1109" s="752"/>
      <c r="AT1109" s="691"/>
      <c r="AU1109" s="765" t="s">
        <v>763</v>
      </c>
      <c r="AV1109" s="765" t="s">
        <v>763</v>
      </c>
      <c r="AW1109" s="766" t="s">
        <v>763</v>
      </c>
      <c r="AX1109" s="765"/>
      <c r="AY1109" s="691"/>
      <c r="AZ1109" s="752"/>
      <c r="BA1109" s="773" t="s">
        <v>8346</v>
      </c>
      <c r="BB1109" s="736"/>
      <c r="BC1109" s="736"/>
      <c r="BD1109" s="736"/>
      <c r="BE1109" s="776" t="s">
        <v>3531</v>
      </c>
      <c r="BF1109" s="979" t="s">
        <v>1942</v>
      </c>
      <c r="BG1109" s="746" t="s">
        <v>737</v>
      </c>
      <c r="BH1109" s="746"/>
      <c r="BI1109" s="747"/>
    </row>
    <row r="1110" spans="1:61" ht="55.5" customHeight="1">
      <c r="A1110" s="749">
        <v>330799347</v>
      </c>
      <c r="B1110" s="825">
        <v>33</v>
      </c>
      <c r="C1110" s="751" t="s">
        <v>857</v>
      </c>
      <c r="D1110" s="752"/>
      <c r="E1110" s="727" t="s">
        <v>1411</v>
      </c>
      <c r="F1110" s="899"/>
      <c r="G1110" s="736" t="s">
        <v>747</v>
      </c>
      <c r="H1110" s="754" t="s">
        <v>748</v>
      </c>
      <c r="I1110" s="755">
        <v>500</v>
      </c>
      <c r="J1110" s="756" t="s">
        <v>749</v>
      </c>
      <c r="K1110" s="757" t="s">
        <v>8347</v>
      </c>
      <c r="L1110" s="758">
        <v>330050899</v>
      </c>
      <c r="M1110" s="733" t="s">
        <v>8240</v>
      </c>
      <c r="N1110" s="769" t="s">
        <v>8241</v>
      </c>
      <c r="O1110" s="734" t="s">
        <v>8348</v>
      </c>
      <c r="P1110" s="760"/>
      <c r="Q1110" s="736"/>
      <c r="R1110" s="736">
        <v>33200</v>
      </c>
      <c r="S1110" s="761" t="s">
        <v>1559</v>
      </c>
      <c r="T1110" s="728" t="s">
        <v>2084</v>
      </c>
      <c r="U1110" s="737" t="s">
        <v>8349</v>
      </c>
      <c r="V1110" s="736"/>
      <c r="W1110" s="736"/>
      <c r="X1110" s="736"/>
      <c r="Y1110" s="736"/>
      <c r="Z1110" s="736" t="s">
        <v>8350</v>
      </c>
      <c r="AA1110" s="734" t="s">
        <v>8299</v>
      </c>
      <c r="AB1110" s="734" t="s">
        <v>8247</v>
      </c>
      <c r="AC1110" s="734" t="s">
        <v>8248</v>
      </c>
      <c r="AD1110" s="734">
        <v>33070</v>
      </c>
      <c r="AE1110" s="734" t="s">
        <v>1559</v>
      </c>
      <c r="AF1110" s="734" t="s">
        <v>8249</v>
      </c>
      <c r="AG1110" s="736"/>
      <c r="AH1110" s="736"/>
      <c r="AI1110" s="736"/>
      <c r="AJ1110" s="736"/>
      <c r="AK1110" s="736"/>
      <c r="AL1110" s="736"/>
      <c r="AM1110" s="763"/>
      <c r="AN1110" s="738"/>
      <c r="AO1110" s="764"/>
      <c r="AP1110" s="691" t="s">
        <v>734</v>
      </c>
      <c r="AQ1110" s="691" t="s">
        <v>737</v>
      </c>
      <c r="AR1110" s="691"/>
      <c r="AS1110" s="752"/>
      <c r="AT1110" s="691"/>
      <c r="AU1110" s="765" t="s">
        <v>763</v>
      </c>
      <c r="AV1110" s="765" t="s">
        <v>763</v>
      </c>
      <c r="AW1110" s="766" t="s">
        <v>763</v>
      </c>
      <c r="AX1110" s="765"/>
      <c r="AY1110" s="691"/>
      <c r="AZ1110" s="752"/>
      <c r="BA1110" s="734" t="s">
        <v>8305</v>
      </c>
      <c r="BB1110" s="736"/>
      <c r="BC1110" s="736"/>
      <c r="BD1110" s="736"/>
      <c r="BE1110" s="776" t="s">
        <v>3531</v>
      </c>
      <c r="BF1110" s="979" t="s">
        <v>1942</v>
      </c>
      <c r="BG1110" s="746" t="s">
        <v>737</v>
      </c>
      <c r="BH1110" s="746"/>
      <c r="BI1110" s="747"/>
    </row>
    <row r="1111" spans="1:61" ht="40.15" customHeight="1">
      <c r="A1111" s="749">
        <v>330799388</v>
      </c>
      <c r="B1111" s="825">
        <v>33</v>
      </c>
      <c r="C1111" s="751" t="s">
        <v>857</v>
      </c>
      <c r="D1111" s="752"/>
      <c r="E1111" s="727" t="s">
        <v>1411</v>
      </c>
      <c r="F1111" s="899"/>
      <c r="G1111" s="736" t="s">
        <v>747</v>
      </c>
      <c r="H1111" s="754" t="s">
        <v>748</v>
      </c>
      <c r="I1111" s="755">
        <v>500</v>
      </c>
      <c r="J1111" s="756" t="s">
        <v>749</v>
      </c>
      <c r="K1111" s="757" t="s">
        <v>8351</v>
      </c>
      <c r="L1111" s="758">
        <v>330050899</v>
      </c>
      <c r="M1111" s="733" t="s">
        <v>8240</v>
      </c>
      <c r="N1111" s="769" t="s">
        <v>8241</v>
      </c>
      <c r="O1111" s="734" t="s">
        <v>8352</v>
      </c>
      <c r="P1111" s="760"/>
      <c r="Q1111" s="736"/>
      <c r="R1111" s="736">
        <v>33200</v>
      </c>
      <c r="S1111" s="761" t="s">
        <v>1559</v>
      </c>
      <c r="T1111" s="728" t="s">
        <v>2084</v>
      </c>
      <c r="U1111" s="737" t="s">
        <v>8353</v>
      </c>
      <c r="V1111" s="736" t="s">
        <v>813</v>
      </c>
      <c r="W1111" s="736" t="s">
        <v>8354</v>
      </c>
      <c r="X1111" s="736" t="s">
        <v>8355</v>
      </c>
      <c r="Y1111" s="736"/>
      <c r="Z1111" s="736" t="s">
        <v>8356</v>
      </c>
      <c r="AA1111" s="734" t="s">
        <v>8299</v>
      </c>
      <c r="AB1111" s="734" t="s">
        <v>8247</v>
      </c>
      <c r="AC1111" s="734" t="s">
        <v>8248</v>
      </c>
      <c r="AD1111" s="734">
        <v>33070</v>
      </c>
      <c r="AE1111" s="734" t="s">
        <v>1559</v>
      </c>
      <c r="AF1111" s="734" t="s">
        <v>8249</v>
      </c>
      <c r="AG1111" s="736"/>
      <c r="AH1111" s="736"/>
      <c r="AI1111" s="736"/>
      <c r="AJ1111" s="736"/>
      <c r="AK1111" s="736"/>
      <c r="AL1111" s="736"/>
      <c r="AM1111" s="763"/>
      <c r="AN1111" s="738"/>
      <c r="AO1111" s="764"/>
      <c r="AP1111" s="691" t="s">
        <v>734</v>
      </c>
      <c r="AQ1111" s="691" t="s">
        <v>737</v>
      </c>
      <c r="AR1111" s="691"/>
      <c r="AS1111" s="752"/>
      <c r="AT1111" s="691"/>
      <c r="AU1111" s="765" t="s">
        <v>763</v>
      </c>
      <c r="AV1111" s="765" t="s">
        <v>763</v>
      </c>
      <c r="AW1111" s="766" t="s">
        <v>763</v>
      </c>
      <c r="AX1111" s="765"/>
      <c r="AY1111" s="691"/>
      <c r="AZ1111" s="752"/>
      <c r="BA1111" s="734" t="s">
        <v>8305</v>
      </c>
      <c r="BB1111" s="734" t="s">
        <v>8357</v>
      </c>
      <c r="BC1111" s="736"/>
      <c r="BD1111" s="736"/>
      <c r="BE1111" s="776" t="s">
        <v>3531</v>
      </c>
      <c r="BF1111" s="979" t="s">
        <v>1942</v>
      </c>
      <c r="BG1111" s="746" t="s">
        <v>737</v>
      </c>
      <c r="BH1111" s="746"/>
      <c r="BI1111" s="747"/>
    </row>
    <row r="1112" spans="1:61" ht="40.15" customHeight="1">
      <c r="A1112" s="749">
        <v>330799925</v>
      </c>
      <c r="B1112" s="825">
        <v>33</v>
      </c>
      <c r="C1112" s="751" t="s">
        <v>857</v>
      </c>
      <c r="D1112" s="752"/>
      <c r="E1112" s="727" t="s">
        <v>1411</v>
      </c>
      <c r="F1112" s="899"/>
      <c r="G1112" s="736" t="s">
        <v>747</v>
      </c>
      <c r="H1112" s="754" t="s">
        <v>748</v>
      </c>
      <c r="I1112" s="755">
        <v>500</v>
      </c>
      <c r="J1112" s="756" t="s">
        <v>749</v>
      </c>
      <c r="K1112" s="757" t="s">
        <v>8358</v>
      </c>
      <c r="L1112" s="758">
        <v>330050899</v>
      </c>
      <c r="M1112" s="733" t="s">
        <v>8240</v>
      </c>
      <c r="N1112" s="769" t="s">
        <v>8241</v>
      </c>
      <c r="O1112" s="734" t="s">
        <v>8359</v>
      </c>
      <c r="P1112" s="760"/>
      <c r="Q1112" s="736"/>
      <c r="R1112" s="736">
        <v>33240</v>
      </c>
      <c r="S1112" s="761" t="s">
        <v>8360</v>
      </c>
      <c r="T1112" s="728" t="s">
        <v>2084</v>
      </c>
      <c r="U1112" s="737" t="s">
        <v>8361</v>
      </c>
      <c r="V1112" s="736"/>
      <c r="W1112" s="736"/>
      <c r="X1112" s="736"/>
      <c r="Y1112" s="736"/>
      <c r="Z1112" s="736" t="s">
        <v>8362</v>
      </c>
      <c r="AA1112" s="734" t="s">
        <v>8299</v>
      </c>
      <c r="AB1112" s="734" t="s">
        <v>8247</v>
      </c>
      <c r="AC1112" s="734" t="s">
        <v>8248</v>
      </c>
      <c r="AD1112" s="734">
        <v>33070</v>
      </c>
      <c r="AE1112" s="734" t="s">
        <v>1559</v>
      </c>
      <c r="AF1112" s="734" t="s">
        <v>8249</v>
      </c>
      <c r="AG1112" s="736"/>
      <c r="AH1112" s="736"/>
      <c r="AI1112" s="736"/>
      <c r="AJ1112" s="736"/>
      <c r="AK1112" s="736"/>
      <c r="AL1112" s="736"/>
      <c r="AM1112" s="763"/>
      <c r="AN1112" s="738"/>
      <c r="AO1112" s="764"/>
      <c r="AP1112" s="691" t="s">
        <v>734</v>
      </c>
      <c r="AQ1112" s="691" t="s">
        <v>737</v>
      </c>
      <c r="AR1112" s="691"/>
      <c r="AS1112" s="752"/>
      <c r="AT1112" s="691"/>
      <c r="AU1112" s="765" t="s">
        <v>763</v>
      </c>
      <c r="AV1112" s="765" t="s">
        <v>763</v>
      </c>
      <c r="AW1112" s="766" t="s">
        <v>763</v>
      </c>
      <c r="AX1112" s="765"/>
      <c r="AY1112" s="691"/>
      <c r="AZ1112" s="752"/>
      <c r="BA1112" s="734"/>
      <c r="BB1112" s="734" t="s">
        <v>8305</v>
      </c>
      <c r="BC1112" s="736"/>
      <c r="BD1112" s="736"/>
      <c r="BE1112" s="776" t="s">
        <v>3531</v>
      </c>
      <c r="BF1112" s="753" t="s">
        <v>1942</v>
      </c>
      <c r="BG1112" s="746" t="s">
        <v>737</v>
      </c>
      <c r="BH1112" s="746"/>
      <c r="BI1112" s="747"/>
    </row>
    <row r="1113" spans="1:61" ht="40.15" customHeight="1">
      <c r="A1113" s="749">
        <v>640006458</v>
      </c>
      <c r="B1113" s="750">
        <v>64</v>
      </c>
      <c r="C1113" s="753" t="s">
        <v>842</v>
      </c>
      <c r="D1113" s="752"/>
      <c r="E1113" s="753" t="s">
        <v>746</v>
      </c>
      <c r="F1113" s="752"/>
      <c r="G1113" s="736" t="s">
        <v>747</v>
      </c>
      <c r="H1113" s="754" t="s">
        <v>748</v>
      </c>
      <c r="I1113" s="755">
        <v>500</v>
      </c>
      <c r="J1113" s="756" t="s">
        <v>749</v>
      </c>
      <c r="K1113" s="757" t="s">
        <v>8363</v>
      </c>
      <c r="L1113" s="758">
        <v>330050899</v>
      </c>
      <c r="M1113" s="733" t="s">
        <v>8240</v>
      </c>
      <c r="N1113" s="769" t="s">
        <v>8241</v>
      </c>
      <c r="O1113" s="734" t="s">
        <v>8364</v>
      </c>
      <c r="P1113" s="760"/>
      <c r="Q1113" s="736"/>
      <c r="R1113" s="736">
        <v>64500</v>
      </c>
      <c r="S1113" s="761" t="s">
        <v>8365</v>
      </c>
      <c r="T1113" s="728" t="s">
        <v>2084</v>
      </c>
      <c r="U1113" s="737" t="s">
        <v>8366</v>
      </c>
      <c r="V1113" s="736" t="s">
        <v>724</v>
      </c>
      <c r="W1113" s="736" t="s">
        <v>8367</v>
      </c>
      <c r="X1113" s="736" t="s">
        <v>8368</v>
      </c>
      <c r="Y1113" s="736" t="s">
        <v>727</v>
      </c>
      <c r="Z1113" s="736" t="s">
        <v>8369</v>
      </c>
      <c r="AA1113" s="736"/>
      <c r="AB1113" s="734" t="s">
        <v>8247</v>
      </c>
      <c r="AC1113" s="734" t="s">
        <v>8248</v>
      </c>
      <c r="AD1113" s="734">
        <v>33070</v>
      </c>
      <c r="AE1113" s="734" t="s">
        <v>1559</v>
      </c>
      <c r="AF1113" s="734" t="s">
        <v>8249</v>
      </c>
      <c r="AG1113" s="736"/>
      <c r="AH1113" s="736"/>
      <c r="AI1113" s="736"/>
      <c r="AJ1113" s="736"/>
      <c r="AK1113" s="736"/>
      <c r="AL1113" s="736"/>
      <c r="AM1113" s="763"/>
      <c r="AN1113" s="738"/>
      <c r="AO1113" s="764"/>
      <c r="AP1113" s="691" t="s">
        <v>734</v>
      </c>
      <c r="AQ1113" s="691" t="s">
        <v>737</v>
      </c>
      <c r="AR1113" s="691"/>
      <c r="AS1113" s="752"/>
      <c r="AT1113" s="691"/>
      <c r="AU1113" s="765" t="s">
        <v>763</v>
      </c>
      <c r="AV1113" s="765" t="s">
        <v>763</v>
      </c>
      <c r="AW1113" s="766" t="s">
        <v>764</v>
      </c>
      <c r="AX1113" s="765"/>
      <c r="AY1113" s="691"/>
      <c r="AZ1113" s="752"/>
      <c r="BA1113" s="734"/>
      <c r="BB1113" s="736"/>
      <c r="BC1113" s="736"/>
      <c r="BD1113" s="736"/>
      <c r="BE1113" s="753" t="s">
        <v>4925</v>
      </c>
      <c r="BF1113" s="794" t="s">
        <v>766</v>
      </c>
      <c r="BG1113" s="746" t="s">
        <v>737</v>
      </c>
      <c r="BH1113" s="746"/>
      <c r="BI1113" s="747"/>
    </row>
    <row r="1114" spans="1:61" ht="51" customHeight="1">
      <c r="A1114" s="749">
        <v>640007308</v>
      </c>
      <c r="B1114" s="750">
        <v>64</v>
      </c>
      <c r="C1114" s="753" t="s">
        <v>842</v>
      </c>
      <c r="D1114" s="752"/>
      <c r="E1114" s="753" t="s">
        <v>746</v>
      </c>
      <c r="F1114" s="752"/>
      <c r="G1114" s="736" t="s">
        <v>747</v>
      </c>
      <c r="H1114" s="754" t="s">
        <v>748</v>
      </c>
      <c r="I1114" s="755">
        <v>500</v>
      </c>
      <c r="J1114" s="756" t="s">
        <v>749</v>
      </c>
      <c r="K1114" s="757" t="s">
        <v>8370</v>
      </c>
      <c r="L1114" s="758">
        <v>330050899</v>
      </c>
      <c r="M1114" s="733" t="s">
        <v>8240</v>
      </c>
      <c r="N1114" s="769" t="s">
        <v>8241</v>
      </c>
      <c r="O1114" s="734" t="s">
        <v>8371</v>
      </c>
      <c r="P1114" s="760"/>
      <c r="Q1114" s="736"/>
      <c r="R1114" s="736">
        <v>64210</v>
      </c>
      <c r="S1114" s="761" t="s">
        <v>2888</v>
      </c>
      <c r="T1114" s="728" t="s">
        <v>2084</v>
      </c>
      <c r="U1114" s="737" t="s">
        <v>8372</v>
      </c>
      <c r="V1114" s="736"/>
      <c r="W1114" s="736"/>
      <c r="X1114" s="736"/>
      <c r="Y1114" s="736"/>
      <c r="Z1114" s="736" t="s">
        <v>8373</v>
      </c>
      <c r="AA1114" s="736"/>
      <c r="AB1114" s="734" t="s">
        <v>8247</v>
      </c>
      <c r="AC1114" s="734" t="s">
        <v>8248</v>
      </c>
      <c r="AD1114" s="734">
        <v>33070</v>
      </c>
      <c r="AE1114" s="734" t="s">
        <v>1559</v>
      </c>
      <c r="AF1114" s="734" t="s">
        <v>8249</v>
      </c>
      <c r="AG1114" s="736"/>
      <c r="AH1114" s="736"/>
      <c r="AI1114" s="736"/>
      <c r="AJ1114" s="736"/>
      <c r="AK1114" s="736"/>
      <c r="AL1114" s="736"/>
      <c r="AM1114" s="763"/>
      <c r="AN1114" s="738"/>
      <c r="AO1114" s="764"/>
      <c r="AP1114" s="691" t="s">
        <v>734</v>
      </c>
      <c r="AQ1114" s="691" t="s">
        <v>737</v>
      </c>
      <c r="AR1114" s="691"/>
      <c r="AS1114" s="752"/>
      <c r="AT1114" s="691"/>
      <c r="AU1114" s="765" t="s">
        <v>763</v>
      </c>
      <c r="AV1114" s="765" t="s">
        <v>763</v>
      </c>
      <c r="AW1114" s="766" t="s">
        <v>764</v>
      </c>
      <c r="AX1114" s="765"/>
      <c r="AY1114" s="691"/>
      <c r="AZ1114" s="752"/>
      <c r="BA1114" s="773" t="s">
        <v>8374</v>
      </c>
      <c r="BB1114" s="736"/>
      <c r="BC1114" s="736"/>
      <c r="BD1114" s="736"/>
      <c r="BE1114" s="753" t="s">
        <v>4925</v>
      </c>
      <c r="BF1114" s="794" t="s">
        <v>766</v>
      </c>
      <c r="BG1114" s="746" t="s">
        <v>737</v>
      </c>
      <c r="BH1114" s="746"/>
      <c r="BI1114" s="747"/>
    </row>
    <row r="1115" spans="1:61" ht="40.15" customHeight="1">
      <c r="A1115" s="749">
        <v>640795860</v>
      </c>
      <c r="B1115" s="750">
        <v>64</v>
      </c>
      <c r="C1115" s="753" t="s">
        <v>842</v>
      </c>
      <c r="D1115" s="752"/>
      <c r="E1115" s="753" t="s">
        <v>746</v>
      </c>
      <c r="F1115" s="752"/>
      <c r="G1115" s="736" t="s">
        <v>747</v>
      </c>
      <c r="H1115" s="754" t="s">
        <v>748</v>
      </c>
      <c r="I1115" s="755">
        <v>500</v>
      </c>
      <c r="J1115" s="756" t="s">
        <v>749</v>
      </c>
      <c r="K1115" s="757" t="s">
        <v>8375</v>
      </c>
      <c r="L1115" s="758">
        <v>330050899</v>
      </c>
      <c r="M1115" s="733" t="s">
        <v>8240</v>
      </c>
      <c r="N1115" s="769" t="s">
        <v>8241</v>
      </c>
      <c r="O1115" s="734" t="s">
        <v>8376</v>
      </c>
      <c r="P1115" s="760"/>
      <c r="Q1115" s="736"/>
      <c r="R1115" s="736">
        <v>64290</v>
      </c>
      <c r="S1115" s="761" t="s">
        <v>1212</v>
      </c>
      <c r="T1115" s="728" t="s">
        <v>2084</v>
      </c>
      <c r="U1115" s="737" t="s">
        <v>8377</v>
      </c>
      <c r="V1115" s="736" t="s">
        <v>813</v>
      </c>
      <c r="W1115" s="736" t="s">
        <v>8378</v>
      </c>
      <c r="X1115" s="736" t="s">
        <v>3463</v>
      </c>
      <c r="Y1115" s="736" t="s">
        <v>954</v>
      </c>
      <c r="Z1115" s="734" t="s">
        <v>8379</v>
      </c>
      <c r="AA1115" s="736"/>
      <c r="AB1115" s="734" t="s">
        <v>8247</v>
      </c>
      <c r="AC1115" s="734" t="s">
        <v>8248</v>
      </c>
      <c r="AD1115" s="734">
        <v>33070</v>
      </c>
      <c r="AE1115" s="734" t="s">
        <v>1559</v>
      </c>
      <c r="AF1115" s="734" t="s">
        <v>8249</v>
      </c>
      <c r="AG1115" s="736"/>
      <c r="AH1115" s="736"/>
      <c r="AI1115" s="736"/>
      <c r="AJ1115" s="736"/>
      <c r="AK1115" s="736"/>
      <c r="AL1115" s="736"/>
      <c r="AM1115" s="763"/>
      <c r="AN1115" s="738"/>
      <c r="AO1115" s="764"/>
      <c r="AP1115" s="691" t="s">
        <v>734</v>
      </c>
      <c r="AQ1115" s="691" t="s">
        <v>737</v>
      </c>
      <c r="AR1115" s="691"/>
      <c r="AS1115" s="752"/>
      <c r="AT1115" s="691"/>
      <c r="AU1115" s="765" t="s">
        <v>763</v>
      </c>
      <c r="AV1115" s="765" t="s">
        <v>763</v>
      </c>
      <c r="AW1115" s="766" t="s">
        <v>853</v>
      </c>
      <c r="AX1115" s="765"/>
      <c r="AY1115" s="691"/>
      <c r="AZ1115" s="752"/>
      <c r="BA1115" s="734"/>
      <c r="BB1115" s="736"/>
      <c r="BC1115" s="736"/>
      <c r="BD1115" s="736"/>
      <c r="BE1115" s="753" t="s">
        <v>4925</v>
      </c>
      <c r="BF1115" s="794" t="s">
        <v>766</v>
      </c>
      <c r="BG1115" s="746" t="s">
        <v>737</v>
      </c>
      <c r="BH1115" s="746"/>
      <c r="BI1115" s="747"/>
    </row>
    <row r="1116" spans="1:61" ht="40.15" customHeight="1">
      <c r="A1116" s="875">
        <v>860012079</v>
      </c>
      <c r="B1116" s="876">
        <v>86</v>
      </c>
      <c r="C1116" s="727" t="s">
        <v>713</v>
      </c>
      <c r="D1116" s="727"/>
      <c r="E1116" s="728" t="s">
        <v>714</v>
      </c>
      <c r="F1116" s="728"/>
      <c r="G1116" s="798" t="s">
        <v>747</v>
      </c>
      <c r="H1116" s="798" t="s">
        <v>748</v>
      </c>
      <c r="I1116" s="730">
        <v>500</v>
      </c>
      <c r="J1116" s="727" t="s">
        <v>749</v>
      </c>
      <c r="K1116" s="878" t="s">
        <v>8380</v>
      </c>
      <c r="L1116" s="800">
        <v>330050899</v>
      </c>
      <c r="M1116" s="733" t="s">
        <v>8240</v>
      </c>
      <c r="N1116" s="769" t="s">
        <v>8241</v>
      </c>
      <c r="O1116" s="734" t="s">
        <v>8381</v>
      </c>
      <c r="P1116" s="734"/>
      <c r="Q1116" s="798"/>
      <c r="R1116" s="736">
        <v>86000</v>
      </c>
      <c r="S1116" s="734" t="s">
        <v>1397</v>
      </c>
      <c r="T1116" s="728" t="s">
        <v>2084</v>
      </c>
      <c r="U1116" s="737" t="s">
        <v>8382</v>
      </c>
      <c r="V1116" s="798"/>
      <c r="W1116" s="798" t="s">
        <v>5453</v>
      </c>
      <c r="X1116" s="798" t="s">
        <v>8383</v>
      </c>
      <c r="Y1116" s="798" t="s">
        <v>8384</v>
      </c>
      <c r="Z1116" s="734" t="s">
        <v>8385</v>
      </c>
      <c r="AA1116" s="798"/>
      <c r="AB1116" s="734" t="s">
        <v>8247</v>
      </c>
      <c r="AC1116" s="734" t="s">
        <v>8248</v>
      </c>
      <c r="AD1116" s="734">
        <v>33070</v>
      </c>
      <c r="AE1116" s="734" t="s">
        <v>1559</v>
      </c>
      <c r="AF1116" s="734" t="s">
        <v>8249</v>
      </c>
      <c r="AG1116" s="798"/>
      <c r="AH1116" s="798"/>
      <c r="AI1116" s="798"/>
      <c r="AJ1116" s="798"/>
      <c r="AK1116" s="798"/>
      <c r="AL1116" s="798"/>
      <c r="AM1116" s="738"/>
      <c r="AN1116" s="738"/>
      <c r="AO1116" s="739"/>
      <c r="AP1116" s="691" t="s">
        <v>734</v>
      </c>
      <c r="AQ1116" s="810" t="s">
        <v>734</v>
      </c>
      <c r="AR1116" s="742" t="s">
        <v>748</v>
      </c>
      <c r="AS1116" s="810" t="s">
        <v>8386</v>
      </c>
      <c r="AT1116" s="810"/>
      <c r="AU1116" s="743">
        <v>43830</v>
      </c>
      <c r="AV1116" s="743">
        <v>45655</v>
      </c>
      <c r="AW1116" s="744">
        <v>86</v>
      </c>
      <c r="AX1116" s="811">
        <v>43830</v>
      </c>
      <c r="AY1116" s="810" t="s">
        <v>8387</v>
      </c>
      <c r="AZ1116" s="810" t="s">
        <v>737</v>
      </c>
      <c r="BA1116" s="734"/>
      <c r="BB1116" s="734" t="s">
        <v>8388</v>
      </c>
      <c r="BC1116" s="734"/>
      <c r="BD1116" s="734"/>
      <c r="BE1116" s="798" t="s">
        <v>713</v>
      </c>
      <c r="BF1116" s="723" t="s">
        <v>738</v>
      </c>
      <c r="BG1116" s="746" t="s">
        <v>737</v>
      </c>
      <c r="BH1116" s="746"/>
      <c r="BI1116" s="747"/>
    </row>
    <row r="1117" spans="1:61" ht="40.15" customHeight="1">
      <c r="A1117" s="875">
        <v>860785120</v>
      </c>
      <c r="B1117" s="876">
        <v>86</v>
      </c>
      <c r="C1117" s="727" t="s">
        <v>713</v>
      </c>
      <c r="D1117" s="727"/>
      <c r="E1117" s="728" t="s">
        <v>714</v>
      </c>
      <c r="F1117" s="728"/>
      <c r="G1117" s="798" t="s">
        <v>747</v>
      </c>
      <c r="H1117" s="798" t="s">
        <v>748</v>
      </c>
      <c r="I1117" s="730">
        <v>500</v>
      </c>
      <c r="J1117" s="727" t="s">
        <v>749</v>
      </c>
      <c r="K1117" s="807" t="s">
        <v>7963</v>
      </c>
      <c r="L1117" s="800">
        <v>330050899</v>
      </c>
      <c r="M1117" s="733" t="s">
        <v>8240</v>
      </c>
      <c r="N1117" s="769" t="s">
        <v>8241</v>
      </c>
      <c r="O1117" s="734" t="s">
        <v>8389</v>
      </c>
      <c r="P1117" s="734"/>
      <c r="Q1117" s="798"/>
      <c r="R1117" s="736">
        <v>86100</v>
      </c>
      <c r="S1117" s="734" t="s">
        <v>2735</v>
      </c>
      <c r="T1117" s="728" t="s">
        <v>2084</v>
      </c>
      <c r="U1117" s="737" t="s">
        <v>8390</v>
      </c>
      <c r="V1117" s="798" t="s">
        <v>724</v>
      </c>
      <c r="W1117" s="798" t="s">
        <v>8391</v>
      </c>
      <c r="X1117" s="798" t="s">
        <v>352</v>
      </c>
      <c r="Y1117" s="798" t="s">
        <v>727</v>
      </c>
      <c r="Z1117" s="734" t="s">
        <v>8392</v>
      </c>
      <c r="AA1117" s="798"/>
      <c r="AB1117" s="734" t="s">
        <v>8247</v>
      </c>
      <c r="AC1117" s="734" t="s">
        <v>8248</v>
      </c>
      <c r="AD1117" s="734">
        <v>33070</v>
      </c>
      <c r="AE1117" s="734" t="s">
        <v>1559</v>
      </c>
      <c r="AF1117" s="734" t="s">
        <v>8249</v>
      </c>
      <c r="AG1117" s="798"/>
      <c r="AH1117" s="798"/>
      <c r="AI1117" s="798"/>
      <c r="AJ1117" s="798"/>
      <c r="AK1117" s="798"/>
      <c r="AL1117" s="798"/>
      <c r="AM1117" s="738"/>
      <c r="AN1117" s="738"/>
      <c r="AO1117" s="739"/>
      <c r="AP1117" s="691" t="s">
        <v>734</v>
      </c>
      <c r="AQ1117" s="810" t="s">
        <v>734</v>
      </c>
      <c r="AR1117" s="742" t="s">
        <v>748</v>
      </c>
      <c r="AS1117" s="810" t="s">
        <v>8386</v>
      </c>
      <c r="AT1117" s="810"/>
      <c r="AU1117" s="743">
        <v>43830</v>
      </c>
      <c r="AV1117" s="743">
        <v>45655</v>
      </c>
      <c r="AW1117" s="744">
        <v>86</v>
      </c>
      <c r="AX1117" s="811">
        <v>43830</v>
      </c>
      <c r="AY1117" s="810" t="s">
        <v>8387</v>
      </c>
      <c r="AZ1117" s="810" t="s">
        <v>737</v>
      </c>
      <c r="BA1117" s="734"/>
      <c r="BB1117" s="734" t="s">
        <v>8393</v>
      </c>
      <c r="BC1117" s="734"/>
      <c r="BD1117" s="734"/>
      <c r="BE1117" s="798" t="s">
        <v>713</v>
      </c>
      <c r="BF1117" s="723" t="s">
        <v>738</v>
      </c>
      <c r="BG1117" s="746" t="s">
        <v>737</v>
      </c>
      <c r="BH1117" s="746"/>
      <c r="BI1117" s="747"/>
    </row>
    <row r="1118" spans="1:61" ht="40.15" customHeight="1">
      <c r="A1118" s="846">
        <v>170784169</v>
      </c>
      <c r="B1118" s="834">
        <v>17</v>
      </c>
      <c r="C1118" s="734" t="s">
        <v>1277</v>
      </c>
      <c r="D1118" s="728"/>
      <c r="E1118" s="753" t="s">
        <v>1435</v>
      </c>
      <c r="F1118" s="785"/>
      <c r="G1118" s="754" t="s">
        <v>747</v>
      </c>
      <c r="H1118" s="754" t="s">
        <v>748</v>
      </c>
      <c r="I1118" s="847">
        <v>500</v>
      </c>
      <c r="J1118" s="843" t="s">
        <v>749</v>
      </c>
      <c r="K1118" s="856" t="s">
        <v>8394</v>
      </c>
      <c r="L1118" s="786">
        <v>330059874</v>
      </c>
      <c r="M1118" s="733" t="s">
        <v>8395</v>
      </c>
      <c r="N1118" s="769" t="s">
        <v>8241</v>
      </c>
      <c r="O1118" s="734" t="s">
        <v>8396</v>
      </c>
      <c r="P1118" s="734" t="s">
        <v>8397</v>
      </c>
      <c r="Q1118" s="760"/>
      <c r="R1118" s="736">
        <v>17250</v>
      </c>
      <c r="S1118" s="760" t="s">
        <v>8398</v>
      </c>
      <c r="T1118" s="728" t="s">
        <v>2084</v>
      </c>
      <c r="U1118" s="737" t="s">
        <v>8399</v>
      </c>
      <c r="V1118" s="736" t="s">
        <v>813</v>
      </c>
      <c r="W1118" s="734" t="s">
        <v>8400</v>
      </c>
      <c r="X1118" s="736" t="s">
        <v>996</v>
      </c>
      <c r="Y1118" s="736" t="s">
        <v>954</v>
      </c>
      <c r="Z1118" s="736" t="s">
        <v>8401</v>
      </c>
      <c r="AA1118" s="736"/>
      <c r="AB1118" s="734" t="s">
        <v>8257</v>
      </c>
      <c r="AC1118" s="736" t="s">
        <v>8402</v>
      </c>
      <c r="AD1118" s="736">
        <v>33070</v>
      </c>
      <c r="AE1118" s="734" t="s">
        <v>1559</v>
      </c>
      <c r="AF1118" s="736"/>
      <c r="AG1118" s="734"/>
      <c r="AH1118" s="734"/>
      <c r="AI1118" s="734"/>
      <c r="AJ1118" s="734"/>
      <c r="AK1118" s="734"/>
      <c r="AL1118" s="734"/>
      <c r="AM1118" s="763"/>
      <c r="AN1118" s="738"/>
      <c r="AO1118" s="739"/>
      <c r="AP1118" s="904" t="s">
        <v>734</v>
      </c>
      <c r="AQ1118" s="822" t="s">
        <v>734</v>
      </c>
      <c r="AR1118" s="742" t="s">
        <v>748</v>
      </c>
      <c r="AS1118" s="742" t="s">
        <v>8259</v>
      </c>
      <c r="AT1118" s="822" t="s">
        <v>8260</v>
      </c>
      <c r="AU1118" s="743">
        <v>43466</v>
      </c>
      <c r="AV1118" s="743">
        <v>46022</v>
      </c>
      <c r="AW1118" s="744">
        <v>17</v>
      </c>
      <c r="AX1118" s="743">
        <v>45459</v>
      </c>
      <c r="AY1118" s="712" t="s">
        <v>8261</v>
      </c>
      <c r="AZ1118" s="775" t="s">
        <v>737</v>
      </c>
      <c r="BA1118" s="791"/>
      <c r="BB1118" s="773" t="s">
        <v>8403</v>
      </c>
      <c r="BC1118" s="793" t="s">
        <v>1713</v>
      </c>
      <c r="BD1118" s="793"/>
      <c r="BE1118" s="734" t="s">
        <v>1277</v>
      </c>
      <c r="BF1118" s="785" t="s">
        <v>1452</v>
      </c>
      <c r="BG1118" s="746" t="s">
        <v>737</v>
      </c>
      <c r="BH1118" s="746"/>
      <c r="BI1118" s="747"/>
    </row>
    <row r="1119" spans="1:61" ht="40.15" customHeight="1">
      <c r="A1119" s="875">
        <v>860789965</v>
      </c>
      <c r="B1119" s="876">
        <v>86</v>
      </c>
      <c r="C1119" s="727" t="s">
        <v>713</v>
      </c>
      <c r="D1119" s="727"/>
      <c r="E1119" s="728" t="s">
        <v>714</v>
      </c>
      <c r="F1119" s="728"/>
      <c r="G1119" s="798" t="s">
        <v>747</v>
      </c>
      <c r="H1119" s="798" t="s">
        <v>748</v>
      </c>
      <c r="I1119" s="730">
        <v>500</v>
      </c>
      <c r="J1119" s="727" t="s">
        <v>749</v>
      </c>
      <c r="K1119" s="807" t="s">
        <v>8404</v>
      </c>
      <c r="L1119" s="877">
        <v>860003045</v>
      </c>
      <c r="M1119" s="733" t="s">
        <v>8405</v>
      </c>
      <c r="N1119" s="769" t="s">
        <v>8241</v>
      </c>
      <c r="O1119" s="734" t="s">
        <v>8406</v>
      </c>
      <c r="P1119" s="734"/>
      <c r="Q1119" s="798"/>
      <c r="R1119" s="736">
        <v>86420</v>
      </c>
      <c r="S1119" s="734" t="s">
        <v>8407</v>
      </c>
      <c r="T1119" s="728" t="s">
        <v>2084</v>
      </c>
      <c r="U1119" s="737" t="s">
        <v>8408</v>
      </c>
      <c r="V1119" s="798" t="s">
        <v>724</v>
      </c>
      <c r="W1119" s="798" t="s">
        <v>8409</v>
      </c>
      <c r="X1119" s="798"/>
      <c r="Y1119" s="798" t="s">
        <v>727</v>
      </c>
      <c r="Z1119" s="734" t="s">
        <v>8410</v>
      </c>
      <c r="AA1119" s="798"/>
      <c r="AB1119" s="734" t="s">
        <v>8406</v>
      </c>
      <c r="AC1119" s="734"/>
      <c r="AD1119" s="734">
        <v>86420</v>
      </c>
      <c r="AE1119" s="734" t="s">
        <v>8407</v>
      </c>
      <c r="AF1119" s="734" t="s">
        <v>8410</v>
      </c>
      <c r="AG1119" s="798"/>
      <c r="AH1119" s="798"/>
      <c r="AI1119" s="798"/>
      <c r="AJ1119" s="798"/>
      <c r="AK1119" s="798"/>
      <c r="AL1119" s="798"/>
      <c r="AM1119" s="738"/>
      <c r="AN1119" s="738"/>
      <c r="AO1119" s="739"/>
      <c r="AP1119" s="691" t="s">
        <v>734</v>
      </c>
      <c r="AQ1119" s="810" t="s">
        <v>734</v>
      </c>
      <c r="AR1119" s="742" t="s">
        <v>748</v>
      </c>
      <c r="AS1119" s="810" t="s">
        <v>8386</v>
      </c>
      <c r="AT1119" s="810"/>
      <c r="AU1119" s="743">
        <v>43830</v>
      </c>
      <c r="AV1119" s="743">
        <v>45655</v>
      </c>
      <c r="AW1119" s="744">
        <v>86</v>
      </c>
      <c r="AX1119" s="811">
        <v>43830</v>
      </c>
      <c r="AY1119" s="810" t="s">
        <v>8387</v>
      </c>
      <c r="AZ1119" s="810" t="s">
        <v>737</v>
      </c>
      <c r="BA1119" s="734"/>
      <c r="BB1119" s="734"/>
      <c r="BC1119" s="734"/>
      <c r="BD1119" s="734"/>
      <c r="BE1119" s="798" t="s">
        <v>713</v>
      </c>
      <c r="BF1119" s="723" t="s">
        <v>738</v>
      </c>
      <c r="BG1119" s="746" t="s">
        <v>737</v>
      </c>
      <c r="BH1119" s="746"/>
      <c r="BI1119" s="747"/>
    </row>
    <row r="1120" spans="1:61" ht="40.15" customHeight="1">
      <c r="A1120" s="749">
        <v>640014429</v>
      </c>
      <c r="B1120" s="750">
        <v>64</v>
      </c>
      <c r="C1120" s="753" t="s">
        <v>884</v>
      </c>
      <c r="D1120" s="753"/>
      <c r="E1120" s="753" t="s">
        <v>885</v>
      </c>
      <c r="F1120" s="752"/>
      <c r="G1120" s="736" t="s">
        <v>715</v>
      </c>
      <c r="H1120" s="754" t="s">
        <v>715</v>
      </c>
      <c r="I1120" s="755">
        <v>182</v>
      </c>
      <c r="J1120" s="756" t="s">
        <v>716</v>
      </c>
      <c r="K1120" s="757" t="s">
        <v>8411</v>
      </c>
      <c r="L1120" s="758">
        <v>640790408</v>
      </c>
      <c r="M1120" s="733" t="s">
        <v>8412</v>
      </c>
      <c r="N1120" s="769" t="s">
        <v>8412</v>
      </c>
      <c r="O1120" s="734" t="s">
        <v>8413</v>
      </c>
      <c r="P1120" s="760"/>
      <c r="Q1120" s="736"/>
      <c r="R1120" s="736">
        <v>64250</v>
      </c>
      <c r="S1120" s="761" t="s">
        <v>790</v>
      </c>
      <c r="T1120" s="728" t="s">
        <v>722</v>
      </c>
      <c r="U1120" s="737" t="s">
        <v>8414</v>
      </c>
      <c r="V1120" s="736"/>
      <c r="W1120" s="736"/>
      <c r="X1120" s="736"/>
      <c r="Y1120" s="736"/>
      <c r="Z1120" s="736" t="s">
        <v>8415</v>
      </c>
      <c r="AA1120" s="736"/>
      <c r="AB1120" s="734" t="s">
        <v>8416</v>
      </c>
      <c r="AC1120" s="736"/>
      <c r="AD1120" s="736">
        <v>64250</v>
      </c>
      <c r="AE1120" s="734" t="s">
        <v>790</v>
      </c>
      <c r="AF1120" s="736" t="s">
        <v>8415</v>
      </c>
      <c r="AG1120" s="736"/>
      <c r="AH1120" s="736"/>
      <c r="AI1120" s="736"/>
      <c r="AJ1120" s="736"/>
      <c r="AK1120" s="736"/>
      <c r="AL1120" s="736"/>
      <c r="AM1120" s="763"/>
      <c r="AN1120" s="738"/>
      <c r="AO1120" s="764"/>
      <c r="AP1120" s="789" t="s">
        <v>734</v>
      </c>
      <c r="AQ1120" s="742" t="s">
        <v>734</v>
      </c>
      <c r="AR1120" s="742" t="s">
        <v>715</v>
      </c>
      <c r="AS1120" s="775" t="s">
        <v>8417</v>
      </c>
      <c r="AT1120" s="810" t="s">
        <v>943</v>
      </c>
      <c r="AU1120" s="743">
        <v>44562</v>
      </c>
      <c r="AV1120" s="743">
        <v>46387</v>
      </c>
      <c r="AW1120" s="744" t="s">
        <v>764</v>
      </c>
      <c r="AX1120" s="743">
        <v>44799</v>
      </c>
      <c r="AY1120" s="742" t="s">
        <v>8418</v>
      </c>
      <c r="AZ1120" s="775" t="s">
        <v>734</v>
      </c>
      <c r="BA1120" s="734" t="s">
        <v>8419</v>
      </c>
      <c r="BB1120" s="736"/>
      <c r="BC1120" s="736"/>
      <c r="BD1120" s="736"/>
      <c r="BE1120" s="833" t="s">
        <v>1761</v>
      </c>
      <c r="BF1120" s="794" t="s">
        <v>1984</v>
      </c>
      <c r="BG1120" s="746" t="s">
        <v>737</v>
      </c>
      <c r="BH1120" s="746"/>
      <c r="BI1120" s="747"/>
    </row>
    <row r="1121" spans="1:61" ht="52.9" customHeight="1">
      <c r="A1121" s="749">
        <v>640785812</v>
      </c>
      <c r="B1121" s="750">
        <v>64</v>
      </c>
      <c r="C1121" s="753" t="s">
        <v>884</v>
      </c>
      <c r="D1121" s="753"/>
      <c r="E1121" s="753" t="s">
        <v>885</v>
      </c>
      <c r="F1121" s="752"/>
      <c r="G1121" s="736" t="s">
        <v>715</v>
      </c>
      <c r="H1121" s="754" t="s">
        <v>715</v>
      </c>
      <c r="I1121" s="755">
        <v>183</v>
      </c>
      <c r="J1121" s="756" t="s">
        <v>741</v>
      </c>
      <c r="K1121" s="757" t="s">
        <v>8420</v>
      </c>
      <c r="L1121" s="758">
        <v>640790408</v>
      </c>
      <c r="M1121" s="733" t="s">
        <v>8412</v>
      </c>
      <c r="N1121" s="769" t="s">
        <v>8412</v>
      </c>
      <c r="O1121" s="734" t="s">
        <v>8421</v>
      </c>
      <c r="P1121" s="760"/>
      <c r="Q1121" s="736"/>
      <c r="R1121" s="736">
        <v>64250</v>
      </c>
      <c r="S1121" s="761" t="s">
        <v>790</v>
      </c>
      <c r="T1121" s="728" t="s">
        <v>722</v>
      </c>
      <c r="U1121" s="737" t="s">
        <v>8422</v>
      </c>
      <c r="V1121" s="736"/>
      <c r="W1121" s="736"/>
      <c r="X1121" s="736"/>
      <c r="Y1121" s="736"/>
      <c r="Z1121" s="736" t="s">
        <v>8415</v>
      </c>
      <c r="AA1121" s="736"/>
      <c r="AB1121" s="734" t="s">
        <v>8416</v>
      </c>
      <c r="AC1121" s="736"/>
      <c r="AD1121" s="736">
        <v>64250</v>
      </c>
      <c r="AE1121" s="734" t="s">
        <v>790</v>
      </c>
      <c r="AF1121" s="736" t="s">
        <v>8415</v>
      </c>
      <c r="AG1121" s="736"/>
      <c r="AH1121" s="736"/>
      <c r="AI1121" s="736"/>
      <c r="AJ1121" s="736"/>
      <c r="AK1121" s="736"/>
      <c r="AL1121" s="736"/>
      <c r="AM1121" s="763"/>
      <c r="AN1121" s="738"/>
      <c r="AO1121" s="772"/>
      <c r="AP1121" s="789" t="s">
        <v>734</v>
      </c>
      <c r="AQ1121" s="742" t="s">
        <v>734</v>
      </c>
      <c r="AR1121" s="742" t="s">
        <v>715</v>
      </c>
      <c r="AS1121" s="775" t="s">
        <v>8417</v>
      </c>
      <c r="AT1121" s="810" t="s">
        <v>943</v>
      </c>
      <c r="AU1121" s="743">
        <v>44562</v>
      </c>
      <c r="AV1121" s="743">
        <v>46387</v>
      </c>
      <c r="AW1121" s="744" t="s">
        <v>764</v>
      </c>
      <c r="AX1121" s="743">
        <v>44799</v>
      </c>
      <c r="AY1121" s="742" t="s">
        <v>8418</v>
      </c>
      <c r="AZ1121" s="775" t="s">
        <v>734</v>
      </c>
      <c r="BA1121" s="734" t="s">
        <v>8419</v>
      </c>
      <c r="BB1121" s="736"/>
      <c r="BC1121" s="736"/>
      <c r="BD1121" s="736"/>
      <c r="BE1121" s="833" t="s">
        <v>1761</v>
      </c>
      <c r="BF1121" s="794" t="s">
        <v>1984</v>
      </c>
      <c r="BG1121" s="746" t="s">
        <v>737</v>
      </c>
      <c r="BH1121" s="746"/>
      <c r="BI1121" s="747"/>
    </row>
    <row r="1122" spans="1:61" ht="57.75" customHeight="1">
      <c r="A1122" s="749">
        <v>640791851</v>
      </c>
      <c r="B1122" s="750">
        <v>64</v>
      </c>
      <c r="C1122" s="753" t="s">
        <v>884</v>
      </c>
      <c r="D1122" s="753"/>
      <c r="E1122" s="753" t="s">
        <v>885</v>
      </c>
      <c r="F1122" s="752"/>
      <c r="G1122" s="736" t="s">
        <v>715</v>
      </c>
      <c r="H1122" s="754" t="s">
        <v>715</v>
      </c>
      <c r="I1122" s="755">
        <v>255</v>
      </c>
      <c r="J1122" s="756" t="s">
        <v>968</v>
      </c>
      <c r="K1122" s="778" t="s">
        <v>8423</v>
      </c>
      <c r="L1122" s="758">
        <v>640790408</v>
      </c>
      <c r="M1122" s="733" t="s">
        <v>8412</v>
      </c>
      <c r="N1122" s="769" t="s">
        <v>8412</v>
      </c>
      <c r="O1122" s="734" t="s">
        <v>8424</v>
      </c>
      <c r="P1122" s="760"/>
      <c r="Q1122" s="736"/>
      <c r="R1122" s="736">
        <v>64240</v>
      </c>
      <c r="S1122" s="761" t="s">
        <v>8425</v>
      </c>
      <c r="T1122" s="728" t="s">
        <v>722</v>
      </c>
      <c r="U1122" s="737" t="s">
        <v>8426</v>
      </c>
      <c r="V1122" s="736"/>
      <c r="W1122" s="736"/>
      <c r="X1122" s="736"/>
      <c r="Y1122" s="736"/>
      <c r="Z1122" s="736" t="s">
        <v>8427</v>
      </c>
      <c r="AA1122" s="736"/>
      <c r="AB1122" s="734" t="s">
        <v>8416</v>
      </c>
      <c r="AC1122" s="736"/>
      <c r="AD1122" s="736">
        <v>64250</v>
      </c>
      <c r="AE1122" s="734" t="s">
        <v>790</v>
      </c>
      <c r="AF1122" s="736" t="s">
        <v>8415</v>
      </c>
      <c r="AG1122" s="736"/>
      <c r="AH1122" s="736"/>
      <c r="AI1122" s="736"/>
      <c r="AJ1122" s="736"/>
      <c r="AK1122" s="736"/>
      <c r="AL1122" s="736"/>
      <c r="AM1122" s="763"/>
      <c r="AN1122" s="738"/>
      <c r="AO1122" s="772"/>
      <c r="AP1122" s="789" t="s">
        <v>734</v>
      </c>
      <c r="AQ1122" s="742" t="s">
        <v>734</v>
      </c>
      <c r="AR1122" s="742" t="s">
        <v>715</v>
      </c>
      <c r="AS1122" s="775" t="s">
        <v>8417</v>
      </c>
      <c r="AT1122" s="810" t="s">
        <v>943</v>
      </c>
      <c r="AU1122" s="743">
        <v>44562</v>
      </c>
      <c r="AV1122" s="743">
        <v>46387</v>
      </c>
      <c r="AW1122" s="744" t="s">
        <v>764</v>
      </c>
      <c r="AX1122" s="743">
        <v>44799</v>
      </c>
      <c r="AY1122" s="742" t="s">
        <v>8418</v>
      </c>
      <c r="AZ1122" s="775" t="s">
        <v>734</v>
      </c>
      <c r="BA1122" s="734" t="s">
        <v>8419</v>
      </c>
      <c r="BB1122" s="736"/>
      <c r="BC1122" s="736"/>
      <c r="BD1122" s="736"/>
      <c r="BE1122" s="833" t="s">
        <v>1761</v>
      </c>
      <c r="BF1122" s="794" t="s">
        <v>1984</v>
      </c>
      <c r="BG1122" s="746" t="s">
        <v>737</v>
      </c>
      <c r="BH1122" s="746"/>
      <c r="BI1122" s="747"/>
    </row>
    <row r="1123" spans="1:61" ht="60" customHeight="1">
      <c r="A1123" s="725">
        <v>860008622</v>
      </c>
      <c r="B1123" s="726">
        <v>86</v>
      </c>
      <c r="C1123" s="727" t="s">
        <v>1358</v>
      </c>
      <c r="D1123" s="727"/>
      <c r="E1123" s="728" t="s">
        <v>714</v>
      </c>
      <c r="F1123" s="728"/>
      <c r="G1123" s="729" t="s">
        <v>715</v>
      </c>
      <c r="H1123" s="729" t="s">
        <v>715</v>
      </c>
      <c r="I1123" s="730">
        <v>246</v>
      </c>
      <c r="J1123" s="727" t="s">
        <v>803</v>
      </c>
      <c r="K1123" s="731" t="s">
        <v>8428</v>
      </c>
      <c r="L1123" s="732">
        <v>860793165</v>
      </c>
      <c r="M1123" s="733" t="s">
        <v>8429</v>
      </c>
      <c r="N1123" s="731" t="s">
        <v>8430</v>
      </c>
      <c r="O1123" s="734" t="s">
        <v>8431</v>
      </c>
      <c r="P1123" s="734"/>
      <c r="Q1123" s="735"/>
      <c r="R1123" s="736">
        <v>86170</v>
      </c>
      <c r="S1123" s="734" t="s">
        <v>2063</v>
      </c>
      <c r="T1123" s="728" t="s">
        <v>722</v>
      </c>
      <c r="U1123" s="737" t="s">
        <v>8432</v>
      </c>
      <c r="V1123" s="735"/>
      <c r="W1123" s="735"/>
      <c r="X1123" s="735"/>
      <c r="Y1123" s="735"/>
      <c r="Z1123" s="734" t="s">
        <v>8433</v>
      </c>
      <c r="AA1123" s="735"/>
      <c r="AB1123" s="734" t="s">
        <v>8434</v>
      </c>
      <c r="AC1123" s="734" t="s">
        <v>4525</v>
      </c>
      <c r="AD1123" s="734">
        <v>86550</v>
      </c>
      <c r="AE1123" s="734" t="s">
        <v>7319</v>
      </c>
      <c r="AF1123" s="734" t="s">
        <v>8435</v>
      </c>
      <c r="AG1123" s="735"/>
      <c r="AH1123" s="735"/>
      <c r="AI1123" s="735"/>
      <c r="AJ1123" s="735"/>
      <c r="AK1123" s="735"/>
      <c r="AL1123" s="735"/>
      <c r="AM1123" s="738"/>
      <c r="AN1123" s="738"/>
      <c r="AO1123" s="739"/>
      <c r="AP1123" s="740" t="s">
        <v>734</v>
      </c>
      <c r="AQ1123" s="741" t="s">
        <v>734</v>
      </c>
      <c r="AR1123" s="742" t="s">
        <v>715</v>
      </c>
      <c r="AS1123" s="741" t="s">
        <v>8436</v>
      </c>
      <c r="AT1123" s="741" t="s">
        <v>8437</v>
      </c>
      <c r="AU1123" s="743">
        <v>43462</v>
      </c>
      <c r="AV1123" s="743">
        <v>45287</v>
      </c>
      <c r="AW1123" s="744">
        <v>86</v>
      </c>
      <c r="AX1123" s="745">
        <v>43542</v>
      </c>
      <c r="AY1123" s="741" t="s">
        <v>8438</v>
      </c>
      <c r="AZ1123" s="741" t="s">
        <v>737</v>
      </c>
      <c r="BA1123" s="734"/>
      <c r="BB1123" s="734"/>
      <c r="BC1123" s="735"/>
      <c r="BD1123" s="734"/>
      <c r="BE1123" s="735" t="s">
        <v>1358</v>
      </c>
      <c r="BF1123" s="723" t="s">
        <v>738</v>
      </c>
      <c r="BG1123" s="746" t="s">
        <v>737</v>
      </c>
      <c r="BH1123" s="746"/>
      <c r="BI1123" s="747"/>
    </row>
    <row r="1124" spans="1:61" ht="40.15" customHeight="1">
      <c r="A1124" s="725">
        <v>860008812</v>
      </c>
      <c r="B1124" s="726">
        <v>86</v>
      </c>
      <c r="C1124" s="727" t="s">
        <v>1358</v>
      </c>
      <c r="D1124" s="727"/>
      <c r="E1124" s="728" t="s">
        <v>714</v>
      </c>
      <c r="F1124" s="728"/>
      <c r="G1124" s="729" t="s">
        <v>715</v>
      </c>
      <c r="H1124" s="729" t="s">
        <v>715</v>
      </c>
      <c r="I1124" s="730">
        <v>182</v>
      </c>
      <c r="J1124" s="727" t="s">
        <v>716</v>
      </c>
      <c r="K1124" s="731" t="s">
        <v>8439</v>
      </c>
      <c r="L1124" s="732">
        <v>860793165</v>
      </c>
      <c r="M1124" s="733" t="s">
        <v>8429</v>
      </c>
      <c r="N1124" s="731" t="s">
        <v>8430</v>
      </c>
      <c r="O1124" s="734" t="s">
        <v>8434</v>
      </c>
      <c r="P1124" s="734"/>
      <c r="Q1124" s="735"/>
      <c r="R1124" s="736">
        <v>86550</v>
      </c>
      <c r="S1124" s="734" t="s">
        <v>7319</v>
      </c>
      <c r="T1124" s="728" t="s">
        <v>722</v>
      </c>
      <c r="U1124" s="737" t="s">
        <v>8440</v>
      </c>
      <c r="V1124" s="735"/>
      <c r="W1124" s="735"/>
      <c r="X1124" s="735"/>
      <c r="Y1124" s="735"/>
      <c r="Z1124" s="734" t="s">
        <v>8435</v>
      </c>
      <c r="AA1124" s="1061"/>
      <c r="AB1124" s="734" t="s">
        <v>8434</v>
      </c>
      <c r="AC1124" s="734" t="s">
        <v>4525</v>
      </c>
      <c r="AD1124" s="734">
        <v>86550</v>
      </c>
      <c r="AE1124" s="734" t="s">
        <v>7319</v>
      </c>
      <c r="AF1124" s="734" t="s">
        <v>8435</v>
      </c>
      <c r="AG1124" s="735"/>
      <c r="AH1124" s="735"/>
      <c r="AI1124" s="735"/>
      <c r="AJ1124" s="735"/>
      <c r="AK1124" s="735"/>
      <c r="AL1124" s="735"/>
      <c r="AM1124" s="738"/>
      <c r="AN1124" s="738"/>
      <c r="AO1124" s="739"/>
      <c r="AP1124" s="740" t="s">
        <v>734</v>
      </c>
      <c r="AQ1124" s="741" t="s">
        <v>734</v>
      </c>
      <c r="AR1124" s="742" t="s">
        <v>715</v>
      </c>
      <c r="AS1124" s="741" t="s">
        <v>8436</v>
      </c>
      <c r="AT1124" s="741" t="s">
        <v>8437</v>
      </c>
      <c r="AU1124" s="743">
        <v>43462</v>
      </c>
      <c r="AV1124" s="743">
        <v>45287</v>
      </c>
      <c r="AW1124" s="744">
        <v>86</v>
      </c>
      <c r="AX1124" s="745">
        <v>43542</v>
      </c>
      <c r="AY1124" s="741" t="s">
        <v>8438</v>
      </c>
      <c r="AZ1124" s="741" t="s">
        <v>737</v>
      </c>
      <c r="BA1124" s="734"/>
      <c r="BB1124" s="734"/>
      <c r="BC1124" s="735"/>
      <c r="BD1124" s="734"/>
      <c r="BE1124" s="735" t="s">
        <v>1358</v>
      </c>
      <c r="BF1124" s="723" t="s">
        <v>738</v>
      </c>
      <c r="BG1124" s="746" t="s">
        <v>737</v>
      </c>
      <c r="BH1124" s="746"/>
      <c r="BI1124" s="747"/>
    </row>
    <row r="1125" spans="1:61" ht="40.15" customHeight="1">
      <c r="A1125" s="725">
        <v>860780576</v>
      </c>
      <c r="B1125" s="726">
        <v>86</v>
      </c>
      <c r="C1125" s="727" t="s">
        <v>1358</v>
      </c>
      <c r="D1125" s="727"/>
      <c r="E1125" s="728" t="s">
        <v>714</v>
      </c>
      <c r="F1125" s="728"/>
      <c r="G1125" s="729" t="s">
        <v>715</v>
      </c>
      <c r="H1125" s="729" t="s">
        <v>715</v>
      </c>
      <c r="I1125" s="730">
        <v>183</v>
      </c>
      <c r="J1125" s="727" t="s">
        <v>741</v>
      </c>
      <c r="K1125" s="782" t="s">
        <v>8441</v>
      </c>
      <c r="L1125" s="732">
        <v>860793165</v>
      </c>
      <c r="M1125" s="733" t="s">
        <v>8429</v>
      </c>
      <c r="N1125" s="731" t="s">
        <v>8430</v>
      </c>
      <c r="O1125" s="734" t="s">
        <v>8434</v>
      </c>
      <c r="P1125" s="734"/>
      <c r="Q1125" s="735"/>
      <c r="R1125" s="736">
        <v>86550</v>
      </c>
      <c r="S1125" s="734" t="s">
        <v>7319</v>
      </c>
      <c r="T1125" s="728" t="s">
        <v>722</v>
      </c>
      <c r="U1125" s="737" t="s">
        <v>8442</v>
      </c>
      <c r="V1125" s="735"/>
      <c r="W1125" s="735"/>
      <c r="X1125" s="735"/>
      <c r="Y1125" s="735"/>
      <c r="Z1125" s="734" t="s">
        <v>8435</v>
      </c>
      <c r="AA1125" s="1061"/>
      <c r="AB1125" s="734" t="s">
        <v>8434</v>
      </c>
      <c r="AC1125" s="734" t="s">
        <v>4525</v>
      </c>
      <c r="AD1125" s="734">
        <v>86550</v>
      </c>
      <c r="AE1125" s="734" t="s">
        <v>7319</v>
      </c>
      <c r="AF1125" s="734" t="s">
        <v>8435</v>
      </c>
      <c r="AG1125" s="735"/>
      <c r="AH1125" s="735"/>
      <c r="AI1125" s="735"/>
      <c r="AJ1125" s="735"/>
      <c r="AK1125" s="735"/>
      <c r="AL1125" s="735"/>
      <c r="AM1125" s="738"/>
      <c r="AN1125" s="738"/>
      <c r="AO1125" s="739"/>
      <c r="AP1125" s="740" t="s">
        <v>734</v>
      </c>
      <c r="AQ1125" s="741" t="s">
        <v>734</v>
      </c>
      <c r="AR1125" s="742" t="s">
        <v>715</v>
      </c>
      <c r="AS1125" s="741" t="s">
        <v>8436</v>
      </c>
      <c r="AT1125" s="741" t="s">
        <v>8437</v>
      </c>
      <c r="AU1125" s="743">
        <v>43462</v>
      </c>
      <c r="AV1125" s="743">
        <v>45287</v>
      </c>
      <c r="AW1125" s="744">
        <v>86</v>
      </c>
      <c r="AX1125" s="745">
        <v>43542</v>
      </c>
      <c r="AY1125" s="741" t="s">
        <v>8438</v>
      </c>
      <c r="AZ1125" s="741" t="s">
        <v>737</v>
      </c>
      <c r="BA1125" s="734"/>
      <c r="BB1125" s="734"/>
      <c r="BC1125" s="735"/>
      <c r="BD1125" s="734"/>
      <c r="BE1125" s="735" t="s">
        <v>1358</v>
      </c>
      <c r="BF1125" s="723" t="s">
        <v>738</v>
      </c>
      <c r="BG1125" s="746" t="s">
        <v>737</v>
      </c>
      <c r="BH1125" s="746"/>
      <c r="BI1125" s="747"/>
    </row>
    <row r="1126" spans="1:61" ht="50.25" customHeight="1">
      <c r="A1126" s="749">
        <v>400784088</v>
      </c>
      <c r="B1126" s="827">
        <v>40</v>
      </c>
      <c r="C1126" s="751" t="s">
        <v>1524</v>
      </c>
      <c r="D1126" s="752"/>
      <c r="E1126" s="753" t="s">
        <v>1149</v>
      </c>
      <c r="F1126" s="752"/>
      <c r="G1126" s="736" t="s">
        <v>747</v>
      </c>
      <c r="H1126" s="754" t="s">
        <v>748</v>
      </c>
      <c r="I1126" s="755">
        <v>500</v>
      </c>
      <c r="J1126" s="756" t="s">
        <v>749</v>
      </c>
      <c r="K1126" s="757" t="s">
        <v>8443</v>
      </c>
      <c r="L1126" s="758">
        <v>400014551</v>
      </c>
      <c r="M1126" s="733" t="s">
        <v>8444</v>
      </c>
      <c r="N1126" s="769" t="s">
        <v>8444</v>
      </c>
      <c r="O1126" s="734" t="s">
        <v>8445</v>
      </c>
      <c r="P1126" s="760"/>
      <c r="Q1126" s="736"/>
      <c r="R1126" s="736">
        <v>40350</v>
      </c>
      <c r="S1126" s="761" t="s">
        <v>8446</v>
      </c>
      <c r="T1126" s="728" t="s">
        <v>5380</v>
      </c>
      <c r="U1126" s="737" t="s">
        <v>8447</v>
      </c>
      <c r="V1126" s="736"/>
      <c r="W1126" s="736"/>
      <c r="X1126" s="736"/>
      <c r="Y1126" s="736"/>
      <c r="Z1126" s="736" t="s">
        <v>8448</v>
      </c>
      <c r="AA1126" s="736"/>
      <c r="AB1126" s="734" t="s">
        <v>8449</v>
      </c>
      <c r="AC1126" s="736"/>
      <c r="AD1126" s="736">
        <v>40290</v>
      </c>
      <c r="AE1126" s="734" t="s">
        <v>8450</v>
      </c>
      <c r="AF1126" s="736" t="s">
        <v>8451</v>
      </c>
      <c r="AG1126" s="736"/>
      <c r="AH1126" s="736"/>
      <c r="AI1126" s="736"/>
      <c r="AJ1126" s="736"/>
      <c r="AK1126" s="736"/>
      <c r="AL1126" s="736"/>
      <c r="AM1126" s="763"/>
      <c r="AN1126" s="738"/>
      <c r="AO1126" s="764"/>
      <c r="AP1126" s="691" t="s">
        <v>734</v>
      </c>
      <c r="AQ1126" s="691" t="s">
        <v>737</v>
      </c>
      <c r="AR1126" s="691"/>
      <c r="AS1126" s="752"/>
      <c r="AT1126" s="691"/>
      <c r="AU1126" s="765" t="s">
        <v>763</v>
      </c>
      <c r="AV1126" s="765" t="s">
        <v>763</v>
      </c>
      <c r="AW1126" s="766" t="s">
        <v>763</v>
      </c>
      <c r="AX1126" s="765"/>
      <c r="AY1126" s="691"/>
      <c r="AZ1126" s="752"/>
      <c r="BA1126" s="734"/>
      <c r="BB1126" s="736"/>
      <c r="BC1126" s="736"/>
      <c r="BD1126" s="736"/>
      <c r="BE1126" s="767" t="s">
        <v>1579</v>
      </c>
      <c r="BF1126" s="794" t="s">
        <v>902</v>
      </c>
      <c r="BG1126" s="746" t="s">
        <v>737</v>
      </c>
      <c r="BH1126" s="746"/>
      <c r="BI1126" s="747"/>
    </row>
    <row r="1127" spans="1:61" ht="51" customHeight="1">
      <c r="A1127" s="749">
        <v>400780201</v>
      </c>
      <c r="B1127" s="827">
        <v>40</v>
      </c>
      <c r="C1127" s="751" t="s">
        <v>1524</v>
      </c>
      <c r="D1127" s="752"/>
      <c r="E1127" s="753" t="s">
        <v>1149</v>
      </c>
      <c r="F1127" s="752"/>
      <c r="G1127" s="736" t="s">
        <v>715</v>
      </c>
      <c r="H1127" s="754" t="s">
        <v>715</v>
      </c>
      <c r="I1127" s="730">
        <v>183</v>
      </c>
      <c r="J1127" s="756" t="s">
        <v>741</v>
      </c>
      <c r="K1127" s="778" t="s">
        <v>8452</v>
      </c>
      <c r="L1127" s="758">
        <v>820006856</v>
      </c>
      <c r="M1127" s="733" t="s">
        <v>8453</v>
      </c>
      <c r="N1127" s="769" t="s">
        <v>8453</v>
      </c>
      <c r="O1127" s="734" t="s">
        <v>8454</v>
      </c>
      <c r="P1127" s="734" t="s">
        <v>8455</v>
      </c>
      <c r="Q1127" s="736"/>
      <c r="R1127" s="736">
        <v>40200</v>
      </c>
      <c r="S1127" s="761" t="s">
        <v>5890</v>
      </c>
      <c r="T1127" s="760" t="s">
        <v>5380</v>
      </c>
      <c r="U1127" s="737" t="s">
        <v>8456</v>
      </c>
      <c r="V1127" s="736"/>
      <c r="W1127" s="736"/>
      <c r="X1127" s="736"/>
      <c r="Y1127" s="736"/>
      <c r="Z1127" s="736" t="s">
        <v>8457</v>
      </c>
      <c r="AA1127" s="736"/>
      <c r="AB1127" s="734" t="s">
        <v>8458</v>
      </c>
      <c r="AC1127" s="736" t="s">
        <v>8455</v>
      </c>
      <c r="AD1127" s="736">
        <v>82000</v>
      </c>
      <c r="AE1127" s="734" t="s">
        <v>8459</v>
      </c>
      <c r="AF1127" s="736" t="s">
        <v>8460</v>
      </c>
      <c r="AG1127" s="736"/>
      <c r="AH1127" s="736"/>
      <c r="AI1127" s="736"/>
      <c r="AJ1127" s="734"/>
      <c r="AK1127" s="736"/>
      <c r="AL1127" s="736"/>
      <c r="AM1127" s="763"/>
      <c r="AN1127" s="738"/>
      <c r="AO1127" s="739"/>
      <c r="AP1127" s="752" t="s">
        <v>734</v>
      </c>
      <c r="AQ1127" s="824" t="s">
        <v>734</v>
      </c>
      <c r="AR1127" s="742" t="s">
        <v>715</v>
      </c>
      <c r="AS1127" s="1062" t="s">
        <v>8461</v>
      </c>
      <c r="AT1127" s="742"/>
      <c r="AU1127" s="743">
        <v>43101</v>
      </c>
      <c r="AV1127" s="743">
        <v>44926</v>
      </c>
      <c r="AW1127" s="744">
        <v>40</v>
      </c>
      <c r="AX1127" s="743"/>
      <c r="AY1127" s="742" t="s">
        <v>869</v>
      </c>
      <c r="AZ1127" s="775"/>
      <c r="BA1127" s="734"/>
      <c r="BB1127" s="736"/>
      <c r="BC1127" s="736"/>
      <c r="BD1127" s="736"/>
      <c r="BE1127" s="767" t="s">
        <v>1579</v>
      </c>
      <c r="BF1127" s="794" t="s">
        <v>902</v>
      </c>
      <c r="BG1127" s="746" t="s">
        <v>737</v>
      </c>
      <c r="BH1127" s="746"/>
      <c r="BI1127" s="747"/>
    </row>
    <row r="1128" spans="1:61" ht="40.15" customHeight="1">
      <c r="A1128" s="749">
        <v>240006254</v>
      </c>
      <c r="B1128" s="840">
        <v>24</v>
      </c>
      <c r="C1128" s="753" t="s">
        <v>765</v>
      </c>
      <c r="D1128" s="728"/>
      <c r="E1128" s="753" t="s">
        <v>4106</v>
      </c>
      <c r="F1128" s="753" t="s">
        <v>1594</v>
      </c>
      <c r="G1128" s="736" t="s">
        <v>715</v>
      </c>
      <c r="H1128" s="754" t="s">
        <v>715</v>
      </c>
      <c r="I1128" s="755">
        <v>190</v>
      </c>
      <c r="J1128" s="756" t="s">
        <v>739</v>
      </c>
      <c r="K1128" s="778" t="s">
        <v>8462</v>
      </c>
      <c r="L1128" s="758">
        <v>240002006</v>
      </c>
      <c r="M1128" s="733" t="s">
        <v>8463</v>
      </c>
      <c r="N1128" s="769" t="s">
        <v>8464</v>
      </c>
      <c r="O1128" s="734" t="s">
        <v>8465</v>
      </c>
      <c r="P1128" s="734" t="s">
        <v>8466</v>
      </c>
      <c r="Q1128" s="736"/>
      <c r="R1128" s="736">
        <v>24016</v>
      </c>
      <c r="S1128" s="761" t="s">
        <v>2509</v>
      </c>
      <c r="T1128" s="728" t="s">
        <v>5380</v>
      </c>
      <c r="U1128" s="737" t="s">
        <v>8467</v>
      </c>
      <c r="V1128" s="736"/>
      <c r="W1128" s="736"/>
      <c r="X1128" s="736"/>
      <c r="Y1128" s="736"/>
      <c r="Z1128" s="736" t="s">
        <v>8468</v>
      </c>
      <c r="AA1128" s="736"/>
      <c r="AB1128" s="734" t="s">
        <v>8469</v>
      </c>
      <c r="AC1128" s="736" t="s">
        <v>8466</v>
      </c>
      <c r="AD1128" s="736">
        <v>24019</v>
      </c>
      <c r="AE1128" s="734" t="s">
        <v>7106</v>
      </c>
      <c r="AF1128" s="736" t="s">
        <v>8470</v>
      </c>
      <c r="AG1128" s="736"/>
      <c r="AH1128" s="736"/>
      <c r="AI1128" s="736"/>
      <c r="AJ1128" s="736"/>
      <c r="AK1128" s="736"/>
      <c r="AL1128" s="736"/>
      <c r="AM1128" s="763"/>
      <c r="AN1128" s="738"/>
      <c r="AO1128" s="764"/>
      <c r="AP1128" s="789" t="s">
        <v>734</v>
      </c>
      <c r="AQ1128" s="742" t="s">
        <v>734</v>
      </c>
      <c r="AR1128" s="742" t="s">
        <v>715</v>
      </c>
      <c r="AS1128" s="775" t="s">
        <v>8471</v>
      </c>
      <c r="AT1128" s="742"/>
      <c r="AU1128" s="743">
        <v>44562</v>
      </c>
      <c r="AV1128" s="743">
        <v>46387</v>
      </c>
      <c r="AW1128" s="744">
        <v>24</v>
      </c>
      <c r="AX1128" s="743">
        <v>44540</v>
      </c>
      <c r="AY1128" s="742" t="s">
        <v>869</v>
      </c>
      <c r="AZ1128" s="775" t="s">
        <v>734</v>
      </c>
      <c r="BA1128" s="734"/>
      <c r="BB1128" s="736"/>
      <c r="BC1128" s="736"/>
      <c r="BD1128" s="736"/>
      <c r="BE1128" s="773" t="s">
        <v>1049</v>
      </c>
      <c r="BF1128" s="794" t="s">
        <v>1610</v>
      </c>
      <c r="BG1128" s="746" t="s">
        <v>737</v>
      </c>
      <c r="BH1128" s="746"/>
      <c r="BI1128" s="747"/>
    </row>
    <row r="1129" spans="1:61" ht="49.5" customHeight="1">
      <c r="A1129" s="725">
        <v>190004366</v>
      </c>
      <c r="B1129" s="817">
        <v>19</v>
      </c>
      <c r="C1129" s="751" t="s">
        <v>1787</v>
      </c>
      <c r="D1129" s="833"/>
      <c r="E1129" s="727" t="s">
        <v>1000</v>
      </c>
      <c r="F1129" s="727"/>
      <c r="G1129" s="735" t="s">
        <v>827</v>
      </c>
      <c r="H1129" s="735" t="s">
        <v>748</v>
      </c>
      <c r="I1129" s="730">
        <v>354</v>
      </c>
      <c r="J1129" s="727" t="s">
        <v>771</v>
      </c>
      <c r="K1129" s="731" t="s">
        <v>8472</v>
      </c>
      <c r="L1129" s="945">
        <v>190001644</v>
      </c>
      <c r="M1129" s="733" t="s">
        <v>8473</v>
      </c>
      <c r="N1129" s="731" t="s">
        <v>8473</v>
      </c>
      <c r="O1129" s="734" t="s">
        <v>8474</v>
      </c>
      <c r="P1129" s="734"/>
      <c r="Q1129" s="735"/>
      <c r="R1129" s="734">
        <v>19011</v>
      </c>
      <c r="S1129" s="734" t="s">
        <v>1801</v>
      </c>
      <c r="T1129" s="728" t="s">
        <v>722</v>
      </c>
      <c r="U1129" s="737" t="s">
        <v>8475</v>
      </c>
      <c r="V1129" s="730"/>
      <c r="W1129" s="861"/>
      <c r="X1129" s="861"/>
      <c r="Y1129" s="861"/>
      <c r="Z1129" s="734" t="s">
        <v>8476</v>
      </c>
      <c r="AA1129" s="861" t="s">
        <v>8477</v>
      </c>
      <c r="AB1129" s="734" t="s">
        <v>8474</v>
      </c>
      <c r="AC1129" s="734"/>
      <c r="AD1129" s="734">
        <v>16033</v>
      </c>
      <c r="AE1129" s="734" t="s">
        <v>8478</v>
      </c>
      <c r="AF1129" s="734" t="s">
        <v>8479</v>
      </c>
      <c r="AG1129" s="735"/>
      <c r="AH1129" s="735"/>
      <c r="AI1129" s="735"/>
      <c r="AJ1129" s="735"/>
      <c r="AK1129" s="735"/>
      <c r="AL1129" s="735"/>
      <c r="AM1129" s="738"/>
      <c r="AN1129" s="738"/>
      <c r="AO1129" s="739"/>
      <c r="AP1129" s="691" t="s">
        <v>737</v>
      </c>
      <c r="AQ1129" s="862" t="s">
        <v>737</v>
      </c>
      <c r="AR1129" s="691"/>
      <c r="AS1129" s="862"/>
      <c r="AT1129" s="862"/>
      <c r="AU1129" s="765" t="s">
        <v>763</v>
      </c>
      <c r="AV1129" s="765" t="s">
        <v>763</v>
      </c>
      <c r="AW1129" s="766" t="s">
        <v>763</v>
      </c>
      <c r="AX1129" s="863"/>
      <c r="AY1129" s="862"/>
      <c r="AZ1129" s="862"/>
      <c r="BA1129" s="734"/>
      <c r="BB1129" s="734"/>
      <c r="BC1129" s="734"/>
      <c r="BD1129" s="734"/>
      <c r="BE1129" s="735" t="s">
        <v>1358</v>
      </c>
      <c r="BF1129" s="730" t="s">
        <v>1013</v>
      </c>
      <c r="BG1129" s="746" t="s">
        <v>737</v>
      </c>
      <c r="BH1129" s="746"/>
      <c r="BI1129" s="747"/>
    </row>
    <row r="1130" spans="1:61" ht="75.75" customHeight="1">
      <c r="A1130" s="749">
        <v>640781100</v>
      </c>
      <c r="B1130" s="750">
        <v>64</v>
      </c>
      <c r="C1130" s="753" t="s">
        <v>884</v>
      </c>
      <c r="D1130" s="753"/>
      <c r="E1130" s="753" t="s">
        <v>885</v>
      </c>
      <c r="F1130" s="752"/>
      <c r="G1130" s="736" t="s">
        <v>715</v>
      </c>
      <c r="H1130" s="754" t="s">
        <v>715</v>
      </c>
      <c r="I1130" s="755">
        <v>186</v>
      </c>
      <c r="J1130" s="756" t="s">
        <v>1225</v>
      </c>
      <c r="K1130" s="778" t="s">
        <v>8480</v>
      </c>
      <c r="L1130" s="758">
        <v>640000543</v>
      </c>
      <c r="M1130" s="733" t="s">
        <v>8481</v>
      </c>
      <c r="N1130" s="769" t="s">
        <v>8481</v>
      </c>
      <c r="O1130" s="734" t="s">
        <v>8482</v>
      </c>
      <c r="P1130" s="760"/>
      <c r="Q1130" s="736"/>
      <c r="R1130" s="736">
        <v>64000</v>
      </c>
      <c r="S1130" s="761" t="s">
        <v>849</v>
      </c>
      <c r="T1130" s="728" t="s">
        <v>722</v>
      </c>
      <c r="U1130" s="737" t="s">
        <v>8483</v>
      </c>
      <c r="V1130" s="736"/>
      <c r="W1130" s="736"/>
      <c r="X1130" s="736"/>
      <c r="Y1130" s="736"/>
      <c r="Z1130" s="736" t="s">
        <v>8484</v>
      </c>
      <c r="AA1130" s="736"/>
      <c r="AB1130" s="734" t="s">
        <v>8482</v>
      </c>
      <c r="AC1130" s="736"/>
      <c r="AD1130" s="736">
        <v>64000</v>
      </c>
      <c r="AE1130" s="734" t="s">
        <v>849</v>
      </c>
      <c r="AF1130" s="736" t="s">
        <v>8484</v>
      </c>
      <c r="AG1130" s="736"/>
      <c r="AH1130" s="736"/>
      <c r="AI1130" s="736"/>
      <c r="AJ1130" s="734"/>
      <c r="AK1130" s="736"/>
      <c r="AL1130" s="736"/>
      <c r="AM1130" s="763"/>
      <c r="AN1130" s="738"/>
      <c r="AO1130" s="772"/>
      <c r="AP1130" s="740" t="s">
        <v>734</v>
      </c>
      <c r="AQ1130" s="742" t="s">
        <v>734</v>
      </c>
      <c r="AR1130" s="742" t="s">
        <v>715</v>
      </c>
      <c r="AS1130" s="775" t="s">
        <v>8485</v>
      </c>
      <c r="AT1130" s="742"/>
      <c r="AU1130" s="743">
        <v>43466</v>
      </c>
      <c r="AV1130" s="743">
        <v>45291</v>
      </c>
      <c r="AW1130" s="744" t="s">
        <v>853</v>
      </c>
      <c r="AX1130" s="743">
        <v>43455</v>
      </c>
      <c r="AY1130" s="742" t="s">
        <v>8486</v>
      </c>
      <c r="AZ1130" s="743" t="s">
        <v>4024</v>
      </c>
      <c r="BA1130" s="734"/>
      <c r="BB1130" s="736"/>
      <c r="BC1130" s="736"/>
      <c r="BD1130" s="736"/>
      <c r="BE1130" s="833" t="s">
        <v>1761</v>
      </c>
      <c r="BF1130" s="794" t="s">
        <v>1984</v>
      </c>
      <c r="BG1130" s="746" t="s">
        <v>737</v>
      </c>
      <c r="BH1130" s="746"/>
      <c r="BI1130" s="747"/>
    </row>
    <row r="1131" spans="1:61" ht="75.75" customHeight="1">
      <c r="A1131" s="749">
        <v>640795191</v>
      </c>
      <c r="B1131" s="750">
        <v>64</v>
      </c>
      <c r="C1131" s="753" t="s">
        <v>884</v>
      </c>
      <c r="D1131" s="753"/>
      <c r="E1131" s="753" t="s">
        <v>885</v>
      </c>
      <c r="F1131" s="752"/>
      <c r="G1131" s="736" t="s">
        <v>715</v>
      </c>
      <c r="H1131" s="754" t="s">
        <v>715</v>
      </c>
      <c r="I1131" s="755">
        <v>182</v>
      </c>
      <c r="J1131" s="756" t="s">
        <v>716</v>
      </c>
      <c r="K1131" s="757" t="s">
        <v>8487</v>
      </c>
      <c r="L1131" s="758">
        <v>640000543</v>
      </c>
      <c r="M1131" s="733" t="s">
        <v>8481</v>
      </c>
      <c r="N1131" s="769" t="s">
        <v>8481</v>
      </c>
      <c r="O1131" s="734" t="s">
        <v>8482</v>
      </c>
      <c r="P1131" s="760"/>
      <c r="Q1131" s="736"/>
      <c r="R1131" s="736">
        <v>64000</v>
      </c>
      <c r="S1131" s="761" t="s">
        <v>849</v>
      </c>
      <c r="T1131" s="728" t="s">
        <v>722</v>
      </c>
      <c r="U1131" s="737" t="s">
        <v>8483</v>
      </c>
      <c r="V1131" s="736"/>
      <c r="W1131" s="736"/>
      <c r="X1131" s="736"/>
      <c r="Y1131" s="736"/>
      <c r="Z1131" s="736" t="s">
        <v>8484</v>
      </c>
      <c r="AA1131" s="736"/>
      <c r="AB1131" s="734" t="s">
        <v>8482</v>
      </c>
      <c r="AC1131" s="736"/>
      <c r="AD1131" s="736">
        <v>64000</v>
      </c>
      <c r="AE1131" s="734" t="s">
        <v>849</v>
      </c>
      <c r="AF1131" s="736" t="s">
        <v>8484</v>
      </c>
      <c r="AG1131" s="736"/>
      <c r="AH1131" s="736"/>
      <c r="AI1131" s="736"/>
      <c r="AJ1131" s="734"/>
      <c r="AK1131" s="736"/>
      <c r="AL1131" s="736"/>
      <c r="AM1131" s="763"/>
      <c r="AN1131" s="738"/>
      <c r="AO1131" s="772"/>
      <c r="AP1131" s="740" t="s">
        <v>734</v>
      </c>
      <c r="AQ1131" s="742" t="s">
        <v>734</v>
      </c>
      <c r="AR1131" s="742" t="s">
        <v>715</v>
      </c>
      <c r="AS1131" s="775" t="s">
        <v>8485</v>
      </c>
      <c r="AT1131" s="742"/>
      <c r="AU1131" s="743">
        <v>43466</v>
      </c>
      <c r="AV1131" s="743">
        <v>45291</v>
      </c>
      <c r="AW1131" s="744" t="s">
        <v>853</v>
      </c>
      <c r="AX1131" s="743">
        <v>43455</v>
      </c>
      <c r="AY1131" s="742" t="s">
        <v>8486</v>
      </c>
      <c r="AZ1131" s="743" t="s">
        <v>4024</v>
      </c>
      <c r="BA1131" s="734"/>
      <c r="BB1131" s="736"/>
      <c r="BC1131" s="736"/>
      <c r="BD1131" s="736"/>
      <c r="BE1131" s="833" t="s">
        <v>1761</v>
      </c>
      <c r="BF1131" s="794" t="s">
        <v>1984</v>
      </c>
      <c r="BG1131" s="746" t="s">
        <v>737</v>
      </c>
      <c r="BH1131" s="746"/>
      <c r="BI1131" s="747"/>
    </row>
    <row r="1132" spans="1:61" ht="40.15" customHeight="1">
      <c r="A1132" s="805">
        <v>160004271</v>
      </c>
      <c r="B1132" s="810">
        <v>16</v>
      </c>
      <c r="C1132" s="751" t="s">
        <v>842</v>
      </c>
      <c r="D1132" s="920"/>
      <c r="E1132" s="797" t="s">
        <v>927</v>
      </c>
      <c r="F1132" s="798"/>
      <c r="G1132" s="791" t="s">
        <v>747</v>
      </c>
      <c r="H1132" s="791" t="s">
        <v>748</v>
      </c>
      <c r="I1132" s="730">
        <v>500</v>
      </c>
      <c r="J1132" s="727" t="s">
        <v>749</v>
      </c>
      <c r="K1132" s="807" t="s">
        <v>8488</v>
      </c>
      <c r="L1132" s="800">
        <v>750721334</v>
      </c>
      <c r="M1132" s="733" t="s">
        <v>8489</v>
      </c>
      <c r="N1132" s="769" t="s">
        <v>8489</v>
      </c>
      <c r="O1132" s="734" t="s">
        <v>8490</v>
      </c>
      <c r="P1132" s="734"/>
      <c r="Q1132" s="798"/>
      <c r="R1132" s="736">
        <v>16170</v>
      </c>
      <c r="S1132" s="734" t="s">
        <v>8491</v>
      </c>
      <c r="T1132" s="728" t="s">
        <v>722</v>
      </c>
      <c r="U1132" s="737" t="s">
        <v>8492</v>
      </c>
      <c r="V1132" s="798" t="s">
        <v>813</v>
      </c>
      <c r="W1132" s="798" t="s">
        <v>8493</v>
      </c>
      <c r="X1132" s="798" t="s">
        <v>8494</v>
      </c>
      <c r="Y1132" s="798" t="s">
        <v>954</v>
      </c>
      <c r="Z1132" s="734" t="s">
        <v>8495</v>
      </c>
      <c r="AA1132" s="808"/>
      <c r="AB1132" s="734" t="s">
        <v>8496</v>
      </c>
      <c r="AC1132" s="734"/>
      <c r="AD1132" s="734">
        <v>75694</v>
      </c>
      <c r="AE1132" s="734" t="s">
        <v>8497</v>
      </c>
      <c r="AF1132" s="734" t="s">
        <v>8498</v>
      </c>
      <c r="AG1132" s="798"/>
      <c r="AH1132" s="798"/>
      <c r="AI1132" s="798"/>
      <c r="AJ1132" s="798"/>
      <c r="AK1132" s="798"/>
      <c r="AL1132" s="798"/>
      <c r="AM1132" s="802"/>
      <c r="AN1132" s="738"/>
      <c r="AO1132" s="739"/>
      <c r="AP1132" s="691" t="s">
        <v>734</v>
      </c>
      <c r="AQ1132" s="718" t="s">
        <v>737</v>
      </c>
      <c r="AR1132" s="691"/>
      <c r="AS1132" s="740"/>
      <c r="AT1132" s="718"/>
      <c r="AU1132" s="765" t="s">
        <v>763</v>
      </c>
      <c r="AV1132" s="765" t="s">
        <v>763</v>
      </c>
      <c r="AW1132" s="766" t="s">
        <v>763</v>
      </c>
      <c r="AX1132" s="772"/>
      <c r="AY1132" s="740"/>
      <c r="AZ1132" s="740"/>
      <c r="BA1132" s="734"/>
      <c r="BB1132" s="734"/>
      <c r="BC1132" s="734"/>
      <c r="BD1132" s="734"/>
      <c r="BE1132" s="774" t="s">
        <v>4958</v>
      </c>
      <c r="BF1132" s="1063" t="s">
        <v>801</v>
      </c>
      <c r="BG1132" s="746" t="s">
        <v>734</v>
      </c>
      <c r="BH1132" s="746"/>
      <c r="BI1132" s="747"/>
    </row>
    <row r="1133" spans="1:61" ht="40.15" customHeight="1">
      <c r="A1133" s="828">
        <v>170780035</v>
      </c>
      <c r="B1133" s="834">
        <v>17</v>
      </c>
      <c r="C1133" s="751" t="s">
        <v>842</v>
      </c>
      <c r="D1133" s="920"/>
      <c r="E1133" s="797" t="s">
        <v>927</v>
      </c>
      <c r="F1133" s="785"/>
      <c r="G1133" s="736" t="s">
        <v>715</v>
      </c>
      <c r="H1133" s="736" t="s">
        <v>715</v>
      </c>
      <c r="I1133" s="773">
        <v>183</v>
      </c>
      <c r="J1133" s="734" t="s">
        <v>741</v>
      </c>
      <c r="K1133" s="769" t="s">
        <v>8499</v>
      </c>
      <c r="L1133" s="786">
        <v>750721334</v>
      </c>
      <c r="M1133" s="733" t="s">
        <v>8489</v>
      </c>
      <c r="N1133" s="769" t="s">
        <v>8489</v>
      </c>
      <c r="O1133" s="734" t="s">
        <v>8500</v>
      </c>
      <c r="P1133" s="734" t="s">
        <v>8501</v>
      </c>
      <c r="Q1133" s="734"/>
      <c r="R1133" s="736">
        <v>17430</v>
      </c>
      <c r="S1133" s="734" t="s">
        <v>8502</v>
      </c>
      <c r="T1133" s="728" t="s">
        <v>722</v>
      </c>
      <c r="U1133" s="737" t="s">
        <v>8503</v>
      </c>
      <c r="V1133" s="736"/>
      <c r="W1133" s="734"/>
      <c r="X1133" s="736"/>
      <c r="Y1133" s="736"/>
      <c r="Z1133" s="736" t="s">
        <v>8504</v>
      </c>
      <c r="AA1133" s="736"/>
      <c r="AB1133" s="734" t="s">
        <v>8496</v>
      </c>
      <c r="AC1133" s="736"/>
      <c r="AD1133" s="736">
        <v>75694</v>
      </c>
      <c r="AE1133" s="734" t="s">
        <v>8497</v>
      </c>
      <c r="AF1133" s="736" t="s">
        <v>8498</v>
      </c>
      <c r="AG1133" s="734"/>
      <c r="AH1133" s="734"/>
      <c r="AI1133" s="734"/>
      <c r="AJ1133" s="734"/>
      <c r="AK1133" s="734"/>
      <c r="AL1133" s="734"/>
      <c r="AM1133" s="763"/>
      <c r="AN1133" s="738"/>
      <c r="AO1133" s="772"/>
      <c r="AP1133" s="752" t="s">
        <v>737</v>
      </c>
      <c r="AQ1133" s="859" t="s">
        <v>737</v>
      </c>
      <c r="AR1133" s="691"/>
      <c r="AS1133" s="752"/>
      <c r="AT1133" s="822" t="s">
        <v>8505</v>
      </c>
      <c r="AU1133" s="765" t="s">
        <v>763</v>
      </c>
      <c r="AV1133" s="765" t="s">
        <v>763</v>
      </c>
      <c r="AW1133" s="766" t="s">
        <v>763</v>
      </c>
      <c r="AX1133" s="765"/>
      <c r="AY1133" s="691"/>
      <c r="AZ1133" s="752"/>
      <c r="BA1133" s="791"/>
      <c r="BB1133" s="793"/>
      <c r="BC1133" s="793" t="s">
        <v>1450</v>
      </c>
      <c r="BD1133" s="793"/>
      <c r="BE1133" s="774" t="s">
        <v>4958</v>
      </c>
      <c r="BF1133" s="1063" t="s">
        <v>801</v>
      </c>
      <c r="BG1133" s="746" t="s">
        <v>734</v>
      </c>
      <c r="BH1133" s="746"/>
      <c r="BI1133" s="747"/>
    </row>
    <row r="1134" spans="1:61" ht="40.15" customHeight="1">
      <c r="A1134" s="749">
        <v>240006742</v>
      </c>
      <c r="B1134" s="840">
        <v>24</v>
      </c>
      <c r="C1134" s="751" t="s">
        <v>842</v>
      </c>
      <c r="D1134" s="920"/>
      <c r="E1134" s="797" t="s">
        <v>927</v>
      </c>
      <c r="F1134" s="752"/>
      <c r="G1134" s="736" t="s">
        <v>2406</v>
      </c>
      <c r="H1134" s="754" t="s">
        <v>770</v>
      </c>
      <c r="I1134" s="770">
        <v>354</v>
      </c>
      <c r="J1134" s="771" t="s">
        <v>771</v>
      </c>
      <c r="K1134" s="778" t="s">
        <v>8506</v>
      </c>
      <c r="L1134" s="758">
        <v>750721334</v>
      </c>
      <c r="M1134" s="733" t="s">
        <v>8489</v>
      </c>
      <c r="N1134" s="769" t="s">
        <v>8489</v>
      </c>
      <c r="O1134" s="760" t="s">
        <v>8507</v>
      </c>
      <c r="P1134" s="760" t="s">
        <v>8489</v>
      </c>
      <c r="Q1134" s="736"/>
      <c r="R1134" s="736">
        <v>24200</v>
      </c>
      <c r="S1134" s="761" t="s">
        <v>3661</v>
      </c>
      <c r="T1134" s="728" t="s">
        <v>722</v>
      </c>
      <c r="U1134" s="737" t="s">
        <v>8508</v>
      </c>
      <c r="V1134" s="736"/>
      <c r="W1134" s="736"/>
      <c r="X1134" s="736"/>
      <c r="Y1134" s="736"/>
      <c r="Z1134" s="736" t="s">
        <v>8509</v>
      </c>
      <c r="AA1134" s="736"/>
      <c r="AB1134" s="734" t="s">
        <v>8510</v>
      </c>
      <c r="AC1134" s="736"/>
      <c r="AD1134" s="736">
        <v>75694</v>
      </c>
      <c r="AE1134" s="734" t="s">
        <v>8497</v>
      </c>
      <c r="AF1134" s="736" t="s">
        <v>8498</v>
      </c>
      <c r="AG1134" s="736"/>
      <c r="AH1134" s="736"/>
      <c r="AI1134" s="736"/>
      <c r="AJ1134" s="736"/>
      <c r="AK1134" s="736"/>
      <c r="AL1134" s="736"/>
      <c r="AM1134" s="763"/>
      <c r="AN1134" s="738"/>
      <c r="AO1134" s="764"/>
      <c r="AP1134" s="740" t="s">
        <v>734</v>
      </c>
      <c r="AQ1134" s="742" t="s">
        <v>734</v>
      </c>
      <c r="AR1134" s="742" t="s">
        <v>1757</v>
      </c>
      <c r="AS1134" s="775" t="s">
        <v>8511</v>
      </c>
      <c r="AT1134" s="742"/>
      <c r="AU1134" s="743">
        <v>43831</v>
      </c>
      <c r="AV1134" s="743">
        <v>45657</v>
      </c>
      <c r="AW1134" s="744">
        <v>24</v>
      </c>
      <c r="AX1134" s="743">
        <v>44333</v>
      </c>
      <c r="AY1134" s="742" t="s">
        <v>8512</v>
      </c>
      <c r="AZ1134" s="775" t="s">
        <v>737</v>
      </c>
      <c r="BA1134" s="734"/>
      <c r="BB1134" s="736"/>
      <c r="BC1134" s="736"/>
      <c r="BD1134" s="736"/>
      <c r="BE1134" s="774" t="s">
        <v>4958</v>
      </c>
      <c r="BF1134" s="1063" t="s">
        <v>801</v>
      </c>
      <c r="BG1134" s="746" t="s">
        <v>734</v>
      </c>
      <c r="BH1134" s="746"/>
      <c r="BI1134" s="747"/>
    </row>
    <row r="1135" spans="1:61" ht="40.15" customHeight="1">
      <c r="A1135" s="749">
        <v>240014274</v>
      </c>
      <c r="B1135" s="840">
        <v>24</v>
      </c>
      <c r="C1135" s="751" t="s">
        <v>842</v>
      </c>
      <c r="D1135" s="920"/>
      <c r="E1135" s="797" t="s">
        <v>927</v>
      </c>
      <c r="F1135" s="752"/>
      <c r="G1135" s="791" t="s">
        <v>907</v>
      </c>
      <c r="H1135" s="754" t="s">
        <v>748</v>
      </c>
      <c r="I1135" s="755">
        <v>207</v>
      </c>
      <c r="J1135" s="756" t="s">
        <v>908</v>
      </c>
      <c r="K1135" s="757" t="s">
        <v>8513</v>
      </c>
      <c r="L1135" s="758">
        <v>750721334</v>
      </c>
      <c r="M1135" s="733" t="s">
        <v>8489</v>
      </c>
      <c r="N1135" s="769" t="s">
        <v>8489</v>
      </c>
      <c r="O1135" s="734" t="s">
        <v>8514</v>
      </c>
      <c r="P1135" s="760"/>
      <c r="Q1135" s="736"/>
      <c r="R1135" s="736">
        <v>24200</v>
      </c>
      <c r="S1135" s="761" t="s">
        <v>3661</v>
      </c>
      <c r="T1135" s="728" t="s">
        <v>722</v>
      </c>
      <c r="U1135" s="737" t="s">
        <v>8515</v>
      </c>
      <c r="V1135" s="736"/>
      <c r="W1135" s="736"/>
      <c r="X1135" s="736"/>
      <c r="Y1135" s="736"/>
      <c r="Z1135" s="736" t="s">
        <v>8509</v>
      </c>
      <c r="AA1135" s="736"/>
      <c r="AB1135" s="734" t="s">
        <v>8496</v>
      </c>
      <c r="AC1135" s="736"/>
      <c r="AD1135" s="736">
        <v>75694</v>
      </c>
      <c r="AE1135" s="734" t="s">
        <v>8497</v>
      </c>
      <c r="AF1135" s="736" t="s">
        <v>8498</v>
      </c>
      <c r="AG1135" s="736"/>
      <c r="AH1135" s="736"/>
      <c r="AI1135" s="736"/>
      <c r="AJ1135" s="736"/>
      <c r="AK1135" s="736"/>
      <c r="AL1135" s="736"/>
      <c r="AM1135" s="763"/>
      <c r="AN1135" s="738"/>
      <c r="AO1135" s="764"/>
      <c r="AP1135" s="740" t="s">
        <v>734</v>
      </c>
      <c r="AQ1135" s="742" t="s">
        <v>734</v>
      </c>
      <c r="AR1135" s="742" t="s">
        <v>1757</v>
      </c>
      <c r="AS1135" s="775" t="s">
        <v>8511</v>
      </c>
      <c r="AT1135" s="742"/>
      <c r="AU1135" s="743">
        <v>43831</v>
      </c>
      <c r="AV1135" s="743">
        <v>45657</v>
      </c>
      <c r="AW1135" s="744">
        <v>24</v>
      </c>
      <c r="AX1135" s="743">
        <v>44333</v>
      </c>
      <c r="AY1135" s="742" t="s">
        <v>8512</v>
      </c>
      <c r="AZ1135" s="775" t="s">
        <v>737</v>
      </c>
      <c r="BA1135" s="734"/>
      <c r="BB1135" s="736"/>
      <c r="BC1135" s="736"/>
      <c r="BD1135" s="736"/>
      <c r="BE1135" s="774" t="s">
        <v>4958</v>
      </c>
      <c r="BF1135" s="1064" t="s">
        <v>801</v>
      </c>
      <c r="BG1135" s="746" t="s">
        <v>734</v>
      </c>
      <c r="BH1135" s="746"/>
      <c r="BI1135" s="747"/>
    </row>
    <row r="1136" spans="1:61" ht="40.15" customHeight="1">
      <c r="A1136" s="749">
        <v>330023508</v>
      </c>
      <c r="B1136" s="825">
        <v>33</v>
      </c>
      <c r="C1136" s="751" t="s">
        <v>842</v>
      </c>
      <c r="D1136" s="920"/>
      <c r="E1136" s="797" t="s">
        <v>927</v>
      </c>
      <c r="F1136" s="752"/>
      <c r="G1136" s="736" t="s">
        <v>715</v>
      </c>
      <c r="H1136" s="754" t="s">
        <v>715</v>
      </c>
      <c r="I1136" s="755">
        <v>255</v>
      </c>
      <c r="J1136" s="756" t="s">
        <v>968</v>
      </c>
      <c r="K1136" s="778" t="s">
        <v>8516</v>
      </c>
      <c r="L1136" s="758">
        <v>750721334</v>
      </c>
      <c r="M1136" s="733" t="s">
        <v>8489</v>
      </c>
      <c r="N1136" s="769" t="s">
        <v>8489</v>
      </c>
      <c r="O1136" s="734" t="s">
        <v>8517</v>
      </c>
      <c r="P1136" s="760"/>
      <c r="Q1136" s="736"/>
      <c r="R1136" s="736">
        <v>33138</v>
      </c>
      <c r="S1136" s="761" t="s">
        <v>1109</v>
      </c>
      <c r="T1136" s="728" t="s">
        <v>722</v>
      </c>
      <c r="U1136" s="737" t="s">
        <v>8518</v>
      </c>
      <c r="V1136" s="736"/>
      <c r="W1136" s="736"/>
      <c r="X1136" s="736"/>
      <c r="Y1136" s="736"/>
      <c r="Z1136" s="736" t="s">
        <v>8519</v>
      </c>
      <c r="AA1136" s="736"/>
      <c r="AB1136" s="734" t="s">
        <v>8496</v>
      </c>
      <c r="AC1136" s="736"/>
      <c r="AD1136" s="736">
        <v>75694</v>
      </c>
      <c r="AE1136" s="734" t="s">
        <v>8497</v>
      </c>
      <c r="AF1136" s="736" t="s">
        <v>8498</v>
      </c>
      <c r="AG1136" s="736"/>
      <c r="AH1136" s="736"/>
      <c r="AI1136" s="736"/>
      <c r="AJ1136" s="736"/>
      <c r="AK1136" s="734" t="s">
        <v>8520</v>
      </c>
      <c r="AL1136" s="736"/>
      <c r="AM1136" s="763"/>
      <c r="AN1136" s="738"/>
      <c r="AO1136" s="739"/>
      <c r="AP1136" s="740" t="s">
        <v>734</v>
      </c>
      <c r="AQ1136" s="742" t="s">
        <v>734</v>
      </c>
      <c r="AR1136" s="742" t="s">
        <v>1863</v>
      </c>
      <c r="AS1136" s="775" t="s">
        <v>8521</v>
      </c>
      <c r="AT1136" s="822" t="s">
        <v>8522</v>
      </c>
      <c r="AU1136" s="743">
        <v>43831</v>
      </c>
      <c r="AV1136" s="743">
        <v>46022</v>
      </c>
      <c r="AW1136" s="744">
        <v>33</v>
      </c>
      <c r="AX1136" s="743">
        <v>45782</v>
      </c>
      <c r="AY1136" s="742" t="s">
        <v>8523</v>
      </c>
      <c r="AZ1136" s="775" t="s">
        <v>737</v>
      </c>
      <c r="BA1136" s="734"/>
      <c r="BB1136" s="734" t="s">
        <v>8524</v>
      </c>
      <c r="BC1136" s="736"/>
      <c r="BD1136" s="736"/>
      <c r="BE1136" s="774" t="s">
        <v>4958</v>
      </c>
      <c r="BF1136" s="1064" t="s">
        <v>801</v>
      </c>
      <c r="BG1136" s="746" t="s">
        <v>734</v>
      </c>
      <c r="BH1136" s="746"/>
      <c r="BI1136" s="747"/>
    </row>
    <row r="1137" spans="1:61" ht="40.15" customHeight="1">
      <c r="A1137" s="749">
        <v>330064825</v>
      </c>
      <c r="B1137" s="844">
        <v>33</v>
      </c>
      <c r="C1137" s="751" t="s">
        <v>842</v>
      </c>
      <c r="D1137" s="920"/>
      <c r="E1137" s="797" t="s">
        <v>927</v>
      </c>
      <c r="F1137" s="752"/>
      <c r="G1137" s="736" t="s">
        <v>843</v>
      </c>
      <c r="H1137" s="754" t="s">
        <v>843</v>
      </c>
      <c r="I1137" s="730">
        <v>180</v>
      </c>
      <c r="J1137" s="756" t="s">
        <v>2103</v>
      </c>
      <c r="K1137" s="757" t="s">
        <v>8525</v>
      </c>
      <c r="L1137" s="758">
        <v>750721334</v>
      </c>
      <c r="M1137" s="733" t="s">
        <v>8489</v>
      </c>
      <c r="N1137" s="769" t="s">
        <v>8489</v>
      </c>
      <c r="O1137" s="734" t="s">
        <v>8526</v>
      </c>
      <c r="P1137" s="760"/>
      <c r="Q1137" s="736"/>
      <c r="R1137" s="736">
        <v>33000</v>
      </c>
      <c r="S1137" s="761" t="s">
        <v>1064</v>
      </c>
      <c r="T1137" s="728" t="s">
        <v>722</v>
      </c>
      <c r="U1137" s="737" t="s">
        <v>8527</v>
      </c>
      <c r="V1137" s="736" t="s">
        <v>724</v>
      </c>
      <c r="W1137" s="736" t="s">
        <v>8528</v>
      </c>
      <c r="X1137" s="736" t="s">
        <v>8529</v>
      </c>
      <c r="Y1137" s="736" t="s">
        <v>727</v>
      </c>
      <c r="Z1137" s="736"/>
      <c r="AA1137" s="736" t="s">
        <v>8530</v>
      </c>
      <c r="AB1137" s="734" t="s">
        <v>8496</v>
      </c>
      <c r="AC1137" s="736"/>
      <c r="AD1137" s="736">
        <v>75694</v>
      </c>
      <c r="AE1137" s="734" t="s">
        <v>8497</v>
      </c>
      <c r="AF1137" s="736" t="s">
        <v>8498</v>
      </c>
      <c r="AG1137" s="736"/>
      <c r="AH1137" s="736"/>
      <c r="AI1137" s="736"/>
      <c r="AJ1137" s="736"/>
      <c r="AK1137" s="734"/>
      <c r="AL1137" s="736"/>
      <c r="AM1137" s="763"/>
      <c r="AN1137" s="738"/>
      <c r="AO1137" s="739">
        <v>45593</v>
      </c>
      <c r="AP1137" s="740" t="s">
        <v>737</v>
      </c>
      <c r="AQ1137" s="691" t="s">
        <v>737</v>
      </c>
      <c r="AR1137" s="691"/>
      <c r="AS1137" s="752"/>
      <c r="AT1137" s="859"/>
      <c r="AU1137" s="765"/>
      <c r="AV1137" s="765"/>
      <c r="AW1137" s="766"/>
      <c r="AX1137" s="765"/>
      <c r="AY1137" s="691"/>
      <c r="AZ1137" s="752"/>
      <c r="BA1137" s="734"/>
      <c r="BB1137" s="734"/>
      <c r="BC1137" s="736"/>
      <c r="BD1137" s="736"/>
      <c r="BE1137" s="774"/>
      <c r="BF1137" s="1064"/>
      <c r="BG1137" s="746" t="s">
        <v>734</v>
      </c>
      <c r="BH1137" s="746"/>
      <c r="BI1137" s="747"/>
    </row>
    <row r="1138" spans="1:61" ht="78" customHeight="1">
      <c r="A1138" s="749">
        <v>330065780</v>
      </c>
      <c r="B1138" s="844">
        <v>33</v>
      </c>
      <c r="C1138" s="751" t="s">
        <v>842</v>
      </c>
      <c r="D1138" s="920"/>
      <c r="E1138" s="797" t="s">
        <v>927</v>
      </c>
      <c r="F1138" s="752"/>
      <c r="G1138" s="736" t="s">
        <v>843</v>
      </c>
      <c r="H1138" s="754" t="s">
        <v>843</v>
      </c>
      <c r="I1138" s="730">
        <v>213</v>
      </c>
      <c r="J1138" s="756" t="s">
        <v>3329</v>
      </c>
      <c r="K1138" s="757" t="s">
        <v>8531</v>
      </c>
      <c r="L1138" s="758">
        <v>750721334</v>
      </c>
      <c r="M1138" s="733" t="s">
        <v>8489</v>
      </c>
      <c r="N1138" s="769" t="s">
        <v>8489</v>
      </c>
      <c r="O1138" s="734" t="s">
        <v>8526</v>
      </c>
      <c r="P1138" s="760"/>
      <c r="Q1138" s="736"/>
      <c r="R1138" s="736">
        <v>33000</v>
      </c>
      <c r="S1138" s="761" t="s">
        <v>1064</v>
      </c>
      <c r="T1138" s="728" t="s">
        <v>722</v>
      </c>
      <c r="U1138" s="737" t="s">
        <v>8527</v>
      </c>
      <c r="V1138" s="736" t="s">
        <v>724</v>
      </c>
      <c r="W1138" s="736" t="s">
        <v>8528</v>
      </c>
      <c r="X1138" s="736" t="s">
        <v>8529</v>
      </c>
      <c r="Y1138" s="736" t="s">
        <v>727</v>
      </c>
      <c r="Z1138" s="736"/>
      <c r="AA1138" s="736" t="s">
        <v>8530</v>
      </c>
      <c r="AB1138" s="734" t="s">
        <v>8496</v>
      </c>
      <c r="AC1138" s="736"/>
      <c r="AD1138" s="736">
        <v>75694</v>
      </c>
      <c r="AE1138" s="734" t="s">
        <v>8497</v>
      </c>
      <c r="AF1138" s="736" t="s">
        <v>8498</v>
      </c>
      <c r="AG1138" s="736"/>
      <c r="AH1138" s="736"/>
      <c r="AI1138" s="736"/>
      <c r="AJ1138" s="736"/>
      <c r="AK1138" s="734"/>
      <c r="AL1138" s="736"/>
      <c r="AM1138" s="763"/>
      <c r="AN1138" s="738"/>
      <c r="AO1138" s="739">
        <v>45590</v>
      </c>
      <c r="AP1138" s="740" t="s">
        <v>737</v>
      </c>
      <c r="AQ1138" s="691" t="s">
        <v>737</v>
      </c>
      <c r="AR1138" s="691"/>
      <c r="AS1138" s="752"/>
      <c r="AT1138" s="859"/>
      <c r="AU1138" s="765"/>
      <c r="AV1138" s="765"/>
      <c r="AW1138" s="766"/>
      <c r="AX1138" s="765"/>
      <c r="AY1138" s="691"/>
      <c r="AZ1138" s="752"/>
      <c r="BA1138" s="734"/>
      <c r="BB1138" s="734"/>
      <c r="BC1138" s="736"/>
      <c r="BD1138" s="736"/>
      <c r="BE1138" s="774"/>
      <c r="BF1138" s="1064"/>
      <c r="BG1138" s="746" t="s">
        <v>734</v>
      </c>
      <c r="BH1138" s="746"/>
      <c r="BI1138" s="747"/>
    </row>
    <row r="1139" spans="1:61" ht="40.15" customHeight="1">
      <c r="A1139" s="749">
        <v>330799297</v>
      </c>
      <c r="B1139" s="825">
        <v>33</v>
      </c>
      <c r="C1139" s="751" t="s">
        <v>842</v>
      </c>
      <c r="D1139" s="920"/>
      <c r="E1139" s="797" t="s">
        <v>927</v>
      </c>
      <c r="F1139" s="752"/>
      <c r="G1139" s="736" t="s">
        <v>747</v>
      </c>
      <c r="H1139" s="754" t="s">
        <v>748</v>
      </c>
      <c r="I1139" s="755">
        <v>500</v>
      </c>
      <c r="J1139" s="756" t="s">
        <v>749</v>
      </c>
      <c r="K1139" s="757" t="s">
        <v>8532</v>
      </c>
      <c r="L1139" s="758">
        <v>750721334</v>
      </c>
      <c r="M1139" s="733" t="s">
        <v>8489</v>
      </c>
      <c r="N1139" s="769" t="s">
        <v>8489</v>
      </c>
      <c r="O1139" s="734" t="s">
        <v>8526</v>
      </c>
      <c r="P1139" s="760"/>
      <c r="Q1139" s="736"/>
      <c r="R1139" s="736">
        <v>33000</v>
      </c>
      <c r="S1139" s="761" t="s">
        <v>1064</v>
      </c>
      <c r="T1139" s="728" t="s">
        <v>722</v>
      </c>
      <c r="U1139" s="737" t="s">
        <v>8533</v>
      </c>
      <c r="V1139" s="736" t="s">
        <v>724</v>
      </c>
      <c r="W1139" s="736" t="s">
        <v>8528</v>
      </c>
      <c r="X1139" s="736" t="s">
        <v>8529</v>
      </c>
      <c r="Y1139" s="736" t="s">
        <v>727</v>
      </c>
      <c r="Z1139" s="736" t="s">
        <v>8534</v>
      </c>
      <c r="AA1139" s="1065" t="s">
        <v>8535</v>
      </c>
      <c r="AB1139" s="734" t="s">
        <v>8496</v>
      </c>
      <c r="AC1139" s="736"/>
      <c r="AD1139" s="736">
        <v>75694</v>
      </c>
      <c r="AE1139" s="734" t="s">
        <v>8497</v>
      </c>
      <c r="AF1139" s="736" t="s">
        <v>8498</v>
      </c>
      <c r="AG1139" s="736"/>
      <c r="AH1139" s="736"/>
      <c r="AI1139" s="736"/>
      <c r="AJ1139" s="736"/>
      <c r="AK1139" s="736"/>
      <c r="AL1139" s="736"/>
      <c r="AM1139" s="763"/>
      <c r="AN1139" s="738"/>
      <c r="AO1139" s="764"/>
      <c r="AP1139" s="691" t="s">
        <v>734</v>
      </c>
      <c r="AQ1139" s="691" t="s">
        <v>737</v>
      </c>
      <c r="AR1139" s="691"/>
      <c r="AS1139" s="752"/>
      <c r="AT1139" s="691"/>
      <c r="AU1139" s="765" t="s">
        <v>763</v>
      </c>
      <c r="AV1139" s="765" t="s">
        <v>763</v>
      </c>
      <c r="AW1139" s="766" t="s">
        <v>763</v>
      </c>
      <c r="AX1139" s="765"/>
      <c r="AY1139" s="691"/>
      <c r="AZ1139" s="752"/>
      <c r="BA1139" s="734"/>
      <c r="BB1139" s="736"/>
      <c r="BC1139" s="736"/>
      <c r="BD1139" s="736"/>
      <c r="BE1139" s="774" t="s">
        <v>4958</v>
      </c>
      <c r="BF1139" s="1064" t="s">
        <v>801</v>
      </c>
      <c r="BG1139" s="746" t="s">
        <v>734</v>
      </c>
      <c r="BH1139" s="746"/>
      <c r="BI1139" s="747"/>
    </row>
    <row r="1140" spans="1:61" ht="40.15" customHeight="1">
      <c r="A1140" s="749">
        <v>640795480</v>
      </c>
      <c r="B1140" s="750">
        <v>64</v>
      </c>
      <c r="C1140" s="751" t="s">
        <v>842</v>
      </c>
      <c r="D1140" s="920"/>
      <c r="E1140" s="797" t="s">
        <v>927</v>
      </c>
      <c r="F1140" s="752"/>
      <c r="G1140" s="736" t="s">
        <v>715</v>
      </c>
      <c r="H1140" s="754" t="s">
        <v>715</v>
      </c>
      <c r="I1140" s="730">
        <v>188</v>
      </c>
      <c r="J1140" s="816" t="s">
        <v>985</v>
      </c>
      <c r="K1140" s="757" t="s">
        <v>8536</v>
      </c>
      <c r="L1140" s="758">
        <v>750721334</v>
      </c>
      <c r="M1140" s="733" t="s">
        <v>8489</v>
      </c>
      <c r="N1140" s="769" t="s">
        <v>8489</v>
      </c>
      <c r="O1140" s="734" t="s">
        <v>876</v>
      </c>
      <c r="P1140" s="760"/>
      <c r="Q1140" s="736"/>
      <c r="R1140" s="736">
        <v>64000</v>
      </c>
      <c r="S1140" s="761" t="s">
        <v>849</v>
      </c>
      <c r="T1140" s="728" t="s">
        <v>722</v>
      </c>
      <c r="U1140" s="737" t="s">
        <v>8537</v>
      </c>
      <c r="V1140" s="736"/>
      <c r="W1140" s="736"/>
      <c r="X1140" s="736"/>
      <c r="Y1140" s="736"/>
      <c r="Z1140" s="736" t="s">
        <v>8538</v>
      </c>
      <c r="AA1140" s="736"/>
      <c r="AB1140" s="734" t="s">
        <v>8496</v>
      </c>
      <c r="AC1140" s="736"/>
      <c r="AD1140" s="736">
        <v>75694</v>
      </c>
      <c r="AE1140" s="734" t="s">
        <v>8497</v>
      </c>
      <c r="AF1140" s="736" t="s">
        <v>8498</v>
      </c>
      <c r="AG1140" s="736"/>
      <c r="AH1140" s="736"/>
      <c r="AI1140" s="736"/>
      <c r="AJ1140" s="736"/>
      <c r="AK1140" s="736"/>
      <c r="AL1140" s="736"/>
      <c r="AM1140" s="763"/>
      <c r="AN1140" s="738"/>
      <c r="AO1140" s="739"/>
      <c r="AP1140" s="740" t="s">
        <v>734</v>
      </c>
      <c r="AQ1140" s="742" t="s">
        <v>734</v>
      </c>
      <c r="AR1140" s="742" t="s">
        <v>1863</v>
      </c>
      <c r="AS1140" s="775" t="s">
        <v>8521</v>
      </c>
      <c r="AT1140" s="822" t="s">
        <v>8522</v>
      </c>
      <c r="AU1140" s="743">
        <v>43831</v>
      </c>
      <c r="AV1140" s="743">
        <v>46022</v>
      </c>
      <c r="AW1140" s="744">
        <v>33</v>
      </c>
      <c r="AX1140" s="743">
        <v>45782</v>
      </c>
      <c r="AY1140" s="742" t="s">
        <v>8523</v>
      </c>
      <c r="AZ1140" s="775" t="s">
        <v>737</v>
      </c>
      <c r="BA1140" s="734"/>
      <c r="BB1140" s="734" t="s">
        <v>8539</v>
      </c>
      <c r="BC1140" s="736"/>
      <c r="BD1140" s="736"/>
      <c r="BE1140" s="774" t="s">
        <v>4958</v>
      </c>
      <c r="BF1140" s="1064" t="s">
        <v>801</v>
      </c>
      <c r="BG1140" s="746" t="s">
        <v>734</v>
      </c>
      <c r="BH1140" s="746"/>
      <c r="BI1140" s="747"/>
    </row>
    <row r="1141" spans="1:61" ht="40.15" customHeight="1">
      <c r="A1141" s="725">
        <v>860013267</v>
      </c>
      <c r="B1141" s="726">
        <v>86</v>
      </c>
      <c r="C1141" s="751" t="s">
        <v>842</v>
      </c>
      <c r="D1141" s="920"/>
      <c r="E1141" s="797" t="s">
        <v>927</v>
      </c>
      <c r="F1141" s="957"/>
      <c r="G1141" s="729" t="s">
        <v>715</v>
      </c>
      <c r="H1141" s="729" t="s">
        <v>715</v>
      </c>
      <c r="I1141" s="730">
        <v>437</v>
      </c>
      <c r="J1141" s="727" t="s">
        <v>990</v>
      </c>
      <c r="K1141" s="731" t="s">
        <v>8540</v>
      </c>
      <c r="L1141" s="732">
        <v>750721334</v>
      </c>
      <c r="M1141" s="733" t="s">
        <v>8489</v>
      </c>
      <c r="N1141" s="769" t="s">
        <v>8489</v>
      </c>
      <c r="O1141" s="734" t="s">
        <v>8541</v>
      </c>
      <c r="P1141" s="734"/>
      <c r="Q1141" s="735"/>
      <c r="R1141" s="736">
        <v>86160</v>
      </c>
      <c r="S1141" s="734" t="s">
        <v>8542</v>
      </c>
      <c r="T1141" s="728" t="s">
        <v>722</v>
      </c>
      <c r="U1141" s="737" t="s">
        <v>8543</v>
      </c>
      <c r="V1141" s="735"/>
      <c r="W1141" s="735"/>
      <c r="X1141" s="735"/>
      <c r="Y1141" s="735"/>
      <c r="Z1141" s="734" t="s">
        <v>8544</v>
      </c>
      <c r="AA1141" s="735"/>
      <c r="AB1141" s="734" t="s">
        <v>8496</v>
      </c>
      <c r="AC1141" s="734"/>
      <c r="AD1141" s="734">
        <v>75694</v>
      </c>
      <c r="AE1141" s="734" t="s">
        <v>8497</v>
      </c>
      <c r="AF1141" s="734" t="s">
        <v>8498</v>
      </c>
      <c r="AG1141" s="735"/>
      <c r="AH1141" s="735"/>
      <c r="AI1141" s="735"/>
      <c r="AJ1141" s="735"/>
      <c r="AK1141" s="735"/>
      <c r="AL1141" s="735"/>
      <c r="AM1141" s="738"/>
      <c r="AN1141" s="738"/>
      <c r="AO1141" s="739"/>
      <c r="AP1141" s="740" t="s">
        <v>734</v>
      </c>
      <c r="AQ1141" s="742" t="s">
        <v>734</v>
      </c>
      <c r="AR1141" s="742" t="s">
        <v>1863</v>
      </c>
      <c r="AS1141" s="775" t="s">
        <v>8521</v>
      </c>
      <c r="AT1141" s="822" t="s">
        <v>8522</v>
      </c>
      <c r="AU1141" s="743">
        <v>43831</v>
      </c>
      <c r="AV1141" s="743">
        <v>46022</v>
      </c>
      <c r="AW1141" s="744">
        <v>33</v>
      </c>
      <c r="AX1141" s="743">
        <v>45782</v>
      </c>
      <c r="AY1141" s="742" t="s">
        <v>8523</v>
      </c>
      <c r="AZ1141" s="775" t="s">
        <v>737</v>
      </c>
      <c r="BA1141" s="734"/>
      <c r="BB1141" s="734" t="s">
        <v>8539</v>
      </c>
      <c r="BC1141" s="735"/>
      <c r="BD1141" s="734"/>
      <c r="BE1141" s="774" t="s">
        <v>4958</v>
      </c>
      <c r="BF1141" s="1064" t="s">
        <v>801</v>
      </c>
      <c r="BG1141" s="746" t="s">
        <v>734</v>
      </c>
      <c r="BH1141" s="746"/>
      <c r="BI1141" s="747"/>
    </row>
    <row r="1142" spans="1:61" ht="40.15" customHeight="1">
      <c r="A1142" s="795">
        <v>870003753</v>
      </c>
      <c r="B1142" s="901">
        <v>87</v>
      </c>
      <c r="C1142" s="751" t="s">
        <v>842</v>
      </c>
      <c r="D1142" s="920"/>
      <c r="E1142" s="797" t="s">
        <v>927</v>
      </c>
      <c r="F1142" s="798"/>
      <c r="G1142" s="791" t="s">
        <v>747</v>
      </c>
      <c r="H1142" s="791" t="s">
        <v>748</v>
      </c>
      <c r="I1142" s="773">
        <v>500</v>
      </c>
      <c r="J1142" s="734" t="s">
        <v>749</v>
      </c>
      <c r="K1142" s="799" t="s">
        <v>8545</v>
      </c>
      <c r="L1142" s="800">
        <v>750721334</v>
      </c>
      <c r="M1142" s="733" t="s">
        <v>8489</v>
      </c>
      <c r="N1142" s="769" t="s">
        <v>8489</v>
      </c>
      <c r="O1142" s="734" t="s">
        <v>8546</v>
      </c>
      <c r="P1142" s="734"/>
      <c r="Q1142" s="734"/>
      <c r="R1142" s="736">
        <v>87600</v>
      </c>
      <c r="S1142" s="734" t="s">
        <v>7468</v>
      </c>
      <c r="T1142" s="728" t="s">
        <v>722</v>
      </c>
      <c r="U1142" s="737" t="s">
        <v>8547</v>
      </c>
      <c r="V1142" s="734"/>
      <c r="W1142" s="734"/>
      <c r="X1142" s="734"/>
      <c r="Y1142" s="734"/>
      <c r="Z1142" s="734" t="s">
        <v>8548</v>
      </c>
      <c r="AA1142" s="801"/>
      <c r="AB1142" s="734" t="s">
        <v>8496</v>
      </c>
      <c r="AC1142" s="734"/>
      <c r="AD1142" s="734">
        <v>75694</v>
      </c>
      <c r="AE1142" s="734" t="s">
        <v>8497</v>
      </c>
      <c r="AF1142" s="734" t="s">
        <v>8498</v>
      </c>
      <c r="AG1142" s="734"/>
      <c r="AH1142" s="734"/>
      <c r="AI1142" s="734"/>
      <c r="AJ1142" s="734"/>
      <c r="AK1142" s="734"/>
      <c r="AL1142" s="734"/>
      <c r="AM1142" s="802"/>
      <c r="AN1142" s="738"/>
      <c r="AO1142" s="739"/>
      <c r="AP1142" s="691" t="s">
        <v>734</v>
      </c>
      <c r="AQ1142" s="712" t="s">
        <v>734</v>
      </c>
      <c r="AR1142" s="742" t="s">
        <v>1757</v>
      </c>
      <c r="AS1142" s="742" t="s">
        <v>8549</v>
      </c>
      <c r="AT1142" s="712"/>
      <c r="AU1142" s="743">
        <v>43466</v>
      </c>
      <c r="AV1142" s="743">
        <v>45291</v>
      </c>
      <c r="AW1142" s="744">
        <v>87</v>
      </c>
      <c r="AX1142" s="803">
        <v>45291</v>
      </c>
      <c r="AY1142" s="742" t="s">
        <v>8550</v>
      </c>
      <c r="AZ1142" s="742" t="s">
        <v>737</v>
      </c>
      <c r="BA1142" s="734"/>
      <c r="BB1142" s="734"/>
      <c r="BC1142" s="734"/>
      <c r="BD1142" s="734"/>
      <c r="BE1142" s="774" t="s">
        <v>4958</v>
      </c>
      <c r="BF1142" s="1064" t="s">
        <v>801</v>
      </c>
      <c r="BG1142" s="746" t="s">
        <v>734</v>
      </c>
      <c r="BH1142" s="746"/>
      <c r="BI1142" s="747"/>
    </row>
    <row r="1143" spans="1:61" ht="40.15" customHeight="1">
      <c r="A1143" s="795">
        <v>870004058</v>
      </c>
      <c r="B1143" s="796">
        <v>87</v>
      </c>
      <c r="C1143" s="751" t="s">
        <v>842</v>
      </c>
      <c r="D1143" s="920"/>
      <c r="E1143" s="797" t="s">
        <v>927</v>
      </c>
      <c r="F1143" s="798"/>
      <c r="G1143" s="734" t="s">
        <v>827</v>
      </c>
      <c r="H1143" s="798" t="s">
        <v>748</v>
      </c>
      <c r="I1143" s="773">
        <v>354</v>
      </c>
      <c r="J1143" s="734" t="s">
        <v>771</v>
      </c>
      <c r="K1143" s="769" t="s">
        <v>8551</v>
      </c>
      <c r="L1143" s="800">
        <v>750721334</v>
      </c>
      <c r="M1143" s="733" t="s">
        <v>8489</v>
      </c>
      <c r="N1143" s="769" t="s">
        <v>8489</v>
      </c>
      <c r="O1143" s="734" t="s">
        <v>8552</v>
      </c>
      <c r="P1143" s="734"/>
      <c r="Q1143" s="734"/>
      <c r="R1143" s="734">
        <v>87600</v>
      </c>
      <c r="S1143" s="734" t="s">
        <v>7468</v>
      </c>
      <c r="T1143" s="728" t="s">
        <v>722</v>
      </c>
      <c r="U1143" s="737" t="s">
        <v>8553</v>
      </c>
      <c r="V1143" s="734"/>
      <c r="W1143" s="734"/>
      <c r="X1143" s="734"/>
      <c r="Y1143" s="734"/>
      <c r="Z1143" s="801" t="s">
        <v>8554</v>
      </c>
      <c r="AA1143" s="801"/>
      <c r="AB1143" s="734" t="s">
        <v>8510</v>
      </c>
      <c r="AC1143" s="734"/>
      <c r="AD1143" s="734">
        <v>75694</v>
      </c>
      <c r="AE1143" s="734" t="s">
        <v>8497</v>
      </c>
      <c r="AF1143" s="734" t="s">
        <v>8498</v>
      </c>
      <c r="AG1143" s="734"/>
      <c r="AH1143" s="734"/>
      <c r="AI1143" s="734"/>
      <c r="AJ1143" s="734"/>
      <c r="AK1143" s="734"/>
      <c r="AL1143" s="734"/>
      <c r="AM1143" s="738"/>
      <c r="AN1143" s="738"/>
      <c r="AO1143" s="764"/>
      <c r="AP1143" s="740" t="s">
        <v>734</v>
      </c>
      <c r="AQ1143" s="712" t="s">
        <v>734</v>
      </c>
      <c r="AR1143" s="742" t="s">
        <v>1757</v>
      </c>
      <c r="AS1143" s="742" t="s">
        <v>8549</v>
      </c>
      <c r="AT1143" s="712"/>
      <c r="AU1143" s="743">
        <v>43466</v>
      </c>
      <c r="AV1143" s="743">
        <v>45291</v>
      </c>
      <c r="AW1143" s="744">
        <v>87</v>
      </c>
      <c r="AX1143" s="803">
        <v>45291</v>
      </c>
      <c r="AY1143" s="742" t="s">
        <v>8550</v>
      </c>
      <c r="AZ1143" s="742" t="s">
        <v>737</v>
      </c>
      <c r="BA1143" s="734" t="s">
        <v>778</v>
      </c>
      <c r="BB1143" s="734"/>
      <c r="BC1143" s="734"/>
      <c r="BD1143" s="734"/>
      <c r="BE1143" s="774" t="s">
        <v>4958</v>
      </c>
      <c r="BF1143" s="1064" t="s">
        <v>801</v>
      </c>
      <c r="BG1143" s="746" t="s">
        <v>734</v>
      </c>
      <c r="BH1143" s="746"/>
      <c r="BI1143" s="747"/>
    </row>
    <row r="1144" spans="1:61" ht="40.15" customHeight="1">
      <c r="A1144" s="795">
        <v>870002201</v>
      </c>
      <c r="B1144" s="796">
        <v>87</v>
      </c>
      <c r="C1144" s="727" t="s">
        <v>857</v>
      </c>
      <c r="D1144" s="727"/>
      <c r="E1144" s="797" t="s">
        <v>858</v>
      </c>
      <c r="F1144" s="797"/>
      <c r="G1144" s="791" t="s">
        <v>715</v>
      </c>
      <c r="H1144" s="791" t="s">
        <v>715</v>
      </c>
      <c r="I1144" s="965">
        <v>246</v>
      </c>
      <c r="J1144" s="787" t="s">
        <v>803</v>
      </c>
      <c r="K1144" s="769" t="s">
        <v>8555</v>
      </c>
      <c r="L1144" s="800">
        <v>870017126</v>
      </c>
      <c r="M1144" s="733" t="s">
        <v>8556</v>
      </c>
      <c r="N1144" s="807" t="s">
        <v>8556</v>
      </c>
      <c r="O1144" s="734" t="s">
        <v>8557</v>
      </c>
      <c r="P1144" s="734"/>
      <c r="Q1144" s="734"/>
      <c r="R1144" s="736">
        <v>87350</v>
      </c>
      <c r="S1144" s="734" t="s">
        <v>3337</v>
      </c>
      <c r="T1144" s="728" t="s">
        <v>722</v>
      </c>
      <c r="U1144" s="737" t="s">
        <v>8558</v>
      </c>
      <c r="V1144" s="734"/>
      <c r="W1144" s="734"/>
      <c r="X1144" s="734"/>
      <c r="Y1144" s="734"/>
      <c r="Z1144" s="734" t="s">
        <v>8559</v>
      </c>
      <c r="AA1144" s="801"/>
      <c r="AB1144" s="734" t="s">
        <v>8560</v>
      </c>
      <c r="AC1144" s="734"/>
      <c r="AD1144" s="734">
        <v>87350</v>
      </c>
      <c r="AE1144" s="734" t="s">
        <v>3337</v>
      </c>
      <c r="AF1144" s="734" t="s">
        <v>8561</v>
      </c>
      <c r="AG1144" s="734"/>
      <c r="AH1144" s="734"/>
      <c r="AI1144" s="734"/>
      <c r="AJ1144" s="734"/>
      <c r="AK1144" s="734"/>
      <c r="AL1144" s="734"/>
      <c r="AM1144" s="802"/>
      <c r="AN1144" s="738"/>
      <c r="AO1144" s="739"/>
      <c r="AP1144" s="740" t="s">
        <v>734</v>
      </c>
      <c r="AQ1144" s="742" t="s">
        <v>734</v>
      </c>
      <c r="AR1144" s="742" t="s">
        <v>3107</v>
      </c>
      <c r="AS1144" s="810" t="s">
        <v>8562</v>
      </c>
      <c r="AT1144" s="742" t="s">
        <v>8563</v>
      </c>
      <c r="AU1144" s="743">
        <v>43466</v>
      </c>
      <c r="AV1144" s="743">
        <v>44926</v>
      </c>
      <c r="AW1144" s="744">
        <v>87</v>
      </c>
      <c r="AX1144" s="811">
        <v>43819</v>
      </c>
      <c r="AY1144" s="810" t="s">
        <v>8564</v>
      </c>
      <c r="AZ1144" s="810" t="s">
        <v>734</v>
      </c>
      <c r="BA1144" s="734"/>
      <c r="BB1144" s="734"/>
      <c r="BC1144" s="734"/>
      <c r="BD1144" s="734"/>
      <c r="BE1144" s="798" t="s">
        <v>765</v>
      </c>
      <c r="BF1144" s="804" t="s">
        <v>871</v>
      </c>
      <c r="BG1144" s="746" t="s">
        <v>737</v>
      </c>
      <c r="BH1144" s="746"/>
      <c r="BI1144" s="747"/>
    </row>
    <row r="1145" spans="1:61" ht="55.5" customHeight="1">
      <c r="A1145" s="805">
        <v>870006012</v>
      </c>
      <c r="B1145" s="933">
        <v>87</v>
      </c>
      <c r="C1145" s="727" t="s">
        <v>857</v>
      </c>
      <c r="D1145" s="727"/>
      <c r="E1145" s="797" t="s">
        <v>858</v>
      </c>
      <c r="F1145" s="797"/>
      <c r="G1145" s="791" t="s">
        <v>715</v>
      </c>
      <c r="H1145" s="791" t="s">
        <v>715</v>
      </c>
      <c r="I1145" s="730">
        <v>255</v>
      </c>
      <c r="J1145" s="727" t="s">
        <v>968</v>
      </c>
      <c r="K1145" s="878" t="s">
        <v>8565</v>
      </c>
      <c r="L1145" s="800">
        <v>870017126</v>
      </c>
      <c r="M1145" s="733" t="s">
        <v>8556</v>
      </c>
      <c r="N1145" s="807" t="s">
        <v>8556</v>
      </c>
      <c r="O1145" s="734" t="s">
        <v>8566</v>
      </c>
      <c r="P1145" s="734" t="s">
        <v>8567</v>
      </c>
      <c r="Q1145" s="798"/>
      <c r="R1145" s="736">
        <v>87570</v>
      </c>
      <c r="S1145" s="734" t="s">
        <v>8568</v>
      </c>
      <c r="T1145" s="728" t="s">
        <v>722</v>
      </c>
      <c r="U1145" s="737" t="s">
        <v>8569</v>
      </c>
      <c r="V1145" s="798"/>
      <c r="W1145" s="798"/>
      <c r="X1145" s="798"/>
      <c r="Y1145" s="798"/>
      <c r="Z1145" s="734" t="s">
        <v>8570</v>
      </c>
      <c r="AA1145" s="808"/>
      <c r="AB1145" s="734" t="s">
        <v>8560</v>
      </c>
      <c r="AC1145" s="734"/>
      <c r="AD1145" s="734">
        <v>87350</v>
      </c>
      <c r="AE1145" s="734" t="s">
        <v>3337</v>
      </c>
      <c r="AF1145" s="734" t="s">
        <v>8561</v>
      </c>
      <c r="AG1145" s="798"/>
      <c r="AH1145" s="798"/>
      <c r="AI1145" s="798"/>
      <c r="AJ1145" s="798"/>
      <c r="AK1145" s="798"/>
      <c r="AL1145" s="798"/>
      <c r="AM1145" s="802"/>
      <c r="AN1145" s="802"/>
      <c r="AO1145" s="772"/>
      <c r="AP1145" s="740" t="s">
        <v>734</v>
      </c>
      <c r="AQ1145" s="742" t="s">
        <v>734</v>
      </c>
      <c r="AR1145" s="742" t="s">
        <v>3107</v>
      </c>
      <c r="AS1145" s="810" t="s">
        <v>8562</v>
      </c>
      <c r="AT1145" s="742" t="s">
        <v>8563</v>
      </c>
      <c r="AU1145" s="743">
        <v>43466</v>
      </c>
      <c r="AV1145" s="743">
        <v>44926</v>
      </c>
      <c r="AW1145" s="744">
        <v>87</v>
      </c>
      <c r="AX1145" s="811">
        <v>43819</v>
      </c>
      <c r="AY1145" s="810" t="s">
        <v>8564</v>
      </c>
      <c r="AZ1145" s="810" t="s">
        <v>734</v>
      </c>
      <c r="BA1145" s="734"/>
      <c r="BB1145" s="734"/>
      <c r="BC1145" s="734"/>
      <c r="BD1145" s="734"/>
      <c r="BE1145" s="798" t="s">
        <v>765</v>
      </c>
      <c r="BF1145" s="804" t="s">
        <v>871</v>
      </c>
      <c r="BG1145" s="746" t="s">
        <v>737</v>
      </c>
      <c r="BH1145" s="746"/>
      <c r="BI1145" s="747"/>
    </row>
    <row r="1146" spans="1:61" ht="87" customHeight="1">
      <c r="A1146" s="795">
        <v>870011848</v>
      </c>
      <c r="B1146" s="796">
        <v>87</v>
      </c>
      <c r="C1146" s="727" t="s">
        <v>857</v>
      </c>
      <c r="D1146" s="727"/>
      <c r="E1146" s="797" t="s">
        <v>858</v>
      </c>
      <c r="F1146" s="797"/>
      <c r="G1146" s="734" t="s">
        <v>3126</v>
      </c>
      <c r="H1146" s="734" t="s">
        <v>715</v>
      </c>
      <c r="I1146" s="773">
        <v>354</v>
      </c>
      <c r="J1146" s="734" t="s">
        <v>771</v>
      </c>
      <c r="K1146" s="769" t="s">
        <v>8571</v>
      </c>
      <c r="L1146" s="800">
        <v>870017126</v>
      </c>
      <c r="M1146" s="733" t="s">
        <v>8556</v>
      </c>
      <c r="N1146" s="807" t="s">
        <v>8556</v>
      </c>
      <c r="O1146" s="734" t="s">
        <v>8572</v>
      </c>
      <c r="P1146" s="734"/>
      <c r="Q1146" s="734"/>
      <c r="R1146" s="734">
        <v>87350</v>
      </c>
      <c r="S1146" s="734" t="s">
        <v>8573</v>
      </c>
      <c r="T1146" s="728" t="s">
        <v>722</v>
      </c>
      <c r="U1146" s="737" t="s">
        <v>8574</v>
      </c>
      <c r="V1146" s="734"/>
      <c r="W1146" s="734"/>
      <c r="X1146" s="734"/>
      <c r="Y1146" s="734"/>
      <c r="Z1146" s="801" t="s">
        <v>8575</v>
      </c>
      <c r="AA1146" s="801"/>
      <c r="AB1146" s="734" t="s">
        <v>8576</v>
      </c>
      <c r="AC1146" s="734"/>
      <c r="AD1146" s="734">
        <v>87350</v>
      </c>
      <c r="AE1146" s="734" t="s">
        <v>3337</v>
      </c>
      <c r="AF1146" s="734" t="s">
        <v>8561</v>
      </c>
      <c r="AG1146" s="734"/>
      <c r="AH1146" s="734"/>
      <c r="AI1146" s="734"/>
      <c r="AJ1146" s="734"/>
      <c r="AK1146" s="734"/>
      <c r="AL1146" s="734"/>
      <c r="AM1146" s="802"/>
      <c r="AN1146" s="738"/>
      <c r="AO1146" s="739"/>
      <c r="AP1146" s="740" t="s">
        <v>734</v>
      </c>
      <c r="AQ1146" s="742" t="s">
        <v>734</v>
      </c>
      <c r="AR1146" s="742" t="s">
        <v>3107</v>
      </c>
      <c r="AS1146" s="810" t="s">
        <v>8562</v>
      </c>
      <c r="AT1146" s="742" t="s">
        <v>8563</v>
      </c>
      <c r="AU1146" s="743">
        <v>43466</v>
      </c>
      <c r="AV1146" s="743">
        <v>44926</v>
      </c>
      <c r="AW1146" s="744">
        <v>87</v>
      </c>
      <c r="AX1146" s="811">
        <v>43819</v>
      </c>
      <c r="AY1146" s="810" t="s">
        <v>8564</v>
      </c>
      <c r="AZ1146" s="810" t="s">
        <v>734</v>
      </c>
      <c r="BA1146" s="734"/>
      <c r="BB1146" s="734"/>
      <c r="BC1146" s="734"/>
      <c r="BD1146" s="734"/>
      <c r="BE1146" s="798" t="s">
        <v>765</v>
      </c>
      <c r="BF1146" s="804" t="s">
        <v>871</v>
      </c>
      <c r="BG1146" s="746" t="s">
        <v>737</v>
      </c>
      <c r="BH1146" s="746"/>
      <c r="BI1146" s="747"/>
    </row>
    <row r="1147" spans="1:61" ht="48.75" customHeight="1">
      <c r="A1147" s="805">
        <v>870015138</v>
      </c>
      <c r="B1147" s="933">
        <v>87</v>
      </c>
      <c r="C1147" s="727" t="s">
        <v>857</v>
      </c>
      <c r="D1147" s="727"/>
      <c r="E1147" s="797" t="s">
        <v>858</v>
      </c>
      <c r="F1147" s="797"/>
      <c r="G1147" s="791" t="s">
        <v>715</v>
      </c>
      <c r="H1147" s="791" t="s">
        <v>715</v>
      </c>
      <c r="I1147" s="730">
        <v>437</v>
      </c>
      <c r="J1147" s="727" t="s">
        <v>990</v>
      </c>
      <c r="K1147" s="807" t="s">
        <v>8577</v>
      </c>
      <c r="L1147" s="800">
        <v>870017126</v>
      </c>
      <c r="M1147" s="733" t="s">
        <v>8556</v>
      </c>
      <c r="N1147" s="807" t="s">
        <v>8556</v>
      </c>
      <c r="O1147" s="734" t="s">
        <v>8566</v>
      </c>
      <c r="P1147" s="734" t="s">
        <v>8567</v>
      </c>
      <c r="Q1147" s="798"/>
      <c r="R1147" s="736">
        <v>87570</v>
      </c>
      <c r="S1147" s="734" t="s">
        <v>8568</v>
      </c>
      <c r="T1147" s="728" t="s">
        <v>722</v>
      </c>
      <c r="U1147" s="737" t="s">
        <v>8569</v>
      </c>
      <c r="V1147" s="798"/>
      <c r="W1147" s="798"/>
      <c r="X1147" s="798"/>
      <c r="Y1147" s="798"/>
      <c r="Z1147" s="734" t="s">
        <v>8578</v>
      </c>
      <c r="AA1147" s="808"/>
      <c r="AB1147" s="734" t="s">
        <v>8560</v>
      </c>
      <c r="AC1147" s="734"/>
      <c r="AD1147" s="734">
        <v>87350</v>
      </c>
      <c r="AE1147" s="734" t="s">
        <v>3337</v>
      </c>
      <c r="AF1147" s="734" t="s">
        <v>8561</v>
      </c>
      <c r="AG1147" s="798"/>
      <c r="AH1147" s="798"/>
      <c r="AI1147" s="798"/>
      <c r="AJ1147" s="798"/>
      <c r="AK1147" s="798"/>
      <c r="AL1147" s="798"/>
      <c r="AM1147" s="802"/>
      <c r="AN1147" s="802"/>
      <c r="AO1147" s="772"/>
      <c r="AP1147" s="740" t="s">
        <v>734</v>
      </c>
      <c r="AQ1147" s="742" t="s">
        <v>734</v>
      </c>
      <c r="AR1147" s="742" t="s">
        <v>3107</v>
      </c>
      <c r="AS1147" s="810" t="s">
        <v>8562</v>
      </c>
      <c r="AT1147" s="742" t="s">
        <v>8563</v>
      </c>
      <c r="AU1147" s="743">
        <v>43466</v>
      </c>
      <c r="AV1147" s="743">
        <v>44926</v>
      </c>
      <c r="AW1147" s="744">
        <v>87</v>
      </c>
      <c r="AX1147" s="811">
        <v>43819</v>
      </c>
      <c r="AY1147" s="810" t="s">
        <v>8564</v>
      </c>
      <c r="AZ1147" s="810" t="s">
        <v>734</v>
      </c>
      <c r="BA1147" s="734"/>
      <c r="BB1147" s="734"/>
      <c r="BC1147" s="734"/>
      <c r="BD1147" s="734"/>
      <c r="BE1147" s="798" t="s">
        <v>765</v>
      </c>
      <c r="BF1147" s="804" t="s">
        <v>871</v>
      </c>
      <c r="BG1147" s="746" t="s">
        <v>737</v>
      </c>
      <c r="BH1147" s="746"/>
      <c r="BI1147" s="747"/>
    </row>
    <row r="1148" spans="1:61" ht="68.25" customHeight="1">
      <c r="A1148" s="846">
        <v>230000069</v>
      </c>
      <c r="B1148" s="820">
        <v>23</v>
      </c>
      <c r="C1148" s="753" t="s">
        <v>765</v>
      </c>
      <c r="D1148" s="728"/>
      <c r="E1148" s="753" t="s">
        <v>1035</v>
      </c>
      <c r="F1148" s="785"/>
      <c r="G1148" s="754" t="s">
        <v>747</v>
      </c>
      <c r="H1148" s="754" t="s">
        <v>748</v>
      </c>
      <c r="I1148" s="847">
        <v>500</v>
      </c>
      <c r="J1148" s="843" t="s">
        <v>749</v>
      </c>
      <c r="K1148" s="856" t="s">
        <v>8579</v>
      </c>
      <c r="L1148" s="786">
        <v>130046113</v>
      </c>
      <c r="M1148" s="733" t="s">
        <v>8580</v>
      </c>
      <c r="N1148" s="807" t="s">
        <v>8580</v>
      </c>
      <c r="O1148" s="734" t="s">
        <v>8581</v>
      </c>
      <c r="P1148" s="734" t="s">
        <v>8582</v>
      </c>
      <c r="Q1148" s="760"/>
      <c r="R1148" s="736">
        <v>23220</v>
      </c>
      <c r="S1148" s="760" t="s">
        <v>8583</v>
      </c>
      <c r="T1148" s="728" t="s">
        <v>2084</v>
      </c>
      <c r="U1148" s="737" t="s">
        <v>8584</v>
      </c>
      <c r="V1148" s="736"/>
      <c r="W1148" s="734"/>
      <c r="X1148" s="736"/>
      <c r="Y1148" s="736"/>
      <c r="Z1148" s="736" t="s">
        <v>8585</v>
      </c>
      <c r="AA1148" s="736"/>
      <c r="AB1148" s="734" t="s">
        <v>2041</v>
      </c>
      <c r="AC1148" s="734"/>
      <c r="AD1148" s="734">
        <v>13006</v>
      </c>
      <c r="AE1148" s="734" t="s">
        <v>2020</v>
      </c>
      <c r="AF1148" s="734" t="s">
        <v>2021</v>
      </c>
      <c r="AG1148" s="791"/>
      <c r="AH1148" s="791"/>
      <c r="AI1148" s="791"/>
      <c r="AJ1148" s="791"/>
      <c r="AK1148" s="791"/>
      <c r="AL1148" s="791"/>
      <c r="AM1148" s="763"/>
      <c r="AN1148" s="738"/>
      <c r="AO1148" s="858"/>
      <c r="AP1148" s="904" t="s">
        <v>734</v>
      </c>
      <c r="AQ1148" s="859" t="s">
        <v>737</v>
      </c>
      <c r="AR1148" s="691"/>
      <c r="AS1148" s="752"/>
      <c r="AT1148" s="822" t="s">
        <v>1769</v>
      </c>
      <c r="AU1148" s="765" t="s">
        <v>763</v>
      </c>
      <c r="AV1148" s="765" t="s">
        <v>763</v>
      </c>
      <c r="AW1148" s="766" t="s">
        <v>763</v>
      </c>
      <c r="AX1148" s="765"/>
      <c r="AY1148" s="691"/>
      <c r="AZ1148" s="752"/>
      <c r="BA1148" s="773" t="s">
        <v>8586</v>
      </c>
      <c r="BB1148" s="793"/>
      <c r="BC1148" s="793"/>
      <c r="BD1148" s="793"/>
      <c r="BE1148" s="773" t="s">
        <v>1049</v>
      </c>
      <c r="BF1148" s="785" t="s">
        <v>1050</v>
      </c>
      <c r="BG1148" s="746" t="s">
        <v>737</v>
      </c>
      <c r="BH1148" s="746"/>
      <c r="BI1148" s="747"/>
    </row>
    <row r="1149" spans="1:61" ht="51" customHeight="1">
      <c r="A1149" s="846">
        <v>230000200</v>
      </c>
      <c r="B1149" s="820">
        <v>23</v>
      </c>
      <c r="C1149" s="753" t="s">
        <v>765</v>
      </c>
      <c r="D1149" s="728"/>
      <c r="E1149" s="753" t="s">
        <v>1035</v>
      </c>
      <c r="F1149" s="785"/>
      <c r="G1149" s="754" t="s">
        <v>747</v>
      </c>
      <c r="H1149" s="754" t="s">
        <v>748</v>
      </c>
      <c r="I1149" s="847">
        <v>500</v>
      </c>
      <c r="J1149" s="843" t="s">
        <v>749</v>
      </c>
      <c r="K1149" s="856" t="s">
        <v>8587</v>
      </c>
      <c r="L1149" s="786">
        <v>130046113</v>
      </c>
      <c r="M1149" s="733" t="s">
        <v>8580</v>
      </c>
      <c r="N1149" s="807" t="s">
        <v>8580</v>
      </c>
      <c r="O1149" s="734" t="s">
        <v>8588</v>
      </c>
      <c r="P1149" s="734"/>
      <c r="Q1149" s="760"/>
      <c r="R1149" s="736">
        <v>23170</v>
      </c>
      <c r="S1149" s="760" t="s">
        <v>2710</v>
      </c>
      <c r="T1149" s="728" t="s">
        <v>2084</v>
      </c>
      <c r="U1149" s="737" t="s">
        <v>8589</v>
      </c>
      <c r="V1149" s="736" t="s">
        <v>724</v>
      </c>
      <c r="W1149" s="734" t="s">
        <v>8590</v>
      </c>
      <c r="X1149" s="736" t="s">
        <v>8591</v>
      </c>
      <c r="Y1149" s="736" t="s">
        <v>727</v>
      </c>
      <c r="Z1149" s="736" t="s">
        <v>8592</v>
      </c>
      <c r="AA1149" s="736" t="s">
        <v>8593</v>
      </c>
      <c r="AB1149" s="734" t="s">
        <v>2041</v>
      </c>
      <c r="AC1149" s="734"/>
      <c r="AD1149" s="734">
        <v>13006</v>
      </c>
      <c r="AE1149" s="734" t="s">
        <v>2020</v>
      </c>
      <c r="AF1149" s="734" t="s">
        <v>2021</v>
      </c>
      <c r="AG1149" s="791"/>
      <c r="AH1149" s="791"/>
      <c r="AI1149" s="791"/>
      <c r="AJ1149" s="791"/>
      <c r="AK1149" s="791"/>
      <c r="AL1149" s="791"/>
      <c r="AM1149" s="763"/>
      <c r="AN1149" s="738"/>
      <c r="AO1149" s="858"/>
      <c r="AP1149" s="904" t="s">
        <v>734</v>
      </c>
      <c r="AQ1149" s="859" t="s">
        <v>737</v>
      </c>
      <c r="AR1149" s="691"/>
      <c r="AS1149" s="752"/>
      <c r="AT1149" s="822" t="s">
        <v>1769</v>
      </c>
      <c r="AU1149" s="765" t="s">
        <v>763</v>
      </c>
      <c r="AV1149" s="765" t="s">
        <v>763</v>
      </c>
      <c r="AW1149" s="766" t="s">
        <v>763</v>
      </c>
      <c r="AX1149" s="765"/>
      <c r="AY1149" s="691"/>
      <c r="AZ1149" s="752"/>
      <c r="BA1149" s="773" t="s">
        <v>8586</v>
      </c>
      <c r="BB1149" s="793"/>
      <c r="BC1149" s="793"/>
      <c r="BD1149" s="793"/>
      <c r="BE1149" s="773" t="s">
        <v>1049</v>
      </c>
      <c r="BF1149" s="785" t="s">
        <v>1050</v>
      </c>
      <c r="BG1149" s="746" t="s">
        <v>737</v>
      </c>
      <c r="BH1149" s="746"/>
      <c r="BI1149" s="747"/>
    </row>
    <row r="1150" spans="1:61" ht="45" customHeight="1">
      <c r="A1150" s="749">
        <v>240008706</v>
      </c>
      <c r="B1150" s="840">
        <v>24</v>
      </c>
      <c r="C1150" s="751" t="s">
        <v>765</v>
      </c>
      <c r="D1150" s="920"/>
      <c r="E1150" s="753" t="s">
        <v>4106</v>
      </c>
      <c r="F1150" s="753" t="s">
        <v>1594</v>
      </c>
      <c r="G1150" s="736" t="s">
        <v>747</v>
      </c>
      <c r="H1150" s="754" t="s">
        <v>748</v>
      </c>
      <c r="I1150" s="755">
        <v>500</v>
      </c>
      <c r="J1150" s="756" t="s">
        <v>749</v>
      </c>
      <c r="K1150" s="778" t="s">
        <v>8594</v>
      </c>
      <c r="L1150" s="758">
        <v>130046113</v>
      </c>
      <c r="M1150" s="733" t="s">
        <v>8580</v>
      </c>
      <c r="N1150" s="807" t="s">
        <v>8580</v>
      </c>
      <c r="O1150" s="734" t="s">
        <v>8595</v>
      </c>
      <c r="P1150" s="760"/>
      <c r="Q1150" s="736"/>
      <c r="R1150" s="736">
        <v>24700</v>
      </c>
      <c r="S1150" s="761" t="s">
        <v>7162</v>
      </c>
      <c r="T1150" s="728" t="s">
        <v>2084</v>
      </c>
      <c r="U1150" s="737" t="s">
        <v>8596</v>
      </c>
      <c r="V1150" s="736"/>
      <c r="W1150" s="736"/>
      <c r="X1150" s="736"/>
      <c r="Y1150" s="736"/>
      <c r="Z1150" s="736" t="s">
        <v>8597</v>
      </c>
      <c r="AA1150" s="736"/>
      <c r="AB1150" s="734" t="s">
        <v>2041</v>
      </c>
      <c r="AC1150" s="734"/>
      <c r="AD1150" s="734">
        <v>13006</v>
      </c>
      <c r="AE1150" s="734" t="s">
        <v>2020</v>
      </c>
      <c r="AF1150" s="734" t="s">
        <v>2021</v>
      </c>
      <c r="AG1150" s="736"/>
      <c r="AH1150" s="736"/>
      <c r="AI1150" s="736"/>
      <c r="AJ1150" s="734"/>
      <c r="AK1150" s="736"/>
      <c r="AL1150" s="736"/>
      <c r="AM1150" s="763"/>
      <c r="AN1150" s="738"/>
      <c r="AO1150" s="739"/>
      <c r="AP1150" s="691" t="s">
        <v>734</v>
      </c>
      <c r="AQ1150" s="742" t="s">
        <v>734</v>
      </c>
      <c r="AR1150" s="742" t="s">
        <v>748</v>
      </c>
      <c r="AS1150" s="742" t="s">
        <v>8598</v>
      </c>
      <c r="AT1150" s="742" t="s">
        <v>8599</v>
      </c>
      <c r="AU1150" s="743">
        <v>45658</v>
      </c>
      <c r="AV1150" s="743">
        <v>47483</v>
      </c>
      <c r="AW1150" s="744">
        <v>24</v>
      </c>
      <c r="AX1150" s="743">
        <v>45747</v>
      </c>
      <c r="AY1150" s="742" t="s">
        <v>869</v>
      </c>
      <c r="AZ1150" s="775" t="s">
        <v>734</v>
      </c>
      <c r="BA1150" s="734"/>
      <c r="BB1150" s="736"/>
      <c r="BC1150" s="736"/>
      <c r="BD1150" s="736"/>
      <c r="BE1150" s="773" t="s">
        <v>4114</v>
      </c>
      <c r="BF1150" s="794" t="s">
        <v>1610</v>
      </c>
      <c r="BG1150" s="746" t="s">
        <v>737</v>
      </c>
      <c r="BH1150" s="746"/>
      <c r="BI1150" s="747"/>
    </row>
    <row r="1151" spans="1:61" ht="102.75" customHeight="1">
      <c r="A1151" s="875">
        <v>860790476</v>
      </c>
      <c r="B1151" s="876">
        <v>86</v>
      </c>
      <c r="C1151" s="727" t="s">
        <v>713</v>
      </c>
      <c r="D1151" s="727"/>
      <c r="E1151" s="728" t="s">
        <v>714</v>
      </c>
      <c r="F1151" s="728"/>
      <c r="G1151" s="798" t="s">
        <v>747</v>
      </c>
      <c r="H1151" s="798" t="s">
        <v>748</v>
      </c>
      <c r="I1151" s="730">
        <v>500</v>
      </c>
      <c r="J1151" s="727" t="s">
        <v>749</v>
      </c>
      <c r="K1151" s="807" t="s">
        <v>8600</v>
      </c>
      <c r="L1151" s="877">
        <v>130046113</v>
      </c>
      <c r="M1151" s="733" t="s">
        <v>8580</v>
      </c>
      <c r="N1151" s="807" t="s">
        <v>8580</v>
      </c>
      <c r="O1151" s="734" t="s">
        <v>8601</v>
      </c>
      <c r="P1151" s="734"/>
      <c r="Q1151" s="798"/>
      <c r="R1151" s="736">
        <v>86340</v>
      </c>
      <c r="S1151" s="734" t="s">
        <v>8602</v>
      </c>
      <c r="T1151" s="728" t="s">
        <v>722</v>
      </c>
      <c r="U1151" s="737" t="s">
        <v>8603</v>
      </c>
      <c r="V1151" s="798" t="s">
        <v>813</v>
      </c>
      <c r="W1151" s="798"/>
      <c r="X1151" s="798"/>
      <c r="Y1151" s="798" t="s">
        <v>954</v>
      </c>
      <c r="Z1151" s="734" t="s">
        <v>8604</v>
      </c>
      <c r="AA1151" s="798"/>
      <c r="AB1151" s="734" t="s">
        <v>2041</v>
      </c>
      <c r="AC1151" s="734"/>
      <c r="AD1151" s="734">
        <v>13006</v>
      </c>
      <c r="AE1151" s="734" t="s">
        <v>2020</v>
      </c>
      <c r="AF1151" s="734" t="s">
        <v>2021</v>
      </c>
      <c r="AG1151" s="798"/>
      <c r="AH1151" s="798"/>
      <c r="AI1151" s="798"/>
      <c r="AJ1151" s="798"/>
      <c r="AK1151" s="798"/>
      <c r="AL1151" s="798"/>
      <c r="AM1151" s="738"/>
      <c r="AN1151" s="738"/>
      <c r="AO1151" s="739"/>
      <c r="AP1151" s="691" t="s">
        <v>734</v>
      </c>
      <c r="AQ1151" s="810" t="s">
        <v>734</v>
      </c>
      <c r="AR1151" s="742" t="s">
        <v>748</v>
      </c>
      <c r="AS1151" s="810" t="s">
        <v>2047</v>
      </c>
      <c r="AT1151" s="810"/>
      <c r="AU1151" s="743">
        <v>43098</v>
      </c>
      <c r="AV1151" s="743">
        <v>44923</v>
      </c>
      <c r="AW1151" s="744">
        <v>86</v>
      </c>
      <c r="AX1151" s="811">
        <v>43098</v>
      </c>
      <c r="AY1151" s="810" t="s">
        <v>2048</v>
      </c>
      <c r="AZ1151" s="811" t="s">
        <v>737</v>
      </c>
      <c r="BA1151" s="734"/>
      <c r="BB1151" s="877" t="s">
        <v>8605</v>
      </c>
      <c r="BC1151" s="734"/>
      <c r="BD1151" s="734"/>
      <c r="BE1151" s="798" t="s">
        <v>713</v>
      </c>
      <c r="BF1151" s="723" t="s">
        <v>738</v>
      </c>
      <c r="BG1151" s="746" t="s">
        <v>734</v>
      </c>
      <c r="BH1151" s="746"/>
      <c r="BI1151" s="747"/>
    </row>
    <row r="1152" spans="1:61" ht="129.75" customHeight="1">
      <c r="A1152" s="749">
        <v>330062415</v>
      </c>
      <c r="B1152" s="825">
        <v>33</v>
      </c>
      <c r="C1152" s="727" t="s">
        <v>926</v>
      </c>
      <c r="D1152" s="727"/>
      <c r="E1152" s="753" t="s">
        <v>1055</v>
      </c>
      <c r="F1152" s="826"/>
      <c r="G1152" s="736" t="s">
        <v>843</v>
      </c>
      <c r="H1152" s="754" t="s">
        <v>843</v>
      </c>
      <c r="I1152" s="755">
        <v>180</v>
      </c>
      <c r="J1152" s="756" t="s">
        <v>2103</v>
      </c>
      <c r="K1152" s="757" t="s">
        <v>8606</v>
      </c>
      <c r="L1152" s="870">
        <v>330056755</v>
      </c>
      <c r="M1152" s="733" t="s">
        <v>8607</v>
      </c>
      <c r="N1152" s="1019" t="s">
        <v>8607</v>
      </c>
      <c r="O1152" s="760" t="s">
        <v>8608</v>
      </c>
      <c r="P1152" s="760"/>
      <c r="Q1152" s="736"/>
      <c r="R1152" s="736">
        <v>33000</v>
      </c>
      <c r="S1152" s="761" t="s">
        <v>1064</v>
      </c>
      <c r="T1152" s="728" t="s">
        <v>722</v>
      </c>
      <c r="U1152" s="872" t="s">
        <v>8609</v>
      </c>
      <c r="V1152" s="736" t="s">
        <v>813</v>
      </c>
      <c r="W1152" s="736" t="s">
        <v>8610</v>
      </c>
      <c r="X1152" s="736"/>
      <c r="Y1152" s="736" t="s">
        <v>1796</v>
      </c>
      <c r="Z1152" s="736" t="s">
        <v>8611</v>
      </c>
      <c r="AA1152" s="734" t="s">
        <v>8612</v>
      </c>
      <c r="AB1152" s="734" t="s">
        <v>8613</v>
      </c>
      <c r="AC1152" s="736"/>
      <c r="AD1152" s="736">
        <v>33000</v>
      </c>
      <c r="AE1152" s="734" t="s">
        <v>1064</v>
      </c>
      <c r="AF1152" s="736"/>
      <c r="AG1152" s="736"/>
      <c r="AH1152" s="736"/>
      <c r="AI1152" s="736"/>
      <c r="AJ1152" s="734"/>
      <c r="AK1152" s="736"/>
      <c r="AL1152" s="736"/>
      <c r="AM1152" s="763"/>
      <c r="AN1152" s="738"/>
      <c r="AO1152" s="772"/>
      <c r="AP1152" s="936" t="s">
        <v>737</v>
      </c>
      <c r="AQ1152" s="691" t="s">
        <v>737</v>
      </c>
      <c r="AR1152" s="790"/>
      <c r="AS1152" s="837"/>
      <c r="AT1152" s="790"/>
      <c r="AU1152" s="765"/>
      <c r="AV1152" s="765"/>
      <c r="AW1152" s="766"/>
      <c r="AX1152" s="765"/>
      <c r="AY1152" s="691"/>
      <c r="AZ1152" s="752"/>
      <c r="BA1152" s="734"/>
      <c r="BB1152" s="821" t="s">
        <v>8614</v>
      </c>
      <c r="BC1152" s="736"/>
      <c r="BD1152" s="736"/>
      <c r="BE1152" s="767" t="s">
        <v>2179</v>
      </c>
      <c r="BF1152" s="753" t="s">
        <v>4559</v>
      </c>
      <c r="BG1152" s="746" t="s">
        <v>737</v>
      </c>
      <c r="BH1152" s="746"/>
      <c r="BI1152" s="747"/>
    </row>
    <row r="1153" spans="1:61" ht="30" customHeight="1">
      <c r="A1153" s="805">
        <v>160008322</v>
      </c>
      <c r="B1153" s="810">
        <v>16</v>
      </c>
      <c r="C1153" s="727" t="s">
        <v>842</v>
      </c>
      <c r="D1153" s="727"/>
      <c r="E1153" s="797" t="s">
        <v>927</v>
      </c>
      <c r="F1153" s="798"/>
      <c r="G1153" s="791" t="s">
        <v>747</v>
      </c>
      <c r="H1153" s="791" t="s">
        <v>748</v>
      </c>
      <c r="I1153" s="730">
        <v>500</v>
      </c>
      <c r="J1153" s="727" t="s">
        <v>749</v>
      </c>
      <c r="K1153" s="807" t="s">
        <v>8615</v>
      </c>
      <c r="L1153" s="800">
        <v>160001087</v>
      </c>
      <c r="M1153" s="733" t="s">
        <v>8616</v>
      </c>
      <c r="N1153" s="769" t="s">
        <v>5329</v>
      </c>
      <c r="O1153" s="734" t="s">
        <v>8617</v>
      </c>
      <c r="P1153" s="734"/>
      <c r="Q1153" s="798"/>
      <c r="R1153" s="736">
        <v>16100</v>
      </c>
      <c r="S1153" s="734" t="s">
        <v>6779</v>
      </c>
      <c r="T1153" s="728" t="s">
        <v>2084</v>
      </c>
      <c r="U1153" s="737" t="s">
        <v>8618</v>
      </c>
      <c r="V1153" s="798"/>
      <c r="W1153" s="798"/>
      <c r="X1153" s="798"/>
      <c r="Y1153" s="798"/>
      <c r="Z1153" s="734" t="s">
        <v>8619</v>
      </c>
      <c r="AA1153" s="808"/>
      <c r="AB1153" s="734" t="s">
        <v>8620</v>
      </c>
      <c r="AC1153" s="734" t="s">
        <v>8621</v>
      </c>
      <c r="AD1153" s="734">
        <v>16112</v>
      </c>
      <c r="AE1153" s="734" t="s">
        <v>8622</v>
      </c>
      <c r="AF1153" s="734" t="s">
        <v>8619</v>
      </c>
      <c r="AG1153" s="798"/>
      <c r="AH1153" s="798"/>
      <c r="AI1153" s="798"/>
      <c r="AJ1153" s="798"/>
      <c r="AK1153" s="798"/>
      <c r="AL1153" s="798"/>
      <c r="AM1153" s="802"/>
      <c r="AN1153" s="738"/>
      <c r="AO1153" s="739"/>
      <c r="AP1153" s="691" t="s">
        <v>734</v>
      </c>
      <c r="AQ1153" s="712" t="s">
        <v>734</v>
      </c>
      <c r="AR1153" s="742" t="s">
        <v>748</v>
      </c>
      <c r="AS1153" s="810" t="s">
        <v>8623</v>
      </c>
      <c r="AT1153" s="712"/>
      <c r="AU1153" s="743">
        <v>43203</v>
      </c>
      <c r="AV1153" s="743">
        <v>45028</v>
      </c>
      <c r="AW1153" s="744">
        <v>16</v>
      </c>
      <c r="AX1153" s="811">
        <v>43203</v>
      </c>
      <c r="AY1153" s="810" t="s">
        <v>8624</v>
      </c>
      <c r="AZ1153" s="811" t="s">
        <v>4024</v>
      </c>
      <c r="BA1153" s="734"/>
      <c r="BB1153" s="734"/>
      <c r="BC1153" s="734"/>
      <c r="BD1153" s="734"/>
      <c r="BE1153" s="845" t="s">
        <v>1693</v>
      </c>
      <c r="BF1153" s="804" t="s">
        <v>947</v>
      </c>
      <c r="BG1153" s="746" t="s">
        <v>737</v>
      </c>
      <c r="BH1153" s="746"/>
      <c r="BI1153" s="747"/>
    </row>
    <row r="1154" spans="1:61" ht="80.45" customHeight="1">
      <c r="A1154" s="805">
        <v>160009874</v>
      </c>
      <c r="B1154" s="712">
        <v>16</v>
      </c>
      <c r="C1154" s="727" t="s">
        <v>842</v>
      </c>
      <c r="D1154" s="727"/>
      <c r="E1154" s="797" t="s">
        <v>927</v>
      </c>
      <c r="F1154" s="798"/>
      <c r="G1154" s="791" t="s">
        <v>747</v>
      </c>
      <c r="H1154" s="791" t="s">
        <v>748</v>
      </c>
      <c r="I1154" s="730">
        <v>500</v>
      </c>
      <c r="J1154" s="727" t="s">
        <v>749</v>
      </c>
      <c r="K1154" s="848" t="s">
        <v>8625</v>
      </c>
      <c r="L1154" s="800">
        <v>160001749</v>
      </c>
      <c r="M1154" s="733" t="s">
        <v>8626</v>
      </c>
      <c r="N1154" s="769" t="s">
        <v>5329</v>
      </c>
      <c r="O1154" s="734" t="s">
        <v>8627</v>
      </c>
      <c r="P1154" s="734"/>
      <c r="Q1154" s="760"/>
      <c r="R1154" s="736">
        <v>16230</v>
      </c>
      <c r="S1154" s="734" t="s">
        <v>8628</v>
      </c>
      <c r="T1154" s="728" t="s">
        <v>2084</v>
      </c>
      <c r="U1154" s="737" t="s">
        <v>8629</v>
      </c>
      <c r="V1154" s="798"/>
      <c r="W1154" s="798"/>
      <c r="X1154" s="798"/>
      <c r="Y1154" s="798"/>
      <c r="Z1154" s="734" t="s">
        <v>8630</v>
      </c>
      <c r="AA1154" s="808"/>
      <c r="AB1154" s="734" t="s">
        <v>8627</v>
      </c>
      <c r="AC1154" s="734"/>
      <c r="AD1154" s="734">
        <v>16230</v>
      </c>
      <c r="AE1154" s="734" t="s">
        <v>8631</v>
      </c>
      <c r="AF1154" s="734" t="s">
        <v>8630</v>
      </c>
      <c r="AG1154" s="798"/>
      <c r="AH1154" s="798"/>
      <c r="AI1154" s="798"/>
      <c r="AJ1154" s="798"/>
      <c r="AK1154" s="798"/>
      <c r="AL1154" s="798"/>
      <c r="AM1154" s="802"/>
      <c r="AN1154" s="738"/>
      <c r="AO1154" s="739"/>
      <c r="AP1154" s="691" t="s">
        <v>734</v>
      </c>
      <c r="AQ1154" s="712" t="s">
        <v>734</v>
      </c>
      <c r="AR1154" s="742" t="s">
        <v>748</v>
      </c>
      <c r="AS1154" s="810" t="s">
        <v>8623</v>
      </c>
      <c r="AT1154" s="712"/>
      <c r="AU1154" s="743">
        <v>43203</v>
      </c>
      <c r="AV1154" s="743">
        <v>45028</v>
      </c>
      <c r="AW1154" s="744">
        <v>16</v>
      </c>
      <c r="AX1154" s="811">
        <v>43203</v>
      </c>
      <c r="AY1154" s="810" t="s">
        <v>8624</v>
      </c>
      <c r="AZ1154" s="811" t="s">
        <v>4024</v>
      </c>
      <c r="BA1154" s="734"/>
      <c r="BB1154" s="734"/>
      <c r="BC1154" s="734"/>
      <c r="BD1154" s="734"/>
      <c r="BE1154" s="845" t="s">
        <v>1693</v>
      </c>
      <c r="BF1154" s="804" t="s">
        <v>947</v>
      </c>
      <c r="BG1154" s="746" t="s">
        <v>737</v>
      </c>
      <c r="BH1154" s="746"/>
      <c r="BI1154" s="747"/>
    </row>
    <row r="1155" spans="1:61" ht="75" customHeight="1">
      <c r="A1155" s="846">
        <v>170784334</v>
      </c>
      <c r="B1155" s="834">
        <v>17</v>
      </c>
      <c r="C1155" s="751" t="s">
        <v>1524</v>
      </c>
      <c r="D1155" s="728"/>
      <c r="E1155" s="753" t="s">
        <v>1035</v>
      </c>
      <c r="F1155" s="785"/>
      <c r="G1155" s="754" t="s">
        <v>747</v>
      </c>
      <c r="H1155" s="754" t="s">
        <v>748</v>
      </c>
      <c r="I1155" s="847">
        <v>500</v>
      </c>
      <c r="J1155" s="843" t="s">
        <v>749</v>
      </c>
      <c r="K1155" s="856" t="s">
        <v>8632</v>
      </c>
      <c r="L1155" s="786">
        <v>170000921</v>
      </c>
      <c r="M1155" s="733" t="s">
        <v>8633</v>
      </c>
      <c r="N1155" s="769" t="s">
        <v>5329</v>
      </c>
      <c r="O1155" s="734" t="s">
        <v>8634</v>
      </c>
      <c r="P1155" s="734"/>
      <c r="Q1155" s="760"/>
      <c r="R1155" s="736">
        <v>17620</v>
      </c>
      <c r="S1155" s="760" t="s">
        <v>8635</v>
      </c>
      <c r="T1155" s="728" t="s">
        <v>2084</v>
      </c>
      <c r="U1155" s="737" t="s">
        <v>8636</v>
      </c>
      <c r="V1155" s="736"/>
      <c r="W1155" s="791"/>
      <c r="X1155" s="736"/>
      <c r="Y1155" s="736"/>
      <c r="Z1155" s="736" t="s">
        <v>8637</v>
      </c>
      <c r="AA1155" s="736"/>
      <c r="AB1155" s="734" t="s">
        <v>8634</v>
      </c>
      <c r="AC1155" s="736"/>
      <c r="AD1155" s="736">
        <v>17620</v>
      </c>
      <c r="AE1155" s="734" t="s">
        <v>8638</v>
      </c>
      <c r="AF1155" s="736" t="s">
        <v>8637</v>
      </c>
      <c r="AG1155" s="734" t="s">
        <v>813</v>
      </c>
      <c r="AH1155" s="734" t="s">
        <v>8639</v>
      </c>
      <c r="AI1155" s="734" t="s">
        <v>8640</v>
      </c>
      <c r="AJ1155" s="734" t="s">
        <v>984</v>
      </c>
      <c r="AK1155" s="734"/>
      <c r="AL1155" s="734"/>
      <c r="AM1155" s="763"/>
      <c r="AN1155" s="738"/>
      <c r="AO1155" s="858"/>
      <c r="AP1155" s="691" t="s">
        <v>734</v>
      </c>
      <c r="AQ1155" s="775" t="s">
        <v>734</v>
      </c>
      <c r="AR1155" s="742" t="s">
        <v>748</v>
      </c>
      <c r="AS1155" s="775" t="s">
        <v>8641</v>
      </c>
      <c r="AT1155" s="742"/>
      <c r="AU1155" s="743">
        <v>45292</v>
      </c>
      <c r="AV1155" s="743">
        <v>47118</v>
      </c>
      <c r="AW1155" s="744">
        <v>17</v>
      </c>
      <c r="AX1155" s="743">
        <v>45449</v>
      </c>
      <c r="AY1155" s="712" t="s">
        <v>8642</v>
      </c>
      <c r="AZ1155" s="775"/>
      <c r="BA1155" s="791"/>
      <c r="BB1155" s="793"/>
      <c r="BC1155" s="793" t="s">
        <v>1713</v>
      </c>
      <c r="BD1155" s="793"/>
      <c r="BE1155" s="734" t="s">
        <v>8643</v>
      </c>
      <c r="BF1155" s="785" t="s">
        <v>2095</v>
      </c>
      <c r="BG1155" s="746" t="s">
        <v>737</v>
      </c>
      <c r="BH1155" s="746"/>
      <c r="BI1155" s="747"/>
    </row>
    <row r="1156" spans="1:61" ht="75" customHeight="1">
      <c r="A1156" s="846">
        <v>170803779</v>
      </c>
      <c r="B1156" s="834">
        <v>17</v>
      </c>
      <c r="C1156" s="751" t="s">
        <v>1524</v>
      </c>
      <c r="D1156" s="753"/>
      <c r="E1156" s="753" t="s">
        <v>1035</v>
      </c>
      <c r="F1156" s="785"/>
      <c r="G1156" s="754" t="s">
        <v>747</v>
      </c>
      <c r="H1156" s="754" t="s">
        <v>748</v>
      </c>
      <c r="I1156" s="847">
        <v>500</v>
      </c>
      <c r="J1156" s="843" t="s">
        <v>749</v>
      </c>
      <c r="K1156" s="848" t="s">
        <v>8644</v>
      </c>
      <c r="L1156" s="786">
        <v>170006381</v>
      </c>
      <c r="M1156" s="733" t="s">
        <v>8645</v>
      </c>
      <c r="N1156" s="769" t="s">
        <v>5329</v>
      </c>
      <c r="O1156" s="734" t="s">
        <v>8646</v>
      </c>
      <c r="P1156" s="734" t="s">
        <v>8647</v>
      </c>
      <c r="Q1156" s="760"/>
      <c r="R1156" s="736">
        <v>17740</v>
      </c>
      <c r="S1156" s="760" t="s">
        <v>8648</v>
      </c>
      <c r="T1156" s="728" t="s">
        <v>2084</v>
      </c>
      <c r="U1156" s="737" t="s">
        <v>8649</v>
      </c>
      <c r="V1156" s="736" t="s">
        <v>813</v>
      </c>
      <c r="W1156" s="734" t="s">
        <v>8650</v>
      </c>
      <c r="X1156" s="736" t="s">
        <v>4849</v>
      </c>
      <c r="Y1156" s="736" t="s">
        <v>815</v>
      </c>
      <c r="Z1156" s="736" t="s">
        <v>8651</v>
      </c>
      <c r="AA1156" s="736" t="s">
        <v>8652</v>
      </c>
      <c r="AB1156" s="734" t="s">
        <v>8646</v>
      </c>
      <c r="AC1156" s="736" t="s">
        <v>8647</v>
      </c>
      <c r="AD1156" s="736">
        <v>17740</v>
      </c>
      <c r="AE1156" s="734" t="s">
        <v>8653</v>
      </c>
      <c r="AF1156" s="736" t="s">
        <v>8651</v>
      </c>
      <c r="AG1156" s="734"/>
      <c r="AH1156" s="734"/>
      <c r="AI1156" s="734"/>
      <c r="AJ1156" s="734"/>
      <c r="AK1156" s="734"/>
      <c r="AL1156" s="734"/>
      <c r="AM1156" s="763"/>
      <c r="AN1156" s="738"/>
      <c r="AO1156" s="739"/>
      <c r="AP1156" s="691" t="s">
        <v>734</v>
      </c>
      <c r="AQ1156" s="775" t="s">
        <v>734</v>
      </c>
      <c r="AR1156" s="742" t="s">
        <v>748</v>
      </c>
      <c r="AS1156" s="775" t="s">
        <v>8641</v>
      </c>
      <c r="AT1156" s="742" t="s">
        <v>8654</v>
      </c>
      <c r="AU1156" s="743">
        <v>45292</v>
      </c>
      <c r="AV1156" s="743">
        <v>47118</v>
      </c>
      <c r="AW1156" s="744">
        <v>17</v>
      </c>
      <c r="AX1156" s="743">
        <v>45449</v>
      </c>
      <c r="AY1156" s="712" t="s">
        <v>8642</v>
      </c>
      <c r="AZ1156" s="775"/>
      <c r="BA1156" s="791"/>
      <c r="BB1156" s="793"/>
      <c r="BC1156" s="793" t="s">
        <v>1713</v>
      </c>
      <c r="BD1156" s="793"/>
      <c r="BE1156" s="767" t="s">
        <v>8643</v>
      </c>
      <c r="BF1156" s="785" t="s">
        <v>2095</v>
      </c>
      <c r="BG1156" s="746" t="s">
        <v>737</v>
      </c>
      <c r="BH1156" s="746"/>
      <c r="BI1156" s="747"/>
    </row>
    <row r="1157" spans="1:61" ht="75" customHeight="1">
      <c r="A1157" s="846">
        <v>170805758</v>
      </c>
      <c r="B1157" s="834">
        <v>17</v>
      </c>
      <c r="C1157" s="751" t="s">
        <v>1524</v>
      </c>
      <c r="D1157" s="753"/>
      <c r="E1157" s="753" t="s">
        <v>1035</v>
      </c>
      <c r="F1157" s="785"/>
      <c r="G1157" s="754" t="s">
        <v>747</v>
      </c>
      <c r="H1157" s="754" t="s">
        <v>748</v>
      </c>
      <c r="I1157" s="847">
        <v>500</v>
      </c>
      <c r="J1157" s="843" t="s">
        <v>749</v>
      </c>
      <c r="K1157" s="856" t="s">
        <v>8655</v>
      </c>
      <c r="L1157" s="786">
        <v>170021976</v>
      </c>
      <c r="M1157" s="733" t="s">
        <v>8656</v>
      </c>
      <c r="N1157" s="769" t="s">
        <v>5329</v>
      </c>
      <c r="O1157" s="734" t="s">
        <v>8657</v>
      </c>
      <c r="P1157" s="734"/>
      <c r="Q1157" s="760"/>
      <c r="R1157" s="736">
        <v>17520</v>
      </c>
      <c r="S1157" s="760" t="s">
        <v>8658</v>
      </c>
      <c r="T1157" s="728" t="s">
        <v>2084</v>
      </c>
      <c r="U1157" s="737" t="s">
        <v>8659</v>
      </c>
      <c r="V1157" s="736"/>
      <c r="W1157" s="791"/>
      <c r="X1157" s="736"/>
      <c r="Y1157" s="736"/>
      <c r="Z1157" s="736" t="s">
        <v>8660</v>
      </c>
      <c r="AA1157" s="736"/>
      <c r="AB1157" s="734" t="s">
        <v>8657</v>
      </c>
      <c r="AC1157" s="736"/>
      <c r="AD1157" s="736">
        <v>17520</v>
      </c>
      <c r="AE1157" s="734" t="s">
        <v>8658</v>
      </c>
      <c r="AF1157" s="736"/>
      <c r="AG1157" s="734" t="s">
        <v>813</v>
      </c>
      <c r="AH1157" s="734" t="s">
        <v>8661</v>
      </c>
      <c r="AI1157" s="734" t="s">
        <v>8662</v>
      </c>
      <c r="AJ1157" s="734" t="s">
        <v>815</v>
      </c>
      <c r="AK1157" s="922" t="s">
        <v>8663</v>
      </c>
      <c r="AL1157" s="922"/>
      <c r="AM1157" s="763"/>
      <c r="AN1157" s="738"/>
      <c r="AO1157" s="739"/>
      <c r="AP1157" s="904" t="s">
        <v>734</v>
      </c>
      <c r="AQ1157" s="775" t="s">
        <v>734</v>
      </c>
      <c r="AR1157" s="742" t="s">
        <v>748</v>
      </c>
      <c r="AS1157" s="775" t="s">
        <v>8641</v>
      </c>
      <c r="AT1157" s="742" t="s">
        <v>8654</v>
      </c>
      <c r="AU1157" s="743">
        <v>45292</v>
      </c>
      <c r="AV1157" s="743">
        <v>47118</v>
      </c>
      <c r="AW1157" s="744">
        <v>17</v>
      </c>
      <c r="AX1157" s="743">
        <v>45449</v>
      </c>
      <c r="AY1157" s="712" t="s">
        <v>8642</v>
      </c>
      <c r="AZ1157" s="775"/>
      <c r="BA1157" s="791"/>
      <c r="BB1157" s="793"/>
      <c r="BC1157" s="793" t="s">
        <v>1713</v>
      </c>
      <c r="BD1157" s="793"/>
      <c r="BE1157" s="767" t="s">
        <v>8643</v>
      </c>
      <c r="BF1157" s="785" t="s">
        <v>2095</v>
      </c>
      <c r="BG1157" s="746" t="s">
        <v>737</v>
      </c>
      <c r="BH1157" s="746"/>
      <c r="BI1157" s="747"/>
    </row>
    <row r="1158" spans="1:61" ht="39" customHeight="1">
      <c r="A1158" s="846">
        <v>170022602</v>
      </c>
      <c r="B1158" s="834">
        <v>17</v>
      </c>
      <c r="C1158" s="734" t="s">
        <v>1524</v>
      </c>
      <c r="D1158" s="753"/>
      <c r="E1158" s="753" t="s">
        <v>1035</v>
      </c>
      <c r="F1158" s="785"/>
      <c r="G1158" s="754" t="s">
        <v>747</v>
      </c>
      <c r="H1158" s="754" t="s">
        <v>748</v>
      </c>
      <c r="I1158" s="847">
        <v>500</v>
      </c>
      <c r="J1158" s="843" t="s">
        <v>749</v>
      </c>
      <c r="K1158" s="856" t="s">
        <v>8664</v>
      </c>
      <c r="L1158" s="786">
        <v>170022594</v>
      </c>
      <c r="M1158" s="733" t="s">
        <v>8665</v>
      </c>
      <c r="N1158" s="769" t="s">
        <v>5329</v>
      </c>
      <c r="O1158" s="734" t="s">
        <v>8666</v>
      </c>
      <c r="P1158" s="734"/>
      <c r="Q1158" s="760"/>
      <c r="R1158" s="736">
        <v>17120</v>
      </c>
      <c r="S1158" s="760" t="s">
        <v>3427</v>
      </c>
      <c r="T1158" s="728" t="s">
        <v>2084</v>
      </c>
      <c r="U1158" s="737" t="s">
        <v>8667</v>
      </c>
      <c r="V1158" s="736" t="s">
        <v>813</v>
      </c>
      <c r="W1158" s="734" t="s">
        <v>8668</v>
      </c>
      <c r="X1158" s="736" t="s">
        <v>8669</v>
      </c>
      <c r="Y1158" s="736" t="s">
        <v>954</v>
      </c>
      <c r="Z1158" s="736" t="s">
        <v>8670</v>
      </c>
      <c r="AA1158" s="736"/>
      <c r="AB1158" s="734" t="s">
        <v>8666</v>
      </c>
      <c r="AC1158" s="736"/>
      <c r="AD1158" s="736">
        <v>17120</v>
      </c>
      <c r="AE1158" s="734" t="s">
        <v>3427</v>
      </c>
      <c r="AF1158" s="736" t="s">
        <v>8670</v>
      </c>
      <c r="AG1158" s="734"/>
      <c r="AH1158" s="734"/>
      <c r="AI1158" s="734"/>
      <c r="AJ1158" s="734"/>
      <c r="AK1158" s="922" t="s">
        <v>8671</v>
      </c>
      <c r="AL1158" s="734"/>
      <c r="AM1158" s="763"/>
      <c r="AN1158" s="738"/>
      <c r="AO1158" s="858"/>
      <c r="AP1158" s="691" t="s">
        <v>734</v>
      </c>
      <c r="AQ1158" s="775" t="s">
        <v>734</v>
      </c>
      <c r="AR1158" s="742" t="s">
        <v>748</v>
      </c>
      <c r="AS1158" s="775" t="s">
        <v>8641</v>
      </c>
      <c r="AT1158" s="742"/>
      <c r="AU1158" s="743">
        <v>45292</v>
      </c>
      <c r="AV1158" s="743">
        <v>47118</v>
      </c>
      <c r="AW1158" s="744">
        <v>17</v>
      </c>
      <c r="AX1158" s="743">
        <v>45449</v>
      </c>
      <c r="AY1158" s="712" t="s">
        <v>8642</v>
      </c>
      <c r="AZ1158" s="775"/>
      <c r="BA1158" s="791"/>
      <c r="BB1158" s="791" t="s">
        <v>8672</v>
      </c>
      <c r="BC1158" s="793" t="s">
        <v>1713</v>
      </c>
      <c r="BD1158" s="793"/>
      <c r="BE1158" s="767" t="s">
        <v>825</v>
      </c>
      <c r="BF1158" s="785" t="s">
        <v>2095</v>
      </c>
      <c r="BG1158" s="746" t="s">
        <v>737</v>
      </c>
      <c r="BH1158" s="746"/>
      <c r="BI1158" s="747"/>
    </row>
    <row r="1159" spans="1:61" ht="38.25" customHeight="1">
      <c r="A1159" s="846">
        <v>170019632</v>
      </c>
      <c r="B1159" s="834">
        <v>17</v>
      </c>
      <c r="C1159" s="751" t="s">
        <v>1524</v>
      </c>
      <c r="D1159" s="753"/>
      <c r="E1159" s="753" t="s">
        <v>1035</v>
      </c>
      <c r="F1159" s="785"/>
      <c r="G1159" s="754" t="s">
        <v>747</v>
      </c>
      <c r="H1159" s="754" t="s">
        <v>748</v>
      </c>
      <c r="I1159" s="847">
        <v>500</v>
      </c>
      <c r="J1159" s="843" t="s">
        <v>749</v>
      </c>
      <c r="K1159" s="856" t="s">
        <v>8673</v>
      </c>
      <c r="L1159" s="786">
        <v>170024806</v>
      </c>
      <c r="M1159" s="733" t="s">
        <v>8674</v>
      </c>
      <c r="N1159" s="769" t="s">
        <v>5329</v>
      </c>
      <c r="O1159" s="734" t="s">
        <v>8675</v>
      </c>
      <c r="P1159" s="734"/>
      <c r="Q1159" s="760"/>
      <c r="R1159" s="736">
        <v>17460</v>
      </c>
      <c r="S1159" s="760" t="s">
        <v>8676</v>
      </c>
      <c r="T1159" s="728" t="s">
        <v>2084</v>
      </c>
      <c r="U1159" s="737" t="s">
        <v>8677</v>
      </c>
      <c r="V1159" s="736"/>
      <c r="W1159" s="734"/>
      <c r="X1159" s="736"/>
      <c r="Y1159" s="736"/>
      <c r="Z1159" s="736" t="s">
        <v>8678</v>
      </c>
      <c r="AA1159" s="736"/>
      <c r="AB1159" s="734" t="s">
        <v>8679</v>
      </c>
      <c r="AC1159" s="736"/>
      <c r="AD1159" s="736">
        <v>17460</v>
      </c>
      <c r="AE1159" s="734" t="s">
        <v>8676</v>
      </c>
      <c r="AF1159" s="736"/>
      <c r="AG1159" s="734"/>
      <c r="AH1159" s="734"/>
      <c r="AI1159" s="734"/>
      <c r="AJ1159" s="734"/>
      <c r="AK1159" s="734"/>
      <c r="AL1159" s="734"/>
      <c r="AM1159" s="763"/>
      <c r="AN1159" s="738"/>
      <c r="AO1159" s="858"/>
      <c r="AP1159" s="691" t="s">
        <v>734</v>
      </c>
      <c r="AQ1159" s="775" t="s">
        <v>734</v>
      </c>
      <c r="AR1159" s="742" t="s">
        <v>748</v>
      </c>
      <c r="AS1159" s="775" t="s">
        <v>8641</v>
      </c>
      <c r="AT1159" s="742"/>
      <c r="AU1159" s="743">
        <v>45292</v>
      </c>
      <c r="AV1159" s="743">
        <v>47118</v>
      </c>
      <c r="AW1159" s="744">
        <v>17</v>
      </c>
      <c r="AX1159" s="743">
        <v>45449</v>
      </c>
      <c r="AY1159" s="712" t="s">
        <v>8642</v>
      </c>
      <c r="AZ1159" s="775"/>
      <c r="BA1159" s="791"/>
      <c r="BB1159" s="791" t="s">
        <v>8680</v>
      </c>
      <c r="BC1159" s="793" t="s">
        <v>1713</v>
      </c>
      <c r="BD1159" s="793"/>
      <c r="BE1159" s="767" t="s">
        <v>8643</v>
      </c>
      <c r="BF1159" s="785" t="s">
        <v>2095</v>
      </c>
      <c r="BG1159" s="746" t="s">
        <v>737</v>
      </c>
      <c r="BH1159" s="746"/>
      <c r="BI1159" s="747"/>
    </row>
    <row r="1160" spans="1:61" ht="38.25" customHeight="1">
      <c r="A1160" s="749">
        <v>240013896</v>
      </c>
      <c r="B1160" s="840">
        <v>24</v>
      </c>
      <c r="C1160" s="751" t="s">
        <v>765</v>
      </c>
      <c r="D1160" s="920"/>
      <c r="E1160" s="753" t="s">
        <v>4106</v>
      </c>
      <c r="F1160" s="753" t="s">
        <v>1594</v>
      </c>
      <c r="G1160" s="736" t="s">
        <v>747</v>
      </c>
      <c r="H1160" s="754" t="s">
        <v>748</v>
      </c>
      <c r="I1160" s="755">
        <v>500</v>
      </c>
      <c r="J1160" s="756" t="s">
        <v>749</v>
      </c>
      <c r="K1160" s="778" t="s">
        <v>8681</v>
      </c>
      <c r="L1160" s="758">
        <v>240016378</v>
      </c>
      <c r="M1160" s="733" t="s">
        <v>8682</v>
      </c>
      <c r="N1160" s="769" t="s">
        <v>5329</v>
      </c>
      <c r="O1160" s="734" t="s">
        <v>8683</v>
      </c>
      <c r="P1160" s="760"/>
      <c r="Q1160" s="736"/>
      <c r="R1160" s="736">
        <v>24210</v>
      </c>
      <c r="S1160" s="761" t="s">
        <v>8684</v>
      </c>
      <c r="T1160" s="728" t="s">
        <v>2084</v>
      </c>
      <c r="U1160" s="737" t="s">
        <v>8685</v>
      </c>
      <c r="V1160" s="736" t="s">
        <v>724</v>
      </c>
      <c r="W1160" s="736" t="s">
        <v>8686</v>
      </c>
      <c r="X1160" s="736" t="s">
        <v>8687</v>
      </c>
      <c r="Y1160" s="736" t="s">
        <v>727</v>
      </c>
      <c r="Z1160" s="736" t="s">
        <v>8688</v>
      </c>
      <c r="AA1160" s="736"/>
      <c r="AB1160" s="734"/>
      <c r="AC1160" s="736"/>
      <c r="AD1160" s="736">
        <v>24210</v>
      </c>
      <c r="AE1160" s="734" t="s">
        <v>8684</v>
      </c>
      <c r="AF1160" s="736"/>
      <c r="AG1160" s="736"/>
      <c r="AH1160" s="736"/>
      <c r="AI1160" s="736"/>
      <c r="AJ1160" s="736"/>
      <c r="AK1160" s="736"/>
      <c r="AL1160" s="736"/>
      <c r="AM1160" s="763"/>
      <c r="AN1160" s="738"/>
      <c r="AO1160" s="764"/>
      <c r="AP1160" s="936" t="s">
        <v>734</v>
      </c>
      <c r="AQ1160" s="822" t="s">
        <v>8689</v>
      </c>
      <c r="AR1160" s="742" t="s">
        <v>748</v>
      </c>
      <c r="AS1160" s="742" t="s">
        <v>8690</v>
      </c>
      <c r="AT1160" s="823" t="s">
        <v>8691</v>
      </c>
      <c r="AU1160" s="743">
        <v>43831</v>
      </c>
      <c r="AV1160" s="743">
        <v>45657</v>
      </c>
      <c r="AW1160" s="744">
        <v>24</v>
      </c>
      <c r="AX1160" s="743">
        <v>43850</v>
      </c>
      <c r="AY1160" s="742" t="s">
        <v>8025</v>
      </c>
      <c r="AZ1160" s="775" t="s">
        <v>737</v>
      </c>
      <c r="BA1160" s="734"/>
      <c r="BB1160" s="736"/>
      <c r="BC1160" s="736"/>
      <c r="BD1160" s="736"/>
      <c r="BE1160" s="773" t="s">
        <v>4114</v>
      </c>
      <c r="BF1160" s="794" t="s">
        <v>1610</v>
      </c>
      <c r="BG1160" s="746" t="s">
        <v>737</v>
      </c>
      <c r="BH1160" s="746"/>
      <c r="BI1160" s="747"/>
    </row>
    <row r="1161" spans="1:61" ht="66.75" customHeight="1">
      <c r="A1161" s="749">
        <v>240006973</v>
      </c>
      <c r="B1161" s="840">
        <v>24</v>
      </c>
      <c r="C1161" s="751" t="s">
        <v>765</v>
      </c>
      <c r="D1161" s="920"/>
      <c r="E1161" s="753" t="s">
        <v>4106</v>
      </c>
      <c r="F1161" s="753" t="s">
        <v>1594</v>
      </c>
      <c r="G1161" s="736" t="s">
        <v>747</v>
      </c>
      <c r="H1161" s="754" t="s">
        <v>748</v>
      </c>
      <c r="I1161" s="755">
        <v>500</v>
      </c>
      <c r="J1161" s="756" t="s">
        <v>749</v>
      </c>
      <c r="K1161" s="778" t="s">
        <v>8692</v>
      </c>
      <c r="L1161" s="758">
        <v>240016386</v>
      </c>
      <c r="M1161" s="733" t="s">
        <v>8693</v>
      </c>
      <c r="N1161" s="769" t="s">
        <v>5329</v>
      </c>
      <c r="O1161" s="760" t="s">
        <v>8694</v>
      </c>
      <c r="P1161" s="760"/>
      <c r="Q1161" s="736"/>
      <c r="R1161" s="736">
        <v>24510</v>
      </c>
      <c r="S1161" s="761" t="s">
        <v>8695</v>
      </c>
      <c r="T1161" s="728" t="s">
        <v>2084</v>
      </c>
      <c r="U1161" s="737" t="s">
        <v>8696</v>
      </c>
      <c r="V1161" s="736"/>
      <c r="W1161" s="736"/>
      <c r="X1161" s="736"/>
      <c r="Y1161" s="736"/>
      <c r="Z1161" s="736" t="s">
        <v>8697</v>
      </c>
      <c r="AA1161" s="736"/>
      <c r="AB1161" s="734" t="s">
        <v>8698</v>
      </c>
      <c r="AC1161" s="736"/>
      <c r="AD1161" s="736">
        <v>24510</v>
      </c>
      <c r="AE1161" s="734" t="s">
        <v>8695</v>
      </c>
      <c r="AF1161" s="736"/>
      <c r="AG1161" s="736"/>
      <c r="AH1161" s="736"/>
      <c r="AI1161" s="736"/>
      <c r="AJ1161" s="736"/>
      <c r="AK1161" s="736"/>
      <c r="AL1161" s="736"/>
      <c r="AM1161" s="763"/>
      <c r="AN1161" s="738"/>
      <c r="AO1161" s="764"/>
      <c r="AP1161" s="936" t="s">
        <v>734</v>
      </c>
      <c r="AQ1161" s="822" t="s">
        <v>8689</v>
      </c>
      <c r="AR1161" s="742" t="s">
        <v>748</v>
      </c>
      <c r="AS1161" s="742" t="s">
        <v>8690</v>
      </c>
      <c r="AT1161" s="823" t="s">
        <v>8691</v>
      </c>
      <c r="AU1161" s="743">
        <v>43831</v>
      </c>
      <c r="AV1161" s="743">
        <v>45657</v>
      </c>
      <c r="AW1161" s="744">
        <v>24</v>
      </c>
      <c r="AX1161" s="743">
        <v>43850</v>
      </c>
      <c r="AY1161" s="742" t="s">
        <v>8025</v>
      </c>
      <c r="AZ1161" s="775" t="s">
        <v>737</v>
      </c>
      <c r="BA1161" s="734"/>
      <c r="BB1161" s="736"/>
      <c r="BC1161" s="736"/>
      <c r="BD1161" s="736"/>
      <c r="BE1161" s="773" t="s">
        <v>4114</v>
      </c>
      <c r="BF1161" s="794" t="s">
        <v>1610</v>
      </c>
      <c r="BG1161" s="746" t="s">
        <v>737</v>
      </c>
      <c r="BH1161" s="746"/>
      <c r="BI1161" s="747"/>
    </row>
    <row r="1162" spans="1:61" ht="45" customHeight="1">
      <c r="A1162" s="749">
        <v>240002741</v>
      </c>
      <c r="B1162" s="840">
        <v>24</v>
      </c>
      <c r="C1162" s="751" t="s">
        <v>765</v>
      </c>
      <c r="D1162" s="920"/>
      <c r="E1162" s="753" t="s">
        <v>4106</v>
      </c>
      <c r="F1162" s="753" t="s">
        <v>1594</v>
      </c>
      <c r="G1162" s="736" t="s">
        <v>747</v>
      </c>
      <c r="H1162" s="754" t="s">
        <v>748</v>
      </c>
      <c r="I1162" s="755">
        <v>500</v>
      </c>
      <c r="J1162" s="756" t="s">
        <v>749</v>
      </c>
      <c r="K1162" s="778" t="s">
        <v>8699</v>
      </c>
      <c r="L1162" s="1016">
        <v>240018697</v>
      </c>
      <c r="M1162" s="733" t="s">
        <v>8700</v>
      </c>
      <c r="N1162" s="769" t="s">
        <v>5329</v>
      </c>
      <c r="O1162" s="760"/>
      <c r="P1162" s="760" t="s">
        <v>8701</v>
      </c>
      <c r="Q1162" s="736"/>
      <c r="R1162" s="736">
        <v>24270</v>
      </c>
      <c r="S1162" s="761" t="s">
        <v>8702</v>
      </c>
      <c r="T1162" s="728" t="s">
        <v>2084</v>
      </c>
      <c r="U1162" s="737" t="s">
        <v>8703</v>
      </c>
      <c r="V1162" s="736" t="s">
        <v>724</v>
      </c>
      <c r="W1162" s="736" t="s">
        <v>8704</v>
      </c>
      <c r="X1162" s="736" t="s">
        <v>8705</v>
      </c>
      <c r="Y1162" s="736" t="s">
        <v>727</v>
      </c>
      <c r="Z1162" s="736" t="s">
        <v>8706</v>
      </c>
      <c r="AA1162" s="734" t="s">
        <v>8707</v>
      </c>
      <c r="AB1162" s="734" t="s">
        <v>8708</v>
      </c>
      <c r="AC1162" s="736"/>
      <c r="AD1162" s="736">
        <v>38080</v>
      </c>
      <c r="AE1162" s="734" t="s">
        <v>8709</v>
      </c>
      <c r="AF1162" s="736"/>
      <c r="AG1162" s="736"/>
      <c r="AH1162" s="736"/>
      <c r="AI1162" s="736"/>
      <c r="AJ1162" s="736"/>
      <c r="AK1162" s="736"/>
      <c r="AL1162" s="736"/>
      <c r="AM1162" s="763"/>
      <c r="AN1162" s="738"/>
      <c r="AO1162" s="764"/>
      <c r="AP1162" s="691" t="s">
        <v>734</v>
      </c>
      <c r="AQ1162" s="742" t="s">
        <v>734</v>
      </c>
      <c r="AR1162" s="742" t="s">
        <v>748</v>
      </c>
      <c r="AS1162" s="775" t="s">
        <v>8710</v>
      </c>
      <c r="AT1162" s="742" t="s">
        <v>8711</v>
      </c>
      <c r="AU1162" s="743">
        <v>44562</v>
      </c>
      <c r="AV1162" s="743">
        <v>46387</v>
      </c>
      <c r="AW1162" s="744">
        <v>24</v>
      </c>
      <c r="AX1162" s="743">
        <v>44761</v>
      </c>
      <c r="AY1162" s="742" t="s">
        <v>869</v>
      </c>
      <c r="AZ1162" s="775" t="s">
        <v>734</v>
      </c>
      <c r="BA1162" s="734"/>
      <c r="BB1162" s="734" t="s">
        <v>8712</v>
      </c>
      <c r="BC1162" s="736"/>
      <c r="BD1162" s="736"/>
      <c r="BE1162" s="751" t="s">
        <v>842</v>
      </c>
      <c r="BF1162" s="794" t="s">
        <v>1610</v>
      </c>
      <c r="BG1162" s="746" t="s">
        <v>737</v>
      </c>
      <c r="BH1162" s="746"/>
      <c r="BI1162" s="747"/>
    </row>
    <row r="1163" spans="1:61" ht="63.75" customHeight="1">
      <c r="A1163" s="749">
        <v>240008565</v>
      </c>
      <c r="B1163" s="840">
        <v>24</v>
      </c>
      <c r="C1163" s="753" t="s">
        <v>765</v>
      </c>
      <c r="D1163" s="728"/>
      <c r="E1163" s="753" t="s">
        <v>4106</v>
      </c>
      <c r="F1163" s="753" t="s">
        <v>1594</v>
      </c>
      <c r="G1163" s="736" t="s">
        <v>747</v>
      </c>
      <c r="H1163" s="754" t="s">
        <v>748</v>
      </c>
      <c r="I1163" s="755">
        <v>500</v>
      </c>
      <c r="J1163" s="756" t="s">
        <v>749</v>
      </c>
      <c r="K1163" s="778" t="s">
        <v>4895</v>
      </c>
      <c r="L1163" s="758">
        <v>240018705</v>
      </c>
      <c r="M1163" s="733" t="s">
        <v>8713</v>
      </c>
      <c r="N1163" s="769" t="s">
        <v>5329</v>
      </c>
      <c r="O1163" s="734" t="s">
        <v>8714</v>
      </c>
      <c r="P1163" s="760"/>
      <c r="Q1163" s="736"/>
      <c r="R1163" s="736">
        <v>24460</v>
      </c>
      <c r="S1163" s="761" t="s">
        <v>8715</v>
      </c>
      <c r="T1163" s="728" t="s">
        <v>2084</v>
      </c>
      <c r="U1163" s="737" t="s">
        <v>8716</v>
      </c>
      <c r="V1163" s="736" t="s">
        <v>813</v>
      </c>
      <c r="W1163" s="736" t="s">
        <v>8717</v>
      </c>
      <c r="X1163" s="736"/>
      <c r="Y1163" s="736" t="s">
        <v>954</v>
      </c>
      <c r="Z1163" s="736" t="s">
        <v>8718</v>
      </c>
      <c r="AA1163" s="736"/>
      <c r="AB1163" s="734" t="s">
        <v>8719</v>
      </c>
      <c r="AC1163" s="736"/>
      <c r="AD1163" s="736">
        <v>38080</v>
      </c>
      <c r="AE1163" s="734" t="s">
        <v>8720</v>
      </c>
      <c r="AF1163" s="736" t="s">
        <v>8718</v>
      </c>
      <c r="AG1163" s="736"/>
      <c r="AH1163" s="736"/>
      <c r="AI1163" s="736"/>
      <c r="AJ1163" s="734"/>
      <c r="AK1163" s="736"/>
      <c r="AL1163" s="736"/>
      <c r="AM1163" s="763"/>
      <c r="AN1163" s="738"/>
      <c r="AO1163" s="739"/>
      <c r="AP1163" s="691" t="s">
        <v>734</v>
      </c>
      <c r="AQ1163" s="742" t="s">
        <v>734</v>
      </c>
      <c r="AR1163" s="742" t="s">
        <v>748</v>
      </c>
      <c r="AS1163" s="742" t="s">
        <v>8721</v>
      </c>
      <c r="AT1163" s="742"/>
      <c r="AU1163" s="743">
        <v>43831</v>
      </c>
      <c r="AV1163" s="743">
        <v>45657</v>
      </c>
      <c r="AW1163" s="744">
        <v>24</v>
      </c>
      <c r="AX1163" s="743">
        <v>43822</v>
      </c>
      <c r="AY1163" s="742" t="s">
        <v>869</v>
      </c>
      <c r="AZ1163" s="775" t="s">
        <v>734</v>
      </c>
      <c r="BA1163" s="734"/>
      <c r="BB1163" s="734" t="s">
        <v>8722</v>
      </c>
      <c r="BC1163" s="736"/>
      <c r="BD1163" s="736"/>
      <c r="BE1163" s="773" t="s">
        <v>1049</v>
      </c>
      <c r="BF1163" s="794" t="s">
        <v>1610</v>
      </c>
      <c r="BG1163" s="746" t="s">
        <v>737</v>
      </c>
      <c r="BH1163" s="746"/>
      <c r="BI1163" s="747"/>
    </row>
    <row r="1164" spans="1:61" ht="81.75" customHeight="1">
      <c r="A1164" s="749">
        <v>330786229</v>
      </c>
      <c r="B1164" s="825">
        <v>33</v>
      </c>
      <c r="C1164" s="751" t="s">
        <v>825</v>
      </c>
      <c r="D1164" s="752"/>
      <c r="E1164" s="753" t="s">
        <v>1611</v>
      </c>
      <c r="F1164" s="752"/>
      <c r="G1164" s="736" t="s">
        <v>747</v>
      </c>
      <c r="H1164" s="754" t="s">
        <v>748</v>
      </c>
      <c r="I1164" s="755">
        <v>500</v>
      </c>
      <c r="J1164" s="756" t="s">
        <v>749</v>
      </c>
      <c r="K1164" s="757" t="s">
        <v>8723</v>
      </c>
      <c r="L1164" s="758">
        <v>330001488</v>
      </c>
      <c r="M1164" s="733" t="s">
        <v>8724</v>
      </c>
      <c r="N1164" s="769" t="s">
        <v>5329</v>
      </c>
      <c r="O1164" s="734" t="s">
        <v>8725</v>
      </c>
      <c r="P1164" s="760"/>
      <c r="Q1164" s="736"/>
      <c r="R1164" s="736">
        <v>33360</v>
      </c>
      <c r="S1164" s="761" t="s">
        <v>1632</v>
      </c>
      <c r="T1164" s="728" t="s">
        <v>2084</v>
      </c>
      <c r="U1164" s="737" t="s">
        <v>8726</v>
      </c>
      <c r="V1164" s="736" t="s">
        <v>724</v>
      </c>
      <c r="W1164" s="734" t="s">
        <v>8727</v>
      </c>
      <c r="X1164" s="736"/>
      <c r="Y1164" s="736" t="s">
        <v>5818</v>
      </c>
      <c r="Z1164" s="736" t="s">
        <v>8728</v>
      </c>
      <c r="AA1164" s="734" t="s">
        <v>8729</v>
      </c>
      <c r="AB1164" s="734" t="s">
        <v>8730</v>
      </c>
      <c r="AC1164" s="736"/>
      <c r="AD1164" s="736">
        <v>33360</v>
      </c>
      <c r="AE1164" s="734" t="s">
        <v>1632</v>
      </c>
      <c r="AF1164" s="736" t="s">
        <v>8728</v>
      </c>
      <c r="AG1164" s="736"/>
      <c r="AH1164" s="736" t="s">
        <v>8731</v>
      </c>
      <c r="AI1164" s="736" t="s">
        <v>8732</v>
      </c>
      <c r="AJ1164" s="736" t="s">
        <v>8733</v>
      </c>
      <c r="AK1164" s="1020" t="s">
        <v>8734</v>
      </c>
      <c r="AL1164" s="734" t="s">
        <v>8735</v>
      </c>
      <c r="AM1164" s="763"/>
      <c r="AN1164" s="738"/>
      <c r="AO1164" s="764"/>
      <c r="AP1164" s="691" t="s">
        <v>734</v>
      </c>
      <c r="AQ1164" s="691" t="s">
        <v>737</v>
      </c>
      <c r="AR1164" s="691"/>
      <c r="AS1164" s="752"/>
      <c r="AT1164" s="691"/>
      <c r="AU1164" s="765" t="s">
        <v>763</v>
      </c>
      <c r="AV1164" s="765" t="s">
        <v>763</v>
      </c>
      <c r="AW1164" s="766" t="s">
        <v>763</v>
      </c>
      <c r="AX1164" s="765"/>
      <c r="AY1164" s="691"/>
      <c r="AZ1164" s="752"/>
      <c r="BA1164" s="734"/>
      <c r="BB1164" s="736"/>
      <c r="BC1164" s="736"/>
      <c r="BD1164" s="736"/>
      <c r="BE1164" s="841"/>
      <c r="BF1164" s="794" t="s">
        <v>1931</v>
      </c>
      <c r="BG1164" s="746" t="s">
        <v>737</v>
      </c>
      <c r="BH1164" s="746"/>
      <c r="BI1164" s="747"/>
    </row>
    <row r="1165" spans="1:61" ht="55.5" customHeight="1">
      <c r="A1165" s="749">
        <v>330791153</v>
      </c>
      <c r="B1165" s="825">
        <v>33</v>
      </c>
      <c r="C1165" s="751" t="s">
        <v>825</v>
      </c>
      <c r="D1165" s="752"/>
      <c r="E1165" s="753" t="s">
        <v>1611</v>
      </c>
      <c r="F1165" s="752"/>
      <c r="G1165" s="736" t="s">
        <v>747</v>
      </c>
      <c r="H1165" s="754" t="s">
        <v>748</v>
      </c>
      <c r="I1165" s="755">
        <v>500</v>
      </c>
      <c r="J1165" s="756" t="s">
        <v>749</v>
      </c>
      <c r="K1165" s="757" t="s">
        <v>8736</v>
      </c>
      <c r="L1165" s="758">
        <v>330004706</v>
      </c>
      <c r="M1165" s="733" t="s">
        <v>8737</v>
      </c>
      <c r="N1165" s="769" t="s">
        <v>5329</v>
      </c>
      <c r="O1165" s="760"/>
      <c r="P1165" s="760"/>
      <c r="Q1165" s="736"/>
      <c r="R1165" s="736">
        <v>33420</v>
      </c>
      <c r="S1165" s="761" t="s">
        <v>8738</v>
      </c>
      <c r="T1165" s="728" t="s">
        <v>2084</v>
      </c>
      <c r="U1165" s="737" t="s">
        <v>8739</v>
      </c>
      <c r="V1165" s="736"/>
      <c r="W1165" s="736"/>
      <c r="X1165" s="736"/>
      <c r="Y1165" s="736"/>
      <c r="Z1165" s="736" t="s">
        <v>8740</v>
      </c>
      <c r="AA1165" s="734" t="s">
        <v>8741</v>
      </c>
      <c r="AB1165" s="734" t="s">
        <v>8742</v>
      </c>
      <c r="AC1165" s="736"/>
      <c r="AD1165" s="736">
        <v>33420</v>
      </c>
      <c r="AE1165" s="734" t="s">
        <v>8738</v>
      </c>
      <c r="AF1165" s="736" t="s">
        <v>8740</v>
      </c>
      <c r="AG1165" s="736"/>
      <c r="AH1165" s="736" t="s">
        <v>8731</v>
      </c>
      <c r="AI1165" s="736" t="s">
        <v>8732</v>
      </c>
      <c r="AJ1165" s="736" t="s">
        <v>8733</v>
      </c>
      <c r="AK1165" s="1020" t="s">
        <v>8734</v>
      </c>
      <c r="AL1165" s="734" t="s">
        <v>8735</v>
      </c>
      <c r="AM1165" s="763"/>
      <c r="AN1165" s="738"/>
      <c r="AO1165" s="764"/>
      <c r="AP1165" s="691" t="s">
        <v>734</v>
      </c>
      <c r="AQ1165" s="691" t="s">
        <v>737</v>
      </c>
      <c r="AR1165" s="691"/>
      <c r="AS1165" s="752"/>
      <c r="AT1165" s="691"/>
      <c r="AU1165" s="765" t="s">
        <v>763</v>
      </c>
      <c r="AV1165" s="765" t="s">
        <v>763</v>
      </c>
      <c r="AW1165" s="766" t="s">
        <v>763</v>
      </c>
      <c r="AX1165" s="765"/>
      <c r="AY1165" s="691"/>
      <c r="AZ1165" s="752"/>
      <c r="BA1165" s="734"/>
      <c r="BB1165" s="736"/>
      <c r="BC1165" s="736"/>
      <c r="BD1165" s="736"/>
      <c r="BE1165" s="841"/>
      <c r="BF1165" s="794" t="s">
        <v>1931</v>
      </c>
      <c r="BG1165" s="746" t="s">
        <v>737</v>
      </c>
      <c r="BH1165" s="746"/>
      <c r="BI1165" s="747"/>
    </row>
    <row r="1166" spans="1:61" ht="40.15" customHeight="1">
      <c r="A1166" s="749">
        <v>330798232</v>
      </c>
      <c r="B1166" s="825">
        <v>33</v>
      </c>
      <c r="C1166" s="751" t="s">
        <v>825</v>
      </c>
      <c r="D1166" s="752"/>
      <c r="E1166" s="753" t="s">
        <v>1611</v>
      </c>
      <c r="F1166" s="752"/>
      <c r="G1166" s="736" t="s">
        <v>747</v>
      </c>
      <c r="H1166" s="754" t="s">
        <v>748</v>
      </c>
      <c r="I1166" s="755">
        <v>500</v>
      </c>
      <c r="J1166" s="756" t="s">
        <v>749</v>
      </c>
      <c r="K1166" s="757" t="s">
        <v>8743</v>
      </c>
      <c r="L1166" s="758">
        <v>330005505</v>
      </c>
      <c r="M1166" s="733" t="s">
        <v>8744</v>
      </c>
      <c r="N1166" s="769" t="s">
        <v>5329</v>
      </c>
      <c r="O1166" s="734" t="s">
        <v>8745</v>
      </c>
      <c r="P1166" s="760"/>
      <c r="Q1166" s="736"/>
      <c r="R1166" s="736">
        <v>33600</v>
      </c>
      <c r="S1166" s="761" t="s">
        <v>1104</v>
      </c>
      <c r="T1166" s="728" t="s">
        <v>2084</v>
      </c>
      <c r="U1166" s="737" t="s">
        <v>8746</v>
      </c>
      <c r="V1166" s="736"/>
      <c r="W1166" s="736"/>
      <c r="X1166" s="736"/>
      <c r="Y1166" s="736"/>
      <c r="Z1166" s="736" t="s">
        <v>8747</v>
      </c>
      <c r="AA1166" s="734" t="s">
        <v>8741</v>
      </c>
      <c r="AB1166" s="734" t="s">
        <v>8745</v>
      </c>
      <c r="AC1166" s="736"/>
      <c r="AD1166" s="736">
        <v>33600</v>
      </c>
      <c r="AE1166" s="734" t="s">
        <v>1104</v>
      </c>
      <c r="AF1166" s="736" t="s">
        <v>8747</v>
      </c>
      <c r="AG1166" s="736"/>
      <c r="AH1166" s="736"/>
      <c r="AI1166" s="736"/>
      <c r="AJ1166" s="736"/>
      <c r="AK1166" s="736"/>
      <c r="AL1166" s="736"/>
      <c r="AM1166" s="763"/>
      <c r="AN1166" s="738"/>
      <c r="AO1166" s="764"/>
      <c r="AP1166" s="691" t="s">
        <v>734</v>
      </c>
      <c r="AQ1166" s="691" t="s">
        <v>737</v>
      </c>
      <c r="AR1166" s="691"/>
      <c r="AS1166" s="752"/>
      <c r="AT1166" s="691"/>
      <c r="AU1166" s="765" t="s">
        <v>763</v>
      </c>
      <c r="AV1166" s="765" t="s">
        <v>763</v>
      </c>
      <c r="AW1166" s="766" t="s">
        <v>763</v>
      </c>
      <c r="AX1166" s="765"/>
      <c r="AY1166" s="691"/>
      <c r="AZ1166" s="752"/>
      <c r="BA1166" s="734"/>
      <c r="BB1166" s="821" t="s">
        <v>8748</v>
      </c>
      <c r="BC1166" s="736"/>
      <c r="BD1166" s="736"/>
      <c r="BE1166" s="767" t="s">
        <v>857</v>
      </c>
      <c r="BF1166" s="794" t="s">
        <v>1931</v>
      </c>
      <c r="BG1166" s="746" t="s">
        <v>737</v>
      </c>
      <c r="BH1166" s="746"/>
      <c r="BI1166" s="747"/>
    </row>
    <row r="1167" spans="1:61" ht="40.15" customHeight="1">
      <c r="A1167" s="749">
        <v>330798273</v>
      </c>
      <c r="B1167" s="825">
        <v>33</v>
      </c>
      <c r="C1167" s="751" t="s">
        <v>825</v>
      </c>
      <c r="D1167" s="752"/>
      <c r="E1167" s="753" t="s">
        <v>1611</v>
      </c>
      <c r="F1167" s="752"/>
      <c r="G1167" s="736" t="s">
        <v>747</v>
      </c>
      <c r="H1167" s="754" t="s">
        <v>748</v>
      </c>
      <c r="I1167" s="755">
        <v>500</v>
      </c>
      <c r="J1167" s="756" t="s">
        <v>749</v>
      </c>
      <c r="K1167" s="757" t="s">
        <v>8749</v>
      </c>
      <c r="L1167" s="758">
        <v>330005521</v>
      </c>
      <c r="M1167" s="733" t="s">
        <v>8750</v>
      </c>
      <c r="N1167" s="769" t="s">
        <v>5329</v>
      </c>
      <c r="O1167" s="734" t="s">
        <v>8751</v>
      </c>
      <c r="P1167" s="760"/>
      <c r="Q1167" s="736"/>
      <c r="R1167" s="736">
        <v>33185</v>
      </c>
      <c r="S1167" s="761" t="s">
        <v>8752</v>
      </c>
      <c r="T1167" s="728" t="s">
        <v>2084</v>
      </c>
      <c r="U1167" s="737" t="s">
        <v>8753</v>
      </c>
      <c r="V1167" s="736" t="s">
        <v>724</v>
      </c>
      <c r="W1167" s="736" t="s">
        <v>8754</v>
      </c>
      <c r="X1167" s="736" t="s">
        <v>8755</v>
      </c>
      <c r="Y1167" s="736"/>
      <c r="Z1167" s="736" t="s">
        <v>8756</v>
      </c>
      <c r="AA1167" s="734" t="s">
        <v>8741</v>
      </c>
      <c r="AB1167" s="734" t="s">
        <v>8751</v>
      </c>
      <c r="AC1167" s="736"/>
      <c r="AD1167" s="736">
        <v>33185</v>
      </c>
      <c r="AE1167" s="734" t="s">
        <v>8752</v>
      </c>
      <c r="AF1167" s="736" t="s">
        <v>8756</v>
      </c>
      <c r="AG1167" s="736"/>
      <c r="AH1167" s="736" t="s">
        <v>8731</v>
      </c>
      <c r="AI1167" s="736" t="s">
        <v>8732</v>
      </c>
      <c r="AJ1167" s="736" t="s">
        <v>8733</v>
      </c>
      <c r="AK1167" s="1020" t="s">
        <v>8734</v>
      </c>
      <c r="AL1167" s="734" t="s">
        <v>8735</v>
      </c>
      <c r="AM1167" s="763"/>
      <c r="AN1167" s="738"/>
      <c r="AO1167" s="764"/>
      <c r="AP1167" s="691" t="s">
        <v>734</v>
      </c>
      <c r="AQ1167" s="691" t="s">
        <v>737</v>
      </c>
      <c r="AR1167" s="691"/>
      <c r="AS1167" s="752"/>
      <c r="AT1167" s="691"/>
      <c r="AU1167" s="765" t="s">
        <v>763</v>
      </c>
      <c r="AV1167" s="765" t="s">
        <v>763</v>
      </c>
      <c r="AW1167" s="766" t="s">
        <v>763</v>
      </c>
      <c r="AX1167" s="765"/>
      <c r="AY1167" s="691"/>
      <c r="AZ1167" s="752"/>
      <c r="BA1167" s="734"/>
      <c r="BB1167" s="734" t="s">
        <v>8757</v>
      </c>
      <c r="BC1167" s="736"/>
      <c r="BD1167" s="736"/>
      <c r="BE1167" s="767" t="s">
        <v>1949</v>
      </c>
      <c r="BF1167" s="794" t="s">
        <v>1931</v>
      </c>
      <c r="BG1167" s="746" t="s">
        <v>737</v>
      </c>
      <c r="BH1167" s="746"/>
      <c r="BI1167" s="747"/>
    </row>
    <row r="1168" spans="1:61" ht="40.15" customHeight="1">
      <c r="A1168" s="749">
        <v>330798646</v>
      </c>
      <c r="B1168" s="825">
        <v>33</v>
      </c>
      <c r="C1168" s="751" t="s">
        <v>825</v>
      </c>
      <c r="D1168" s="752"/>
      <c r="E1168" s="753" t="s">
        <v>1611</v>
      </c>
      <c r="F1168" s="752"/>
      <c r="G1168" s="736" t="s">
        <v>747</v>
      </c>
      <c r="H1168" s="754" t="s">
        <v>748</v>
      </c>
      <c r="I1168" s="755">
        <v>500</v>
      </c>
      <c r="J1168" s="756" t="s">
        <v>749</v>
      </c>
      <c r="K1168" s="757" t="s">
        <v>8758</v>
      </c>
      <c r="L1168" s="758">
        <v>330005695</v>
      </c>
      <c r="M1168" s="733" t="s">
        <v>8759</v>
      </c>
      <c r="N1168" s="769" t="s">
        <v>5329</v>
      </c>
      <c r="O1168" s="734" t="s">
        <v>8760</v>
      </c>
      <c r="P1168" s="760"/>
      <c r="Q1168" s="736"/>
      <c r="R1168" s="736">
        <v>33470</v>
      </c>
      <c r="S1168" s="761" t="s">
        <v>1059</v>
      </c>
      <c r="T1168" s="728" t="s">
        <v>2084</v>
      </c>
      <c r="U1168" s="737" t="s">
        <v>8761</v>
      </c>
      <c r="V1168" s="736" t="s">
        <v>724</v>
      </c>
      <c r="W1168" s="736" t="s">
        <v>8762</v>
      </c>
      <c r="X1168" s="736" t="s">
        <v>8763</v>
      </c>
      <c r="Y1168" s="736" t="s">
        <v>727</v>
      </c>
      <c r="Z1168" s="736" t="s">
        <v>8764</v>
      </c>
      <c r="AA1168" s="734" t="s">
        <v>8741</v>
      </c>
      <c r="AB1168" s="734" t="s">
        <v>8765</v>
      </c>
      <c r="AC1168" s="736"/>
      <c r="AD1168" s="736">
        <v>33470</v>
      </c>
      <c r="AE1168" s="734" t="s">
        <v>1059</v>
      </c>
      <c r="AF1168" s="736" t="s">
        <v>8764</v>
      </c>
      <c r="AG1168" s="736"/>
      <c r="AH1168" s="736" t="s">
        <v>8731</v>
      </c>
      <c r="AI1168" s="736" t="s">
        <v>8732</v>
      </c>
      <c r="AJ1168" s="736" t="s">
        <v>8733</v>
      </c>
      <c r="AK1168" s="1020" t="s">
        <v>8734</v>
      </c>
      <c r="AL1168" s="734" t="s">
        <v>8735</v>
      </c>
      <c r="AM1168" s="763"/>
      <c r="AN1168" s="738"/>
      <c r="AO1168" s="764"/>
      <c r="AP1168" s="691" t="s">
        <v>734</v>
      </c>
      <c r="AQ1168" s="691" t="s">
        <v>737</v>
      </c>
      <c r="AR1168" s="691"/>
      <c r="AS1168" s="752"/>
      <c r="AT1168" s="691"/>
      <c r="AU1168" s="765" t="s">
        <v>763</v>
      </c>
      <c r="AV1168" s="765" t="s">
        <v>763</v>
      </c>
      <c r="AW1168" s="766" t="s">
        <v>763</v>
      </c>
      <c r="AX1168" s="765"/>
      <c r="AY1168" s="691"/>
      <c r="AZ1168" s="752"/>
      <c r="BA1168" s="734"/>
      <c r="BB1168" s="736"/>
      <c r="BC1168" s="736"/>
      <c r="BD1168" s="736"/>
      <c r="BE1168" s="841"/>
      <c r="BF1168" s="794" t="s">
        <v>1931</v>
      </c>
      <c r="BG1168" s="746" t="s">
        <v>737</v>
      </c>
      <c r="BH1168" s="746"/>
      <c r="BI1168" s="747"/>
    </row>
    <row r="1169" spans="1:61" ht="40.15" customHeight="1">
      <c r="A1169" s="749">
        <v>330799057</v>
      </c>
      <c r="B1169" s="825">
        <v>33</v>
      </c>
      <c r="C1169" s="751" t="s">
        <v>825</v>
      </c>
      <c r="D1169" s="752"/>
      <c r="E1169" s="753" t="s">
        <v>1611</v>
      </c>
      <c r="F1169" s="899"/>
      <c r="G1169" s="736" t="s">
        <v>747</v>
      </c>
      <c r="H1169" s="754" t="s">
        <v>748</v>
      </c>
      <c r="I1169" s="755">
        <v>500</v>
      </c>
      <c r="J1169" s="756" t="s">
        <v>749</v>
      </c>
      <c r="K1169" s="757" t="s">
        <v>8766</v>
      </c>
      <c r="L1169" s="758">
        <v>330005828</v>
      </c>
      <c r="M1169" s="733" t="s">
        <v>8767</v>
      </c>
      <c r="N1169" s="769" t="s">
        <v>5329</v>
      </c>
      <c r="O1169" s="734" t="s">
        <v>8768</v>
      </c>
      <c r="P1169" s="760"/>
      <c r="Q1169" s="736"/>
      <c r="R1169" s="736">
        <v>33700</v>
      </c>
      <c r="S1169" s="761" t="s">
        <v>1657</v>
      </c>
      <c r="T1169" s="728" t="s">
        <v>2084</v>
      </c>
      <c r="U1169" s="737" t="s">
        <v>8769</v>
      </c>
      <c r="V1169" s="736" t="s">
        <v>724</v>
      </c>
      <c r="W1169" s="736" t="s">
        <v>8770</v>
      </c>
      <c r="X1169" s="736" t="s">
        <v>8771</v>
      </c>
      <c r="Y1169" s="736" t="s">
        <v>727</v>
      </c>
      <c r="Z1169" s="736" t="s">
        <v>8772</v>
      </c>
      <c r="AA1169" s="734" t="s">
        <v>8741</v>
      </c>
      <c r="AB1169" s="734" t="s">
        <v>8768</v>
      </c>
      <c r="AC1169" s="736"/>
      <c r="AD1169" s="736">
        <v>33700</v>
      </c>
      <c r="AE1169" s="734" t="s">
        <v>1657</v>
      </c>
      <c r="AF1169" s="736" t="s">
        <v>8772</v>
      </c>
      <c r="AG1169" s="736"/>
      <c r="AH1169" s="736" t="s">
        <v>8731</v>
      </c>
      <c r="AI1169" s="736" t="s">
        <v>8732</v>
      </c>
      <c r="AJ1169" s="736" t="s">
        <v>8733</v>
      </c>
      <c r="AK1169" s="1020" t="s">
        <v>8734</v>
      </c>
      <c r="AL1169" s="734" t="s">
        <v>8735</v>
      </c>
      <c r="AM1169" s="763"/>
      <c r="AN1169" s="738"/>
      <c r="AO1169" s="764"/>
      <c r="AP1169" s="691" t="s">
        <v>734</v>
      </c>
      <c r="AQ1169" s="691" t="s">
        <v>737</v>
      </c>
      <c r="AR1169" s="691"/>
      <c r="AS1169" s="752"/>
      <c r="AT1169" s="691"/>
      <c r="AU1169" s="765" t="s">
        <v>763</v>
      </c>
      <c r="AV1169" s="765" t="s">
        <v>763</v>
      </c>
      <c r="AW1169" s="766" t="s">
        <v>763</v>
      </c>
      <c r="AX1169" s="765"/>
      <c r="AY1169" s="691"/>
      <c r="AZ1169" s="752"/>
      <c r="BA1169" s="734"/>
      <c r="BB1169" s="734" t="s">
        <v>8773</v>
      </c>
      <c r="BC1169" s="736"/>
      <c r="BD1169" s="736"/>
      <c r="BE1169" s="734" t="s">
        <v>855</v>
      </c>
      <c r="BF1169" s="794" t="s">
        <v>1931</v>
      </c>
      <c r="BG1169" s="746" t="s">
        <v>737</v>
      </c>
      <c r="BH1169" s="746"/>
      <c r="BI1169" s="747"/>
    </row>
    <row r="1170" spans="1:61" ht="61.5" customHeight="1">
      <c r="A1170" s="749">
        <v>330035619</v>
      </c>
      <c r="B1170" s="825">
        <v>33</v>
      </c>
      <c r="C1170" s="751" t="s">
        <v>825</v>
      </c>
      <c r="D1170" s="752"/>
      <c r="E1170" s="753" t="s">
        <v>1611</v>
      </c>
      <c r="F1170" s="752"/>
      <c r="G1170" s="736" t="s">
        <v>747</v>
      </c>
      <c r="H1170" s="754" t="s">
        <v>748</v>
      </c>
      <c r="I1170" s="755">
        <v>500</v>
      </c>
      <c r="J1170" s="756" t="s">
        <v>749</v>
      </c>
      <c r="K1170" s="757" t="s">
        <v>8774</v>
      </c>
      <c r="L1170" s="758">
        <v>330041658</v>
      </c>
      <c r="M1170" s="733" t="s">
        <v>8775</v>
      </c>
      <c r="N1170" s="769" t="s">
        <v>5329</v>
      </c>
      <c r="O1170" s="734" t="s">
        <v>8776</v>
      </c>
      <c r="P1170" s="760"/>
      <c r="Q1170" s="736"/>
      <c r="R1170" s="736">
        <v>33126</v>
      </c>
      <c r="S1170" s="761" t="s">
        <v>8777</v>
      </c>
      <c r="T1170" s="728" t="s">
        <v>2084</v>
      </c>
      <c r="U1170" s="737" t="s">
        <v>8778</v>
      </c>
      <c r="V1170" s="736" t="s">
        <v>724</v>
      </c>
      <c r="W1170" s="736" t="s">
        <v>8779</v>
      </c>
      <c r="X1170" s="736" t="s">
        <v>8780</v>
      </c>
      <c r="Y1170" s="736" t="s">
        <v>727</v>
      </c>
      <c r="Z1170" s="736" t="s">
        <v>8781</v>
      </c>
      <c r="AA1170" s="734" t="s">
        <v>8782</v>
      </c>
      <c r="AB1170" s="734" t="s">
        <v>8776</v>
      </c>
      <c r="AC1170" s="736"/>
      <c r="AD1170" s="736">
        <v>33126</v>
      </c>
      <c r="AE1170" s="734" t="s">
        <v>8777</v>
      </c>
      <c r="AF1170" s="736"/>
      <c r="AG1170" s="736"/>
      <c r="AH1170" s="736" t="s">
        <v>8731</v>
      </c>
      <c r="AI1170" s="736" t="s">
        <v>8732</v>
      </c>
      <c r="AJ1170" s="736" t="s">
        <v>8733</v>
      </c>
      <c r="AK1170" s="1020" t="s">
        <v>8734</v>
      </c>
      <c r="AL1170" s="734" t="s">
        <v>8735</v>
      </c>
      <c r="AM1170" s="763"/>
      <c r="AN1170" s="738"/>
      <c r="AO1170" s="764"/>
      <c r="AP1170" s="691" t="s">
        <v>734</v>
      </c>
      <c r="AQ1170" s="691" t="s">
        <v>737</v>
      </c>
      <c r="AR1170" s="691"/>
      <c r="AS1170" s="752"/>
      <c r="AT1170" s="691"/>
      <c r="AU1170" s="765" t="s">
        <v>763</v>
      </c>
      <c r="AV1170" s="765" t="s">
        <v>763</v>
      </c>
      <c r="AW1170" s="766" t="s">
        <v>763</v>
      </c>
      <c r="AX1170" s="765"/>
      <c r="AY1170" s="691"/>
      <c r="AZ1170" s="752"/>
      <c r="BA1170" s="734"/>
      <c r="BB1170" s="736"/>
      <c r="BC1170" s="736"/>
      <c r="BD1170" s="736"/>
      <c r="BE1170" s="841"/>
      <c r="BF1170" s="794" t="s">
        <v>1931</v>
      </c>
      <c r="BG1170" s="746" t="s">
        <v>737</v>
      </c>
      <c r="BH1170" s="746"/>
      <c r="BI1170" s="747"/>
    </row>
    <row r="1171" spans="1:61" ht="40.15" customHeight="1">
      <c r="A1171" s="749">
        <v>330025198</v>
      </c>
      <c r="B1171" s="825">
        <v>33</v>
      </c>
      <c r="C1171" s="751" t="s">
        <v>825</v>
      </c>
      <c r="D1171" s="752"/>
      <c r="E1171" s="753" t="s">
        <v>1611</v>
      </c>
      <c r="F1171" s="752"/>
      <c r="G1171" s="736" t="s">
        <v>747</v>
      </c>
      <c r="H1171" s="754" t="s">
        <v>748</v>
      </c>
      <c r="I1171" s="755">
        <v>500</v>
      </c>
      <c r="J1171" s="756" t="s">
        <v>749</v>
      </c>
      <c r="K1171" s="757" t="s">
        <v>8783</v>
      </c>
      <c r="L1171" s="758">
        <v>330056508</v>
      </c>
      <c r="M1171" s="733" t="s">
        <v>8784</v>
      </c>
      <c r="N1171" s="769" t="s">
        <v>5329</v>
      </c>
      <c r="O1171" s="734" t="s">
        <v>8785</v>
      </c>
      <c r="P1171" s="760"/>
      <c r="Q1171" s="736"/>
      <c r="R1171" s="736">
        <v>33700</v>
      </c>
      <c r="S1171" s="761" t="s">
        <v>1657</v>
      </c>
      <c r="T1171" s="728" t="s">
        <v>2084</v>
      </c>
      <c r="U1171" s="737" t="s">
        <v>8786</v>
      </c>
      <c r="V1171" s="736" t="s">
        <v>724</v>
      </c>
      <c r="W1171" s="736" t="s">
        <v>8787</v>
      </c>
      <c r="X1171" s="736" t="s">
        <v>3297</v>
      </c>
      <c r="Y1171" s="736" t="s">
        <v>727</v>
      </c>
      <c r="Z1171" s="736"/>
      <c r="AA1171" s="734" t="s">
        <v>8741</v>
      </c>
      <c r="AB1171" s="734" t="s">
        <v>8785</v>
      </c>
      <c r="AC1171" s="736"/>
      <c r="AD1171" s="736">
        <v>33700</v>
      </c>
      <c r="AE1171" s="734" t="s">
        <v>1657</v>
      </c>
      <c r="AF1171" s="736"/>
      <c r="AG1171" s="736"/>
      <c r="AH1171" s="736"/>
      <c r="AI1171" s="736"/>
      <c r="AJ1171" s="736"/>
      <c r="AK1171" s="736"/>
      <c r="AL1171" s="736"/>
      <c r="AM1171" s="763"/>
      <c r="AN1171" s="738"/>
      <c r="AO1171" s="764"/>
      <c r="AP1171" s="691" t="s">
        <v>734</v>
      </c>
      <c r="AQ1171" s="691" t="s">
        <v>737</v>
      </c>
      <c r="AR1171" s="691"/>
      <c r="AS1171" s="752"/>
      <c r="AT1171" s="691"/>
      <c r="AU1171" s="765" t="s">
        <v>763</v>
      </c>
      <c r="AV1171" s="765" t="s">
        <v>763</v>
      </c>
      <c r="AW1171" s="766" t="s">
        <v>763</v>
      </c>
      <c r="AX1171" s="765"/>
      <c r="AY1171" s="691"/>
      <c r="AZ1171" s="752"/>
      <c r="BA1171" s="734"/>
      <c r="BB1171" s="773" t="s">
        <v>8788</v>
      </c>
      <c r="BC1171" s="736"/>
      <c r="BD1171" s="736"/>
      <c r="BE1171" s="767" t="s">
        <v>857</v>
      </c>
      <c r="BF1171" s="794" t="s">
        <v>1931</v>
      </c>
      <c r="BG1171" s="746" t="s">
        <v>737</v>
      </c>
      <c r="BH1171" s="746"/>
      <c r="BI1171" s="747"/>
    </row>
    <row r="1172" spans="1:61" ht="68.25" customHeight="1">
      <c r="A1172" s="846">
        <v>170803647</v>
      </c>
      <c r="B1172" s="834">
        <v>17</v>
      </c>
      <c r="C1172" s="734" t="s">
        <v>1524</v>
      </c>
      <c r="D1172" s="753"/>
      <c r="E1172" s="753" t="s">
        <v>1035</v>
      </c>
      <c r="F1172" s="785"/>
      <c r="G1172" s="754" t="s">
        <v>747</v>
      </c>
      <c r="H1172" s="754" t="s">
        <v>748</v>
      </c>
      <c r="I1172" s="847">
        <v>500</v>
      </c>
      <c r="J1172" s="843" t="s">
        <v>749</v>
      </c>
      <c r="K1172" s="848" t="s">
        <v>8789</v>
      </c>
      <c r="L1172" s="786">
        <v>380028001</v>
      </c>
      <c r="M1172" s="733" t="s">
        <v>8790</v>
      </c>
      <c r="N1172" s="769" t="s">
        <v>5329</v>
      </c>
      <c r="O1172" s="734" t="s">
        <v>8791</v>
      </c>
      <c r="P1172" s="734"/>
      <c r="Q1172" s="760"/>
      <c r="R1172" s="736">
        <v>17310</v>
      </c>
      <c r="S1172" s="760" t="s">
        <v>7456</v>
      </c>
      <c r="T1172" s="728" t="s">
        <v>2084</v>
      </c>
      <c r="U1172" s="737" t="s">
        <v>8792</v>
      </c>
      <c r="V1172" s="736" t="s">
        <v>813</v>
      </c>
      <c r="W1172" s="734" t="s">
        <v>8793</v>
      </c>
      <c r="X1172" s="736" t="s">
        <v>2820</v>
      </c>
      <c r="Y1172" s="736" t="s">
        <v>954</v>
      </c>
      <c r="Z1172" s="736" t="s">
        <v>8794</v>
      </c>
      <c r="AA1172" s="734"/>
      <c r="AB1172" s="734" t="s">
        <v>8719</v>
      </c>
      <c r="AC1172" s="736"/>
      <c r="AD1172" s="736">
        <v>38080</v>
      </c>
      <c r="AE1172" s="734" t="s">
        <v>8709</v>
      </c>
      <c r="AF1172" s="736"/>
      <c r="AG1172" s="734"/>
      <c r="AH1172" s="734"/>
      <c r="AI1172" s="734"/>
      <c r="AJ1172" s="734"/>
      <c r="AK1172" s="734"/>
      <c r="AL1172" s="734"/>
      <c r="AM1172" s="763"/>
      <c r="AN1172" s="738"/>
      <c r="AO1172" s="739"/>
      <c r="AP1172" s="691" t="s">
        <v>734</v>
      </c>
      <c r="AQ1172" s="775" t="s">
        <v>734</v>
      </c>
      <c r="AR1172" s="742" t="s">
        <v>748</v>
      </c>
      <c r="AS1172" s="742" t="s">
        <v>8795</v>
      </c>
      <c r="AT1172" s="742" t="s">
        <v>8796</v>
      </c>
      <c r="AU1172" s="743">
        <v>43101</v>
      </c>
      <c r="AV1172" s="743">
        <v>45291</v>
      </c>
      <c r="AW1172" s="744">
        <v>17</v>
      </c>
      <c r="AX1172" s="743">
        <v>43182</v>
      </c>
      <c r="AY1172" s="712" t="s">
        <v>869</v>
      </c>
      <c r="AZ1172" s="743"/>
      <c r="BA1172" s="791"/>
      <c r="BB1172" s="791" t="s">
        <v>8797</v>
      </c>
      <c r="BC1172" s="793" t="s">
        <v>1713</v>
      </c>
      <c r="BD1172" s="793"/>
      <c r="BE1172" s="767" t="s">
        <v>825</v>
      </c>
      <c r="BF1172" s="785" t="s">
        <v>2095</v>
      </c>
      <c r="BG1172" s="746" t="s">
        <v>737</v>
      </c>
      <c r="BH1172" s="746"/>
      <c r="BI1172" s="747"/>
    </row>
    <row r="1173" spans="1:61" ht="72" customHeight="1">
      <c r="A1173" s="749">
        <v>470014283</v>
      </c>
      <c r="B1173" s="849">
        <v>47</v>
      </c>
      <c r="C1173" s="751" t="s">
        <v>1787</v>
      </c>
      <c r="D1173" s="833"/>
      <c r="E1173" s="753" t="s">
        <v>1714</v>
      </c>
      <c r="F1173" s="753"/>
      <c r="G1173" s="736" t="s">
        <v>747</v>
      </c>
      <c r="H1173" s="754" t="s">
        <v>748</v>
      </c>
      <c r="I1173" s="755">
        <v>500</v>
      </c>
      <c r="J1173" s="756" t="s">
        <v>749</v>
      </c>
      <c r="K1173" s="757" t="s">
        <v>8798</v>
      </c>
      <c r="L1173" s="758">
        <v>470016270</v>
      </c>
      <c r="M1173" s="733" t="s">
        <v>8799</v>
      </c>
      <c r="N1173" s="769" t="s">
        <v>5329</v>
      </c>
      <c r="O1173" s="734" t="s">
        <v>8800</v>
      </c>
      <c r="P1173" s="760"/>
      <c r="Q1173" s="736"/>
      <c r="R1173" s="736">
        <v>47310</v>
      </c>
      <c r="S1173" s="761" t="s">
        <v>8801</v>
      </c>
      <c r="T1173" s="728" t="s">
        <v>2084</v>
      </c>
      <c r="U1173" s="737" t="s">
        <v>8802</v>
      </c>
      <c r="V1173" s="736"/>
      <c r="W1173" s="736"/>
      <c r="X1173" s="736"/>
      <c r="Y1173" s="736"/>
      <c r="Z1173" s="736" t="s">
        <v>8803</v>
      </c>
      <c r="AA1173" s="736"/>
      <c r="AB1173" s="734" t="s">
        <v>8800</v>
      </c>
      <c r="AC1173" s="736"/>
      <c r="AD1173" s="736">
        <v>47310</v>
      </c>
      <c r="AE1173" s="734" t="s">
        <v>8801</v>
      </c>
      <c r="AF1173" s="736" t="s">
        <v>8804</v>
      </c>
      <c r="AG1173" s="736"/>
      <c r="AH1173" s="736"/>
      <c r="AI1173" s="736"/>
      <c r="AJ1173" s="736"/>
      <c r="AK1173" s="736"/>
      <c r="AL1173" s="736"/>
      <c r="AM1173" s="763"/>
      <c r="AN1173" s="738"/>
      <c r="AO1173" s="764"/>
      <c r="AP1173" s="691" t="s">
        <v>734</v>
      </c>
      <c r="AQ1173" s="691" t="s">
        <v>737</v>
      </c>
      <c r="AR1173" s="691"/>
      <c r="AS1173" s="752"/>
      <c r="AT1173" s="691"/>
      <c r="AU1173" s="765" t="s">
        <v>763</v>
      </c>
      <c r="AV1173" s="765" t="s">
        <v>763</v>
      </c>
      <c r="AW1173" s="766" t="s">
        <v>763</v>
      </c>
      <c r="AX1173" s="765"/>
      <c r="AY1173" s="691"/>
      <c r="AZ1173" s="752"/>
      <c r="BA1173" s="734"/>
      <c r="BB1173" s="736"/>
      <c r="BC1173" s="736"/>
      <c r="BD1173" s="736"/>
      <c r="BE1173" s="734" t="s">
        <v>1451</v>
      </c>
      <c r="BF1173" s="794" t="s">
        <v>1723</v>
      </c>
      <c r="BG1173" s="746" t="s">
        <v>737</v>
      </c>
      <c r="BH1173" s="746"/>
      <c r="BI1173" s="747"/>
    </row>
    <row r="1174" spans="1:61" ht="74.25" customHeight="1">
      <c r="A1174" s="749">
        <v>470009739</v>
      </c>
      <c r="B1174" s="849">
        <v>47</v>
      </c>
      <c r="C1174" s="751" t="s">
        <v>1787</v>
      </c>
      <c r="D1174" s="833"/>
      <c r="E1174" s="753" t="s">
        <v>1714</v>
      </c>
      <c r="F1174" s="753"/>
      <c r="G1174" s="736" t="s">
        <v>747</v>
      </c>
      <c r="H1174" s="754" t="s">
        <v>748</v>
      </c>
      <c r="I1174" s="755">
        <v>500</v>
      </c>
      <c r="J1174" s="756" t="s">
        <v>749</v>
      </c>
      <c r="K1174" s="757" t="s">
        <v>8805</v>
      </c>
      <c r="L1174" s="758">
        <v>470019084</v>
      </c>
      <c r="M1174" s="733" t="s">
        <v>8806</v>
      </c>
      <c r="N1174" s="769" t="s">
        <v>5329</v>
      </c>
      <c r="O1174" s="734" t="s">
        <v>8807</v>
      </c>
      <c r="P1174" s="760"/>
      <c r="Q1174" s="736"/>
      <c r="R1174" s="736">
        <v>47700</v>
      </c>
      <c r="S1174" s="761" t="s">
        <v>8808</v>
      </c>
      <c r="T1174" s="728" t="s">
        <v>2084</v>
      </c>
      <c r="U1174" s="737" t="s">
        <v>8809</v>
      </c>
      <c r="V1174" s="736" t="s">
        <v>724</v>
      </c>
      <c r="W1174" s="736" t="s">
        <v>8810</v>
      </c>
      <c r="X1174" s="736" t="s">
        <v>8811</v>
      </c>
      <c r="Y1174" s="736" t="s">
        <v>1265</v>
      </c>
      <c r="Z1174" s="736" t="s">
        <v>8812</v>
      </c>
      <c r="AA1174" s="736"/>
      <c r="AB1174" s="734" t="s">
        <v>8813</v>
      </c>
      <c r="AC1174" s="736"/>
      <c r="AD1174" s="736">
        <v>47700</v>
      </c>
      <c r="AE1174" s="734" t="s">
        <v>8808</v>
      </c>
      <c r="AF1174" s="736" t="s">
        <v>8812</v>
      </c>
      <c r="AG1174" s="736"/>
      <c r="AH1174" s="736"/>
      <c r="AI1174" s="736"/>
      <c r="AJ1174" s="734"/>
      <c r="AK1174" s="736"/>
      <c r="AL1174" s="736"/>
      <c r="AM1174" s="763"/>
      <c r="AN1174" s="738"/>
      <c r="AO1174" s="739"/>
      <c r="AP1174" s="691" t="s">
        <v>734</v>
      </c>
      <c r="AQ1174" s="691" t="s">
        <v>737</v>
      </c>
      <c r="AR1174" s="691"/>
      <c r="AS1174" s="790"/>
      <c r="AT1174" s="790" t="s">
        <v>8814</v>
      </c>
      <c r="AU1174" s="895"/>
      <c r="AV1174" s="895"/>
      <c r="AW1174" s="766"/>
      <c r="AX1174" s="765"/>
      <c r="AY1174" s="691"/>
      <c r="AZ1174" s="752"/>
      <c r="BA1174" s="773"/>
      <c r="BB1174" s="734" t="s">
        <v>8815</v>
      </c>
      <c r="BC1174" s="736"/>
      <c r="BD1174" s="736"/>
      <c r="BE1174" s="734" t="s">
        <v>1358</v>
      </c>
      <c r="BF1174" s="794" t="s">
        <v>1723</v>
      </c>
      <c r="BG1174" s="746" t="s">
        <v>737</v>
      </c>
      <c r="BH1174" s="746"/>
      <c r="BI1174" s="747"/>
    </row>
    <row r="1175" spans="1:61" ht="45">
      <c r="A1175" s="749">
        <v>470004102</v>
      </c>
      <c r="B1175" s="849">
        <v>47</v>
      </c>
      <c r="C1175" s="751" t="s">
        <v>1787</v>
      </c>
      <c r="D1175" s="833"/>
      <c r="E1175" s="753" t="s">
        <v>1714</v>
      </c>
      <c r="F1175" s="753"/>
      <c r="G1175" s="736" t="s">
        <v>747</v>
      </c>
      <c r="H1175" s="754" t="s">
        <v>748</v>
      </c>
      <c r="I1175" s="755">
        <v>500</v>
      </c>
      <c r="J1175" s="756" t="s">
        <v>749</v>
      </c>
      <c r="K1175" s="757" t="s">
        <v>8816</v>
      </c>
      <c r="L1175" s="758">
        <v>470019092</v>
      </c>
      <c r="M1175" s="733" t="s">
        <v>8817</v>
      </c>
      <c r="N1175" s="769" t="s">
        <v>5329</v>
      </c>
      <c r="O1175" s="734" t="s">
        <v>8818</v>
      </c>
      <c r="P1175" s="760"/>
      <c r="Q1175" s="736"/>
      <c r="R1175" s="736">
        <v>47400</v>
      </c>
      <c r="S1175" s="761" t="s">
        <v>2445</v>
      </c>
      <c r="T1175" s="728" t="s">
        <v>2084</v>
      </c>
      <c r="U1175" s="737" t="s">
        <v>8819</v>
      </c>
      <c r="V1175" s="736" t="s">
        <v>724</v>
      </c>
      <c r="W1175" s="736" t="s">
        <v>8820</v>
      </c>
      <c r="X1175" s="736" t="s">
        <v>8821</v>
      </c>
      <c r="Y1175" s="736" t="s">
        <v>727</v>
      </c>
      <c r="Z1175" s="736" t="s">
        <v>8822</v>
      </c>
      <c r="AA1175" s="736" t="s">
        <v>8823</v>
      </c>
      <c r="AB1175" s="734" t="s">
        <v>8824</v>
      </c>
      <c r="AC1175" s="736"/>
      <c r="AD1175" s="736">
        <v>47400</v>
      </c>
      <c r="AE1175" s="734" t="s">
        <v>2445</v>
      </c>
      <c r="AF1175" s="736" t="s">
        <v>8812</v>
      </c>
      <c r="AG1175" s="736"/>
      <c r="AH1175" s="736"/>
      <c r="AI1175" s="736"/>
      <c r="AJ1175" s="734"/>
      <c r="AK1175" s="736"/>
      <c r="AL1175" s="736"/>
      <c r="AM1175" s="763"/>
      <c r="AN1175" s="738"/>
      <c r="AO1175" s="739"/>
      <c r="AP1175" s="691" t="s">
        <v>734</v>
      </c>
      <c r="AQ1175" s="691" t="s">
        <v>737</v>
      </c>
      <c r="AR1175" s="691"/>
      <c r="AS1175" s="790"/>
      <c r="AT1175" s="790" t="s">
        <v>8814</v>
      </c>
      <c r="AU1175" s="895"/>
      <c r="AV1175" s="895"/>
      <c r="AW1175" s="766"/>
      <c r="AX1175" s="765"/>
      <c r="AY1175" s="691"/>
      <c r="AZ1175" s="752"/>
      <c r="BA1175" s="773"/>
      <c r="BB1175" s="734" t="s">
        <v>8825</v>
      </c>
      <c r="BC1175" s="736"/>
      <c r="BD1175" s="736"/>
      <c r="BE1175" s="734" t="s">
        <v>1358</v>
      </c>
      <c r="BF1175" s="794" t="s">
        <v>1723</v>
      </c>
      <c r="BG1175" s="746" t="s">
        <v>737</v>
      </c>
      <c r="BH1175" s="746"/>
      <c r="BI1175" s="747"/>
    </row>
    <row r="1176" spans="1:61" ht="45">
      <c r="A1176" s="749">
        <v>470004110</v>
      </c>
      <c r="B1176" s="849">
        <v>47</v>
      </c>
      <c r="C1176" s="751" t="s">
        <v>1787</v>
      </c>
      <c r="D1176" s="833"/>
      <c r="E1176" s="753" t="s">
        <v>1714</v>
      </c>
      <c r="F1176" s="753"/>
      <c r="G1176" s="736" t="s">
        <v>747</v>
      </c>
      <c r="H1176" s="754" t="s">
        <v>748</v>
      </c>
      <c r="I1176" s="755">
        <v>500</v>
      </c>
      <c r="J1176" s="756" t="s">
        <v>749</v>
      </c>
      <c r="K1176" s="757" t="s">
        <v>8826</v>
      </c>
      <c r="L1176" s="758">
        <v>470019100</v>
      </c>
      <c r="M1176" s="733" t="s">
        <v>8827</v>
      </c>
      <c r="N1176" s="769" t="s">
        <v>5329</v>
      </c>
      <c r="O1176" s="734" t="s">
        <v>8828</v>
      </c>
      <c r="P1176" s="760"/>
      <c r="Q1176" s="736"/>
      <c r="R1176" s="736">
        <v>47300</v>
      </c>
      <c r="S1176" s="761" t="s">
        <v>2255</v>
      </c>
      <c r="T1176" s="728" t="s">
        <v>2084</v>
      </c>
      <c r="U1176" s="737" t="s">
        <v>8829</v>
      </c>
      <c r="V1176" s="736" t="s">
        <v>724</v>
      </c>
      <c r="W1176" s="736" t="s">
        <v>8820</v>
      </c>
      <c r="X1176" s="736" t="s">
        <v>8821</v>
      </c>
      <c r="Y1176" s="736" t="s">
        <v>727</v>
      </c>
      <c r="Z1176" s="736" t="s">
        <v>8830</v>
      </c>
      <c r="AA1176" s="736" t="s">
        <v>8823</v>
      </c>
      <c r="AB1176" s="734" t="s">
        <v>8831</v>
      </c>
      <c r="AC1176" s="736"/>
      <c r="AD1176" s="736">
        <v>47300</v>
      </c>
      <c r="AE1176" s="734" t="s">
        <v>8832</v>
      </c>
      <c r="AF1176" s="736" t="s">
        <v>8812</v>
      </c>
      <c r="AG1176" s="736"/>
      <c r="AH1176" s="736"/>
      <c r="AI1176" s="736"/>
      <c r="AJ1176" s="734"/>
      <c r="AK1176" s="736"/>
      <c r="AL1176" s="736"/>
      <c r="AM1176" s="763"/>
      <c r="AN1176" s="738"/>
      <c r="AO1176" s="739"/>
      <c r="AP1176" s="691" t="s">
        <v>734</v>
      </c>
      <c r="AQ1176" s="691" t="s">
        <v>737</v>
      </c>
      <c r="AR1176" s="691"/>
      <c r="AS1176" s="790"/>
      <c r="AT1176" s="790" t="s">
        <v>8814</v>
      </c>
      <c r="AU1176" s="895"/>
      <c r="AV1176" s="895"/>
      <c r="AW1176" s="766"/>
      <c r="AX1176" s="765"/>
      <c r="AY1176" s="691"/>
      <c r="AZ1176" s="752"/>
      <c r="BA1176" s="773"/>
      <c r="BB1176" s="734" t="s">
        <v>8815</v>
      </c>
      <c r="BC1176" s="736"/>
      <c r="BD1176" s="736"/>
      <c r="BE1176" s="734" t="s">
        <v>1358</v>
      </c>
      <c r="BF1176" s="794" t="s">
        <v>1723</v>
      </c>
      <c r="BG1176" s="746" t="s">
        <v>737</v>
      </c>
      <c r="BH1176" s="746"/>
      <c r="BI1176" s="747"/>
    </row>
    <row r="1177" spans="1:61" ht="40.15" customHeight="1">
      <c r="A1177" s="879">
        <v>860006428</v>
      </c>
      <c r="B1177" s="880">
        <v>86</v>
      </c>
      <c r="C1177" s="727" t="s">
        <v>713</v>
      </c>
      <c r="D1177" s="727"/>
      <c r="E1177" s="728" t="s">
        <v>714</v>
      </c>
      <c r="F1177" s="728"/>
      <c r="G1177" s="727" t="s">
        <v>747</v>
      </c>
      <c r="H1177" s="727" t="s">
        <v>748</v>
      </c>
      <c r="I1177" s="730">
        <v>500</v>
      </c>
      <c r="J1177" s="727" t="s">
        <v>749</v>
      </c>
      <c r="K1177" s="881" t="s">
        <v>8833</v>
      </c>
      <c r="L1177" s="945">
        <v>860006378</v>
      </c>
      <c r="M1177" s="733" t="s">
        <v>8834</v>
      </c>
      <c r="N1177" s="769" t="s">
        <v>5329</v>
      </c>
      <c r="O1177" s="734" t="s">
        <v>8835</v>
      </c>
      <c r="P1177" s="734"/>
      <c r="Q1177" s="727"/>
      <c r="R1177" s="736">
        <v>86400</v>
      </c>
      <c r="S1177" s="734" t="s">
        <v>8836</v>
      </c>
      <c r="T1177" s="728" t="s">
        <v>2084</v>
      </c>
      <c r="U1177" s="737" t="s">
        <v>8837</v>
      </c>
      <c r="V1177" s="1066" t="s">
        <v>813</v>
      </c>
      <c r="W1177" s="727" t="s">
        <v>8838</v>
      </c>
      <c r="X1177" s="727" t="s">
        <v>8839</v>
      </c>
      <c r="Y1177" s="727" t="s">
        <v>954</v>
      </c>
      <c r="Z1177" s="734" t="s">
        <v>8840</v>
      </c>
      <c r="AA1177" s="727"/>
      <c r="AB1177" s="734" t="s">
        <v>8835</v>
      </c>
      <c r="AC1177" s="734"/>
      <c r="AD1177" s="734">
        <v>86400</v>
      </c>
      <c r="AE1177" s="734" t="s">
        <v>8836</v>
      </c>
      <c r="AF1177" s="734"/>
      <c r="AG1177" s="727"/>
      <c r="AH1177" s="727"/>
      <c r="AI1177" s="727"/>
      <c r="AJ1177" s="727"/>
      <c r="AK1177" s="727"/>
      <c r="AL1177" s="727"/>
      <c r="AM1177" s="738"/>
      <c r="AN1177" s="738"/>
      <c r="AO1177" s="739"/>
      <c r="AP1177" s="691" t="s">
        <v>734</v>
      </c>
      <c r="AQ1177" s="789" t="s">
        <v>737</v>
      </c>
      <c r="AR1177" s="691"/>
      <c r="AS1177" s="789"/>
      <c r="AT1177" s="789"/>
      <c r="AU1177" s="765" t="s">
        <v>763</v>
      </c>
      <c r="AV1177" s="765" t="s">
        <v>763</v>
      </c>
      <c r="AW1177" s="766" t="s">
        <v>763</v>
      </c>
      <c r="AX1177" s="941"/>
      <c r="AY1177" s="789"/>
      <c r="AZ1177" s="789"/>
      <c r="BA1177" s="727"/>
      <c r="BB1177" s="727"/>
      <c r="BC1177" s="734"/>
      <c r="BD1177" s="734"/>
      <c r="BE1177" s="845" t="s">
        <v>3531</v>
      </c>
      <c r="BF1177" s="723" t="s">
        <v>738</v>
      </c>
      <c r="BG1177" s="746" t="s">
        <v>737</v>
      </c>
      <c r="BH1177" s="746"/>
      <c r="BI1177" s="747"/>
    </row>
    <row r="1178" spans="1:61" ht="60.6" customHeight="1">
      <c r="A1178" s="879">
        <v>860009919</v>
      </c>
      <c r="B1178" s="880">
        <v>86</v>
      </c>
      <c r="C1178" s="727" t="s">
        <v>713</v>
      </c>
      <c r="D1178" s="727"/>
      <c r="E1178" s="728" t="s">
        <v>714</v>
      </c>
      <c r="F1178" s="728"/>
      <c r="G1178" s="727" t="s">
        <v>747</v>
      </c>
      <c r="H1178" s="727" t="s">
        <v>748</v>
      </c>
      <c r="I1178" s="730">
        <v>500</v>
      </c>
      <c r="J1178" s="727" t="s">
        <v>749</v>
      </c>
      <c r="K1178" s="939" t="s">
        <v>8841</v>
      </c>
      <c r="L1178" s="945">
        <v>860009869</v>
      </c>
      <c r="M1178" s="733" t="s">
        <v>8842</v>
      </c>
      <c r="N1178" s="769" t="s">
        <v>5329</v>
      </c>
      <c r="O1178" s="734" t="s">
        <v>8843</v>
      </c>
      <c r="P1178" s="734"/>
      <c r="Q1178" s="727"/>
      <c r="R1178" s="736">
        <v>86210</v>
      </c>
      <c r="S1178" s="734" t="s">
        <v>8844</v>
      </c>
      <c r="T1178" s="728" t="s">
        <v>2084</v>
      </c>
      <c r="U1178" s="737" t="s">
        <v>8845</v>
      </c>
      <c r="V1178" s="727"/>
      <c r="W1178" s="727"/>
      <c r="X1178" s="727"/>
      <c r="Y1178" s="727"/>
      <c r="Z1178" s="734" t="s">
        <v>8846</v>
      </c>
      <c r="AA1178" s="727"/>
      <c r="AB1178" s="734" t="s">
        <v>8847</v>
      </c>
      <c r="AC1178" s="734"/>
      <c r="AD1178" s="734">
        <v>86210</v>
      </c>
      <c r="AE1178" s="734" t="s">
        <v>8844</v>
      </c>
      <c r="AF1178" s="734"/>
      <c r="AG1178" s="727"/>
      <c r="AH1178" s="727"/>
      <c r="AI1178" s="727"/>
      <c r="AJ1178" s="727"/>
      <c r="AK1178" s="727"/>
      <c r="AL1178" s="727"/>
      <c r="AM1178" s="738"/>
      <c r="AN1178" s="738"/>
      <c r="AO1178" s="739"/>
      <c r="AP1178" s="691" t="s">
        <v>734</v>
      </c>
      <c r="AQ1178" s="781" t="s">
        <v>734</v>
      </c>
      <c r="AR1178" s="742" t="s">
        <v>748</v>
      </c>
      <c r="AS1178" s="781" t="s">
        <v>8848</v>
      </c>
      <c r="AT1178" s="781"/>
      <c r="AU1178" s="743">
        <v>43830</v>
      </c>
      <c r="AV1178" s="743">
        <v>45656</v>
      </c>
      <c r="AW1178" s="744">
        <v>86</v>
      </c>
      <c r="AX1178" s="940">
        <v>43830</v>
      </c>
      <c r="AY1178" s="781" t="s">
        <v>869</v>
      </c>
      <c r="AZ1178" s="781" t="s">
        <v>734</v>
      </c>
      <c r="BA1178" s="773"/>
      <c r="BB1178" s="727"/>
      <c r="BC1178" s="734"/>
      <c r="BD1178" s="734"/>
      <c r="BE1178" s="735" t="s">
        <v>713</v>
      </c>
      <c r="BF1178" s="748" t="s">
        <v>738</v>
      </c>
      <c r="BG1178" s="746" t="s">
        <v>737</v>
      </c>
      <c r="BH1178" s="746"/>
      <c r="BI1178" s="747"/>
    </row>
    <row r="1179" spans="1:61" ht="63" customHeight="1">
      <c r="A1179" s="805">
        <v>160010732</v>
      </c>
      <c r="B1179" s="810">
        <v>16</v>
      </c>
      <c r="C1179" s="727" t="s">
        <v>842</v>
      </c>
      <c r="D1179" s="727"/>
      <c r="E1179" s="797" t="s">
        <v>927</v>
      </c>
      <c r="F1179" s="798"/>
      <c r="G1179" s="791" t="s">
        <v>747</v>
      </c>
      <c r="H1179" s="791" t="s">
        <v>748</v>
      </c>
      <c r="I1179" s="730">
        <v>500</v>
      </c>
      <c r="J1179" s="727" t="s">
        <v>749</v>
      </c>
      <c r="K1179" s="878" t="s">
        <v>8849</v>
      </c>
      <c r="L1179" s="800">
        <v>160010500</v>
      </c>
      <c r="M1179" s="733" t="s">
        <v>8850</v>
      </c>
      <c r="N1179" s="769" t="s">
        <v>8851</v>
      </c>
      <c r="O1179" s="734" t="s">
        <v>8852</v>
      </c>
      <c r="P1179" s="734"/>
      <c r="Q1179" s="798"/>
      <c r="R1179" s="736">
        <v>16710</v>
      </c>
      <c r="S1179" s="734" t="s">
        <v>8853</v>
      </c>
      <c r="T1179" s="728" t="s">
        <v>2084</v>
      </c>
      <c r="U1179" s="737" t="s">
        <v>8854</v>
      </c>
      <c r="V1179" s="798" t="s">
        <v>813</v>
      </c>
      <c r="W1179" s="798" t="s">
        <v>8855</v>
      </c>
      <c r="X1179" s="798" t="s">
        <v>8856</v>
      </c>
      <c r="Y1179" s="798" t="s">
        <v>8857</v>
      </c>
      <c r="Z1179" s="734" t="s">
        <v>8858</v>
      </c>
      <c r="AA1179" s="808" t="s">
        <v>8051</v>
      </c>
      <c r="AB1179" s="734" t="s">
        <v>8859</v>
      </c>
      <c r="AC1179" s="734"/>
      <c r="AD1179" s="734">
        <v>16710</v>
      </c>
      <c r="AE1179" s="734" t="s">
        <v>3791</v>
      </c>
      <c r="AF1179" s="734"/>
      <c r="AG1179" s="798"/>
      <c r="AH1179" s="798"/>
      <c r="AI1179" s="798"/>
      <c r="AJ1179" s="798"/>
      <c r="AK1179" s="798"/>
      <c r="AL1179" s="798" t="s">
        <v>8860</v>
      </c>
      <c r="AM1179" s="802"/>
      <c r="AN1179" s="738"/>
      <c r="AO1179" s="739"/>
      <c r="AP1179" s="691" t="s">
        <v>734</v>
      </c>
      <c r="AQ1179" s="712" t="s">
        <v>734</v>
      </c>
      <c r="AR1179" s="742" t="s">
        <v>748</v>
      </c>
      <c r="AS1179" s="810" t="s">
        <v>8861</v>
      </c>
      <c r="AT1179" s="712" t="s">
        <v>8862</v>
      </c>
      <c r="AU1179" s="743">
        <v>45627</v>
      </c>
      <c r="AV1179" s="743">
        <v>47452</v>
      </c>
      <c r="AW1179" s="744">
        <v>16</v>
      </c>
      <c r="AX1179" s="811">
        <v>45627</v>
      </c>
      <c r="AY1179" s="810" t="s">
        <v>869</v>
      </c>
      <c r="AZ1179" s="810" t="s">
        <v>737</v>
      </c>
      <c r="BA1179" s="734"/>
      <c r="BB1179" s="734"/>
      <c r="BC1179" s="734"/>
      <c r="BD1179" s="734"/>
      <c r="BE1179" s="845" t="s">
        <v>1693</v>
      </c>
      <c r="BF1179" s="892" t="s">
        <v>947</v>
      </c>
      <c r="BG1179" s="746" t="s">
        <v>737</v>
      </c>
      <c r="BH1179" s="746"/>
      <c r="BI1179" s="747"/>
    </row>
    <row r="1180" spans="1:61" ht="40.15" customHeight="1">
      <c r="A1180" s="846">
        <v>170801195</v>
      </c>
      <c r="B1180" s="834">
        <v>17</v>
      </c>
      <c r="C1180" s="734" t="s">
        <v>1524</v>
      </c>
      <c r="D1180" s="728"/>
      <c r="E1180" s="753" t="s">
        <v>1035</v>
      </c>
      <c r="F1180" s="785"/>
      <c r="G1180" s="754" t="s">
        <v>747</v>
      </c>
      <c r="H1180" s="754" t="s">
        <v>748</v>
      </c>
      <c r="I1180" s="847">
        <v>500</v>
      </c>
      <c r="J1180" s="843" t="s">
        <v>749</v>
      </c>
      <c r="K1180" s="856" t="s">
        <v>8863</v>
      </c>
      <c r="L1180" s="786">
        <v>170005458</v>
      </c>
      <c r="M1180" s="733" t="s">
        <v>8864</v>
      </c>
      <c r="N1180" s="769" t="s">
        <v>8851</v>
      </c>
      <c r="O1180" s="734" t="s">
        <v>8865</v>
      </c>
      <c r="P1180" s="734"/>
      <c r="Q1180" s="760"/>
      <c r="R1180" s="736">
        <v>17330</v>
      </c>
      <c r="S1180" s="760" t="s">
        <v>1460</v>
      </c>
      <c r="T1180" s="728" t="s">
        <v>2084</v>
      </c>
      <c r="U1180" s="737" t="s">
        <v>8866</v>
      </c>
      <c r="V1180" s="736"/>
      <c r="W1180" s="734"/>
      <c r="X1180" s="736"/>
      <c r="Y1180" s="736"/>
      <c r="Z1180" s="736" t="s">
        <v>8867</v>
      </c>
      <c r="AA1180" s="734" t="s">
        <v>8868</v>
      </c>
      <c r="AB1180" s="734" t="s">
        <v>8869</v>
      </c>
      <c r="AC1180" s="736"/>
      <c r="AD1180" s="736">
        <v>17330</v>
      </c>
      <c r="AE1180" s="734" t="s">
        <v>1460</v>
      </c>
      <c r="AF1180" s="736" t="s">
        <v>8867</v>
      </c>
      <c r="AG1180" s="734"/>
      <c r="AH1180" s="734"/>
      <c r="AI1180" s="734"/>
      <c r="AJ1180" s="734"/>
      <c r="AK1180" s="734"/>
      <c r="AL1180" s="734" t="s">
        <v>8860</v>
      </c>
      <c r="AM1180" s="763"/>
      <c r="AN1180" s="738"/>
      <c r="AO1180" s="1067"/>
      <c r="AP1180" s="691" t="s">
        <v>734</v>
      </c>
      <c r="AQ1180" s="775" t="s">
        <v>734</v>
      </c>
      <c r="AR1180" s="742" t="s">
        <v>748</v>
      </c>
      <c r="AS1180" s="742" t="s">
        <v>8870</v>
      </c>
      <c r="AT1180" s="822" t="s">
        <v>8871</v>
      </c>
      <c r="AU1180" s="743">
        <v>43466</v>
      </c>
      <c r="AV1180" s="743">
        <v>46022</v>
      </c>
      <c r="AW1180" s="744">
        <v>17</v>
      </c>
      <c r="AX1180" s="743">
        <v>45547</v>
      </c>
      <c r="AY1180" s="712" t="s">
        <v>8872</v>
      </c>
      <c r="AZ1180" s="775" t="s">
        <v>737</v>
      </c>
      <c r="BA1180" s="791"/>
      <c r="BB1180" s="793"/>
      <c r="BC1180" s="793" t="s">
        <v>1713</v>
      </c>
      <c r="BD1180" s="793"/>
      <c r="BE1180" s="734" t="s">
        <v>1451</v>
      </c>
      <c r="BF1180" s="944" t="s">
        <v>2095</v>
      </c>
      <c r="BG1180" s="746" t="s">
        <v>737</v>
      </c>
      <c r="BH1180" s="746"/>
      <c r="BI1180" s="747"/>
    </row>
    <row r="1181" spans="1:61" ht="33.75" customHeight="1">
      <c r="A1181" s="846">
        <v>170022115</v>
      </c>
      <c r="B1181" s="834">
        <v>17</v>
      </c>
      <c r="C1181" s="734" t="s">
        <v>1524</v>
      </c>
      <c r="D1181" s="753"/>
      <c r="E1181" s="753" t="s">
        <v>1035</v>
      </c>
      <c r="F1181" s="785"/>
      <c r="G1181" s="754" t="s">
        <v>747</v>
      </c>
      <c r="H1181" s="754" t="s">
        <v>748</v>
      </c>
      <c r="I1181" s="847">
        <v>500</v>
      </c>
      <c r="J1181" s="843" t="s">
        <v>749</v>
      </c>
      <c r="K1181" s="856" t="s">
        <v>8873</v>
      </c>
      <c r="L1181" s="786">
        <v>170022107</v>
      </c>
      <c r="M1181" s="733" t="s">
        <v>8874</v>
      </c>
      <c r="N1181" s="769" t="s">
        <v>8851</v>
      </c>
      <c r="O1181" s="734" t="s">
        <v>8875</v>
      </c>
      <c r="P1181" s="734"/>
      <c r="Q1181" s="760"/>
      <c r="R1181" s="736">
        <v>17620</v>
      </c>
      <c r="S1181" s="760" t="s">
        <v>8876</v>
      </c>
      <c r="T1181" s="728" t="s">
        <v>2084</v>
      </c>
      <c r="U1181" s="737" t="s">
        <v>8877</v>
      </c>
      <c r="V1181" s="736" t="s">
        <v>813</v>
      </c>
      <c r="W1181" s="734" t="s">
        <v>8878</v>
      </c>
      <c r="X1181" s="736" t="s">
        <v>8879</v>
      </c>
      <c r="Y1181" s="736" t="s">
        <v>954</v>
      </c>
      <c r="Z1181" s="736" t="s">
        <v>8880</v>
      </c>
      <c r="AA1181" s="734" t="s">
        <v>8868</v>
      </c>
      <c r="AB1181" s="734" t="s">
        <v>8881</v>
      </c>
      <c r="AC1181" s="736"/>
      <c r="AD1181" s="736">
        <v>17620</v>
      </c>
      <c r="AE1181" s="734" t="s">
        <v>8882</v>
      </c>
      <c r="AF1181" s="736"/>
      <c r="AG1181" s="734"/>
      <c r="AH1181" s="734"/>
      <c r="AI1181" s="734"/>
      <c r="AJ1181" s="734"/>
      <c r="AK1181" s="734"/>
      <c r="AL1181" s="734" t="s">
        <v>8860</v>
      </c>
      <c r="AM1181" s="763"/>
      <c r="AN1181" s="738"/>
      <c r="AO1181" s="1067"/>
      <c r="AP1181" s="691" t="s">
        <v>734</v>
      </c>
      <c r="AQ1181" s="775" t="s">
        <v>734</v>
      </c>
      <c r="AR1181" s="742" t="s">
        <v>748</v>
      </c>
      <c r="AS1181" s="742" t="s">
        <v>8870</v>
      </c>
      <c r="AT1181" s="822" t="s">
        <v>8871</v>
      </c>
      <c r="AU1181" s="743">
        <v>43466</v>
      </c>
      <c r="AV1181" s="743">
        <v>46022</v>
      </c>
      <c r="AW1181" s="744">
        <v>17</v>
      </c>
      <c r="AX1181" s="743">
        <v>45547</v>
      </c>
      <c r="AY1181" s="712" t="s">
        <v>8872</v>
      </c>
      <c r="AZ1181" s="775" t="s">
        <v>737</v>
      </c>
      <c r="BA1181" s="791"/>
      <c r="BB1181" s="793"/>
      <c r="BC1181" s="793" t="s">
        <v>1713</v>
      </c>
      <c r="BD1181" s="793"/>
      <c r="BE1181" s="767" t="s">
        <v>1451</v>
      </c>
      <c r="BF1181" s="944" t="s">
        <v>2095</v>
      </c>
      <c r="BG1181" s="746" t="s">
        <v>737</v>
      </c>
      <c r="BH1181" s="746"/>
      <c r="BI1181" s="747"/>
    </row>
    <row r="1182" spans="1:61" ht="53.25" customHeight="1">
      <c r="A1182" s="846">
        <v>170805667</v>
      </c>
      <c r="B1182" s="834">
        <v>17</v>
      </c>
      <c r="C1182" s="751" t="s">
        <v>1524</v>
      </c>
      <c r="D1182" s="753"/>
      <c r="E1182" s="753" t="s">
        <v>1035</v>
      </c>
      <c r="F1182" s="785"/>
      <c r="G1182" s="754" t="s">
        <v>747</v>
      </c>
      <c r="H1182" s="754" t="s">
        <v>748</v>
      </c>
      <c r="I1182" s="847">
        <v>500</v>
      </c>
      <c r="J1182" s="843" t="s">
        <v>749</v>
      </c>
      <c r="K1182" s="856" t="s">
        <v>8883</v>
      </c>
      <c r="L1182" s="786">
        <v>170025803</v>
      </c>
      <c r="M1182" s="733" t="s">
        <v>8884</v>
      </c>
      <c r="N1182" s="769" t="s">
        <v>8851</v>
      </c>
      <c r="O1182" s="734" t="s">
        <v>8885</v>
      </c>
      <c r="P1182" s="734"/>
      <c r="Q1182" s="760"/>
      <c r="R1182" s="736">
        <v>17240</v>
      </c>
      <c r="S1182" s="760" t="s">
        <v>1508</v>
      </c>
      <c r="T1182" s="728" t="s">
        <v>2084</v>
      </c>
      <c r="U1182" s="737" t="s">
        <v>8886</v>
      </c>
      <c r="V1182" s="736" t="s">
        <v>724</v>
      </c>
      <c r="W1182" s="734" t="s">
        <v>8887</v>
      </c>
      <c r="X1182" s="736" t="s">
        <v>8888</v>
      </c>
      <c r="Y1182" s="736" t="s">
        <v>727</v>
      </c>
      <c r="Z1182" s="736" t="s">
        <v>8889</v>
      </c>
      <c r="AA1182" s="734" t="s">
        <v>8868</v>
      </c>
      <c r="AB1182" s="734" t="s">
        <v>8890</v>
      </c>
      <c r="AC1182" s="736"/>
      <c r="AD1182" s="736">
        <v>17240</v>
      </c>
      <c r="AE1182" s="734" t="s">
        <v>8891</v>
      </c>
      <c r="AF1182" s="736" t="s">
        <v>8892</v>
      </c>
      <c r="AG1182" s="734"/>
      <c r="AH1182" s="734"/>
      <c r="AI1182" s="734"/>
      <c r="AJ1182" s="734"/>
      <c r="AK1182" s="788"/>
      <c r="AL1182" s="734"/>
      <c r="AM1182" s="763"/>
      <c r="AN1182" s="738"/>
      <c r="AO1182" s="739"/>
      <c r="AP1182" s="904" t="s">
        <v>734</v>
      </c>
      <c r="AQ1182" s="775" t="s">
        <v>734</v>
      </c>
      <c r="AR1182" s="742" t="s">
        <v>748</v>
      </c>
      <c r="AS1182" s="742" t="s">
        <v>8870</v>
      </c>
      <c r="AT1182" s="822" t="s">
        <v>8871</v>
      </c>
      <c r="AU1182" s="743">
        <v>43466</v>
      </c>
      <c r="AV1182" s="743">
        <v>46022</v>
      </c>
      <c r="AW1182" s="744">
        <v>17</v>
      </c>
      <c r="AX1182" s="743">
        <v>45547</v>
      </c>
      <c r="AY1182" s="712" t="s">
        <v>8872</v>
      </c>
      <c r="AZ1182" s="775" t="s">
        <v>737</v>
      </c>
      <c r="BA1182" s="791"/>
      <c r="BB1182" s="773" t="s">
        <v>8893</v>
      </c>
      <c r="BC1182" s="793" t="s">
        <v>1713</v>
      </c>
      <c r="BD1182" s="793"/>
      <c r="BE1182" s="767" t="s">
        <v>1434</v>
      </c>
      <c r="BF1182" s="944" t="s">
        <v>2095</v>
      </c>
      <c r="BG1182" s="746" t="s">
        <v>737</v>
      </c>
      <c r="BH1182" s="746"/>
      <c r="BI1182" s="747"/>
    </row>
    <row r="1183" spans="1:61" ht="51" customHeight="1">
      <c r="A1183" s="846">
        <v>170021224</v>
      </c>
      <c r="B1183" s="834">
        <v>17</v>
      </c>
      <c r="C1183" s="751" t="s">
        <v>1524</v>
      </c>
      <c r="D1183" s="753"/>
      <c r="E1183" s="753" t="s">
        <v>1035</v>
      </c>
      <c r="F1183" s="785"/>
      <c r="G1183" s="754" t="s">
        <v>747</v>
      </c>
      <c r="H1183" s="754" t="s">
        <v>748</v>
      </c>
      <c r="I1183" s="847">
        <v>500</v>
      </c>
      <c r="J1183" s="843" t="s">
        <v>749</v>
      </c>
      <c r="K1183" s="856" t="s">
        <v>8894</v>
      </c>
      <c r="L1183" s="786">
        <v>170025886</v>
      </c>
      <c r="M1183" s="733" t="s">
        <v>8895</v>
      </c>
      <c r="N1183" s="769" t="s">
        <v>8851</v>
      </c>
      <c r="O1183" s="734" t="s">
        <v>8896</v>
      </c>
      <c r="P1183" s="734"/>
      <c r="Q1183" s="760"/>
      <c r="R1183" s="736">
        <v>17570</v>
      </c>
      <c r="S1183" s="760" t="s">
        <v>8897</v>
      </c>
      <c r="T1183" s="728" t="s">
        <v>2084</v>
      </c>
      <c r="U1183" s="737" t="s">
        <v>8898</v>
      </c>
      <c r="V1183" s="736" t="s">
        <v>724</v>
      </c>
      <c r="W1183" s="734" t="s">
        <v>8899</v>
      </c>
      <c r="X1183" s="736" t="s">
        <v>8900</v>
      </c>
      <c r="Y1183" s="736" t="s">
        <v>727</v>
      </c>
      <c r="Z1183" s="736" t="s">
        <v>8901</v>
      </c>
      <c r="AA1183" s="734" t="s">
        <v>8868</v>
      </c>
      <c r="AB1183" s="734" t="s">
        <v>8902</v>
      </c>
      <c r="AC1183" s="736"/>
      <c r="AD1183" s="736">
        <v>17570</v>
      </c>
      <c r="AE1183" s="734" t="s">
        <v>8903</v>
      </c>
      <c r="AF1183" s="736"/>
      <c r="AG1183" s="734"/>
      <c r="AH1183" s="734"/>
      <c r="AI1183" s="734"/>
      <c r="AJ1183" s="734"/>
      <c r="AK1183" s="788"/>
      <c r="AL1183" s="734"/>
      <c r="AM1183" s="763"/>
      <c r="AN1183" s="738"/>
      <c r="AO1183" s="739"/>
      <c r="AP1183" s="904" t="s">
        <v>734</v>
      </c>
      <c r="AQ1183" s="775" t="s">
        <v>734</v>
      </c>
      <c r="AR1183" s="742" t="s">
        <v>748</v>
      </c>
      <c r="AS1183" s="742" t="s">
        <v>8870</v>
      </c>
      <c r="AT1183" s="822" t="s">
        <v>8871</v>
      </c>
      <c r="AU1183" s="743">
        <v>43466</v>
      </c>
      <c r="AV1183" s="743">
        <v>46022</v>
      </c>
      <c r="AW1183" s="744">
        <v>17</v>
      </c>
      <c r="AX1183" s="743">
        <v>45547</v>
      </c>
      <c r="AY1183" s="712" t="s">
        <v>8872</v>
      </c>
      <c r="AZ1183" s="775" t="s">
        <v>737</v>
      </c>
      <c r="BA1183" s="791"/>
      <c r="BB1183" s="773" t="s">
        <v>8904</v>
      </c>
      <c r="BC1183" s="793" t="s">
        <v>1713</v>
      </c>
      <c r="BD1183" s="793"/>
      <c r="BE1183" s="767" t="s">
        <v>1434</v>
      </c>
      <c r="BF1183" s="944" t="s">
        <v>2095</v>
      </c>
      <c r="BG1183" s="746" t="s">
        <v>737</v>
      </c>
      <c r="BH1183" s="746"/>
      <c r="BI1183" s="747"/>
    </row>
    <row r="1184" spans="1:61" ht="40.15" customHeight="1">
      <c r="A1184" s="846">
        <v>170016638</v>
      </c>
      <c r="B1184" s="834">
        <v>17</v>
      </c>
      <c r="C1184" s="751" t="s">
        <v>1524</v>
      </c>
      <c r="D1184" s="753"/>
      <c r="E1184" s="753" t="s">
        <v>1035</v>
      </c>
      <c r="F1184" s="785"/>
      <c r="G1184" s="754" t="s">
        <v>747</v>
      </c>
      <c r="H1184" s="754" t="s">
        <v>748</v>
      </c>
      <c r="I1184" s="847">
        <v>500</v>
      </c>
      <c r="J1184" s="843" t="s">
        <v>749</v>
      </c>
      <c r="K1184" s="848" t="s">
        <v>8905</v>
      </c>
      <c r="L1184" s="786">
        <v>170025894</v>
      </c>
      <c r="M1184" s="733" t="s">
        <v>8906</v>
      </c>
      <c r="N1184" s="769" t="s">
        <v>8851</v>
      </c>
      <c r="O1184" s="734" t="s">
        <v>8907</v>
      </c>
      <c r="P1184" s="734"/>
      <c r="Q1184" s="760"/>
      <c r="R1184" s="736">
        <v>17430</v>
      </c>
      <c r="S1184" s="760" t="s">
        <v>8502</v>
      </c>
      <c r="T1184" s="728" t="s">
        <v>2084</v>
      </c>
      <c r="U1184" s="737" t="s">
        <v>8908</v>
      </c>
      <c r="V1184" s="736" t="s">
        <v>813</v>
      </c>
      <c r="W1184" s="734" t="s">
        <v>8909</v>
      </c>
      <c r="X1184" s="736" t="s">
        <v>6489</v>
      </c>
      <c r="Y1184" s="736" t="s">
        <v>954</v>
      </c>
      <c r="Z1184" s="736" t="s">
        <v>8910</v>
      </c>
      <c r="AA1184" s="734" t="s">
        <v>8868</v>
      </c>
      <c r="AB1184" s="734" t="s">
        <v>8911</v>
      </c>
      <c r="AC1184" s="736"/>
      <c r="AD1184" s="736">
        <v>17430</v>
      </c>
      <c r="AE1184" s="734" t="s">
        <v>8502</v>
      </c>
      <c r="AF1184" s="736"/>
      <c r="AG1184" s="734"/>
      <c r="AH1184" s="734"/>
      <c r="AI1184" s="734"/>
      <c r="AJ1184" s="734"/>
      <c r="AK1184" s="788"/>
      <c r="AL1184" s="734"/>
      <c r="AM1184" s="763"/>
      <c r="AN1184" s="738"/>
      <c r="AO1184" s="739"/>
      <c r="AP1184" s="904" t="s">
        <v>734</v>
      </c>
      <c r="AQ1184" s="775" t="s">
        <v>734</v>
      </c>
      <c r="AR1184" s="742" t="s">
        <v>748</v>
      </c>
      <c r="AS1184" s="742" t="s">
        <v>8870</v>
      </c>
      <c r="AT1184" s="822" t="s">
        <v>8871</v>
      </c>
      <c r="AU1184" s="743">
        <v>43466</v>
      </c>
      <c r="AV1184" s="743">
        <v>46022</v>
      </c>
      <c r="AW1184" s="744">
        <v>17</v>
      </c>
      <c r="AX1184" s="743">
        <v>45547</v>
      </c>
      <c r="AY1184" s="712" t="s">
        <v>8872</v>
      </c>
      <c r="AZ1184" s="775" t="s">
        <v>737</v>
      </c>
      <c r="BA1184" s="791"/>
      <c r="BB1184" s="773" t="s">
        <v>8912</v>
      </c>
      <c r="BC1184" s="793" t="s">
        <v>1713</v>
      </c>
      <c r="BD1184" s="793"/>
      <c r="BE1184" s="767" t="s">
        <v>1434</v>
      </c>
      <c r="BF1184" s="785" t="s">
        <v>2095</v>
      </c>
      <c r="BG1184" s="746" t="s">
        <v>737</v>
      </c>
      <c r="BH1184" s="746"/>
      <c r="BI1184" s="747"/>
    </row>
    <row r="1185" spans="1:61" ht="40.15" customHeight="1">
      <c r="A1185" s="846">
        <v>170801252</v>
      </c>
      <c r="B1185" s="834">
        <v>17</v>
      </c>
      <c r="C1185" s="734" t="s">
        <v>1524</v>
      </c>
      <c r="D1185" s="728"/>
      <c r="E1185" s="753" t="s">
        <v>1035</v>
      </c>
      <c r="F1185" s="785"/>
      <c r="G1185" s="754" t="s">
        <v>747</v>
      </c>
      <c r="H1185" s="754" t="s">
        <v>748</v>
      </c>
      <c r="I1185" s="847">
        <v>500</v>
      </c>
      <c r="J1185" s="843" t="s">
        <v>749</v>
      </c>
      <c r="K1185" s="856" t="s">
        <v>8913</v>
      </c>
      <c r="L1185" s="786">
        <v>170025902</v>
      </c>
      <c r="M1185" s="733" t="s">
        <v>8914</v>
      </c>
      <c r="N1185" s="769" t="s">
        <v>8851</v>
      </c>
      <c r="O1185" s="734" t="s">
        <v>8915</v>
      </c>
      <c r="P1185" s="734"/>
      <c r="Q1185" s="760"/>
      <c r="R1185" s="736">
        <v>17132</v>
      </c>
      <c r="S1185" s="760" t="s">
        <v>8916</v>
      </c>
      <c r="T1185" s="728" t="s">
        <v>2084</v>
      </c>
      <c r="U1185" s="737" t="s">
        <v>8917</v>
      </c>
      <c r="V1185" s="736" t="s">
        <v>813</v>
      </c>
      <c r="W1185" s="734" t="s">
        <v>8918</v>
      </c>
      <c r="X1185" s="736" t="s">
        <v>4849</v>
      </c>
      <c r="Y1185" s="736" t="s">
        <v>954</v>
      </c>
      <c r="Z1185" s="736" t="s">
        <v>8919</v>
      </c>
      <c r="AA1185" s="734" t="s">
        <v>8868</v>
      </c>
      <c r="AB1185" s="734" t="s">
        <v>8920</v>
      </c>
      <c r="AC1185" s="736"/>
      <c r="AD1185" s="736">
        <v>17120</v>
      </c>
      <c r="AE1185" s="734" t="s">
        <v>8921</v>
      </c>
      <c r="AF1185" s="736"/>
      <c r="AG1185" s="734"/>
      <c r="AH1185" s="734"/>
      <c r="AI1185" s="734"/>
      <c r="AJ1185" s="734"/>
      <c r="AK1185" s="734"/>
      <c r="AL1185" s="734" t="s">
        <v>8860</v>
      </c>
      <c r="AM1185" s="763"/>
      <c r="AN1185" s="738"/>
      <c r="AO1185" s="1067"/>
      <c r="AP1185" s="691" t="s">
        <v>734</v>
      </c>
      <c r="AQ1185" s="775" t="s">
        <v>734</v>
      </c>
      <c r="AR1185" s="742" t="s">
        <v>748</v>
      </c>
      <c r="AS1185" s="742" t="s">
        <v>8870</v>
      </c>
      <c r="AT1185" s="822" t="s">
        <v>8871</v>
      </c>
      <c r="AU1185" s="743">
        <v>43466</v>
      </c>
      <c r="AV1185" s="743">
        <v>46022</v>
      </c>
      <c r="AW1185" s="744">
        <v>17</v>
      </c>
      <c r="AX1185" s="743">
        <v>45547</v>
      </c>
      <c r="AY1185" s="712" t="s">
        <v>8872</v>
      </c>
      <c r="AZ1185" s="775" t="s">
        <v>737</v>
      </c>
      <c r="BA1185" s="791"/>
      <c r="BB1185" s="791" t="s">
        <v>8922</v>
      </c>
      <c r="BC1185" s="793" t="s">
        <v>1713</v>
      </c>
      <c r="BD1185" s="793"/>
      <c r="BE1185" s="734" t="s">
        <v>1451</v>
      </c>
      <c r="BF1185" s="785" t="s">
        <v>2095</v>
      </c>
      <c r="BG1185" s="746" t="s">
        <v>737</v>
      </c>
      <c r="BH1185" s="746"/>
      <c r="BI1185" s="747"/>
    </row>
    <row r="1186" spans="1:61" ht="40.15" customHeight="1">
      <c r="A1186" s="846">
        <v>170804413</v>
      </c>
      <c r="B1186" s="834">
        <v>17</v>
      </c>
      <c r="C1186" s="734" t="s">
        <v>1524</v>
      </c>
      <c r="D1186" s="753"/>
      <c r="E1186" s="753" t="s">
        <v>1035</v>
      </c>
      <c r="F1186" s="785"/>
      <c r="G1186" s="754" t="s">
        <v>747</v>
      </c>
      <c r="H1186" s="754" t="s">
        <v>748</v>
      </c>
      <c r="I1186" s="847">
        <v>500</v>
      </c>
      <c r="J1186" s="843" t="s">
        <v>749</v>
      </c>
      <c r="K1186" s="856" t="s">
        <v>8923</v>
      </c>
      <c r="L1186" s="786">
        <v>170026322</v>
      </c>
      <c r="M1186" s="733" t="s">
        <v>8924</v>
      </c>
      <c r="N1186" s="769" t="s">
        <v>8851</v>
      </c>
      <c r="O1186" s="734" t="s">
        <v>8925</v>
      </c>
      <c r="P1186" s="734"/>
      <c r="Q1186" s="760"/>
      <c r="R1186" s="736">
        <v>17450</v>
      </c>
      <c r="S1186" s="760" t="s">
        <v>8926</v>
      </c>
      <c r="T1186" s="728" t="s">
        <v>2084</v>
      </c>
      <c r="U1186" s="737" t="s">
        <v>8927</v>
      </c>
      <c r="V1186" s="736"/>
      <c r="W1186" s="734"/>
      <c r="X1186" s="736"/>
      <c r="Y1186" s="736"/>
      <c r="Z1186" s="736" t="s">
        <v>8928</v>
      </c>
      <c r="AA1186" s="734" t="s">
        <v>8868</v>
      </c>
      <c r="AB1186" s="734" t="s">
        <v>8929</v>
      </c>
      <c r="AC1186" s="736"/>
      <c r="AD1186" s="736">
        <v>17450</v>
      </c>
      <c r="AE1186" s="734" t="s">
        <v>8926</v>
      </c>
      <c r="AF1186" s="736" t="s">
        <v>8928</v>
      </c>
      <c r="AG1186" s="734"/>
      <c r="AH1186" s="734"/>
      <c r="AI1186" s="734"/>
      <c r="AJ1186" s="734"/>
      <c r="AK1186" s="788" t="s">
        <v>8930</v>
      </c>
      <c r="AL1186" s="734" t="s">
        <v>8860</v>
      </c>
      <c r="AM1186" s="763"/>
      <c r="AN1186" s="738"/>
      <c r="AO1186" s="772"/>
      <c r="AP1186" s="691" t="s">
        <v>734</v>
      </c>
      <c r="AQ1186" s="775" t="s">
        <v>734</v>
      </c>
      <c r="AR1186" s="742" t="s">
        <v>748</v>
      </c>
      <c r="AS1186" s="742" t="s">
        <v>8870</v>
      </c>
      <c r="AT1186" s="822" t="s">
        <v>8871</v>
      </c>
      <c r="AU1186" s="743">
        <v>43466</v>
      </c>
      <c r="AV1186" s="743">
        <v>46022</v>
      </c>
      <c r="AW1186" s="744">
        <v>17</v>
      </c>
      <c r="AX1186" s="743">
        <v>45547</v>
      </c>
      <c r="AY1186" s="712" t="s">
        <v>8872</v>
      </c>
      <c r="AZ1186" s="775" t="s">
        <v>737</v>
      </c>
      <c r="BA1186" s="791"/>
      <c r="BB1186" s="791" t="s">
        <v>8931</v>
      </c>
      <c r="BC1186" s="793" t="s">
        <v>1713</v>
      </c>
      <c r="BD1186" s="793"/>
      <c r="BE1186" s="767" t="s">
        <v>1451</v>
      </c>
      <c r="BF1186" s="785" t="s">
        <v>2095</v>
      </c>
      <c r="BG1186" s="746" t="s">
        <v>737</v>
      </c>
      <c r="BH1186" s="746"/>
      <c r="BI1186" s="747"/>
    </row>
    <row r="1187" spans="1:61" ht="40.15" customHeight="1">
      <c r="A1187" s="846">
        <v>170802227</v>
      </c>
      <c r="B1187" s="834">
        <v>17</v>
      </c>
      <c r="C1187" s="734" t="s">
        <v>1524</v>
      </c>
      <c r="D1187" s="753"/>
      <c r="E1187" s="753" t="s">
        <v>1035</v>
      </c>
      <c r="F1187" s="785"/>
      <c r="G1187" s="754" t="s">
        <v>747</v>
      </c>
      <c r="H1187" s="754" t="s">
        <v>748</v>
      </c>
      <c r="I1187" s="847">
        <v>500</v>
      </c>
      <c r="J1187" s="843" t="s">
        <v>749</v>
      </c>
      <c r="K1187" s="856" t="s">
        <v>8932</v>
      </c>
      <c r="L1187" s="786">
        <v>170027023</v>
      </c>
      <c r="M1187" s="733" t="s">
        <v>8933</v>
      </c>
      <c r="N1187" s="769" t="s">
        <v>8851</v>
      </c>
      <c r="O1187" s="734" t="s">
        <v>8934</v>
      </c>
      <c r="P1187" s="734"/>
      <c r="Q1187" s="760"/>
      <c r="R1187" s="736">
        <v>17300</v>
      </c>
      <c r="S1187" s="760" t="s">
        <v>2622</v>
      </c>
      <c r="T1187" s="728" t="s">
        <v>2084</v>
      </c>
      <c r="U1187" s="737" t="s">
        <v>8935</v>
      </c>
      <c r="V1187" s="736"/>
      <c r="W1187" s="734"/>
      <c r="X1187" s="736"/>
      <c r="Y1187" s="736"/>
      <c r="Z1187" s="736" t="s">
        <v>8936</v>
      </c>
      <c r="AA1187" s="734" t="s">
        <v>8868</v>
      </c>
      <c r="AB1187" s="734" t="s">
        <v>8937</v>
      </c>
      <c r="AC1187" s="736"/>
      <c r="AD1187" s="736">
        <v>17300</v>
      </c>
      <c r="AE1187" s="734" t="s">
        <v>2622</v>
      </c>
      <c r="AF1187" s="736"/>
      <c r="AG1187" s="734"/>
      <c r="AH1187" s="734"/>
      <c r="AI1187" s="734"/>
      <c r="AJ1187" s="734"/>
      <c r="AK1187" s="734"/>
      <c r="AL1187" s="734" t="s">
        <v>8860</v>
      </c>
      <c r="AM1187" s="763"/>
      <c r="AN1187" s="738"/>
      <c r="AO1187" s="772"/>
      <c r="AP1187" s="691" t="s">
        <v>734</v>
      </c>
      <c r="AQ1187" s="775" t="s">
        <v>734</v>
      </c>
      <c r="AR1187" s="742" t="s">
        <v>748</v>
      </c>
      <c r="AS1187" s="742" t="s">
        <v>8870</v>
      </c>
      <c r="AT1187" s="822" t="s">
        <v>8871</v>
      </c>
      <c r="AU1187" s="743">
        <v>43466</v>
      </c>
      <c r="AV1187" s="743">
        <v>46022</v>
      </c>
      <c r="AW1187" s="744">
        <v>17</v>
      </c>
      <c r="AX1187" s="743">
        <v>45547</v>
      </c>
      <c r="AY1187" s="712" t="s">
        <v>8872</v>
      </c>
      <c r="AZ1187" s="775" t="s">
        <v>737</v>
      </c>
      <c r="BA1187" s="791"/>
      <c r="BB1187" s="791" t="s">
        <v>8938</v>
      </c>
      <c r="BC1187" s="793" t="s">
        <v>1713</v>
      </c>
      <c r="BD1187" s="793"/>
      <c r="BE1187" s="767" t="s">
        <v>1451</v>
      </c>
      <c r="BF1187" s="785" t="s">
        <v>2095</v>
      </c>
      <c r="BG1187" s="746" t="s">
        <v>737</v>
      </c>
      <c r="BH1187" s="746"/>
      <c r="BI1187" s="747"/>
    </row>
    <row r="1188" spans="1:61" ht="57" customHeight="1">
      <c r="A1188" s="846">
        <v>170805691</v>
      </c>
      <c r="B1188" s="834">
        <v>17</v>
      </c>
      <c r="C1188" s="751" t="s">
        <v>1524</v>
      </c>
      <c r="D1188" s="753"/>
      <c r="E1188" s="753" t="s">
        <v>1035</v>
      </c>
      <c r="F1188" s="785"/>
      <c r="G1188" s="754" t="s">
        <v>747</v>
      </c>
      <c r="H1188" s="754" t="s">
        <v>748</v>
      </c>
      <c r="I1188" s="847">
        <v>500</v>
      </c>
      <c r="J1188" s="843" t="s">
        <v>749</v>
      </c>
      <c r="K1188" s="856" t="s">
        <v>8939</v>
      </c>
      <c r="L1188" s="786">
        <v>170805683</v>
      </c>
      <c r="M1188" s="733" t="s">
        <v>8940</v>
      </c>
      <c r="N1188" s="769" t="s">
        <v>8851</v>
      </c>
      <c r="O1188" s="734" t="s">
        <v>8941</v>
      </c>
      <c r="P1188" s="734"/>
      <c r="Q1188" s="760"/>
      <c r="R1188" s="736">
        <v>17150</v>
      </c>
      <c r="S1188" s="760" t="s">
        <v>8942</v>
      </c>
      <c r="T1188" s="728" t="s">
        <v>2084</v>
      </c>
      <c r="U1188" s="737" t="s">
        <v>8943</v>
      </c>
      <c r="V1188" s="736" t="s">
        <v>724</v>
      </c>
      <c r="W1188" s="734" t="s">
        <v>8944</v>
      </c>
      <c r="X1188" s="736" t="s">
        <v>935</v>
      </c>
      <c r="Y1188" s="736" t="s">
        <v>727</v>
      </c>
      <c r="Z1188" s="736" t="s">
        <v>8945</v>
      </c>
      <c r="AA1188" s="734" t="s">
        <v>8868</v>
      </c>
      <c r="AB1188" s="734" t="s">
        <v>8946</v>
      </c>
      <c r="AC1188" s="736"/>
      <c r="AD1188" s="736">
        <v>17150</v>
      </c>
      <c r="AE1188" s="734" t="s">
        <v>8947</v>
      </c>
      <c r="AF1188" s="736" t="s">
        <v>8945</v>
      </c>
      <c r="AG1188" s="734"/>
      <c r="AH1188" s="734"/>
      <c r="AI1188" s="734"/>
      <c r="AJ1188" s="734"/>
      <c r="AK1188" s="788"/>
      <c r="AL1188" s="734"/>
      <c r="AM1188" s="763"/>
      <c r="AN1188" s="738"/>
      <c r="AO1188" s="739"/>
      <c r="AP1188" s="904" t="s">
        <v>734</v>
      </c>
      <c r="AQ1188" s="775" t="s">
        <v>734</v>
      </c>
      <c r="AR1188" s="742" t="s">
        <v>748</v>
      </c>
      <c r="AS1188" s="742" t="s">
        <v>8870</v>
      </c>
      <c r="AT1188" s="822" t="s">
        <v>8871</v>
      </c>
      <c r="AU1188" s="743">
        <v>43466</v>
      </c>
      <c r="AV1188" s="743">
        <v>46022</v>
      </c>
      <c r="AW1188" s="744">
        <v>17</v>
      </c>
      <c r="AX1188" s="743">
        <v>45547</v>
      </c>
      <c r="AY1188" s="712" t="s">
        <v>8872</v>
      </c>
      <c r="AZ1188" s="775" t="s">
        <v>737</v>
      </c>
      <c r="BA1188" s="791"/>
      <c r="BB1188" s="773" t="s">
        <v>8948</v>
      </c>
      <c r="BC1188" s="793" t="s">
        <v>1713</v>
      </c>
      <c r="BD1188" s="793"/>
      <c r="BE1188" s="767" t="s">
        <v>1434</v>
      </c>
      <c r="BF1188" s="944" t="s">
        <v>2095</v>
      </c>
      <c r="BG1188" s="746" t="s">
        <v>737</v>
      </c>
      <c r="BH1188" s="746"/>
      <c r="BI1188" s="747"/>
    </row>
    <row r="1189" spans="1:61" ht="40.15" customHeight="1">
      <c r="A1189" s="749">
        <v>330786252</v>
      </c>
      <c r="B1189" s="825">
        <v>33</v>
      </c>
      <c r="C1189" s="751" t="s">
        <v>857</v>
      </c>
      <c r="D1189" s="752"/>
      <c r="E1189" s="727" t="s">
        <v>1411</v>
      </c>
      <c r="F1189" s="899"/>
      <c r="G1189" s="736" t="s">
        <v>747</v>
      </c>
      <c r="H1189" s="754" t="s">
        <v>748</v>
      </c>
      <c r="I1189" s="755">
        <v>500</v>
      </c>
      <c r="J1189" s="756" t="s">
        <v>749</v>
      </c>
      <c r="K1189" s="778" t="s">
        <v>8949</v>
      </c>
      <c r="L1189" s="758">
        <v>330001504</v>
      </c>
      <c r="M1189" s="733" t="s">
        <v>8950</v>
      </c>
      <c r="N1189" s="769" t="s">
        <v>8851</v>
      </c>
      <c r="O1189" s="734" t="s">
        <v>8951</v>
      </c>
      <c r="P1189" s="760"/>
      <c r="Q1189" s="736"/>
      <c r="R1189" s="736">
        <v>33370</v>
      </c>
      <c r="S1189" s="761" t="s">
        <v>8952</v>
      </c>
      <c r="T1189" s="728" t="s">
        <v>2084</v>
      </c>
      <c r="U1189" s="737" t="s">
        <v>8953</v>
      </c>
      <c r="V1189" s="736"/>
      <c r="W1189" s="736"/>
      <c r="X1189" s="736"/>
      <c r="Y1189" s="736"/>
      <c r="Z1189" s="736" t="s">
        <v>8954</v>
      </c>
      <c r="AA1189" s="736" t="s">
        <v>8955</v>
      </c>
      <c r="AB1189" s="734"/>
      <c r="AC1189" s="736"/>
      <c r="AD1189" s="736">
        <v>33370</v>
      </c>
      <c r="AE1189" s="734" t="s">
        <v>8952</v>
      </c>
      <c r="AF1189" s="736" t="s">
        <v>8954</v>
      </c>
      <c r="AG1189" s="736"/>
      <c r="AH1189" s="734"/>
      <c r="AI1189" s="734"/>
      <c r="AJ1189" s="734"/>
      <c r="AK1189" s="734"/>
      <c r="AL1189" s="736"/>
      <c r="AM1189" s="763"/>
      <c r="AN1189" s="738"/>
      <c r="AO1189" s="739"/>
      <c r="AP1189" s="936" t="s">
        <v>734</v>
      </c>
      <c r="AQ1189" s="822" t="s">
        <v>734</v>
      </c>
      <c r="AR1189" s="742" t="s">
        <v>748</v>
      </c>
      <c r="AS1189" s="742" t="s">
        <v>8956</v>
      </c>
      <c r="AT1189" s="742"/>
      <c r="AU1189" s="743">
        <v>43189</v>
      </c>
      <c r="AV1189" s="743">
        <v>45014</v>
      </c>
      <c r="AW1189" s="744">
        <v>33</v>
      </c>
      <c r="AX1189" s="743">
        <v>43189</v>
      </c>
      <c r="AY1189" s="742" t="s">
        <v>8957</v>
      </c>
      <c r="AZ1189" s="743"/>
      <c r="BA1189" s="734"/>
      <c r="BB1189" s="736"/>
      <c r="BC1189" s="736"/>
      <c r="BD1189" s="736"/>
      <c r="BE1189" s="776" t="s">
        <v>3531</v>
      </c>
      <c r="BF1189" s="979" t="s">
        <v>1942</v>
      </c>
      <c r="BG1189" s="746" t="s">
        <v>737</v>
      </c>
      <c r="BH1189" s="746"/>
      <c r="BI1189" s="747"/>
    </row>
    <row r="1190" spans="1:61" ht="40.15" customHeight="1">
      <c r="A1190" s="749">
        <v>330786385</v>
      </c>
      <c r="B1190" s="825">
        <v>33</v>
      </c>
      <c r="C1190" s="751" t="s">
        <v>1358</v>
      </c>
      <c r="D1190" s="752"/>
      <c r="E1190" s="727" t="s">
        <v>1411</v>
      </c>
      <c r="F1190" s="752"/>
      <c r="G1190" s="736" t="s">
        <v>747</v>
      </c>
      <c r="H1190" s="754" t="s">
        <v>748</v>
      </c>
      <c r="I1190" s="755">
        <v>500</v>
      </c>
      <c r="J1190" s="756" t="s">
        <v>749</v>
      </c>
      <c r="K1190" s="757" t="s">
        <v>8958</v>
      </c>
      <c r="L1190" s="758">
        <v>330001587</v>
      </c>
      <c r="M1190" s="733" t="s">
        <v>8959</v>
      </c>
      <c r="N1190" s="769" t="s">
        <v>8851</v>
      </c>
      <c r="O1190" s="734" t="s">
        <v>8960</v>
      </c>
      <c r="P1190" s="760"/>
      <c r="Q1190" s="736"/>
      <c r="R1190" s="736">
        <v>33370</v>
      </c>
      <c r="S1190" s="761" t="s">
        <v>8961</v>
      </c>
      <c r="T1190" s="728" t="s">
        <v>722</v>
      </c>
      <c r="U1190" s="737" t="s">
        <v>8962</v>
      </c>
      <c r="V1190" s="736"/>
      <c r="W1190" s="736"/>
      <c r="X1190" s="736"/>
      <c r="Y1190" s="736"/>
      <c r="Z1190" s="736" t="s">
        <v>8963</v>
      </c>
      <c r="AA1190" s="736" t="s">
        <v>8955</v>
      </c>
      <c r="AB1190" s="734"/>
      <c r="AC1190" s="736"/>
      <c r="AD1190" s="736">
        <v>33370</v>
      </c>
      <c r="AE1190" s="734" t="s">
        <v>8961</v>
      </c>
      <c r="AF1190" s="736" t="s">
        <v>8963</v>
      </c>
      <c r="AG1190" s="736"/>
      <c r="AH1190" s="736"/>
      <c r="AI1190" s="736"/>
      <c r="AJ1190" s="736"/>
      <c r="AK1190" s="736"/>
      <c r="AL1190" s="736"/>
      <c r="AM1190" s="763"/>
      <c r="AN1190" s="738"/>
      <c r="AO1190" s="764"/>
      <c r="AP1190" s="691" t="s">
        <v>734</v>
      </c>
      <c r="AQ1190" s="691" t="s">
        <v>737</v>
      </c>
      <c r="AR1190" s="691"/>
      <c r="AS1190" s="752"/>
      <c r="AT1190" s="691"/>
      <c r="AU1190" s="765" t="s">
        <v>763</v>
      </c>
      <c r="AV1190" s="765" t="s">
        <v>763</v>
      </c>
      <c r="AW1190" s="766" t="s">
        <v>763</v>
      </c>
      <c r="AX1190" s="765"/>
      <c r="AY1190" s="691"/>
      <c r="AZ1190" s="752"/>
      <c r="BA1190" s="734"/>
      <c r="BB1190" s="736"/>
      <c r="BC1190" s="736"/>
      <c r="BD1190" s="736"/>
      <c r="BE1190" s="767" t="s">
        <v>825</v>
      </c>
      <c r="BF1190" s="794" t="s">
        <v>858</v>
      </c>
      <c r="BG1190" s="746" t="s">
        <v>737</v>
      </c>
      <c r="BH1190" s="746"/>
      <c r="BI1190" s="747"/>
    </row>
    <row r="1191" spans="1:61" ht="24">
      <c r="A1191" s="749">
        <v>330798208</v>
      </c>
      <c r="B1191" s="825">
        <v>33</v>
      </c>
      <c r="C1191" s="751" t="s">
        <v>857</v>
      </c>
      <c r="D1191" s="752"/>
      <c r="E1191" s="727" t="s">
        <v>1411</v>
      </c>
      <c r="F1191" s="899"/>
      <c r="G1191" s="736" t="s">
        <v>747</v>
      </c>
      <c r="H1191" s="754" t="s">
        <v>748</v>
      </c>
      <c r="I1191" s="755">
        <v>500</v>
      </c>
      <c r="J1191" s="756" t="s">
        <v>749</v>
      </c>
      <c r="K1191" s="757" t="s">
        <v>8964</v>
      </c>
      <c r="L1191" s="758">
        <v>330005471</v>
      </c>
      <c r="M1191" s="733" t="s">
        <v>8965</v>
      </c>
      <c r="N1191" s="769" t="s">
        <v>8851</v>
      </c>
      <c r="O1191" s="734" t="s">
        <v>8966</v>
      </c>
      <c r="P1191" s="760"/>
      <c r="Q1191" s="736"/>
      <c r="R1191" s="736">
        <v>33700</v>
      </c>
      <c r="S1191" s="761" t="s">
        <v>1657</v>
      </c>
      <c r="T1191" s="728" t="s">
        <v>2084</v>
      </c>
      <c r="U1191" s="737" t="s">
        <v>8967</v>
      </c>
      <c r="V1191" s="736"/>
      <c r="W1191" s="736"/>
      <c r="X1191" s="736"/>
      <c r="Y1191" s="736"/>
      <c r="Z1191" s="736" t="s">
        <v>8968</v>
      </c>
      <c r="AA1191" s="736" t="s">
        <v>8955</v>
      </c>
      <c r="AB1191" s="734" t="s">
        <v>8966</v>
      </c>
      <c r="AC1191" s="736"/>
      <c r="AD1191" s="736">
        <v>33700</v>
      </c>
      <c r="AE1191" s="734" t="s">
        <v>1657</v>
      </c>
      <c r="AF1191" s="736" t="s">
        <v>8969</v>
      </c>
      <c r="AG1191" s="736"/>
      <c r="AH1191" s="734" t="s">
        <v>8970</v>
      </c>
      <c r="AI1191" s="734" t="s">
        <v>8971</v>
      </c>
      <c r="AJ1191" s="734" t="s">
        <v>8972</v>
      </c>
      <c r="AK1191" s="734" t="s">
        <v>8973</v>
      </c>
      <c r="AL1191" s="736"/>
      <c r="AM1191" s="763"/>
      <c r="AN1191" s="738"/>
      <c r="AO1191" s="739"/>
      <c r="AP1191" s="936" t="s">
        <v>734</v>
      </c>
      <c r="AQ1191" s="822" t="s">
        <v>734</v>
      </c>
      <c r="AR1191" s="742" t="s">
        <v>748</v>
      </c>
      <c r="AS1191" s="742" t="s">
        <v>8956</v>
      </c>
      <c r="AT1191" s="742"/>
      <c r="AU1191" s="743">
        <v>43189</v>
      </c>
      <c r="AV1191" s="743">
        <v>45014</v>
      </c>
      <c r="AW1191" s="744">
        <v>33</v>
      </c>
      <c r="AX1191" s="743">
        <v>43189</v>
      </c>
      <c r="AY1191" s="742" t="s">
        <v>8957</v>
      </c>
      <c r="AZ1191" s="743"/>
      <c r="BA1191" s="734"/>
      <c r="BB1191" s="736"/>
      <c r="BC1191" s="736"/>
      <c r="BD1191" s="736"/>
      <c r="BE1191" s="776" t="s">
        <v>3531</v>
      </c>
      <c r="BF1191" s="753" t="s">
        <v>1942</v>
      </c>
      <c r="BG1191" s="746" t="s">
        <v>737</v>
      </c>
      <c r="BH1191" s="746"/>
      <c r="BI1191" s="747"/>
    </row>
    <row r="1192" spans="1:61" ht="72">
      <c r="A1192" s="749">
        <v>330798661</v>
      </c>
      <c r="B1192" s="825">
        <v>33</v>
      </c>
      <c r="C1192" s="734" t="s">
        <v>857</v>
      </c>
      <c r="D1192" s="752"/>
      <c r="E1192" s="753" t="s">
        <v>1411</v>
      </c>
      <c r="F1192" s="752"/>
      <c r="G1192" s="736" t="s">
        <v>747</v>
      </c>
      <c r="H1192" s="754" t="s">
        <v>748</v>
      </c>
      <c r="I1192" s="755">
        <v>500</v>
      </c>
      <c r="J1192" s="756" t="s">
        <v>749</v>
      </c>
      <c r="K1192" s="757" t="s">
        <v>8974</v>
      </c>
      <c r="L1192" s="758">
        <v>330005703</v>
      </c>
      <c r="M1192" s="733" t="s">
        <v>8975</v>
      </c>
      <c r="N1192" s="769" t="s">
        <v>8851</v>
      </c>
      <c r="O1192" s="734" t="s">
        <v>8976</v>
      </c>
      <c r="P1192" s="760"/>
      <c r="Q1192" s="736"/>
      <c r="R1192" s="736">
        <v>33115</v>
      </c>
      <c r="S1192" s="761" t="s">
        <v>4350</v>
      </c>
      <c r="T1192" s="728" t="s">
        <v>2084</v>
      </c>
      <c r="U1192" s="737" t="s">
        <v>8977</v>
      </c>
      <c r="V1192" s="736"/>
      <c r="W1192" s="736"/>
      <c r="X1192" s="736"/>
      <c r="Y1192" s="736"/>
      <c r="Z1192" s="736" t="s">
        <v>8978</v>
      </c>
      <c r="AA1192" s="736" t="s">
        <v>8955</v>
      </c>
      <c r="AB1192" s="734"/>
      <c r="AC1192" s="736"/>
      <c r="AD1192" s="736">
        <v>33260</v>
      </c>
      <c r="AE1192" s="734" t="s">
        <v>4350</v>
      </c>
      <c r="AF1192" s="736" t="s">
        <v>8978</v>
      </c>
      <c r="AG1192" s="736"/>
      <c r="AH1192" s="736"/>
      <c r="AI1192" s="736"/>
      <c r="AJ1192" s="734"/>
      <c r="AK1192" s="736"/>
      <c r="AL1192" s="736"/>
      <c r="AM1192" s="763"/>
      <c r="AN1192" s="738"/>
      <c r="AO1192" s="739"/>
      <c r="AP1192" s="691" t="s">
        <v>734</v>
      </c>
      <c r="AQ1192" s="742" t="s">
        <v>734</v>
      </c>
      <c r="AR1192" s="742" t="s">
        <v>748</v>
      </c>
      <c r="AS1192" s="897" t="s">
        <v>8979</v>
      </c>
      <c r="AT1192" s="897" t="s">
        <v>8980</v>
      </c>
      <c r="AU1192" s="743">
        <v>43190</v>
      </c>
      <c r="AV1192" s="743">
        <v>45015</v>
      </c>
      <c r="AW1192" s="744" t="s">
        <v>763</v>
      </c>
      <c r="AX1192" s="743">
        <v>43439</v>
      </c>
      <c r="AY1192" s="742" t="s">
        <v>8981</v>
      </c>
      <c r="AZ1192" s="775"/>
      <c r="BA1192" s="734" t="s">
        <v>8982</v>
      </c>
      <c r="BB1192" s="736"/>
      <c r="BC1192" s="736"/>
      <c r="BD1192" s="736"/>
      <c r="BE1192" s="734" t="s">
        <v>855</v>
      </c>
      <c r="BF1192" s="753" t="s">
        <v>1942</v>
      </c>
      <c r="BG1192" s="746" t="s">
        <v>737</v>
      </c>
      <c r="BH1192" s="746"/>
      <c r="BI1192" s="747"/>
    </row>
    <row r="1193" spans="1:61" ht="36" customHeight="1">
      <c r="A1193" s="749">
        <v>330026428</v>
      </c>
      <c r="B1193" s="825">
        <v>33</v>
      </c>
      <c r="C1193" s="751" t="s">
        <v>857</v>
      </c>
      <c r="D1193" s="752"/>
      <c r="E1193" s="727" t="s">
        <v>1411</v>
      </c>
      <c r="F1193" s="899"/>
      <c r="G1193" s="736" t="s">
        <v>747</v>
      </c>
      <c r="H1193" s="754" t="s">
        <v>748</v>
      </c>
      <c r="I1193" s="755">
        <v>500</v>
      </c>
      <c r="J1193" s="756" t="s">
        <v>749</v>
      </c>
      <c r="K1193" s="757" t="s">
        <v>8983</v>
      </c>
      <c r="L1193" s="758">
        <v>330026378</v>
      </c>
      <c r="M1193" s="733" t="s">
        <v>8984</v>
      </c>
      <c r="N1193" s="769" t="s">
        <v>8851</v>
      </c>
      <c r="O1193" s="734" t="s">
        <v>8985</v>
      </c>
      <c r="P1193" s="760"/>
      <c r="Q1193" s="736"/>
      <c r="R1193" s="736">
        <v>33290</v>
      </c>
      <c r="S1193" s="761" t="s">
        <v>8986</v>
      </c>
      <c r="T1193" s="728" t="s">
        <v>2084</v>
      </c>
      <c r="U1193" s="737" t="s">
        <v>8987</v>
      </c>
      <c r="V1193" s="736"/>
      <c r="W1193" s="736"/>
      <c r="X1193" s="736"/>
      <c r="Y1193" s="736"/>
      <c r="Z1193" s="736" t="s">
        <v>8988</v>
      </c>
      <c r="AA1193" s="736" t="s">
        <v>8955</v>
      </c>
      <c r="AB1193" s="734" t="s">
        <v>8985</v>
      </c>
      <c r="AC1193" s="736"/>
      <c r="AD1193" s="736">
        <v>33290</v>
      </c>
      <c r="AE1193" s="734" t="s">
        <v>8986</v>
      </c>
      <c r="AF1193" s="736"/>
      <c r="AG1193" s="736"/>
      <c r="AH1193" s="734"/>
      <c r="AI1193" s="734"/>
      <c r="AJ1193" s="734"/>
      <c r="AK1193" s="734"/>
      <c r="AL1193" s="736"/>
      <c r="AM1193" s="763"/>
      <c r="AN1193" s="738"/>
      <c r="AO1193" s="739"/>
      <c r="AP1193" s="936" t="s">
        <v>734</v>
      </c>
      <c r="AQ1193" s="822" t="s">
        <v>734</v>
      </c>
      <c r="AR1193" s="742" t="s">
        <v>748</v>
      </c>
      <c r="AS1193" s="742" t="s">
        <v>8956</v>
      </c>
      <c r="AT1193" s="742"/>
      <c r="AU1193" s="743">
        <v>43189</v>
      </c>
      <c r="AV1193" s="743">
        <v>45014</v>
      </c>
      <c r="AW1193" s="744">
        <v>33</v>
      </c>
      <c r="AX1193" s="743">
        <v>43189</v>
      </c>
      <c r="AY1193" s="742" t="s">
        <v>8957</v>
      </c>
      <c r="AZ1193" s="743"/>
      <c r="BA1193" s="734"/>
      <c r="BB1193" s="736"/>
      <c r="BC1193" s="736"/>
      <c r="BD1193" s="736"/>
      <c r="BE1193" s="776" t="s">
        <v>3531</v>
      </c>
      <c r="BF1193" s="753" t="s">
        <v>1942</v>
      </c>
      <c r="BG1193" s="746" t="s">
        <v>737</v>
      </c>
      <c r="BH1193" s="746"/>
      <c r="BI1193" s="747"/>
    </row>
    <row r="1194" spans="1:61" ht="40.15" customHeight="1">
      <c r="A1194" s="749">
        <v>330800178</v>
      </c>
      <c r="B1194" s="825">
        <v>33</v>
      </c>
      <c r="C1194" s="734" t="s">
        <v>857</v>
      </c>
      <c r="D1194" s="752"/>
      <c r="E1194" s="753" t="s">
        <v>1411</v>
      </c>
      <c r="F1194" s="752"/>
      <c r="G1194" s="736" t="s">
        <v>747</v>
      </c>
      <c r="H1194" s="754" t="s">
        <v>748</v>
      </c>
      <c r="I1194" s="755">
        <v>500</v>
      </c>
      <c r="J1194" s="756" t="s">
        <v>749</v>
      </c>
      <c r="K1194" s="757" t="s">
        <v>8989</v>
      </c>
      <c r="L1194" s="758">
        <v>330060971</v>
      </c>
      <c r="M1194" s="733" t="s">
        <v>8990</v>
      </c>
      <c r="N1194" s="769" t="s">
        <v>8851</v>
      </c>
      <c r="O1194" s="734" t="s">
        <v>8991</v>
      </c>
      <c r="P1194" s="760"/>
      <c r="Q1194" s="736"/>
      <c r="R1194" s="736">
        <v>33820</v>
      </c>
      <c r="S1194" s="761" t="s">
        <v>8992</v>
      </c>
      <c r="T1194" s="728" t="s">
        <v>2084</v>
      </c>
      <c r="U1194" s="737" t="s">
        <v>8993</v>
      </c>
      <c r="V1194" s="736"/>
      <c r="W1194" s="736"/>
      <c r="X1194" s="736"/>
      <c r="Y1194" s="736"/>
      <c r="Z1194" s="736" t="s">
        <v>8994</v>
      </c>
      <c r="AA1194" s="736" t="s">
        <v>8955</v>
      </c>
      <c r="AB1194" s="734" t="s">
        <v>8995</v>
      </c>
      <c r="AC1194" s="736"/>
      <c r="AD1194" s="736">
        <v>33820</v>
      </c>
      <c r="AE1194" s="734" t="s">
        <v>8996</v>
      </c>
      <c r="AF1194" s="736"/>
      <c r="AG1194" s="736"/>
      <c r="AH1194" s="736"/>
      <c r="AI1194" s="736"/>
      <c r="AJ1194" s="734"/>
      <c r="AK1194" s="736"/>
      <c r="AL1194" s="736"/>
      <c r="AM1194" s="763"/>
      <c r="AN1194" s="738"/>
      <c r="AO1194" s="739"/>
      <c r="AP1194" s="691" t="s">
        <v>734</v>
      </c>
      <c r="AQ1194" s="742" t="s">
        <v>734</v>
      </c>
      <c r="AR1194" s="742" t="s">
        <v>748</v>
      </c>
      <c r="AS1194" s="897" t="s">
        <v>8979</v>
      </c>
      <c r="AT1194" s="897" t="s">
        <v>8980</v>
      </c>
      <c r="AU1194" s="743">
        <v>43190</v>
      </c>
      <c r="AV1194" s="743">
        <v>45015</v>
      </c>
      <c r="AW1194" s="744" t="s">
        <v>763</v>
      </c>
      <c r="AX1194" s="743">
        <v>43439</v>
      </c>
      <c r="AY1194" s="742" t="s">
        <v>8981</v>
      </c>
      <c r="AZ1194" s="775"/>
      <c r="BA1194" s="734" t="s">
        <v>8982</v>
      </c>
      <c r="BB1194" s="734" t="s">
        <v>8997</v>
      </c>
      <c r="BC1194" s="736"/>
      <c r="BD1194" s="736"/>
      <c r="BE1194" s="734" t="s">
        <v>1277</v>
      </c>
      <c r="BF1194" s="753" t="s">
        <v>1942</v>
      </c>
      <c r="BG1194" s="746" t="s">
        <v>737</v>
      </c>
      <c r="BH1194" s="746"/>
      <c r="BI1194" s="747"/>
    </row>
    <row r="1195" spans="1:61" ht="40.15" customHeight="1">
      <c r="A1195" s="749">
        <v>330804469</v>
      </c>
      <c r="B1195" s="825">
        <v>33</v>
      </c>
      <c r="C1195" s="734" t="s">
        <v>857</v>
      </c>
      <c r="D1195" s="752"/>
      <c r="E1195" s="753" t="s">
        <v>1411</v>
      </c>
      <c r="F1195" s="752"/>
      <c r="G1195" s="736" t="s">
        <v>747</v>
      </c>
      <c r="H1195" s="754" t="s">
        <v>748</v>
      </c>
      <c r="I1195" s="755">
        <v>500</v>
      </c>
      <c r="J1195" s="756" t="s">
        <v>749</v>
      </c>
      <c r="K1195" s="778" t="s">
        <v>8998</v>
      </c>
      <c r="L1195" s="758">
        <v>330063652</v>
      </c>
      <c r="M1195" s="733" t="s">
        <v>8999</v>
      </c>
      <c r="N1195" s="769" t="s">
        <v>8851</v>
      </c>
      <c r="O1195" s="734" t="s">
        <v>9000</v>
      </c>
      <c r="P1195" s="760"/>
      <c r="Q1195" s="736"/>
      <c r="R1195" s="736">
        <v>33920</v>
      </c>
      <c r="S1195" s="761" t="s">
        <v>2413</v>
      </c>
      <c r="T1195" s="728" t="s">
        <v>2084</v>
      </c>
      <c r="U1195" s="737" t="s">
        <v>9001</v>
      </c>
      <c r="V1195" s="736"/>
      <c r="W1195" s="736"/>
      <c r="X1195" s="736"/>
      <c r="Y1195" s="736"/>
      <c r="Z1195" s="736" t="s">
        <v>9002</v>
      </c>
      <c r="AA1195" s="736" t="s">
        <v>8955</v>
      </c>
      <c r="AB1195" s="734" t="s">
        <v>9000</v>
      </c>
      <c r="AC1195" s="736"/>
      <c r="AD1195" s="736">
        <v>33920</v>
      </c>
      <c r="AE1195" s="734" t="s">
        <v>2416</v>
      </c>
      <c r="AF1195" s="736" t="s">
        <v>9002</v>
      </c>
      <c r="AG1195" s="736"/>
      <c r="AH1195" s="736"/>
      <c r="AI1195" s="736"/>
      <c r="AJ1195" s="734"/>
      <c r="AK1195" s="762" t="s">
        <v>9003</v>
      </c>
      <c r="AL1195" s="736"/>
      <c r="AM1195" s="763"/>
      <c r="AN1195" s="738"/>
      <c r="AO1195" s="739"/>
      <c r="AP1195" s="691" t="s">
        <v>734</v>
      </c>
      <c r="AQ1195" s="742" t="s">
        <v>734</v>
      </c>
      <c r="AR1195" s="742" t="s">
        <v>748</v>
      </c>
      <c r="AS1195" s="897" t="s">
        <v>8979</v>
      </c>
      <c r="AT1195" s="897" t="s">
        <v>8980</v>
      </c>
      <c r="AU1195" s="743">
        <v>43190</v>
      </c>
      <c r="AV1195" s="743">
        <v>45015</v>
      </c>
      <c r="AW1195" s="744" t="s">
        <v>763</v>
      </c>
      <c r="AX1195" s="743">
        <v>43439</v>
      </c>
      <c r="AY1195" s="742" t="s">
        <v>8981</v>
      </c>
      <c r="AZ1195" s="775"/>
      <c r="BA1195" s="734" t="s">
        <v>8982</v>
      </c>
      <c r="BB1195" s="736"/>
      <c r="BC1195" s="736"/>
      <c r="BD1195" s="736"/>
      <c r="BE1195" s="734" t="s">
        <v>1277</v>
      </c>
      <c r="BF1195" s="753" t="s">
        <v>1942</v>
      </c>
      <c r="BG1195" s="746" t="s">
        <v>737</v>
      </c>
      <c r="BH1195" s="746"/>
      <c r="BI1195" s="747"/>
    </row>
    <row r="1196" spans="1:61" ht="40.15" customHeight="1">
      <c r="A1196" s="749">
        <v>470001702</v>
      </c>
      <c r="B1196" s="849">
        <v>47</v>
      </c>
      <c r="C1196" s="751" t="s">
        <v>1787</v>
      </c>
      <c r="D1196" s="727"/>
      <c r="E1196" s="753" t="s">
        <v>1714</v>
      </c>
      <c r="F1196" s="753"/>
      <c r="G1196" s="736" t="s">
        <v>747</v>
      </c>
      <c r="H1196" s="754" t="s">
        <v>748</v>
      </c>
      <c r="I1196" s="755">
        <v>500</v>
      </c>
      <c r="J1196" s="756" t="s">
        <v>749</v>
      </c>
      <c r="K1196" s="757" t="s">
        <v>9004</v>
      </c>
      <c r="L1196" s="758">
        <v>470010760</v>
      </c>
      <c r="M1196" s="733" t="s">
        <v>9005</v>
      </c>
      <c r="N1196" s="769" t="s">
        <v>8851</v>
      </c>
      <c r="O1196" s="734" t="s">
        <v>9006</v>
      </c>
      <c r="P1196" s="760"/>
      <c r="Q1196" s="736"/>
      <c r="R1196" s="736">
        <v>47000</v>
      </c>
      <c r="S1196" s="761" t="s">
        <v>2245</v>
      </c>
      <c r="T1196" s="728" t="s">
        <v>2084</v>
      </c>
      <c r="U1196" s="737" t="s">
        <v>9007</v>
      </c>
      <c r="V1196" s="736"/>
      <c r="W1196" s="736"/>
      <c r="X1196" s="736"/>
      <c r="Y1196" s="736"/>
      <c r="Z1196" s="736" t="s">
        <v>9008</v>
      </c>
      <c r="AA1196" s="736" t="s">
        <v>8955</v>
      </c>
      <c r="AB1196" s="734" t="s">
        <v>9006</v>
      </c>
      <c r="AC1196" s="736"/>
      <c r="AD1196" s="736">
        <v>47000</v>
      </c>
      <c r="AE1196" s="734" t="s">
        <v>2245</v>
      </c>
      <c r="AF1196" s="736" t="s">
        <v>9008</v>
      </c>
      <c r="AG1196" s="736"/>
      <c r="AH1196" s="736"/>
      <c r="AI1196" s="736"/>
      <c r="AJ1196" s="736"/>
      <c r="AK1196" s="736"/>
      <c r="AL1196" s="736"/>
      <c r="AM1196" s="763"/>
      <c r="AN1196" s="738"/>
      <c r="AO1196" s="764"/>
      <c r="AP1196" s="691" t="s">
        <v>734</v>
      </c>
      <c r="AQ1196" s="691" t="s">
        <v>737</v>
      </c>
      <c r="AR1196" s="691"/>
      <c r="AS1196" s="752"/>
      <c r="AT1196" s="691"/>
      <c r="AU1196" s="765" t="s">
        <v>763</v>
      </c>
      <c r="AV1196" s="765" t="s">
        <v>763</v>
      </c>
      <c r="AW1196" s="766" t="s">
        <v>763</v>
      </c>
      <c r="AX1196" s="765"/>
      <c r="AY1196" s="691"/>
      <c r="AZ1196" s="752"/>
      <c r="BA1196" s="734"/>
      <c r="BB1196" s="736"/>
      <c r="BC1196" s="736"/>
      <c r="BD1196" s="736"/>
      <c r="BE1196" s="776" t="s">
        <v>1693</v>
      </c>
      <c r="BF1196" s="794" t="s">
        <v>1723</v>
      </c>
      <c r="BG1196" s="746" t="s">
        <v>737</v>
      </c>
      <c r="BH1196" s="746"/>
      <c r="BI1196" s="747"/>
    </row>
    <row r="1197" spans="1:61" ht="40.15" customHeight="1">
      <c r="A1197" s="749">
        <v>470009028</v>
      </c>
      <c r="B1197" s="849">
        <v>47</v>
      </c>
      <c r="C1197" s="751" t="s">
        <v>1787</v>
      </c>
      <c r="D1197" s="727"/>
      <c r="E1197" s="753" t="s">
        <v>1714</v>
      </c>
      <c r="F1197" s="753"/>
      <c r="G1197" s="736" t="s">
        <v>747</v>
      </c>
      <c r="H1197" s="754" t="s">
        <v>748</v>
      </c>
      <c r="I1197" s="755">
        <v>500</v>
      </c>
      <c r="J1197" s="756" t="s">
        <v>749</v>
      </c>
      <c r="K1197" s="757" t="s">
        <v>9009</v>
      </c>
      <c r="L1197" s="758">
        <v>470013202</v>
      </c>
      <c r="M1197" s="733" t="s">
        <v>9010</v>
      </c>
      <c r="N1197" s="769" t="s">
        <v>8851</v>
      </c>
      <c r="O1197" s="734" t="s">
        <v>9011</v>
      </c>
      <c r="P1197" s="760"/>
      <c r="Q1197" s="736"/>
      <c r="R1197" s="736">
        <v>47200</v>
      </c>
      <c r="S1197" s="761" t="s">
        <v>2250</v>
      </c>
      <c r="T1197" s="728" t="s">
        <v>2084</v>
      </c>
      <c r="U1197" s="737" t="s">
        <v>9012</v>
      </c>
      <c r="V1197" s="736"/>
      <c r="W1197" s="736"/>
      <c r="X1197" s="736"/>
      <c r="Y1197" s="736"/>
      <c r="Z1197" s="736" t="s">
        <v>9013</v>
      </c>
      <c r="AA1197" s="736" t="s">
        <v>8955</v>
      </c>
      <c r="AB1197" s="734" t="s">
        <v>9011</v>
      </c>
      <c r="AC1197" s="736"/>
      <c r="AD1197" s="736">
        <v>47200</v>
      </c>
      <c r="AE1197" s="734" t="s">
        <v>2250</v>
      </c>
      <c r="AF1197" s="736" t="s">
        <v>9013</v>
      </c>
      <c r="AG1197" s="736"/>
      <c r="AH1197" s="736"/>
      <c r="AI1197" s="736"/>
      <c r="AJ1197" s="736"/>
      <c r="AK1197" s="736"/>
      <c r="AL1197" s="736"/>
      <c r="AM1197" s="763"/>
      <c r="AN1197" s="738"/>
      <c r="AO1197" s="764"/>
      <c r="AP1197" s="691" t="s">
        <v>734</v>
      </c>
      <c r="AQ1197" s="691" t="s">
        <v>737</v>
      </c>
      <c r="AR1197" s="691"/>
      <c r="AS1197" s="752"/>
      <c r="AT1197" s="691"/>
      <c r="AU1197" s="765" t="s">
        <v>763</v>
      </c>
      <c r="AV1197" s="765" t="s">
        <v>763</v>
      </c>
      <c r="AW1197" s="766" t="s">
        <v>763</v>
      </c>
      <c r="AX1197" s="765"/>
      <c r="AY1197" s="691"/>
      <c r="AZ1197" s="752"/>
      <c r="BA1197" s="734"/>
      <c r="BB1197" s="736"/>
      <c r="BC1197" s="736"/>
      <c r="BD1197" s="736"/>
      <c r="BE1197" s="776" t="s">
        <v>1693</v>
      </c>
      <c r="BF1197" s="794" t="s">
        <v>1723</v>
      </c>
      <c r="BG1197" s="746" t="s">
        <v>737</v>
      </c>
      <c r="BH1197" s="746"/>
      <c r="BI1197" s="747"/>
    </row>
    <row r="1198" spans="1:61" ht="22.5">
      <c r="A1198" s="749">
        <v>470013285</v>
      </c>
      <c r="B1198" s="849">
        <v>47</v>
      </c>
      <c r="C1198" s="751" t="s">
        <v>1787</v>
      </c>
      <c r="D1198" s="727"/>
      <c r="E1198" s="753" t="s">
        <v>1714</v>
      </c>
      <c r="F1198" s="753"/>
      <c r="G1198" s="736" t="s">
        <v>747</v>
      </c>
      <c r="H1198" s="754" t="s">
        <v>748</v>
      </c>
      <c r="I1198" s="755">
        <v>500</v>
      </c>
      <c r="J1198" s="756" t="s">
        <v>749</v>
      </c>
      <c r="K1198" s="757" t="s">
        <v>9014</v>
      </c>
      <c r="L1198" s="758">
        <v>470013277</v>
      </c>
      <c r="M1198" s="733" t="s">
        <v>9015</v>
      </c>
      <c r="N1198" s="769" t="s">
        <v>8851</v>
      </c>
      <c r="O1198" s="734" t="s">
        <v>9016</v>
      </c>
      <c r="P1198" s="760"/>
      <c r="Q1198" s="736"/>
      <c r="R1198" s="736">
        <v>47000</v>
      </c>
      <c r="S1198" s="761" t="s">
        <v>2245</v>
      </c>
      <c r="T1198" s="728" t="s">
        <v>2084</v>
      </c>
      <c r="U1198" s="737" t="s">
        <v>9017</v>
      </c>
      <c r="V1198" s="736"/>
      <c r="W1198" s="736"/>
      <c r="X1198" s="736"/>
      <c r="Y1198" s="736"/>
      <c r="Z1198" s="736" t="s">
        <v>9018</v>
      </c>
      <c r="AA1198" s="736" t="s">
        <v>8955</v>
      </c>
      <c r="AB1198" s="734" t="s">
        <v>9016</v>
      </c>
      <c r="AC1198" s="736"/>
      <c r="AD1198" s="736">
        <v>47000</v>
      </c>
      <c r="AE1198" s="734" t="s">
        <v>2245</v>
      </c>
      <c r="AF1198" s="736"/>
      <c r="AG1198" s="736"/>
      <c r="AH1198" s="736"/>
      <c r="AI1198" s="736"/>
      <c r="AJ1198" s="736"/>
      <c r="AK1198" s="736"/>
      <c r="AL1198" s="736"/>
      <c r="AM1198" s="763"/>
      <c r="AN1198" s="738"/>
      <c r="AO1198" s="764"/>
      <c r="AP1198" s="691" t="s">
        <v>734</v>
      </c>
      <c r="AQ1198" s="691" t="s">
        <v>737</v>
      </c>
      <c r="AR1198" s="691"/>
      <c r="AS1198" s="752"/>
      <c r="AT1198" s="691"/>
      <c r="AU1198" s="765" t="s">
        <v>763</v>
      </c>
      <c r="AV1198" s="765" t="s">
        <v>763</v>
      </c>
      <c r="AW1198" s="766" t="s">
        <v>763</v>
      </c>
      <c r="AX1198" s="765"/>
      <c r="AY1198" s="691"/>
      <c r="AZ1198" s="752"/>
      <c r="BA1198" s="734"/>
      <c r="BB1198" s="736"/>
      <c r="BC1198" s="736"/>
      <c r="BD1198" s="736"/>
      <c r="BE1198" s="776" t="s">
        <v>1693</v>
      </c>
      <c r="BF1198" s="794" t="s">
        <v>1723</v>
      </c>
      <c r="BG1198" s="746" t="s">
        <v>737</v>
      </c>
      <c r="BH1198" s="746"/>
      <c r="BI1198" s="747"/>
    </row>
    <row r="1199" spans="1:61" ht="56.25">
      <c r="A1199" s="749">
        <v>640792909</v>
      </c>
      <c r="B1199" s="750">
        <v>64</v>
      </c>
      <c r="C1199" s="751" t="s">
        <v>745</v>
      </c>
      <c r="D1199" s="752"/>
      <c r="E1199" s="753" t="s">
        <v>746</v>
      </c>
      <c r="F1199" s="752"/>
      <c r="G1199" s="736" t="s">
        <v>747</v>
      </c>
      <c r="H1199" s="754" t="s">
        <v>748</v>
      </c>
      <c r="I1199" s="755">
        <v>500</v>
      </c>
      <c r="J1199" s="756" t="s">
        <v>749</v>
      </c>
      <c r="K1199" s="757" t="s">
        <v>9019</v>
      </c>
      <c r="L1199" s="758">
        <v>640004016</v>
      </c>
      <c r="M1199" s="733" t="s">
        <v>9020</v>
      </c>
      <c r="N1199" s="769" t="s">
        <v>8851</v>
      </c>
      <c r="O1199" s="734" t="s">
        <v>9021</v>
      </c>
      <c r="P1199" s="760"/>
      <c r="Q1199" s="736"/>
      <c r="R1199" s="736">
        <v>64600</v>
      </c>
      <c r="S1199" s="761" t="s">
        <v>911</v>
      </c>
      <c r="T1199" s="728" t="s">
        <v>2084</v>
      </c>
      <c r="U1199" s="737" t="s">
        <v>9022</v>
      </c>
      <c r="V1199" s="736"/>
      <c r="W1199" s="736"/>
      <c r="X1199" s="736"/>
      <c r="Y1199" s="736"/>
      <c r="Z1199" s="736" t="s">
        <v>9023</v>
      </c>
      <c r="AA1199" s="736" t="s">
        <v>8955</v>
      </c>
      <c r="AB1199" s="734" t="s">
        <v>9021</v>
      </c>
      <c r="AC1199" s="736"/>
      <c r="AD1199" s="736">
        <v>64600</v>
      </c>
      <c r="AE1199" s="734" t="s">
        <v>911</v>
      </c>
      <c r="AF1199" s="736" t="s">
        <v>9023</v>
      </c>
      <c r="AG1199" s="736"/>
      <c r="AH1199" s="736"/>
      <c r="AI1199" s="736"/>
      <c r="AJ1199" s="736"/>
      <c r="AK1199" s="736"/>
      <c r="AL1199" s="736"/>
      <c r="AM1199" s="763"/>
      <c r="AN1199" s="738"/>
      <c r="AO1199" s="764"/>
      <c r="AP1199" s="691" t="s">
        <v>734</v>
      </c>
      <c r="AQ1199" s="742" t="s">
        <v>734</v>
      </c>
      <c r="AR1199" s="742" t="s">
        <v>748</v>
      </c>
      <c r="AS1199" s="775" t="s">
        <v>9024</v>
      </c>
      <c r="AT1199" s="897" t="s">
        <v>9025</v>
      </c>
      <c r="AU1199" s="743">
        <v>44562</v>
      </c>
      <c r="AV1199" s="743">
        <v>46752</v>
      </c>
      <c r="AW1199" s="1003" t="s">
        <v>764</v>
      </c>
      <c r="AX1199" s="743">
        <v>44621</v>
      </c>
      <c r="AY1199" s="742" t="s">
        <v>8025</v>
      </c>
      <c r="AZ1199" s="775" t="s">
        <v>737</v>
      </c>
      <c r="BA1199" s="734"/>
      <c r="BB1199" s="736"/>
      <c r="BC1199" s="736"/>
      <c r="BD1199" s="736"/>
      <c r="BE1199" s="767" t="s">
        <v>765</v>
      </c>
      <c r="BF1199" s="794" t="s">
        <v>766</v>
      </c>
      <c r="BG1199" s="746" t="s">
        <v>737</v>
      </c>
      <c r="BH1199" s="746"/>
      <c r="BI1199" s="747"/>
    </row>
    <row r="1200" spans="1:61" ht="40.15" customHeight="1">
      <c r="A1200" s="749">
        <v>640008298</v>
      </c>
      <c r="B1200" s="750">
        <v>64</v>
      </c>
      <c r="C1200" s="751" t="s">
        <v>745</v>
      </c>
      <c r="D1200" s="752"/>
      <c r="E1200" s="753" t="s">
        <v>746</v>
      </c>
      <c r="F1200" s="752"/>
      <c r="G1200" s="736" t="s">
        <v>747</v>
      </c>
      <c r="H1200" s="754" t="s">
        <v>748</v>
      </c>
      <c r="I1200" s="755">
        <v>500</v>
      </c>
      <c r="J1200" s="756" t="s">
        <v>749</v>
      </c>
      <c r="K1200" s="757" t="s">
        <v>9026</v>
      </c>
      <c r="L1200" s="758">
        <v>640008058</v>
      </c>
      <c r="M1200" s="733" t="s">
        <v>9027</v>
      </c>
      <c r="N1200" s="769" t="s">
        <v>8851</v>
      </c>
      <c r="O1200" s="734" t="s">
        <v>9028</v>
      </c>
      <c r="P1200" s="760"/>
      <c r="Q1200" s="736"/>
      <c r="R1200" s="736">
        <v>64000</v>
      </c>
      <c r="S1200" s="761" t="s">
        <v>849</v>
      </c>
      <c r="T1200" s="728" t="s">
        <v>2084</v>
      </c>
      <c r="U1200" s="737" t="s">
        <v>9029</v>
      </c>
      <c r="V1200" s="736"/>
      <c r="W1200" s="736"/>
      <c r="X1200" s="736"/>
      <c r="Y1200" s="736"/>
      <c r="Z1200" s="736" t="s">
        <v>9030</v>
      </c>
      <c r="AA1200" s="736" t="s">
        <v>8955</v>
      </c>
      <c r="AB1200" s="734" t="s">
        <v>9028</v>
      </c>
      <c r="AC1200" s="736"/>
      <c r="AD1200" s="736">
        <v>64000</v>
      </c>
      <c r="AE1200" s="734" t="s">
        <v>849</v>
      </c>
      <c r="AF1200" s="736"/>
      <c r="AG1200" s="736"/>
      <c r="AH1200" s="736"/>
      <c r="AI1200" s="736"/>
      <c r="AJ1200" s="736"/>
      <c r="AK1200" s="736"/>
      <c r="AL1200" s="736"/>
      <c r="AM1200" s="763"/>
      <c r="AN1200" s="738"/>
      <c r="AO1200" s="764"/>
      <c r="AP1200" s="691" t="s">
        <v>734</v>
      </c>
      <c r="AQ1200" s="742" t="s">
        <v>734</v>
      </c>
      <c r="AR1200" s="742" t="s">
        <v>748</v>
      </c>
      <c r="AS1200" s="775" t="s">
        <v>9024</v>
      </c>
      <c r="AT1200" s="897" t="s">
        <v>9025</v>
      </c>
      <c r="AU1200" s="743">
        <v>44562</v>
      </c>
      <c r="AV1200" s="743">
        <v>46752</v>
      </c>
      <c r="AW1200" s="1003" t="s">
        <v>853</v>
      </c>
      <c r="AX1200" s="743">
        <v>44621</v>
      </c>
      <c r="AY1200" s="742" t="s">
        <v>8025</v>
      </c>
      <c r="AZ1200" s="775" t="s">
        <v>737</v>
      </c>
      <c r="BA1200" s="734"/>
      <c r="BB1200" s="736"/>
      <c r="BC1200" s="736"/>
      <c r="BD1200" s="736"/>
      <c r="BE1200" s="767" t="s">
        <v>765</v>
      </c>
      <c r="BF1200" s="794" t="s">
        <v>766</v>
      </c>
      <c r="BG1200" s="746" t="s">
        <v>737</v>
      </c>
      <c r="BH1200" s="746"/>
      <c r="BI1200" s="747"/>
    </row>
    <row r="1201" spans="1:61" ht="40.15" customHeight="1">
      <c r="A1201" s="749">
        <v>640786802</v>
      </c>
      <c r="B1201" s="750">
        <v>64</v>
      </c>
      <c r="C1201" s="751" t="s">
        <v>745</v>
      </c>
      <c r="D1201" s="752"/>
      <c r="E1201" s="753" t="s">
        <v>746</v>
      </c>
      <c r="F1201" s="752"/>
      <c r="G1201" s="736" t="s">
        <v>747</v>
      </c>
      <c r="H1201" s="754" t="s">
        <v>748</v>
      </c>
      <c r="I1201" s="755">
        <v>500</v>
      </c>
      <c r="J1201" s="756" t="s">
        <v>749</v>
      </c>
      <c r="K1201" s="757" t="s">
        <v>9031</v>
      </c>
      <c r="L1201" s="758">
        <v>640022240</v>
      </c>
      <c r="M1201" s="733" t="s">
        <v>9032</v>
      </c>
      <c r="N1201" s="769" t="s">
        <v>8851</v>
      </c>
      <c r="O1201" s="734" t="s">
        <v>9033</v>
      </c>
      <c r="P1201" s="760"/>
      <c r="Q1201" s="736"/>
      <c r="R1201" s="736">
        <v>64210</v>
      </c>
      <c r="S1201" s="761" t="s">
        <v>9034</v>
      </c>
      <c r="T1201" s="728" t="s">
        <v>2084</v>
      </c>
      <c r="U1201" s="737" t="s">
        <v>9035</v>
      </c>
      <c r="V1201" s="736"/>
      <c r="W1201" s="736"/>
      <c r="X1201" s="736"/>
      <c r="Y1201" s="736"/>
      <c r="Z1201" s="736" t="s">
        <v>9036</v>
      </c>
      <c r="AA1201" s="736" t="s">
        <v>8955</v>
      </c>
      <c r="AB1201" s="734" t="s">
        <v>9037</v>
      </c>
      <c r="AC1201" s="736"/>
      <c r="AD1201" s="736">
        <v>64210</v>
      </c>
      <c r="AE1201" s="734" t="s">
        <v>9034</v>
      </c>
      <c r="AF1201" s="736"/>
      <c r="AG1201" s="736"/>
      <c r="AH1201" s="736"/>
      <c r="AI1201" s="736"/>
      <c r="AJ1201" s="736"/>
      <c r="AK1201" s="736"/>
      <c r="AL1201" s="736"/>
      <c r="AM1201" s="763"/>
      <c r="AN1201" s="738"/>
      <c r="AO1201" s="764"/>
      <c r="AP1201" s="691" t="s">
        <v>734</v>
      </c>
      <c r="AQ1201" s="742" t="s">
        <v>734</v>
      </c>
      <c r="AR1201" s="742" t="s">
        <v>748</v>
      </c>
      <c r="AS1201" s="775" t="s">
        <v>9024</v>
      </c>
      <c r="AT1201" s="897" t="s">
        <v>9025</v>
      </c>
      <c r="AU1201" s="743">
        <v>44562</v>
      </c>
      <c r="AV1201" s="743">
        <v>46752</v>
      </c>
      <c r="AW1201" s="1003" t="s">
        <v>764</v>
      </c>
      <c r="AX1201" s="743">
        <v>44621</v>
      </c>
      <c r="AY1201" s="742" t="s">
        <v>8025</v>
      </c>
      <c r="AZ1201" s="775" t="s">
        <v>737</v>
      </c>
      <c r="BA1201" s="734"/>
      <c r="BB1201" s="736"/>
      <c r="BC1201" s="736"/>
      <c r="BD1201" s="736"/>
      <c r="BE1201" s="767" t="s">
        <v>765</v>
      </c>
      <c r="BF1201" s="794" t="s">
        <v>766</v>
      </c>
      <c r="BG1201" s="746" t="s">
        <v>737</v>
      </c>
      <c r="BH1201" s="746"/>
      <c r="BI1201" s="747"/>
    </row>
    <row r="1202" spans="1:61" ht="73.5" customHeight="1">
      <c r="A1202" s="846">
        <v>790003719</v>
      </c>
      <c r="B1202" s="784">
        <v>79</v>
      </c>
      <c r="C1202" s="751" t="s">
        <v>825</v>
      </c>
      <c r="D1202" s="753"/>
      <c r="E1202" s="753" t="s">
        <v>826</v>
      </c>
      <c r="F1202" s="785"/>
      <c r="G1202" s="754" t="s">
        <v>747</v>
      </c>
      <c r="H1202" s="754" t="s">
        <v>748</v>
      </c>
      <c r="I1202" s="847">
        <v>500</v>
      </c>
      <c r="J1202" s="843" t="s">
        <v>749</v>
      </c>
      <c r="K1202" s="848" t="s">
        <v>9038</v>
      </c>
      <c r="L1202" s="786">
        <v>790000764</v>
      </c>
      <c r="M1202" s="733" t="s">
        <v>9039</v>
      </c>
      <c r="N1202" s="812" t="s">
        <v>8851</v>
      </c>
      <c r="O1202" s="734" t="s">
        <v>9040</v>
      </c>
      <c r="P1202" s="734"/>
      <c r="Q1202" s="760"/>
      <c r="R1202" s="736">
        <v>79500</v>
      </c>
      <c r="S1202" s="760" t="s">
        <v>1280</v>
      </c>
      <c r="T1202" s="728" t="s">
        <v>2084</v>
      </c>
      <c r="U1202" s="737" t="s">
        <v>9041</v>
      </c>
      <c r="V1202" s="736"/>
      <c r="W1202" s="734"/>
      <c r="X1202" s="736"/>
      <c r="Y1202" s="736"/>
      <c r="Z1202" s="736" t="s">
        <v>9042</v>
      </c>
      <c r="AA1202" s="734" t="s">
        <v>8051</v>
      </c>
      <c r="AB1202" s="734" t="s">
        <v>9043</v>
      </c>
      <c r="AC1202" s="736"/>
      <c r="AD1202" s="736">
        <v>79500</v>
      </c>
      <c r="AE1202" s="734" t="s">
        <v>9044</v>
      </c>
      <c r="AF1202" s="736" t="s">
        <v>9042</v>
      </c>
      <c r="AG1202" s="791"/>
      <c r="AH1202" s="791"/>
      <c r="AI1202" s="791"/>
      <c r="AJ1202" s="791"/>
      <c r="AK1202" s="791"/>
      <c r="AL1202" s="734" t="s">
        <v>8860</v>
      </c>
      <c r="AM1202" s="763"/>
      <c r="AN1202" s="738"/>
      <c r="AO1202" s="772"/>
      <c r="AP1202" s="691" t="s">
        <v>734</v>
      </c>
      <c r="AQ1202" s="775" t="s">
        <v>734</v>
      </c>
      <c r="AR1202" s="742" t="s">
        <v>748</v>
      </c>
      <c r="AS1202" s="775" t="s">
        <v>9045</v>
      </c>
      <c r="AT1202" s="742"/>
      <c r="AU1202" s="743">
        <v>45292</v>
      </c>
      <c r="AV1202" s="743">
        <v>47118</v>
      </c>
      <c r="AW1202" s="744" t="s">
        <v>4840</v>
      </c>
      <c r="AX1202" s="743">
        <v>45443</v>
      </c>
      <c r="AY1202" s="712" t="s">
        <v>9046</v>
      </c>
      <c r="AZ1202" s="775" t="s">
        <v>737</v>
      </c>
      <c r="BA1202" s="791" t="s">
        <v>9047</v>
      </c>
      <c r="BB1202" s="773" t="s">
        <v>9048</v>
      </c>
      <c r="BC1202" s="793"/>
      <c r="BD1202" s="793"/>
      <c r="BE1202" s="767" t="s">
        <v>1451</v>
      </c>
      <c r="BF1202" s="785" t="s">
        <v>826</v>
      </c>
      <c r="BG1202" s="746" t="s">
        <v>737</v>
      </c>
      <c r="BH1202" s="746"/>
      <c r="BI1202" s="747"/>
    </row>
    <row r="1203" spans="1:61" ht="60.75" customHeight="1">
      <c r="A1203" s="846">
        <v>790012595</v>
      </c>
      <c r="B1203" s="784">
        <v>79</v>
      </c>
      <c r="C1203" s="751" t="s">
        <v>825</v>
      </c>
      <c r="D1203" s="753"/>
      <c r="E1203" s="753" t="s">
        <v>826</v>
      </c>
      <c r="F1203" s="785"/>
      <c r="G1203" s="754" t="s">
        <v>747</v>
      </c>
      <c r="H1203" s="754" t="s">
        <v>748</v>
      </c>
      <c r="I1203" s="847">
        <v>500</v>
      </c>
      <c r="J1203" s="843" t="s">
        <v>749</v>
      </c>
      <c r="K1203" s="848" t="s">
        <v>9049</v>
      </c>
      <c r="L1203" s="786">
        <v>790003131</v>
      </c>
      <c r="M1203" s="733" t="s">
        <v>9050</v>
      </c>
      <c r="N1203" s="812" t="s">
        <v>8851</v>
      </c>
      <c r="O1203" s="734" t="s">
        <v>9051</v>
      </c>
      <c r="P1203" s="734"/>
      <c r="Q1203" s="760"/>
      <c r="R1203" s="736">
        <v>79200</v>
      </c>
      <c r="S1203" s="760" t="s">
        <v>4802</v>
      </c>
      <c r="T1203" s="728" t="s">
        <v>2084</v>
      </c>
      <c r="U1203" s="737" t="s">
        <v>9052</v>
      </c>
      <c r="V1203" s="736"/>
      <c r="W1203" s="734"/>
      <c r="X1203" s="736"/>
      <c r="Y1203" s="736"/>
      <c r="Z1203" s="736" t="s">
        <v>9053</v>
      </c>
      <c r="AA1203" s="734" t="s">
        <v>9054</v>
      </c>
      <c r="AB1203" s="734" t="s">
        <v>9055</v>
      </c>
      <c r="AC1203" s="736"/>
      <c r="AD1203" s="736">
        <v>79200</v>
      </c>
      <c r="AE1203" s="734" t="s">
        <v>4802</v>
      </c>
      <c r="AF1203" s="736" t="s">
        <v>9053</v>
      </c>
      <c r="AG1203" s="791"/>
      <c r="AH1203" s="791"/>
      <c r="AI1203" s="791"/>
      <c r="AJ1203" s="791"/>
      <c r="AK1203" s="791"/>
      <c r="AL1203" s="734" t="s">
        <v>8860</v>
      </c>
      <c r="AM1203" s="763"/>
      <c r="AN1203" s="738"/>
      <c r="AO1203" s="772"/>
      <c r="AP1203" s="691" t="s">
        <v>734</v>
      </c>
      <c r="AQ1203" s="775" t="s">
        <v>734</v>
      </c>
      <c r="AR1203" s="742" t="s">
        <v>748</v>
      </c>
      <c r="AS1203" s="775" t="s">
        <v>9056</v>
      </c>
      <c r="AT1203" s="742"/>
      <c r="AU1203" s="743">
        <v>45658</v>
      </c>
      <c r="AV1203" s="743">
        <v>47483</v>
      </c>
      <c r="AW1203" s="744" t="s">
        <v>9057</v>
      </c>
      <c r="AX1203" s="743">
        <v>45638</v>
      </c>
      <c r="AY1203" s="712" t="s">
        <v>869</v>
      </c>
      <c r="AZ1203" s="775" t="s">
        <v>737</v>
      </c>
      <c r="BA1203" s="791"/>
      <c r="BB1203" s="793"/>
      <c r="BC1203" s="793"/>
      <c r="BD1203" s="793"/>
      <c r="BE1203" s="767" t="s">
        <v>1451</v>
      </c>
      <c r="BF1203" s="785" t="s">
        <v>826</v>
      </c>
      <c r="BG1203" s="746" t="s">
        <v>737</v>
      </c>
      <c r="BH1203" s="746"/>
      <c r="BI1203" s="747"/>
    </row>
    <row r="1204" spans="1:61" ht="62.25" customHeight="1">
      <c r="A1204" s="875">
        <v>860010578</v>
      </c>
      <c r="B1204" s="876">
        <v>86</v>
      </c>
      <c r="C1204" s="727" t="s">
        <v>713</v>
      </c>
      <c r="D1204" s="727"/>
      <c r="E1204" s="728" t="s">
        <v>714</v>
      </c>
      <c r="F1204" s="728"/>
      <c r="G1204" s="798" t="s">
        <v>747</v>
      </c>
      <c r="H1204" s="798" t="s">
        <v>748</v>
      </c>
      <c r="I1204" s="730">
        <v>500</v>
      </c>
      <c r="J1204" s="727" t="s">
        <v>749</v>
      </c>
      <c r="K1204" s="807" t="s">
        <v>9058</v>
      </c>
      <c r="L1204" s="877">
        <v>860010529</v>
      </c>
      <c r="M1204" s="733" t="s">
        <v>9059</v>
      </c>
      <c r="N1204" s="807" t="s">
        <v>8851</v>
      </c>
      <c r="O1204" s="734" t="s">
        <v>9060</v>
      </c>
      <c r="P1204" s="734"/>
      <c r="Q1204" s="798"/>
      <c r="R1204" s="736">
        <v>86150</v>
      </c>
      <c r="S1204" s="734" t="s">
        <v>6293</v>
      </c>
      <c r="T1204" s="728" t="s">
        <v>2084</v>
      </c>
      <c r="U1204" s="737" t="s">
        <v>9061</v>
      </c>
      <c r="V1204" s="798"/>
      <c r="W1204" s="798"/>
      <c r="X1204" s="798"/>
      <c r="Y1204" s="798"/>
      <c r="Z1204" s="734" t="s">
        <v>9062</v>
      </c>
      <c r="AA1204" s="798" t="s">
        <v>8051</v>
      </c>
      <c r="AB1204" s="734" t="s">
        <v>9060</v>
      </c>
      <c r="AC1204" s="734"/>
      <c r="AD1204" s="734">
        <v>86150</v>
      </c>
      <c r="AE1204" s="734" t="s">
        <v>6293</v>
      </c>
      <c r="AF1204" s="734" t="s">
        <v>9062</v>
      </c>
      <c r="AG1204" s="798"/>
      <c r="AH1204" s="798"/>
      <c r="AI1204" s="798"/>
      <c r="AJ1204" s="798"/>
      <c r="AK1204" s="798"/>
      <c r="AL1204" s="734" t="s">
        <v>8860</v>
      </c>
      <c r="AM1204" s="738"/>
      <c r="AN1204" s="738"/>
      <c r="AO1204" s="739"/>
      <c r="AP1204" s="691" t="s">
        <v>734</v>
      </c>
      <c r="AQ1204" s="740" t="s">
        <v>737</v>
      </c>
      <c r="AR1204" s="691"/>
      <c r="AS1204" s="740"/>
      <c r="AT1204" s="740"/>
      <c r="AU1204" s="765" t="s">
        <v>763</v>
      </c>
      <c r="AV1204" s="765" t="s">
        <v>763</v>
      </c>
      <c r="AW1204" s="766" t="s">
        <v>763</v>
      </c>
      <c r="AX1204" s="772"/>
      <c r="AY1204" s="740"/>
      <c r="AZ1204" s="740"/>
      <c r="BA1204" s="734"/>
      <c r="BB1204" s="734"/>
      <c r="BC1204" s="734"/>
      <c r="BD1204" s="734"/>
      <c r="BE1204" s="798" t="s">
        <v>1358</v>
      </c>
      <c r="BF1204" s="723" t="s">
        <v>738</v>
      </c>
      <c r="BG1204" s="746" t="s">
        <v>737</v>
      </c>
      <c r="BH1204" s="746"/>
      <c r="BI1204" s="747"/>
    </row>
    <row r="1205" spans="1:61" ht="40.15" customHeight="1">
      <c r="A1205" s="875">
        <v>860011196</v>
      </c>
      <c r="B1205" s="876">
        <v>86</v>
      </c>
      <c r="C1205" s="727" t="s">
        <v>713</v>
      </c>
      <c r="D1205" s="727"/>
      <c r="E1205" s="728" t="s">
        <v>714</v>
      </c>
      <c r="F1205" s="728"/>
      <c r="G1205" s="798" t="s">
        <v>747</v>
      </c>
      <c r="H1205" s="798" t="s">
        <v>748</v>
      </c>
      <c r="I1205" s="730">
        <v>500</v>
      </c>
      <c r="J1205" s="727" t="s">
        <v>749</v>
      </c>
      <c r="K1205" s="807" t="s">
        <v>9063</v>
      </c>
      <c r="L1205" s="877">
        <v>860016153</v>
      </c>
      <c r="M1205" s="733" t="s">
        <v>9064</v>
      </c>
      <c r="N1205" s="807" t="s">
        <v>8851</v>
      </c>
      <c r="O1205" s="734" t="s">
        <v>9065</v>
      </c>
      <c r="P1205" s="734"/>
      <c r="Q1205" s="798"/>
      <c r="R1205" s="736">
        <v>86390</v>
      </c>
      <c r="S1205" s="734" t="s">
        <v>9066</v>
      </c>
      <c r="T1205" s="728" t="s">
        <v>2084</v>
      </c>
      <c r="U1205" s="737" t="s">
        <v>9067</v>
      </c>
      <c r="V1205" s="798"/>
      <c r="W1205" s="798"/>
      <c r="X1205" s="798"/>
      <c r="Y1205" s="798"/>
      <c r="Z1205" s="734" t="s">
        <v>9068</v>
      </c>
      <c r="AA1205" s="798" t="s">
        <v>8051</v>
      </c>
      <c r="AB1205" s="734" t="s">
        <v>9065</v>
      </c>
      <c r="AC1205" s="736"/>
      <c r="AD1205" s="736">
        <v>86390</v>
      </c>
      <c r="AE1205" s="734" t="s">
        <v>9066</v>
      </c>
      <c r="AF1205" s="734"/>
      <c r="AG1205" s="798"/>
      <c r="AH1205" s="798"/>
      <c r="AI1205" s="798"/>
      <c r="AJ1205" s="798"/>
      <c r="AK1205" s="798"/>
      <c r="AL1205" s="734" t="s">
        <v>8860</v>
      </c>
      <c r="AM1205" s="738"/>
      <c r="AN1205" s="738"/>
      <c r="AO1205" s="739"/>
      <c r="AP1205" s="691" t="s">
        <v>734</v>
      </c>
      <c r="AQ1205" s="740" t="s">
        <v>737</v>
      </c>
      <c r="AR1205" s="691"/>
      <c r="AS1205" s="740"/>
      <c r="AT1205" s="740"/>
      <c r="AU1205" s="765" t="s">
        <v>763</v>
      </c>
      <c r="AV1205" s="765" t="s">
        <v>763</v>
      </c>
      <c r="AW1205" s="766" t="s">
        <v>763</v>
      </c>
      <c r="AX1205" s="772"/>
      <c r="AY1205" s="740"/>
      <c r="AZ1205" s="740"/>
      <c r="BA1205" s="734"/>
      <c r="BB1205" s="773" t="s">
        <v>9069</v>
      </c>
      <c r="BC1205" s="734"/>
      <c r="BD1205" s="734"/>
      <c r="BE1205" s="798" t="s">
        <v>1358</v>
      </c>
      <c r="BF1205" s="723" t="s">
        <v>738</v>
      </c>
      <c r="BG1205" s="746" t="s">
        <v>737</v>
      </c>
      <c r="BH1205" s="746"/>
      <c r="BI1205" s="747"/>
    </row>
    <row r="1206" spans="1:61" ht="73.5" customHeight="1">
      <c r="A1206" s="846">
        <v>330060021</v>
      </c>
      <c r="B1206" s="825">
        <v>33</v>
      </c>
      <c r="C1206" s="734" t="s">
        <v>857</v>
      </c>
      <c r="D1206" s="752"/>
      <c r="E1206" s="753" t="s">
        <v>1411</v>
      </c>
      <c r="F1206" s="752"/>
      <c r="G1206" s="736" t="s">
        <v>747</v>
      </c>
      <c r="H1206" s="754" t="s">
        <v>748</v>
      </c>
      <c r="I1206" s="755">
        <v>500</v>
      </c>
      <c r="J1206" s="756" t="s">
        <v>749</v>
      </c>
      <c r="K1206" s="856" t="s">
        <v>9070</v>
      </c>
      <c r="L1206" s="758">
        <v>920035987</v>
      </c>
      <c r="M1206" s="733" t="s">
        <v>9071</v>
      </c>
      <c r="N1206" s="769" t="s">
        <v>8851</v>
      </c>
      <c r="O1206" s="734" t="s">
        <v>9072</v>
      </c>
      <c r="P1206" s="734"/>
      <c r="Q1206" s="760"/>
      <c r="R1206" s="736">
        <v>33320</v>
      </c>
      <c r="S1206" s="760" t="s">
        <v>9073</v>
      </c>
      <c r="T1206" s="728" t="s">
        <v>2084</v>
      </c>
      <c r="U1206" s="737" t="s">
        <v>9074</v>
      </c>
      <c r="V1206" s="736" t="s">
        <v>724</v>
      </c>
      <c r="W1206" s="734" t="s">
        <v>9075</v>
      </c>
      <c r="X1206" s="736" t="s">
        <v>9076</v>
      </c>
      <c r="Y1206" s="736" t="s">
        <v>727</v>
      </c>
      <c r="Z1206" s="736" t="s">
        <v>9077</v>
      </c>
      <c r="AA1206" s="736" t="s">
        <v>8955</v>
      </c>
      <c r="AB1206" s="734" t="s">
        <v>9078</v>
      </c>
      <c r="AC1206" s="736"/>
      <c r="AD1206" s="736">
        <v>33220</v>
      </c>
      <c r="AE1206" s="734" t="s">
        <v>9073</v>
      </c>
      <c r="AF1206" s="736"/>
      <c r="AG1206" s="736"/>
      <c r="AH1206" s="736"/>
      <c r="AI1206" s="736"/>
      <c r="AJ1206" s="734"/>
      <c r="AK1206" s="736"/>
      <c r="AL1206" s="736"/>
      <c r="AM1206" s="763"/>
      <c r="AN1206" s="738"/>
      <c r="AO1206" s="739"/>
      <c r="AP1206" s="691" t="s">
        <v>734</v>
      </c>
      <c r="AQ1206" s="742" t="s">
        <v>734</v>
      </c>
      <c r="AR1206" s="742" t="s">
        <v>748</v>
      </c>
      <c r="AS1206" s="897" t="s">
        <v>8979</v>
      </c>
      <c r="AT1206" s="897" t="s">
        <v>9079</v>
      </c>
      <c r="AU1206" s="743">
        <v>43190</v>
      </c>
      <c r="AV1206" s="743">
        <v>45015</v>
      </c>
      <c r="AW1206" s="744" t="s">
        <v>763</v>
      </c>
      <c r="AX1206" s="743">
        <v>43439</v>
      </c>
      <c r="AY1206" s="742" t="s">
        <v>8981</v>
      </c>
      <c r="AZ1206" s="775"/>
      <c r="BA1206" s="773" t="s">
        <v>9080</v>
      </c>
      <c r="BB1206" s="773"/>
      <c r="BC1206" s="793"/>
      <c r="BD1206" s="793"/>
      <c r="BE1206" s="767"/>
      <c r="BF1206" s="753" t="s">
        <v>1942</v>
      </c>
      <c r="BG1206" s="746" t="s">
        <v>737</v>
      </c>
      <c r="BH1206" s="746"/>
      <c r="BI1206" s="747"/>
    </row>
    <row r="1207" spans="1:61" ht="40.15" customHeight="1">
      <c r="A1207" s="749">
        <v>240002139</v>
      </c>
      <c r="B1207" s="840">
        <v>24</v>
      </c>
      <c r="C1207" s="751" t="s">
        <v>1434</v>
      </c>
      <c r="D1207" s="920"/>
      <c r="E1207" s="791" t="s">
        <v>4529</v>
      </c>
      <c r="F1207" s="753" t="s">
        <v>1594</v>
      </c>
      <c r="G1207" s="736" t="s">
        <v>747</v>
      </c>
      <c r="H1207" s="754" t="s">
        <v>748</v>
      </c>
      <c r="I1207" s="755">
        <v>500</v>
      </c>
      <c r="J1207" s="756" t="s">
        <v>749</v>
      </c>
      <c r="K1207" s="778" t="s">
        <v>9081</v>
      </c>
      <c r="L1207" s="758">
        <v>240015644</v>
      </c>
      <c r="M1207" s="733" t="s">
        <v>9082</v>
      </c>
      <c r="N1207" s="769" t="s">
        <v>9082</v>
      </c>
      <c r="O1207" s="734" t="s">
        <v>9083</v>
      </c>
      <c r="P1207" s="760"/>
      <c r="Q1207" s="736"/>
      <c r="R1207" s="736">
        <v>24310</v>
      </c>
      <c r="S1207" s="761" t="s">
        <v>9084</v>
      </c>
      <c r="T1207" s="728" t="s">
        <v>6571</v>
      </c>
      <c r="U1207" s="737" t="s">
        <v>9085</v>
      </c>
      <c r="V1207" s="736"/>
      <c r="W1207" s="736"/>
      <c r="X1207" s="736"/>
      <c r="Y1207" s="736"/>
      <c r="Z1207" s="736" t="s">
        <v>9086</v>
      </c>
      <c r="AA1207" s="736"/>
      <c r="AB1207" s="734"/>
      <c r="AC1207" s="736"/>
      <c r="AD1207" s="736">
        <v>24310</v>
      </c>
      <c r="AE1207" s="734" t="s">
        <v>9084</v>
      </c>
      <c r="AF1207" s="736"/>
      <c r="AG1207" s="736"/>
      <c r="AH1207" s="736"/>
      <c r="AI1207" s="736"/>
      <c r="AJ1207" s="734"/>
      <c r="AK1207" s="736"/>
      <c r="AL1207" s="736"/>
      <c r="AM1207" s="763"/>
      <c r="AN1207" s="738"/>
      <c r="AO1207" s="739"/>
      <c r="AP1207" s="936" t="s">
        <v>734</v>
      </c>
      <c r="AQ1207" s="822" t="s">
        <v>734</v>
      </c>
      <c r="AR1207" s="742" t="s">
        <v>770</v>
      </c>
      <c r="AS1207" s="742" t="s">
        <v>9087</v>
      </c>
      <c r="AT1207" s="822" t="s">
        <v>7195</v>
      </c>
      <c r="AU1207" s="743">
        <v>45292</v>
      </c>
      <c r="AV1207" s="743">
        <v>47118</v>
      </c>
      <c r="AW1207" s="744">
        <v>24</v>
      </c>
      <c r="AX1207" s="743">
        <v>45289</v>
      </c>
      <c r="AY1207" s="742" t="s">
        <v>9088</v>
      </c>
      <c r="AZ1207" s="743" t="s">
        <v>734</v>
      </c>
      <c r="BA1207" s="734" t="s">
        <v>9089</v>
      </c>
      <c r="BB1207" s="736"/>
      <c r="BC1207" s="736"/>
      <c r="BD1207" s="736"/>
      <c r="BE1207" s="864" t="s">
        <v>800</v>
      </c>
      <c r="BF1207" s="794" t="s">
        <v>1610</v>
      </c>
      <c r="BG1207" s="746" t="s">
        <v>737</v>
      </c>
      <c r="BH1207" s="746"/>
      <c r="BI1207" s="747"/>
    </row>
    <row r="1208" spans="1:61" ht="40.15" customHeight="1">
      <c r="A1208" s="1048">
        <v>240006866</v>
      </c>
      <c r="B1208" s="840">
        <v>24</v>
      </c>
      <c r="C1208" s="751" t="s">
        <v>1434</v>
      </c>
      <c r="D1208" s="920"/>
      <c r="E1208" s="791" t="s">
        <v>4529</v>
      </c>
      <c r="F1208" s="753" t="s">
        <v>1594</v>
      </c>
      <c r="G1208" s="736" t="s">
        <v>715</v>
      </c>
      <c r="H1208" s="754" t="s">
        <v>715</v>
      </c>
      <c r="I1208" s="755">
        <v>437</v>
      </c>
      <c r="J1208" s="756" t="s">
        <v>990</v>
      </c>
      <c r="K1208" s="757" t="s">
        <v>9090</v>
      </c>
      <c r="L1208" s="758">
        <v>240015644</v>
      </c>
      <c r="M1208" s="733" t="s">
        <v>9082</v>
      </c>
      <c r="N1208" s="769" t="s">
        <v>9082</v>
      </c>
      <c r="O1208" s="760"/>
      <c r="P1208" s="734" t="s">
        <v>9091</v>
      </c>
      <c r="Q1208" s="736"/>
      <c r="R1208" s="736">
        <v>24310</v>
      </c>
      <c r="S1208" s="761" t="s">
        <v>9084</v>
      </c>
      <c r="T1208" s="728" t="s">
        <v>6571</v>
      </c>
      <c r="U1208" s="737" t="s">
        <v>9085</v>
      </c>
      <c r="V1208" s="736"/>
      <c r="W1208" s="736"/>
      <c r="X1208" s="736"/>
      <c r="Y1208" s="736"/>
      <c r="Z1208" s="736" t="s">
        <v>9092</v>
      </c>
      <c r="AA1208" s="736"/>
      <c r="AB1208" s="734"/>
      <c r="AC1208" s="736" t="s">
        <v>9091</v>
      </c>
      <c r="AD1208" s="736">
        <v>24310</v>
      </c>
      <c r="AE1208" s="734" t="s">
        <v>9084</v>
      </c>
      <c r="AF1208" s="736"/>
      <c r="AG1208" s="736"/>
      <c r="AH1208" s="736"/>
      <c r="AI1208" s="736"/>
      <c r="AJ1208" s="734"/>
      <c r="AK1208" s="736"/>
      <c r="AL1208" s="736"/>
      <c r="AM1208" s="763"/>
      <c r="AN1208" s="738"/>
      <c r="AO1208" s="739"/>
      <c r="AP1208" s="740" t="s">
        <v>734</v>
      </c>
      <c r="AQ1208" s="822" t="s">
        <v>734</v>
      </c>
      <c r="AR1208" s="742" t="s">
        <v>770</v>
      </c>
      <c r="AS1208" s="742" t="s">
        <v>9087</v>
      </c>
      <c r="AT1208" s="822" t="s">
        <v>7195</v>
      </c>
      <c r="AU1208" s="743">
        <v>45292</v>
      </c>
      <c r="AV1208" s="743">
        <v>47118</v>
      </c>
      <c r="AW1208" s="744">
        <v>24</v>
      </c>
      <c r="AX1208" s="743">
        <v>45289</v>
      </c>
      <c r="AY1208" s="742" t="s">
        <v>9088</v>
      </c>
      <c r="AZ1208" s="743" t="s">
        <v>734</v>
      </c>
      <c r="BA1208" s="734"/>
      <c r="BB1208" s="736"/>
      <c r="BC1208" s="736"/>
      <c r="BD1208" s="736"/>
      <c r="BE1208" s="864" t="s">
        <v>800</v>
      </c>
      <c r="BF1208" s="794" t="s">
        <v>1610</v>
      </c>
      <c r="BG1208" s="746" t="s">
        <v>737</v>
      </c>
      <c r="BH1208" s="746"/>
      <c r="BI1208" s="747"/>
    </row>
    <row r="1209" spans="1:61" ht="40.15" customHeight="1">
      <c r="A1209" s="749">
        <v>640787107</v>
      </c>
      <c r="B1209" s="750">
        <v>64</v>
      </c>
      <c r="C1209" s="753" t="s">
        <v>884</v>
      </c>
      <c r="D1209" s="753"/>
      <c r="E1209" s="753" t="s">
        <v>885</v>
      </c>
      <c r="F1209" s="752"/>
      <c r="G1209" s="736" t="s">
        <v>747</v>
      </c>
      <c r="H1209" s="754" t="s">
        <v>748</v>
      </c>
      <c r="I1209" s="755">
        <v>500</v>
      </c>
      <c r="J1209" s="756" t="s">
        <v>749</v>
      </c>
      <c r="K1209" s="757" t="s">
        <v>9093</v>
      </c>
      <c r="L1209" s="758">
        <v>640001673</v>
      </c>
      <c r="M1209" s="733" t="s">
        <v>9094</v>
      </c>
      <c r="N1209" s="1019" t="s">
        <v>9094</v>
      </c>
      <c r="O1209" s="734" t="s">
        <v>9095</v>
      </c>
      <c r="P1209" s="760"/>
      <c r="Q1209" s="736"/>
      <c r="R1209" s="736">
        <v>64270</v>
      </c>
      <c r="S1209" s="761" t="s">
        <v>4014</v>
      </c>
      <c r="T1209" s="728" t="s">
        <v>6571</v>
      </c>
      <c r="U1209" s="737" t="s">
        <v>9096</v>
      </c>
      <c r="V1209" s="736"/>
      <c r="W1209" s="736"/>
      <c r="X1209" s="736"/>
      <c r="Y1209" s="736"/>
      <c r="Z1209" s="736" t="s">
        <v>9097</v>
      </c>
      <c r="AA1209" s="736"/>
      <c r="AB1209" s="734"/>
      <c r="AC1209" s="736"/>
      <c r="AD1209" s="736">
        <v>64270</v>
      </c>
      <c r="AE1209" s="734" t="s">
        <v>4014</v>
      </c>
      <c r="AF1209" s="736" t="s">
        <v>9097</v>
      </c>
      <c r="AG1209" s="736"/>
      <c r="AH1209" s="736"/>
      <c r="AI1209" s="736"/>
      <c r="AJ1209" s="736"/>
      <c r="AK1209" s="736"/>
      <c r="AL1209" s="736"/>
      <c r="AM1209" s="763"/>
      <c r="AN1209" s="738"/>
      <c r="AO1209" s="764"/>
      <c r="AP1209" s="691" t="s">
        <v>734</v>
      </c>
      <c r="AQ1209" s="691" t="s">
        <v>737</v>
      </c>
      <c r="AR1209" s="691"/>
      <c r="AS1209" s="752"/>
      <c r="AT1209" s="691"/>
      <c r="AU1209" s="765" t="s">
        <v>763</v>
      </c>
      <c r="AV1209" s="765" t="s">
        <v>763</v>
      </c>
      <c r="AW1209" s="766" t="s">
        <v>853</v>
      </c>
      <c r="AX1209" s="765"/>
      <c r="AY1209" s="691"/>
      <c r="AZ1209" s="752"/>
      <c r="BA1209" s="734"/>
      <c r="BB1209" s="736"/>
      <c r="BC1209" s="736"/>
      <c r="BD1209" s="736"/>
      <c r="BE1209" s="833" t="s">
        <v>1761</v>
      </c>
      <c r="BF1209" s="794" t="s">
        <v>858</v>
      </c>
      <c r="BG1209" s="746" t="s">
        <v>737</v>
      </c>
      <c r="BH1209" s="746"/>
      <c r="BI1209" s="747"/>
    </row>
    <row r="1210" spans="1:61" ht="40.15" customHeight="1">
      <c r="A1210" s="846">
        <v>230780256</v>
      </c>
      <c r="B1210" s="820">
        <v>23</v>
      </c>
      <c r="C1210" s="753" t="s">
        <v>765</v>
      </c>
      <c r="D1210" s="728"/>
      <c r="E1210" s="753" t="s">
        <v>1035</v>
      </c>
      <c r="F1210" s="785"/>
      <c r="G1210" s="754" t="s">
        <v>747</v>
      </c>
      <c r="H1210" s="754" t="s">
        <v>748</v>
      </c>
      <c r="I1210" s="847">
        <v>500</v>
      </c>
      <c r="J1210" s="843" t="s">
        <v>749</v>
      </c>
      <c r="K1210" s="856" t="s">
        <v>9098</v>
      </c>
      <c r="L1210" s="786">
        <v>230781577</v>
      </c>
      <c r="M1210" s="733" t="s">
        <v>9099</v>
      </c>
      <c r="N1210" s="769" t="s">
        <v>9099</v>
      </c>
      <c r="O1210" s="734" t="s">
        <v>9100</v>
      </c>
      <c r="P1210" s="734"/>
      <c r="Q1210" s="760"/>
      <c r="R1210" s="736">
        <v>23700</v>
      </c>
      <c r="S1210" s="760" t="s">
        <v>9101</v>
      </c>
      <c r="T1210" s="728" t="s">
        <v>6571</v>
      </c>
      <c r="U1210" s="737" t="s">
        <v>9102</v>
      </c>
      <c r="V1210" s="736" t="s">
        <v>4340</v>
      </c>
      <c r="W1210" s="734" t="s">
        <v>2110</v>
      </c>
      <c r="X1210" s="736" t="s">
        <v>3856</v>
      </c>
      <c r="Y1210" s="736" t="s">
        <v>3952</v>
      </c>
      <c r="Z1210" s="736" t="s">
        <v>9103</v>
      </c>
      <c r="AA1210" s="736"/>
      <c r="AB1210" s="734" t="s">
        <v>9104</v>
      </c>
      <c r="AC1210" s="736"/>
      <c r="AD1210" s="736">
        <v>23700</v>
      </c>
      <c r="AE1210" s="734" t="s">
        <v>9101</v>
      </c>
      <c r="AF1210" s="736" t="s">
        <v>9103</v>
      </c>
      <c r="AG1210" s="853"/>
      <c r="AH1210" s="853"/>
      <c r="AI1210" s="853"/>
      <c r="AJ1210" s="853"/>
      <c r="AK1210" s="853"/>
      <c r="AL1210" s="853"/>
      <c r="AM1210" s="763"/>
      <c r="AN1210" s="738"/>
      <c r="AO1210" s="858"/>
      <c r="AP1210" s="904" t="s">
        <v>734</v>
      </c>
      <c r="AQ1210" s="859" t="s">
        <v>737</v>
      </c>
      <c r="AR1210" s="691"/>
      <c r="AS1210" s="752"/>
      <c r="AT1210" s="822" t="s">
        <v>1769</v>
      </c>
      <c r="AU1210" s="765" t="s">
        <v>763</v>
      </c>
      <c r="AV1210" s="765" t="s">
        <v>763</v>
      </c>
      <c r="AW1210" s="766" t="s">
        <v>763</v>
      </c>
      <c r="AX1210" s="765"/>
      <c r="AY1210" s="718"/>
      <c r="AZ1210" s="752"/>
      <c r="BA1210" s="791"/>
      <c r="BB1210" s="793"/>
      <c r="BC1210" s="793"/>
      <c r="BD1210" s="793"/>
      <c r="BE1210" s="773" t="s">
        <v>1049</v>
      </c>
      <c r="BF1210" s="785" t="s">
        <v>1050</v>
      </c>
      <c r="BG1210" s="746" t="s">
        <v>737</v>
      </c>
      <c r="BH1210" s="746"/>
      <c r="BI1210" s="747"/>
    </row>
    <row r="1211" spans="1:61" ht="40.15" customHeight="1">
      <c r="A1211" s="1007">
        <v>230782831</v>
      </c>
      <c r="B1211" s="820">
        <v>23</v>
      </c>
      <c r="C1211" s="753" t="s">
        <v>765</v>
      </c>
      <c r="D1211" s="728"/>
      <c r="E1211" s="753" t="s">
        <v>1035</v>
      </c>
      <c r="F1211" s="785"/>
      <c r="G1211" s="1008" t="s">
        <v>769</v>
      </c>
      <c r="H1211" s="771" t="s">
        <v>770</v>
      </c>
      <c r="I1211" s="770">
        <v>354</v>
      </c>
      <c r="J1211" s="771" t="s">
        <v>771</v>
      </c>
      <c r="K1211" s="1009" t="s">
        <v>9105</v>
      </c>
      <c r="L1211" s="1068">
        <v>230781577</v>
      </c>
      <c r="M1211" s="733" t="s">
        <v>9099</v>
      </c>
      <c r="N1211" s="769" t="s">
        <v>9099</v>
      </c>
      <c r="O1211" s="734" t="s">
        <v>9100</v>
      </c>
      <c r="P1211" s="734"/>
      <c r="Q1211" s="787"/>
      <c r="R1211" s="736">
        <v>23700</v>
      </c>
      <c r="S1211" s="787" t="s">
        <v>9101</v>
      </c>
      <c r="T1211" s="728" t="s">
        <v>6571</v>
      </c>
      <c r="U1211" s="737" t="s">
        <v>9102</v>
      </c>
      <c r="V1211" s="736"/>
      <c r="W1211" s="734"/>
      <c r="X1211" s="736"/>
      <c r="Y1211" s="736"/>
      <c r="Z1211" s="736" t="s">
        <v>9106</v>
      </c>
      <c r="AA1211" s="736"/>
      <c r="AB1211" s="734" t="s">
        <v>9107</v>
      </c>
      <c r="AC1211" s="736"/>
      <c r="AD1211" s="736">
        <v>23700</v>
      </c>
      <c r="AE1211" s="734" t="s">
        <v>9101</v>
      </c>
      <c r="AF1211" s="736" t="s">
        <v>9103</v>
      </c>
      <c r="AG1211" s="853"/>
      <c r="AH1211" s="853"/>
      <c r="AI1211" s="853"/>
      <c r="AJ1211" s="853"/>
      <c r="AK1211" s="853"/>
      <c r="AL1211" s="853"/>
      <c r="AM1211" s="763"/>
      <c r="AN1211" s="738"/>
      <c r="AO1211" s="765"/>
      <c r="AP1211" s="839" t="s">
        <v>6638</v>
      </c>
      <c r="AQ1211" s="859" t="s">
        <v>737</v>
      </c>
      <c r="AR1211" s="691"/>
      <c r="AS1211" s="752"/>
      <c r="AT1211" s="822" t="s">
        <v>1769</v>
      </c>
      <c r="AU1211" s="765" t="s">
        <v>763</v>
      </c>
      <c r="AV1211" s="765" t="s">
        <v>763</v>
      </c>
      <c r="AW1211" s="766" t="s">
        <v>763</v>
      </c>
      <c r="AX1211" s="765"/>
      <c r="AY1211" s="718"/>
      <c r="AZ1211" s="752"/>
      <c r="BA1211" s="791"/>
      <c r="BB1211" s="793"/>
      <c r="BC1211" s="793"/>
      <c r="BD1211" s="793"/>
      <c r="BE1211" s="773" t="s">
        <v>1049</v>
      </c>
      <c r="BF1211" s="944" t="s">
        <v>1050</v>
      </c>
      <c r="BG1211" s="746" t="s">
        <v>737</v>
      </c>
      <c r="BH1211" s="746"/>
      <c r="BI1211" s="747"/>
    </row>
    <row r="1212" spans="1:61" ht="40.15" customHeight="1">
      <c r="A1212" s="875">
        <v>190005207</v>
      </c>
      <c r="B1212" s="987">
        <v>19</v>
      </c>
      <c r="C1212" s="751" t="s">
        <v>1787</v>
      </c>
      <c r="D1212" s="833"/>
      <c r="E1212" s="727" t="s">
        <v>1000</v>
      </c>
      <c r="F1212" s="727"/>
      <c r="G1212" s="798" t="s">
        <v>747</v>
      </c>
      <c r="H1212" s="798" t="s">
        <v>748</v>
      </c>
      <c r="I1212" s="730">
        <v>500</v>
      </c>
      <c r="J1212" s="727" t="s">
        <v>749</v>
      </c>
      <c r="K1212" s="878" t="s">
        <v>9108</v>
      </c>
      <c r="L1212" s="877">
        <v>190002535</v>
      </c>
      <c r="M1212" s="733" t="s">
        <v>6830</v>
      </c>
      <c r="N1212" s="769" t="s">
        <v>6830</v>
      </c>
      <c r="O1212" s="734" t="s">
        <v>9109</v>
      </c>
      <c r="P1212" s="734"/>
      <c r="Q1212" s="798"/>
      <c r="R1212" s="736">
        <v>19120</v>
      </c>
      <c r="S1212" s="734" t="s">
        <v>7882</v>
      </c>
      <c r="T1212" s="728" t="s">
        <v>6571</v>
      </c>
      <c r="U1212" s="737" t="s">
        <v>9110</v>
      </c>
      <c r="V1212" s="798"/>
      <c r="W1212" s="798"/>
      <c r="X1212" s="798"/>
      <c r="Y1212" s="798"/>
      <c r="Z1212" s="734" t="s">
        <v>9111</v>
      </c>
      <c r="AA1212" s="798"/>
      <c r="AB1212" s="734" t="s">
        <v>9109</v>
      </c>
      <c r="AC1212" s="734"/>
      <c r="AD1212" s="734">
        <v>19120</v>
      </c>
      <c r="AE1212" s="734" t="s">
        <v>7882</v>
      </c>
      <c r="AF1212" s="734" t="s">
        <v>9111</v>
      </c>
      <c r="AG1212" s="798"/>
      <c r="AH1212" s="798"/>
      <c r="AI1212" s="798"/>
      <c r="AJ1212" s="798"/>
      <c r="AK1212" s="798"/>
      <c r="AL1212" s="798"/>
      <c r="AM1212" s="738"/>
      <c r="AN1212" s="738"/>
      <c r="AO1212" s="739"/>
      <c r="AP1212" s="691" t="s">
        <v>734</v>
      </c>
      <c r="AQ1212" s="810" t="s">
        <v>734</v>
      </c>
      <c r="AR1212" s="742" t="s">
        <v>748</v>
      </c>
      <c r="AS1212" s="810" t="s">
        <v>9112</v>
      </c>
      <c r="AT1212" s="810"/>
      <c r="AU1212" s="743">
        <v>43466</v>
      </c>
      <c r="AV1212" s="743">
        <v>45291</v>
      </c>
      <c r="AW1212" s="744">
        <v>19</v>
      </c>
      <c r="AX1212" s="811">
        <v>43686</v>
      </c>
      <c r="AY1212" s="810" t="s">
        <v>869</v>
      </c>
      <c r="AZ1212" s="810" t="s">
        <v>734</v>
      </c>
      <c r="BA1212" s="734"/>
      <c r="BB1212" s="734"/>
      <c r="BC1212" s="798"/>
      <c r="BD1212" s="798"/>
      <c r="BE1212" s="774" t="s">
        <v>855</v>
      </c>
      <c r="BF1212" s="730" t="s">
        <v>1013</v>
      </c>
      <c r="BG1212" s="746" t="s">
        <v>737</v>
      </c>
      <c r="BH1212" s="746"/>
      <c r="BI1212" s="747"/>
    </row>
    <row r="1213" spans="1:61" ht="40.15" customHeight="1">
      <c r="A1213" s="749">
        <v>400780847</v>
      </c>
      <c r="B1213" s="827">
        <v>40</v>
      </c>
      <c r="C1213" s="751" t="s">
        <v>1524</v>
      </c>
      <c r="D1213" s="752"/>
      <c r="E1213" s="753" t="s">
        <v>1149</v>
      </c>
      <c r="F1213" s="752"/>
      <c r="G1213" s="736" t="s">
        <v>747</v>
      </c>
      <c r="H1213" s="754" t="s">
        <v>748</v>
      </c>
      <c r="I1213" s="755">
        <v>500</v>
      </c>
      <c r="J1213" s="756" t="s">
        <v>749</v>
      </c>
      <c r="K1213" s="757" t="s">
        <v>9113</v>
      </c>
      <c r="L1213" s="758">
        <v>400000501</v>
      </c>
      <c r="M1213" s="733" t="s">
        <v>9113</v>
      </c>
      <c r="N1213" s="769" t="s">
        <v>9113</v>
      </c>
      <c r="O1213" s="734" t="s">
        <v>9114</v>
      </c>
      <c r="P1213" s="760"/>
      <c r="Q1213" s="736"/>
      <c r="R1213" s="736">
        <v>40130</v>
      </c>
      <c r="S1213" s="761" t="s">
        <v>5789</v>
      </c>
      <c r="T1213" s="728" t="s">
        <v>6571</v>
      </c>
      <c r="U1213" s="737" t="s">
        <v>9115</v>
      </c>
      <c r="V1213" s="736"/>
      <c r="W1213" s="736"/>
      <c r="X1213" s="736"/>
      <c r="Y1213" s="736"/>
      <c r="Z1213" s="736" t="s">
        <v>9116</v>
      </c>
      <c r="AA1213" s="736"/>
      <c r="AB1213" s="734" t="s">
        <v>9114</v>
      </c>
      <c r="AC1213" s="736"/>
      <c r="AD1213" s="736">
        <v>40130</v>
      </c>
      <c r="AE1213" s="734" t="s">
        <v>5789</v>
      </c>
      <c r="AF1213" s="736" t="s">
        <v>9116</v>
      </c>
      <c r="AG1213" s="736"/>
      <c r="AH1213" s="736"/>
      <c r="AI1213" s="736"/>
      <c r="AJ1213" s="736"/>
      <c r="AK1213" s="736"/>
      <c r="AL1213" s="736"/>
      <c r="AM1213" s="763"/>
      <c r="AN1213" s="738"/>
      <c r="AO1213" s="764"/>
      <c r="AP1213" s="691" t="s">
        <v>734</v>
      </c>
      <c r="AQ1213" s="691" t="s">
        <v>737</v>
      </c>
      <c r="AR1213" s="691"/>
      <c r="AS1213" s="752"/>
      <c r="AT1213" s="691"/>
      <c r="AU1213" s="765" t="s">
        <v>763</v>
      </c>
      <c r="AV1213" s="765" t="s">
        <v>763</v>
      </c>
      <c r="AW1213" s="766" t="s">
        <v>763</v>
      </c>
      <c r="AX1213" s="765"/>
      <c r="AY1213" s="691"/>
      <c r="AZ1213" s="752"/>
      <c r="BA1213" s="734"/>
      <c r="BB1213" s="736"/>
      <c r="BC1213" s="736"/>
      <c r="BD1213" s="736"/>
      <c r="BE1213" s="767" t="s">
        <v>1579</v>
      </c>
      <c r="BF1213" s="768" t="s">
        <v>902</v>
      </c>
      <c r="BG1213" s="746" t="s">
        <v>737</v>
      </c>
      <c r="BH1213" s="746"/>
      <c r="BI1213" s="747"/>
    </row>
    <row r="1214" spans="1:61" ht="40.15" customHeight="1">
      <c r="A1214" s="749">
        <v>240013029</v>
      </c>
      <c r="B1214" s="840">
        <v>24</v>
      </c>
      <c r="C1214" s="753" t="s">
        <v>765</v>
      </c>
      <c r="D1214" s="728"/>
      <c r="E1214" s="753" t="s">
        <v>4106</v>
      </c>
      <c r="F1214" s="753" t="s">
        <v>1594</v>
      </c>
      <c r="G1214" s="736" t="s">
        <v>747</v>
      </c>
      <c r="H1214" s="754" t="s">
        <v>748</v>
      </c>
      <c r="I1214" s="755">
        <v>500</v>
      </c>
      <c r="J1214" s="756" t="s">
        <v>749</v>
      </c>
      <c r="K1214" s="799" t="s">
        <v>9117</v>
      </c>
      <c r="L1214" s="758">
        <v>240012989</v>
      </c>
      <c r="M1214" s="1069" t="s">
        <v>9118</v>
      </c>
      <c r="N1214" s="757" t="s">
        <v>9118</v>
      </c>
      <c r="O1214" s="734" t="s">
        <v>9119</v>
      </c>
      <c r="P1214" s="760"/>
      <c r="Q1214" s="736"/>
      <c r="R1214" s="736">
        <v>24220</v>
      </c>
      <c r="S1214" s="761" t="s">
        <v>9120</v>
      </c>
      <c r="T1214" s="728" t="s">
        <v>6571</v>
      </c>
      <c r="U1214" s="737" t="s">
        <v>9121</v>
      </c>
      <c r="V1214" s="736"/>
      <c r="W1214" s="736"/>
      <c r="X1214" s="736"/>
      <c r="Y1214" s="736"/>
      <c r="Z1214" s="736" t="s">
        <v>9122</v>
      </c>
      <c r="AA1214" s="736"/>
      <c r="AB1214" s="734" t="s">
        <v>9119</v>
      </c>
      <c r="AC1214" s="736"/>
      <c r="AD1214" s="736">
        <v>24220</v>
      </c>
      <c r="AE1214" s="761" t="s">
        <v>9120</v>
      </c>
      <c r="AF1214" s="736"/>
      <c r="AG1214" s="736"/>
      <c r="AH1214" s="736"/>
      <c r="AI1214" s="736"/>
      <c r="AJ1214" s="736"/>
      <c r="AK1214" s="736"/>
      <c r="AL1214" s="736"/>
      <c r="AM1214" s="763"/>
      <c r="AN1214" s="738"/>
      <c r="AO1214" s="764"/>
      <c r="AP1214" s="691" t="s">
        <v>734</v>
      </c>
      <c r="AQ1214" s="712" t="s">
        <v>734</v>
      </c>
      <c r="AR1214" s="742" t="s">
        <v>748</v>
      </c>
      <c r="AS1214" s="712" t="s">
        <v>9123</v>
      </c>
      <c r="AT1214" s="712"/>
      <c r="AU1214" s="743">
        <v>43831</v>
      </c>
      <c r="AV1214" s="743">
        <v>45657</v>
      </c>
      <c r="AW1214" s="744">
        <v>24</v>
      </c>
      <c r="AX1214" s="986">
        <v>44141</v>
      </c>
      <c r="AY1214" s="712" t="s">
        <v>869</v>
      </c>
      <c r="AZ1214" s="986" t="s">
        <v>734</v>
      </c>
      <c r="BA1214" s="734"/>
      <c r="BB1214" s="736"/>
      <c r="BC1214" s="736"/>
      <c r="BD1214" s="736"/>
      <c r="BE1214" s="773" t="s">
        <v>1049</v>
      </c>
      <c r="BF1214" s="794" t="s">
        <v>1610</v>
      </c>
      <c r="BG1214" s="746" t="s">
        <v>737</v>
      </c>
      <c r="BH1214" s="746"/>
      <c r="BI1214" s="747"/>
    </row>
    <row r="1215" spans="1:61" ht="53.25" customHeight="1">
      <c r="A1215" s="879">
        <v>860780501</v>
      </c>
      <c r="B1215" s="880">
        <v>86</v>
      </c>
      <c r="C1215" s="727" t="s">
        <v>1358</v>
      </c>
      <c r="D1215" s="727"/>
      <c r="E1215" s="728" t="s">
        <v>714</v>
      </c>
      <c r="F1215" s="728"/>
      <c r="G1215" s="727" t="s">
        <v>747</v>
      </c>
      <c r="H1215" s="727" t="s">
        <v>748</v>
      </c>
      <c r="I1215" s="730">
        <v>500</v>
      </c>
      <c r="J1215" s="727" t="s">
        <v>749</v>
      </c>
      <c r="K1215" s="881" t="s">
        <v>9124</v>
      </c>
      <c r="L1215" s="945">
        <v>860000116</v>
      </c>
      <c r="M1215" s="733" t="s">
        <v>4400</v>
      </c>
      <c r="N1215" s="769" t="s">
        <v>9125</v>
      </c>
      <c r="O1215" s="734" t="s">
        <v>9126</v>
      </c>
      <c r="P1215" s="734"/>
      <c r="Q1215" s="727"/>
      <c r="R1215" s="736">
        <v>86400</v>
      </c>
      <c r="S1215" s="734" t="s">
        <v>8836</v>
      </c>
      <c r="T1215" s="728" t="s">
        <v>6571</v>
      </c>
      <c r="U1215" s="737" t="s">
        <v>9127</v>
      </c>
      <c r="V1215" s="727"/>
      <c r="W1215" s="734" t="s">
        <v>9128</v>
      </c>
      <c r="X1215" s="736" t="s">
        <v>9129</v>
      </c>
      <c r="Y1215" s="736" t="s">
        <v>727</v>
      </c>
      <c r="Z1215" s="734" t="s">
        <v>9130</v>
      </c>
      <c r="AA1215" s="734" t="s">
        <v>9131</v>
      </c>
      <c r="AB1215" s="734" t="s">
        <v>9126</v>
      </c>
      <c r="AC1215" s="734"/>
      <c r="AD1215" s="734">
        <v>86400</v>
      </c>
      <c r="AE1215" s="734" t="s">
        <v>8836</v>
      </c>
      <c r="AF1215" s="734" t="s">
        <v>9130</v>
      </c>
      <c r="AG1215" s="727"/>
      <c r="AH1215" s="727"/>
      <c r="AI1215" s="727"/>
      <c r="AJ1215" s="727"/>
      <c r="AK1215" s="727"/>
      <c r="AL1215" s="727"/>
      <c r="AM1215" s="738"/>
      <c r="AN1215" s="738"/>
      <c r="AO1215" s="739"/>
      <c r="AP1215" s="691" t="s">
        <v>734</v>
      </c>
      <c r="AQ1215" s="789" t="s">
        <v>737</v>
      </c>
      <c r="AR1215" s="691"/>
      <c r="AS1215" s="789"/>
      <c r="AT1215" s="789"/>
      <c r="AU1215" s="765" t="s">
        <v>763</v>
      </c>
      <c r="AV1215" s="765" t="s">
        <v>763</v>
      </c>
      <c r="AW1215" s="766" t="s">
        <v>763</v>
      </c>
      <c r="AX1215" s="941"/>
      <c r="AY1215" s="789"/>
      <c r="AZ1215" s="789"/>
      <c r="BA1215" s="727"/>
      <c r="BB1215" s="727"/>
      <c r="BC1215" s="734"/>
      <c r="BD1215" s="734"/>
      <c r="BE1215" s="798" t="s">
        <v>1358</v>
      </c>
      <c r="BF1215" s="723" t="s">
        <v>738</v>
      </c>
      <c r="BG1215" s="746" t="s">
        <v>737</v>
      </c>
      <c r="BH1215" s="746"/>
      <c r="BI1215" s="747"/>
    </row>
    <row r="1216" spans="1:61" ht="59.25" customHeight="1">
      <c r="A1216" s="879">
        <v>860780493</v>
      </c>
      <c r="B1216" s="880">
        <v>86</v>
      </c>
      <c r="C1216" s="727" t="s">
        <v>713</v>
      </c>
      <c r="D1216" s="727"/>
      <c r="E1216" s="728" t="s">
        <v>714</v>
      </c>
      <c r="F1216" s="728"/>
      <c r="G1216" s="727" t="s">
        <v>747</v>
      </c>
      <c r="H1216" s="727" t="s">
        <v>748</v>
      </c>
      <c r="I1216" s="730">
        <v>500</v>
      </c>
      <c r="J1216" s="727" t="s">
        <v>749</v>
      </c>
      <c r="K1216" s="939" t="s">
        <v>9132</v>
      </c>
      <c r="L1216" s="945">
        <v>860000108</v>
      </c>
      <c r="M1216" s="733" t="s">
        <v>4400</v>
      </c>
      <c r="N1216" s="769" t="s">
        <v>9133</v>
      </c>
      <c r="O1216" s="734" t="s">
        <v>9134</v>
      </c>
      <c r="P1216" s="734" t="s">
        <v>9135</v>
      </c>
      <c r="Q1216" s="727"/>
      <c r="R1216" s="736">
        <v>86300</v>
      </c>
      <c r="S1216" s="734" t="s">
        <v>9136</v>
      </c>
      <c r="T1216" s="728" t="s">
        <v>6571</v>
      </c>
      <c r="U1216" s="737" t="s">
        <v>9137</v>
      </c>
      <c r="V1216" s="727" t="s">
        <v>724</v>
      </c>
      <c r="W1216" s="727" t="s">
        <v>9138</v>
      </c>
      <c r="X1216" s="727" t="s">
        <v>9139</v>
      </c>
      <c r="Y1216" s="727" t="s">
        <v>727</v>
      </c>
      <c r="Z1216" s="734" t="s">
        <v>9140</v>
      </c>
      <c r="AA1216" s="727"/>
      <c r="AB1216" s="734" t="s">
        <v>9141</v>
      </c>
      <c r="AC1216" s="734" t="s">
        <v>9135</v>
      </c>
      <c r="AD1216" s="734">
        <v>86300</v>
      </c>
      <c r="AE1216" s="734" t="s">
        <v>9136</v>
      </c>
      <c r="AF1216" s="734" t="s">
        <v>9140</v>
      </c>
      <c r="AG1216" s="727"/>
      <c r="AH1216" s="727"/>
      <c r="AI1216" s="727"/>
      <c r="AJ1216" s="727"/>
      <c r="AK1216" s="727"/>
      <c r="AL1216" s="727"/>
      <c r="AM1216" s="738"/>
      <c r="AN1216" s="738"/>
      <c r="AO1216" s="739"/>
      <c r="AP1216" s="691" t="s">
        <v>734</v>
      </c>
      <c r="AQ1216" s="781" t="s">
        <v>734</v>
      </c>
      <c r="AR1216" s="742" t="s">
        <v>748</v>
      </c>
      <c r="AS1216" s="781" t="s">
        <v>9142</v>
      </c>
      <c r="AT1216" s="781"/>
      <c r="AU1216" s="743">
        <v>44562</v>
      </c>
      <c r="AV1216" s="743">
        <v>46387</v>
      </c>
      <c r="AW1216" s="744" t="s">
        <v>1429</v>
      </c>
      <c r="AX1216" s="940">
        <v>44561</v>
      </c>
      <c r="AY1216" s="781" t="s">
        <v>869</v>
      </c>
      <c r="AZ1216" s="781" t="s">
        <v>737</v>
      </c>
      <c r="BA1216" s="727"/>
      <c r="BB1216" s="727"/>
      <c r="BC1216" s="734"/>
      <c r="BD1216" s="734"/>
      <c r="BE1216" s="735" t="s">
        <v>713</v>
      </c>
      <c r="BF1216" s="723" t="s">
        <v>738</v>
      </c>
      <c r="BG1216" s="746" t="s">
        <v>737</v>
      </c>
      <c r="BH1216" s="746"/>
      <c r="BI1216" s="747"/>
    </row>
    <row r="1217" spans="1:61" ht="109.5" customHeight="1">
      <c r="A1217" s="875">
        <v>190002097</v>
      </c>
      <c r="B1217" s="987">
        <v>19</v>
      </c>
      <c r="C1217" s="751" t="s">
        <v>1787</v>
      </c>
      <c r="D1217" s="751"/>
      <c r="E1217" s="727" t="s">
        <v>1000</v>
      </c>
      <c r="F1217" s="727"/>
      <c r="G1217" s="798" t="s">
        <v>747</v>
      </c>
      <c r="H1217" s="798" t="s">
        <v>748</v>
      </c>
      <c r="I1217" s="730">
        <v>500</v>
      </c>
      <c r="J1217" s="727" t="s">
        <v>749</v>
      </c>
      <c r="K1217" s="807" t="s">
        <v>9143</v>
      </c>
      <c r="L1217" s="877">
        <v>190004754</v>
      </c>
      <c r="M1217" s="733" t="s">
        <v>9143</v>
      </c>
      <c r="N1217" s="769" t="s">
        <v>9143</v>
      </c>
      <c r="O1217" s="734" t="s">
        <v>9144</v>
      </c>
      <c r="P1217" s="734"/>
      <c r="Q1217" s="798"/>
      <c r="R1217" s="736">
        <v>19240</v>
      </c>
      <c r="S1217" s="734" t="s">
        <v>2128</v>
      </c>
      <c r="T1217" s="728" t="s">
        <v>6571</v>
      </c>
      <c r="U1217" s="737" t="s">
        <v>9145</v>
      </c>
      <c r="V1217" s="798"/>
      <c r="W1217" s="798"/>
      <c r="X1217" s="798"/>
      <c r="Y1217" s="798"/>
      <c r="Z1217" s="734" t="s">
        <v>9146</v>
      </c>
      <c r="AA1217" s="798"/>
      <c r="AB1217" s="734" t="s">
        <v>9144</v>
      </c>
      <c r="AC1217" s="734"/>
      <c r="AD1217" s="734">
        <v>19240</v>
      </c>
      <c r="AE1217" s="734" t="s">
        <v>2128</v>
      </c>
      <c r="AF1217" s="734" t="s">
        <v>9146</v>
      </c>
      <c r="AG1217" s="798"/>
      <c r="AH1217" s="798"/>
      <c r="AI1217" s="798"/>
      <c r="AJ1217" s="798"/>
      <c r="AK1217" s="798"/>
      <c r="AL1217" s="798"/>
      <c r="AM1217" s="738"/>
      <c r="AN1217" s="738"/>
      <c r="AO1217" s="739"/>
      <c r="AP1217" s="691" t="s">
        <v>734</v>
      </c>
      <c r="AQ1217" s="740" t="s">
        <v>737</v>
      </c>
      <c r="AR1217" s="691"/>
      <c r="AS1217" s="740"/>
      <c r="AT1217" s="740"/>
      <c r="AU1217" s="765" t="s">
        <v>763</v>
      </c>
      <c r="AV1217" s="765" t="s">
        <v>763</v>
      </c>
      <c r="AW1217" s="766" t="s">
        <v>763</v>
      </c>
      <c r="AX1217" s="772"/>
      <c r="AY1217" s="740"/>
      <c r="AZ1217" s="740"/>
      <c r="BA1217" s="734"/>
      <c r="BB1217" s="734"/>
      <c r="BC1217" s="798"/>
      <c r="BD1217" s="798"/>
      <c r="BE1217" s="751" t="s">
        <v>2209</v>
      </c>
      <c r="BF1217" s="730" t="s">
        <v>1013</v>
      </c>
      <c r="BG1217" s="746" t="s">
        <v>737</v>
      </c>
      <c r="BH1217" s="746"/>
      <c r="BI1217" s="747"/>
    </row>
    <row r="1218" spans="1:61" ht="40.15" customHeight="1">
      <c r="A1218" s="725">
        <v>190011346</v>
      </c>
      <c r="B1218" s="817">
        <v>19</v>
      </c>
      <c r="C1218" s="751" t="s">
        <v>1787</v>
      </c>
      <c r="D1218" s="751"/>
      <c r="E1218" s="727" t="s">
        <v>1000</v>
      </c>
      <c r="F1218" s="727"/>
      <c r="G1218" s="735" t="s">
        <v>827</v>
      </c>
      <c r="H1218" s="735" t="s">
        <v>748</v>
      </c>
      <c r="I1218" s="730">
        <v>354</v>
      </c>
      <c r="J1218" s="727" t="s">
        <v>771</v>
      </c>
      <c r="K1218" s="731" t="s">
        <v>9147</v>
      </c>
      <c r="L1218" s="945">
        <v>190004754</v>
      </c>
      <c r="M1218" s="733" t="s">
        <v>9143</v>
      </c>
      <c r="N1218" s="731" t="s">
        <v>9143</v>
      </c>
      <c r="O1218" s="734" t="s">
        <v>9148</v>
      </c>
      <c r="P1218" s="734"/>
      <c r="Q1218" s="735"/>
      <c r="R1218" s="734">
        <v>19240</v>
      </c>
      <c r="S1218" s="734" t="s">
        <v>2128</v>
      </c>
      <c r="T1218" s="728" t="s">
        <v>6571</v>
      </c>
      <c r="U1218" s="737" t="s">
        <v>9145</v>
      </c>
      <c r="V1218" s="730"/>
      <c r="W1218" s="1070"/>
      <c r="X1218" s="1070"/>
      <c r="Y1218" s="1070"/>
      <c r="Z1218" s="734" t="s">
        <v>9146</v>
      </c>
      <c r="AA1218" s="1070"/>
      <c r="AB1218" s="734" t="s">
        <v>9148</v>
      </c>
      <c r="AC1218" s="734"/>
      <c r="AD1218" s="734">
        <v>19240</v>
      </c>
      <c r="AE1218" s="734" t="s">
        <v>2128</v>
      </c>
      <c r="AF1218" s="734" t="s">
        <v>9146</v>
      </c>
      <c r="AG1218" s="735"/>
      <c r="AH1218" s="735"/>
      <c r="AI1218" s="735"/>
      <c r="AJ1218" s="735"/>
      <c r="AK1218" s="735"/>
      <c r="AL1218" s="735"/>
      <c r="AM1218" s="738"/>
      <c r="AN1218" s="738"/>
      <c r="AO1218" s="739"/>
      <c r="AP1218" s="839" t="s">
        <v>6638</v>
      </c>
      <c r="AQ1218" s="862" t="s">
        <v>737</v>
      </c>
      <c r="AR1218" s="691"/>
      <c r="AS1218" s="862"/>
      <c r="AT1218" s="862"/>
      <c r="AU1218" s="765" t="s">
        <v>763</v>
      </c>
      <c r="AV1218" s="765" t="s">
        <v>763</v>
      </c>
      <c r="AW1218" s="766" t="s">
        <v>763</v>
      </c>
      <c r="AX1218" s="863"/>
      <c r="AY1218" s="862"/>
      <c r="AZ1218" s="862"/>
      <c r="BA1218" s="734"/>
      <c r="BB1218" s="734"/>
      <c r="BC1218" s="734"/>
      <c r="BD1218" s="734"/>
      <c r="BE1218" s="751" t="s">
        <v>2209</v>
      </c>
      <c r="BF1218" s="730" t="s">
        <v>1013</v>
      </c>
      <c r="BG1218" s="746" t="s">
        <v>737</v>
      </c>
      <c r="BH1218" s="746"/>
      <c r="BI1218" s="747"/>
    </row>
    <row r="1219" spans="1:61" ht="54" customHeight="1">
      <c r="A1219" s="846">
        <v>230000283</v>
      </c>
      <c r="B1219" s="820">
        <v>23</v>
      </c>
      <c r="C1219" s="753" t="s">
        <v>765</v>
      </c>
      <c r="D1219" s="728"/>
      <c r="E1219" s="753" t="s">
        <v>1035</v>
      </c>
      <c r="F1219" s="785"/>
      <c r="G1219" s="754" t="s">
        <v>747</v>
      </c>
      <c r="H1219" s="754" t="s">
        <v>748</v>
      </c>
      <c r="I1219" s="847">
        <v>500</v>
      </c>
      <c r="J1219" s="843" t="s">
        <v>749</v>
      </c>
      <c r="K1219" s="856" t="s">
        <v>9149</v>
      </c>
      <c r="L1219" s="786">
        <v>230002669</v>
      </c>
      <c r="M1219" s="733" t="s">
        <v>9150</v>
      </c>
      <c r="N1219" s="769" t="s">
        <v>9150</v>
      </c>
      <c r="O1219" s="734" t="s">
        <v>9151</v>
      </c>
      <c r="P1219" s="734"/>
      <c r="Q1219" s="760"/>
      <c r="R1219" s="736">
        <v>23190</v>
      </c>
      <c r="S1219" s="760" t="s">
        <v>9152</v>
      </c>
      <c r="T1219" s="728" t="s">
        <v>6571</v>
      </c>
      <c r="U1219" s="737" t="s">
        <v>9153</v>
      </c>
      <c r="V1219" s="736"/>
      <c r="W1219" s="734"/>
      <c r="X1219" s="736"/>
      <c r="Y1219" s="736"/>
      <c r="Z1219" s="736" t="s">
        <v>9154</v>
      </c>
      <c r="AA1219" s="736"/>
      <c r="AB1219" s="734" t="s">
        <v>9151</v>
      </c>
      <c r="AC1219" s="736"/>
      <c r="AD1219" s="736">
        <v>23190</v>
      </c>
      <c r="AE1219" s="734" t="s">
        <v>9152</v>
      </c>
      <c r="AF1219" s="736" t="s">
        <v>9154</v>
      </c>
      <c r="AG1219" s="853"/>
      <c r="AH1219" s="853"/>
      <c r="AI1219" s="853"/>
      <c r="AJ1219" s="853"/>
      <c r="AK1219" s="853"/>
      <c r="AL1219" s="853"/>
      <c r="AM1219" s="763"/>
      <c r="AN1219" s="738"/>
      <c r="AO1219" s="858"/>
      <c r="AP1219" s="904" t="s">
        <v>734</v>
      </c>
      <c r="AQ1219" s="859" t="s">
        <v>737</v>
      </c>
      <c r="AR1219" s="691"/>
      <c r="AS1219" s="752"/>
      <c r="AT1219" s="822" t="s">
        <v>1769</v>
      </c>
      <c r="AU1219" s="765" t="s">
        <v>763</v>
      </c>
      <c r="AV1219" s="765" t="s">
        <v>763</v>
      </c>
      <c r="AW1219" s="766" t="s">
        <v>763</v>
      </c>
      <c r="AX1219" s="765"/>
      <c r="AY1219" s="718"/>
      <c r="AZ1219" s="752"/>
      <c r="BA1219" s="791"/>
      <c r="BB1219" s="793"/>
      <c r="BC1219" s="793"/>
      <c r="BD1219" s="793"/>
      <c r="BE1219" s="773" t="s">
        <v>1049</v>
      </c>
      <c r="BF1219" s="785" t="s">
        <v>1050</v>
      </c>
      <c r="BG1219" s="746" t="s">
        <v>737</v>
      </c>
      <c r="BH1219" s="746"/>
      <c r="BI1219" s="747"/>
    </row>
    <row r="1220" spans="1:61" ht="40.15" customHeight="1">
      <c r="A1220" s="1007">
        <v>230781957</v>
      </c>
      <c r="B1220" s="820">
        <v>23</v>
      </c>
      <c r="C1220" s="753" t="s">
        <v>765</v>
      </c>
      <c r="D1220" s="728"/>
      <c r="E1220" s="753" t="s">
        <v>1035</v>
      </c>
      <c r="F1220" s="785"/>
      <c r="G1220" s="1008" t="s">
        <v>769</v>
      </c>
      <c r="H1220" s="771" t="s">
        <v>770</v>
      </c>
      <c r="I1220" s="770">
        <v>354</v>
      </c>
      <c r="J1220" s="771" t="s">
        <v>771</v>
      </c>
      <c r="K1220" s="1009" t="s">
        <v>9155</v>
      </c>
      <c r="L1220" s="786">
        <v>230000903</v>
      </c>
      <c r="M1220" s="733" t="s">
        <v>9156</v>
      </c>
      <c r="N1220" s="769" t="s">
        <v>9156</v>
      </c>
      <c r="O1220" s="734" t="s">
        <v>9157</v>
      </c>
      <c r="P1220" s="734" t="s">
        <v>9158</v>
      </c>
      <c r="Q1220" s="787"/>
      <c r="R1220" s="736">
        <v>23240</v>
      </c>
      <c r="S1220" s="787" t="s">
        <v>2701</v>
      </c>
      <c r="T1220" s="728" t="s">
        <v>6571</v>
      </c>
      <c r="U1220" s="737" t="s">
        <v>9159</v>
      </c>
      <c r="V1220" s="752" t="s">
        <v>724</v>
      </c>
      <c r="W1220" s="734" t="s">
        <v>9160</v>
      </c>
      <c r="X1220" s="736" t="s">
        <v>8183</v>
      </c>
      <c r="Y1220" s="736" t="s">
        <v>727</v>
      </c>
      <c r="Z1220" s="736" t="s">
        <v>9161</v>
      </c>
      <c r="AA1220" s="736"/>
      <c r="AB1220" s="734" t="s">
        <v>9162</v>
      </c>
      <c r="AC1220" s="736"/>
      <c r="AD1220" s="736">
        <v>23210</v>
      </c>
      <c r="AE1220" s="734" t="s">
        <v>9163</v>
      </c>
      <c r="AF1220" s="736" t="s">
        <v>9164</v>
      </c>
      <c r="AG1220" s="853"/>
      <c r="AH1220" s="853"/>
      <c r="AI1220" s="853"/>
      <c r="AJ1220" s="853"/>
      <c r="AK1220" s="853" t="s">
        <v>9165</v>
      </c>
      <c r="AL1220" s="853"/>
      <c r="AM1220" s="763"/>
      <c r="AN1220" s="738"/>
      <c r="AO1220" s="765"/>
      <c r="AP1220" s="752" t="s">
        <v>734</v>
      </c>
      <c r="AQ1220" s="859" t="s">
        <v>737</v>
      </c>
      <c r="AR1220" s="691"/>
      <c r="AS1220" s="752"/>
      <c r="AT1220" s="823" t="s">
        <v>5131</v>
      </c>
      <c r="AU1220" s="765" t="s">
        <v>763</v>
      </c>
      <c r="AV1220" s="765" t="s">
        <v>763</v>
      </c>
      <c r="AW1220" s="766" t="s">
        <v>763</v>
      </c>
      <c r="AX1220" s="765"/>
      <c r="AY1220" s="718"/>
      <c r="AZ1220" s="752"/>
      <c r="BA1220" s="791"/>
      <c r="BB1220" s="793"/>
      <c r="BC1220" s="793"/>
      <c r="BD1220" s="793"/>
      <c r="BE1220" s="773" t="s">
        <v>1049</v>
      </c>
      <c r="BF1220" s="785" t="s">
        <v>1050</v>
      </c>
      <c r="BG1220" s="746" t="s">
        <v>737</v>
      </c>
      <c r="BH1220" s="746"/>
      <c r="BI1220" s="747"/>
    </row>
    <row r="1221" spans="1:61" ht="47.45" customHeight="1">
      <c r="A1221" s="795">
        <v>870006913</v>
      </c>
      <c r="B1221" s="901">
        <v>87</v>
      </c>
      <c r="C1221" s="734" t="s">
        <v>745</v>
      </c>
      <c r="D1221" s="727"/>
      <c r="E1221" s="797" t="s">
        <v>858</v>
      </c>
      <c r="F1221" s="797"/>
      <c r="G1221" s="791" t="s">
        <v>747</v>
      </c>
      <c r="H1221" s="791" t="s">
        <v>748</v>
      </c>
      <c r="I1221" s="773">
        <v>500</v>
      </c>
      <c r="J1221" s="734" t="s">
        <v>749</v>
      </c>
      <c r="K1221" s="799" t="s">
        <v>9166</v>
      </c>
      <c r="L1221" s="800">
        <v>870009529</v>
      </c>
      <c r="M1221" s="733" t="s">
        <v>9167</v>
      </c>
      <c r="N1221" s="769" t="s">
        <v>9167</v>
      </c>
      <c r="O1221" s="734" t="s">
        <v>9168</v>
      </c>
      <c r="P1221" s="734"/>
      <c r="Q1221" s="734"/>
      <c r="R1221" s="736">
        <v>87250</v>
      </c>
      <c r="S1221" s="734" t="s">
        <v>9169</v>
      </c>
      <c r="T1221" s="728" t="s">
        <v>6571</v>
      </c>
      <c r="U1221" s="737" t="s">
        <v>9170</v>
      </c>
      <c r="V1221" s="734"/>
      <c r="W1221" s="734"/>
      <c r="X1221" s="734"/>
      <c r="Y1221" s="734"/>
      <c r="Z1221" s="734" t="s">
        <v>9171</v>
      </c>
      <c r="AA1221" s="801"/>
      <c r="AB1221" s="734" t="s">
        <v>9172</v>
      </c>
      <c r="AC1221" s="734"/>
      <c r="AD1221" s="734">
        <v>87250</v>
      </c>
      <c r="AE1221" s="734" t="s">
        <v>9169</v>
      </c>
      <c r="AF1221" s="734" t="s">
        <v>9171</v>
      </c>
      <c r="AG1221" s="734"/>
      <c r="AH1221" s="734"/>
      <c r="AI1221" s="734"/>
      <c r="AJ1221" s="734"/>
      <c r="AK1221" s="734"/>
      <c r="AL1221" s="734"/>
      <c r="AM1221" s="802"/>
      <c r="AN1221" s="738"/>
      <c r="AO1221" s="739"/>
      <c r="AP1221" s="691" t="s">
        <v>734</v>
      </c>
      <c r="AQ1221" s="712" t="s">
        <v>734</v>
      </c>
      <c r="AR1221" s="742" t="s">
        <v>748</v>
      </c>
      <c r="AS1221" s="742" t="s">
        <v>9173</v>
      </c>
      <c r="AT1221" s="712" t="s">
        <v>9174</v>
      </c>
      <c r="AU1221" s="743">
        <v>45658</v>
      </c>
      <c r="AV1221" s="743">
        <v>47483</v>
      </c>
      <c r="AW1221" s="744">
        <v>87</v>
      </c>
      <c r="AX1221" s="803">
        <v>45859</v>
      </c>
      <c r="AY1221" s="742" t="s">
        <v>869</v>
      </c>
      <c r="AZ1221" s="803" t="s">
        <v>737</v>
      </c>
      <c r="BA1221" s="734"/>
      <c r="BB1221" s="734" t="s">
        <v>9175</v>
      </c>
      <c r="BC1221" s="734"/>
      <c r="BD1221" s="734"/>
      <c r="BE1221" s="767" t="s">
        <v>765</v>
      </c>
      <c r="BF1221" s="804" t="s">
        <v>871</v>
      </c>
      <c r="BG1221" s="746" t="s">
        <v>737</v>
      </c>
      <c r="BH1221" s="746"/>
      <c r="BI1221" s="747"/>
    </row>
    <row r="1222" spans="1:61" ht="63.6" customHeight="1">
      <c r="A1222" s="1022">
        <v>230003618</v>
      </c>
      <c r="B1222" s="820">
        <v>23</v>
      </c>
      <c r="C1222" s="753" t="s">
        <v>765</v>
      </c>
      <c r="D1222" s="728"/>
      <c r="E1222" s="753" t="s">
        <v>1035</v>
      </c>
      <c r="F1222" s="785"/>
      <c r="G1222" s="754" t="s">
        <v>747</v>
      </c>
      <c r="H1222" s="754" t="s">
        <v>748</v>
      </c>
      <c r="I1222" s="847">
        <v>500</v>
      </c>
      <c r="J1222" s="843" t="s">
        <v>749</v>
      </c>
      <c r="K1222" s="850" t="s">
        <v>9176</v>
      </c>
      <c r="L1222" s="851">
        <v>230000986</v>
      </c>
      <c r="M1222" s="1023" t="s">
        <v>9177</v>
      </c>
      <c r="N1222" s="1049" t="s">
        <v>9177</v>
      </c>
      <c r="O1222" s="734" t="s">
        <v>9178</v>
      </c>
      <c r="P1222" s="734"/>
      <c r="Q1222" s="756"/>
      <c r="R1222" s="736">
        <v>23270</v>
      </c>
      <c r="S1222" s="756" t="s">
        <v>9179</v>
      </c>
      <c r="T1222" s="728" t="s">
        <v>6571</v>
      </c>
      <c r="U1222" s="737" t="s">
        <v>9180</v>
      </c>
      <c r="V1222" s="736"/>
      <c r="W1222" s="734"/>
      <c r="X1222" s="736"/>
      <c r="Y1222" s="736"/>
      <c r="Z1222" s="736" t="s">
        <v>9181</v>
      </c>
      <c r="AA1222" s="736" t="s">
        <v>9182</v>
      </c>
      <c r="AB1222" s="734" t="s">
        <v>9183</v>
      </c>
      <c r="AC1222" s="736"/>
      <c r="AD1222" s="736">
        <v>23600</v>
      </c>
      <c r="AE1222" s="734" t="s">
        <v>9184</v>
      </c>
      <c r="AF1222" s="736" t="s">
        <v>9185</v>
      </c>
      <c r="AG1222" s="1050"/>
      <c r="AH1222" s="1050"/>
      <c r="AI1222" s="1050"/>
      <c r="AJ1222" s="1050"/>
      <c r="AK1222" s="1050"/>
      <c r="AL1222" s="1050"/>
      <c r="AM1222" s="763"/>
      <c r="AN1222" s="738"/>
      <c r="AO1222" s="858"/>
      <c r="AP1222" s="1024" t="s">
        <v>734</v>
      </c>
      <c r="AQ1222" s="859" t="s">
        <v>737</v>
      </c>
      <c r="AR1222" s="691"/>
      <c r="AS1222" s="752"/>
      <c r="AT1222" s="822" t="s">
        <v>1769</v>
      </c>
      <c r="AU1222" s="765" t="s">
        <v>763</v>
      </c>
      <c r="AV1222" s="765" t="s">
        <v>763</v>
      </c>
      <c r="AW1222" s="766" t="s">
        <v>763</v>
      </c>
      <c r="AX1222" s="765"/>
      <c r="AY1222" s="691"/>
      <c r="AZ1222" s="752"/>
      <c r="BA1222" s="734"/>
      <c r="BB1222" s="736"/>
      <c r="BC1222" s="736"/>
      <c r="BD1222" s="736"/>
      <c r="BE1222" s="734" t="s">
        <v>1049</v>
      </c>
      <c r="BF1222" s="753" t="s">
        <v>1050</v>
      </c>
      <c r="BG1222" s="746" t="s">
        <v>737</v>
      </c>
      <c r="BH1222" s="963" t="s">
        <v>3612</v>
      </c>
      <c r="BI1222" s="985">
        <v>230781627</v>
      </c>
    </row>
    <row r="1223" spans="1:61" ht="40.15" customHeight="1">
      <c r="A1223" s="846">
        <v>230781627</v>
      </c>
      <c r="B1223" s="820">
        <v>23</v>
      </c>
      <c r="C1223" s="753" t="s">
        <v>765</v>
      </c>
      <c r="D1223" s="728"/>
      <c r="E1223" s="753" t="s">
        <v>1035</v>
      </c>
      <c r="F1223" s="785"/>
      <c r="G1223" s="754" t="s">
        <v>747</v>
      </c>
      <c r="H1223" s="754" t="s">
        <v>748</v>
      </c>
      <c r="I1223" s="847">
        <v>500</v>
      </c>
      <c r="J1223" s="843" t="s">
        <v>749</v>
      </c>
      <c r="K1223" s="856" t="s">
        <v>9186</v>
      </c>
      <c r="L1223" s="786">
        <v>230000986</v>
      </c>
      <c r="M1223" s="733" t="s">
        <v>9177</v>
      </c>
      <c r="N1223" s="1039" t="s">
        <v>9177</v>
      </c>
      <c r="O1223" s="734" t="s">
        <v>9187</v>
      </c>
      <c r="P1223" s="734"/>
      <c r="Q1223" s="760"/>
      <c r="R1223" s="736">
        <v>23600</v>
      </c>
      <c r="S1223" s="760" t="s">
        <v>9184</v>
      </c>
      <c r="T1223" s="728" t="s">
        <v>6571</v>
      </c>
      <c r="U1223" s="737" t="s">
        <v>9180</v>
      </c>
      <c r="V1223" s="736"/>
      <c r="W1223" s="734"/>
      <c r="X1223" s="736"/>
      <c r="Y1223" s="736"/>
      <c r="Z1223" s="736" t="s">
        <v>9185</v>
      </c>
      <c r="AA1223" s="736" t="s">
        <v>9182</v>
      </c>
      <c r="AB1223" s="734" t="s">
        <v>9187</v>
      </c>
      <c r="AC1223" s="736"/>
      <c r="AD1223" s="736">
        <v>23600</v>
      </c>
      <c r="AE1223" s="734" t="s">
        <v>9184</v>
      </c>
      <c r="AF1223" s="736" t="s">
        <v>9185</v>
      </c>
      <c r="AG1223" s="1040"/>
      <c r="AH1223" s="1040"/>
      <c r="AI1223" s="1040"/>
      <c r="AJ1223" s="1040"/>
      <c r="AK1223" s="1040"/>
      <c r="AL1223" s="1040"/>
      <c r="AM1223" s="763"/>
      <c r="AN1223" s="738"/>
      <c r="AO1223" s="1002"/>
      <c r="AP1223" s="904" t="s">
        <v>734</v>
      </c>
      <c r="AQ1223" s="859" t="s">
        <v>737</v>
      </c>
      <c r="AR1223" s="691"/>
      <c r="AS1223" s="752"/>
      <c r="AT1223" s="822" t="s">
        <v>1769</v>
      </c>
      <c r="AU1223" s="765" t="s">
        <v>763</v>
      </c>
      <c r="AV1223" s="765" t="s">
        <v>763</v>
      </c>
      <c r="AW1223" s="766" t="s">
        <v>763</v>
      </c>
      <c r="AX1223" s="765"/>
      <c r="AY1223" s="718"/>
      <c r="AZ1223" s="752"/>
      <c r="BA1223" s="791"/>
      <c r="BB1223" s="793"/>
      <c r="BC1223" s="793"/>
      <c r="BD1223" s="793"/>
      <c r="BE1223" s="773" t="s">
        <v>1049</v>
      </c>
      <c r="BF1223" s="785" t="s">
        <v>1050</v>
      </c>
      <c r="BG1223" s="746" t="s">
        <v>737</v>
      </c>
      <c r="BH1223" s="746"/>
      <c r="BI1223" s="747"/>
    </row>
    <row r="1224" spans="1:61" ht="40.15" customHeight="1">
      <c r="A1224" s="846">
        <v>230781676</v>
      </c>
      <c r="B1224" s="820">
        <v>23</v>
      </c>
      <c r="C1224" s="753" t="s">
        <v>765</v>
      </c>
      <c r="D1224" s="728"/>
      <c r="E1224" s="753" t="s">
        <v>1035</v>
      </c>
      <c r="F1224" s="785"/>
      <c r="G1224" s="754" t="s">
        <v>747</v>
      </c>
      <c r="H1224" s="754" t="s">
        <v>748</v>
      </c>
      <c r="I1224" s="847">
        <v>500</v>
      </c>
      <c r="J1224" s="843" t="s">
        <v>749</v>
      </c>
      <c r="K1224" s="856" t="s">
        <v>9188</v>
      </c>
      <c r="L1224" s="786">
        <v>230002628</v>
      </c>
      <c r="M1224" s="733" t="s">
        <v>9189</v>
      </c>
      <c r="N1224" s="769" t="s">
        <v>9189</v>
      </c>
      <c r="O1224" s="734" t="s">
        <v>9190</v>
      </c>
      <c r="P1224" s="734"/>
      <c r="Q1224" s="760"/>
      <c r="R1224" s="736">
        <v>23320</v>
      </c>
      <c r="S1224" s="760" t="s">
        <v>7520</v>
      </c>
      <c r="T1224" s="728" t="s">
        <v>6571</v>
      </c>
      <c r="U1224" s="737" t="s">
        <v>9191</v>
      </c>
      <c r="V1224" s="736" t="s">
        <v>813</v>
      </c>
      <c r="W1224" s="734" t="s">
        <v>9192</v>
      </c>
      <c r="X1224" s="736" t="s">
        <v>2322</v>
      </c>
      <c r="Y1224" s="736" t="s">
        <v>954</v>
      </c>
      <c r="Z1224" s="736" t="s">
        <v>9193</v>
      </c>
      <c r="AA1224" s="894"/>
      <c r="AB1224" s="734" t="s">
        <v>9190</v>
      </c>
      <c r="AC1224" s="736"/>
      <c r="AD1224" s="736">
        <v>23320</v>
      </c>
      <c r="AE1224" s="734" t="s">
        <v>7520</v>
      </c>
      <c r="AF1224" s="736" t="s">
        <v>9193</v>
      </c>
      <c r="AG1224" s="853"/>
      <c r="AH1224" s="853"/>
      <c r="AI1224" s="853"/>
      <c r="AJ1224" s="853"/>
      <c r="AK1224" s="853"/>
      <c r="AL1224" s="853"/>
      <c r="AM1224" s="763"/>
      <c r="AN1224" s="738"/>
      <c r="AO1224" s="858"/>
      <c r="AP1224" s="904" t="s">
        <v>734</v>
      </c>
      <c r="AQ1224" s="859" t="s">
        <v>737</v>
      </c>
      <c r="AR1224" s="691"/>
      <c r="AS1224" s="752"/>
      <c r="AT1224" s="822" t="s">
        <v>1769</v>
      </c>
      <c r="AU1224" s="765" t="s">
        <v>763</v>
      </c>
      <c r="AV1224" s="765" t="s">
        <v>763</v>
      </c>
      <c r="AW1224" s="766" t="s">
        <v>763</v>
      </c>
      <c r="AX1224" s="765"/>
      <c r="AY1224" s="718"/>
      <c r="AZ1224" s="752"/>
      <c r="BA1224" s="791"/>
      <c r="BB1224" s="793"/>
      <c r="BC1224" s="793"/>
      <c r="BD1224" s="793"/>
      <c r="BE1224" s="773" t="s">
        <v>1049</v>
      </c>
      <c r="BF1224" s="785" t="s">
        <v>1050</v>
      </c>
      <c r="BG1224" s="746" t="s">
        <v>737</v>
      </c>
      <c r="BH1224" s="746"/>
      <c r="BI1224" s="747"/>
    </row>
    <row r="1225" spans="1:61" ht="85.5" customHeight="1">
      <c r="A1225" s="805">
        <v>870003787</v>
      </c>
      <c r="B1225" s="901">
        <v>87</v>
      </c>
      <c r="C1225" s="727" t="s">
        <v>745</v>
      </c>
      <c r="D1225" s="727"/>
      <c r="E1225" s="797" t="s">
        <v>858</v>
      </c>
      <c r="F1225" s="797"/>
      <c r="G1225" s="791" t="s">
        <v>747</v>
      </c>
      <c r="H1225" s="791" t="s">
        <v>748</v>
      </c>
      <c r="I1225" s="730">
        <v>500</v>
      </c>
      <c r="J1225" s="727" t="s">
        <v>749</v>
      </c>
      <c r="K1225" s="848" t="s">
        <v>9194</v>
      </c>
      <c r="L1225" s="800">
        <v>870007135</v>
      </c>
      <c r="M1225" s="733" t="s">
        <v>9195</v>
      </c>
      <c r="N1225" s="769" t="s">
        <v>9195</v>
      </c>
      <c r="O1225" s="734" t="s">
        <v>9196</v>
      </c>
      <c r="P1225" s="734"/>
      <c r="Q1225" s="760"/>
      <c r="R1225" s="736">
        <v>87230</v>
      </c>
      <c r="S1225" s="734" t="s">
        <v>9197</v>
      </c>
      <c r="T1225" s="728" t="s">
        <v>6571</v>
      </c>
      <c r="U1225" s="737" t="s">
        <v>9198</v>
      </c>
      <c r="V1225" s="798" t="s">
        <v>813</v>
      </c>
      <c r="W1225" s="798" t="s">
        <v>9199</v>
      </c>
      <c r="X1225" s="798" t="s">
        <v>3920</v>
      </c>
      <c r="Y1225" s="798" t="s">
        <v>954</v>
      </c>
      <c r="Z1225" s="734" t="s">
        <v>9200</v>
      </c>
      <c r="AA1225" s="808"/>
      <c r="AB1225" s="734" t="s">
        <v>9196</v>
      </c>
      <c r="AC1225" s="734"/>
      <c r="AD1225" s="734">
        <v>87230</v>
      </c>
      <c r="AE1225" s="734" t="s">
        <v>9197</v>
      </c>
      <c r="AF1225" s="734" t="s">
        <v>9200</v>
      </c>
      <c r="AG1225" s="798"/>
      <c r="AH1225" s="798"/>
      <c r="AI1225" s="798"/>
      <c r="AJ1225" s="798"/>
      <c r="AK1225" s="798"/>
      <c r="AL1225" s="798"/>
      <c r="AM1225" s="802"/>
      <c r="AN1225" s="738"/>
      <c r="AO1225" s="739"/>
      <c r="AP1225" s="691" t="s">
        <v>734</v>
      </c>
      <c r="AQ1225" s="712" t="s">
        <v>734</v>
      </c>
      <c r="AR1225" s="742" t="s">
        <v>748</v>
      </c>
      <c r="AS1225" s="810" t="s">
        <v>9201</v>
      </c>
      <c r="AT1225" s="712"/>
      <c r="AU1225" s="743">
        <v>42736</v>
      </c>
      <c r="AV1225" s="743">
        <v>44926</v>
      </c>
      <c r="AW1225" s="744">
        <v>87</v>
      </c>
      <c r="AX1225" s="811">
        <v>43098</v>
      </c>
      <c r="AY1225" s="810" t="s">
        <v>869</v>
      </c>
      <c r="AZ1225" s="811"/>
      <c r="BA1225" s="734"/>
      <c r="BB1225" s="734" t="s">
        <v>9175</v>
      </c>
      <c r="BC1225" s="734"/>
      <c r="BD1225" s="734"/>
      <c r="BE1225" s="767" t="s">
        <v>765</v>
      </c>
      <c r="BF1225" s="804" t="s">
        <v>871</v>
      </c>
      <c r="BG1225" s="746" t="s">
        <v>737</v>
      </c>
      <c r="BH1225" s="746"/>
      <c r="BI1225" s="747"/>
    </row>
    <row r="1226" spans="1:61" ht="40.15" customHeight="1">
      <c r="A1226" s="1007">
        <v>230000341</v>
      </c>
      <c r="B1226" s="820">
        <v>23</v>
      </c>
      <c r="C1226" s="753" t="s">
        <v>765</v>
      </c>
      <c r="D1226" s="728"/>
      <c r="E1226" s="753" t="s">
        <v>1035</v>
      </c>
      <c r="F1226" s="785"/>
      <c r="G1226" s="1008" t="s">
        <v>769</v>
      </c>
      <c r="H1226" s="771" t="s">
        <v>770</v>
      </c>
      <c r="I1226" s="770">
        <v>354</v>
      </c>
      <c r="J1226" s="771" t="s">
        <v>771</v>
      </c>
      <c r="K1226" s="1009" t="s">
        <v>9202</v>
      </c>
      <c r="L1226" s="1010">
        <v>230000911</v>
      </c>
      <c r="M1226" s="733" t="s">
        <v>9203</v>
      </c>
      <c r="N1226" s="1039" t="s">
        <v>9204</v>
      </c>
      <c r="O1226" s="734" t="s">
        <v>9205</v>
      </c>
      <c r="P1226" s="734"/>
      <c r="Q1226" s="787"/>
      <c r="R1226" s="736">
        <v>23170</v>
      </c>
      <c r="S1226" s="760" t="s">
        <v>9206</v>
      </c>
      <c r="T1226" s="728" t="s">
        <v>6571</v>
      </c>
      <c r="U1226" s="737" t="s">
        <v>9207</v>
      </c>
      <c r="V1226" s="736"/>
      <c r="W1226" s="734"/>
      <c r="X1226" s="736"/>
      <c r="Y1226" s="736"/>
      <c r="Z1226" s="736" t="s">
        <v>9208</v>
      </c>
      <c r="AA1226" s="736"/>
      <c r="AB1226" s="734" t="s">
        <v>9209</v>
      </c>
      <c r="AC1226" s="736"/>
      <c r="AD1226" s="736">
        <v>23170</v>
      </c>
      <c r="AE1226" s="734" t="s">
        <v>9206</v>
      </c>
      <c r="AF1226" s="736" t="s">
        <v>9208</v>
      </c>
      <c r="AG1226" s="1040"/>
      <c r="AH1226" s="1040"/>
      <c r="AI1226" s="1040"/>
      <c r="AJ1226" s="1040"/>
      <c r="AK1226" s="1040"/>
      <c r="AL1226" s="1040"/>
      <c r="AM1226" s="763"/>
      <c r="AN1226" s="738"/>
      <c r="AO1226" s="772"/>
      <c r="AP1226" s="839" t="s">
        <v>6638</v>
      </c>
      <c r="AQ1226" s="740" t="s">
        <v>737</v>
      </c>
      <c r="AR1226" s="691"/>
      <c r="AS1226" s="691"/>
      <c r="AT1226" s="740"/>
      <c r="AU1226" s="765" t="s">
        <v>763</v>
      </c>
      <c r="AV1226" s="765" t="s">
        <v>763</v>
      </c>
      <c r="AW1226" s="766" t="s">
        <v>763</v>
      </c>
      <c r="AX1226" s="765"/>
      <c r="AY1226" s="718"/>
      <c r="AZ1226" s="752"/>
      <c r="BA1226" s="734" t="s">
        <v>778</v>
      </c>
      <c r="BB1226" s="793"/>
      <c r="BC1226" s="793"/>
      <c r="BD1226" s="793"/>
      <c r="BE1226" s="773" t="s">
        <v>1049</v>
      </c>
      <c r="BF1226" s="785" t="s">
        <v>1050</v>
      </c>
      <c r="BG1226" s="746" t="s">
        <v>737</v>
      </c>
      <c r="BH1226" s="746"/>
      <c r="BI1226" s="747"/>
    </row>
    <row r="1227" spans="1:61" ht="40.15" customHeight="1">
      <c r="A1227" s="846">
        <v>230780272</v>
      </c>
      <c r="B1227" s="820">
        <v>23</v>
      </c>
      <c r="C1227" s="753" t="s">
        <v>765</v>
      </c>
      <c r="D1227" s="728"/>
      <c r="E1227" s="753" t="s">
        <v>1035</v>
      </c>
      <c r="F1227" s="785"/>
      <c r="G1227" s="754" t="s">
        <v>747</v>
      </c>
      <c r="H1227" s="754" t="s">
        <v>748</v>
      </c>
      <c r="I1227" s="847">
        <v>500</v>
      </c>
      <c r="J1227" s="843" t="s">
        <v>749</v>
      </c>
      <c r="K1227" s="856" t="s">
        <v>9210</v>
      </c>
      <c r="L1227" s="786">
        <v>230000911</v>
      </c>
      <c r="M1227" s="733" t="s">
        <v>9203</v>
      </c>
      <c r="N1227" s="1039" t="s">
        <v>9204</v>
      </c>
      <c r="O1227" s="734" t="s">
        <v>9205</v>
      </c>
      <c r="P1227" s="734"/>
      <c r="Q1227" s="760"/>
      <c r="R1227" s="736">
        <v>23170</v>
      </c>
      <c r="S1227" s="760" t="s">
        <v>9206</v>
      </c>
      <c r="T1227" s="728" t="s">
        <v>6571</v>
      </c>
      <c r="U1227" s="737" t="s">
        <v>9211</v>
      </c>
      <c r="V1227" s="736"/>
      <c r="W1227" s="734"/>
      <c r="X1227" s="736"/>
      <c r="Y1227" s="736"/>
      <c r="Z1227" s="736" t="s">
        <v>9208</v>
      </c>
      <c r="AA1227" s="736"/>
      <c r="AB1227" s="734" t="s">
        <v>9209</v>
      </c>
      <c r="AC1227" s="736"/>
      <c r="AD1227" s="736">
        <v>23170</v>
      </c>
      <c r="AE1227" s="734" t="s">
        <v>9206</v>
      </c>
      <c r="AF1227" s="736" t="s">
        <v>9208</v>
      </c>
      <c r="AG1227" s="1040"/>
      <c r="AH1227" s="1040"/>
      <c r="AI1227" s="1040"/>
      <c r="AJ1227" s="1040"/>
      <c r="AK1227" s="1040"/>
      <c r="AL1227" s="1040"/>
      <c r="AM1227" s="763"/>
      <c r="AN1227" s="738"/>
      <c r="AO1227" s="858"/>
      <c r="AP1227" s="691" t="s">
        <v>734</v>
      </c>
      <c r="AQ1227" s="752" t="s">
        <v>737</v>
      </c>
      <c r="AR1227" s="691"/>
      <c r="AS1227" s="752"/>
      <c r="AT1227" s="691"/>
      <c r="AU1227" s="765" t="s">
        <v>763</v>
      </c>
      <c r="AV1227" s="765" t="s">
        <v>763</v>
      </c>
      <c r="AW1227" s="766" t="s">
        <v>763</v>
      </c>
      <c r="AX1227" s="765"/>
      <c r="AY1227" s="718"/>
      <c r="AZ1227" s="752"/>
      <c r="BA1227" s="791"/>
      <c r="BB1227" s="793"/>
      <c r="BC1227" s="793"/>
      <c r="BD1227" s="793"/>
      <c r="BE1227" s="773" t="s">
        <v>1049</v>
      </c>
      <c r="BF1227" s="785" t="s">
        <v>1050</v>
      </c>
      <c r="BG1227" s="746" t="s">
        <v>737</v>
      </c>
      <c r="BH1227" s="746"/>
      <c r="BI1227" s="747"/>
    </row>
    <row r="1228" spans="1:61" ht="62.25" customHeight="1">
      <c r="A1228" s="805">
        <v>870003647</v>
      </c>
      <c r="B1228" s="901">
        <v>87</v>
      </c>
      <c r="C1228" s="727" t="s">
        <v>857</v>
      </c>
      <c r="D1228" s="727"/>
      <c r="E1228" s="797" t="s">
        <v>858</v>
      </c>
      <c r="F1228" s="797"/>
      <c r="G1228" s="791" t="s">
        <v>747</v>
      </c>
      <c r="H1228" s="791" t="s">
        <v>748</v>
      </c>
      <c r="I1228" s="730">
        <v>500</v>
      </c>
      <c r="J1228" s="727" t="s">
        <v>749</v>
      </c>
      <c r="K1228" s="848" t="s">
        <v>9212</v>
      </c>
      <c r="L1228" s="800">
        <v>870006970</v>
      </c>
      <c r="M1228" s="733" t="s">
        <v>9213</v>
      </c>
      <c r="N1228" s="769" t="s">
        <v>9213</v>
      </c>
      <c r="O1228" s="734" t="s">
        <v>9214</v>
      </c>
      <c r="P1228" s="734" t="s">
        <v>4550</v>
      </c>
      <c r="Q1228" s="760"/>
      <c r="R1228" s="736">
        <v>87130</v>
      </c>
      <c r="S1228" s="734" t="s">
        <v>3555</v>
      </c>
      <c r="T1228" s="728" t="s">
        <v>6571</v>
      </c>
      <c r="U1228" s="737" t="s">
        <v>9215</v>
      </c>
      <c r="V1228" s="798"/>
      <c r="W1228" s="798"/>
      <c r="X1228" s="798"/>
      <c r="Y1228" s="798"/>
      <c r="Z1228" s="734" t="s">
        <v>9216</v>
      </c>
      <c r="AA1228" s="808"/>
      <c r="AB1228" s="734" t="s">
        <v>9214</v>
      </c>
      <c r="AC1228" s="734" t="s">
        <v>4550</v>
      </c>
      <c r="AD1228" s="734">
        <v>87130</v>
      </c>
      <c r="AE1228" s="734" t="s">
        <v>3555</v>
      </c>
      <c r="AF1228" s="734" t="s">
        <v>9216</v>
      </c>
      <c r="AG1228" s="798"/>
      <c r="AH1228" s="798"/>
      <c r="AI1228" s="798"/>
      <c r="AJ1228" s="798"/>
      <c r="AK1228" s="798"/>
      <c r="AL1228" s="798"/>
      <c r="AM1228" s="802"/>
      <c r="AN1228" s="738"/>
      <c r="AO1228" s="739"/>
      <c r="AP1228" s="691" t="s">
        <v>734</v>
      </c>
      <c r="AQ1228" s="712" t="s">
        <v>734</v>
      </c>
      <c r="AR1228" s="742" t="s">
        <v>748</v>
      </c>
      <c r="AS1228" s="810" t="s">
        <v>9217</v>
      </c>
      <c r="AT1228" s="712"/>
      <c r="AU1228" s="743">
        <v>42736</v>
      </c>
      <c r="AV1228" s="743">
        <v>44926</v>
      </c>
      <c r="AW1228" s="744">
        <v>87</v>
      </c>
      <c r="AX1228" s="811">
        <v>43089</v>
      </c>
      <c r="AY1228" s="810" t="s">
        <v>869</v>
      </c>
      <c r="AZ1228" s="811"/>
      <c r="BA1228" s="734"/>
      <c r="BB1228" s="734" t="s">
        <v>9175</v>
      </c>
      <c r="BC1228" s="734"/>
      <c r="BD1228" s="734"/>
      <c r="BE1228" s="798" t="s">
        <v>999</v>
      </c>
      <c r="BF1228" s="804" t="s">
        <v>871</v>
      </c>
      <c r="BG1228" s="746" t="s">
        <v>737</v>
      </c>
      <c r="BH1228" s="746"/>
      <c r="BI1228" s="747"/>
    </row>
    <row r="1229" spans="1:61" ht="40.15" customHeight="1">
      <c r="A1229" s="875">
        <v>190002170</v>
      </c>
      <c r="B1229" s="987">
        <v>19</v>
      </c>
      <c r="C1229" s="751" t="s">
        <v>1787</v>
      </c>
      <c r="D1229" s="751"/>
      <c r="E1229" s="727" t="s">
        <v>1000</v>
      </c>
      <c r="F1229" s="727"/>
      <c r="G1229" s="798" t="s">
        <v>747</v>
      </c>
      <c r="H1229" s="798" t="s">
        <v>748</v>
      </c>
      <c r="I1229" s="730">
        <v>500</v>
      </c>
      <c r="J1229" s="727" t="s">
        <v>749</v>
      </c>
      <c r="K1229" s="807" t="s">
        <v>9218</v>
      </c>
      <c r="L1229" s="877">
        <v>190004952</v>
      </c>
      <c r="M1229" s="733" t="s">
        <v>9219</v>
      </c>
      <c r="N1229" s="769" t="s">
        <v>9219</v>
      </c>
      <c r="O1229" s="734" t="s">
        <v>9220</v>
      </c>
      <c r="P1229" s="734"/>
      <c r="Q1229" s="798"/>
      <c r="R1229" s="736">
        <v>19800</v>
      </c>
      <c r="S1229" s="734" t="s">
        <v>9221</v>
      </c>
      <c r="T1229" s="728" t="s">
        <v>6571</v>
      </c>
      <c r="U1229" s="737" t="s">
        <v>9222</v>
      </c>
      <c r="V1229" s="798"/>
      <c r="W1229" s="798"/>
      <c r="X1229" s="798"/>
      <c r="Y1229" s="798"/>
      <c r="Z1229" s="734" t="s">
        <v>9223</v>
      </c>
      <c r="AA1229" s="798"/>
      <c r="AB1229" s="734" t="s">
        <v>9224</v>
      </c>
      <c r="AC1229" s="734"/>
      <c r="AD1229" s="734">
        <v>19800</v>
      </c>
      <c r="AE1229" s="734" t="s">
        <v>9221</v>
      </c>
      <c r="AF1229" s="734" t="s">
        <v>9223</v>
      </c>
      <c r="AG1229" s="798"/>
      <c r="AH1229" s="798"/>
      <c r="AI1229" s="798"/>
      <c r="AJ1229" s="798"/>
      <c r="AK1229" s="798"/>
      <c r="AL1229" s="798"/>
      <c r="AM1229" s="738"/>
      <c r="AN1229" s="738"/>
      <c r="AO1229" s="739"/>
      <c r="AP1229" s="691" t="s">
        <v>734</v>
      </c>
      <c r="AQ1229" s="740" t="s">
        <v>737</v>
      </c>
      <c r="AR1229" s="691"/>
      <c r="AS1229" s="740"/>
      <c r="AT1229" s="740"/>
      <c r="AU1229" s="765" t="s">
        <v>763</v>
      </c>
      <c r="AV1229" s="765" t="s">
        <v>763</v>
      </c>
      <c r="AW1229" s="766" t="s">
        <v>763</v>
      </c>
      <c r="AX1229" s="772"/>
      <c r="AY1229" s="740"/>
      <c r="AZ1229" s="740"/>
      <c r="BA1229" s="734"/>
      <c r="BB1229" s="734"/>
      <c r="BC1229" s="798"/>
      <c r="BD1229" s="798"/>
      <c r="BE1229" s="751" t="s">
        <v>2209</v>
      </c>
      <c r="BF1229" s="730" t="s">
        <v>1013</v>
      </c>
      <c r="BG1229" s="746" t="s">
        <v>737</v>
      </c>
      <c r="BH1229" s="746"/>
      <c r="BI1229" s="747"/>
    </row>
    <row r="1230" spans="1:61" ht="40.15" customHeight="1">
      <c r="A1230" s="725">
        <v>190006007</v>
      </c>
      <c r="B1230" s="817">
        <v>19</v>
      </c>
      <c r="C1230" s="751" t="s">
        <v>1787</v>
      </c>
      <c r="D1230" s="751"/>
      <c r="E1230" s="727" t="s">
        <v>1000</v>
      </c>
      <c r="F1230" s="727"/>
      <c r="G1230" s="735" t="s">
        <v>827</v>
      </c>
      <c r="H1230" s="735" t="s">
        <v>748</v>
      </c>
      <c r="I1230" s="730">
        <v>354</v>
      </c>
      <c r="J1230" s="727" t="s">
        <v>771</v>
      </c>
      <c r="K1230" s="731" t="s">
        <v>9225</v>
      </c>
      <c r="L1230" s="945">
        <v>190004952</v>
      </c>
      <c r="M1230" s="733" t="s">
        <v>9219</v>
      </c>
      <c r="N1230" s="731" t="s">
        <v>9219</v>
      </c>
      <c r="O1230" s="734" t="s">
        <v>7565</v>
      </c>
      <c r="P1230" s="734"/>
      <c r="Q1230" s="735"/>
      <c r="R1230" s="734">
        <v>19800</v>
      </c>
      <c r="S1230" s="734" t="s">
        <v>9221</v>
      </c>
      <c r="T1230" s="728" t="s">
        <v>6571</v>
      </c>
      <c r="U1230" s="737" t="s">
        <v>9222</v>
      </c>
      <c r="V1230" s="730"/>
      <c r="W1230" s="861"/>
      <c r="X1230" s="861"/>
      <c r="Y1230" s="861"/>
      <c r="Z1230" s="734" t="s">
        <v>9223</v>
      </c>
      <c r="AA1230" s="861"/>
      <c r="AB1230" s="734" t="s">
        <v>7565</v>
      </c>
      <c r="AC1230" s="734"/>
      <c r="AD1230" s="734">
        <v>19800</v>
      </c>
      <c r="AE1230" s="734" t="s">
        <v>9221</v>
      </c>
      <c r="AF1230" s="734" t="s">
        <v>9223</v>
      </c>
      <c r="AG1230" s="735"/>
      <c r="AH1230" s="735"/>
      <c r="AI1230" s="735"/>
      <c r="AJ1230" s="735"/>
      <c r="AK1230" s="735"/>
      <c r="AL1230" s="735"/>
      <c r="AM1230" s="738"/>
      <c r="AN1230" s="738"/>
      <c r="AO1230" s="739"/>
      <c r="AP1230" s="839" t="s">
        <v>6638</v>
      </c>
      <c r="AQ1230" s="862" t="s">
        <v>737</v>
      </c>
      <c r="AR1230" s="691"/>
      <c r="AS1230" s="862"/>
      <c r="AT1230" s="862"/>
      <c r="AU1230" s="765" t="s">
        <v>763</v>
      </c>
      <c r="AV1230" s="765" t="s">
        <v>763</v>
      </c>
      <c r="AW1230" s="766" t="s">
        <v>763</v>
      </c>
      <c r="AX1230" s="863"/>
      <c r="AY1230" s="862"/>
      <c r="AZ1230" s="862"/>
      <c r="BA1230" s="734"/>
      <c r="BB1230" s="734"/>
      <c r="BC1230" s="734"/>
      <c r="BD1230" s="734"/>
      <c r="BE1230" s="751" t="s">
        <v>2209</v>
      </c>
      <c r="BF1230" s="730" t="s">
        <v>1013</v>
      </c>
      <c r="BG1230" s="746" t="s">
        <v>737</v>
      </c>
      <c r="BH1230" s="746"/>
      <c r="BI1230" s="747"/>
    </row>
    <row r="1231" spans="1:61" ht="40.15" customHeight="1">
      <c r="A1231" s="795">
        <v>870010758</v>
      </c>
      <c r="B1231" s="901">
        <v>87</v>
      </c>
      <c r="C1231" s="727" t="s">
        <v>745</v>
      </c>
      <c r="D1231" s="727"/>
      <c r="E1231" s="797" t="s">
        <v>858</v>
      </c>
      <c r="F1231" s="797"/>
      <c r="G1231" s="791" t="s">
        <v>747</v>
      </c>
      <c r="H1231" s="791" t="s">
        <v>748</v>
      </c>
      <c r="I1231" s="773">
        <v>500</v>
      </c>
      <c r="J1231" s="734" t="s">
        <v>749</v>
      </c>
      <c r="K1231" s="799" t="s">
        <v>9226</v>
      </c>
      <c r="L1231" s="800">
        <v>870010709</v>
      </c>
      <c r="M1231" s="733" t="s">
        <v>9227</v>
      </c>
      <c r="N1231" s="769" t="s">
        <v>9227</v>
      </c>
      <c r="O1231" s="734" t="s">
        <v>9228</v>
      </c>
      <c r="P1231" s="734"/>
      <c r="Q1231" s="734"/>
      <c r="R1231" s="736">
        <v>87270</v>
      </c>
      <c r="S1231" s="734" t="s">
        <v>3104</v>
      </c>
      <c r="T1231" s="728" t="s">
        <v>6571</v>
      </c>
      <c r="U1231" s="737" t="s">
        <v>9229</v>
      </c>
      <c r="V1231" s="734"/>
      <c r="W1231" s="734"/>
      <c r="X1231" s="734"/>
      <c r="Y1231" s="734"/>
      <c r="Z1231" s="734" t="s">
        <v>9230</v>
      </c>
      <c r="AA1231" s="801"/>
      <c r="AB1231" s="734" t="s">
        <v>9228</v>
      </c>
      <c r="AC1231" s="734"/>
      <c r="AD1231" s="734">
        <v>87270</v>
      </c>
      <c r="AE1231" s="734" t="s">
        <v>3104</v>
      </c>
      <c r="AF1231" s="734" t="s">
        <v>9230</v>
      </c>
      <c r="AG1231" s="734"/>
      <c r="AH1231" s="734"/>
      <c r="AI1231" s="734"/>
      <c r="AJ1231" s="734"/>
      <c r="AK1231" s="734"/>
      <c r="AL1231" s="734"/>
      <c r="AM1231" s="802"/>
      <c r="AN1231" s="738"/>
      <c r="AO1231" s="739"/>
      <c r="AP1231" s="691" t="s">
        <v>734</v>
      </c>
      <c r="AQ1231" s="712" t="s">
        <v>734</v>
      </c>
      <c r="AR1231" s="742" t="s">
        <v>748</v>
      </c>
      <c r="AS1231" s="742" t="s">
        <v>9231</v>
      </c>
      <c r="AT1231" s="712" t="s">
        <v>9232</v>
      </c>
      <c r="AU1231" s="743">
        <v>45658</v>
      </c>
      <c r="AV1231" s="743">
        <v>47118</v>
      </c>
      <c r="AW1231" s="744">
        <v>87</v>
      </c>
      <c r="AX1231" s="803">
        <v>45783</v>
      </c>
      <c r="AY1231" s="742" t="s">
        <v>869</v>
      </c>
      <c r="AZ1231" s="742" t="s">
        <v>737</v>
      </c>
      <c r="BA1231" s="734"/>
      <c r="BB1231" s="734" t="s">
        <v>9175</v>
      </c>
      <c r="BC1231" s="734"/>
      <c r="BD1231" s="734"/>
      <c r="BE1231" s="767" t="s">
        <v>765</v>
      </c>
      <c r="BF1231" s="804" t="s">
        <v>871</v>
      </c>
      <c r="BG1231" s="746" t="s">
        <v>737</v>
      </c>
      <c r="BH1231" s="746"/>
      <c r="BI1231" s="747"/>
    </row>
    <row r="1232" spans="1:61" ht="59.25" customHeight="1">
      <c r="A1232" s="875">
        <v>190003814</v>
      </c>
      <c r="B1232" s="987">
        <v>19</v>
      </c>
      <c r="C1232" s="751" t="s">
        <v>1787</v>
      </c>
      <c r="D1232" s="774"/>
      <c r="E1232" s="727" t="s">
        <v>1000</v>
      </c>
      <c r="F1232" s="727"/>
      <c r="G1232" s="798" t="s">
        <v>747</v>
      </c>
      <c r="H1232" s="798" t="s">
        <v>748</v>
      </c>
      <c r="I1232" s="730">
        <v>500</v>
      </c>
      <c r="J1232" s="727" t="s">
        <v>749</v>
      </c>
      <c r="K1232" s="807" t="s">
        <v>9233</v>
      </c>
      <c r="L1232" s="877">
        <v>190005447</v>
      </c>
      <c r="M1232" s="733" t="s">
        <v>9234</v>
      </c>
      <c r="N1232" s="769" t="s">
        <v>9234</v>
      </c>
      <c r="O1232" s="734"/>
      <c r="P1232" s="734" t="s">
        <v>9235</v>
      </c>
      <c r="Q1232" s="798"/>
      <c r="R1232" s="736">
        <v>19270</v>
      </c>
      <c r="S1232" s="734" t="s">
        <v>9236</v>
      </c>
      <c r="T1232" s="728" t="s">
        <v>6571</v>
      </c>
      <c r="U1232" s="737" t="s">
        <v>9237</v>
      </c>
      <c r="V1232" s="798" t="s">
        <v>724</v>
      </c>
      <c r="W1232" s="798" t="s">
        <v>5508</v>
      </c>
      <c r="X1232" s="798" t="s">
        <v>5594</v>
      </c>
      <c r="Y1232" s="798" t="s">
        <v>727</v>
      </c>
      <c r="Z1232" s="734" t="s">
        <v>9238</v>
      </c>
      <c r="AA1232" s="798"/>
      <c r="AB1232" s="734"/>
      <c r="AC1232" s="734" t="s">
        <v>9235</v>
      </c>
      <c r="AD1232" s="734">
        <v>19270</v>
      </c>
      <c r="AE1232" s="734" t="s">
        <v>9236</v>
      </c>
      <c r="AF1232" s="734" t="s">
        <v>9238</v>
      </c>
      <c r="AG1232" s="798"/>
      <c r="AH1232" s="798"/>
      <c r="AI1232" s="798"/>
      <c r="AJ1232" s="798"/>
      <c r="AK1232" s="798"/>
      <c r="AL1232" s="798"/>
      <c r="AM1232" s="738"/>
      <c r="AN1232" s="738"/>
      <c r="AO1232" s="739"/>
      <c r="AP1232" s="691" t="s">
        <v>734</v>
      </c>
      <c r="AQ1232" s="740" t="s">
        <v>737</v>
      </c>
      <c r="AR1232" s="691"/>
      <c r="AS1232" s="740"/>
      <c r="AT1232" s="740"/>
      <c r="AU1232" s="765" t="s">
        <v>763</v>
      </c>
      <c r="AV1232" s="765" t="s">
        <v>763</v>
      </c>
      <c r="AW1232" s="766" t="s">
        <v>763</v>
      </c>
      <c r="AX1232" s="772"/>
      <c r="AY1232" s="740"/>
      <c r="AZ1232" s="740"/>
      <c r="BA1232" s="734"/>
      <c r="BB1232" s="734"/>
      <c r="BC1232" s="798"/>
      <c r="BD1232" s="798"/>
      <c r="BE1232" s="751" t="s">
        <v>999</v>
      </c>
      <c r="BF1232" s="730" t="s">
        <v>1013</v>
      </c>
      <c r="BG1232" s="746" t="s">
        <v>737</v>
      </c>
      <c r="BH1232" s="746"/>
      <c r="BI1232" s="747"/>
    </row>
    <row r="1233" spans="1:61" ht="40.15" customHeight="1">
      <c r="A1233" s="795">
        <v>870006251</v>
      </c>
      <c r="B1233" s="901">
        <v>87</v>
      </c>
      <c r="C1233" s="734" t="s">
        <v>857</v>
      </c>
      <c r="D1233" s="727"/>
      <c r="E1233" s="797" t="s">
        <v>858</v>
      </c>
      <c r="F1233" s="797"/>
      <c r="G1233" s="791" t="s">
        <v>747</v>
      </c>
      <c r="H1233" s="791" t="s">
        <v>748</v>
      </c>
      <c r="I1233" s="773">
        <v>500</v>
      </c>
      <c r="J1233" s="734" t="s">
        <v>749</v>
      </c>
      <c r="K1233" s="799" t="s">
        <v>9239</v>
      </c>
      <c r="L1233" s="800">
        <v>870009354</v>
      </c>
      <c r="M1233" s="733" t="s">
        <v>9240</v>
      </c>
      <c r="N1233" s="769" t="s">
        <v>9240</v>
      </c>
      <c r="O1233" s="734" t="s">
        <v>9241</v>
      </c>
      <c r="P1233" s="734" t="s">
        <v>1444</v>
      </c>
      <c r="Q1233" s="734"/>
      <c r="R1233" s="736">
        <v>87221</v>
      </c>
      <c r="S1233" s="734" t="s">
        <v>9242</v>
      </c>
      <c r="T1233" s="728" t="s">
        <v>6571</v>
      </c>
      <c r="U1233" s="737" t="s">
        <v>9243</v>
      </c>
      <c r="V1233" s="734" t="s">
        <v>813</v>
      </c>
      <c r="W1233" s="734" t="s">
        <v>9244</v>
      </c>
      <c r="X1233" s="734" t="s">
        <v>6760</v>
      </c>
      <c r="Y1233" s="734" t="s">
        <v>954</v>
      </c>
      <c r="Z1233" s="734" t="s">
        <v>9245</v>
      </c>
      <c r="AA1233" s="801" t="s">
        <v>9246</v>
      </c>
      <c r="AB1233" s="734" t="s">
        <v>9247</v>
      </c>
      <c r="AC1233" s="734" t="s">
        <v>1444</v>
      </c>
      <c r="AD1233" s="734">
        <v>87220</v>
      </c>
      <c r="AE1233" s="734" t="s">
        <v>1898</v>
      </c>
      <c r="AF1233" s="734" t="s">
        <v>9245</v>
      </c>
      <c r="AG1233" s="734"/>
      <c r="AH1233" s="734"/>
      <c r="AI1233" s="734"/>
      <c r="AJ1233" s="734"/>
      <c r="AK1233" s="734"/>
      <c r="AL1233" s="734"/>
      <c r="AM1233" s="802"/>
      <c r="AN1233" s="738"/>
      <c r="AO1233" s="739"/>
      <c r="AP1233" s="691" t="s">
        <v>734</v>
      </c>
      <c r="AQ1233" s="712" t="s">
        <v>734</v>
      </c>
      <c r="AR1233" s="742" t="s">
        <v>748</v>
      </c>
      <c r="AS1233" s="742" t="s">
        <v>9248</v>
      </c>
      <c r="AT1233" s="712" t="s">
        <v>9249</v>
      </c>
      <c r="AU1233" s="743">
        <v>42736</v>
      </c>
      <c r="AV1233" s="743">
        <v>44561</v>
      </c>
      <c r="AW1233" s="744">
        <v>87</v>
      </c>
      <c r="AX1233" s="803">
        <v>43335</v>
      </c>
      <c r="AY1233" s="742" t="s">
        <v>869</v>
      </c>
      <c r="AZ1233" s="803"/>
      <c r="BA1233" s="734"/>
      <c r="BB1233" s="734" t="s">
        <v>9175</v>
      </c>
      <c r="BC1233" s="734"/>
      <c r="BD1233" s="734"/>
      <c r="BE1233" s="734" t="s">
        <v>765</v>
      </c>
      <c r="BF1233" s="804" t="s">
        <v>871</v>
      </c>
      <c r="BG1233" s="746" t="s">
        <v>737</v>
      </c>
      <c r="BH1233" s="746"/>
      <c r="BI1233" s="747"/>
    </row>
    <row r="1234" spans="1:61" ht="55.5" customHeight="1">
      <c r="A1234" s="795">
        <v>640020814</v>
      </c>
      <c r="B1234" s="750">
        <v>64</v>
      </c>
      <c r="C1234" s="753" t="s">
        <v>884</v>
      </c>
      <c r="D1234" s="753"/>
      <c r="E1234" s="753" t="s">
        <v>885</v>
      </c>
      <c r="F1234" s="752"/>
      <c r="G1234" s="736" t="s">
        <v>747</v>
      </c>
      <c r="H1234" s="754" t="s">
        <v>748</v>
      </c>
      <c r="I1234" s="755">
        <v>500</v>
      </c>
      <c r="J1234" s="756" t="s">
        <v>749</v>
      </c>
      <c r="K1234" s="769" t="s">
        <v>9250</v>
      </c>
      <c r="L1234" s="758">
        <v>640018842</v>
      </c>
      <c r="M1234" s="733" t="s">
        <v>9251</v>
      </c>
      <c r="N1234" s="757" t="s">
        <v>9251</v>
      </c>
      <c r="O1234" s="734" t="s">
        <v>9252</v>
      </c>
      <c r="P1234" s="734"/>
      <c r="Q1234" s="734"/>
      <c r="R1234" s="736">
        <v>64260</v>
      </c>
      <c r="S1234" s="734" t="s">
        <v>9253</v>
      </c>
      <c r="T1234" s="728" t="s">
        <v>722</v>
      </c>
      <c r="U1234" s="737" t="s">
        <v>9254</v>
      </c>
      <c r="V1234" s="734" t="s">
        <v>724</v>
      </c>
      <c r="W1234" s="734" t="s">
        <v>9255</v>
      </c>
      <c r="X1234" s="734" t="s">
        <v>9256</v>
      </c>
      <c r="Y1234" s="734" t="s">
        <v>727</v>
      </c>
      <c r="Z1234" s="734"/>
      <c r="AA1234" s="801"/>
      <c r="AB1234" s="734" t="s">
        <v>9257</v>
      </c>
      <c r="AC1234" s="736"/>
      <c r="AD1234" s="736">
        <v>64440</v>
      </c>
      <c r="AE1234" s="734" t="s">
        <v>9258</v>
      </c>
      <c r="AF1234" s="734"/>
      <c r="AG1234" s="734" t="s">
        <v>813</v>
      </c>
      <c r="AH1234" s="734" t="s">
        <v>9259</v>
      </c>
      <c r="AI1234" s="734" t="s">
        <v>9260</v>
      </c>
      <c r="AJ1234" s="734" t="s">
        <v>9261</v>
      </c>
      <c r="AK1234" s="734"/>
      <c r="AL1234" s="734"/>
      <c r="AM1234" s="802"/>
      <c r="AN1234" s="738"/>
      <c r="AO1234" s="739">
        <v>45689</v>
      </c>
      <c r="AP1234" s="691" t="s">
        <v>6766</v>
      </c>
      <c r="AQ1234" s="718" t="s">
        <v>737</v>
      </c>
      <c r="AR1234" s="691"/>
      <c r="AS1234" s="691"/>
      <c r="AT1234" s="790" t="s">
        <v>9262</v>
      </c>
      <c r="AU1234" s="765"/>
      <c r="AV1234" s="765"/>
      <c r="AW1234" s="766"/>
      <c r="AX1234" s="739"/>
      <c r="AY1234" s="691"/>
      <c r="AZ1234" s="739"/>
      <c r="BA1234" s="734"/>
      <c r="BB1234" s="734"/>
      <c r="BC1234" s="734"/>
      <c r="BD1234" s="734"/>
      <c r="BE1234" s="734"/>
      <c r="BF1234" s="804"/>
      <c r="BG1234" s="746" t="s">
        <v>737</v>
      </c>
      <c r="BH1234" s="746"/>
      <c r="BI1234" s="747"/>
    </row>
    <row r="1235" spans="1:61" ht="40.15" customHeight="1">
      <c r="A1235" s="749">
        <v>640791943</v>
      </c>
      <c r="B1235" s="750">
        <v>64</v>
      </c>
      <c r="C1235" s="753" t="s">
        <v>884</v>
      </c>
      <c r="D1235" s="753"/>
      <c r="E1235" s="753" t="s">
        <v>885</v>
      </c>
      <c r="F1235" s="752"/>
      <c r="G1235" s="736" t="s">
        <v>747</v>
      </c>
      <c r="H1235" s="754" t="s">
        <v>748</v>
      </c>
      <c r="I1235" s="755">
        <v>500</v>
      </c>
      <c r="J1235" s="756" t="s">
        <v>749</v>
      </c>
      <c r="K1235" s="757" t="s">
        <v>9263</v>
      </c>
      <c r="L1235" s="758">
        <v>640780839</v>
      </c>
      <c r="M1235" s="733" t="s">
        <v>9264</v>
      </c>
      <c r="N1235" s="757" t="s">
        <v>9263</v>
      </c>
      <c r="O1235" s="760" t="s">
        <v>5091</v>
      </c>
      <c r="P1235" s="760"/>
      <c r="Q1235" s="736"/>
      <c r="R1235" s="736">
        <v>64130</v>
      </c>
      <c r="S1235" s="761" t="s">
        <v>5092</v>
      </c>
      <c r="T1235" s="728" t="s">
        <v>879</v>
      </c>
      <c r="U1235" s="737" t="s">
        <v>9265</v>
      </c>
      <c r="V1235" s="736"/>
      <c r="W1235" s="736"/>
      <c r="X1235" s="736"/>
      <c r="Y1235" s="736"/>
      <c r="Z1235" s="736" t="s">
        <v>9266</v>
      </c>
      <c r="AA1235" s="736"/>
      <c r="AB1235" s="734" t="s">
        <v>9267</v>
      </c>
      <c r="AC1235" s="736"/>
      <c r="AD1235" s="736">
        <v>64130</v>
      </c>
      <c r="AE1235" s="734" t="s">
        <v>5092</v>
      </c>
      <c r="AF1235" s="736" t="s">
        <v>9266</v>
      </c>
      <c r="AG1235" s="736"/>
      <c r="AH1235" s="736"/>
      <c r="AI1235" s="736"/>
      <c r="AJ1235" s="736"/>
      <c r="AK1235" s="736"/>
      <c r="AL1235" s="736"/>
      <c r="AM1235" s="763"/>
      <c r="AN1235" s="738"/>
      <c r="AO1235" s="764"/>
      <c r="AP1235" s="691" t="s">
        <v>734</v>
      </c>
      <c r="AQ1235" s="691" t="s">
        <v>737</v>
      </c>
      <c r="AR1235" s="691"/>
      <c r="AS1235" s="752"/>
      <c r="AT1235" s="691"/>
      <c r="AU1235" s="765" t="s">
        <v>763</v>
      </c>
      <c r="AV1235" s="765" t="s">
        <v>763</v>
      </c>
      <c r="AW1235" s="766" t="s">
        <v>853</v>
      </c>
      <c r="AX1235" s="765"/>
      <c r="AY1235" s="691"/>
      <c r="AZ1235" s="752"/>
      <c r="BA1235" s="734"/>
      <c r="BB1235" s="736"/>
      <c r="BC1235" s="736"/>
      <c r="BD1235" s="736"/>
      <c r="BE1235" s="833" t="s">
        <v>1761</v>
      </c>
      <c r="BF1235" s="794" t="s">
        <v>858</v>
      </c>
      <c r="BG1235" s="746" t="s">
        <v>737</v>
      </c>
      <c r="BH1235" s="746"/>
      <c r="BI1235" s="747"/>
    </row>
    <row r="1236" spans="1:61" ht="40.15" customHeight="1">
      <c r="A1236" s="846">
        <v>230780306</v>
      </c>
      <c r="B1236" s="820">
        <v>23</v>
      </c>
      <c r="C1236" s="753" t="s">
        <v>765</v>
      </c>
      <c r="D1236" s="728"/>
      <c r="E1236" s="753" t="s">
        <v>1035</v>
      </c>
      <c r="F1236" s="785"/>
      <c r="G1236" s="754" t="s">
        <v>747</v>
      </c>
      <c r="H1236" s="754" t="s">
        <v>748</v>
      </c>
      <c r="I1236" s="847">
        <v>500</v>
      </c>
      <c r="J1236" s="843" t="s">
        <v>749</v>
      </c>
      <c r="K1236" s="856" t="s">
        <v>9268</v>
      </c>
      <c r="L1236" s="786">
        <v>230000937</v>
      </c>
      <c r="M1236" s="733" t="s">
        <v>9269</v>
      </c>
      <c r="N1236" s="769" t="s">
        <v>9269</v>
      </c>
      <c r="O1236" s="734" t="s">
        <v>9270</v>
      </c>
      <c r="P1236" s="734"/>
      <c r="Q1236" s="760"/>
      <c r="R1236" s="736">
        <v>23700</v>
      </c>
      <c r="S1236" s="760" t="s">
        <v>9271</v>
      </c>
      <c r="T1236" s="728" t="s">
        <v>6571</v>
      </c>
      <c r="U1236" s="737" t="s">
        <v>9272</v>
      </c>
      <c r="V1236" s="736"/>
      <c r="W1236" s="734"/>
      <c r="X1236" s="736"/>
      <c r="Y1236" s="736"/>
      <c r="Z1236" s="736" t="s">
        <v>9273</v>
      </c>
      <c r="AA1236" s="736"/>
      <c r="AB1236" s="734" t="s">
        <v>9270</v>
      </c>
      <c r="AC1236" s="736"/>
      <c r="AD1236" s="736">
        <v>23700</v>
      </c>
      <c r="AE1236" s="734" t="s">
        <v>9271</v>
      </c>
      <c r="AF1236" s="736" t="s">
        <v>9273</v>
      </c>
      <c r="AG1236" s="853"/>
      <c r="AH1236" s="853"/>
      <c r="AI1236" s="853"/>
      <c r="AJ1236" s="853"/>
      <c r="AK1236" s="853"/>
      <c r="AL1236" s="853"/>
      <c r="AM1236" s="763"/>
      <c r="AN1236" s="738"/>
      <c r="AO1236" s="858"/>
      <c r="AP1236" s="904" t="s">
        <v>734</v>
      </c>
      <c r="AQ1236" s="859" t="s">
        <v>737</v>
      </c>
      <c r="AR1236" s="691"/>
      <c r="AS1236" s="752"/>
      <c r="AT1236" s="822" t="s">
        <v>1769</v>
      </c>
      <c r="AU1236" s="765" t="s">
        <v>763</v>
      </c>
      <c r="AV1236" s="765" t="s">
        <v>763</v>
      </c>
      <c r="AW1236" s="766" t="s">
        <v>763</v>
      </c>
      <c r="AX1236" s="765"/>
      <c r="AY1236" s="718"/>
      <c r="AZ1236" s="752"/>
      <c r="BA1236" s="791"/>
      <c r="BB1236" s="793"/>
      <c r="BC1236" s="793"/>
      <c r="BD1236" s="793"/>
      <c r="BE1236" s="773" t="s">
        <v>1049</v>
      </c>
      <c r="BF1236" s="785" t="s">
        <v>1050</v>
      </c>
      <c r="BG1236" s="746" t="s">
        <v>737</v>
      </c>
      <c r="BH1236" s="746"/>
      <c r="BI1236" s="747"/>
    </row>
    <row r="1237" spans="1:61" ht="40.15" customHeight="1">
      <c r="A1237" s="875">
        <v>190003905</v>
      </c>
      <c r="B1237" s="987">
        <v>19</v>
      </c>
      <c r="C1237" s="751" t="s">
        <v>1787</v>
      </c>
      <c r="D1237" s="774"/>
      <c r="E1237" s="727" t="s">
        <v>1000</v>
      </c>
      <c r="F1237" s="727"/>
      <c r="G1237" s="798" t="s">
        <v>747</v>
      </c>
      <c r="H1237" s="798" t="s">
        <v>748</v>
      </c>
      <c r="I1237" s="730">
        <v>500</v>
      </c>
      <c r="J1237" s="727" t="s">
        <v>749</v>
      </c>
      <c r="K1237" s="878" t="s">
        <v>9274</v>
      </c>
      <c r="L1237" s="877">
        <v>190005512</v>
      </c>
      <c r="M1237" s="733" t="s">
        <v>9275</v>
      </c>
      <c r="N1237" s="769" t="s">
        <v>9275</v>
      </c>
      <c r="O1237" s="734"/>
      <c r="P1237" s="734" t="s">
        <v>9276</v>
      </c>
      <c r="Q1237" s="798"/>
      <c r="R1237" s="736">
        <v>19520</v>
      </c>
      <c r="S1237" s="734" t="s">
        <v>9277</v>
      </c>
      <c r="T1237" s="728" t="s">
        <v>6571</v>
      </c>
      <c r="U1237" s="737" t="s">
        <v>9278</v>
      </c>
      <c r="V1237" s="798"/>
      <c r="W1237" s="798"/>
      <c r="X1237" s="798"/>
      <c r="Y1237" s="798"/>
      <c r="Z1237" s="734" t="s">
        <v>9279</v>
      </c>
      <c r="AA1237" s="798"/>
      <c r="AB1237" s="734" t="s">
        <v>9280</v>
      </c>
      <c r="AC1237" s="734" t="s">
        <v>9276</v>
      </c>
      <c r="AD1237" s="734">
        <v>19520</v>
      </c>
      <c r="AE1237" s="734" t="s">
        <v>9277</v>
      </c>
      <c r="AF1237" s="734" t="s">
        <v>9279</v>
      </c>
      <c r="AG1237" s="798"/>
      <c r="AH1237" s="798"/>
      <c r="AI1237" s="798"/>
      <c r="AJ1237" s="798"/>
      <c r="AK1237" s="798"/>
      <c r="AL1237" s="798"/>
      <c r="AM1237" s="738"/>
      <c r="AN1237" s="738"/>
      <c r="AO1237" s="739"/>
      <c r="AP1237" s="691" t="s">
        <v>734</v>
      </c>
      <c r="AQ1237" s="810" t="s">
        <v>734</v>
      </c>
      <c r="AR1237" s="742" t="s">
        <v>1757</v>
      </c>
      <c r="AS1237" s="810" t="s">
        <v>9281</v>
      </c>
      <c r="AT1237" s="810"/>
      <c r="AU1237" s="743">
        <v>43466</v>
      </c>
      <c r="AV1237" s="743">
        <v>45291</v>
      </c>
      <c r="AW1237" s="744">
        <v>19</v>
      </c>
      <c r="AX1237" s="811">
        <v>43686</v>
      </c>
      <c r="AY1237" s="810" t="s">
        <v>9282</v>
      </c>
      <c r="AZ1237" s="810" t="s">
        <v>734</v>
      </c>
      <c r="BA1237" s="734"/>
      <c r="BB1237" s="734"/>
      <c r="BC1237" s="798"/>
      <c r="BD1237" s="798"/>
      <c r="BE1237" s="751" t="s">
        <v>999</v>
      </c>
      <c r="BF1237" s="730" t="s">
        <v>1013</v>
      </c>
      <c r="BG1237" s="746" t="s">
        <v>737</v>
      </c>
      <c r="BH1237" s="746"/>
      <c r="BI1237" s="747"/>
    </row>
    <row r="1238" spans="1:61" ht="40.15" customHeight="1">
      <c r="A1238" s="725">
        <v>190006767</v>
      </c>
      <c r="B1238" s="817">
        <v>19</v>
      </c>
      <c r="C1238" s="751" t="s">
        <v>1787</v>
      </c>
      <c r="D1238" s="774"/>
      <c r="E1238" s="727" t="s">
        <v>1000</v>
      </c>
      <c r="F1238" s="727"/>
      <c r="G1238" s="735" t="s">
        <v>827</v>
      </c>
      <c r="H1238" s="735" t="s">
        <v>748</v>
      </c>
      <c r="I1238" s="730">
        <v>354</v>
      </c>
      <c r="J1238" s="727" t="s">
        <v>771</v>
      </c>
      <c r="K1238" s="731" t="s">
        <v>9283</v>
      </c>
      <c r="L1238" s="945">
        <v>190005512</v>
      </c>
      <c r="M1238" s="733" t="s">
        <v>9275</v>
      </c>
      <c r="N1238" s="769" t="s">
        <v>9275</v>
      </c>
      <c r="O1238" s="734" t="s">
        <v>9284</v>
      </c>
      <c r="P1238" s="734" t="s">
        <v>9285</v>
      </c>
      <c r="Q1238" s="735"/>
      <c r="R1238" s="734">
        <v>19520</v>
      </c>
      <c r="S1238" s="734" t="s">
        <v>9277</v>
      </c>
      <c r="T1238" s="728" t="s">
        <v>6571</v>
      </c>
      <c r="U1238" s="737" t="s">
        <v>9278</v>
      </c>
      <c r="V1238" s="730"/>
      <c r="W1238" s="861"/>
      <c r="X1238" s="861"/>
      <c r="Y1238" s="861"/>
      <c r="Z1238" s="734" t="s">
        <v>9279</v>
      </c>
      <c r="AA1238" s="861"/>
      <c r="AB1238" s="734" t="s">
        <v>9284</v>
      </c>
      <c r="AC1238" s="734" t="s">
        <v>9285</v>
      </c>
      <c r="AD1238" s="734">
        <v>19520</v>
      </c>
      <c r="AE1238" s="734" t="s">
        <v>9277</v>
      </c>
      <c r="AF1238" s="734" t="s">
        <v>9279</v>
      </c>
      <c r="AG1238" s="735"/>
      <c r="AH1238" s="735"/>
      <c r="AI1238" s="735"/>
      <c r="AJ1238" s="735"/>
      <c r="AK1238" s="735"/>
      <c r="AL1238" s="735"/>
      <c r="AM1238" s="738"/>
      <c r="AN1238" s="738"/>
      <c r="AO1238" s="739"/>
      <c r="AP1238" s="789" t="s">
        <v>1409</v>
      </c>
      <c r="AQ1238" s="810" t="s">
        <v>734</v>
      </c>
      <c r="AR1238" s="742" t="s">
        <v>1757</v>
      </c>
      <c r="AS1238" s="810" t="s">
        <v>9281</v>
      </c>
      <c r="AT1238" s="810"/>
      <c r="AU1238" s="743">
        <v>43466</v>
      </c>
      <c r="AV1238" s="743">
        <v>45291</v>
      </c>
      <c r="AW1238" s="744">
        <v>19</v>
      </c>
      <c r="AX1238" s="811">
        <v>43686</v>
      </c>
      <c r="AY1238" s="810" t="s">
        <v>9282</v>
      </c>
      <c r="AZ1238" s="810" t="s">
        <v>734</v>
      </c>
      <c r="BA1238" s="734"/>
      <c r="BB1238" s="734"/>
      <c r="BC1238" s="734"/>
      <c r="BD1238" s="734"/>
      <c r="BE1238" s="751" t="s">
        <v>999</v>
      </c>
      <c r="BF1238" s="730" t="s">
        <v>1013</v>
      </c>
      <c r="BG1238" s="746" t="s">
        <v>737</v>
      </c>
      <c r="BH1238" s="746"/>
      <c r="BI1238" s="747"/>
    </row>
    <row r="1239" spans="1:61" ht="53.25" customHeight="1">
      <c r="A1239" s="875">
        <v>190002121</v>
      </c>
      <c r="B1239" s="987">
        <v>19</v>
      </c>
      <c r="C1239" s="751" t="s">
        <v>999</v>
      </c>
      <c r="D1239" s="774"/>
      <c r="E1239" s="727" t="s">
        <v>1000</v>
      </c>
      <c r="F1239" s="727"/>
      <c r="G1239" s="798" t="s">
        <v>747</v>
      </c>
      <c r="H1239" s="798" t="s">
        <v>748</v>
      </c>
      <c r="I1239" s="730">
        <v>500</v>
      </c>
      <c r="J1239" s="727" t="s">
        <v>749</v>
      </c>
      <c r="K1239" s="807" t="s">
        <v>9286</v>
      </c>
      <c r="L1239" s="877">
        <v>190004762</v>
      </c>
      <c r="M1239" s="733" t="s">
        <v>9286</v>
      </c>
      <c r="N1239" s="769" t="s">
        <v>9286</v>
      </c>
      <c r="O1239" s="734" t="s">
        <v>9287</v>
      </c>
      <c r="P1239" s="734"/>
      <c r="Q1239" s="798"/>
      <c r="R1239" s="736">
        <v>19250</v>
      </c>
      <c r="S1239" s="734" t="s">
        <v>3486</v>
      </c>
      <c r="T1239" s="728" t="s">
        <v>6571</v>
      </c>
      <c r="U1239" s="737" t="s">
        <v>9288</v>
      </c>
      <c r="V1239" s="798"/>
      <c r="W1239" s="798"/>
      <c r="X1239" s="798"/>
      <c r="Y1239" s="798"/>
      <c r="Z1239" s="734" t="s">
        <v>9289</v>
      </c>
      <c r="AA1239" s="798"/>
      <c r="AB1239" s="734" t="s">
        <v>9287</v>
      </c>
      <c r="AC1239" s="734"/>
      <c r="AD1239" s="734">
        <v>19250</v>
      </c>
      <c r="AE1239" s="734" t="s">
        <v>3486</v>
      </c>
      <c r="AF1239" s="734" t="s">
        <v>9289</v>
      </c>
      <c r="AG1239" s="798"/>
      <c r="AH1239" s="798"/>
      <c r="AI1239" s="798"/>
      <c r="AJ1239" s="798"/>
      <c r="AK1239" s="798"/>
      <c r="AL1239" s="798"/>
      <c r="AM1239" s="738"/>
      <c r="AN1239" s="738"/>
      <c r="AO1239" s="739"/>
      <c r="AP1239" s="691" t="s">
        <v>734</v>
      </c>
      <c r="AQ1239" s="740" t="s">
        <v>737</v>
      </c>
      <c r="AR1239" s="691"/>
      <c r="AS1239" s="740"/>
      <c r="AT1239" s="740"/>
      <c r="AU1239" s="765" t="s">
        <v>763</v>
      </c>
      <c r="AV1239" s="765" t="s">
        <v>763</v>
      </c>
      <c r="AW1239" s="766" t="s">
        <v>763</v>
      </c>
      <c r="AX1239" s="772"/>
      <c r="AY1239" s="740"/>
      <c r="AZ1239" s="740"/>
      <c r="BA1239" s="734"/>
      <c r="BB1239" s="734" t="s">
        <v>9290</v>
      </c>
      <c r="BC1239" s="798"/>
      <c r="BD1239" s="798"/>
      <c r="BE1239" s="776" t="s">
        <v>1012</v>
      </c>
      <c r="BF1239" s="730" t="s">
        <v>1013</v>
      </c>
      <c r="BG1239" s="746" t="s">
        <v>737</v>
      </c>
      <c r="BH1239" s="746"/>
      <c r="BI1239" s="747"/>
    </row>
    <row r="1240" spans="1:61" ht="40.15" customHeight="1">
      <c r="A1240" s="875">
        <v>190003772</v>
      </c>
      <c r="B1240" s="987">
        <v>19</v>
      </c>
      <c r="C1240" s="751" t="s">
        <v>1787</v>
      </c>
      <c r="D1240" s="774"/>
      <c r="E1240" s="727" t="s">
        <v>1000</v>
      </c>
      <c r="F1240" s="727"/>
      <c r="G1240" s="798" t="s">
        <v>747</v>
      </c>
      <c r="H1240" s="798" t="s">
        <v>748</v>
      </c>
      <c r="I1240" s="730">
        <v>500</v>
      </c>
      <c r="J1240" s="727" t="s">
        <v>749</v>
      </c>
      <c r="K1240" s="807" t="s">
        <v>9291</v>
      </c>
      <c r="L1240" s="877">
        <v>190005421</v>
      </c>
      <c r="M1240" s="733" t="s">
        <v>9292</v>
      </c>
      <c r="N1240" s="769" t="s">
        <v>9292</v>
      </c>
      <c r="O1240" s="734" t="s">
        <v>9293</v>
      </c>
      <c r="P1240" s="734"/>
      <c r="Q1240" s="798"/>
      <c r="R1240" s="736">
        <v>19500</v>
      </c>
      <c r="S1240" s="734" t="s">
        <v>1792</v>
      </c>
      <c r="T1240" s="728" t="s">
        <v>6571</v>
      </c>
      <c r="U1240" s="737" t="s">
        <v>9294</v>
      </c>
      <c r="V1240" s="798"/>
      <c r="W1240" s="798"/>
      <c r="X1240" s="798"/>
      <c r="Y1240" s="798"/>
      <c r="Z1240" s="734" t="s">
        <v>9295</v>
      </c>
      <c r="AA1240" s="798"/>
      <c r="AB1240" s="734" t="s">
        <v>9296</v>
      </c>
      <c r="AC1240" s="734"/>
      <c r="AD1240" s="734">
        <v>19500</v>
      </c>
      <c r="AE1240" s="734" t="s">
        <v>1792</v>
      </c>
      <c r="AF1240" s="734" t="s">
        <v>9295</v>
      </c>
      <c r="AG1240" s="798"/>
      <c r="AH1240" s="798"/>
      <c r="AI1240" s="798"/>
      <c r="AJ1240" s="798"/>
      <c r="AK1240" s="798"/>
      <c r="AL1240" s="798"/>
      <c r="AM1240" s="738"/>
      <c r="AN1240" s="738"/>
      <c r="AO1240" s="739"/>
      <c r="AP1240" s="691" t="s">
        <v>734</v>
      </c>
      <c r="AQ1240" s="740" t="s">
        <v>737</v>
      </c>
      <c r="AR1240" s="691"/>
      <c r="AS1240" s="740"/>
      <c r="AT1240" s="740"/>
      <c r="AU1240" s="765" t="s">
        <v>763</v>
      </c>
      <c r="AV1240" s="765" t="s">
        <v>763</v>
      </c>
      <c r="AW1240" s="766" t="s">
        <v>763</v>
      </c>
      <c r="AX1240" s="772"/>
      <c r="AY1240" s="740"/>
      <c r="AZ1240" s="740"/>
      <c r="BA1240" s="734"/>
      <c r="BB1240" s="734"/>
      <c r="BC1240" s="798"/>
      <c r="BD1240" s="798"/>
      <c r="BE1240" s="751" t="s">
        <v>999</v>
      </c>
      <c r="BF1240" s="730" t="s">
        <v>1013</v>
      </c>
      <c r="BG1240" s="746" t="s">
        <v>737</v>
      </c>
      <c r="BH1240" s="746"/>
      <c r="BI1240" s="747"/>
    </row>
    <row r="1241" spans="1:61" ht="40.15" customHeight="1">
      <c r="A1241" s="749">
        <v>240002188</v>
      </c>
      <c r="B1241" s="840">
        <v>24</v>
      </c>
      <c r="C1241" s="751" t="s">
        <v>1434</v>
      </c>
      <c r="D1241" s="752"/>
      <c r="E1241" s="791" t="s">
        <v>4529</v>
      </c>
      <c r="F1241" s="753" t="s">
        <v>1594</v>
      </c>
      <c r="G1241" s="736" t="s">
        <v>747</v>
      </c>
      <c r="H1241" s="754" t="s">
        <v>748</v>
      </c>
      <c r="I1241" s="755">
        <v>500</v>
      </c>
      <c r="J1241" s="756" t="s">
        <v>749</v>
      </c>
      <c r="K1241" s="778" t="s">
        <v>9297</v>
      </c>
      <c r="L1241" s="758">
        <v>240000810</v>
      </c>
      <c r="M1241" s="733" t="s">
        <v>9298</v>
      </c>
      <c r="N1241" s="769" t="s">
        <v>9298</v>
      </c>
      <c r="O1241" s="734" t="s">
        <v>9299</v>
      </c>
      <c r="P1241" s="760"/>
      <c r="Q1241" s="736"/>
      <c r="R1241" s="736">
        <v>24290</v>
      </c>
      <c r="S1241" s="761" t="s">
        <v>9300</v>
      </c>
      <c r="T1241" s="728" t="s">
        <v>6571</v>
      </c>
      <c r="U1241" s="737" t="s">
        <v>9301</v>
      </c>
      <c r="V1241" s="736"/>
      <c r="W1241" s="736"/>
      <c r="X1241" s="736"/>
      <c r="Y1241" s="736"/>
      <c r="Z1241" s="736" t="s">
        <v>9302</v>
      </c>
      <c r="AA1241" s="736"/>
      <c r="AB1241" s="734" t="s">
        <v>9303</v>
      </c>
      <c r="AC1241" s="736"/>
      <c r="AD1241" s="736">
        <v>24290</v>
      </c>
      <c r="AE1241" s="734" t="s">
        <v>9300</v>
      </c>
      <c r="AF1241" s="736" t="s">
        <v>9302</v>
      </c>
      <c r="AG1241" s="736"/>
      <c r="AH1241" s="736"/>
      <c r="AI1241" s="736"/>
      <c r="AJ1241" s="736"/>
      <c r="AK1241" s="736"/>
      <c r="AL1241" s="736"/>
      <c r="AM1241" s="763"/>
      <c r="AN1241" s="738"/>
      <c r="AO1241" s="764"/>
      <c r="AP1241" s="691" t="s">
        <v>734</v>
      </c>
      <c r="AQ1241" s="742" t="s">
        <v>734</v>
      </c>
      <c r="AR1241" s="742" t="s">
        <v>748</v>
      </c>
      <c r="AS1241" s="775" t="s">
        <v>9304</v>
      </c>
      <c r="AT1241" s="742"/>
      <c r="AU1241" s="743">
        <v>44562</v>
      </c>
      <c r="AV1241" s="743">
        <v>46387</v>
      </c>
      <c r="AW1241" s="744">
        <v>24</v>
      </c>
      <c r="AX1241" s="743">
        <v>44561</v>
      </c>
      <c r="AY1241" s="742" t="s">
        <v>869</v>
      </c>
      <c r="AZ1241" s="775" t="s">
        <v>734</v>
      </c>
      <c r="BA1241" s="734"/>
      <c r="BB1241" s="736"/>
      <c r="BC1241" s="736"/>
      <c r="BD1241" s="736"/>
      <c r="BE1241" s="767" t="s">
        <v>1535</v>
      </c>
      <c r="BF1241" s="794" t="s">
        <v>1610</v>
      </c>
      <c r="BG1241" s="746" t="s">
        <v>737</v>
      </c>
      <c r="BH1241" s="746"/>
      <c r="BI1241" s="747"/>
    </row>
    <row r="1242" spans="1:61" ht="40.15" customHeight="1">
      <c r="A1242" s="795">
        <v>870005782</v>
      </c>
      <c r="B1242" s="901">
        <v>87</v>
      </c>
      <c r="C1242" s="734" t="s">
        <v>745</v>
      </c>
      <c r="D1242" s="727"/>
      <c r="E1242" s="797" t="s">
        <v>858</v>
      </c>
      <c r="F1242" s="797"/>
      <c r="G1242" s="791" t="s">
        <v>747</v>
      </c>
      <c r="H1242" s="791" t="s">
        <v>748</v>
      </c>
      <c r="I1242" s="773">
        <v>500</v>
      </c>
      <c r="J1242" s="734" t="s">
        <v>749</v>
      </c>
      <c r="K1242" s="799" t="s">
        <v>9305</v>
      </c>
      <c r="L1242" s="800">
        <v>870009321</v>
      </c>
      <c r="M1242" s="733" t="s">
        <v>9306</v>
      </c>
      <c r="N1242" s="769" t="s">
        <v>9306</v>
      </c>
      <c r="O1242" s="734"/>
      <c r="P1242" s="734" t="s">
        <v>9307</v>
      </c>
      <c r="Q1242" s="734"/>
      <c r="R1242" s="736">
        <v>87140</v>
      </c>
      <c r="S1242" s="734" t="s">
        <v>9308</v>
      </c>
      <c r="T1242" s="728" t="s">
        <v>6571</v>
      </c>
      <c r="U1242" s="737" t="s">
        <v>9309</v>
      </c>
      <c r="V1242" s="734"/>
      <c r="W1242" s="734"/>
      <c r="X1242" s="734"/>
      <c r="Y1242" s="734"/>
      <c r="Z1242" s="734" t="s">
        <v>9310</v>
      </c>
      <c r="AA1242" s="801"/>
      <c r="AB1242" s="734" t="s">
        <v>9311</v>
      </c>
      <c r="AC1242" s="734"/>
      <c r="AD1242" s="734">
        <v>87140</v>
      </c>
      <c r="AE1242" s="734" t="s">
        <v>9308</v>
      </c>
      <c r="AF1242" s="734" t="s">
        <v>9310</v>
      </c>
      <c r="AG1242" s="734"/>
      <c r="AH1242" s="734"/>
      <c r="AI1242" s="734"/>
      <c r="AJ1242" s="734"/>
      <c r="AK1242" s="734"/>
      <c r="AL1242" s="734"/>
      <c r="AM1242" s="802"/>
      <c r="AN1242" s="738"/>
      <c r="AO1242" s="739"/>
      <c r="AP1242" s="691" t="s">
        <v>734</v>
      </c>
      <c r="AQ1242" s="712" t="s">
        <v>734</v>
      </c>
      <c r="AR1242" s="742" t="s">
        <v>748</v>
      </c>
      <c r="AS1242" s="742" t="s">
        <v>9312</v>
      </c>
      <c r="AT1242" s="712" t="s">
        <v>9174</v>
      </c>
      <c r="AU1242" s="743">
        <v>45658</v>
      </c>
      <c r="AV1242" s="743">
        <v>47483</v>
      </c>
      <c r="AW1242" s="744">
        <v>87</v>
      </c>
      <c r="AX1242" s="803">
        <v>45859</v>
      </c>
      <c r="AY1242" s="742" t="s">
        <v>869</v>
      </c>
      <c r="AZ1242" s="803"/>
      <c r="BA1242" s="734"/>
      <c r="BB1242" s="734" t="s">
        <v>9175</v>
      </c>
      <c r="BC1242" s="734"/>
      <c r="BD1242" s="734"/>
      <c r="BE1242" s="767" t="s">
        <v>765</v>
      </c>
      <c r="BF1242" s="804" t="s">
        <v>871</v>
      </c>
      <c r="BG1242" s="746" t="s">
        <v>737</v>
      </c>
      <c r="BH1242" s="746"/>
      <c r="BI1242" s="747"/>
    </row>
    <row r="1243" spans="1:61" ht="40.15" customHeight="1">
      <c r="A1243" s="875">
        <v>190000083</v>
      </c>
      <c r="B1243" s="987">
        <v>19</v>
      </c>
      <c r="C1243" s="751" t="s">
        <v>1787</v>
      </c>
      <c r="D1243" s="774"/>
      <c r="E1243" s="727" t="s">
        <v>1000</v>
      </c>
      <c r="F1243" s="727"/>
      <c r="G1243" s="798" t="s">
        <v>747</v>
      </c>
      <c r="H1243" s="798" t="s">
        <v>748</v>
      </c>
      <c r="I1243" s="730">
        <v>500</v>
      </c>
      <c r="J1243" s="727" t="s">
        <v>749</v>
      </c>
      <c r="K1243" s="807" t="s">
        <v>9313</v>
      </c>
      <c r="L1243" s="877">
        <v>190000240</v>
      </c>
      <c r="M1243" s="733" t="s">
        <v>9314</v>
      </c>
      <c r="N1243" s="769" t="s">
        <v>9314</v>
      </c>
      <c r="O1243" s="734" t="s">
        <v>9315</v>
      </c>
      <c r="P1243" s="734"/>
      <c r="Q1243" s="798"/>
      <c r="R1243" s="736">
        <v>19160</v>
      </c>
      <c r="S1243" s="734" t="s">
        <v>9316</v>
      </c>
      <c r="T1243" s="728" t="s">
        <v>6571</v>
      </c>
      <c r="U1243" s="737" t="s">
        <v>9317</v>
      </c>
      <c r="V1243" s="798" t="s">
        <v>813</v>
      </c>
      <c r="W1243" s="798" t="s">
        <v>9318</v>
      </c>
      <c r="X1243" s="798" t="s">
        <v>9319</v>
      </c>
      <c r="Y1243" s="798" t="s">
        <v>954</v>
      </c>
      <c r="Z1243" s="734" t="s">
        <v>9320</v>
      </c>
      <c r="AA1243" s="798"/>
      <c r="AB1243" s="734" t="s">
        <v>9315</v>
      </c>
      <c r="AC1243" s="734"/>
      <c r="AD1243" s="734">
        <v>19160</v>
      </c>
      <c r="AE1243" s="734" t="s">
        <v>9316</v>
      </c>
      <c r="AF1243" s="734" t="s">
        <v>9320</v>
      </c>
      <c r="AG1243" s="798"/>
      <c r="AH1243" s="798"/>
      <c r="AI1243" s="798"/>
      <c r="AJ1243" s="798"/>
      <c r="AK1243" s="798"/>
      <c r="AL1243" s="798"/>
      <c r="AM1243" s="738"/>
      <c r="AN1243" s="738"/>
      <c r="AO1243" s="739"/>
      <c r="AP1243" s="691" t="s">
        <v>734</v>
      </c>
      <c r="AQ1243" s="740" t="s">
        <v>737</v>
      </c>
      <c r="AR1243" s="691"/>
      <c r="AS1243" s="740"/>
      <c r="AT1243" s="740"/>
      <c r="AU1243" s="765" t="s">
        <v>763</v>
      </c>
      <c r="AV1243" s="765" t="s">
        <v>763</v>
      </c>
      <c r="AW1243" s="766" t="s">
        <v>763</v>
      </c>
      <c r="AX1243" s="772"/>
      <c r="AY1243" s="740"/>
      <c r="AZ1243" s="740"/>
      <c r="BA1243" s="798"/>
      <c r="BB1243" s="734"/>
      <c r="BC1243" s="798"/>
      <c r="BD1243" s="798"/>
      <c r="BE1243" s="751" t="s">
        <v>999</v>
      </c>
      <c r="BF1243" s="730" t="s">
        <v>1013</v>
      </c>
      <c r="BG1243" s="746" t="s">
        <v>737</v>
      </c>
      <c r="BH1243" s="746"/>
      <c r="BI1243" s="747"/>
    </row>
    <row r="1244" spans="1:61" ht="40.15" customHeight="1">
      <c r="A1244" s="795">
        <v>870006921</v>
      </c>
      <c r="B1244" s="901">
        <v>87</v>
      </c>
      <c r="C1244" s="751" t="s">
        <v>857</v>
      </c>
      <c r="D1244" s="727"/>
      <c r="E1244" s="797" t="s">
        <v>858</v>
      </c>
      <c r="F1244" s="797"/>
      <c r="G1244" s="791" t="s">
        <v>747</v>
      </c>
      <c r="H1244" s="791" t="s">
        <v>748</v>
      </c>
      <c r="I1244" s="773">
        <v>500</v>
      </c>
      <c r="J1244" s="734" t="s">
        <v>749</v>
      </c>
      <c r="K1244" s="799" t="s">
        <v>9321</v>
      </c>
      <c r="L1244" s="800">
        <v>870009537</v>
      </c>
      <c r="M1244" s="733" t="s">
        <v>9322</v>
      </c>
      <c r="N1244" s="769" t="s">
        <v>9322</v>
      </c>
      <c r="O1244" s="734" t="s">
        <v>9323</v>
      </c>
      <c r="P1244" s="734" t="s">
        <v>9324</v>
      </c>
      <c r="Q1244" s="734"/>
      <c r="R1244" s="736">
        <v>87510</v>
      </c>
      <c r="S1244" s="734" t="s">
        <v>9325</v>
      </c>
      <c r="T1244" s="728" t="s">
        <v>6571</v>
      </c>
      <c r="U1244" s="737" t="s">
        <v>9326</v>
      </c>
      <c r="V1244" s="734"/>
      <c r="W1244" s="734"/>
      <c r="X1244" s="734"/>
      <c r="Y1244" s="734"/>
      <c r="Z1244" s="734" t="s">
        <v>9327</v>
      </c>
      <c r="AA1244" s="801"/>
      <c r="AB1244" s="734"/>
      <c r="AC1244" s="734" t="s">
        <v>9324</v>
      </c>
      <c r="AD1244" s="734">
        <v>87510</v>
      </c>
      <c r="AE1244" s="734" t="s">
        <v>9325</v>
      </c>
      <c r="AF1244" s="734" t="s">
        <v>9327</v>
      </c>
      <c r="AG1244" s="734"/>
      <c r="AH1244" s="734"/>
      <c r="AI1244" s="734"/>
      <c r="AJ1244" s="734"/>
      <c r="AK1244" s="734"/>
      <c r="AL1244" s="734"/>
      <c r="AM1244" s="802"/>
      <c r="AN1244" s="738"/>
      <c r="AO1244" s="739"/>
      <c r="AP1244" s="691" t="s">
        <v>734</v>
      </c>
      <c r="AQ1244" s="712" t="s">
        <v>734</v>
      </c>
      <c r="AR1244" s="742" t="s">
        <v>748</v>
      </c>
      <c r="AS1244" s="742" t="s">
        <v>9328</v>
      </c>
      <c r="AT1244" s="712" t="s">
        <v>9329</v>
      </c>
      <c r="AU1244" s="743">
        <v>45658</v>
      </c>
      <c r="AV1244" s="743">
        <v>47483</v>
      </c>
      <c r="AW1244" s="744">
        <v>87</v>
      </c>
      <c r="AX1244" s="803">
        <v>45909</v>
      </c>
      <c r="AY1244" s="742" t="s">
        <v>869</v>
      </c>
      <c r="AZ1244" s="742" t="s">
        <v>737</v>
      </c>
      <c r="BA1244" s="734"/>
      <c r="BB1244" s="734" t="s">
        <v>9175</v>
      </c>
      <c r="BC1244" s="734"/>
      <c r="BD1244" s="734"/>
      <c r="BE1244" s="798" t="s">
        <v>999</v>
      </c>
      <c r="BF1244" s="804" t="s">
        <v>871</v>
      </c>
      <c r="BG1244" s="746" t="s">
        <v>737</v>
      </c>
      <c r="BH1244" s="746"/>
      <c r="BI1244" s="747"/>
    </row>
    <row r="1245" spans="1:61" ht="40.15" customHeight="1">
      <c r="A1245" s="795">
        <v>870016011</v>
      </c>
      <c r="B1245" s="901">
        <v>87</v>
      </c>
      <c r="C1245" s="751" t="s">
        <v>745</v>
      </c>
      <c r="D1245" s="727"/>
      <c r="E1245" s="797" t="s">
        <v>858</v>
      </c>
      <c r="F1245" s="797"/>
      <c r="G1245" s="791" t="s">
        <v>747</v>
      </c>
      <c r="H1245" s="791" t="s">
        <v>748</v>
      </c>
      <c r="I1245" s="773">
        <v>500</v>
      </c>
      <c r="J1245" s="734" t="s">
        <v>749</v>
      </c>
      <c r="K1245" s="799" t="s">
        <v>8655</v>
      </c>
      <c r="L1245" s="800">
        <v>870016003</v>
      </c>
      <c r="M1245" s="733" t="s">
        <v>9330</v>
      </c>
      <c r="N1245" s="769" t="s">
        <v>9330</v>
      </c>
      <c r="O1245" s="734" t="s">
        <v>9331</v>
      </c>
      <c r="P1245" s="734"/>
      <c r="Q1245" s="734"/>
      <c r="R1245" s="736">
        <v>87350</v>
      </c>
      <c r="S1245" s="734" t="s">
        <v>3337</v>
      </c>
      <c r="T1245" s="728" t="s">
        <v>6571</v>
      </c>
      <c r="U1245" s="737" t="s">
        <v>9332</v>
      </c>
      <c r="V1245" s="734"/>
      <c r="W1245" s="734"/>
      <c r="X1245" s="734"/>
      <c r="Y1245" s="734"/>
      <c r="Z1245" s="734" t="s">
        <v>9333</v>
      </c>
      <c r="AA1245" s="801"/>
      <c r="AB1245" s="734" t="s">
        <v>9331</v>
      </c>
      <c r="AC1245" s="734"/>
      <c r="AD1245" s="734">
        <v>87350</v>
      </c>
      <c r="AE1245" s="734" t="s">
        <v>3337</v>
      </c>
      <c r="AF1245" s="734" t="s">
        <v>9333</v>
      </c>
      <c r="AG1245" s="734"/>
      <c r="AH1245" s="734"/>
      <c r="AI1245" s="734"/>
      <c r="AJ1245" s="734"/>
      <c r="AK1245" s="734"/>
      <c r="AL1245" s="734"/>
      <c r="AM1245" s="802"/>
      <c r="AN1245" s="738"/>
      <c r="AO1245" s="739"/>
      <c r="AP1245" s="691" t="s">
        <v>734</v>
      </c>
      <c r="AQ1245" s="712" t="s">
        <v>734</v>
      </c>
      <c r="AR1245" s="742" t="s">
        <v>748</v>
      </c>
      <c r="AS1245" s="742" t="s">
        <v>9334</v>
      </c>
      <c r="AT1245" s="712" t="s">
        <v>9335</v>
      </c>
      <c r="AU1245" s="743">
        <v>45658</v>
      </c>
      <c r="AV1245" s="743">
        <v>47483</v>
      </c>
      <c r="AW1245" s="744">
        <v>87</v>
      </c>
      <c r="AX1245" s="803">
        <v>45936</v>
      </c>
      <c r="AY1245" s="742" t="s">
        <v>869</v>
      </c>
      <c r="AZ1245" s="742"/>
      <c r="BA1245" s="734"/>
      <c r="BB1245" s="734" t="s">
        <v>9175</v>
      </c>
      <c r="BC1245" s="734"/>
      <c r="BD1245" s="734"/>
      <c r="BE1245" s="767" t="s">
        <v>765</v>
      </c>
      <c r="BF1245" s="804" t="s">
        <v>871</v>
      </c>
      <c r="BG1245" s="746" t="s">
        <v>737</v>
      </c>
      <c r="BH1245" s="746"/>
      <c r="BI1245" s="747"/>
    </row>
    <row r="1246" spans="1:61" ht="40.15" customHeight="1">
      <c r="A1246" s="795">
        <v>870005972</v>
      </c>
      <c r="B1246" s="901">
        <v>87</v>
      </c>
      <c r="C1246" s="751" t="s">
        <v>745</v>
      </c>
      <c r="D1246" s="727"/>
      <c r="E1246" s="797" t="s">
        <v>858</v>
      </c>
      <c r="F1246" s="797"/>
      <c r="G1246" s="791" t="s">
        <v>747</v>
      </c>
      <c r="H1246" s="791" t="s">
        <v>748</v>
      </c>
      <c r="I1246" s="773">
        <v>500</v>
      </c>
      <c r="J1246" s="734" t="s">
        <v>749</v>
      </c>
      <c r="K1246" s="799" t="s">
        <v>9336</v>
      </c>
      <c r="L1246" s="800">
        <v>870009339</v>
      </c>
      <c r="M1246" s="733" t="s">
        <v>9337</v>
      </c>
      <c r="N1246" s="769" t="s">
        <v>9337</v>
      </c>
      <c r="O1246" s="734" t="s">
        <v>9338</v>
      </c>
      <c r="P1246" s="734"/>
      <c r="Q1246" s="734"/>
      <c r="R1246" s="736">
        <v>87260</v>
      </c>
      <c r="S1246" s="734" t="s">
        <v>9339</v>
      </c>
      <c r="T1246" s="728" t="s">
        <v>6571</v>
      </c>
      <c r="U1246" s="737" t="s">
        <v>9340</v>
      </c>
      <c r="V1246" s="734"/>
      <c r="W1246" s="734"/>
      <c r="X1246" s="734"/>
      <c r="Y1246" s="734"/>
      <c r="Z1246" s="734" t="s">
        <v>9341</v>
      </c>
      <c r="AA1246" s="801"/>
      <c r="AB1246" s="734" t="s">
        <v>9338</v>
      </c>
      <c r="AC1246" s="734"/>
      <c r="AD1246" s="734">
        <v>87260</v>
      </c>
      <c r="AE1246" s="734" t="s">
        <v>9339</v>
      </c>
      <c r="AF1246" s="734" t="s">
        <v>9342</v>
      </c>
      <c r="AG1246" s="734"/>
      <c r="AH1246" s="734"/>
      <c r="AI1246" s="734"/>
      <c r="AJ1246" s="734"/>
      <c r="AK1246" s="734"/>
      <c r="AL1246" s="734"/>
      <c r="AM1246" s="802"/>
      <c r="AN1246" s="738"/>
      <c r="AO1246" s="739"/>
      <c r="AP1246" s="691" t="s">
        <v>734</v>
      </c>
      <c r="AQ1246" s="712" t="s">
        <v>734</v>
      </c>
      <c r="AR1246" s="742" t="s">
        <v>748</v>
      </c>
      <c r="AS1246" s="810" t="s">
        <v>9343</v>
      </c>
      <c r="AT1246" s="712"/>
      <c r="AU1246" s="743">
        <v>43466</v>
      </c>
      <c r="AV1246" s="743">
        <v>45291</v>
      </c>
      <c r="AW1246" s="744">
        <v>87</v>
      </c>
      <c r="AX1246" s="811">
        <v>43809</v>
      </c>
      <c r="AY1246" s="810" t="s">
        <v>869</v>
      </c>
      <c r="AZ1246" s="810" t="s">
        <v>734</v>
      </c>
      <c r="BA1246" s="734"/>
      <c r="BB1246" s="734" t="s">
        <v>9175</v>
      </c>
      <c r="BC1246" s="734"/>
      <c r="BD1246" s="734"/>
      <c r="BE1246" s="767" t="s">
        <v>765</v>
      </c>
      <c r="BF1246" s="804" t="s">
        <v>871</v>
      </c>
      <c r="BG1246" s="746" t="s">
        <v>737</v>
      </c>
      <c r="BH1246" s="746"/>
      <c r="BI1246" s="747"/>
    </row>
    <row r="1247" spans="1:61" ht="40.15" customHeight="1">
      <c r="A1247" s="875">
        <v>190003749</v>
      </c>
      <c r="B1247" s="987">
        <v>19</v>
      </c>
      <c r="C1247" s="751" t="s">
        <v>1787</v>
      </c>
      <c r="D1247" s="774"/>
      <c r="E1247" s="727" t="s">
        <v>1000</v>
      </c>
      <c r="F1247" s="727"/>
      <c r="G1247" s="798" t="s">
        <v>747</v>
      </c>
      <c r="H1247" s="798" t="s">
        <v>748</v>
      </c>
      <c r="I1247" s="730">
        <v>500</v>
      </c>
      <c r="J1247" s="727" t="s">
        <v>749</v>
      </c>
      <c r="K1247" s="807" t="s">
        <v>9344</v>
      </c>
      <c r="L1247" s="877">
        <v>190012351</v>
      </c>
      <c r="M1247" s="733" t="s">
        <v>9345</v>
      </c>
      <c r="N1247" s="769" t="s">
        <v>9345</v>
      </c>
      <c r="O1247" s="734" t="s">
        <v>9346</v>
      </c>
      <c r="P1247" s="734"/>
      <c r="Q1247" s="798"/>
      <c r="R1247" s="736">
        <v>19700</v>
      </c>
      <c r="S1247" s="734" t="s">
        <v>9347</v>
      </c>
      <c r="T1247" s="728" t="s">
        <v>6571</v>
      </c>
      <c r="U1247" s="737" t="s">
        <v>9348</v>
      </c>
      <c r="V1247" s="836"/>
      <c r="W1247" s="798"/>
      <c r="X1247" s="798"/>
      <c r="Y1247" s="798" t="s">
        <v>954</v>
      </c>
      <c r="Z1247" s="734" t="s">
        <v>9349</v>
      </c>
      <c r="AA1247" s="798"/>
      <c r="AB1247" s="734" t="s">
        <v>9346</v>
      </c>
      <c r="AC1247" s="734"/>
      <c r="AD1247" s="734">
        <v>19700</v>
      </c>
      <c r="AE1247" s="734" t="s">
        <v>9347</v>
      </c>
      <c r="AF1247" s="734" t="s">
        <v>9350</v>
      </c>
      <c r="AG1247" s="798"/>
      <c r="AH1247" s="798"/>
      <c r="AI1247" s="798"/>
      <c r="AJ1247" s="798"/>
      <c r="AK1247" s="798"/>
      <c r="AL1247" s="798"/>
      <c r="AM1247" s="738"/>
      <c r="AN1247" s="738"/>
      <c r="AO1247" s="739"/>
      <c r="AP1247" s="691" t="s">
        <v>734</v>
      </c>
      <c r="AQ1247" s="740" t="s">
        <v>737</v>
      </c>
      <c r="AR1247" s="691"/>
      <c r="AS1247" s="740"/>
      <c r="AT1247" s="740"/>
      <c r="AU1247" s="765" t="s">
        <v>763</v>
      </c>
      <c r="AV1247" s="765" t="s">
        <v>763</v>
      </c>
      <c r="AW1247" s="766" t="s">
        <v>763</v>
      </c>
      <c r="AX1247" s="772"/>
      <c r="AY1247" s="740"/>
      <c r="AZ1247" s="740"/>
      <c r="BA1247" s="734"/>
      <c r="BB1247" s="734"/>
      <c r="BC1247" s="798"/>
      <c r="BD1247" s="798"/>
      <c r="BE1247" s="751" t="s">
        <v>2209</v>
      </c>
      <c r="BF1247" s="730" t="s">
        <v>1013</v>
      </c>
      <c r="BG1247" s="746" t="s">
        <v>737</v>
      </c>
      <c r="BH1247" s="746"/>
      <c r="BI1247" s="747"/>
    </row>
    <row r="1248" spans="1:61" ht="40.15" customHeight="1">
      <c r="A1248" s="805">
        <v>870009222</v>
      </c>
      <c r="B1248" s="901">
        <v>87</v>
      </c>
      <c r="C1248" s="727" t="s">
        <v>857</v>
      </c>
      <c r="D1248" s="727"/>
      <c r="E1248" s="797" t="s">
        <v>858</v>
      </c>
      <c r="F1248" s="797"/>
      <c r="G1248" s="791" t="s">
        <v>747</v>
      </c>
      <c r="H1248" s="791" t="s">
        <v>748</v>
      </c>
      <c r="I1248" s="730">
        <v>500</v>
      </c>
      <c r="J1248" s="727" t="s">
        <v>749</v>
      </c>
      <c r="K1248" s="806" t="s">
        <v>9351</v>
      </c>
      <c r="L1248" s="800">
        <v>870008646</v>
      </c>
      <c r="M1248" s="733" t="s">
        <v>9352</v>
      </c>
      <c r="N1248" s="769" t="s">
        <v>9352</v>
      </c>
      <c r="O1248" s="734" t="s">
        <v>9353</v>
      </c>
      <c r="P1248" s="734"/>
      <c r="Q1248" s="791"/>
      <c r="R1248" s="736">
        <v>87380</v>
      </c>
      <c r="S1248" s="734" t="s">
        <v>9354</v>
      </c>
      <c r="T1248" s="728" t="s">
        <v>6571</v>
      </c>
      <c r="U1248" s="737" t="s">
        <v>9355</v>
      </c>
      <c r="V1248" s="798"/>
      <c r="W1248" s="798"/>
      <c r="X1248" s="798"/>
      <c r="Y1248" s="798"/>
      <c r="Z1248" s="734" t="s">
        <v>9356</v>
      </c>
      <c r="AA1248" s="808"/>
      <c r="AB1248" s="734" t="s">
        <v>9353</v>
      </c>
      <c r="AC1248" s="734"/>
      <c r="AD1248" s="734">
        <v>87380</v>
      </c>
      <c r="AE1248" s="734" t="s">
        <v>9357</v>
      </c>
      <c r="AF1248" s="734" t="s">
        <v>9356</v>
      </c>
      <c r="AG1248" s="798"/>
      <c r="AH1248" s="798"/>
      <c r="AI1248" s="798"/>
      <c r="AJ1248" s="798"/>
      <c r="AK1248" s="798"/>
      <c r="AL1248" s="798"/>
      <c r="AM1248" s="802"/>
      <c r="AN1248" s="738"/>
      <c r="AO1248" s="739"/>
      <c r="AP1248" s="691" t="s">
        <v>734</v>
      </c>
      <c r="AQ1248" s="712" t="s">
        <v>734</v>
      </c>
      <c r="AR1248" s="742" t="s">
        <v>748</v>
      </c>
      <c r="AS1248" s="810" t="s">
        <v>9358</v>
      </c>
      <c r="AT1248" s="712"/>
      <c r="AU1248" s="743">
        <v>43466</v>
      </c>
      <c r="AV1248" s="743">
        <v>45291</v>
      </c>
      <c r="AW1248" s="744">
        <v>87</v>
      </c>
      <c r="AX1248" s="811">
        <v>43816</v>
      </c>
      <c r="AY1248" s="810" t="s">
        <v>869</v>
      </c>
      <c r="AZ1248" s="810" t="s">
        <v>734</v>
      </c>
      <c r="BA1248" s="734"/>
      <c r="BB1248" s="734" t="s">
        <v>9175</v>
      </c>
      <c r="BC1248" s="734"/>
      <c r="BD1248" s="734"/>
      <c r="BE1248" s="798" t="s">
        <v>999</v>
      </c>
      <c r="BF1248" s="804" t="s">
        <v>871</v>
      </c>
      <c r="BG1248" s="746" t="s">
        <v>737</v>
      </c>
      <c r="BH1248" s="746"/>
      <c r="BI1248" s="747"/>
    </row>
    <row r="1249" spans="1:61" ht="57" customHeight="1">
      <c r="A1249" s="875">
        <v>190002139</v>
      </c>
      <c r="B1249" s="987">
        <v>19</v>
      </c>
      <c r="C1249" s="751" t="s">
        <v>1787</v>
      </c>
      <c r="D1249" s="774"/>
      <c r="E1249" s="727" t="s">
        <v>1000</v>
      </c>
      <c r="F1249" s="727"/>
      <c r="G1249" s="798" t="s">
        <v>747</v>
      </c>
      <c r="H1249" s="798" t="s">
        <v>748</v>
      </c>
      <c r="I1249" s="730">
        <v>500</v>
      </c>
      <c r="J1249" s="727" t="s">
        <v>749</v>
      </c>
      <c r="K1249" s="807" t="s">
        <v>9359</v>
      </c>
      <c r="L1249" s="877">
        <v>190004788</v>
      </c>
      <c r="M1249" s="733" t="s">
        <v>9360</v>
      </c>
      <c r="N1249" s="769" t="s">
        <v>9360</v>
      </c>
      <c r="O1249" s="734" t="s">
        <v>9361</v>
      </c>
      <c r="P1249" s="734"/>
      <c r="Q1249" s="798"/>
      <c r="R1249" s="736">
        <v>19260</v>
      </c>
      <c r="S1249" s="734" t="s">
        <v>9362</v>
      </c>
      <c r="T1249" s="728" t="s">
        <v>6571</v>
      </c>
      <c r="U1249" s="737" t="s">
        <v>9363</v>
      </c>
      <c r="V1249" s="798"/>
      <c r="W1249" s="798"/>
      <c r="X1249" s="798"/>
      <c r="Y1249" s="798"/>
      <c r="Z1249" s="734" t="s">
        <v>9364</v>
      </c>
      <c r="AA1249" s="798"/>
      <c r="AB1249" s="734" t="s">
        <v>9365</v>
      </c>
      <c r="AC1249" s="734"/>
      <c r="AD1249" s="734">
        <v>19260</v>
      </c>
      <c r="AE1249" s="734" t="s">
        <v>9362</v>
      </c>
      <c r="AF1249" s="734" t="s">
        <v>9364</v>
      </c>
      <c r="AG1249" s="798"/>
      <c r="AH1249" s="798"/>
      <c r="AI1249" s="798"/>
      <c r="AJ1249" s="798"/>
      <c r="AK1249" s="798"/>
      <c r="AL1249" s="798"/>
      <c r="AM1249" s="738"/>
      <c r="AN1249" s="738"/>
      <c r="AO1249" s="739"/>
      <c r="AP1249" s="691" t="s">
        <v>734</v>
      </c>
      <c r="AQ1249" s="740" t="s">
        <v>737</v>
      </c>
      <c r="AR1249" s="691"/>
      <c r="AS1249" s="740"/>
      <c r="AT1249" s="740"/>
      <c r="AU1249" s="765" t="s">
        <v>763</v>
      </c>
      <c r="AV1249" s="765" t="s">
        <v>763</v>
      </c>
      <c r="AW1249" s="766" t="s">
        <v>763</v>
      </c>
      <c r="AX1249" s="772"/>
      <c r="AY1249" s="740"/>
      <c r="AZ1249" s="740"/>
      <c r="BA1249" s="734"/>
      <c r="BB1249" s="734"/>
      <c r="BC1249" s="798"/>
      <c r="BD1249" s="798"/>
      <c r="BE1249" s="751" t="s">
        <v>999</v>
      </c>
      <c r="BF1249" s="730" t="s">
        <v>1013</v>
      </c>
      <c r="BG1249" s="746" t="s">
        <v>737</v>
      </c>
      <c r="BH1249" s="746"/>
      <c r="BI1249" s="747"/>
    </row>
    <row r="1250" spans="1:61" ht="40.15" customHeight="1">
      <c r="A1250" s="725">
        <v>190004390</v>
      </c>
      <c r="B1250" s="817">
        <v>19</v>
      </c>
      <c r="C1250" s="751" t="s">
        <v>1787</v>
      </c>
      <c r="D1250" s="774"/>
      <c r="E1250" s="727" t="s">
        <v>1000</v>
      </c>
      <c r="F1250" s="727"/>
      <c r="G1250" s="735" t="s">
        <v>827</v>
      </c>
      <c r="H1250" s="735" t="s">
        <v>748</v>
      </c>
      <c r="I1250" s="730">
        <v>354</v>
      </c>
      <c r="J1250" s="727" t="s">
        <v>771</v>
      </c>
      <c r="K1250" s="731" t="s">
        <v>9366</v>
      </c>
      <c r="L1250" s="945">
        <v>190004788</v>
      </c>
      <c r="M1250" s="733" t="s">
        <v>9360</v>
      </c>
      <c r="N1250" s="769" t="s">
        <v>9360</v>
      </c>
      <c r="O1250" s="734" t="s">
        <v>9367</v>
      </c>
      <c r="P1250" s="734" t="s">
        <v>9368</v>
      </c>
      <c r="Q1250" s="735"/>
      <c r="R1250" s="734">
        <v>19260</v>
      </c>
      <c r="S1250" s="734" t="s">
        <v>9362</v>
      </c>
      <c r="T1250" s="728" t="s">
        <v>6571</v>
      </c>
      <c r="U1250" s="737" t="s">
        <v>9369</v>
      </c>
      <c r="V1250" s="730"/>
      <c r="W1250" s="861"/>
      <c r="X1250" s="861"/>
      <c r="Y1250" s="861"/>
      <c r="Z1250" s="734" t="s">
        <v>9370</v>
      </c>
      <c r="AA1250" s="861"/>
      <c r="AB1250" s="734" t="s">
        <v>9371</v>
      </c>
      <c r="AC1250" s="734"/>
      <c r="AD1250" s="734">
        <v>19260</v>
      </c>
      <c r="AE1250" s="734" t="s">
        <v>9362</v>
      </c>
      <c r="AF1250" s="734" t="s">
        <v>9364</v>
      </c>
      <c r="AG1250" s="735"/>
      <c r="AH1250" s="735"/>
      <c r="AI1250" s="735"/>
      <c r="AJ1250" s="735"/>
      <c r="AK1250" s="735"/>
      <c r="AL1250" s="735"/>
      <c r="AM1250" s="738"/>
      <c r="AN1250" s="738"/>
      <c r="AO1250" s="739"/>
      <c r="AP1250" s="839" t="s">
        <v>6638</v>
      </c>
      <c r="AQ1250" s="862" t="s">
        <v>737</v>
      </c>
      <c r="AR1250" s="691"/>
      <c r="AS1250" s="862"/>
      <c r="AT1250" s="862"/>
      <c r="AU1250" s="765" t="s">
        <v>763</v>
      </c>
      <c r="AV1250" s="765" t="s">
        <v>763</v>
      </c>
      <c r="AW1250" s="766" t="s">
        <v>763</v>
      </c>
      <c r="AX1250" s="863"/>
      <c r="AY1250" s="862"/>
      <c r="AZ1250" s="862"/>
      <c r="BA1250" s="734"/>
      <c r="BB1250" s="734"/>
      <c r="BC1250" s="734"/>
      <c r="BD1250" s="734"/>
      <c r="BE1250" s="751" t="s">
        <v>999</v>
      </c>
      <c r="BF1250" s="730" t="s">
        <v>1013</v>
      </c>
      <c r="BG1250" s="746" t="s">
        <v>737</v>
      </c>
      <c r="BH1250" s="746"/>
      <c r="BI1250" s="747"/>
    </row>
    <row r="1251" spans="1:61" ht="40.15" customHeight="1">
      <c r="A1251" s="805">
        <v>870003738</v>
      </c>
      <c r="B1251" s="901">
        <v>87</v>
      </c>
      <c r="C1251" s="727" t="s">
        <v>857</v>
      </c>
      <c r="D1251" s="727"/>
      <c r="E1251" s="797" t="s">
        <v>858</v>
      </c>
      <c r="F1251" s="797"/>
      <c r="G1251" s="791" t="s">
        <v>747</v>
      </c>
      <c r="H1251" s="791" t="s">
        <v>748</v>
      </c>
      <c r="I1251" s="730">
        <v>500</v>
      </c>
      <c r="J1251" s="727" t="s">
        <v>749</v>
      </c>
      <c r="K1251" s="848" t="s">
        <v>9372</v>
      </c>
      <c r="L1251" s="800">
        <v>870007093</v>
      </c>
      <c r="M1251" s="733" t="s">
        <v>9373</v>
      </c>
      <c r="N1251" s="769" t="s">
        <v>9373</v>
      </c>
      <c r="O1251" s="734" t="s">
        <v>6004</v>
      </c>
      <c r="P1251" s="734"/>
      <c r="Q1251" s="760"/>
      <c r="R1251" s="736">
        <v>87120</v>
      </c>
      <c r="S1251" s="734" t="s">
        <v>3643</v>
      </c>
      <c r="T1251" s="728" t="s">
        <v>6571</v>
      </c>
      <c r="U1251" s="737" t="s">
        <v>9374</v>
      </c>
      <c r="V1251" s="798"/>
      <c r="W1251" s="798"/>
      <c r="X1251" s="798"/>
      <c r="Y1251" s="798"/>
      <c r="Z1251" s="734" t="s">
        <v>9375</v>
      </c>
      <c r="AA1251" s="808"/>
      <c r="AB1251" s="734" t="s">
        <v>6993</v>
      </c>
      <c r="AC1251" s="734"/>
      <c r="AD1251" s="734">
        <v>87120</v>
      </c>
      <c r="AE1251" s="734" t="s">
        <v>3643</v>
      </c>
      <c r="AF1251" s="734" t="s">
        <v>9375</v>
      </c>
      <c r="AG1251" s="798"/>
      <c r="AH1251" s="798"/>
      <c r="AI1251" s="798"/>
      <c r="AJ1251" s="798"/>
      <c r="AK1251" s="798"/>
      <c r="AL1251" s="798"/>
      <c r="AM1251" s="802"/>
      <c r="AN1251" s="738"/>
      <c r="AO1251" s="739"/>
      <c r="AP1251" s="691" t="s">
        <v>734</v>
      </c>
      <c r="AQ1251" s="712" t="s">
        <v>734</v>
      </c>
      <c r="AR1251" s="742" t="s">
        <v>1757</v>
      </c>
      <c r="AS1251" s="810" t="s">
        <v>9376</v>
      </c>
      <c r="AT1251" s="712"/>
      <c r="AU1251" s="743">
        <v>42736</v>
      </c>
      <c r="AV1251" s="743">
        <v>44561</v>
      </c>
      <c r="AW1251" s="744">
        <v>87</v>
      </c>
      <c r="AX1251" s="811">
        <v>43098</v>
      </c>
      <c r="AY1251" s="810" t="s">
        <v>9377</v>
      </c>
      <c r="AZ1251" s="811"/>
      <c r="BA1251" s="734"/>
      <c r="BB1251" s="734" t="s">
        <v>9175</v>
      </c>
      <c r="BC1251" s="734"/>
      <c r="BD1251" s="734"/>
      <c r="BE1251" s="798" t="s">
        <v>999</v>
      </c>
      <c r="BF1251" s="804" t="s">
        <v>871</v>
      </c>
      <c r="BG1251" s="746" t="s">
        <v>737</v>
      </c>
      <c r="BH1251" s="746"/>
      <c r="BI1251" s="747"/>
    </row>
    <row r="1252" spans="1:61" ht="40.15" customHeight="1">
      <c r="A1252" s="795">
        <v>870006285</v>
      </c>
      <c r="B1252" s="796">
        <v>87</v>
      </c>
      <c r="C1252" s="734" t="s">
        <v>857</v>
      </c>
      <c r="D1252" s="727"/>
      <c r="E1252" s="797" t="s">
        <v>858</v>
      </c>
      <c r="F1252" s="797"/>
      <c r="G1252" s="734" t="s">
        <v>827</v>
      </c>
      <c r="H1252" s="798" t="s">
        <v>748</v>
      </c>
      <c r="I1252" s="773">
        <v>354</v>
      </c>
      <c r="J1252" s="734" t="s">
        <v>771</v>
      </c>
      <c r="K1252" s="769" t="s">
        <v>9378</v>
      </c>
      <c r="L1252" s="800">
        <v>870007093</v>
      </c>
      <c r="M1252" s="733" t="s">
        <v>9373</v>
      </c>
      <c r="N1252" s="769" t="s">
        <v>9373</v>
      </c>
      <c r="O1252" s="734" t="s">
        <v>9379</v>
      </c>
      <c r="P1252" s="734"/>
      <c r="Q1252" s="734"/>
      <c r="R1252" s="734">
        <v>87120</v>
      </c>
      <c r="S1252" s="734" t="s">
        <v>3643</v>
      </c>
      <c r="T1252" s="728" t="s">
        <v>6571</v>
      </c>
      <c r="U1252" s="737" t="s">
        <v>9380</v>
      </c>
      <c r="V1252" s="734"/>
      <c r="W1252" s="734"/>
      <c r="X1252" s="734"/>
      <c r="Y1252" s="734"/>
      <c r="Z1252" s="734" t="s">
        <v>9381</v>
      </c>
      <c r="AA1252" s="801"/>
      <c r="AB1252" s="734" t="s">
        <v>7008</v>
      </c>
      <c r="AC1252" s="734"/>
      <c r="AD1252" s="734">
        <v>87120</v>
      </c>
      <c r="AE1252" s="734" t="s">
        <v>3643</v>
      </c>
      <c r="AF1252" s="734" t="s">
        <v>9375</v>
      </c>
      <c r="AG1252" s="734"/>
      <c r="AH1252" s="734"/>
      <c r="AI1252" s="734"/>
      <c r="AJ1252" s="734"/>
      <c r="AK1252" s="734"/>
      <c r="AL1252" s="734"/>
      <c r="AM1252" s="802"/>
      <c r="AN1252" s="738"/>
      <c r="AO1252" s="739"/>
      <c r="AP1252" s="740" t="s">
        <v>734</v>
      </c>
      <c r="AQ1252" s="712" t="s">
        <v>734</v>
      </c>
      <c r="AR1252" s="742" t="s">
        <v>1757</v>
      </c>
      <c r="AS1252" s="810" t="s">
        <v>9376</v>
      </c>
      <c r="AT1252" s="712"/>
      <c r="AU1252" s="743">
        <v>42736</v>
      </c>
      <c r="AV1252" s="743">
        <v>44561</v>
      </c>
      <c r="AW1252" s="744">
        <v>87</v>
      </c>
      <c r="AX1252" s="811">
        <v>43098</v>
      </c>
      <c r="AY1252" s="810" t="s">
        <v>9377</v>
      </c>
      <c r="AZ1252" s="811"/>
      <c r="BA1252" s="734"/>
      <c r="BB1252" s="734"/>
      <c r="BC1252" s="734"/>
      <c r="BD1252" s="734"/>
      <c r="BE1252" s="734" t="s">
        <v>765</v>
      </c>
      <c r="BF1252" s="804" t="s">
        <v>871</v>
      </c>
      <c r="BG1252" s="746" t="s">
        <v>737</v>
      </c>
      <c r="BH1252" s="746"/>
      <c r="BI1252" s="747"/>
    </row>
    <row r="1253" spans="1:61" ht="40.15" customHeight="1">
      <c r="A1253" s="749">
        <v>240009761</v>
      </c>
      <c r="B1253" s="840">
        <v>24</v>
      </c>
      <c r="C1253" s="751" t="s">
        <v>1434</v>
      </c>
      <c r="D1253" s="752"/>
      <c r="E1253" s="791" t="s">
        <v>4529</v>
      </c>
      <c r="F1253" s="753" t="s">
        <v>1594</v>
      </c>
      <c r="G1253" s="736" t="s">
        <v>747</v>
      </c>
      <c r="H1253" s="754" t="s">
        <v>748</v>
      </c>
      <c r="I1253" s="755">
        <v>500</v>
      </c>
      <c r="J1253" s="756" t="s">
        <v>749</v>
      </c>
      <c r="K1253" s="778" t="s">
        <v>9382</v>
      </c>
      <c r="L1253" s="758">
        <v>240014605</v>
      </c>
      <c r="M1253" s="733" t="s">
        <v>9383</v>
      </c>
      <c r="N1253" s="769" t="s">
        <v>9383</v>
      </c>
      <c r="O1253" s="734" t="s">
        <v>9384</v>
      </c>
      <c r="P1253" s="760"/>
      <c r="Q1253" s="736"/>
      <c r="R1253" s="736">
        <v>24660</v>
      </c>
      <c r="S1253" s="761" t="s">
        <v>9385</v>
      </c>
      <c r="T1253" s="728" t="s">
        <v>6571</v>
      </c>
      <c r="U1253" s="737" t="s">
        <v>9386</v>
      </c>
      <c r="V1253" s="736"/>
      <c r="W1253" s="736"/>
      <c r="X1253" s="736"/>
      <c r="Y1253" s="736"/>
      <c r="Z1253" s="736" t="s">
        <v>9387</v>
      </c>
      <c r="AA1253" s="736"/>
      <c r="AB1253" s="734" t="s">
        <v>9384</v>
      </c>
      <c r="AC1253" s="736"/>
      <c r="AD1253" s="736">
        <v>24660</v>
      </c>
      <c r="AE1253" s="734" t="s">
        <v>9385</v>
      </c>
      <c r="AF1253" s="736"/>
      <c r="AG1253" s="736"/>
      <c r="AH1253" s="736"/>
      <c r="AI1253" s="736"/>
      <c r="AJ1253" s="734"/>
      <c r="AK1253" s="736"/>
      <c r="AL1253" s="736"/>
      <c r="AM1253" s="763"/>
      <c r="AN1253" s="738"/>
      <c r="AO1253" s="739"/>
      <c r="AP1253" s="691" t="s">
        <v>734</v>
      </c>
      <c r="AQ1253" s="742" t="s">
        <v>734</v>
      </c>
      <c r="AR1253" s="742" t="s">
        <v>748</v>
      </c>
      <c r="AS1253" s="742" t="s">
        <v>9388</v>
      </c>
      <c r="AT1253" s="742" t="s">
        <v>9389</v>
      </c>
      <c r="AU1253" s="743">
        <v>45658</v>
      </c>
      <c r="AV1253" s="743">
        <v>47484</v>
      </c>
      <c r="AW1253" s="744">
        <v>24</v>
      </c>
      <c r="AX1253" s="743">
        <v>45699</v>
      </c>
      <c r="AY1253" s="742" t="s">
        <v>869</v>
      </c>
      <c r="AZ1253" s="775" t="s">
        <v>734</v>
      </c>
      <c r="BA1253" s="773"/>
      <c r="BB1253" s="736"/>
      <c r="BC1253" s="736"/>
      <c r="BD1253" s="736"/>
      <c r="BE1253" s="767" t="s">
        <v>1535</v>
      </c>
      <c r="BF1253" s="794" t="s">
        <v>1610</v>
      </c>
      <c r="BG1253" s="746" t="s">
        <v>737</v>
      </c>
      <c r="BH1253" s="746"/>
      <c r="BI1253" s="747"/>
    </row>
    <row r="1254" spans="1:61" ht="45.75" customHeight="1">
      <c r="A1254" s="795">
        <v>870007663</v>
      </c>
      <c r="B1254" s="901">
        <v>87</v>
      </c>
      <c r="C1254" s="727" t="s">
        <v>745</v>
      </c>
      <c r="D1254" s="727"/>
      <c r="E1254" s="797" t="s">
        <v>858</v>
      </c>
      <c r="F1254" s="797"/>
      <c r="G1254" s="791" t="s">
        <v>747</v>
      </c>
      <c r="H1254" s="791" t="s">
        <v>748</v>
      </c>
      <c r="I1254" s="773">
        <v>500</v>
      </c>
      <c r="J1254" s="734" t="s">
        <v>749</v>
      </c>
      <c r="K1254" s="799" t="s">
        <v>9390</v>
      </c>
      <c r="L1254" s="800">
        <v>870015401</v>
      </c>
      <c r="M1254" s="733" t="s">
        <v>9391</v>
      </c>
      <c r="N1254" s="769" t="s">
        <v>9391</v>
      </c>
      <c r="O1254" s="734" t="s">
        <v>9392</v>
      </c>
      <c r="P1254" s="734"/>
      <c r="Q1254" s="734"/>
      <c r="R1254" s="736">
        <v>87410</v>
      </c>
      <c r="S1254" s="734" t="s">
        <v>9393</v>
      </c>
      <c r="T1254" s="728" t="s">
        <v>6571</v>
      </c>
      <c r="U1254" s="737" t="s">
        <v>9394</v>
      </c>
      <c r="V1254" s="734" t="s">
        <v>813</v>
      </c>
      <c r="W1254" s="734" t="s">
        <v>9395</v>
      </c>
      <c r="X1254" s="734" t="s">
        <v>9396</v>
      </c>
      <c r="Y1254" s="734" t="s">
        <v>954</v>
      </c>
      <c r="Z1254" s="734" t="s">
        <v>9397</v>
      </c>
      <c r="AA1254" s="801" t="s">
        <v>9398</v>
      </c>
      <c r="AB1254" s="734" t="s">
        <v>9399</v>
      </c>
      <c r="AC1254" s="734"/>
      <c r="AD1254" s="734">
        <v>87410</v>
      </c>
      <c r="AE1254" s="734" t="s">
        <v>9393</v>
      </c>
      <c r="AF1254" s="734" t="s">
        <v>9397</v>
      </c>
      <c r="AG1254" s="734"/>
      <c r="AH1254" s="734"/>
      <c r="AI1254" s="734"/>
      <c r="AJ1254" s="734"/>
      <c r="AK1254" s="734"/>
      <c r="AL1254" s="734"/>
      <c r="AM1254" s="802"/>
      <c r="AN1254" s="738"/>
      <c r="AO1254" s="739"/>
      <c r="AP1254" s="691" t="s">
        <v>734</v>
      </c>
      <c r="AQ1254" s="712" t="s">
        <v>734</v>
      </c>
      <c r="AR1254" s="742" t="s">
        <v>748</v>
      </c>
      <c r="AS1254" s="742" t="s">
        <v>9400</v>
      </c>
      <c r="AT1254" s="712"/>
      <c r="AU1254" s="743">
        <v>42736</v>
      </c>
      <c r="AV1254" s="743">
        <v>44926</v>
      </c>
      <c r="AW1254" s="744">
        <v>87</v>
      </c>
      <c r="AX1254" s="803">
        <v>43335</v>
      </c>
      <c r="AY1254" s="742" t="s">
        <v>869</v>
      </c>
      <c r="AZ1254" s="803"/>
      <c r="BA1254" s="734"/>
      <c r="BB1254" s="734" t="s">
        <v>9175</v>
      </c>
      <c r="BC1254" s="734"/>
      <c r="BD1254" s="734"/>
      <c r="BE1254" s="767" t="s">
        <v>765</v>
      </c>
      <c r="BF1254" s="804" t="s">
        <v>871</v>
      </c>
      <c r="BG1254" s="746" t="s">
        <v>737</v>
      </c>
      <c r="BH1254" s="746"/>
      <c r="BI1254" s="747"/>
    </row>
    <row r="1255" spans="1:61" ht="48" customHeight="1">
      <c r="A1255" s="875">
        <v>190008169</v>
      </c>
      <c r="B1255" s="987">
        <v>19</v>
      </c>
      <c r="C1255" s="751" t="s">
        <v>1787</v>
      </c>
      <c r="D1255" s="774"/>
      <c r="E1255" s="727" t="s">
        <v>1000</v>
      </c>
      <c r="F1255" s="727"/>
      <c r="G1255" s="798" t="s">
        <v>747</v>
      </c>
      <c r="H1255" s="798" t="s">
        <v>748</v>
      </c>
      <c r="I1255" s="730">
        <v>500</v>
      </c>
      <c r="J1255" s="727" t="s">
        <v>749</v>
      </c>
      <c r="K1255" s="878" t="s">
        <v>9401</v>
      </c>
      <c r="L1255" s="877">
        <v>190011643</v>
      </c>
      <c r="M1255" s="733" t="s">
        <v>9402</v>
      </c>
      <c r="N1255" s="769" t="s">
        <v>9401</v>
      </c>
      <c r="O1255" s="734" t="s">
        <v>9403</v>
      </c>
      <c r="P1255" s="734" t="s">
        <v>9404</v>
      </c>
      <c r="Q1255" s="798" t="s">
        <v>9405</v>
      </c>
      <c r="R1255" s="736">
        <v>19100</v>
      </c>
      <c r="S1255" s="734" t="s">
        <v>1819</v>
      </c>
      <c r="T1255" s="728" t="s">
        <v>6571</v>
      </c>
      <c r="U1255" s="737" t="s">
        <v>9406</v>
      </c>
      <c r="V1255" s="798"/>
      <c r="W1255" s="798"/>
      <c r="X1255" s="798"/>
      <c r="Y1255" s="798"/>
      <c r="Z1255" s="734" t="s">
        <v>9407</v>
      </c>
      <c r="AA1255" s="798"/>
      <c r="AB1255" s="734" t="s">
        <v>9403</v>
      </c>
      <c r="AC1255" s="734" t="s">
        <v>9408</v>
      </c>
      <c r="AD1255" s="734">
        <v>19100</v>
      </c>
      <c r="AE1255" s="734" t="s">
        <v>1819</v>
      </c>
      <c r="AF1255" s="734" t="s">
        <v>9407</v>
      </c>
      <c r="AG1255" s="798"/>
      <c r="AH1255" s="798"/>
      <c r="AI1255" s="798"/>
      <c r="AJ1255" s="798"/>
      <c r="AK1255" s="798"/>
      <c r="AL1255" s="798"/>
      <c r="AM1255" s="738"/>
      <c r="AN1255" s="738"/>
      <c r="AO1255" s="739"/>
      <c r="AP1255" s="691" t="s">
        <v>734</v>
      </c>
      <c r="AQ1255" s="810" t="s">
        <v>734</v>
      </c>
      <c r="AR1255" s="742" t="s">
        <v>748</v>
      </c>
      <c r="AS1255" s="810" t="s">
        <v>9409</v>
      </c>
      <c r="AT1255" s="810"/>
      <c r="AU1255" s="743">
        <v>43466</v>
      </c>
      <c r="AV1255" s="743">
        <v>45291</v>
      </c>
      <c r="AW1255" s="744">
        <v>19</v>
      </c>
      <c r="AX1255" s="811">
        <v>43654</v>
      </c>
      <c r="AY1255" s="810" t="s">
        <v>869</v>
      </c>
      <c r="AZ1255" s="810" t="s">
        <v>734</v>
      </c>
      <c r="BA1255" s="734"/>
      <c r="BB1255" s="734" t="s">
        <v>9410</v>
      </c>
      <c r="BC1255" s="798"/>
      <c r="BD1255" s="798"/>
      <c r="BE1255" s="751" t="s">
        <v>2209</v>
      </c>
      <c r="BF1255" s="730" t="s">
        <v>1013</v>
      </c>
      <c r="BG1255" s="746" t="s">
        <v>737</v>
      </c>
      <c r="BH1255" s="746"/>
      <c r="BI1255" s="747"/>
    </row>
    <row r="1256" spans="1:61" ht="40.15" customHeight="1">
      <c r="A1256" s="846">
        <v>230780280</v>
      </c>
      <c r="B1256" s="820">
        <v>23</v>
      </c>
      <c r="C1256" s="753" t="s">
        <v>765</v>
      </c>
      <c r="D1256" s="728"/>
      <c r="E1256" s="753" t="s">
        <v>1035</v>
      </c>
      <c r="F1256" s="785"/>
      <c r="G1256" s="754" t="s">
        <v>747</v>
      </c>
      <c r="H1256" s="754" t="s">
        <v>748</v>
      </c>
      <c r="I1256" s="847">
        <v>500</v>
      </c>
      <c r="J1256" s="843" t="s">
        <v>749</v>
      </c>
      <c r="K1256" s="856" t="s">
        <v>9411</v>
      </c>
      <c r="L1256" s="786">
        <v>230000929</v>
      </c>
      <c r="M1256" s="733" t="s">
        <v>9412</v>
      </c>
      <c r="N1256" s="769" t="s">
        <v>9413</v>
      </c>
      <c r="O1256" s="734" t="s">
        <v>9414</v>
      </c>
      <c r="P1256" s="734"/>
      <c r="Q1256" s="760"/>
      <c r="R1256" s="736">
        <v>23800</v>
      </c>
      <c r="S1256" s="760" t="s">
        <v>9415</v>
      </c>
      <c r="T1256" s="728" t="s">
        <v>6571</v>
      </c>
      <c r="U1256" s="737" t="s">
        <v>9416</v>
      </c>
      <c r="V1256" s="736"/>
      <c r="W1256" s="734"/>
      <c r="X1256" s="736"/>
      <c r="Y1256" s="736"/>
      <c r="Z1256" s="736" t="s">
        <v>9417</v>
      </c>
      <c r="AA1256" s="736"/>
      <c r="AB1256" s="734" t="s">
        <v>9414</v>
      </c>
      <c r="AC1256" s="736"/>
      <c r="AD1256" s="736">
        <v>23800</v>
      </c>
      <c r="AE1256" s="734" t="s">
        <v>9415</v>
      </c>
      <c r="AF1256" s="736" t="s">
        <v>9417</v>
      </c>
      <c r="AG1256" s="853"/>
      <c r="AH1256" s="853"/>
      <c r="AI1256" s="853"/>
      <c r="AJ1256" s="853"/>
      <c r="AK1256" s="853"/>
      <c r="AL1256" s="853"/>
      <c r="AM1256" s="763"/>
      <c r="AN1256" s="738"/>
      <c r="AO1256" s="858"/>
      <c r="AP1256" s="904" t="s">
        <v>734</v>
      </c>
      <c r="AQ1256" s="859" t="s">
        <v>737</v>
      </c>
      <c r="AR1256" s="691"/>
      <c r="AS1256" s="752"/>
      <c r="AT1256" s="822" t="s">
        <v>1769</v>
      </c>
      <c r="AU1256" s="765" t="s">
        <v>763</v>
      </c>
      <c r="AV1256" s="765" t="s">
        <v>763</v>
      </c>
      <c r="AW1256" s="766" t="s">
        <v>763</v>
      </c>
      <c r="AX1256" s="765"/>
      <c r="AY1256" s="718"/>
      <c r="AZ1256" s="752"/>
      <c r="BA1256" s="791"/>
      <c r="BB1256" s="793"/>
      <c r="BC1256" s="793"/>
      <c r="BD1256" s="793"/>
      <c r="BE1256" s="773" t="s">
        <v>1049</v>
      </c>
      <c r="BF1256" s="785" t="s">
        <v>1050</v>
      </c>
      <c r="BG1256" s="746" t="s">
        <v>737</v>
      </c>
      <c r="BH1256" s="746"/>
      <c r="BI1256" s="747"/>
    </row>
    <row r="1257" spans="1:61" ht="40.15" customHeight="1">
      <c r="A1257" s="749">
        <v>240000588</v>
      </c>
      <c r="B1257" s="840">
        <v>24</v>
      </c>
      <c r="C1257" s="753" t="s">
        <v>765</v>
      </c>
      <c r="D1257" s="728"/>
      <c r="E1257" s="753" t="s">
        <v>4106</v>
      </c>
      <c r="F1257" s="753" t="s">
        <v>1594</v>
      </c>
      <c r="G1257" s="736" t="s">
        <v>747</v>
      </c>
      <c r="H1257" s="754" t="s">
        <v>748</v>
      </c>
      <c r="I1257" s="755">
        <v>500</v>
      </c>
      <c r="J1257" s="756" t="s">
        <v>749</v>
      </c>
      <c r="K1257" s="778" t="s">
        <v>9418</v>
      </c>
      <c r="L1257" s="758">
        <v>240000711</v>
      </c>
      <c r="M1257" s="733" t="s">
        <v>9419</v>
      </c>
      <c r="N1257" s="769" t="s">
        <v>9419</v>
      </c>
      <c r="O1257" s="734" t="s">
        <v>9420</v>
      </c>
      <c r="P1257" s="760"/>
      <c r="Q1257" s="736"/>
      <c r="R1257" s="736">
        <v>24260</v>
      </c>
      <c r="S1257" s="761" t="s">
        <v>9421</v>
      </c>
      <c r="T1257" s="728" t="s">
        <v>6571</v>
      </c>
      <c r="U1257" s="737" t="s">
        <v>9422</v>
      </c>
      <c r="V1257" s="736"/>
      <c r="W1257" s="736"/>
      <c r="X1257" s="736"/>
      <c r="Y1257" s="736"/>
      <c r="Z1257" s="736" t="s">
        <v>9423</v>
      </c>
      <c r="AA1257" s="736"/>
      <c r="AB1257" s="734" t="s">
        <v>9424</v>
      </c>
      <c r="AC1257" s="736"/>
      <c r="AD1257" s="736">
        <v>24260</v>
      </c>
      <c r="AE1257" s="734" t="s">
        <v>9421</v>
      </c>
      <c r="AF1257" s="736" t="s">
        <v>9423</v>
      </c>
      <c r="AG1257" s="736"/>
      <c r="AH1257" s="736"/>
      <c r="AI1257" s="736"/>
      <c r="AJ1257" s="734"/>
      <c r="AK1257" s="736"/>
      <c r="AL1257" s="736"/>
      <c r="AM1257" s="763"/>
      <c r="AN1257" s="738"/>
      <c r="AO1257" s="739"/>
      <c r="AP1257" s="936" t="s">
        <v>734</v>
      </c>
      <c r="AQ1257" s="822" t="s">
        <v>734</v>
      </c>
      <c r="AR1257" s="742" t="s">
        <v>1757</v>
      </c>
      <c r="AS1257" s="742" t="s">
        <v>9425</v>
      </c>
      <c r="AT1257" s="822" t="s">
        <v>9426</v>
      </c>
      <c r="AU1257" s="743">
        <v>43466</v>
      </c>
      <c r="AV1257" s="743">
        <v>45657</v>
      </c>
      <c r="AW1257" s="744">
        <v>24</v>
      </c>
      <c r="AX1257" s="743">
        <v>44938</v>
      </c>
      <c r="AY1257" s="742" t="s">
        <v>9427</v>
      </c>
      <c r="AZ1257" s="775" t="s">
        <v>734</v>
      </c>
      <c r="BA1257" s="734"/>
      <c r="BB1257" s="736"/>
      <c r="BC1257" s="736"/>
      <c r="BD1257" s="736"/>
      <c r="BE1257" s="773" t="s">
        <v>1049</v>
      </c>
      <c r="BF1257" s="794" t="s">
        <v>1610</v>
      </c>
      <c r="BG1257" s="746" t="s">
        <v>737</v>
      </c>
      <c r="BH1257" s="746"/>
      <c r="BI1257" s="747"/>
    </row>
    <row r="1258" spans="1:61" ht="40.15" customHeight="1">
      <c r="A1258" s="749">
        <v>240013995</v>
      </c>
      <c r="B1258" s="840">
        <v>24</v>
      </c>
      <c r="C1258" s="753" t="s">
        <v>765</v>
      </c>
      <c r="D1258" s="728"/>
      <c r="E1258" s="753" t="s">
        <v>4106</v>
      </c>
      <c r="F1258" s="753" t="s">
        <v>1594</v>
      </c>
      <c r="G1258" s="736" t="s">
        <v>827</v>
      </c>
      <c r="H1258" s="754" t="s">
        <v>748</v>
      </c>
      <c r="I1258" s="770">
        <v>354</v>
      </c>
      <c r="J1258" s="771" t="s">
        <v>771</v>
      </c>
      <c r="K1258" s="757" t="s">
        <v>9428</v>
      </c>
      <c r="L1258" s="758">
        <v>240000711</v>
      </c>
      <c r="M1258" s="733" t="s">
        <v>9419</v>
      </c>
      <c r="N1258" s="769" t="s">
        <v>9419</v>
      </c>
      <c r="O1258" s="760"/>
      <c r="P1258" s="760"/>
      <c r="Q1258" s="736"/>
      <c r="R1258" s="736">
        <v>24260</v>
      </c>
      <c r="S1258" s="761" t="s">
        <v>9421</v>
      </c>
      <c r="T1258" s="728" t="s">
        <v>6571</v>
      </c>
      <c r="U1258" s="737" t="s">
        <v>9429</v>
      </c>
      <c r="V1258" s="736"/>
      <c r="W1258" s="736"/>
      <c r="X1258" s="736"/>
      <c r="Y1258" s="736"/>
      <c r="Z1258" s="736" t="s">
        <v>9430</v>
      </c>
      <c r="AA1258" s="736"/>
      <c r="AB1258" s="734" t="s">
        <v>9431</v>
      </c>
      <c r="AC1258" s="736"/>
      <c r="AD1258" s="736">
        <v>24260</v>
      </c>
      <c r="AE1258" s="734" t="s">
        <v>9421</v>
      </c>
      <c r="AF1258" s="736" t="s">
        <v>9423</v>
      </c>
      <c r="AG1258" s="736"/>
      <c r="AH1258" s="736"/>
      <c r="AI1258" s="736"/>
      <c r="AJ1258" s="734"/>
      <c r="AK1258" s="736"/>
      <c r="AL1258" s="736"/>
      <c r="AM1258" s="763"/>
      <c r="AN1258" s="738"/>
      <c r="AO1258" s="764"/>
      <c r="AP1258" s="740" t="s">
        <v>734</v>
      </c>
      <c r="AQ1258" s="822" t="s">
        <v>734</v>
      </c>
      <c r="AR1258" s="742" t="s">
        <v>1757</v>
      </c>
      <c r="AS1258" s="775" t="s">
        <v>9425</v>
      </c>
      <c r="AT1258" s="822" t="s">
        <v>9426</v>
      </c>
      <c r="AU1258" s="743">
        <v>43466</v>
      </c>
      <c r="AV1258" s="743">
        <v>45657</v>
      </c>
      <c r="AW1258" s="744">
        <v>24</v>
      </c>
      <c r="AX1258" s="743">
        <v>44938</v>
      </c>
      <c r="AY1258" s="742" t="s">
        <v>9427</v>
      </c>
      <c r="AZ1258" s="775" t="s">
        <v>734</v>
      </c>
      <c r="BA1258" s="734"/>
      <c r="BB1258" s="736"/>
      <c r="BC1258" s="736"/>
      <c r="BD1258" s="736"/>
      <c r="BE1258" s="773" t="s">
        <v>1049</v>
      </c>
      <c r="BF1258" s="794" t="s">
        <v>1610</v>
      </c>
      <c r="BG1258" s="746" t="s">
        <v>737</v>
      </c>
      <c r="BH1258" s="746"/>
      <c r="BI1258" s="747"/>
    </row>
    <row r="1259" spans="1:61" ht="40.15" customHeight="1">
      <c r="A1259" s="749">
        <v>240002196</v>
      </c>
      <c r="B1259" s="840">
        <v>24</v>
      </c>
      <c r="C1259" s="751" t="s">
        <v>1434</v>
      </c>
      <c r="D1259" s="752"/>
      <c r="E1259" s="791" t="s">
        <v>4529</v>
      </c>
      <c r="F1259" s="753" t="s">
        <v>1594</v>
      </c>
      <c r="G1259" s="736" t="s">
        <v>747</v>
      </c>
      <c r="H1259" s="754" t="s">
        <v>748</v>
      </c>
      <c r="I1259" s="755">
        <v>500</v>
      </c>
      <c r="J1259" s="756" t="s">
        <v>749</v>
      </c>
      <c r="K1259" s="778" t="s">
        <v>9432</v>
      </c>
      <c r="L1259" s="758">
        <v>240000828</v>
      </c>
      <c r="M1259" s="733" t="s">
        <v>9432</v>
      </c>
      <c r="N1259" s="769" t="s">
        <v>9432</v>
      </c>
      <c r="O1259" s="734" t="s">
        <v>9433</v>
      </c>
      <c r="P1259" s="760"/>
      <c r="Q1259" s="736"/>
      <c r="R1259" s="736">
        <v>24700</v>
      </c>
      <c r="S1259" s="761" t="s">
        <v>7162</v>
      </c>
      <c r="T1259" s="728" t="s">
        <v>6571</v>
      </c>
      <c r="U1259" s="737" t="s">
        <v>9434</v>
      </c>
      <c r="V1259" s="736"/>
      <c r="W1259" s="736"/>
      <c r="X1259" s="736"/>
      <c r="Y1259" s="736"/>
      <c r="Z1259" s="736" t="s">
        <v>9435</v>
      </c>
      <c r="AA1259" s="736"/>
      <c r="AB1259" s="734" t="s">
        <v>9433</v>
      </c>
      <c r="AC1259" s="736"/>
      <c r="AD1259" s="736">
        <v>24700</v>
      </c>
      <c r="AE1259" s="734" t="s">
        <v>7162</v>
      </c>
      <c r="AF1259" s="736" t="s">
        <v>9435</v>
      </c>
      <c r="AG1259" s="736"/>
      <c r="AH1259" s="736"/>
      <c r="AI1259" s="736"/>
      <c r="AJ1259" s="734"/>
      <c r="AK1259" s="736"/>
      <c r="AL1259" s="736"/>
      <c r="AM1259" s="763"/>
      <c r="AN1259" s="738"/>
      <c r="AO1259" s="739"/>
      <c r="AP1259" s="936" t="s">
        <v>734</v>
      </c>
      <c r="AQ1259" s="822" t="s">
        <v>734</v>
      </c>
      <c r="AR1259" s="742" t="s">
        <v>1757</v>
      </c>
      <c r="AS1259" s="742" t="s">
        <v>9436</v>
      </c>
      <c r="AT1259" s="822" t="s">
        <v>9437</v>
      </c>
      <c r="AU1259" s="743">
        <v>45292</v>
      </c>
      <c r="AV1259" s="743">
        <v>47118</v>
      </c>
      <c r="AW1259" s="744">
        <v>24</v>
      </c>
      <c r="AX1259" s="743">
        <v>45289</v>
      </c>
      <c r="AY1259" s="742" t="s">
        <v>9438</v>
      </c>
      <c r="AZ1259" s="743" t="s">
        <v>734</v>
      </c>
      <c r="BA1259" s="734"/>
      <c r="BB1259" s="736"/>
      <c r="BC1259" s="736"/>
      <c r="BD1259" s="736"/>
      <c r="BE1259" s="767" t="s">
        <v>1535</v>
      </c>
      <c r="BF1259" s="794" t="s">
        <v>1610</v>
      </c>
      <c r="BG1259" s="746" t="s">
        <v>737</v>
      </c>
      <c r="BH1259" s="746"/>
      <c r="BI1259" s="747"/>
    </row>
    <row r="1260" spans="1:61" ht="40.15" customHeight="1">
      <c r="A1260" s="749">
        <v>240003178</v>
      </c>
      <c r="B1260" s="840">
        <v>24</v>
      </c>
      <c r="C1260" s="751" t="s">
        <v>1434</v>
      </c>
      <c r="D1260" s="752"/>
      <c r="E1260" s="791" t="s">
        <v>4529</v>
      </c>
      <c r="F1260" s="753" t="s">
        <v>1594</v>
      </c>
      <c r="G1260" s="736" t="s">
        <v>769</v>
      </c>
      <c r="H1260" s="754" t="s">
        <v>770</v>
      </c>
      <c r="I1260" s="770">
        <v>354</v>
      </c>
      <c r="J1260" s="771" t="s">
        <v>771</v>
      </c>
      <c r="K1260" s="757" t="s">
        <v>9439</v>
      </c>
      <c r="L1260" s="758">
        <v>240000828</v>
      </c>
      <c r="M1260" s="733" t="s">
        <v>9432</v>
      </c>
      <c r="N1260" s="769" t="s">
        <v>9432</v>
      </c>
      <c r="O1260" s="760" t="s">
        <v>9440</v>
      </c>
      <c r="P1260" s="760"/>
      <c r="Q1260" s="736"/>
      <c r="R1260" s="736">
        <v>24700</v>
      </c>
      <c r="S1260" s="761" t="s">
        <v>7162</v>
      </c>
      <c r="T1260" s="728" t="s">
        <v>6571</v>
      </c>
      <c r="U1260" s="737" t="s">
        <v>9441</v>
      </c>
      <c r="V1260" s="736"/>
      <c r="W1260" s="736"/>
      <c r="X1260" s="736"/>
      <c r="Y1260" s="736"/>
      <c r="Z1260" s="736" t="s">
        <v>9442</v>
      </c>
      <c r="AA1260" s="736"/>
      <c r="AB1260" s="734" t="s">
        <v>9443</v>
      </c>
      <c r="AC1260" s="736"/>
      <c r="AD1260" s="736">
        <v>24700</v>
      </c>
      <c r="AE1260" s="734" t="s">
        <v>7162</v>
      </c>
      <c r="AF1260" s="736" t="s">
        <v>9435</v>
      </c>
      <c r="AG1260" s="736"/>
      <c r="AH1260" s="736"/>
      <c r="AI1260" s="736"/>
      <c r="AJ1260" s="734"/>
      <c r="AK1260" s="736"/>
      <c r="AL1260" s="736"/>
      <c r="AM1260" s="763"/>
      <c r="AN1260" s="738"/>
      <c r="AO1260" s="764"/>
      <c r="AP1260" s="740" t="s">
        <v>734</v>
      </c>
      <c r="AQ1260" s="822" t="s">
        <v>734</v>
      </c>
      <c r="AR1260" s="742" t="s">
        <v>1757</v>
      </c>
      <c r="AS1260" s="742" t="s">
        <v>9436</v>
      </c>
      <c r="AT1260" s="822" t="s">
        <v>9437</v>
      </c>
      <c r="AU1260" s="743">
        <v>45292</v>
      </c>
      <c r="AV1260" s="743">
        <v>47118</v>
      </c>
      <c r="AW1260" s="744">
        <v>24</v>
      </c>
      <c r="AX1260" s="743">
        <v>45289</v>
      </c>
      <c r="AY1260" s="742" t="s">
        <v>9438</v>
      </c>
      <c r="AZ1260" s="743" t="s">
        <v>734</v>
      </c>
      <c r="BA1260" s="734"/>
      <c r="BB1260" s="736" t="s">
        <v>9444</v>
      </c>
      <c r="BC1260" s="736"/>
      <c r="BD1260" s="736"/>
      <c r="BE1260" s="734" t="s">
        <v>825</v>
      </c>
      <c r="BF1260" s="794" t="s">
        <v>1610</v>
      </c>
      <c r="BG1260" s="746" t="s">
        <v>737</v>
      </c>
      <c r="BH1260" s="746"/>
      <c r="BI1260" s="747"/>
    </row>
    <row r="1261" spans="1:61" ht="59.45" customHeight="1">
      <c r="A1261" s="749">
        <v>640785549</v>
      </c>
      <c r="B1261" s="750">
        <v>64</v>
      </c>
      <c r="C1261" s="753" t="s">
        <v>884</v>
      </c>
      <c r="D1261" s="753"/>
      <c r="E1261" s="753" t="s">
        <v>885</v>
      </c>
      <c r="F1261" s="752"/>
      <c r="G1261" s="736" t="s">
        <v>747</v>
      </c>
      <c r="H1261" s="754" t="s">
        <v>748</v>
      </c>
      <c r="I1261" s="755">
        <v>500</v>
      </c>
      <c r="J1261" s="756" t="s">
        <v>749</v>
      </c>
      <c r="K1261" s="778" t="s">
        <v>9445</v>
      </c>
      <c r="L1261" s="758">
        <v>640001079</v>
      </c>
      <c r="M1261" s="733" t="s">
        <v>9446</v>
      </c>
      <c r="N1261" s="769" t="s">
        <v>9446</v>
      </c>
      <c r="O1261" s="734" t="s">
        <v>9447</v>
      </c>
      <c r="P1261" s="760"/>
      <c r="Q1261" s="736"/>
      <c r="R1261" s="736">
        <v>64400</v>
      </c>
      <c r="S1261" s="761" t="s">
        <v>1204</v>
      </c>
      <c r="T1261" s="728" t="s">
        <v>722</v>
      </c>
      <c r="U1261" s="737" t="s">
        <v>9448</v>
      </c>
      <c r="V1261" s="736"/>
      <c r="W1261" s="736"/>
      <c r="X1261" s="736"/>
      <c r="Y1261" s="736"/>
      <c r="Z1261" s="736" t="s">
        <v>9449</v>
      </c>
      <c r="AA1261" s="736"/>
      <c r="AB1261" s="734" t="s">
        <v>9447</v>
      </c>
      <c r="AC1261" s="736"/>
      <c r="AD1261" s="736">
        <v>64400</v>
      </c>
      <c r="AE1261" s="734" t="s">
        <v>4924</v>
      </c>
      <c r="AF1261" s="736" t="s">
        <v>9449</v>
      </c>
      <c r="AG1261" s="757"/>
      <c r="AH1261" s="736"/>
      <c r="AI1261" s="736"/>
      <c r="AJ1261" s="734"/>
      <c r="AK1261" s="736"/>
      <c r="AL1261" s="736"/>
      <c r="AM1261" s="763"/>
      <c r="AN1261" s="738"/>
      <c r="AO1261" s="739"/>
      <c r="AP1261" s="691" t="s">
        <v>734</v>
      </c>
      <c r="AQ1261" s="742" t="s">
        <v>734</v>
      </c>
      <c r="AR1261" s="742" t="s">
        <v>748</v>
      </c>
      <c r="AS1261" s="742" t="s">
        <v>9450</v>
      </c>
      <c r="AT1261" s="742"/>
      <c r="AU1261" s="743">
        <v>43466</v>
      </c>
      <c r="AV1261" s="743">
        <v>45291</v>
      </c>
      <c r="AW1261" s="744" t="s">
        <v>853</v>
      </c>
      <c r="AX1261" s="743">
        <v>43782</v>
      </c>
      <c r="AY1261" s="742" t="s">
        <v>869</v>
      </c>
      <c r="AZ1261" s="775" t="s">
        <v>734</v>
      </c>
      <c r="BA1261" s="734"/>
      <c r="BB1261" s="736"/>
      <c r="BC1261" s="736"/>
      <c r="BD1261" s="736"/>
      <c r="BE1261" s="833" t="s">
        <v>1761</v>
      </c>
      <c r="BF1261" s="794" t="s">
        <v>1984</v>
      </c>
      <c r="BG1261" s="746" t="s">
        <v>737</v>
      </c>
      <c r="BH1261" s="746"/>
      <c r="BI1261" s="747"/>
    </row>
    <row r="1262" spans="1:61" ht="40.15" customHeight="1">
      <c r="A1262" s="749">
        <v>240000570</v>
      </c>
      <c r="B1262" s="840">
        <v>24</v>
      </c>
      <c r="C1262" s="751" t="s">
        <v>1434</v>
      </c>
      <c r="D1262" s="752"/>
      <c r="E1262" s="791" t="s">
        <v>4529</v>
      </c>
      <c r="F1262" s="753" t="s">
        <v>1594</v>
      </c>
      <c r="G1262" s="736" t="s">
        <v>747</v>
      </c>
      <c r="H1262" s="754" t="s">
        <v>748</v>
      </c>
      <c r="I1262" s="755">
        <v>500</v>
      </c>
      <c r="J1262" s="756" t="s">
        <v>749</v>
      </c>
      <c r="K1262" s="778" t="s">
        <v>9451</v>
      </c>
      <c r="L1262" s="758">
        <v>240000703</v>
      </c>
      <c r="M1262" s="733" t="s">
        <v>9451</v>
      </c>
      <c r="N1262" s="769" t="s">
        <v>9451</v>
      </c>
      <c r="O1262" s="734" t="s">
        <v>9452</v>
      </c>
      <c r="P1262" s="760"/>
      <c r="Q1262" s="736"/>
      <c r="R1262" s="736">
        <v>24500</v>
      </c>
      <c r="S1262" s="761" t="s">
        <v>4758</v>
      </c>
      <c r="T1262" s="728" t="s">
        <v>6571</v>
      </c>
      <c r="U1262" s="737" t="s">
        <v>9453</v>
      </c>
      <c r="V1262" s="736"/>
      <c r="W1262" s="736"/>
      <c r="X1262" s="736"/>
      <c r="Y1262" s="736"/>
      <c r="Z1262" s="736" t="s">
        <v>9454</v>
      </c>
      <c r="AA1262" s="736"/>
      <c r="AB1262" s="734" t="s">
        <v>9452</v>
      </c>
      <c r="AC1262" s="736"/>
      <c r="AD1262" s="736">
        <v>24500</v>
      </c>
      <c r="AE1262" s="734" t="s">
        <v>4758</v>
      </c>
      <c r="AF1262" s="736" t="s">
        <v>9454</v>
      </c>
      <c r="AG1262" s="736"/>
      <c r="AH1262" s="736"/>
      <c r="AI1262" s="736"/>
      <c r="AJ1262" s="736"/>
      <c r="AK1262" s="736"/>
      <c r="AL1262" s="736"/>
      <c r="AM1262" s="763"/>
      <c r="AN1262" s="738"/>
      <c r="AO1262" s="764"/>
      <c r="AP1262" s="691" t="s">
        <v>734</v>
      </c>
      <c r="AQ1262" s="742" t="s">
        <v>734</v>
      </c>
      <c r="AR1262" s="742" t="s">
        <v>748</v>
      </c>
      <c r="AS1262" s="775" t="s">
        <v>9455</v>
      </c>
      <c r="AT1262" s="742"/>
      <c r="AU1262" s="743">
        <v>44197</v>
      </c>
      <c r="AV1262" s="743">
        <v>46022</v>
      </c>
      <c r="AW1262" s="744">
        <v>24</v>
      </c>
      <c r="AX1262" s="743">
        <v>44341</v>
      </c>
      <c r="AY1262" s="742" t="s">
        <v>869</v>
      </c>
      <c r="AZ1262" s="775" t="s">
        <v>734</v>
      </c>
      <c r="BA1262" s="734"/>
      <c r="BB1262" s="736"/>
      <c r="BC1262" s="736"/>
      <c r="BD1262" s="736"/>
      <c r="BE1262" s="767" t="s">
        <v>1535</v>
      </c>
      <c r="BF1262" s="794" t="s">
        <v>1610</v>
      </c>
      <c r="BG1262" s="746" t="s">
        <v>737</v>
      </c>
      <c r="BH1262" s="746"/>
      <c r="BI1262" s="747"/>
    </row>
    <row r="1263" spans="1:61" ht="40.15" customHeight="1">
      <c r="A1263" s="749">
        <v>240002071</v>
      </c>
      <c r="B1263" s="840">
        <v>24</v>
      </c>
      <c r="C1263" s="751" t="s">
        <v>1434</v>
      </c>
      <c r="D1263" s="752"/>
      <c r="E1263" s="791" t="s">
        <v>4529</v>
      </c>
      <c r="F1263" s="753" t="s">
        <v>1594</v>
      </c>
      <c r="G1263" s="736" t="s">
        <v>747</v>
      </c>
      <c r="H1263" s="754" t="s">
        <v>748</v>
      </c>
      <c r="I1263" s="755">
        <v>500</v>
      </c>
      <c r="J1263" s="756" t="s">
        <v>749</v>
      </c>
      <c r="K1263" s="778" t="s">
        <v>9456</v>
      </c>
      <c r="L1263" s="1016">
        <v>240000737</v>
      </c>
      <c r="M1263" s="733" t="s">
        <v>9456</v>
      </c>
      <c r="N1263" s="769" t="s">
        <v>9456</v>
      </c>
      <c r="O1263" s="734" t="s">
        <v>9457</v>
      </c>
      <c r="P1263" s="760"/>
      <c r="Q1263" s="736"/>
      <c r="R1263" s="736">
        <v>24450</v>
      </c>
      <c r="S1263" s="761" t="s">
        <v>9458</v>
      </c>
      <c r="T1263" s="728" t="s">
        <v>6571</v>
      </c>
      <c r="U1263" s="737" t="s">
        <v>9459</v>
      </c>
      <c r="V1263" s="736"/>
      <c r="W1263" s="736"/>
      <c r="X1263" s="736"/>
      <c r="Y1263" s="736"/>
      <c r="Z1263" s="736" t="s">
        <v>9460</v>
      </c>
      <c r="AA1263" s="736"/>
      <c r="AB1263" s="734"/>
      <c r="AC1263" s="736"/>
      <c r="AD1263" s="736">
        <v>24450</v>
      </c>
      <c r="AE1263" s="734" t="s">
        <v>9458</v>
      </c>
      <c r="AF1263" s="736" t="s">
        <v>9460</v>
      </c>
      <c r="AG1263" s="736"/>
      <c r="AH1263" s="736"/>
      <c r="AI1263" s="736"/>
      <c r="AJ1263" s="736"/>
      <c r="AK1263" s="736"/>
      <c r="AL1263" s="736"/>
      <c r="AM1263" s="763"/>
      <c r="AN1263" s="738"/>
      <c r="AO1263" s="764"/>
      <c r="AP1263" s="691" t="s">
        <v>734</v>
      </c>
      <c r="AQ1263" s="742" t="s">
        <v>734</v>
      </c>
      <c r="AR1263" s="742" t="s">
        <v>748</v>
      </c>
      <c r="AS1263" s="775" t="s">
        <v>9461</v>
      </c>
      <c r="AT1263" s="742"/>
      <c r="AU1263" s="743">
        <v>44197</v>
      </c>
      <c r="AV1263" s="743">
        <v>46022</v>
      </c>
      <c r="AW1263" s="744">
        <v>24</v>
      </c>
      <c r="AX1263" s="743">
        <v>44274</v>
      </c>
      <c r="AY1263" s="742" t="s">
        <v>9046</v>
      </c>
      <c r="AZ1263" s="775" t="s">
        <v>734</v>
      </c>
      <c r="BA1263" s="734"/>
      <c r="BB1263" s="736"/>
      <c r="BC1263" s="736"/>
      <c r="BD1263" s="736"/>
      <c r="BE1263" s="767" t="s">
        <v>1535</v>
      </c>
      <c r="BF1263" s="794" t="s">
        <v>1610</v>
      </c>
      <c r="BG1263" s="746" t="s">
        <v>737</v>
      </c>
      <c r="BH1263" s="746"/>
      <c r="BI1263" s="747"/>
    </row>
    <row r="1264" spans="1:61" ht="40.15" customHeight="1">
      <c r="A1264" s="749">
        <v>240002246</v>
      </c>
      <c r="B1264" s="840">
        <v>24</v>
      </c>
      <c r="C1264" s="751" t="s">
        <v>1434</v>
      </c>
      <c r="D1264" s="752"/>
      <c r="E1264" s="791" t="s">
        <v>4529</v>
      </c>
      <c r="F1264" s="753" t="s">
        <v>1594</v>
      </c>
      <c r="G1264" s="736" t="s">
        <v>747</v>
      </c>
      <c r="H1264" s="754" t="s">
        <v>748</v>
      </c>
      <c r="I1264" s="755">
        <v>500</v>
      </c>
      <c r="J1264" s="756" t="s">
        <v>749</v>
      </c>
      <c r="K1264" s="778" t="s">
        <v>9462</v>
      </c>
      <c r="L1264" s="758">
        <v>240000877</v>
      </c>
      <c r="M1264" s="733" t="s">
        <v>9462</v>
      </c>
      <c r="N1264" s="769" t="s">
        <v>9462</v>
      </c>
      <c r="O1264" s="734" t="s">
        <v>9463</v>
      </c>
      <c r="P1264" s="760"/>
      <c r="Q1264" s="736"/>
      <c r="R1264" s="736">
        <v>24390</v>
      </c>
      <c r="S1264" s="761" t="s">
        <v>9464</v>
      </c>
      <c r="T1264" s="728" t="s">
        <v>6571</v>
      </c>
      <c r="U1264" s="737" t="s">
        <v>9465</v>
      </c>
      <c r="V1264" s="736"/>
      <c r="W1264" s="736"/>
      <c r="X1264" s="736"/>
      <c r="Y1264" s="736"/>
      <c r="Z1264" s="736" t="s">
        <v>9466</v>
      </c>
      <c r="AA1264" s="736"/>
      <c r="AB1264" s="734" t="s">
        <v>9463</v>
      </c>
      <c r="AC1264" s="736"/>
      <c r="AD1264" s="736">
        <v>24390</v>
      </c>
      <c r="AE1264" s="734" t="s">
        <v>9464</v>
      </c>
      <c r="AF1264" s="736" t="s">
        <v>9466</v>
      </c>
      <c r="AG1264" s="736"/>
      <c r="AH1264" s="736"/>
      <c r="AI1264" s="736"/>
      <c r="AJ1264" s="736"/>
      <c r="AK1264" s="736"/>
      <c r="AL1264" s="736"/>
      <c r="AM1264" s="763"/>
      <c r="AN1264" s="738"/>
      <c r="AO1264" s="764"/>
      <c r="AP1264" s="936" t="s">
        <v>734</v>
      </c>
      <c r="AQ1264" s="822" t="s">
        <v>734</v>
      </c>
      <c r="AR1264" s="742" t="s">
        <v>748</v>
      </c>
      <c r="AS1264" s="775" t="s">
        <v>9467</v>
      </c>
      <c r="AT1264" s="822" t="s">
        <v>9389</v>
      </c>
      <c r="AU1264" s="743">
        <v>45658</v>
      </c>
      <c r="AV1264" s="743">
        <v>47484</v>
      </c>
      <c r="AW1264" s="744">
        <v>24</v>
      </c>
      <c r="AX1264" s="743">
        <v>45657</v>
      </c>
      <c r="AY1264" s="742" t="s">
        <v>869</v>
      </c>
      <c r="AZ1264" s="775" t="s">
        <v>734</v>
      </c>
      <c r="BA1264" s="734"/>
      <c r="BB1264" s="736"/>
      <c r="BC1264" s="736"/>
      <c r="BD1264" s="736"/>
      <c r="BE1264" s="767" t="s">
        <v>1535</v>
      </c>
      <c r="BF1264" s="794" t="s">
        <v>1610</v>
      </c>
      <c r="BG1264" s="746" t="s">
        <v>737</v>
      </c>
      <c r="BH1264" s="746"/>
      <c r="BI1264" s="747"/>
    </row>
    <row r="1265" spans="1:61" ht="40.15" customHeight="1">
      <c r="A1265" s="749">
        <v>640781795</v>
      </c>
      <c r="B1265" s="750">
        <v>64</v>
      </c>
      <c r="C1265" s="751" t="s">
        <v>745</v>
      </c>
      <c r="D1265" s="752"/>
      <c r="E1265" s="753" t="s">
        <v>746</v>
      </c>
      <c r="F1265" s="752"/>
      <c r="G1265" s="736" t="s">
        <v>747</v>
      </c>
      <c r="H1265" s="754" t="s">
        <v>748</v>
      </c>
      <c r="I1265" s="755">
        <v>500</v>
      </c>
      <c r="J1265" s="756" t="s">
        <v>749</v>
      </c>
      <c r="K1265" s="757" t="s">
        <v>9468</v>
      </c>
      <c r="L1265" s="758">
        <v>640000782</v>
      </c>
      <c r="M1265" s="733" t="s">
        <v>9469</v>
      </c>
      <c r="N1265" s="757" t="s">
        <v>9469</v>
      </c>
      <c r="O1265" s="760"/>
      <c r="P1265" s="734" t="s">
        <v>1392</v>
      </c>
      <c r="Q1265" s="736"/>
      <c r="R1265" s="736">
        <v>64310</v>
      </c>
      <c r="S1265" s="761" t="s">
        <v>9470</v>
      </c>
      <c r="T1265" s="728" t="s">
        <v>6571</v>
      </c>
      <c r="U1265" s="737" t="s">
        <v>9471</v>
      </c>
      <c r="V1265" s="893" t="s">
        <v>724</v>
      </c>
      <c r="W1265" s="736" t="s">
        <v>9472</v>
      </c>
      <c r="X1265" s="736"/>
      <c r="Y1265" s="736" t="s">
        <v>9473</v>
      </c>
      <c r="Z1265" s="736" t="s">
        <v>9474</v>
      </c>
      <c r="AA1265" s="734" t="s">
        <v>9475</v>
      </c>
      <c r="AB1265" s="734"/>
      <c r="AC1265" s="736" t="s">
        <v>1392</v>
      </c>
      <c r="AD1265" s="736">
        <v>64310</v>
      </c>
      <c r="AE1265" s="734" t="s">
        <v>9470</v>
      </c>
      <c r="AF1265" s="736" t="s">
        <v>9474</v>
      </c>
      <c r="AG1265" s="757"/>
      <c r="AH1265" s="736"/>
      <c r="AI1265" s="736"/>
      <c r="AJ1265" s="736"/>
      <c r="AK1265" s="736"/>
      <c r="AL1265" s="736"/>
      <c r="AM1265" s="763"/>
      <c r="AN1265" s="738"/>
      <c r="AO1265" s="764"/>
      <c r="AP1265" s="691" t="s">
        <v>734</v>
      </c>
      <c r="AQ1265" s="691" t="s">
        <v>737</v>
      </c>
      <c r="AR1265" s="691"/>
      <c r="AS1265" s="752"/>
      <c r="AT1265" s="691"/>
      <c r="AU1265" s="765" t="s">
        <v>763</v>
      </c>
      <c r="AV1265" s="765" t="s">
        <v>763</v>
      </c>
      <c r="AW1265" s="766" t="s">
        <v>764</v>
      </c>
      <c r="AX1265" s="765"/>
      <c r="AY1265" s="691"/>
      <c r="AZ1265" s="752"/>
      <c r="BA1265" s="734"/>
      <c r="BB1265" s="736"/>
      <c r="BC1265" s="736"/>
      <c r="BD1265" s="736"/>
      <c r="BE1265" s="767" t="s">
        <v>765</v>
      </c>
      <c r="BF1265" s="794" t="s">
        <v>766</v>
      </c>
      <c r="BG1265" s="746" t="s">
        <v>737</v>
      </c>
      <c r="BH1265" s="746"/>
      <c r="BI1265" s="747"/>
    </row>
    <row r="1266" spans="1:61" ht="40.15" customHeight="1">
      <c r="A1266" s="846">
        <v>230000523</v>
      </c>
      <c r="B1266" s="820">
        <v>23</v>
      </c>
      <c r="C1266" s="753" t="s">
        <v>765</v>
      </c>
      <c r="D1266" s="728"/>
      <c r="E1266" s="753" t="s">
        <v>1035</v>
      </c>
      <c r="F1266" s="785"/>
      <c r="G1266" s="754" t="s">
        <v>747</v>
      </c>
      <c r="H1266" s="754" t="s">
        <v>748</v>
      </c>
      <c r="I1266" s="847">
        <v>500</v>
      </c>
      <c r="J1266" s="843" t="s">
        <v>749</v>
      </c>
      <c r="K1266" s="856" t="s">
        <v>9476</v>
      </c>
      <c r="L1266" s="786">
        <v>230001497</v>
      </c>
      <c r="M1266" s="733" t="s">
        <v>9477</v>
      </c>
      <c r="N1266" s="769" t="s">
        <v>9477</v>
      </c>
      <c r="O1266" s="734" t="s">
        <v>9478</v>
      </c>
      <c r="P1266" s="734"/>
      <c r="Q1266" s="760"/>
      <c r="R1266" s="736">
        <v>23000</v>
      </c>
      <c r="S1266" s="760" t="s">
        <v>9479</v>
      </c>
      <c r="T1266" s="728" t="s">
        <v>6571</v>
      </c>
      <c r="U1266" s="737" t="s">
        <v>9480</v>
      </c>
      <c r="V1266" s="736"/>
      <c r="W1266" s="734"/>
      <c r="X1266" s="736"/>
      <c r="Y1266" s="736"/>
      <c r="Z1266" s="736" t="s">
        <v>9481</v>
      </c>
      <c r="AA1266" s="736"/>
      <c r="AB1266" s="734" t="s">
        <v>9478</v>
      </c>
      <c r="AC1266" s="736"/>
      <c r="AD1266" s="736">
        <v>23000</v>
      </c>
      <c r="AE1266" s="734" t="s">
        <v>9479</v>
      </c>
      <c r="AF1266" s="736" t="s">
        <v>9481</v>
      </c>
      <c r="AG1266" s="853"/>
      <c r="AH1266" s="853"/>
      <c r="AI1266" s="853"/>
      <c r="AJ1266" s="853"/>
      <c r="AK1266" s="853"/>
      <c r="AL1266" s="853"/>
      <c r="AM1266" s="763"/>
      <c r="AN1266" s="738"/>
      <c r="AO1266" s="858"/>
      <c r="AP1266" s="904" t="s">
        <v>734</v>
      </c>
      <c r="AQ1266" s="859" t="s">
        <v>737</v>
      </c>
      <c r="AR1266" s="691"/>
      <c r="AS1266" s="752"/>
      <c r="AT1266" s="822" t="s">
        <v>1769</v>
      </c>
      <c r="AU1266" s="765" t="s">
        <v>763</v>
      </c>
      <c r="AV1266" s="765" t="s">
        <v>763</v>
      </c>
      <c r="AW1266" s="766" t="s">
        <v>763</v>
      </c>
      <c r="AX1266" s="765"/>
      <c r="AY1266" s="718"/>
      <c r="AZ1266" s="752"/>
      <c r="BA1266" s="791"/>
      <c r="BB1266" s="793"/>
      <c r="BC1266" s="793"/>
      <c r="BD1266" s="793"/>
      <c r="BE1266" s="773" t="s">
        <v>1049</v>
      </c>
      <c r="BF1266" s="785" t="s">
        <v>1050</v>
      </c>
      <c r="BG1266" s="746" t="s">
        <v>737</v>
      </c>
      <c r="BH1266" s="746"/>
      <c r="BI1266" s="747"/>
    </row>
    <row r="1267" spans="1:61" ht="51" customHeight="1">
      <c r="A1267" s="875">
        <v>190001438</v>
      </c>
      <c r="B1267" s="987">
        <v>19</v>
      </c>
      <c r="C1267" s="751" t="s">
        <v>1787</v>
      </c>
      <c r="D1267" s="751"/>
      <c r="E1267" s="727" t="s">
        <v>1000</v>
      </c>
      <c r="F1267" s="727"/>
      <c r="G1267" s="798" t="s">
        <v>747</v>
      </c>
      <c r="H1267" s="798" t="s">
        <v>748</v>
      </c>
      <c r="I1267" s="730">
        <v>500</v>
      </c>
      <c r="J1267" s="727" t="s">
        <v>749</v>
      </c>
      <c r="K1267" s="807" t="s">
        <v>9482</v>
      </c>
      <c r="L1267" s="877">
        <v>190005934</v>
      </c>
      <c r="M1267" s="733" t="s">
        <v>9483</v>
      </c>
      <c r="N1267" s="769" t="s">
        <v>9483</v>
      </c>
      <c r="O1267" s="734"/>
      <c r="P1267" s="734" t="s">
        <v>1401</v>
      </c>
      <c r="Q1267" s="798"/>
      <c r="R1267" s="736">
        <v>19190</v>
      </c>
      <c r="S1267" s="734" t="s">
        <v>9484</v>
      </c>
      <c r="T1267" s="728" t="s">
        <v>6571</v>
      </c>
      <c r="U1267" s="737" t="s">
        <v>9485</v>
      </c>
      <c r="V1267" s="798" t="s">
        <v>724</v>
      </c>
      <c r="W1267" s="798" t="s">
        <v>9486</v>
      </c>
      <c r="X1267" s="798" t="s">
        <v>8705</v>
      </c>
      <c r="Y1267" s="798" t="s">
        <v>727</v>
      </c>
      <c r="Z1267" s="734" t="s">
        <v>9487</v>
      </c>
      <c r="AA1267" s="798"/>
      <c r="AB1267" s="734"/>
      <c r="AC1267" s="734" t="s">
        <v>1401</v>
      </c>
      <c r="AD1267" s="734">
        <v>19190</v>
      </c>
      <c r="AE1267" s="734" t="s">
        <v>9484</v>
      </c>
      <c r="AF1267" s="734" t="s">
        <v>9487</v>
      </c>
      <c r="AG1267" s="798"/>
      <c r="AH1267" s="798"/>
      <c r="AI1267" s="798"/>
      <c r="AJ1267" s="798"/>
      <c r="AK1267" s="798"/>
      <c r="AL1267" s="798"/>
      <c r="AM1267" s="738"/>
      <c r="AN1267" s="738"/>
      <c r="AO1267" s="739"/>
      <c r="AP1267" s="691" t="s">
        <v>734</v>
      </c>
      <c r="AQ1267" s="740" t="s">
        <v>737</v>
      </c>
      <c r="AR1267" s="691"/>
      <c r="AS1267" s="740"/>
      <c r="AT1267" s="740"/>
      <c r="AU1267" s="765" t="s">
        <v>763</v>
      </c>
      <c r="AV1267" s="765" t="s">
        <v>763</v>
      </c>
      <c r="AW1267" s="766" t="s">
        <v>763</v>
      </c>
      <c r="AX1267" s="772"/>
      <c r="AY1267" s="740"/>
      <c r="AZ1267" s="740"/>
      <c r="BA1267" s="734"/>
      <c r="BB1267" s="734"/>
      <c r="BC1267" s="798"/>
      <c r="BD1267" s="798"/>
      <c r="BE1267" s="751" t="s">
        <v>2209</v>
      </c>
      <c r="BF1267" s="730" t="s">
        <v>1013</v>
      </c>
      <c r="BG1267" s="746" t="s">
        <v>737</v>
      </c>
      <c r="BH1267" s="746"/>
      <c r="BI1267" s="747"/>
    </row>
    <row r="1268" spans="1:61" ht="53.25" customHeight="1">
      <c r="A1268" s="749">
        <v>330782608</v>
      </c>
      <c r="B1268" s="825">
        <v>33</v>
      </c>
      <c r="C1268" s="751" t="s">
        <v>857</v>
      </c>
      <c r="D1268" s="752"/>
      <c r="E1268" s="753" t="s">
        <v>1411</v>
      </c>
      <c r="F1268" s="752"/>
      <c r="G1268" s="736" t="s">
        <v>747</v>
      </c>
      <c r="H1268" s="754" t="s">
        <v>748</v>
      </c>
      <c r="I1268" s="755">
        <v>500</v>
      </c>
      <c r="J1268" s="756" t="s">
        <v>749</v>
      </c>
      <c r="K1268" s="757" t="s">
        <v>9488</v>
      </c>
      <c r="L1268" s="758">
        <v>330000936</v>
      </c>
      <c r="M1268" s="1071" t="s">
        <v>9488</v>
      </c>
      <c r="N1268" s="757" t="s">
        <v>9488</v>
      </c>
      <c r="O1268" s="734" t="s">
        <v>9489</v>
      </c>
      <c r="P1268" s="760"/>
      <c r="Q1268" s="736"/>
      <c r="R1268" s="736">
        <v>33490</v>
      </c>
      <c r="S1268" s="761" t="s">
        <v>1096</v>
      </c>
      <c r="T1268" s="728" t="s">
        <v>6571</v>
      </c>
      <c r="U1268" s="737" t="s">
        <v>9490</v>
      </c>
      <c r="V1268" s="736"/>
      <c r="W1268" s="736"/>
      <c r="X1268" s="736"/>
      <c r="Y1268" s="736"/>
      <c r="Z1268" s="736" t="s">
        <v>9491</v>
      </c>
      <c r="AA1268" s="736"/>
      <c r="AB1268" s="734" t="s">
        <v>9489</v>
      </c>
      <c r="AC1268" s="736"/>
      <c r="AD1268" s="736">
        <v>33490</v>
      </c>
      <c r="AE1268" s="734" t="s">
        <v>9492</v>
      </c>
      <c r="AF1268" s="736" t="s">
        <v>9491</v>
      </c>
      <c r="AG1268" s="736"/>
      <c r="AH1268" s="736"/>
      <c r="AI1268" s="736"/>
      <c r="AJ1268" s="736"/>
      <c r="AK1268" s="736"/>
      <c r="AL1268" s="736"/>
      <c r="AM1268" s="763"/>
      <c r="AN1268" s="738"/>
      <c r="AO1268" s="764"/>
      <c r="AP1268" s="691" t="s">
        <v>734</v>
      </c>
      <c r="AQ1268" s="691" t="s">
        <v>737</v>
      </c>
      <c r="AR1268" s="718"/>
      <c r="AS1268" s="718"/>
      <c r="AT1268" s="718"/>
      <c r="AU1268" s="718" t="s">
        <v>763</v>
      </c>
      <c r="AV1268" s="718" t="s">
        <v>763</v>
      </c>
      <c r="AW1268" s="691" t="s">
        <v>763</v>
      </c>
      <c r="AX1268" s="718"/>
      <c r="AY1268" s="718"/>
      <c r="AZ1268" s="718"/>
      <c r="BA1268" s="734"/>
      <c r="BB1268" s="773" t="s">
        <v>9493</v>
      </c>
      <c r="BC1268" s="736"/>
      <c r="BD1268" s="736"/>
      <c r="BE1268" s="767" t="s">
        <v>1949</v>
      </c>
      <c r="BF1268" s="753" t="s">
        <v>1942</v>
      </c>
      <c r="BG1268" s="746" t="s">
        <v>737</v>
      </c>
      <c r="BH1268" s="746"/>
      <c r="BI1268" s="747"/>
    </row>
    <row r="1269" spans="1:61" ht="53.25" customHeight="1">
      <c r="A1269" s="749">
        <v>240002220</v>
      </c>
      <c r="B1269" s="840">
        <v>24</v>
      </c>
      <c r="C1269" s="753" t="s">
        <v>765</v>
      </c>
      <c r="D1269" s="728"/>
      <c r="E1269" s="753" t="s">
        <v>4106</v>
      </c>
      <c r="F1269" s="753" t="s">
        <v>1594</v>
      </c>
      <c r="G1269" s="736" t="s">
        <v>747</v>
      </c>
      <c r="H1269" s="754" t="s">
        <v>748</v>
      </c>
      <c r="I1269" s="755">
        <v>500</v>
      </c>
      <c r="J1269" s="756" t="s">
        <v>749</v>
      </c>
      <c r="K1269" s="778" t="s">
        <v>9494</v>
      </c>
      <c r="L1269" s="758">
        <v>240000851</v>
      </c>
      <c r="M1269" s="733" t="s">
        <v>9495</v>
      </c>
      <c r="N1269" s="769" t="s">
        <v>9496</v>
      </c>
      <c r="O1269" s="734" t="s">
        <v>9497</v>
      </c>
      <c r="P1269" s="760"/>
      <c r="Q1269" s="736"/>
      <c r="R1269" s="736">
        <v>24120</v>
      </c>
      <c r="S1269" s="736" t="s">
        <v>9498</v>
      </c>
      <c r="T1269" s="728" t="s">
        <v>6571</v>
      </c>
      <c r="U1269" s="737" t="s">
        <v>9499</v>
      </c>
      <c r="V1269" s="736"/>
      <c r="W1269" s="736"/>
      <c r="X1269" s="736"/>
      <c r="Y1269" s="736"/>
      <c r="Z1269" s="736" t="s">
        <v>9500</v>
      </c>
      <c r="AA1269" s="736"/>
      <c r="AB1269" s="734" t="s">
        <v>9497</v>
      </c>
      <c r="AC1269" s="736"/>
      <c r="AD1269" s="736">
        <v>24120</v>
      </c>
      <c r="AE1269" s="734" t="s">
        <v>9498</v>
      </c>
      <c r="AF1269" s="736" t="s">
        <v>9500</v>
      </c>
      <c r="AG1269" s="736"/>
      <c r="AH1269" s="736"/>
      <c r="AI1269" s="736"/>
      <c r="AJ1269" s="736"/>
      <c r="AK1269" s="736"/>
      <c r="AL1269" s="736"/>
      <c r="AM1269" s="763"/>
      <c r="AN1269" s="738"/>
      <c r="AO1269" s="764"/>
      <c r="AP1269" s="691" t="s">
        <v>734</v>
      </c>
      <c r="AQ1269" s="742" t="s">
        <v>734</v>
      </c>
      <c r="AR1269" s="742" t="s">
        <v>748</v>
      </c>
      <c r="AS1269" s="775" t="s">
        <v>9501</v>
      </c>
      <c r="AT1269" s="742"/>
      <c r="AU1269" s="743">
        <v>44562</v>
      </c>
      <c r="AV1269" s="743">
        <v>46387</v>
      </c>
      <c r="AW1269" s="744">
        <v>24</v>
      </c>
      <c r="AX1269" s="743">
        <v>44694</v>
      </c>
      <c r="AY1269" s="742" t="s">
        <v>869</v>
      </c>
      <c r="AZ1269" s="775" t="s">
        <v>737</v>
      </c>
      <c r="BA1269" s="734"/>
      <c r="BB1269" s="736"/>
      <c r="BC1269" s="736"/>
      <c r="BD1269" s="736"/>
      <c r="BE1269" s="773" t="s">
        <v>1049</v>
      </c>
      <c r="BF1269" s="794" t="s">
        <v>1610</v>
      </c>
      <c r="BG1269" s="746" t="s">
        <v>737</v>
      </c>
      <c r="BH1269" s="746"/>
      <c r="BI1269" s="747"/>
    </row>
    <row r="1270" spans="1:61" ht="53.25" customHeight="1">
      <c r="A1270" s="749">
        <v>240009878</v>
      </c>
      <c r="B1270" s="840">
        <v>24</v>
      </c>
      <c r="C1270" s="753" t="s">
        <v>765</v>
      </c>
      <c r="D1270" s="728"/>
      <c r="E1270" s="753" t="s">
        <v>4106</v>
      </c>
      <c r="F1270" s="753" t="s">
        <v>1594</v>
      </c>
      <c r="G1270" s="736" t="s">
        <v>769</v>
      </c>
      <c r="H1270" s="754" t="s">
        <v>770</v>
      </c>
      <c r="I1270" s="770">
        <v>354</v>
      </c>
      <c r="J1270" s="771" t="s">
        <v>771</v>
      </c>
      <c r="K1270" s="757" t="s">
        <v>9502</v>
      </c>
      <c r="L1270" s="758">
        <v>240000851</v>
      </c>
      <c r="M1270" s="733" t="s">
        <v>9495</v>
      </c>
      <c r="N1270" s="769" t="s">
        <v>9496</v>
      </c>
      <c r="O1270" s="760" t="s">
        <v>9503</v>
      </c>
      <c r="P1270" s="760"/>
      <c r="Q1270" s="736"/>
      <c r="R1270" s="736">
        <v>24120</v>
      </c>
      <c r="S1270" s="761" t="s">
        <v>9498</v>
      </c>
      <c r="T1270" s="728" t="s">
        <v>6571</v>
      </c>
      <c r="U1270" s="737" t="s">
        <v>9499</v>
      </c>
      <c r="V1270" s="736"/>
      <c r="W1270" s="736"/>
      <c r="X1270" s="736"/>
      <c r="Y1270" s="736"/>
      <c r="Z1270" s="736" t="s">
        <v>9500</v>
      </c>
      <c r="AA1270" s="736"/>
      <c r="AB1270" s="734" t="s">
        <v>9503</v>
      </c>
      <c r="AC1270" s="736" t="s">
        <v>9504</v>
      </c>
      <c r="AD1270" s="736">
        <v>24122</v>
      </c>
      <c r="AE1270" s="734" t="s">
        <v>9505</v>
      </c>
      <c r="AF1270" s="736" t="s">
        <v>9500</v>
      </c>
      <c r="AG1270" s="736"/>
      <c r="AH1270" s="736"/>
      <c r="AI1270" s="736"/>
      <c r="AJ1270" s="736"/>
      <c r="AK1270" s="736"/>
      <c r="AL1270" s="736"/>
      <c r="AM1270" s="763"/>
      <c r="AN1270" s="738"/>
      <c r="AO1270" s="772"/>
      <c r="AP1270" s="839" t="s">
        <v>6638</v>
      </c>
      <c r="AQ1270" s="740" t="s">
        <v>737</v>
      </c>
      <c r="AR1270" s="691"/>
      <c r="AS1270" s="691"/>
      <c r="AT1270" s="740"/>
      <c r="AU1270" s="765" t="s">
        <v>763</v>
      </c>
      <c r="AV1270" s="765" t="s">
        <v>763</v>
      </c>
      <c r="AW1270" s="766" t="s">
        <v>763</v>
      </c>
      <c r="AX1270" s="765"/>
      <c r="AY1270" s="691"/>
      <c r="AZ1270" s="752"/>
      <c r="BA1270" s="734" t="s">
        <v>778</v>
      </c>
      <c r="BB1270" s="736"/>
      <c r="BC1270" s="736"/>
      <c r="BD1270" s="736"/>
      <c r="BE1270" s="773" t="s">
        <v>1049</v>
      </c>
      <c r="BF1270" s="794" t="s">
        <v>1610</v>
      </c>
      <c r="BG1270" s="746" t="s">
        <v>737</v>
      </c>
      <c r="BH1270" s="746"/>
      <c r="BI1270" s="747"/>
    </row>
    <row r="1271" spans="1:61" ht="60" customHeight="1">
      <c r="A1271" s="749">
        <v>640781985</v>
      </c>
      <c r="B1271" s="750">
        <v>64</v>
      </c>
      <c r="C1271" s="753" t="s">
        <v>884</v>
      </c>
      <c r="D1271" s="753"/>
      <c r="E1271" s="753" t="s">
        <v>885</v>
      </c>
      <c r="F1271" s="752"/>
      <c r="G1271" s="736" t="s">
        <v>747</v>
      </c>
      <c r="H1271" s="754" t="s">
        <v>748</v>
      </c>
      <c r="I1271" s="755">
        <v>500</v>
      </c>
      <c r="J1271" s="756" t="s">
        <v>749</v>
      </c>
      <c r="K1271" s="778" t="s">
        <v>9506</v>
      </c>
      <c r="L1271" s="758">
        <v>640000857</v>
      </c>
      <c r="M1271" s="733" t="s">
        <v>9507</v>
      </c>
      <c r="N1271" s="769" t="s">
        <v>9507</v>
      </c>
      <c r="O1271" s="734" t="s">
        <v>9508</v>
      </c>
      <c r="P1271" s="760"/>
      <c r="Q1271" s="736"/>
      <c r="R1271" s="736">
        <v>64360</v>
      </c>
      <c r="S1271" s="761" t="s">
        <v>6512</v>
      </c>
      <c r="T1271" s="728" t="s">
        <v>6571</v>
      </c>
      <c r="U1271" s="737" t="s">
        <v>9509</v>
      </c>
      <c r="V1271" s="736"/>
      <c r="W1271" s="736"/>
      <c r="X1271" s="736"/>
      <c r="Y1271" s="736"/>
      <c r="Z1271" s="736" t="s">
        <v>9510</v>
      </c>
      <c r="AA1271" s="736"/>
      <c r="AB1271" s="734"/>
      <c r="AC1271" s="736"/>
      <c r="AD1271" s="736">
        <v>64360</v>
      </c>
      <c r="AE1271" s="734" t="s">
        <v>6512</v>
      </c>
      <c r="AF1271" s="736" t="s">
        <v>9511</v>
      </c>
      <c r="AG1271" s="757"/>
      <c r="AH1271" s="736"/>
      <c r="AI1271" s="736"/>
      <c r="AJ1271" s="734"/>
      <c r="AK1271" s="736"/>
      <c r="AL1271" s="736"/>
      <c r="AM1271" s="763"/>
      <c r="AN1271" s="738"/>
      <c r="AO1271" s="739"/>
      <c r="AP1271" s="691" t="s">
        <v>734</v>
      </c>
      <c r="AQ1271" s="742" t="s">
        <v>734</v>
      </c>
      <c r="AR1271" s="742" t="s">
        <v>748</v>
      </c>
      <c r="AS1271" s="742" t="s">
        <v>9512</v>
      </c>
      <c r="AT1271" s="742"/>
      <c r="AU1271" s="743">
        <v>43466</v>
      </c>
      <c r="AV1271" s="743">
        <v>45291</v>
      </c>
      <c r="AW1271" s="744" t="s">
        <v>853</v>
      </c>
      <c r="AX1271" s="743">
        <v>43588</v>
      </c>
      <c r="AY1271" s="742" t="s">
        <v>869</v>
      </c>
      <c r="AZ1271" s="775" t="s">
        <v>734</v>
      </c>
      <c r="BA1271" s="734"/>
      <c r="BB1271" s="736"/>
      <c r="BC1271" s="736"/>
      <c r="BD1271" s="736"/>
      <c r="BE1271" s="833" t="s">
        <v>1761</v>
      </c>
      <c r="BF1271" s="794" t="s">
        <v>858</v>
      </c>
      <c r="BG1271" s="746" t="s">
        <v>737</v>
      </c>
      <c r="BH1271" s="746"/>
      <c r="BI1271" s="747"/>
    </row>
    <row r="1272" spans="1:61" ht="54.75" customHeight="1">
      <c r="A1272" s="749">
        <v>640786158</v>
      </c>
      <c r="B1272" s="750">
        <v>64</v>
      </c>
      <c r="C1272" s="753" t="s">
        <v>884</v>
      </c>
      <c r="D1272" s="753"/>
      <c r="E1272" s="753" t="s">
        <v>885</v>
      </c>
      <c r="F1272" s="752"/>
      <c r="G1272" s="736" t="s">
        <v>747</v>
      </c>
      <c r="H1272" s="754" t="s">
        <v>748</v>
      </c>
      <c r="I1272" s="755">
        <v>500</v>
      </c>
      <c r="J1272" s="756" t="s">
        <v>749</v>
      </c>
      <c r="K1272" s="778" t="s">
        <v>9513</v>
      </c>
      <c r="L1272" s="758">
        <v>640791166</v>
      </c>
      <c r="M1272" s="733" t="s">
        <v>9514</v>
      </c>
      <c r="N1272" s="769" t="s">
        <v>9515</v>
      </c>
      <c r="O1272" s="734" t="s">
        <v>9516</v>
      </c>
      <c r="P1272" s="760"/>
      <c r="Q1272" s="736"/>
      <c r="R1272" s="736">
        <v>64270</v>
      </c>
      <c r="S1272" s="761" t="s">
        <v>4014</v>
      </c>
      <c r="T1272" s="728" t="s">
        <v>5380</v>
      </c>
      <c r="U1272" s="737" t="s">
        <v>9517</v>
      </c>
      <c r="V1272" s="736"/>
      <c r="W1272" s="736"/>
      <c r="X1272" s="736"/>
      <c r="Y1272" s="736"/>
      <c r="Z1272" s="736" t="s">
        <v>9518</v>
      </c>
      <c r="AA1272" s="736"/>
      <c r="AB1272" s="734"/>
      <c r="AC1272" s="736"/>
      <c r="AD1272" s="736">
        <v>64270</v>
      </c>
      <c r="AE1272" s="734" t="s">
        <v>4014</v>
      </c>
      <c r="AF1272" s="736" t="s">
        <v>9519</v>
      </c>
      <c r="AG1272" s="736"/>
      <c r="AH1272" s="736"/>
      <c r="AI1272" s="736"/>
      <c r="AJ1272" s="734"/>
      <c r="AK1272" s="736"/>
      <c r="AL1272" s="736"/>
      <c r="AM1272" s="763"/>
      <c r="AN1272" s="738"/>
      <c r="AO1272" s="739"/>
      <c r="AP1272" s="691" t="s">
        <v>734</v>
      </c>
      <c r="AQ1272" s="742" t="s">
        <v>734</v>
      </c>
      <c r="AR1272" s="742" t="s">
        <v>748</v>
      </c>
      <c r="AS1272" s="742" t="s">
        <v>9520</v>
      </c>
      <c r="AT1272" s="742"/>
      <c r="AU1272" s="743">
        <v>43101</v>
      </c>
      <c r="AV1272" s="743">
        <v>45291</v>
      </c>
      <c r="AW1272" s="744" t="s">
        <v>853</v>
      </c>
      <c r="AX1272" s="743">
        <v>43143</v>
      </c>
      <c r="AY1272" s="742" t="s">
        <v>869</v>
      </c>
      <c r="AZ1272" s="743"/>
      <c r="BA1272" s="734"/>
      <c r="BB1272" s="736"/>
      <c r="BC1272" s="736"/>
      <c r="BD1272" s="736"/>
      <c r="BE1272" s="833" t="s">
        <v>1761</v>
      </c>
      <c r="BF1272" s="794" t="s">
        <v>1984</v>
      </c>
      <c r="BG1272" s="746" t="s">
        <v>737</v>
      </c>
      <c r="BH1272" s="746"/>
      <c r="BI1272" s="747"/>
    </row>
    <row r="1273" spans="1:61" ht="40.15" customHeight="1">
      <c r="A1273" s="749">
        <v>330782574</v>
      </c>
      <c r="B1273" s="825">
        <v>33</v>
      </c>
      <c r="C1273" s="751" t="s">
        <v>1277</v>
      </c>
      <c r="D1273" s="752"/>
      <c r="E1273" s="753" t="s">
        <v>1055</v>
      </c>
      <c r="F1273" s="826"/>
      <c r="G1273" s="736" t="s">
        <v>747</v>
      </c>
      <c r="H1273" s="754" t="s">
        <v>748</v>
      </c>
      <c r="I1273" s="755">
        <v>500</v>
      </c>
      <c r="J1273" s="756" t="s">
        <v>749</v>
      </c>
      <c r="K1273" s="778" t="s">
        <v>9521</v>
      </c>
      <c r="L1273" s="758">
        <v>330000910</v>
      </c>
      <c r="M1273" s="733" t="s">
        <v>9522</v>
      </c>
      <c r="N1273" s="769" t="s">
        <v>9522</v>
      </c>
      <c r="O1273" s="734" t="s">
        <v>9523</v>
      </c>
      <c r="P1273" s="760"/>
      <c r="Q1273" s="736"/>
      <c r="R1273" s="736">
        <v>33600</v>
      </c>
      <c r="S1273" s="761" t="s">
        <v>1104</v>
      </c>
      <c r="T1273" s="728" t="s">
        <v>6571</v>
      </c>
      <c r="U1273" s="737" t="s">
        <v>9524</v>
      </c>
      <c r="V1273" s="736" t="s">
        <v>724</v>
      </c>
      <c r="W1273" s="736" t="s">
        <v>9525</v>
      </c>
      <c r="X1273" s="736" t="s">
        <v>9076</v>
      </c>
      <c r="Y1273" s="736" t="s">
        <v>727</v>
      </c>
      <c r="Z1273" s="736" t="s">
        <v>9526</v>
      </c>
      <c r="AA1273" s="736"/>
      <c r="AB1273" s="734" t="s">
        <v>9523</v>
      </c>
      <c r="AC1273" s="736"/>
      <c r="AD1273" s="736">
        <v>33600</v>
      </c>
      <c r="AE1273" s="734" t="s">
        <v>1104</v>
      </c>
      <c r="AF1273" s="736" t="s">
        <v>9526</v>
      </c>
      <c r="AG1273" s="736"/>
      <c r="AH1273" s="736"/>
      <c r="AI1273" s="736"/>
      <c r="AJ1273" s="734"/>
      <c r="AK1273" s="736"/>
      <c r="AL1273" s="736"/>
      <c r="AM1273" s="763"/>
      <c r="AN1273" s="738"/>
      <c r="AO1273" s="739"/>
      <c r="AP1273" s="936" t="s">
        <v>734</v>
      </c>
      <c r="AQ1273" s="742" t="s">
        <v>734</v>
      </c>
      <c r="AR1273" s="742" t="s">
        <v>748</v>
      </c>
      <c r="AS1273" s="775" t="s">
        <v>9527</v>
      </c>
      <c r="AT1273" s="742"/>
      <c r="AU1273" s="743">
        <v>43381</v>
      </c>
      <c r="AV1273" s="743">
        <v>45206</v>
      </c>
      <c r="AW1273" s="744">
        <v>33</v>
      </c>
      <c r="AX1273" s="743">
        <v>43381</v>
      </c>
      <c r="AY1273" s="742" t="s">
        <v>869</v>
      </c>
      <c r="AZ1273" s="743" t="s">
        <v>734</v>
      </c>
      <c r="BA1273" s="734"/>
      <c r="BB1273" s="736"/>
      <c r="BC1273" s="736"/>
      <c r="BD1273" s="736"/>
      <c r="BE1273" s="767" t="s">
        <v>825</v>
      </c>
      <c r="BF1273" s="753" t="s">
        <v>1070</v>
      </c>
      <c r="BG1273" s="746" t="s">
        <v>737</v>
      </c>
      <c r="BH1273" s="746"/>
      <c r="BI1273" s="747"/>
    </row>
    <row r="1274" spans="1:61" ht="40.15" customHeight="1">
      <c r="A1274" s="749">
        <v>640015111</v>
      </c>
      <c r="B1274" s="750">
        <v>64</v>
      </c>
      <c r="C1274" s="753" t="s">
        <v>884</v>
      </c>
      <c r="D1274" s="753"/>
      <c r="E1274" s="753" t="s">
        <v>885</v>
      </c>
      <c r="F1274" s="752"/>
      <c r="G1274" s="736" t="s">
        <v>747</v>
      </c>
      <c r="H1274" s="754" t="s">
        <v>748</v>
      </c>
      <c r="I1274" s="755">
        <v>500</v>
      </c>
      <c r="J1274" s="756" t="s">
        <v>749</v>
      </c>
      <c r="K1274" s="757" t="s">
        <v>9528</v>
      </c>
      <c r="L1274" s="1016">
        <v>640019345</v>
      </c>
      <c r="M1274" s="733" t="s">
        <v>9528</v>
      </c>
      <c r="N1274" s="769" t="s">
        <v>9528</v>
      </c>
      <c r="O1274" s="734" t="s">
        <v>9529</v>
      </c>
      <c r="P1274" s="760"/>
      <c r="Q1274" s="736"/>
      <c r="R1274" s="736">
        <v>64370</v>
      </c>
      <c r="S1274" s="761" t="s">
        <v>9530</v>
      </c>
      <c r="T1274" s="728" t="s">
        <v>5380</v>
      </c>
      <c r="U1274" s="737" t="s">
        <v>9531</v>
      </c>
      <c r="V1274" s="736"/>
      <c r="W1274" s="736"/>
      <c r="X1274" s="736"/>
      <c r="Y1274" s="736"/>
      <c r="Z1274" s="736" t="s">
        <v>9532</v>
      </c>
      <c r="AA1274" s="736"/>
      <c r="AB1274" s="734" t="s">
        <v>9533</v>
      </c>
      <c r="AC1274" s="736"/>
      <c r="AD1274" s="736">
        <v>64370</v>
      </c>
      <c r="AE1274" s="734" t="s">
        <v>9530</v>
      </c>
      <c r="AF1274" s="736" t="s">
        <v>9532</v>
      </c>
      <c r="AG1274" s="736"/>
      <c r="AH1274" s="736"/>
      <c r="AI1274" s="736"/>
      <c r="AJ1274" s="736"/>
      <c r="AK1274" s="736"/>
      <c r="AL1274" s="736"/>
      <c r="AM1274" s="763"/>
      <c r="AN1274" s="738"/>
      <c r="AO1274" s="764"/>
      <c r="AP1274" s="691" t="s">
        <v>734</v>
      </c>
      <c r="AQ1274" s="691" t="s">
        <v>737</v>
      </c>
      <c r="AR1274" s="691"/>
      <c r="AS1274" s="752"/>
      <c r="AT1274" s="691"/>
      <c r="AU1274" s="765" t="s">
        <v>763</v>
      </c>
      <c r="AV1274" s="765" t="s">
        <v>763</v>
      </c>
      <c r="AW1274" s="766" t="s">
        <v>853</v>
      </c>
      <c r="AX1274" s="765"/>
      <c r="AY1274" s="691"/>
      <c r="AZ1274" s="752"/>
      <c r="BA1274" s="734"/>
      <c r="BB1274" s="736"/>
      <c r="BC1274" s="736"/>
      <c r="BD1274" s="736"/>
      <c r="BE1274" s="833" t="s">
        <v>1761</v>
      </c>
      <c r="BF1274" s="794" t="s">
        <v>1984</v>
      </c>
      <c r="BG1274" s="746" t="s">
        <v>737</v>
      </c>
      <c r="BH1274" s="746"/>
      <c r="BI1274" s="747"/>
    </row>
    <row r="1275" spans="1:61" ht="40.15" customHeight="1">
      <c r="A1275" s="749">
        <v>400780714</v>
      </c>
      <c r="B1275" s="827">
        <v>40</v>
      </c>
      <c r="C1275" s="751" t="s">
        <v>713</v>
      </c>
      <c r="D1275" s="727"/>
      <c r="E1275" s="753" t="s">
        <v>1149</v>
      </c>
      <c r="F1275" s="752"/>
      <c r="G1275" s="736" t="s">
        <v>747</v>
      </c>
      <c r="H1275" s="754" t="s">
        <v>748</v>
      </c>
      <c r="I1275" s="755">
        <v>500</v>
      </c>
      <c r="J1275" s="756" t="s">
        <v>749</v>
      </c>
      <c r="K1275" s="778" t="s">
        <v>9534</v>
      </c>
      <c r="L1275" s="758">
        <v>400000386</v>
      </c>
      <c r="M1275" s="733" t="s">
        <v>9535</v>
      </c>
      <c r="N1275" s="769" t="s">
        <v>9534</v>
      </c>
      <c r="O1275" s="734" t="s">
        <v>9536</v>
      </c>
      <c r="P1275" s="760"/>
      <c r="Q1275" s="736"/>
      <c r="R1275" s="736">
        <v>40600</v>
      </c>
      <c r="S1275" s="761" t="s">
        <v>9537</v>
      </c>
      <c r="T1275" s="728" t="s">
        <v>6571</v>
      </c>
      <c r="U1275" s="737" t="s">
        <v>9538</v>
      </c>
      <c r="V1275" s="736"/>
      <c r="W1275" s="736"/>
      <c r="X1275" s="736"/>
      <c r="Y1275" s="736"/>
      <c r="Z1275" s="736" t="s">
        <v>9539</v>
      </c>
      <c r="AA1275" s="736"/>
      <c r="AB1275" s="734" t="s">
        <v>9536</v>
      </c>
      <c r="AC1275" s="736"/>
      <c r="AD1275" s="736">
        <v>40600</v>
      </c>
      <c r="AE1275" s="734" t="s">
        <v>9537</v>
      </c>
      <c r="AF1275" s="736" t="s">
        <v>9539</v>
      </c>
      <c r="AG1275" s="736"/>
      <c r="AH1275" s="736"/>
      <c r="AI1275" s="736"/>
      <c r="AJ1275" s="736"/>
      <c r="AK1275" s="736"/>
      <c r="AL1275" s="736"/>
      <c r="AM1275" s="763"/>
      <c r="AN1275" s="738"/>
      <c r="AO1275" s="764"/>
      <c r="AP1275" s="691" t="s">
        <v>734</v>
      </c>
      <c r="AQ1275" s="742" t="s">
        <v>734</v>
      </c>
      <c r="AR1275" s="742" t="s">
        <v>1757</v>
      </c>
      <c r="AS1275" s="775" t="s">
        <v>9540</v>
      </c>
      <c r="AT1275" s="803"/>
      <c r="AU1275" s="803">
        <v>44579</v>
      </c>
      <c r="AV1275" s="743">
        <v>46404</v>
      </c>
      <c r="AW1275" s="744">
        <v>40</v>
      </c>
      <c r="AX1275" s="743">
        <v>44579</v>
      </c>
      <c r="AY1275" s="742" t="s">
        <v>9541</v>
      </c>
      <c r="AZ1275" s="775" t="s">
        <v>734</v>
      </c>
      <c r="BA1275" s="734"/>
      <c r="BB1275" s="736"/>
      <c r="BC1275" s="736"/>
      <c r="BD1275" s="736"/>
      <c r="BE1275" s="767" t="s">
        <v>1579</v>
      </c>
      <c r="BF1275" s="794" t="s">
        <v>902</v>
      </c>
      <c r="BG1275" s="746" t="s">
        <v>737</v>
      </c>
      <c r="BH1275" s="746"/>
      <c r="BI1275" s="747"/>
    </row>
    <row r="1276" spans="1:61" ht="48" customHeight="1">
      <c r="A1276" s="749">
        <v>400791521</v>
      </c>
      <c r="B1276" s="827">
        <v>40</v>
      </c>
      <c r="C1276" s="751" t="s">
        <v>713</v>
      </c>
      <c r="D1276" s="727"/>
      <c r="E1276" s="753" t="s">
        <v>1149</v>
      </c>
      <c r="F1276" s="752"/>
      <c r="G1276" s="736" t="s">
        <v>2406</v>
      </c>
      <c r="H1276" s="754" t="s">
        <v>770</v>
      </c>
      <c r="I1276" s="770">
        <v>354</v>
      </c>
      <c r="J1276" s="771" t="s">
        <v>771</v>
      </c>
      <c r="K1276" s="757" t="s">
        <v>9542</v>
      </c>
      <c r="L1276" s="758">
        <v>400000386</v>
      </c>
      <c r="M1276" s="733" t="s">
        <v>9535</v>
      </c>
      <c r="N1276" s="769" t="s">
        <v>9534</v>
      </c>
      <c r="O1276" s="760" t="s">
        <v>9543</v>
      </c>
      <c r="P1276" s="760"/>
      <c r="Q1276" s="736"/>
      <c r="R1276" s="736">
        <v>40600</v>
      </c>
      <c r="S1276" s="761" t="s">
        <v>9537</v>
      </c>
      <c r="T1276" s="728" t="s">
        <v>6571</v>
      </c>
      <c r="U1276" s="737" t="s">
        <v>9538</v>
      </c>
      <c r="V1276" s="736"/>
      <c r="W1276" s="736"/>
      <c r="X1276" s="736"/>
      <c r="Y1276" s="736"/>
      <c r="Z1276" s="736" t="s">
        <v>9544</v>
      </c>
      <c r="AA1276" s="736"/>
      <c r="AB1276" s="734" t="s">
        <v>9545</v>
      </c>
      <c r="AC1276" s="736"/>
      <c r="AD1276" s="736">
        <v>40600</v>
      </c>
      <c r="AE1276" s="734" t="s">
        <v>9537</v>
      </c>
      <c r="AF1276" s="736" t="s">
        <v>9539</v>
      </c>
      <c r="AG1276" s="736"/>
      <c r="AH1276" s="736"/>
      <c r="AI1276" s="736"/>
      <c r="AJ1276" s="736"/>
      <c r="AK1276" s="736"/>
      <c r="AL1276" s="736"/>
      <c r="AM1276" s="763"/>
      <c r="AN1276" s="738"/>
      <c r="AO1276" s="772"/>
      <c r="AP1276" s="789" t="s">
        <v>734</v>
      </c>
      <c r="AQ1276" s="742" t="s">
        <v>734</v>
      </c>
      <c r="AR1276" s="742" t="s">
        <v>1757</v>
      </c>
      <c r="AS1276" s="775" t="s">
        <v>9540</v>
      </c>
      <c r="AT1276" s="803" t="s">
        <v>9546</v>
      </c>
      <c r="AU1276" s="803">
        <v>44579</v>
      </c>
      <c r="AV1276" s="743">
        <v>46404</v>
      </c>
      <c r="AW1276" s="744">
        <v>40</v>
      </c>
      <c r="AX1276" s="743">
        <v>44579</v>
      </c>
      <c r="AY1276" s="742" t="s">
        <v>9541</v>
      </c>
      <c r="AZ1276" s="775" t="s">
        <v>734</v>
      </c>
      <c r="BA1276" s="734" t="s">
        <v>778</v>
      </c>
      <c r="BB1276" s="736"/>
      <c r="BC1276" s="736"/>
      <c r="BD1276" s="736"/>
      <c r="BE1276" s="767" t="s">
        <v>4958</v>
      </c>
      <c r="BF1276" s="768" t="s">
        <v>902</v>
      </c>
      <c r="BG1276" s="746" t="s">
        <v>737</v>
      </c>
      <c r="BH1276" s="746"/>
      <c r="BI1276" s="747"/>
    </row>
    <row r="1277" spans="1:61" ht="40.15" customHeight="1">
      <c r="A1277" s="749">
        <v>640794517</v>
      </c>
      <c r="B1277" s="750">
        <v>64</v>
      </c>
      <c r="C1277" s="753" t="s">
        <v>884</v>
      </c>
      <c r="D1277" s="753"/>
      <c r="E1277" s="753" t="s">
        <v>885</v>
      </c>
      <c r="F1277" s="752"/>
      <c r="G1277" s="736" t="s">
        <v>747</v>
      </c>
      <c r="H1277" s="754" t="s">
        <v>748</v>
      </c>
      <c r="I1277" s="755">
        <v>500</v>
      </c>
      <c r="J1277" s="756" t="s">
        <v>749</v>
      </c>
      <c r="K1277" s="778" t="s">
        <v>9547</v>
      </c>
      <c r="L1277" s="758">
        <v>640005062</v>
      </c>
      <c r="M1277" s="733" t="s">
        <v>9548</v>
      </c>
      <c r="N1277" s="757" t="s">
        <v>5329</v>
      </c>
      <c r="O1277" s="734" t="s">
        <v>9549</v>
      </c>
      <c r="P1277" s="760"/>
      <c r="Q1277" s="736"/>
      <c r="R1277" s="736">
        <v>64510</v>
      </c>
      <c r="S1277" s="761" t="s">
        <v>9550</v>
      </c>
      <c r="T1277" s="728" t="s">
        <v>2084</v>
      </c>
      <c r="U1277" s="737" t="s">
        <v>9551</v>
      </c>
      <c r="V1277" s="736"/>
      <c r="W1277" s="736"/>
      <c r="X1277" s="736"/>
      <c r="Y1277" s="736"/>
      <c r="Z1277" s="736" t="s">
        <v>9552</v>
      </c>
      <c r="AA1277" s="736"/>
      <c r="AB1277" s="734" t="s">
        <v>9553</v>
      </c>
      <c r="AC1277" s="736"/>
      <c r="AD1277" s="736">
        <v>64510</v>
      </c>
      <c r="AE1277" s="734" t="s">
        <v>9550</v>
      </c>
      <c r="AF1277" s="736" t="s">
        <v>9552</v>
      </c>
      <c r="AG1277" s="736"/>
      <c r="AH1277" s="736"/>
      <c r="AI1277" s="736"/>
      <c r="AJ1277" s="734"/>
      <c r="AK1277" s="736"/>
      <c r="AL1277" s="736"/>
      <c r="AM1277" s="763"/>
      <c r="AN1277" s="738"/>
      <c r="AO1277" s="739"/>
      <c r="AP1277" s="691" t="s">
        <v>734</v>
      </c>
      <c r="AQ1277" s="742" t="s">
        <v>734</v>
      </c>
      <c r="AR1277" s="742" t="s">
        <v>748</v>
      </c>
      <c r="AS1277" s="742" t="s">
        <v>9554</v>
      </c>
      <c r="AT1277" s="742"/>
      <c r="AU1277" s="743">
        <v>43466</v>
      </c>
      <c r="AV1277" s="743">
        <v>45291</v>
      </c>
      <c r="AW1277" s="744" t="s">
        <v>853</v>
      </c>
      <c r="AX1277" s="743">
        <v>43587</v>
      </c>
      <c r="AY1277" s="742" t="s">
        <v>869</v>
      </c>
      <c r="AZ1277" s="775" t="s">
        <v>734</v>
      </c>
      <c r="BA1277" s="734"/>
      <c r="BB1277" s="736"/>
      <c r="BC1277" s="736"/>
      <c r="BD1277" s="736"/>
      <c r="BE1277" s="833" t="s">
        <v>1761</v>
      </c>
      <c r="BF1277" s="794" t="s">
        <v>858</v>
      </c>
      <c r="BG1277" s="746" t="s">
        <v>737</v>
      </c>
      <c r="BH1277" s="746"/>
      <c r="BI1277" s="747"/>
    </row>
    <row r="1278" spans="1:61" ht="40.15" customHeight="1">
      <c r="A1278" s="749">
        <v>240014902</v>
      </c>
      <c r="B1278" s="840">
        <v>24</v>
      </c>
      <c r="C1278" s="751" t="s">
        <v>1434</v>
      </c>
      <c r="D1278" s="752"/>
      <c r="E1278" s="791" t="s">
        <v>4529</v>
      </c>
      <c r="F1278" s="753" t="s">
        <v>1594</v>
      </c>
      <c r="G1278" s="736" t="s">
        <v>747</v>
      </c>
      <c r="H1278" s="754" t="s">
        <v>748</v>
      </c>
      <c r="I1278" s="755">
        <v>500</v>
      </c>
      <c r="J1278" s="756" t="s">
        <v>749</v>
      </c>
      <c r="K1278" s="778" t="s">
        <v>9555</v>
      </c>
      <c r="L1278" s="758">
        <v>240014894</v>
      </c>
      <c r="M1278" s="733" t="s">
        <v>9555</v>
      </c>
      <c r="N1278" s="769" t="s">
        <v>9555</v>
      </c>
      <c r="O1278" s="734" t="s">
        <v>9556</v>
      </c>
      <c r="P1278" s="760"/>
      <c r="Q1278" s="736"/>
      <c r="R1278" s="736">
        <v>24270</v>
      </c>
      <c r="S1278" s="761" t="s">
        <v>9557</v>
      </c>
      <c r="T1278" s="728" t="s">
        <v>6571</v>
      </c>
      <c r="U1278" s="737" t="s">
        <v>9558</v>
      </c>
      <c r="V1278" s="736"/>
      <c r="W1278" s="736"/>
      <c r="X1278" s="736"/>
      <c r="Y1278" s="736"/>
      <c r="Z1278" s="736" t="s">
        <v>9559</v>
      </c>
      <c r="AA1278" s="736"/>
      <c r="AB1278" s="734" t="s">
        <v>9556</v>
      </c>
      <c r="AC1278" s="736"/>
      <c r="AD1278" s="736">
        <v>24270</v>
      </c>
      <c r="AE1278" s="734" t="s">
        <v>9557</v>
      </c>
      <c r="AF1278" s="736" t="s">
        <v>9560</v>
      </c>
      <c r="AG1278" s="736"/>
      <c r="AH1278" s="736"/>
      <c r="AI1278" s="736"/>
      <c r="AJ1278" s="734"/>
      <c r="AK1278" s="736"/>
      <c r="AL1278" s="736"/>
      <c r="AM1278" s="763"/>
      <c r="AN1278" s="738"/>
      <c r="AO1278" s="739"/>
      <c r="AP1278" s="936" t="s">
        <v>734</v>
      </c>
      <c r="AQ1278" s="822" t="s">
        <v>734</v>
      </c>
      <c r="AR1278" s="742" t="s">
        <v>748</v>
      </c>
      <c r="AS1278" s="742" t="s">
        <v>9561</v>
      </c>
      <c r="AT1278" s="822" t="s">
        <v>4298</v>
      </c>
      <c r="AU1278" s="743">
        <v>45292</v>
      </c>
      <c r="AV1278" s="743">
        <v>47118</v>
      </c>
      <c r="AW1278" s="744">
        <v>24</v>
      </c>
      <c r="AX1278" s="743">
        <v>45289</v>
      </c>
      <c r="AY1278" s="742" t="s">
        <v>869</v>
      </c>
      <c r="AZ1278" s="743"/>
      <c r="BA1278" s="734"/>
      <c r="BB1278" s="736"/>
      <c r="BC1278" s="736"/>
      <c r="BD1278" s="736"/>
      <c r="BE1278" s="767" t="s">
        <v>1535</v>
      </c>
      <c r="BF1278" s="794" t="s">
        <v>1610</v>
      </c>
      <c r="BG1278" s="746" t="s">
        <v>737</v>
      </c>
      <c r="BH1278" s="746"/>
      <c r="BI1278" s="747"/>
    </row>
    <row r="1279" spans="1:61" ht="40.15" customHeight="1">
      <c r="A1279" s="749">
        <v>640794871</v>
      </c>
      <c r="B1279" s="750">
        <v>64</v>
      </c>
      <c r="C1279" s="753" t="s">
        <v>884</v>
      </c>
      <c r="D1279" s="753"/>
      <c r="E1279" s="753" t="s">
        <v>885</v>
      </c>
      <c r="F1279" s="752"/>
      <c r="G1279" s="736" t="s">
        <v>747</v>
      </c>
      <c r="H1279" s="754" t="s">
        <v>748</v>
      </c>
      <c r="I1279" s="755">
        <v>500</v>
      </c>
      <c r="J1279" s="756" t="s">
        <v>749</v>
      </c>
      <c r="K1279" s="757" t="s">
        <v>9562</v>
      </c>
      <c r="L1279" s="758">
        <v>640017661</v>
      </c>
      <c r="M1279" s="733" t="s">
        <v>9563</v>
      </c>
      <c r="N1279" s="769" t="s">
        <v>9563</v>
      </c>
      <c r="O1279" s="734" t="s">
        <v>9564</v>
      </c>
      <c r="P1279" s="760"/>
      <c r="Q1279" s="736"/>
      <c r="R1279" s="736">
        <v>64000</v>
      </c>
      <c r="S1279" s="761" t="s">
        <v>849</v>
      </c>
      <c r="T1279" s="728" t="s">
        <v>2084</v>
      </c>
      <c r="U1279" s="737" t="s">
        <v>9565</v>
      </c>
      <c r="V1279" s="736"/>
      <c r="W1279" s="736"/>
      <c r="X1279" s="736"/>
      <c r="Y1279" s="736"/>
      <c r="Z1279" s="736" t="s">
        <v>9566</v>
      </c>
      <c r="AA1279" s="736"/>
      <c r="AB1279" s="734" t="s">
        <v>9567</v>
      </c>
      <c r="AC1279" s="736"/>
      <c r="AD1279" s="736">
        <v>64000</v>
      </c>
      <c r="AE1279" s="734" t="s">
        <v>849</v>
      </c>
      <c r="AF1279" s="736"/>
      <c r="AG1279" s="736"/>
      <c r="AH1279" s="736"/>
      <c r="AI1279" s="736"/>
      <c r="AJ1279" s="736"/>
      <c r="AK1279" s="736"/>
      <c r="AL1279" s="736"/>
      <c r="AM1279" s="763"/>
      <c r="AN1279" s="738"/>
      <c r="AO1279" s="764"/>
      <c r="AP1279" s="691" t="s">
        <v>734</v>
      </c>
      <c r="AQ1279" s="691" t="s">
        <v>737</v>
      </c>
      <c r="AR1279" s="691"/>
      <c r="AS1279" s="752"/>
      <c r="AT1279" s="691"/>
      <c r="AU1279" s="765" t="s">
        <v>763</v>
      </c>
      <c r="AV1279" s="765" t="s">
        <v>763</v>
      </c>
      <c r="AW1279" s="766" t="s">
        <v>853</v>
      </c>
      <c r="AX1279" s="765"/>
      <c r="AY1279" s="691"/>
      <c r="AZ1279" s="752"/>
      <c r="BA1279" s="734"/>
      <c r="BB1279" s="736"/>
      <c r="BC1279" s="736"/>
      <c r="BD1279" s="736"/>
      <c r="BE1279" s="833" t="s">
        <v>1761</v>
      </c>
      <c r="BF1279" s="794" t="s">
        <v>858</v>
      </c>
      <c r="BG1279" s="746" t="s">
        <v>737</v>
      </c>
      <c r="BH1279" s="746"/>
      <c r="BI1279" s="747"/>
    </row>
    <row r="1280" spans="1:61" ht="40.15" customHeight="1">
      <c r="A1280" s="749">
        <v>640795936</v>
      </c>
      <c r="B1280" s="750">
        <v>64</v>
      </c>
      <c r="C1280" s="753" t="s">
        <v>884</v>
      </c>
      <c r="D1280" s="753"/>
      <c r="E1280" s="753" t="s">
        <v>885</v>
      </c>
      <c r="F1280" s="752"/>
      <c r="G1280" s="736" t="s">
        <v>747</v>
      </c>
      <c r="H1280" s="754" t="s">
        <v>748</v>
      </c>
      <c r="I1280" s="755">
        <v>500</v>
      </c>
      <c r="J1280" s="756" t="s">
        <v>749</v>
      </c>
      <c r="K1280" s="757" t="s">
        <v>9568</v>
      </c>
      <c r="L1280" s="758">
        <v>640786794</v>
      </c>
      <c r="M1280" s="761" t="s">
        <v>9569</v>
      </c>
      <c r="N1280" s="757" t="s">
        <v>9569</v>
      </c>
      <c r="O1280" s="761" t="s">
        <v>9570</v>
      </c>
      <c r="P1280" s="734"/>
      <c r="Q1280" s="736"/>
      <c r="R1280" s="736">
        <v>64320</v>
      </c>
      <c r="S1280" s="761" t="s">
        <v>1243</v>
      </c>
      <c r="T1280" s="728" t="s">
        <v>2084</v>
      </c>
      <c r="U1280" s="737" t="s">
        <v>9571</v>
      </c>
      <c r="V1280" s="736"/>
      <c r="W1280" s="736"/>
      <c r="X1280" s="736"/>
      <c r="Y1280" s="736"/>
      <c r="Z1280" s="736" t="s">
        <v>9572</v>
      </c>
      <c r="AA1280" s="736"/>
      <c r="AB1280" s="734" t="s">
        <v>9573</v>
      </c>
      <c r="AC1280" s="736"/>
      <c r="AD1280" s="736">
        <v>64320</v>
      </c>
      <c r="AE1280" s="734" t="s">
        <v>1243</v>
      </c>
      <c r="AF1280" s="736" t="s">
        <v>9572</v>
      </c>
      <c r="AG1280" s="736"/>
      <c r="AH1280" s="736"/>
      <c r="AI1280" s="736"/>
      <c r="AJ1280" s="736"/>
      <c r="AK1280" s="736"/>
      <c r="AL1280" s="736"/>
      <c r="AM1280" s="763"/>
      <c r="AN1280" s="738"/>
      <c r="AO1280" s="764"/>
      <c r="AP1280" s="691" t="s">
        <v>734</v>
      </c>
      <c r="AQ1280" s="691" t="s">
        <v>737</v>
      </c>
      <c r="AR1280" s="691"/>
      <c r="AS1280" s="752"/>
      <c r="AT1280" s="691"/>
      <c r="AU1280" s="765" t="s">
        <v>763</v>
      </c>
      <c r="AV1280" s="765" t="s">
        <v>763</v>
      </c>
      <c r="AW1280" s="766" t="s">
        <v>853</v>
      </c>
      <c r="AX1280" s="765"/>
      <c r="AY1280" s="691"/>
      <c r="AZ1280" s="752"/>
      <c r="BA1280" s="734"/>
      <c r="BB1280" s="734" t="s">
        <v>9574</v>
      </c>
      <c r="BC1280" s="736"/>
      <c r="BD1280" s="736"/>
      <c r="BE1280" s="833" t="s">
        <v>1761</v>
      </c>
      <c r="BF1280" s="794" t="s">
        <v>858</v>
      </c>
      <c r="BG1280" s="746" t="s">
        <v>737</v>
      </c>
      <c r="BH1280" s="746"/>
      <c r="BI1280" s="747"/>
    </row>
    <row r="1281" spans="1:61" ht="75.75" customHeight="1">
      <c r="A1281" s="749">
        <v>640786836</v>
      </c>
      <c r="B1281" s="750">
        <v>64</v>
      </c>
      <c r="C1281" s="753" t="s">
        <v>884</v>
      </c>
      <c r="D1281" s="753"/>
      <c r="E1281" s="753" t="s">
        <v>885</v>
      </c>
      <c r="F1281" s="752"/>
      <c r="G1281" s="736" t="s">
        <v>747</v>
      </c>
      <c r="H1281" s="754" t="s">
        <v>748</v>
      </c>
      <c r="I1281" s="755">
        <v>500</v>
      </c>
      <c r="J1281" s="756" t="s">
        <v>749</v>
      </c>
      <c r="K1281" s="778" t="s">
        <v>9575</v>
      </c>
      <c r="L1281" s="758">
        <v>750812844</v>
      </c>
      <c r="M1281" s="733" t="s">
        <v>9576</v>
      </c>
      <c r="N1281" s="1072" t="s">
        <v>9576</v>
      </c>
      <c r="O1281" s="734" t="s">
        <v>9577</v>
      </c>
      <c r="P1281" s="734" t="s">
        <v>9578</v>
      </c>
      <c r="Q1281" s="736"/>
      <c r="R1281" s="736">
        <v>64270</v>
      </c>
      <c r="S1281" s="761" t="s">
        <v>4014</v>
      </c>
      <c r="T1281" s="728" t="s">
        <v>722</v>
      </c>
      <c r="U1281" s="737" t="s">
        <v>9579</v>
      </c>
      <c r="V1281" s="736" t="s">
        <v>724</v>
      </c>
      <c r="W1281" s="736" t="s">
        <v>9580</v>
      </c>
      <c r="X1281" s="736" t="s">
        <v>3904</v>
      </c>
      <c r="Y1281" s="736" t="s">
        <v>3669</v>
      </c>
      <c r="Z1281" s="736" t="s">
        <v>9581</v>
      </c>
      <c r="AA1281" s="736"/>
      <c r="AB1281" s="734" t="s">
        <v>9582</v>
      </c>
      <c r="AC1281" s="736" t="s">
        <v>9578</v>
      </c>
      <c r="AD1281" s="736">
        <v>75012</v>
      </c>
      <c r="AE1281" s="734" t="s">
        <v>1982</v>
      </c>
      <c r="AF1281" s="736" t="s">
        <v>9583</v>
      </c>
      <c r="AG1281" s="736"/>
      <c r="AH1281" s="736"/>
      <c r="AI1281" s="736"/>
      <c r="AJ1281" s="736"/>
      <c r="AK1281" s="736"/>
      <c r="AL1281" s="736"/>
      <c r="AM1281" s="763"/>
      <c r="AN1281" s="738"/>
      <c r="AO1281" s="739"/>
      <c r="AP1281" s="691" t="s">
        <v>734</v>
      </c>
      <c r="AQ1281" s="742" t="s">
        <v>734</v>
      </c>
      <c r="AR1281" s="742" t="s">
        <v>748</v>
      </c>
      <c r="AS1281" s="775" t="s">
        <v>9584</v>
      </c>
      <c r="AT1281" s="742"/>
      <c r="AU1281" s="743">
        <v>43831</v>
      </c>
      <c r="AV1281" s="743">
        <v>45657</v>
      </c>
      <c r="AW1281" s="744" t="s">
        <v>853</v>
      </c>
      <c r="AX1281" s="743">
        <v>44125</v>
      </c>
      <c r="AY1281" s="742" t="s">
        <v>869</v>
      </c>
      <c r="AZ1281" s="775" t="s">
        <v>734</v>
      </c>
      <c r="BA1281" s="734"/>
      <c r="BB1281" s="736"/>
      <c r="BC1281" s="736"/>
      <c r="BD1281" s="736"/>
      <c r="BE1281" s="833" t="s">
        <v>1761</v>
      </c>
      <c r="BF1281" s="794" t="s">
        <v>1984</v>
      </c>
      <c r="BG1281" s="746" t="s">
        <v>737</v>
      </c>
      <c r="BH1281" s="746"/>
      <c r="BI1281" s="747"/>
    </row>
    <row r="1282" spans="1:61" ht="63.75" customHeight="1">
      <c r="A1282" s="749">
        <v>640785929</v>
      </c>
      <c r="B1282" s="750">
        <v>64</v>
      </c>
      <c r="C1282" s="753" t="s">
        <v>884</v>
      </c>
      <c r="D1282" s="753"/>
      <c r="E1282" s="753" t="s">
        <v>885</v>
      </c>
      <c r="F1282" s="752"/>
      <c r="G1282" s="736" t="s">
        <v>747</v>
      </c>
      <c r="H1282" s="754" t="s">
        <v>748</v>
      </c>
      <c r="I1282" s="755">
        <v>500</v>
      </c>
      <c r="J1282" s="756" t="s">
        <v>749</v>
      </c>
      <c r="K1282" s="778" t="s">
        <v>9585</v>
      </c>
      <c r="L1282" s="758">
        <v>640001210</v>
      </c>
      <c r="M1282" s="733" t="s">
        <v>9586</v>
      </c>
      <c r="N1282" s="769" t="s">
        <v>9586</v>
      </c>
      <c r="O1282" s="734" t="s">
        <v>9587</v>
      </c>
      <c r="P1282" s="760"/>
      <c r="Q1282" s="736"/>
      <c r="R1282" s="736">
        <v>64000</v>
      </c>
      <c r="S1282" s="761" t="s">
        <v>849</v>
      </c>
      <c r="T1282" s="728" t="s">
        <v>722</v>
      </c>
      <c r="U1282" s="737" t="s">
        <v>9588</v>
      </c>
      <c r="V1282" s="736"/>
      <c r="W1282" s="736"/>
      <c r="X1282" s="736"/>
      <c r="Y1282" s="736"/>
      <c r="Z1282" s="736" t="s">
        <v>9589</v>
      </c>
      <c r="AA1282" s="736"/>
      <c r="AB1282" s="734" t="s">
        <v>9587</v>
      </c>
      <c r="AC1282" s="736"/>
      <c r="AD1282" s="736">
        <v>64000</v>
      </c>
      <c r="AE1282" s="734" t="s">
        <v>849</v>
      </c>
      <c r="AF1282" s="736" t="s">
        <v>9589</v>
      </c>
      <c r="AG1282" s="736"/>
      <c r="AH1282" s="736"/>
      <c r="AI1282" s="736"/>
      <c r="AJ1282" s="736"/>
      <c r="AK1282" s="736"/>
      <c r="AL1282" s="736"/>
      <c r="AM1282" s="763"/>
      <c r="AN1282" s="738"/>
      <c r="AO1282" s="739"/>
      <c r="AP1282" s="691" t="s">
        <v>734</v>
      </c>
      <c r="AQ1282" s="742" t="s">
        <v>734</v>
      </c>
      <c r="AR1282" s="742" t="s">
        <v>748</v>
      </c>
      <c r="AS1282" s="775" t="s">
        <v>9590</v>
      </c>
      <c r="AT1282" s="742"/>
      <c r="AU1282" s="743">
        <v>43831</v>
      </c>
      <c r="AV1282" s="743">
        <v>45657</v>
      </c>
      <c r="AW1282" s="744" t="s">
        <v>853</v>
      </c>
      <c r="AX1282" s="743">
        <v>44180</v>
      </c>
      <c r="AY1282" s="742" t="s">
        <v>869</v>
      </c>
      <c r="AZ1282" s="775" t="s">
        <v>734</v>
      </c>
      <c r="BA1282" s="734"/>
      <c r="BB1282" s="736"/>
      <c r="BC1282" s="736"/>
      <c r="BD1282" s="736"/>
      <c r="BE1282" s="833" t="s">
        <v>1761</v>
      </c>
      <c r="BF1282" s="794" t="s">
        <v>1984</v>
      </c>
      <c r="BG1282" s="746" t="s">
        <v>737</v>
      </c>
      <c r="BH1282" s="746"/>
      <c r="BI1282" s="747"/>
    </row>
    <row r="1283" spans="1:61" ht="40.15" customHeight="1">
      <c r="A1283" s="749">
        <v>240002261</v>
      </c>
      <c r="B1283" s="840">
        <v>24</v>
      </c>
      <c r="C1283" s="751" t="s">
        <v>1434</v>
      </c>
      <c r="D1283" s="752"/>
      <c r="E1283" s="791" t="s">
        <v>4529</v>
      </c>
      <c r="F1283" s="753" t="s">
        <v>1594</v>
      </c>
      <c r="G1283" s="736" t="s">
        <v>747</v>
      </c>
      <c r="H1283" s="754" t="s">
        <v>748</v>
      </c>
      <c r="I1283" s="755">
        <v>500</v>
      </c>
      <c r="J1283" s="756" t="s">
        <v>749</v>
      </c>
      <c r="K1283" s="778" t="s">
        <v>9591</v>
      </c>
      <c r="L1283" s="758">
        <v>240000893</v>
      </c>
      <c r="M1283" s="733" t="s">
        <v>9592</v>
      </c>
      <c r="N1283" s="769" t="s">
        <v>9592</v>
      </c>
      <c r="O1283" s="734" t="s">
        <v>9593</v>
      </c>
      <c r="P1283" s="760"/>
      <c r="Q1283" s="736"/>
      <c r="R1283" s="736">
        <v>24540</v>
      </c>
      <c r="S1283" s="761" t="s">
        <v>9594</v>
      </c>
      <c r="T1283" s="728" t="s">
        <v>6571</v>
      </c>
      <c r="U1283" s="737" t="s">
        <v>9595</v>
      </c>
      <c r="V1283" s="736" t="s">
        <v>724</v>
      </c>
      <c r="W1283" s="736" t="s">
        <v>9596</v>
      </c>
      <c r="X1283" s="736" t="s">
        <v>4611</v>
      </c>
      <c r="Y1283" s="736" t="s">
        <v>727</v>
      </c>
      <c r="Z1283" s="736" t="s">
        <v>9597</v>
      </c>
      <c r="AA1283" s="736"/>
      <c r="AB1283" s="734" t="s">
        <v>9598</v>
      </c>
      <c r="AC1283" s="736"/>
      <c r="AD1283" s="736">
        <v>24540</v>
      </c>
      <c r="AE1283" s="734" t="s">
        <v>9599</v>
      </c>
      <c r="AF1283" s="736" t="s">
        <v>9597</v>
      </c>
      <c r="AG1283" s="736"/>
      <c r="AH1283" s="736"/>
      <c r="AI1283" s="736"/>
      <c r="AJ1283" s="734"/>
      <c r="AK1283" s="931" t="s">
        <v>9600</v>
      </c>
      <c r="AL1283" s="736"/>
      <c r="AM1283" s="763"/>
      <c r="AN1283" s="738"/>
      <c r="AO1283" s="739"/>
      <c r="AP1283" s="936" t="s">
        <v>734</v>
      </c>
      <c r="AQ1283" s="822" t="s">
        <v>734</v>
      </c>
      <c r="AR1283" s="742" t="s">
        <v>748</v>
      </c>
      <c r="AS1283" s="742" t="s">
        <v>9601</v>
      </c>
      <c r="AT1283" s="822" t="s">
        <v>9437</v>
      </c>
      <c r="AU1283" s="743">
        <v>45292</v>
      </c>
      <c r="AV1283" s="743">
        <v>47118</v>
      </c>
      <c r="AW1283" s="744">
        <v>24</v>
      </c>
      <c r="AX1283" s="743">
        <v>45289</v>
      </c>
      <c r="AY1283" s="742" t="s">
        <v>869</v>
      </c>
      <c r="AZ1283" s="743" t="s">
        <v>734</v>
      </c>
      <c r="BA1283" s="734"/>
      <c r="BB1283" s="736"/>
      <c r="BC1283" s="736"/>
      <c r="BD1283" s="736"/>
      <c r="BE1283" s="767" t="s">
        <v>1535</v>
      </c>
      <c r="BF1283" s="794" t="s">
        <v>1610</v>
      </c>
      <c r="BG1283" s="746" t="s">
        <v>737</v>
      </c>
      <c r="BH1283" s="746"/>
      <c r="BI1283" s="747"/>
    </row>
    <row r="1284" spans="1:61" ht="40.15" customHeight="1">
      <c r="A1284" s="846">
        <v>230780264</v>
      </c>
      <c r="B1284" s="820">
        <v>23</v>
      </c>
      <c r="C1284" s="753" t="s">
        <v>765</v>
      </c>
      <c r="D1284" s="728"/>
      <c r="E1284" s="753" t="s">
        <v>1035</v>
      </c>
      <c r="F1284" s="785"/>
      <c r="G1284" s="754" t="s">
        <v>747</v>
      </c>
      <c r="H1284" s="754" t="s">
        <v>748</v>
      </c>
      <c r="I1284" s="847">
        <v>500</v>
      </c>
      <c r="J1284" s="843" t="s">
        <v>749</v>
      </c>
      <c r="K1284" s="856" t="s">
        <v>9602</v>
      </c>
      <c r="L1284" s="786">
        <v>230000903</v>
      </c>
      <c r="M1284" s="733" t="s">
        <v>9602</v>
      </c>
      <c r="N1284" s="769" t="s">
        <v>9602</v>
      </c>
      <c r="O1284" s="734" t="s">
        <v>9162</v>
      </c>
      <c r="P1284" s="734"/>
      <c r="Q1284" s="760"/>
      <c r="R1284" s="736">
        <v>23210</v>
      </c>
      <c r="S1284" s="760" t="s">
        <v>9603</v>
      </c>
      <c r="T1284" s="728" t="s">
        <v>6571</v>
      </c>
      <c r="U1284" s="737" t="s">
        <v>9604</v>
      </c>
      <c r="V1284" s="736" t="s">
        <v>724</v>
      </c>
      <c r="W1284" s="734" t="s">
        <v>9605</v>
      </c>
      <c r="X1284" s="736" t="s">
        <v>3612</v>
      </c>
      <c r="Y1284" s="736" t="s">
        <v>727</v>
      </c>
      <c r="Z1284" s="736" t="s">
        <v>9164</v>
      </c>
      <c r="AA1284" s="736"/>
      <c r="AB1284" s="734" t="s">
        <v>9162</v>
      </c>
      <c r="AC1284" s="736"/>
      <c r="AD1284" s="736">
        <v>23210</v>
      </c>
      <c r="AE1284" s="734" t="s">
        <v>9163</v>
      </c>
      <c r="AF1284" s="736" t="s">
        <v>9164</v>
      </c>
      <c r="AG1284" s="853"/>
      <c r="AH1284" s="853"/>
      <c r="AI1284" s="853"/>
      <c r="AJ1284" s="853"/>
      <c r="AK1284" s="853"/>
      <c r="AL1284" s="853"/>
      <c r="AM1284" s="763"/>
      <c r="AN1284" s="738"/>
      <c r="AO1284" s="858"/>
      <c r="AP1284" s="691" t="s">
        <v>734</v>
      </c>
      <c r="AQ1284" s="752" t="s">
        <v>737</v>
      </c>
      <c r="AR1284" s="691"/>
      <c r="AS1284" s="752"/>
      <c r="AT1284" s="691"/>
      <c r="AU1284" s="765" t="s">
        <v>763</v>
      </c>
      <c r="AV1284" s="765" t="s">
        <v>763</v>
      </c>
      <c r="AW1284" s="766" t="s">
        <v>763</v>
      </c>
      <c r="AX1284" s="765"/>
      <c r="AY1284" s="718"/>
      <c r="AZ1284" s="752"/>
      <c r="BA1284" s="791"/>
      <c r="BB1284" s="793"/>
      <c r="BC1284" s="793"/>
      <c r="BD1284" s="793"/>
      <c r="BE1284" s="773" t="s">
        <v>1049</v>
      </c>
      <c r="BF1284" s="785" t="s">
        <v>1050</v>
      </c>
      <c r="BG1284" s="746" t="s">
        <v>737</v>
      </c>
      <c r="BH1284" s="746"/>
      <c r="BI1284" s="747"/>
    </row>
    <row r="1285" spans="1:61" ht="89.25" customHeight="1">
      <c r="A1285" s="749">
        <v>640781969</v>
      </c>
      <c r="B1285" s="750">
        <v>64</v>
      </c>
      <c r="C1285" s="753" t="s">
        <v>884</v>
      </c>
      <c r="D1285" s="753"/>
      <c r="E1285" s="753" t="s">
        <v>885</v>
      </c>
      <c r="F1285" s="752"/>
      <c r="G1285" s="736" t="s">
        <v>747</v>
      </c>
      <c r="H1285" s="754" t="s">
        <v>748</v>
      </c>
      <c r="I1285" s="755">
        <v>500</v>
      </c>
      <c r="J1285" s="756" t="s">
        <v>749</v>
      </c>
      <c r="K1285" s="778" t="s">
        <v>9606</v>
      </c>
      <c r="L1285" s="758">
        <v>640000832</v>
      </c>
      <c r="M1285" s="733" t="s">
        <v>9607</v>
      </c>
      <c r="N1285" s="769" t="s">
        <v>9607</v>
      </c>
      <c r="O1285" s="734" t="s">
        <v>9608</v>
      </c>
      <c r="P1285" s="760"/>
      <c r="Q1285" s="736"/>
      <c r="R1285" s="736">
        <v>64330</v>
      </c>
      <c r="S1285" s="761" t="s">
        <v>5974</v>
      </c>
      <c r="T1285" s="728" t="s">
        <v>6571</v>
      </c>
      <c r="U1285" s="737" t="s">
        <v>9609</v>
      </c>
      <c r="V1285" s="736"/>
      <c r="W1285" s="736"/>
      <c r="X1285" s="736"/>
      <c r="Y1285" s="736"/>
      <c r="Z1285" s="736" t="s">
        <v>9610</v>
      </c>
      <c r="AA1285" s="736"/>
      <c r="AB1285" s="734" t="s">
        <v>9608</v>
      </c>
      <c r="AC1285" s="736"/>
      <c r="AD1285" s="736">
        <v>64330</v>
      </c>
      <c r="AE1285" s="734" t="s">
        <v>5974</v>
      </c>
      <c r="AF1285" s="736" t="s">
        <v>9610</v>
      </c>
      <c r="AG1285" s="736"/>
      <c r="AH1285" s="736"/>
      <c r="AI1285" s="736"/>
      <c r="AJ1285" s="734"/>
      <c r="AK1285" s="736"/>
      <c r="AL1285" s="736"/>
      <c r="AM1285" s="763"/>
      <c r="AN1285" s="738"/>
      <c r="AO1285" s="739"/>
      <c r="AP1285" s="691" t="s">
        <v>734</v>
      </c>
      <c r="AQ1285" s="742" t="s">
        <v>734</v>
      </c>
      <c r="AR1285" s="742" t="s">
        <v>748</v>
      </c>
      <c r="AS1285" s="742" t="s">
        <v>9611</v>
      </c>
      <c r="AT1285" s="742"/>
      <c r="AU1285" s="743">
        <v>43466</v>
      </c>
      <c r="AV1285" s="743">
        <v>45291</v>
      </c>
      <c r="AW1285" s="744" t="s">
        <v>853</v>
      </c>
      <c r="AX1285" s="743">
        <v>43630</v>
      </c>
      <c r="AY1285" s="742" t="s">
        <v>869</v>
      </c>
      <c r="AZ1285" s="775" t="s">
        <v>734</v>
      </c>
      <c r="BA1285" s="734"/>
      <c r="BB1285" s="736"/>
      <c r="BC1285" s="736"/>
      <c r="BD1285" s="736"/>
      <c r="BE1285" s="833" t="s">
        <v>1761</v>
      </c>
      <c r="BF1285" s="794" t="s">
        <v>858</v>
      </c>
      <c r="BG1285" s="746" t="s">
        <v>737</v>
      </c>
      <c r="BH1285" s="746"/>
      <c r="BI1285" s="747"/>
    </row>
    <row r="1286" spans="1:61" ht="40.15" customHeight="1">
      <c r="A1286" s="875">
        <v>190000299</v>
      </c>
      <c r="B1286" s="987">
        <v>19</v>
      </c>
      <c r="C1286" s="751" t="s">
        <v>999</v>
      </c>
      <c r="D1286" s="774"/>
      <c r="E1286" s="727" t="s">
        <v>1000</v>
      </c>
      <c r="F1286" s="727"/>
      <c r="G1286" s="798" t="s">
        <v>747</v>
      </c>
      <c r="H1286" s="798" t="s">
        <v>748</v>
      </c>
      <c r="I1286" s="730">
        <v>500</v>
      </c>
      <c r="J1286" s="727" t="s">
        <v>749</v>
      </c>
      <c r="K1286" s="807" t="s">
        <v>9612</v>
      </c>
      <c r="L1286" s="877">
        <v>190001842</v>
      </c>
      <c r="M1286" s="733" t="s">
        <v>9613</v>
      </c>
      <c r="N1286" s="769" t="s">
        <v>9613</v>
      </c>
      <c r="O1286" s="734" t="s">
        <v>9614</v>
      </c>
      <c r="P1286" s="734"/>
      <c r="Q1286" s="798"/>
      <c r="R1286" s="736">
        <v>19400</v>
      </c>
      <c r="S1286" s="734" t="s">
        <v>1841</v>
      </c>
      <c r="T1286" s="728" t="s">
        <v>6571</v>
      </c>
      <c r="U1286" s="737" t="s">
        <v>9615</v>
      </c>
      <c r="V1286" s="798"/>
      <c r="W1286" s="798"/>
      <c r="X1286" s="798"/>
      <c r="Y1286" s="798"/>
      <c r="Z1286" s="734" t="s">
        <v>9616</v>
      </c>
      <c r="AA1286" s="798"/>
      <c r="AB1286" s="734" t="s">
        <v>9614</v>
      </c>
      <c r="AC1286" s="734"/>
      <c r="AD1286" s="734">
        <v>19400</v>
      </c>
      <c r="AE1286" s="734" t="s">
        <v>1841</v>
      </c>
      <c r="AF1286" s="734" t="s">
        <v>9616</v>
      </c>
      <c r="AG1286" s="798"/>
      <c r="AH1286" s="798"/>
      <c r="AI1286" s="798"/>
      <c r="AJ1286" s="798"/>
      <c r="AK1286" s="798"/>
      <c r="AL1286" s="798"/>
      <c r="AM1286" s="738"/>
      <c r="AN1286" s="738"/>
      <c r="AO1286" s="739"/>
      <c r="AP1286" s="691" t="s">
        <v>734</v>
      </c>
      <c r="AQ1286" s="740" t="s">
        <v>737</v>
      </c>
      <c r="AR1286" s="691"/>
      <c r="AS1286" s="740"/>
      <c r="AT1286" s="740"/>
      <c r="AU1286" s="765" t="s">
        <v>763</v>
      </c>
      <c r="AV1286" s="765" t="s">
        <v>763</v>
      </c>
      <c r="AW1286" s="766" t="s">
        <v>763</v>
      </c>
      <c r="AX1286" s="772"/>
      <c r="AY1286" s="740"/>
      <c r="AZ1286" s="740"/>
      <c r="BA1286" s="734"/>
      <c r="BB1286" s="734"/>
      <c r="BC1286" s="798"/>
      <c r="BD1286" s="798"/>
      <c r="BE1286" s="776" t="s">
        <v>1012</v>
      </c>
      <c r="BF1286" s="730" t="s">
        <v>1013</v>
      </c>
      <c r="BG1286" s="746" t="s">
        <v>737</v>
      </c>
      <c r="BH1286" s="746"/>
      <c r="BI1286" s="747"/>
    </row>
    <row r="1287" spans="1:61" ht="78" customHeight="1">
      <c r="A1287" s="749">
        <v>330786211</v>
      </c>
      <c r="B1287" s="825">
        <v>33</v>
      </c>
      <c r="C1287" s="751" t="s">
        <v>857</v>
      </c>
      <c r="D1287" s="752"/>
      <c r="E1287" s="753" t="s">
        <v>1411</v>
      </c>
      <c r="F1287" s="752"/>
      <c r="G1287" s="736" t="s">
        <v>747</v>
      </c>
      <c r="H1287" s="754" t="s">
        <v>748</v>
      </c>
      <c r="I1287" s="755">
        <v>500</v>
      </c>
      <c r="J1287" s="756" t="s">
        <v>749</v>
      </c>
      <c r="K1287" s="757" t="s">
        <v>9617</v>
      </c>
      <c r="L1287" s="758">
        <v>330057969</v>
      </c>
      <c r="M1287" s="733" t="s">
        <v>9618</v>
      </c>
      <c r="N1287" s="769" t="s">
        <v>9618</v>
      </c>
      <c r="O1287" s="734" t="s">
        <v>9619</v>
      </c>
      <c r="P1287" s="760"/>
      <c r="Q1287" s="736"/>
      <c r="R1287" s="736">
        <v>33730</v>
      </c>
      <c r="S1287" s="761" t="s">
        <v>9620</v>
      </c>
      <c r="T1287" s="728" t="s">
        <v>6571</v>
      </c>
      <c r="U1287" s="737" t="s">
        <v>9621</v>
      </c>
      <c r="V1287" s="736"/>
      <c r="W1287" s="736"/>
      <c r="X1287" s="736"/>
      <c r="Y1287" s="736"/>
      <c r="Z1287" s="736" t="s">
        <v>9622</v>
      </c>
      <c r="AA1287" s="736"/>
      <c r="AB1287" s="734" t="s">
        <v>9619</v>
      </c>
      <c r="AC1287" s="736"/>
      <c r="AD1287" s="736">
        <v>33730</v>
      </c>
      <c r="AE1287" s="734" t="s">
        <v>9620</v>
      </c>
      <c r="AF1287" s="736" t="s">
        <v>9622</v>
      </c>
      <c r="AG1287" s="736"/>
      <c r="AH1287" s="736"/>
      <c r="AI1287" s="736"/>
      <c r="AJ1287" s="736"/>
      <c r="AK1287" s="736"/>
      <c r="AL1287" s="736"/>
      <c r="AM1287" s="763"/>
      <c r="AN1287" s="738"/>
      <c r="AO1287" s="764"/>
      <c r="AP1287" s="691" t="s">
        <v>734</v>
      </c>
      <c r="AQ1287" s="691" t="s">
        <v>737</v>
      </c>
      <c r="AR1287" s="691"/>
      <c r="AS1287" s="752"/>
      <c r="AT1287" s="691"/>
      <c r="AU1287" s="765" t="s">
        <v>763</v>
      </c>
      <c r="AV1287" s="765" t="s">
        <v>763</v>
      </c>
      <c r="AW1287" s="766" t="s">
        <v>763</v>
      </c>
      <c r="AX1287" s="765"/>
      <c r="AY1287" s="691"/>
      <c r="AZ1287" s="752"/>
      <c r="BA1287" s="734"/>
      <c r="BB1287" s="736"/>
      <c r="BC1287" s="736"/>
      <c r="BD1287" s="736"/>
      <c r="BE1287" s="767" t="s">
        <v>1949</v>
      </c>
      <c r="BF1287" s="753" t="s">
        <v>1942</v>
      </c>
      <c r="BG1287" s="746" t="s">
        <v>737</v>
      </c>
      <c r="BH1287" s="746"/>
      <c r="BI1287" s="747"/>
    </row>
    <row r="1288" spans="1:61" ht="120" customHeight="1">
      <c r="A1288" s="749">
        <v>400780730</v>
      </c>
      <c r="B1288" s="827">
        <v>40</v>
      </c>
      <c r="C1288" s="751" t="s">
        <v>1524</v>
      </c>
      <c r="D1288" s="752"/>
      <c r="E1288" s="753" t="s">
        <v>1149</v>
      </c>
      <c r="F1288" s="752"/>
      <c r="G1288" s="736" t="s">
        <v>747</v>
      </c>
      <c r="H1288" s="754" t="s">
        <v>748</v>
      </c>
      <c r="I1288" s="755">
        <v>500</v>
      </c>
      <c r="J1288" s="756" t="s">
        <v>749</v>
      </c>
      <c r="K1288" s="757" t="s">
        <v>9623</v>
      </c>
      <c r="L1288" s="758">
        <v>400000402</v>
      </c>
      <c r="M1288" s="733" t="s">
        <v>9623</v>
      </c>
      <c r="N1288" s="769" t="s">
        <v>9624</v>
      </c>
      <c r="O1288" s="734" t="s">
        <v>9625</v>
      </c>
      <c r="P1288" s="760"/>
      <c r="Q1288" s="736"/>
      <c r="R1288" s="736">
        <v>40320</v>
      </c>
      <c r="S1288" s="761" t="s">
        <v>9626</v>
      </c>
      <c r="T1288" s="728" t="s">
        <v>6571</v>
      </c>
      <c r="U1288" s="737" t="s">
        <v>9627</v>
      </c>
      <c r="V1288" s="736"/>
      <c r="W1288" s="736"/>
      <c r="X1288" s="736"/>
      <c r="Y1288" s="736"/>
      <c r="Z1288" s="736" t="s">
        <v>9628</v>
      </c>
      <c r="AA1288" s="736"/>
      <c r="AB1288" s="734" t="s">
        <v>9629</v>
      </c>
      <c r="AC1288" s="736"/>
      <c r="AD1288" s="736">
        <v>40320</v>
      </c>
      <c r="AE1288" s="734" t="s">
        <v>9626</v>
      </c>
      <c r="AF1288" s="736" t="s">
        <v>9628</v>
      </c>
      <c r="AG1288" s="736"/>
      <c r="AH1288" s="736"/>
      <c r="AI1288" s="736"/>
      <c r="AJ1288" s="736"/>
      <c r="AK1288" s="736"/>
      <c r="AL1288" s="736"/>
      <c r="AM1288" s="763"/>
      <c r="AN1288" s="738"/>
      <c r="AO1288" s="764"/>
      <c r="AP1288" s="691" t="s">
        <v>734</v>
      </c>
      <c r="AQ1288" s="691" t="s">
        <v>737</v>
      </c>
      <c r="AR1288" s="691"/>
      <c r="AS1288" s="752"/>
      <c r="AT1288" s="691"/>
      <c r="AU1288" s="765" t="s">
        <v>763</v>
      </c>
      <c r="AV1288" s="765" t="s">
        <v>763</v>
      </c>
      <c r="AW1288" s="766" t="s">
        <v>763</v>
      </c>
      <c r="AX1288" s="765"/>
      <c r="AY1288" s="691"/>
      <c r="AZ1288" s="752"/>
      <c r="BA1288" s="734"/>
      <c r="BB1288" s="736"/>
      <c r="BC1288" s="736"/>
      <c r="BD1288" s="736"/>
      <c r="BE1288" s="767" t="s">
        <v>1579</v>
      </c>
      <c r="BF1288" s="794" t="s">
        <v>902</v>
      </c>
      <c r="BG1288" s="746" t="s">
        <v>737</v>
      </c>
      <c r="BH1288" s="746"/>
      <c r="BI1288" s="747"/>
    </row>
    <row r="1289" spans="1:61" ht="76.5" customHeight="1">
      <c r="A1289" s="749">
        <v>400787727</v>
      </c>
      <c r="B1289" s="827">
        <v>40</v>
      </c>
      <c r="C1289" s="751" t="s">
        <v>1524</v>
      </c>
      <c r="D1289" s="752"/>
      <c r="E1289" s="753" t="s">
        <v>1149</v>
      </c>
      <c r="F1289" s="752"/>
      <c r="G1289" s="736" t="s">
        <v>827</v>
      </c>
      <c r="H1289" s="754" t="s">
        <v>748</v>
      </c>
      <c r="I1289" s="770">
        <v>354</v>
      </c>
      <c r="J1289" s="771" t="s">
        <v>771</v>
      </c>
      <c r="K1289" s="757" t="s">
        <v>9630</v>
      </c>
      <c r="L1289" s="758">
        <v>400000402</v>
      </c>
      <c r="M1289" s="733" t="s">
        <v>9624</v>
      </c>
      <c r="N1289" s="769" t="s">
        <v>9624</v>
      </c>
      <c r="O1289" s="760" t="s">
        <v>9631</v>
      </c>
      <c r="P1289" s="760"/>
      <c r="Q1289" s="736"/>
      <c r="R1289" s="736">
        <v>40320</v>
      </c>
      <c r="S1289" s="761" t="s">
        <v>9626</v>
      </c>
      <c r="T1289" s="728" t="s">
        <v>6571</v>
      </c>
      <c r="U1289" s="737" t="s">
        <v>9632</v>
      </c>
      <c r="V1289" s="736"/>
      <c r="W1289" s="736"/>
      <c r="X1289" s="736"/>
      <c r="Y1289" s="736"/>
      <c r="Z1289" s="736" t="s">
        <v>9628</v>
      </c>
      <c r="AA1289" s="736"/>
      <c r="AB1289" s="734" t="s">
        <v>9629</v>
      </c>
      <c r="AC1289" s="736"/>
      <c r="AD1289" s="736">
        <v>40320</v>
      </c>
      <c r="AE1289" s="734" t="s">
        <v>9626</v>
      </c>
      <c r="AF1289" s="736" t="s">
        <v>9628</v>
      </c>
      <c r="AG1289" s="736"/>
      <c r="AH1289" s="736"/>
      <c r="AI1289" s="736"/>
      <c r="AJ1289" s="736"/>
      <c r="AK1289" s="736"/>
      <c r="AL1289" s="736"/>
      <c r="AM1289" s="763"/>
      <c r="AN1289" s="738"/>
      <c r="AO1289" s="764"/>
      <c r="AP1289" s="839" t="s">
        <v>6638</v>
      </c>
      <c r="AQ1289" s="691" t="s">
        <v>737</v>
      </c>
      <c r="AR1289" s="691"/>
      <c r="AS1289" s="752"/>
      <c r="AT1289" s="691"/>
      <c r="AU1289" s="765" t="s">
        <v>763</v>
      </c>
      <c r="AV1289" s="765" t="s">
        <v>763</v>
      </c>
      <c r="AW1289" s="766" t="s">
        <v>763</v>
      </c>
      <c r="AX1289" s="765"/>
      <c r="AY1289" s="691"/>
      <c r="AZ1289" s="752"/>
      <c r="BA1289" s="734"/>
      <c r="BB1289" s="736"/>
      <c r="BC1289" s="736"/>
      <c r="BD1289" s="736"/>
      <c r="BE1289" s="767" t="s">
        <v>4958</v>
      </c>
      <c r="BF1289" s="794" t="s">
        <v>902</v>
      </c>
      <c r="BG1289" s="746" t="s">
        <v>737</v>
      </c>
      <c r="BH1289" s="746"/>
      <c r="BI1289" s="747"/>
    </row>
    <row r="1290" spans="1:61" ht="81" customHeight="1">
      <c r="A1290" s="749">
        <v>640785671</v>
      </c>
      <c r="B1290" s="750">
        <v>64</v>
      </c>
      <c r="C1290" s="753" t="s">
        <v>884</v>
      </c>
      <c r="D1290" s="753"/>
      <c r="E1290" s="753" t="s">
        <v>885</v>
      </c>
      <c r="F1290" s="752"/>
      <c r="G1290" s="736" t="s">
        <v>747</v>
      </c>
      <c r="H1290" s="754" t="s">
        <v>748</v>
      </c>
      <c r="I1290" s="755">
        <v>500</v>
      </c>
      <c r="J1290" s="756" t="s">
        <v>749</v>
      </c>
      <c r="K1290" s="757" t="s">
        <v>9633</v>
      </c>
      <c r="L1290" s="758">
        <v>640001145</v>
      </c>
      <c r="M1290" s="733" t="s">
        <v>9634</v>
      </c>
      <c r="N1290" s="1019" t="s">
        <v>9635</v>
      </c>
      <c r="O1290" s="734" t="s">
        <v>9636</v>
      </c>
      <c r="P1290" s="760"/>
      <c r="Q1290" s="736"/>
      <c r="R1290" s="736">
        <v>64000</v>
      </c>
      <c r="S1290" s="761" t="s">
        <v>849</v>
      </c>
      <c r="T1290" s="728" t="s">
        <v>722</v>
      </c>
      <c r="U1290" s="737" t="s">
        <v>9637</v>
      </c>
      <c r="V1290" s="736" t="s">
        <v>724</v>
      </c>
      <c r="W1290" s="736" t="s">
        <v>9638</v>
      </c>
      <c r="X1290" s="736" t="s">
        <v>4611</v>
      </c>
      <c r="Y1290" s="736" t="s">
        <v>9639</v>
      </c>
      <c r="Z1290" s="736" t="s">
        <v>9640</v>
      </c>
      <c r="AA1290" s="736"/>
      <c r="AB1290" s="734" t="s">
        <v>9641</v>
      </c>
      <c r="AC1290" s="736"/>
      <c r="AD1290" s="736">
        <v>64000</v>
      </c>
      <c r="AE1290" s="734" t="s">
        <v>849</v>
      </c>
      <c r="AF1290" s="736" t="s">
        <v>9640</v>
      </c>
      <c r="AG1290" s="736"/>
      <c r="AH1290" s="736"/>
      <c r="AI1290" s="736"/>
      <c r="AJ1290" s="736"/>
      <c r="AK1290" s="736"/>
      <c r="AL1290" s="736"/>
      <c r="AM1290" s="763"/>
      <c r="AN1290" s="738"/>
      <c r="AO1290" s="764"/>
      <c r="AP1290" s="691" t="s">
        <v>734</v>
      </c>
      <c r="AQ1290" s="691" t="s">
        <v>737</v>
      </c>
      <c r="AR1290" s="691"/>
      <c r="AS1290" s="752"/>
      <c r="AT1290" s="691"/>
      <c r="AU1290" s="765" t="s">
        <v>763</v>
      </c>
      <c r="AV1290" s="765" t="s">
        <v>763</v>
      </c>
      <c r="AW1290" s="766" t="s">
        <v>853</v>
      </c>
      <c r="AX1290" s="765"/>
      <c r="AY1290" s="691"/>
      <c r="AZ1290" s="752"/>
      <c r="BA1290" s="734"/>
      <c r="BB1290" s="736"/>
      <c r="BC1290" s="736"/>
      <c r="BD1290" s="736"/>
      <c r="BE1290" s="833" t="s">
        <v>1761</v>
      </c>
      <c r="BF1290" s="794" t="s">
        <v>1984</v>
      </c>
      <c r="BG1290" s="746" t="s">
        <v>737</v>
      </c>
      <c r="BH1290" s="746"/>
      <c r="BI1290" s="747"/>
    </row>
    <row r="1291" spans="1:61" ht="81" customHeight="1">
      <c r="A1291" s="875">
        <v>190005520</v>
      </c>
      <c r="B1291" s="987">
        <v>19</v>
      </c>
      <c r="C1291" s="751" t="s">
        <v>1787</v>
      </c>
      <c r="D1291" s="751"/>
      <c r="E1291" s="727" t="s">
        <v>1000</v>
      </c>
      <c r="F1291" s="727"/>
      <c r="G1291" s="798" t="s">
        <v>747</v>
      </c>
      <c r="H1291" s="798" t="s">
        <v>748</v>
      </c>
      <c r="I1291" s="730">
        <v>500</v>
      </c>
      <c r="J1291" s="727" t="s">
        <v>749</v>
      </c>
      <c r="K1291" s="807" t="s">
        <v>9642</v>
      </c>
      <c r="L1291" s="877">
        <v>190011361</v>
      </c>
      <c r="M1291" s="733" t="s">
        <v>8655</v>
      </c>
      <c r="N1291" s="769" t="s">
        <v>9643</v>
      </c>
      <c r="O1291" s="734" t="s">
        <v>9644</v>
      </c>
      <c r="P1291" s="734"/>
      <c r="Q1291" s="798"/>
      <c r="R1291" s="736">
        <v>19340</v>
      </c>
      <c r="S1291" s="734" t="s">
        <v>9645</v>
      </c>
      <c r="T1291" s="728" t="s">
        <v>6571</v>
      </c>
      <c r="U1291" s="737" t="s">
        <v>9646</v>
      </c>
      <c r="V1291" s="798" t="s">
        <v>813</v>
      </c>
      <c r="W1291" s="798" t="s">
        <v>9647</v>
      </c>
      <c r="X1291" s="798" t="s">
        <v>9648</v>
      </c>
      <c r="Y1291" s="798" t="s">
        <v>954</v>
      </c>
      <c r="Z1291" s="734" t="s">
        <v>9649</v>
      </c>
      <c r="AA1291" s="798"/>
      <c r="AB1291" s="734" t="s">
        <v>9644</v>
      </c>
      <c r="AC1291" s="734"/>
      <c r="AD1291" s="734">
        <v>19340</v>
      </c>
      <c r="AE1291" s="734" t="s">
        <v>9645</v>
      </c>
      <c r="AF1291" s="734" t="s">
        <v>9649</v>
      </c>
      <c r="AG1291" s="798"/>
      <c r="AH1291" s="798"/>
      <c r="AI1291" s="798"/>
      <c r="AJ1291" s="798"/>
      <c r="AK1291" s="798"/>
      <c r="AL1291" s="798"/>
      <c r="AM1291" s="738"/>
      <c r="AN1291" s="738"/>
      <c r="AO1291" s="739"/>
      <c r="AP1291" s="691" t="s">
        <v>734</v>
      </c>
      <c r="AQ1291" s="740" t="s">
        <v>737</v>
      </c>
      <c r="AR1291" s="691"/>
      <c r="AS1291" s="740"/>
      <c r="AT1291" s="740"/>
      <c r="AU1291" s="765" t="s">
        <v>763</v>
      </c>
      <c r="AV1291" s="765" t="s">
        <v>763</v>
      </c>
      <c r="AW1291" s="766" t="s">
        <v>763</v>
      </c>
      <c r="AX1291" s="772"/>
      <c r="AY1291" s="740"/>
      <c r="AZ1291" s="740"/>
      <c r="BA1291" s="773" t="s">
        <v>9650</v>
      </c>
      <c r="BB1291" s="734"/>
      <c r="BC1291" s="798"/>
      <c r="BD1291" s="798"/>
      <c r="BE1291" s="751" t="s">
        <v>2209</v>
      </c>
      <c r="BF1291" s="730" t="s">
        <v>1013</v>
      </c>
      <c r="BG1291" s="746" t="s">
        <v>737</v>
      </c>
      <c r="BH1291" s="746"/>
      <c r="BI1291" s="747"/>
    </row>
    <row r="1292" spans="1:61" ht="73.5" customHeight="1">
      <c r="A1292" s="795">
        <v>870006277</v>
      </c>
      <c r="B1292" s="901">
        <v>87</v>
      </c>
      <c r="C1292" s="734" t="s">
        <v>745</v>
      </c>
      <c r="D1292" s="727"/>
      <c r="E1292" s="797" t="s">
        <v>858</v>
      </c>
      <c r="F1292" s="797"/>
      <c r="G1292" s="791" t="s">
        <v>747</v>
      </c>
      <c r="H1292" s="791" t="s">
        <v>748</v>
      </c>
      <c r="I1292" s="773">
        <v>500</v>
      </c>
      <c r="J1292" s="734" t="s">
        <v>749</v>
      </c>
      <c r="K1292" s="799" t="s">
        <v>8655</v>
      </c>
      <c r="L1292" s="800">
        <v>870009362</v>
      </c>
      <c r="M1292" s="733" t="s">
        <v>8655</v>
      </c>
      <c r="N1292" s="769" t="s">
        <v>9651</v>
      </c>
      <c r="O1292" s="734" t="s">
        <v>9652</v>
      </c>
      <c r="P1292" s="734"/>
      <c r="Q1292" s="734"/>
      <c r="R1292" s="736">
        <v>87800</v>
      </c>
      <c r="S1292" s="734" t="s">
        <v>9653</v>
      </c>
      <c r="T1292" s="728" t="s">
        <v>6571</v>
      </c>
      <c r="U1292" s="737" t="s">
        <v>9654</v>
      </c>
      <c r="V1292" s="734" t="s">
        <v>813</v>
      </c>
      <c r="W1292" s="734" t="s">
        <v>3920</v>
      </c>
      <c r="X1292" s="734" t="s">
        <v>9199</v>
      </c>
      <c r="Y1292" s="734" t="s">
        <v>954</v>
      </c>
      <c r="Z1292" s="734" t="s">
        <v>9655</v>
      </c>
      <c r="AA1292" s="801"/>
      <c r="AB1292" s="734" t="s">
        <v>9652</v>
      </c>
      <c r="AC1292" s="734"/>
      <c r="AD1292" s="734">
        <v>87800</v>
      </c>
      <c r="AE1292" s="734" t="s">
        <v>9653</v>
      </c>
      <c r="AF1292" s="734" t="s">
        <v>9656</v>
      </c>
      <c r="AG1292" s="734"/>
      <c r="AH1292" s="734"/>
      <c r="AI1292" s="734"/>
      <c r="AJ1292" s="734"/>
      <c r="AK1292" s="734"/>
      <c r="AL1292" s="734"/>
      <c r="AM1292" s="802"/>
      <c r="AN1292" s="738"/>
      <c r="AO1292" s="739"/>
      <c r="AP1292" s="691" t="s">
        <v>734</v>
      </c>
      <c r="AQ1292" s="712" t="s">
        <v>734</v>
      </c>
      <c r="AR1292" s="742" t="s">
        <v>748</v>
      </c>
      <c r="AS1292" s="742" t="s">
        <v>9657</v>
      </c>
      <c r="AT1292" s="712"/>
      <c r="AU1292" s="743">
        <v>42736</v>
      </c>
      <c r="AV1292" s="743">
        <v>44926</v>
      </c>
      <c r="AW1292" s="744">
        <v>87</v>
      </c>
      <c r="AX1292" s="803">
        <v>43098</v>
      </c>
      <c r="AY1292" s="742" t="s">
        <v>869</v>
      </c>
      <c r="AZ1292" s="803"/>
      <c r="BA1292" s="734"/>
      <c r="BB1292" s="734" t="s">
        <v>9175</v>
      </c>
      <c r="BC1292" s="734"/>
      <c r="BD1292" s="734"/>
      <c r="BE1292" s="767" t="s">
        <v>765</v>
      </c>
      <c r="BF1292" s="804" t="s">
        <v>871</v>
      </c>
      <c r="BG1292" s="746" t="s">
        <v>737</v>
      </c>
      <c r="BH1292" s="746"/>
      <c r="BI1292" s="747"/>
    </row>
    <row r="1293" spans="1:61" ht="101.25" customHeight="1">
      <c r="A1293" s="749">
        <v>640785630</v>
      </c>
      <c r="B1293" s="750">
        <v>64</v>
      </c>
      <c r="C1293" s="753" t="s">
        <v>884</v>
      </c>
      <c r="D1293" s="753"/>
      <c r="E1293" s="753" t="s">
        <v>885</v>
      </c>
      <c r="F1293" s="752"/>
      <c r="G1293" s="736" t="s">
        <v>747</v>
      </c>
      <c r="H1293" s="754" t="s">
        <v>748</v>
      </c>
      <c r="I1293" s="755">
        <v>500</v>
      </c>
      <c r="J1293" s="756" t="s">
        <v>749</v>
      </c>
      <c r="K1293" s="778" t="s">
        <v>9658</v>
      </c>
      <c r="L1293" s="758">
        <v>640001129</v>
      </c>
      <c r="M1293" s="733" t="s">
        <v>9659</v>
      </c>
      <c r="N1293" s="769" t="s">
        <v>9659</v>
      </c>
      <c r="O1293" s="734" t="s">
        <v>9660</v>
      </c>
      <c r="P1293" s="760"/>
      <c r="Q1293" s="736"/>
      <c r="R1293" s="736">
        <v>64300</v>
      </c>
      <c r="S1293" s="761" t="s">
        <v>1217</v>
      </c>
      <c r="T1293" s="728" t="s">
        <v>722</v>
      </c>
      <c r="U1293" s="737" t="s">
        <v>9661</v>
      </c>
      <c r="V1293" s="736"/>
      <c r="W1293" s="736"/>
      <c r="X1293" s="736"/>
      <c r="Y1293" s="736"/>
      <c r="Z1293" s="736" t="s">
        <v>9662</v>
      </c>
      <c r="AA1293" s="736"/>
      <c r="AB1293" s="734" t="s">
        <v>9663</v>
      </c>
      <c r="AC1293" s="736"/>
      <c r="AD1293" s="736">
        <v>64300</v>
      </c>
      <c r="AE1293" s="734" t="s">
        <v>1217</v>
      </c>
      <c r="AF1293" s="736" t="s">
        <v>9664</v>
      </c>
      <c r="AG1293" s="736"/>
      <c r="AH1293" s="736"/>
      <c r="AI1293" s="736"/>
      <c r="AJ1293" s="736"/>
      <c r="AK1293" s="736"/>
      <c r="AL1293" s="736"/>
      <c r="AM1293" s="763"/>
      <c r="AN1293" s="738"/>
      <c r="AO1293" s="739"/>
      <c r="AP1293" s="691" t="s">
        <v>734</v>
      </c>
      <c r="AQ1293" s="742" t="s">
        <v>734</v>
      </c>
      <c r="AR1293" s="742" t="s">
        <v>748</v>
      </c>
      <c r="AS1293" s="775" t="s">
        <v>9665</v>
      </c>
      <c r="AT1293" s="742"/>
      <c r="AU1293" s="743">
        <v>43831</v>
      </c>
      <c r="AV1293" s="743">
        <v>45657</v>
      </c>
      <c r="AW1293" s="744" t="s">
        <v>853</v>
      </c>
      <c r="AX1293" s="743"/>
      <c r="AY1293" s="742" t="s">
        <v>869</v>
      </c>
      <c r="AZ1293" s="775" t="s">
        <v>734</v>
      </c>
      <c r="BA1293" s="734"/>
      <c r="BB1293" s="736"/>
      <c r="BC1293" s="736"/>
      <c r="BD1293" s="736"/>
      <c r="BE1293" s="833" t="s">
        <v>1761</v>
      </c>
      <c r="BF1293" s="794" t="s">
        <v>1984</v>
      </c>
      <c r="BG1293" s="746" t="s">
        <v>737</v>
      </c>
      <c r="BH1293" s="746"/>
      <c r="BI1293" s="747"/>
    </row>
    <row r="1294" spans="1:61" ht="60.75" customHeight="1">
      <c r="A1294" s="749">
        <v>640781696</v>
      </c>
      <c r="B1294" s="750">
        <v>64</v>
      </c>
      <c r="C1294" s="753" t="s">
        <v>884</v>
      </c>
      <c r="D1294" s="753"/>
      <c r="E1294" s="753" t="s">
        <v>885</v>
      </c>
      <c r="F1294" s="752"/>
      <c r="G1294" s="736" t="s">
        <v>747</v>
      </c>
      <c r="H1294" s="754" t="s">
        <v>748</v>
      </c>
      <c r="I1294" s="755">
        <v>500</v>
      </c>
      <c r="J1294" s="756" t="s">
        <v>749</v>
      </c>
      <c r="K1294" s="778" t="s">
        <v>9666</v>
      </c>
      <c r="L1294" s="758">
        <v>640000733</v>
      </c>
      <c r="M1294" s="733" t="s">
        <v>9667</v>
      </c>
      <c r="N1294" s="769" t="s">
        <v>9667</v>
      </c>
      <c r="O1294" s="734" t="s">
        <v>9668</v>
      </c>
      <c r="P1294" s="760"/>
      <c r="Q1294" s="736"/>
      <c r="R1294" s="736">
        <v>64000</v>
      </c>
      <c r="S1294" s="761" t="s">
        <v>849</v>
      </c>
      <c r="T1294" s="728" t="s">
        <v>722</v>
      </c>
      <c r="U1294" s="737" t="s">
        <v>9669</v>
      </c>
      <c r="V1294" s="736"/>
      <c r="W1294" s="736"/>
      <c r="X1294" s="736"/>
      <c r="Y1294" s="736"/>
      <c r="Z1294" s="736" t="s">
        <v>9670</v>
      </c>
      <c r="AA1294" s="736"/>
      <c r="AB1294" s="734" t="s">
        <v>9668</v>
      </c>
      <c r="AC1294" s="736"/>
      <c r="AD1294" s="736">
        <v>64000</v>
      </c>
      <c r="AE1294" s="734" t="s">
        <v>849</v>
      </c>
      <c r="AF1294" s="736" t="s">
        <v>9670</v>
      </c>
      <c r="AG1294" s="736"/>
      <c r="AH1294" s="736"/>
      <c r="AI1294" s="736"/>
      <c r="AJ1294" s="734"/>
      <c r="AK1294" s="736"/>
      <c r="AL1294" s="736"/>
      <c r="AM1294" s="763"/>
      <c r="AN1294" s="738"/>
      <c r="AO1294" s="739"/>
      <c r="AP1294" s="691" t="s">
        <v>734</v>
      </c>
      <c r="AQ1294" s="742" t="s">
        <v>734</v>
      </c>
      <c r="AR1294" s="742" t="s">
        <v>748</v>
      </c>
      <c r="AS1294" s="742" t="s">
        <v>9671</v>
      </c>
      <c r="AT1294" s="742"/>
      <c r="AU1294" s="743">
        <v>43466</v>
      </c>
      <c r="AV1294" s="743">
        <v>45291</v>
      </c>
      <c r="AW1294" s="744" t="s">
        <v>853</v>
      </c>
      <c r="AX1294" s="743">
        <v>43661</v>
      </c>
      <c r="AY1294" s="742" t="s">
        <v>869</v>
      </c>
      <c r="AZ1294" s="775" t="s">
        <v>734</v>
      </c>
      <c r="BA1294" s="734"/>
      <c r="BB1294" s="736"/>
      <c r="BC1294" s="736"/>
      <c r="BD1294" s="736"/>
      <c r="BE1294" s="833" t="s">
        <v>1761</v>
      </c>
      <c r="BF1294" s="794" t="s">
        <v>1984</v>
      </c>
      <c r="BG1294" s="746" t="s">
        <v>737</v>
      </c>
      <c r="BH1294" s="746"/>
      <c r="BI1294" s="747"/>
    </row>
    <row r="1295" spans="1:61" ht="50.25" customHeight="1">
      <c r="A1295" s="846">
        <v>230780322</v>
      </c>
      <c r="B1295" s="820">
        <v>23</v>
      </c>
      <c r="C1295" s="753" t="s">
        <v>765</v>
      </c>
      <c r="D1295" s="728"/>
      <c r="E1295" s="753" t="s">
        <v>1035</v>
      </c>
      <c r="F1295" s="785"/>
      <c r="G1295" s="754" t="s">
        <v>747</v>
      </c>
      <c r="H1295" s="754" t="s">
        <v>748</v>
      </c>
      <c r="I1295" s="847">
        <v>500</v>
      </c>
      <c r="J1295" s="843" t="s">
        <v>749</v>
      </c>
      <c r="K1295" s="856" t="s">
        <v>9672</v>
      </c>
      <c r="L1295" s="786">
        <v>230000945</v>
      </c>
      <c r="M1295" s="733" t="s">
        <v>9673</v>
      </c>
      <c r="N1295" s="769" t="s">
        <v>9673</v>
      </c>
      <c r="O1295" s="734" t="s">
        <v>9674</v>
      </c>
      <c r="P1295" s="734"/>
      <c r="Q1295" s="760"/>
      <c r="R1295" s="736">
        <v>23460</v>
      </c>
      <c r="S1295" s="760" t="s">
        <v>9675</v>
      </c>
      <c r="T1295" s="728" t="s">
        <v>6571</v>
      </c>
      <c r="U1295" s="737" t="s">
        <v>9676</v>
      </c>
      <c r="V1295" s="736"/>
      <c r="W1295" s="734"/>
      <c r="X1295" s="736"/>
      <c r="Y1295" s="736"/>
      <c r="Z1295" s="736" t="s">
        <v>9677</v>
      </c>
      <c r="AA1295" s="736"/>
      <c r="AB1295" s="734" t="s">
        <v>9674</v>
      </c>
      <c r="AC1295" s="736"/>
      <c r="AD1295" s="736">
        <v>23460</v>
      </c>
      <c r="AE1295" s="734" t="s">
        <v>9675</v>
      </c>
      <c r="AF1295" s="736" t="s">
        <v>9677</v>
      </c>
      <c r="AG1295" s="853"/>
      <c r="AH1295" s="853"/>
      <c r="AI1295" s="853"/>
      <c r="AJ1295" s="853"/>
      <c r="AK1295" s="853"/>
      <c r="AL1295" s="853"/>
      <c r="AM1295" s="763"/>
      <c r="AN1295" s="738"/>
      <c r="AO1295" s="858"/>
      <c r="AP1295" s="904" t="s">
        <v>734</v>
      </c>
      <c r="AQ1295" s="859" t="s">
        <v>737</v>
      </c>
      <c r="AR1295" s="691"/>
      <c r="AS1295" s="752"/>
      <c r="AT1295" s="822" t="s">
        <v>1769</v>
      </c>
      <c r="AU1295" s="765" t="s">
        <v>763</v>
      </c>
      <c r="AV1295" s="765" t="s">
        <v>763</v>
      </c>
      <c r="AW1295" s="766" t="s">
        <v>763</v>
      </c>
      <c r="AX1295" s="765"/>
      <c r="AY1295" s="718"/>
      <c r="AZ1295" s="752"/>
      <c r="BA1295" s="791"/>
      <c r="BB1295" s="793"/>
      <c r="BC1295" s="793"/>
      <c r="BD1295" s="793"/>
      <c r="BE1295" s="773" t="s">
        <v>1049</v>
      </c>
      <c r="BF1295" s="785" t="s">
        <v>1050</v>
      </c>
      <c r="BG1295" s="746" t="s">
        <v>737</v>
      </c>
      <c r="BH1295" s="746"/>
      <c r="BI1295" s="747"/>
    </row>
    <row r="1296" spans="1:61" ht="120.75" customHeight="1">
      <c r="A1296" s="749">
        <v>640781324</v>
      </c>
      <c r="B1296" s="750">
        <v>64</v>
      </c>
      <c r="C1296" s="753" t="s">
        <v>884</v>
      </c>
      <c r="D1296" s="753"/>
      <c r="E1296" s="753" t="s">
        <v>885</v>
      </c>
      <c r="F1296" s="752"/>
      <c r="G1296" s="736" t="s">
        <v>747</v>
      </c>
      <c r="H1296" s="754" t="s">
        <v>748</v>
      </c>
      <c r="I1296" s="755">
        <v>500</v>
      </c>
      <c r="J1296" s="756" t="s">
        <v>749</v>
      </c>
      <c r="K1296" s="757" t="s">
        <v>9678</v>
      </c>
      <c r="L1296" s="758">
        <v>640000626</v>
      </c>
      <c r="M1296" s="733" t="s">
        <v>9679</v>
      </c>
      <c r="N1296" s="757" t="s">
        <v>9678</v>
      </c>
      <c r="O1296" s="734" t="s">
        <v>9680</v>
      </c>
      <c r="P1296" s="760"/>
      <c r="Q1296" s="736"/>
      <c r="R1296" s="736">
        <v>64470</v>
      </c>
      <c r="S1296" s="761" t="s">
        <v>9681</v>
      </c>
      <c r="T1296" s="728" t="s">
        <v>722</v>
      </c>
      <c r="U1296" s="737" t="s">
        <v>9682</v>
      </c>
      <c r="V1296" s="736"/>
      <c r="W1296" s="736"/>
      <c r="X1296" s="736"/>
      <c r="Y1296" s="736"/>
      <c r="Z1296" s="736" t="s">
        <v>9683</v>
      </c>
      <c r="AA1296" s="736"/>
      <c r="AB1296" s="734" t="s">
        <v>9684</v>
      </c>
      <c r="AC1296" s="736"/>
      <c r="AD1296" s="736">
        <v>64470</v>
      </c>
      <c r="AE1296" s="734" t="s">
        <v>9681</v>
      </c>
      <c r="AF1296" s="736" t="s">
        <v>9683</v>
      </c>
      <c r="AG1296" s="736"/>
      <c r="AH1296" s="736"/>
      <c r="AI1296" s="736"/>
      <c r="AJ1296" s="736"/>
      <c r="AK1296" s="736"/>
      <c r="AL1296" s="736"/>
      <c r="AM1296" s="763"/>
      <c r="AN1296" s="738"/>
      <c r="AO1296" s="764"/>
      <c r="AP1296" s="691" t="s">
        <v>734</v>
      </c>
      <c r="AQ1296" s="691" t="s">
        <v>737</v>
      </c>
      <c r="AR1296" s="691"/>
      <c r="AS1296" s="752"/>
      <c r="AT1296" s="691"/>
      <c r="AU1296" s="765" t="s">
        <v>763</v>
      </c>
      <c r="AV1296" s="765" t="s">
        <v>763</v>
      </c>
      <c r="AW1296" s="766" t="s">
        <v>853</v>
      </c>
      <c r="AX1296" s="765"/>
      <c r="AY1296" s="691"/>
      <c r="AZ1296" s="752"/>
      <c r="BA1296" s="734"/>
      <c r="BB1296" s="736"/>
      <c r="BC1296" s="736"/>
      <c r="BD1296" s="736"/>
      <c r="BE1296" s="833" t="s">
        <v>1761</v>
      </c>
      <c r="BF1296" s="794" t="s">
        <v>1984</v>
      </c>
      <c r="BG1296" s="746" t="s">
        <v>737</v>
      </c>
      <c r="BH1296" s="746"/>
      <c r="BI1296" s="747"/>
    </row>
    <row r="1297" spans="1:61" ht="62.25" customHeight="1">
      <c r="A1297" s="749">
        <v>640796058</v>
      </c>
      <c r="B1297" s="750">
        <v>64</v>
      </c>
      <c r="C1297" s="753" t="s">
        <v>884</v>
      </c>
      <c r="D1297" s="753"/>
      <c r="E1297" s="753" t="s">
        <v>885</v>
      </c>
      <c r="F1297" s="752"/>
      <c r="G1297" s="736" t="s">
        <v>747</v>
      </c>
      <c r="H1297" s="754" t="s">
        <v>748</v>
      </c>
      <c r="I1297" s="755">
        <v>500</v>
      </c>
      <c r="J1297" s="756" t="s">
        <v>749</v>
      </c>
      <c r="K1297" s="757" t="s">
        <v>9685</v>
      </c>
      <c r="L1297" s="758">
        <v>640786976</v>
      </c>
      <c r="M1297" s="733" t="s">
        <v>9686</v>
      </c>
      <c r="N1297" s="769" t="s">
        <v>9686</v>
      </c>
      <c r="O1297" s="734" t="s">
        <v>9687</v>
      </c>
      <c r="P1297" s="760"/>
      <c r="Q1297" s="736"/>
      <c r="R1297" s="736">
        <v>64530</v>
      </c>
      <c r="S1297" s="761" t="s">
        <v>5165</v>
      </c>
      <c r="T1297" s="728" t="s">
        <v>722</v>
      </c>
      <c r="U1297" s="737" t="s">
        <v>9688</v>
      </c>
      <c r="V1297" s="736"/>
      <c r="W1297" s="736"/>
      <c r="X1297" s="736"/>
      <c r="Y1297" s="736"/>
      <c r="Z1297" s="736" t="s">
        <v>9689</v>
      </c>
      <c r="AA1297" s="736"/>
      <c r="AB1297" s="734" t="s">
        <v>9690</v>
      </c>
      <c r="AC1297" s="736"/>
      <c r="AD1297" s="736">
        <v>64530</v>
      </c>
      <c r="AE1297" s="734" t="s">
        <v>5165</v>
      </c>
      <c r="AF1297" s="736" t="s">
        <v>9689</v>
      </c>
      <c r="AG1297" s="757"/>
      <c r="AH1297" s="736"/>
      <c r="AI1297" s="736"/>
      <c r="AJ1297" s="736"/>
      <c r="AK1297" s="736"/>
      <c r="AL1297" s="736"/>
      <c r="AM1297" s="763"/>
      <c r="AN1297" s="738"/>
      <c r="AO1297" s="764"/>
      <c r="AP1297" s="691" t="s">
        <v>734</v>
      </c>
      <c r="AQ1297" s="691" t="s">
        <v>737</v>
      </c>
      <c r="AR1297" s="691"/>
      <c r="AS1297" s="752"/>
      <c r="AT1297" s="691"/>
      <c r="AU1297" s="765" t="s">
        <v>763</v>
      </c>
      <c r="AV1297" s="765" t="s">
        <v>763</v>
      </c>
      <c r="AW1297" s="766" t="s">
        <v>853</v>
      </c>
      <c r="AX1297" s="765"/>
      <c r="AY1297" s="691"/>
      <c r="AZ1297" s="752"/>
      <c r="BA1297" s="734"/>
      <c r="BB1297" s="736"/>
      <c r="BC1297" s="736"/>
      <c r="BD1297" s="736"/>
      <c r="BE1297" s="833" t="s">
        <v>1761</v>
      </c>
      <c r="BF1297" s="794" t="s">
        <v>1984</v>
      </c>
      <c r="BG1297" s="746" t="s">
        <v>737</v>
      </c>
      <c r="BH1297" s="746"/>
      <c r="BI1297" s="747"/>
    </row>
    <row r="1298" spans="1:61" ht="59.25" customHeight="1">
      <c r="A1298" s="749">
        <v>330783333</v>
      </c>
      <c r="B1298" s="825">
        <v>33</v>
      </c>
      <c r="C1298" s="751" t="s">
        <v>1358</v>
      </c>
      <c r="D1298" s="752"/>
      <c r="E1298" s="727" t="s">
        <v>1411</v>
      </c>
      <c r="F1298" s="899"/>
      <c r="G1298" s="736" t="s">
        <v>747</v>
      </c>
      <c r="H1298" s="754" t="s">
        <v>748</v>
      </c>
      <c r="I1298" s="755">
        <v>500</v>
      </c>
      <c r="J1298" s="756" t="s">
        <v>749</v>
      </c>
      <c r="K1298" s="757" t="s">
        <v>9691</v>
      </c>
      <c r="L1298" s="758">
        <v>330001140</v>
      </c>
      <c r="M1298" s="733" t="s">
        <v>9692</v>
      </c>
      <c r="N1298" s="769" t="s">
        <v>9692</v>
      </c>
      <c r="O1298" s="734" t="s">
        <v>9693</v>
      </c>
      <c r="P1298" s="760"/>
      <c r="Q1298" s="736"/>
      <c r="R1298" s="736">
        <v>33610</v>
      </c>
      <c r="S1298" s="761" t="s">
        <v>8084</v>
      </c>
      <c r="T1298" s="728" t="s">
        <v>6571</v>
      </c>
      <c r="U1298" s="737" t="s">
        <v>9694</v>
      </c>
      <c r="V1298" s="736" t="s">
        <v>813</v>
      </c>
      <c r="W1298" s="736" t="s">
        <v>9695</v>
      </c>
      <c r="X1298" s="736" t="s">
        <v>9696</v>
      </c>
      <c r="Y1298" s="736" t="s">
        <v>954</v>
      </c>
      <c r="Z1298" s="736" t="s">
        <v>9697</v>
      </c>
      <c r="AA1298" s="736"/>
      <c r="AB1298" s="734" t="s">
        <v>9693</v>
      </c>
      <c r="AC1298" s="736"/>
      <c r="AD1298" s="736">
        <v>33610</v>
      </c>
      <c r="AE1298" s="734" t="s">
        <v>8084</v>
      </c>
      <c r="AF1298" s="736" t="s">
        <v>9697</v>
      </c>
      <c r="AG1298" s="736"/>
      <c r="AH1298" s="736"/>
      <c r="AI1298" s="736"/>
      <c r="AJ1298" s="736"/>
      <c r="AK1298" s="736"/>
      <c r="AL1298" s="736"/>
      <c r="AM1298" s="763"/>
      <c r="AN1298" s="738"/>
      <c r="AO1298" s="764"/>
      <c r="AP1298" s="691" t="s">
        <v>734</v>
      </c>
      <c r="AQ1298" s="691" t="s">
        <v>737</v>
      </c>
      <c r="AR1298" s="691"/>
      <c r="AS1298" s="752"/>
      <c r="AT1298" s="691"/>
      <c r="AU1298" s="765" t="s">
        <v>763</v>
      </c>
      <c r="AV1298" s="765" t="s">
        <v>763</v>
      </c>
      <c r="AW1298" s="766" t="s">
        <v>763</v>
      </c>
      <c r="AX1298" s="765"/>
      <c r="AY1298" s="691"/>
      <c r="AZ1298" s="752"/>
      <c r="BA1298" s="734"/>
      <c r="BB1298" s="736"/>
      <c r="BC1298" s="736"/>
      <c r="BD1298" s="736"/>
      <c r="BE1298" s="734" t="s">
        <v>765</v>
      </c>
      <c r="BF1298" s="753" t="s">
        <v>1942</v>
      </c>
      <c r="BG1298" s="746" t="s">
        <v>737</v>
      </c>
      <c r="BH1298" s="746"/>
      <c r="BI1298" s="747"/>
    </row>
    <row r="1299" spans="1:61" ht="40.15" customHeight="1">
      <c r="A1299" s="749">
        <v>400780706</v>
      </c>
      <c r="B1299" s="827">
        <v>40</v>
      </c>
      <c r="C1299" s="751" t="s">
        <v>713</v>
      </c>
      <c r="D1299" s="727"/>
      <c r="E1299" s="753" t="s">
        <v>1149</v>
      </c>
      <c r="F1299" s="752"/>
      <c r="G1299" s="736" t="s">
        <v>747</v>
      </c>
      <c r="H1299" s="754" t="s">
        <v>748</v>
      </c>
      <c r="I1299" s="755">
        <v>500</v>
      </c>
      <c r="J1299" s="756" t="s">
        <v>749</v>
      </c>
      <c r="K1299" s="757" t="s">
        <v>9698</v>
      </c>
      <c r="L1299" s="758">
        <v>400000378</v>
      </c>
      <c r="M1299" s="733" t="s">
        <v>9699</v>
      </c>
      <c r="N1299" s="769" t="s">
        <v>9699</v>
      </c>
      <c r="O1299" s="734" t="s">
        <v>9700</v>
      </c>
      <c r="P1299" s="734" t="s">
        <v>6709</v>
      </c>
      <c r="Q1299" s="736"/>
      <c r="R1299" s="736">
        <v>40400</v>
      </c>
      <c r="S1299" s="761" t="s">
        <v>7831</v>
      </c>
      <c r="T1299" s="728" t="s">
        <v>6571</v>
      </c>
      <c r="U1299" s="737" t="s">
        <v>9701</v>
      </c>
      <c r="V1299" s="736"/>
      <c r="W1299" s="736"/>
      <c r="X1299" s="736"/>
      <c r="Y1299" s="736"/>
      <c r="Z1299" s="736" t="s">
        <v>9702</v>
      </c>
      <c r="AA1299" s="736"/>
      <c r="AB1299" s="734" t="s">
        <v>9700</v>
      </c>
      <c r="AC1299" s="736" t="s">
        <v>6709</v>
      </c>
      <c r="AD1299" s="736">
        <v>40400</v>
      </c>
      <c r="AE1299" s="734" t="s">
        <v>7831</v>
      </c>
      <c r="AF1299" s="736" t="s">
        <v>9702</v>
      </c>
      <c r="AG1299" s="736"/>
      <c r="AH1299" s="736"/>
      <c r="AI1299" s="736"/>
      <c r="AJ1299" s="736"/>
      <c r="AK1299" s="736"/>
      <c r="AL1299" s="736"/>
      <c r="AM1299" s="763"/>
      <c r="AN1299" s="738"/>
      <c r="AO1299" s="764"/>
      <c r="AP1299" s="691" t="s">
        <v>734</v>
      </c>
      <c r="AQ1299" s="691" t="s">
        <v>737</v>
      </c>
      <c r="AR1299" s="691"/>
      <c r="AS1299" s="752"/>
      <c r="AT1299" s="691"/>
      <c r="AU1299" s="765" t="s">
        <v>763</v>
      </c>
      <c r="AV1299" s="765" t="s">
        <v>763</v>
      </c>
      <c r="AW1299" s="766" t="s">
        <v>763</v>
      </c>
      <c r="AX1299" s="765"/>
      <c r="AY1299" s="691"/>
      <c r="AZ1299" s="752"/>
      <c r="BA1299" s="734"/>
      <c r="BB1299" s="736"/>
      <c r="BC1299" s="736"/>
      <c r="BD1299" s="736"/>
      <c r="BE1299" s="767" t="s">
        <v>1579</v>
      </c>
      <c r="BF1299" s="794" t="s">
        <v>902</v>
      </c>
      <c r="BG1299" s="746" t="s">
        <v>737</v>
      </c>
      <c r="BH1299" s="746"/>
      <c r="BI1299" s="747"/>
    </row>
    <row r="1300" spans="1:61" ht="40.15" customHeight="1">
      <c r="A1300" s="749">
        <v>400790630</v>
      </c>
      <c r="B1300" s="827">
        <v>40</v>
      </c>
      <c r="C1300" s="751" t="s">
        <v>713</v>
      </c>
      <c r="D1300" s="727"/>
      <c r="E1300" s="753" t="s">
        <v>1149</v>
      </c>
      <c r="F1300" s="752"/>
      <c r="G1300" s="736" t="s">
        <v>769</v>
      </c>
      <c r="H1300" s="754" t="s">
        <v>770</v>
      </c>
      <c r="I1300" s="770">
        <v>354</v>
      </c>
      <c r="J1300" s="771" t="s">
        <v>771</v>
      </c>
      <c r="K1300" s="757" t="s">
        <v>9703</v>
      </c>
      <c r="L1300" s="758">
        <v>400000378</v>
      </c>
      <c r="M1300" s="733" t="s">
        <v>9699</v>
      </c>
      <c r="N1300" s="769" t="s">
        <v>9699</v>
      </c>
      <c r="O1300" s="760" t="s">
        <v>9704</v>
      </c>
      <c r="P1300" s="760" t="s">
        <v>9705</v>
      </c>
      <c r="Q1300" s="736" t="s">
        <v>6709</v>
      </c>
      <c r="R1300" s="736">
        <v>40400</v>
      </c>
      <c r="S1300" s="761" t="s">
        <v>7831</v>
      </c>
      <c r="T1300" s="728" t="s">
        <v>6571</v>
      </c>
      <c r="U1300" s="737" t="s">
        <v>9706</v>
      </c>
      <c r="V1300" s="736"/>
      <c r="W1300" s="736"/>
      <c r="X1300" s="736"/>
      <c r="Y1300" s="736"/>
      <c r="Z1300" s="736" t="s">
        <v>9702</v>
      </c>
      <c r="AA1300" s="736"/>
      <c r="AB1300" s="734" t="s">
        <v>9707</v>
      </c>
      <c r="AC1300" s="736" t="s">
        <v>6709</v>
      </c>
      <c r="AD1300" s="736">
        <v>40400</v>
      </c>
      <c r="AE1300" s="734" t="s">
        <v>7831</v>
      </c>
      <c r="AF1300" s="736" t="s">
        <v>9702</v>
      </c>
      <c r="AG1300" s="736"/>
      <c r="AH1300" s="736"/>
      <c r="AI1300" s="736"/>
      <c r="AJ1300" s="736"/>
      <c r="AK1300" s="736"/>
      <c r="AL1300" s="736"/>
      <c r="AM1300" s="763"/>
      <c r="AN1300" s="738"/>
      <c r="AO1300" s="764"/>
      <c r="AP1300" s="839" t="s">
        <v>6638</v>
      </c>
      <c r="AQ1300" s="691" t="s">
        <v>737</v>
      </c>
      <c r="AR1300" s="691"/>
      <c r="AS1300" s="752"/>
      <c r="AT1300" s="691"/>
      <c r="AU1300" s="765" t="s">
        <v>763</v>
      </c>
      <c r="AV1300" s="765" t="s">
        <v>763</v>
      </c>
      <c r="AW1300" s="766" t="s">
        <v>763</v>
      </c>
      <c r="AX1300" s="765"/>
      <c r="AY1300" s="691"/>
      <c r="AZ1300" s="752"/>
      <c r="BA1300" s="734"/>
      <c r="BB1300" s="736"/>
      <c r="BC1300" s="736"/>
      <c r="BD1300" s="736"/>
      <c r="BE1300" s="767" t="s">
        <v>4958</v>
      </c>
      <c r="BF1300" s="794" t="s">
        <v>902</v>
      </c>
      <c r="BG1300" s="746" t="s">
        <v>737</v>
      </c>
      <c r="BH1300" s="746"/>
      <c r="BI1300" s="747"/>
    </row>
    <row r="1301" spans="1:61" ht="40.15" customHeight="1">
      <c r="A1301" s="879">
        <v>860784917</v>
      </c>
      <c r="B1301" s="880">
        <v>86</v>
      </c>
      <c r="C1301" s="727" t="s">
        <v>1358</v>
      </c>
      <c r="D1301" s="727"/>
      <c r="E1301" s="728" t="s">
        <v>714</v>
      </c>
      <c r="F1301" s="728"/>
      <c r="G1301" s="727" t="s">
        <v>747</v>
      </c>
      <c r="H1301" s="727" t="s">
        <v>748</v>
      </c>
      <c r="I1301" s="730">
        <v>500</v>
      </c>
      <c r="J1301" s="727" t="s">
        <v>749</v>
      </c>
      <c r="K1301" s="939" t="s">
        <v>9708</v>
      </c>
      <c r="L1301" s="945">
        <v>860000124</v>
      </c>
      <c r="M1301" s="733" t="s">
        <v>4400</v>
      </c>
      <c r="N1301" s="769" t="s">
        <v>9709</v>
      </c>
      <c r="O1301" s="734" t="s">
        <v>9710</v>
      </c>
      <c r="P1301" s="734" t="s">
        <v>1386</v>
      </c>
      <c r="Q1301" s="727"/>
      <c r="R1301" s="736">
        <v>86110</v>
      </c>
      <c r="S1301" s="734" t="s">
        <v>9711</v>
      </c>
      <c r="T1301" s="728" t="s">
        <v>6571</v>
      </c>
      <c r="U1301" s="737" t="s">
        <v>9712</v>
      </c>
      <c r="V1301" s="727" t="s">
        <v>813</v>
      </c>
      <c r="W1301" s="727"/>
      <c r="X1301" s="727"/>
      <c r="Y1301" s="727" t="s">
        <v>954</v>
      </c>
      <c r="Z1301" s="734" t="s">
        <v>9713</v>
      </c>
      <c r="AA1301" s="727"/>
      <c r="AB1301" s="734" t="s">
        <v>9714</v>
      </c>
      <c r="AC1301" s="734"/>
      <c r="AD1301" s="734">
        <v>86110</v>
      </c>
      <c r="AE1301" s="734" t="s">
        <v>9711</v>
      </c>
      <c r="AF1301" s="734" t="s">
        <v>9713</v>
      </c>
      <c r="AG1301" s="727"/>
      <c r="AH1301" s="727"/>
      <c r="AI1301" s="727"/>
      <c r="AJ1301" s="727"/>
      <c r="AK1301" s="727"/>
      <c r="AL1301" s="727"/>
      <c r="AM1301" s="738"/>
      <c r="AN1301" s="738"/>
      <c r="AO1301" s="739"/>
      <c r="AP1301" s="691" t="s">
        <v>734</v>
      </c>
      <c r="AQ1301" s="781" t="s">
        <v>734</v>
      </c>
      <c r="AR1301" s="742" t="s">
        <v>748</v>
      </c>
      <c r="AS1301" s="781" t="s">
        <v>9715</v>
      </c>
      <c r="AT1301" s="781"/>
      <c r="AU1301" s="743">
        <v>43830</v>
      </c>
      <c r="AV1301" s="743">
        <v>45656</v>
      </c>
      <c r="AW1301" s="744">
        <v>86</v>
      </c>
      <c r="AX1301" s="940" t="s">
        <v>4024</v>
      </c>
      <c r="AY1301" s="781" t="s">
        <v>869</v>
      </c>
      <c r="AZ1301" s="781" t="s">
        <v>734</v>
      </c>
      <c r="BA1301" s="773"/>
      <c r="BB1301" s="727"/>
      <c r="BC1301" s="734"/>
      <c r="BD1301" s="734"/>
      <c r="BE1301" s="845" t="s">
        <v>3176</v>
      </c>
      <c r="BF1301" s="723" t="s">
        <v>738</v>
      </c>
      <c r="BG1301" s="746" t="s">
        <v>737</v>
      </c>
      <c r="BH1301" s="746"/>
      <c r="BI1301" s="747"/>
    </row>
    <row r="1302" spans="1:61" ht="40.15" customHeight="1">
      <c r="A1302" s="805">
        <v>160000394</v>
      </c>
      <c r="B1302" s="712">
        <v>16</v>
      </c>
      <c r="C1302" s="727" t="s">
        <v>842</v>
      </c>
      <c r="D1302" s="727"/>
      <c r="E1302" s="797" t="s">
        <v>927</v>
      </c>
      <c r="F1302" s="798"/>
      <c r="G1302" s="791" t="s">
        <v>715</v>
      </c>
      <c r="H1302" s="791" t="s">
        <v>715</v>
      </c>
      <c r="I1302" s="730">
        <v>183</v>
      </c>
      <c r="J1302" s="727" t="s">
        <v>741</v>
      </c>
      <c r="K1302" s="878" t="s">
        <v>9716</v>
      </c>
      <c r="L1302" s="800">
        <v>160005955</v>
      </c>
      <c r="M1302" s="733" t="s">
        <v>9717</v>
      </c>
      <c r="N1302" s="769" t="s">
        <v>9717</v>
      </c>
      <c r="O1302" s="734" t="s">
        <v>9718</v>
      </c>
      <c r="P1302" s="734"/>
      <c r="Q1302" s="798"/>
      <c r="R1302" s="736">
        <v>16100</v>
      </c>
      <c r="S1302" s="734" t="s">
        <v>9719</v>
      </c>
      <c r="T1302" s="728" t="s">
        <v>722</v>
      </c>
      <c r="U1302" s="737" t="s">
        <v>9720</v>
      </c>
      <c r="V1302" s="798"/>
      <c r="W1302" s="798"/>
      <c r="X1302" s="798"/>
      <c r="Y1302" s="798"/>
      <c r="Z1302" s="734" t="s">
        <v>9721</v>
      </c>
      <c r="AA1302" s="1013" t="s">
        <v>9722</v>
      </c>
      <c r="AB1302" s="734" t="s">
        <v>9718</v>
      </c>
      <c r="AC1302" s="734"/>
      <c r="AD1302" s="734">
        <v>16100</v>
      </c>
      <c r="AE1302" s="734" t="s">
        <v>9719</v>
      </c>
      <c r="AF1302" s="734" t="s">
        <v>9721</v>
      </c>
      <c r="AG1302" s="798" t="s">
        <v>813</v>
      </c>
      <c r="AH1302" s="798" t="s">
        <v>9723</v>
      </c>
      <c r="AI1302" s="798" t="s">
        <v>7044</v>
      </c>
      <c r="AJ1302" s="798" t="s">
        <v>9724</v>
      </c>
      <c r="AK1302" s="798"/>
      <c r="AL1302" s="798"/>
      <c r="AM1302" s="802"/>
      <c r="AN1302" s="802"/>
      <c r="AO1302" s="772"/>
      <c r="AP1302" s="789" t="s">
        <v>734</v>
      </c>
      <c r="AQ1302" s="712" t="s">
        <v>734</v>
      </c>
      <c r="AR1302" s="742" t="s">
        <v>715</v>
      </c>
      <c r="AS1302" s="810" t="s">
        <v>9725</v>
      </c>
      <c r="AT1302" s="897"/>
      <c r="AU1302" s="743">
        <v>44562</v>
      </c>
      <c r="AV1302" s="743">
        <v>46387</v>
      </c>
      <c r="AW1302" s="744">
        <v>16</v>
      </c>
      <c r="AX1302" s="811">
        <v>44561</v>
      </c>
      <c r="AY1302" s="810" t="s">
        <v>9726</v>
      </c>
      <c r="AZ1302" s="810" t="s">
        <v>737</v>
      </c>
      <c r="BA1302" s="734"/>
      <c r="BB1302" s="734"/>
      <c r="BC1302" s="734"/>
      <c r="BD1302" s="734"/>
      <c r="BE1302" s="845" t="s">
        <v>1693</v>
      </c>
      <c r="BF1302" s="804" t="s">
        <v>947</v>
      </c>
      <c r="BG1302" s="746" t="s">
        <v>737</v>
      </c>
      <c r="BH1302" s="746"/>
      <c r="BI1302" s="747"/>
    </row>
    <row r="1303" spans="1:61" ht="40.15" customHeight="1">
      <c r="A1303" s="805">
        <v>160003836</v>
      </c>
      <c r="B1303" s="810">
        <v>16</v>
      </c>
      <c r="C1303" s="727" t="s">
        <v>842</v>
      </c>
      <c r="D1303" s="727"/>
      <c r="E1303" s="797" t="s">
        <v>927</v>
      </c>
      <c r="F1303" s="798"/>
      <c r="G1303" s="791" t="s">
        <v>715</v>
      </c>
      <c r="H1303" s="791" t="s">
        <v>715</v>
      </c>
      <c r="I1303" s="730">
        <v>246</v>
      </c>
      <c r="J1303" s="727" t="s">
        <v>803</v>
      </c>
      <c r="K1303" s="807" t="s">
        <v>9727</v>
      </c>
      <c r="L1303" s="800">
        <v>160005955</v>
      </c>
      <c r="M1303" s="733" t="s">
        <v>9717</v>
      </c>
      <c r="N1303" s="769" t="s">
        <v>9717</v>
      </c>
      <c r="O1303" s="734" t="s">
        <v>9718</v>
      </c>
      <c r="P1303" s="734"/>
      <c r="Q1303" s="798"/>
      <c r="R1303" s="736">
        <v>16100</v>
      </c>
      <c r="S1303" s="734" t="s">
        <v>9719</v>
      </c>
      <c r="T1303" s="728" t="s">
        <v>722</v>
      </c>
      <c r="U1303" s="737" t="s">
        <v>9728</v>
      </c>
      <c r="V1303" s="798"/>
      <c r="W1303" s="798"/>
      <c r="X1303" s="798"/>
      <c r="Y1303" s="798"/>
      <c r="Z1303" s="808" t="s">
        <v>9729</v>
      </c>
      <c r="AA1303" s="808" t="s">
        <v>9730</v>
      </c>
      <c r="AB1303" s="734" t="s">
        <v>9718</v>
      </c>
      <c r="AC1303" s="734"/>
      <c r="AD1303" s="734">
        <v>16100</v>
      </c>
      <c r="AE1303" s="734" t="s">
        <v>9719</v>
      </c>
      <c r="AF1303" s="734" t="s">
        <v>9721</v>
      </c>
      <c r="AG1303" s="798" t="s">
        <v>813</v>
      </c>
      <c r="AH1303" s="798" t="s">
        <v>9723</v>
      </c>
      <c r="AI1303" s="798" t="s">
        <v>7044</v>
      </c>
      <c r="AJ1303" s="798" t="s">
        <v>9724</v>
      </c>
      <c r="AK1303" s="798"/>
      <c r="AL1303" s="798"/>
      <c r="AM1303" s="802"/>
      <c r="AN1303" s="802"/>
      <c r="AO1303" s="772"/>
      <c r="AP1303" s="789" t="s">
        <v>734</v>
      </c>
      <c r="AQ1303" s="712" t="s">
        <v>734</v>
      </c>
      <c r="AR1303" s="742" t="s">
        <v>715</v>
      </c>
      <c r="AS1303" s="810" t="s">
        <v>9725</v>
      </c>
      <c r="AT1303" s="897"/>
      <c r="AU1303" s="743">
        <v>44562</v>
      </c>
      <c r="AV1303" s="743">
        <v>46387</v>
      </c>
      <c r="AW1303" s="744">
        <v>16</v>
      </c>
      <c r="AX1303" s="811">
        <v>44561</v>
      </c>
      <c r="AY1303" s="810" t="s">
        <v>9726</v>
      </c>
      <c r="AZ1303" s="810" t="s">
        <v>737</v>
      </c>
      <c r="BA1303" s="734"/>
      <c r="BB1303" s="734"/>
      <c r="BC1303" s="734"/>
      <c r="BD1303" s="734"/>
      <c r="BE1303" s="845" t="s">
        <v>1693</v>
      </c>
      <c r="BF1303" s="804" t="s">
        <v>947</v>
      </c>
      <c r="BG1303" s="746" t="s">
        <v>737</v>
      </c>
      <c r="BH1303" s="746"/>
      <c r="BI1303" s="747"/>
    </row>
    <row r="1304" spans="1:61" ht="40.15" customHeight="1">
      <c r="A1304" s="805">
        <v>160014437</v>
      </c>
      <c r="B1304" s="810">
        <v>16</v>
      </c>
      <c r="C1304" s="727" t="s">
        <v>842</v>
      </c>
      <c r="D1304" s="727"/>
      <c r="E1304" s="797" t="s">
        <v>927</v>
      </c>
      <c r="F1304" s="798"/>
      <c r="G1304" s="791" t="s">
        <v>715</v>
      </c>
      <c r="H1304" s="791" t="s">
        <v>715</v>
      </c>
      <c r="I1304" s="730">
        <v>188</v>
      </c>
      <c r="J1304" s="816" t="s">
        <v>985</v>
      </c>
      <c r="K1304" s="807" t="s">
        <v>9731</v>
      </c>
      <c r="L1304" s="800">
        <v>160005955</v>
      </c>
      <c r="M1304" s="733" t="s">
        <v>9717</v>
      </c>
      <c r="N1304" s="769" t="s">
        <v>9717</v>
      </c>
      <c r="O1304" s="734" t="s">
        <v>9718</v>
      </c>
      <c r="P1304" s="734"/>
      <c r="Q1304" s="798"/>
      <c r="R1304" s="736">
        <v>16100</v>
      </c>
      <c r="S1304" s="734" t="s">
        <v>9719</v>
      </c>
      <c r="T1304" s="728" t="s">
        <v>722</v>
      </c>
      <c r="U1304" s="737" t="s">
        <v>9732</v>
      </c>
      <c r="V1304" s="798"/>
      <c r="W1304" s="798"/>
      <c r="X1304" s="798"/>
      <c r="Y1304" s="798"/>
      <c r="Z1304" s="734" t="s">
        <v>9721</v>
      </c>
      <c r="AA1304" s="808"/>
      <c r="AB1304" s="734" t="s">
        <v>9718</v>
      </c>
      <c r="AC1304" s="734"/>
      <c r="AD1304" s="734">
        <v>16100</v>
      </c>
      <c r="AE1304" s="734" t="s">
        <v>9719</v>
      </c>
      <c r="AF1304" s="734" t="s">
        <v>9721</v>
      </c>
      <c r="AG1304" s="798"/>
      <c r="AH1304" s="798"/>
      <c r="AI1304" s="798"/>
      <c r="AJ1304" s="798"/>
      <c r="AK1304" s="798"/>
      <c r="AL1304" s="798"/>
      <c r="AM1304" s="802"/>
      <c r="AN1304" s="802"/>
      <c r="AO1304" s="772"/>
      <c r="AP1304" s="789" t="s">
        <v>734</v>
      </c>
      <c r="AQ1304" s="712" t="s">
        <v>734</v>
      </c>
      <c r="AR1304" s="742" t="s">
        <v>715</v>
      </c>
      <c r="AS1304" s="810" t="s">
        <v>9725</v>
      </c>
      <c r="AT1304" s="897"/>
      <c r="AU1304" s="743">
        <v>44562</v>
      </c>
      <c r="AV1304" s="743">
        <v>46387</v>
      </c>
      <c r="AW1304" s="744">
        <v>16</v>
      </c>
      <c r="AX1304" s="811">
        <v>44561</v>
      </c>
      <c r="AY1304" s="810" t="s">
        <v>9726</v>
      </c>
      <c r="AZ1304" s="810" t="s">
        <v>737</v>
      </c>
      <c r="BA1304" s="734"/>
      <c r="BB1304" s="734" t="s">
        <v>9733</v>
      </c>
      <c r="BC1304" s="734"/>
      <c r="BD1304" s="734"/>
      <c r="BE1304" s="845" t="s">
        <v>1693</v>
      </c>
      <c r="BF1304" s="804" t="s">
        <v>947</v>
      </c>
      <c r="BG1304" s="746" t="s">
        <v>737</v>
      </c>
      <c r="BH1304" s="746"/>
      <c r="BI1304" s="747"/>
    </row>
    <row r="1305" spans="1:61" ht="40.15" customHeight="1">
      <c r="A1305" s="1073">
        <v>160017554</v>
      </c>
      <c r="B1305" s="781">
        <v>16</v>
      </c>
      <c r="C1305" s="727" t="s">
        <v>842</v>
      </c>
      <c r="D1305" s="727"/>
      <c r="E1305" s="797" t="s">
        <v>927</v>
      </c>
      <c r="F1305" s="727"/>
      <c r="G1305" s="734" t="s">
        <v>715</v>
      </c>
      <c r="H1305" s="734" t="s">
        <v>715</v>
      </c>
      <c r="I1305" s="730">
        <v>445</v>
      </c>
      <c r="J1305" s="816" t="s">
        <v>1023</v>
      </c>
      <c r="K1305" s="881" t="s">
        <v>9734</v>
      </c>
      <c r="L1305" s="800">
        <v>160005955</v>
      </c>
      <c r="M1305" s="733" t="s">
        <v>9717</v>
      </c>
      <c r="N1305" s="769" t="s">
        <v>9717</v>
      </c>
      <c r="O1305" s="734" t="s">
        <v>9718</v>
      </c>
      <c r="P1305" s="734"/>
      <c r="Q1305" s="798"/>
      <c r="R1305" s="736">
        <v>16100</v>
      </c>
      <c r="S1305" s="734" t="s">
        <v>9719</v>
      </c>
      <c r="T1305" s="728" t="s">
        <v>722</v>
      </c>
      <c r="U1305" s="737" t="s">
        <v>9735</v>
      </c>
      <c r="V1305" s="798" t="s">
        <v>813</v>
      </c>
      <c r="W1305" s="798" t="s">
        <v>9736</v>
      </c>
      <c r="X1305" s="798" t="s">
        <v>8494</v>
      </c>
      <c r="Y1305" s="798"/>
      <c r="Z1305" s="734" t="s">
        <v>9737</v>
      </c>
      <c r="AA1305" s="808"/>
      <c r="AB1305" s="734" t="s">
        <v>9718</v>
      </c>
      <c r="AC1305" s="734"/>
      <c r="AD1305" s="734">
        <v>16100</v>
      </c>
      <c r="AE1305" s="734" t="s">
        <v>9719</v>
      </c>
      <c r="AF1305" s="734" t="s">
        <v>9721</v>
      </c>
      <c r="AG1305" s="798"/>
      <c r="AH1305" s="798"/>
      <c r="AI1305" s="798"/>
      <c r="AJ1305" s="798"/>
      <c r="AK1305" s="798"/>
      <c r="AL1305" s="798"/>
      <c r="AM1305" s="802"/>
      <c r="AN1305" s="802"/>
      <c r="AO1305" s="772">
        <v>44713</v>
      </c>
      <c r="AP1305" s="789" t="s">
        <v>734</v>
      </c>
      <c r="AQ1305" s="712" t="s">
        <v>734</v>
      </c>
      <c r="AR1305" s="742" t="s">
        <v>715</v>
      </c>
      <c r="AS1305" s="810" t="s">
        <v>9725</v>
      </c>
      <c r="AT1305" s="897"/>
      <c r="AU1305" s="743">
        <v>44562</v>
      </c>
      <c r="AV1305" s="743">
        <v>46387</v>
      </c>
      <c r="AW1305" s="744">
        <v>16</v>
      </c>
      <c r="AX1305" s="811">
        <v>44561</v>
      </c>
      <c r="AY1305" s="810" t="s">
        <v>9726</v>
      </c>
      <c r="AZ1305" s="810" t="s">
        <v>737</v>
      </c>
      <c r="BA1305" s="1074"/>
      <c r="BB1305" s="773" t="s">
        <v>9738</v>
      </c>
      <c r="BC1305" s="734"/>
      <c r="BD1305" s="734"/>
      <c r="BE1305" s="845" t="s">
        <v>1693</v>
      </c>
      <c r="BF1305" s="804"/>
      <c r="BG1305" s="746" t="s">
        <v>737</v>
      </c>
      <c r="BH1305" s="746"/>
      <c r="BI1305" s="747"/>
    </row>
    <row r="1306" spans="1:61" ht="40.15" customHeight="1">
      <c r="A1306" s="805">
        <v>160017604</v>
      </c>
      <c r="B1306" s="810">
        <v>16</v>
      </c>
      <c r="C1306" s="727" t="s">
        <v>842</v>
      </c>
      <c r="D1306" s="727"/>
      <c r="E1306" s="797" t="s">
        <v>927</v>
      </c>
      <c r="F1306" s="798"/>
      <c r="G1306" s="791" t="s">
        <v>715</v>
      </c>
      <c r="H1306" s="791" t="s">
        <v>715</v>
      </c>
      <c r="I1306" s="730">
        <v>182</v>
      </c>
      <c r="J1306" s="816" t="s">
        <v>716</v>
      </c>
      <c r="K1306" s="807" t="s">
        <v>9739</v>
      </c>
      <c r="L1306" s="800">
        <v>160005955</v>
      </c>
      <c r="M1306" s="733" t="s">
        <v>9717</v>
      </c>
      <c r="N1306" s="769" t="s">
        <v>9717</v>
      </c>
      <c r="O1306" s="734" t="s">
        <v>9718</v>
      </c>
      <c r="P1306" s="734"/>
      <c r="Q1306" s="798"/>
      <c r="R1306" s="736">
        <v>16100</v>
      </c>
      <c r="S1306" s="734" t="s">
        <v>9719</v>
      </c>
      <c r="T1306" s="728" t="s">
        <v>722</v>
      </c>
      <c r="U1306" s="737" t="s">
        <v>9720</v>
      </c>
      <c r="V1306" s="798"/>
      <c r="W1306" s="798"/>
      <c r="X1306" s="798"/>
      <c r="Y1306" s="798"/>
      <c r="Z1306" s="734" t="s">
        <v>9721</v>
      </c>
      <c r="AA1306" s="734" t="s">
        <v>9722</v>
      </c>
      <c r="AB1306" s="734" t="s">
        <v>9718</v>
      </c>
      <c r="AC1306" s="734"/>
      <c r="AD1306" s="734">
        <v>16100</v>
      </c>
      <c r="AE1306" s="734" t="s">
        <v>9719</v>
      </c>
      <c r="AF1306" s="734" t="s">
        <v>9721</v>
      </c>
      <c r="AG1306" s="798" t="s">
        <v>813</v>
      </c>
      <c r="AH1306" s="798" t="s">
        <v>9723</v>
      </c>
      <c r="AI1306" s="798" t="s">
        <v>7044</v>
      </c>
      <c r="AJ1306" s="798" t="s">
        <v>9724</v>
      </c>
      <c r="AK1306" s="798"/>
      <c r="AL1306" s="798"/>
      <c r="AM1306" s="802"/>
      <c r="AN1306" s="802"/>
      <c r="AO1306" s="941">
        <v>44796</v>
      </c>
      <c r="AP1306" s="789" t="s">
        <v>734</v>
      </c>
      <c r="AQ1306" s="712" t="s">
        <v>734</v>
      </c>
      <c r="AR1306" s="742" t="s">
        <v>715</v>
      </c>
      <c r="AS1306" s="810" t="s">
        <v>9725</v>
      </c>
      <c r="AT1306" s="897"/>
      <c r="AU1306" s="743">
        <v>44562</v>
      </c>
      <c r="AV1306" s="743">
        <v>46387</v>
      </c>
      <c r="AW1306" s="744">
        <v>16</v>
      </c>
      <c r="AX1306" s="811">
        <v>44561</v>
      </c>
      <c r="AY1306" s="810" t="s">
        <v>9726</v>
      </c>
      <c r="AZ1306" s="810" t="s">
        <v>737</v>
      </c>
      <c r="BA1306" s="734"/>
      <c r="BB1306" s="734" t="s">
        <v>9740</v>
      </c>
      <c r="BC1306" s="734"/>
      <c r="BD1306" s="734"/>
      <c r="BE1306" s="845" t="s">
        <v>1693</v>
      </c>
      <c r="BF1306" s="804"/>
      <c r="BG1306" s="746" t="s">
        <v>737</v>
      </c>
      <c r="BH1306" s="746"/>
      <c r="BI1306" s="747"/>
    </row>
    <row r="1307" spans="1:61" ht="54.75" customHeight="1">
      <c r="A1307" s="749">
        <v>330799784</v>
      </c>
      <c r="B1307" s="825">
        <v>33</v>
      </c>
      <c r="C1307" s="751" t="s">
        <v>1277</v>
      </c>
      <c r="D1307" s="752"/>
      <c r="E1307" s="753" t="s">
        <v>1055</v>
      </c>
      <c r="F1307" s="826"/>
      <c r="G1307" s="736" t="s">
        <v>747</v>
      </c>
      <c r="H1307" s="754" t="s">
        <v>748</v>
      </c>
      <c r="I1307" s="755">
        <v>500</v>
      </c>
      <c r="J1307" s="756" t="s">
        <v>749</v>
      </c>
      <c r="K1307" s="757" t="s">
        <v>9741</v>
      </c>
      <c r="L1307" s="758">
        <v>920018918</v>
      </c>
      <c r="M1307" s="733" t="s">
        <v>9742</v>
      </c>
      <c r="N1307" s="807" t="s">
        <v>9743</v>
      </c>
      <c r="O1307" s="734" t="s">
        <v>9744</v>
      </c>
      <c r="P1307" s="760"/>
      <c r="Q1307" s="736"/>
      <c r="R1307" s="736">
        <v>33350</v>
      </c>
      <c r="S1307" s="761" t="s">
        <v>9745</v>
      </c>
      <c r="T1307" s="728" t="s">
        <v>2084</v>
      </c>
      <c r="U1307" s="737" t="s">
        <v>9746</v>
      </c>
      <c r="V1307" s="736"/>
      <c r="W1307" s="736"/>
      <c r="X1307" s="736"/>
      <c r="Y1307" s="736"/>
      <c r="Z1307" s="736" t="s">
        <v>9747</v>
      </c>
      <c r="AA1307" s="736"/>
      <c r="AB1307" s="734" t="s">
        <v>9748</v>
      </c>
      <c r="AC1307" s="736"/>
      <c r="AD1307" s="736">
        <v>92813</v>
      </c>
      <c r="AE1307" s="734" t="s">
        <v>9749</v>
      </c>
      <c r="AF1307" s="736" t="s">
        <v>9750</v>
      </c>
      <c r="AG1307" s="736"/>
      <c r="AH1307" s="736"/>
      <c r="AI1307" s="736"/>
      <c r="AJ1307" s="736"/>
      <c r="AK1307" s="736"/>
      <c r="AL1307" s="736"/>
      <c r="AM1307" s="763"/>
      <c r="AN1307" s="738"/>
      <c r="AO1307" s="739"/>
      <c r="AP1307" s="691" t="s">
        <v>734</v>
      </c>
      <c r="AQ1307" s="742" t="s">
        <v>734</v>
      </c>
      <c r="AR1307" s="742" t="s">
        <v>748</v>
      </c>
      <c r="AS1307" s="775" t="s">
        <v>9751</v>
      </c>
      <c r="AT1307" s="742"/>
      <c r="AU1307" s="743">
        <v>44197</v>
      </c>
      <c r="AV1307" s="743">
        <v>46022</v>
      </c>
      <c r="AW1307" s="744">
        <v>33</v>
      </c>
      <c r="AX1307" s="743">
        <v>44197</v>
      </c>
      <c r="AY1307" s="742" t="s">
        <v>9752</v>
      </c>
      <c r="AZ1307" s="775" t="s">
        <v>734</v>
      </c>
      <c r="BA1307" s="734"/>
      <c r="BB1307" s="734" t="s">
        <v>9753</v>
      </c>
      <c r="BC1307" s="736"/>
      <c r="BD1307" s="736"/>
      <c r="BE1307" s="735" t="s">
        <v>713</v>
      </c>
      <c r="BF1307" s="753" t="s">
        <v>1070</v>
      </c>
      <c r="BG1307" s="746" t="s">
        <v>737</v>
      </c>
      <c r="BH1307" s="746"/>
      <c r="BI1307" s="747"/>
    </row>
    <row r="1308" spans="1:61" ht="54.75" customHeight="1">
      <c r="A1308" s="805">
        <v>160009890</v>
      </c>
      <c r="B1308" s="810">
        <v>16</v>
      </c>
      <c r="C1308" s="727" t="s">
        <v>842</v>
      </c>
      <c r="D1308" s="727"/>
      <c r="E1308" s="797" t="s">
        <v>927</v>
      </c>
      <c r="F1308" s="798"/>
      <c r="G1308" s="791" t="s">
        <v>747</v>
      </c>
      <c r="H1308" s="791" t="s">
        <v>748</v>
      </c>
      <c r="I1308" s="730">
        <v>500</v>
      </c>
      <c r="J1308" s="727" t="s">
        <v>749</v>
      </c>
      <c r="K1308" s="807" t="s">
        <v>9754</v>
      </c>
      <c r="L1308" s="800">
        <v>920030152</v>
      </c>
      <c r="M1308" s="733" t="s">
        <v>9755</v>
      </c>
      <c r="N1308" s="807" t="s">
        <v>9743</v>
      </c>
      <c r="O1308" s="734" t="s">
        <v>9756</v>
      </c>
      <c r="P1308" s="734"/>
      <c r="Q1308" s="798"/>
      <c r="R1308" s="736">
        <v>16340</v>
      </c>
      <c r="S1308" s="734" t="s">
        <v>940</v>
      </c>
      <c r="T1308" s="728" t="s">
        <v>2084</v>
      </c>
      <c r="U1308" s="737" t="s">
        <v>9757</v>
      </c>
      <c r="V1308" s="798"/>
      <c r="W1308" s="798"/>
      <c r="X1308" s="798"/>
      <c r="Y1308" s="798"/>
      <c r="Z1308" s="734" t="s">
        <v>9758</v>
      </c>
      <c r="AA1308" s="808"/>
      <c r="AB1308" s="734" t="s">
        <v>9748</v>
      </c>
      <c r="AC1308" s="734"/>
      <c r="AD1308" s="734">
        <v>92800</v>
      </c>
      <c r="AE1308" s="734" t="s">
        <v>9749</v>
      </c>
      <c r="AF1308" s="734" t="s">
        <v>9759</v>
      </c>
      <c r="AG1308" s="798"/>
      <c r="AH1308" s="798"/>
      <c r="AI1308" s="798"/>
      <c r="AJ1308" s="798"/>
      <c r="AK1308" s="798"/>
      <c r="AL1308" s="798"/>
      <c r="AM1308" s="802"/>
      <c r="AN1308" s="738"/>
      <c r="AO1308" s="739"/>
      <c r="AP1308" s="691" t="s">
        <v>734</v>
      </c>
      <c r="AQ1308" s="712" t="s">
        <v>734</v>
      </c>
      <c r="AR1308" s="742" t="s">
        <v>748</v>
      </c>
      <c r="AS1308" s="810" t="s">
        <v>9760</v>
      </c>
      <c r="AT1308" s="712"/>
      <c r="AU1308" s="743">
        <v>43831</v>
      </c>
      <c r="AV1308" s="743">
        <v>45657</v>
      </c>
      <c r="AW1308" s="744" t="s">
        <v>9761</v>
      </c>
      <c r="AX1308" s="811">
        <v>43830</v>
      </c>
      <c r="AY1308" s="810" t="s">
        <v>9762</v>
      </c>
      <c r="AZ1308" s="810" t="s">
        <v>737</v>
      </c>
      <c r="BA1308" s="734"/>
      <c r="BB1308" s="734" t="s">
        <v>9763</v>
      </c>
      <c r="BC1308" s="734"/>
      <c r="BD1308" s="734"/>
      <c r="BE1308" s="776" t="s">
        <v>6673</v>
      </c>
      <c r="BF1308" s="804" t="s">
        <v>947</v>
      </c>
      <c r="BG1308" s="746" t="s">
        <v>737</v>
      </c>
      <c r="BH1308" s="746"/>
      <c r="BI1308" s="747"/>
    </row>
    <row r="1309" spans="1:61" ht="40.15" customHeight="1">
      <c r="A1309" s="805">
        <v>160009924</v>
      </c>
      <c r="B1309" s="810">
        <v>16</v>
      </c>
      <c r="C1309" s="727" t="s">
        <v>842</v>
      </c>
      <c r="D1309" s="727"/>
      <c r="E1309" s="797" t="s">
        <v>927</v>
      </c>
      <c r="F1309" s="798"/>
      <c r="G1309" s="791" t="s">
        <v>747</v>
      </c>
      <c r="H1309" s="791" t="s">
        <v>748</v>
      </c>
      <c r="I1309" s="730">
        <v>500</v>
      </c>
      <c r="J1309" s="727" t="s">
        <v>749</v>
      </c>
      <c r="K1309" s="878" t="s">
        <v>9764</v>
      </c>
      <c r="L1309" s="800">
        <v>920030152</v>
      </c>
      <c r="M1309" s="733" t="s">
        <v>9755</v>
      </c>
      <c r="N1309" s="807" t="s">
        <v>9743</v>
      </c>
      <c r="O1309" s="734" t="s">
        <v>9765</v>
      </c>
      <c r="P1309" s="734"/>
      <c r="Q1309" s="798"/>
      <c r="R1309" s="736">
        <v>16000</v>
      </c>
      <c r="S1309" s="734" t="s">
        <v>959</v>
      </c>
      <c r="T1309" s="728" t="s">
        <v>2084</v>
      </c>
      <c r="U1309" s="737" t="s">
        <v>9766</v>
      </c>
      <c r="V1309" s="798"/>
      <c r="W1309" s="798"/>
      <c r="X1309" s="798"/>
      <c r="Y1309" s="798"/>
      <c r="Z1309" s="734" t="s">
        <v>9767</v>
      </c>
      <c r="AA1309" s="808"/>
      <c r="AB1309" s="734" t="s">
        <v>9748</v>
      </c>
      <c r="AC1309" s="734"/>
      <c r="AD1309" s="734">
        <v>92800</v>
      </c>
      <c r="AE1309" s="734" t="s">
        <v>9749</v>
      </c>
      <c r="AF1309" s="734" t="s">
        <v>9759</v>
      </c>
      <c r="AG1309" s="798"/>
      <c r="AH1309" s="798"/>
      <c r="AI1309" s="798"/>
      <c r="AJ1309" s="798"/>
      <c r="AK1309" s="798"/>
      <c r="AL1309" s="798"/>
      <c r="AM1309" s="802"/>
      <c r="AN1309" s="738"/>
      <c r="AO1309" s="739"/>
      <c r="AP1309" s="691" t="s">
        <v>734</v>
      </c>
      <c r="AQ1309" s="712" t="s">
        <v>734</v>
      </c>
      <c r="AR1309" s="742" t="s">
        <v>748</v>
      </c>
      <c r="AS1309" s="810" t="s">
        <v>9760</v>
      </c>
      <c r="AT1309" s="712"/>
      <c r="AU1309" s="743">
        <v>43831</v>
      </c>
      <c r="AV1309" s="743">
        <v>45657</v>
      </c>
      <c r="AW1309" s="744" t="s">
        <v>9761</v>
      </c>
      <c r="AX1309" s="811">
        <v>43830</v>
      </c>
      <c r="AY1309" s="810" t="s">
        <v>9762</v>
      </c>
      <c r="AZ1309" s="810" t="s">
        <v>737</v>
      </c>
      <c r="BA1309" s="734"/>
      <c r="BB1309" s="734" t="s">
        <v>9763</v>
      </c>
      <c r="BC1309" s="734"/>
      <c r="BD1309" s="734"/>
      <c r="BE1309" s="776" t="s">
        <v>6673</v>
      </c>
      <c r="BF1309" s="804" t="s">
        <v>947</v>
      </c>
      <c r="BG1309" s="746" t="s">
        <v>737</v>
      </c>
      <c r="BH1309" s="746"/>
      <c r="BI1309" s="747"/>
    </row>
    <row r="1310" spans="1:61" ht="40.15" customHeight="1">
      <c r="A1310" s="846">
        <v>170012702</v>
      </c>
      <c r="B1310" s="834">
        <v>17</v>
      </c>
      <c r="C1310" s="751" t="s">
        <v>1524</v>
      </c>
      <c r="D1310" s="774"/>
      <c r="E1310" s="753" t="s">
        <v>1035</v>
      </c>
      <c r="F1310" s="785"/>
      <c r="G1310" s="754" t="s">
        <v>747</v>
      </c>
      <c r="H1310" s="754" t="s">
        <v>748</v>
      </c>
      <c r="I1310" s="847">
        <v>500</v>
      </c>
      <c r="J1310" s="843" t="s">
        <v>749</v>
      </c>
      <c r="K1310" s="856" t="s">
        <v>8805</v>
      </c>
      <c r="L1310" s="786">
        <v>920030152</v>
      </c>
      <c r="M1310" s="733" t="s">
        <v>9755</v>
      </c>
      <c r="N1310" s="807" t="s">
        <v>9743</v>
      </c>
      <c r="O1310" s="734" t="s">
        <v>9768</v>
      </c>
      <c r="P1310" s="734"/>
      <c r="Q1310" s="760"/>
      <c r="R1310" s="736">
        <v>17420</v>
      </c>
      <c r="S1310" s="760" t="s">
        <v>9769</v>
      </c>
      <c r="T1310" s="728" t="s">
        <v>2084</v>
      </c>
      <c r="U1310" s="737" t="s">
        <v>9770</v>
      </c>
      <c r="V1310" s="736"/>
      <c r="W1310" s="734"/>
      <c r="X1310" s="736"/>
      <c r="Y1310" s="736"/>
      <c r="Z1310" s="736" t="s">
        <v>9771</v>
      </c>
      <c r="AA1310" s="736"/>
      <c r="AB1310" s="734" t="s">
        <v>9748</v>
      </c>
      <c r="AC1310" s="736"/>
      <c r="AD1310" s="736">
        <v>92800</v>
      </c>
      <c r="AE1310" s="734" t="s">
        <v>9749</v>
      </c>
      <c r="AF1310" s="736" t="s">
        <v>9750</v>
      </c>
      <c r="AG1310" s="734"/>
      <c r="AH1310" s="734"/>
      <c r="AI1310" s="734"/>
      <c r="AJ1310" s="734"/>
      <c r="AK1310" s="734"/>
      <c r="AL1310" s="734"/>
      <c r="AM1310" s="763"/>
      <c r="AN1310" s="738"/>
      <c r="AO1310" s="739"/>
      <c r="AP1310" s="904" t="s">
        <v>734</v>
      </c>
      <c r="AQ1310" s="822" t="s">
        <v>734</v>
      </c>
      <c r="AR1310" s="742" t="s">
        <v>748</v>
      </c>
      <c r="AS1310" s="742" t="s">
        <v>9772</v>
      </c>
      <c r="AT1310" s="822"/>
      <c r="AU1310" s="743">
        <v>43466</v>
      </c>
      <c r="AV1310" s="743">
        <v>45291</v>
      </c>
      <c r="AW1310" s="744">
        <v>17</v>
      </c>
      <c r="AX1310" s="743">
        <v>43614</v>
      </c>
      <c r="AY1310" s="712" t="s">
        <v>9773</v>
      </c>
      <c r="AZ1310" s="775" t="s">
        <v>737</v>
      </c>
      <c r="BA1310" s="791"/>
      <c r="BB1310" s="734" t="s">
        <v>9763</v>
      </c>
      <c r="BC1310" s="793" t="s">
        <v>1713</v>
      </c>
      <c r="BD1310" s="793"/>
      <c r="BE1310" s="774" t="s">
        <v>855</v>
      </c>
      <c r="BF1310" s="785" t="s">
        <v>2095</v>
      </c>
      <c r="BG1310" s="746" t="s">
        <v>737</v>
      </c>
      <c r="BH1310" s="746"/>
      <c r="BI1310" s="747"/>
    </row>
    <row r="1311" spans="1:61" ht="40.15" customHeight="1">
      <c r="A1311" s="846">
        <v>170014989</v>
      </c>
      <c r="B1311" s="834">
        <v>17</v>
      </c>
      <c r="C1311" s="751" t="s">
        <v>1524</v>
      </c>
      <c r="D1311" s="774"/>
      <c r="E1311" s="753" t="s">
        <v>1035</v>
      </c>
      <c r="F1311" s="785"/>
      <c r="G1311" s="754" t="s">
        <v>747</v>
      </c>
      <c r="H1311" s="754" t="s">
        <v>748</v>
      </c>
      <c r="I1311" s="847">
        <v>500</v>
      </c>
      <c r="J1311" s="843" t="s">
        <v>749</v>
      </c>
      <c r="K1311" s="856" t="s">
        <v>9774</v>
      </c>
      <c r="L1311" s="800">
        <v>920030152</v>
      </c>
      <c r="M1311" s="733" t="s">
        <v>9755</v>
      </c>
      <c r="N1311" s="807" t="s">
        <v>9743</v>
      </c>
      <c r="O1311" s="734" t="s">
        <v>9775</v>
      </c>
      <c r="P1311" s="734"/>
      <c r="Q1311" s="760"/>
      <c r="R1311" s="736">
        <v>17200</v>
      </c>
      <c r="S1311" s="760" t="s">
        <v>8048</v>
      </c>
      <c r="T1311" s="728" t="s">
        <v>2084</v>
      </c>
      <c r="U1311" s="737" t="s">
        <v>9776</v>
      </c>
      <c r="V1311" s="736"/>
      <c r="W1311" s="734"/>
      <c r="X1311" s="736"/>
      <c r="Y1311" s="736"/>
      <c r="Z1311" s="736" t="s">
        <v>9777</v>
      </c>
      <c r="AA1311" s="736"/>
      <c r="AB1311" s="734" t="s">
        <v>9748</v>
      </c>
      <c r="AC1311" s="736"/>
      <c r="AD1311" s="736">
        <v>92800</v>
      </c>
      <c r="AE1311" s="734" t="s">
        <v>9749</v>
      </c>
      <c r="AF1311" s="894">
        <v>147757807</v>
      </c>
      <c r="AG1311" s="734"/>
      <c r="AH1311" s="734"/>
      <c r="AI1311" s="734"/>
      <c r="AJ1311" s="734"/>
      <c r="AK1311" s="734"/>
      <c r="AL1311" s="734"/>
      <c r="AM1311" s="763"/>
      <c r="AN1311" s="738"/>
      <c r="AO1311" s="739"/>
      <c r="AP1311" s="904" t="s">
        <v>734</v>
      </c>
      <c r="AQ1311" s="822" t="s">
        <v>734</v>
      </c>
      <c r="AR1311" s="742" t="s">
        <v>748</v>
      </c>
      <c r="AS1311" s="742" t="s">
        <v>9772</v>
      </c>
      <c r="AT1311" s="822"/>
      <c r="AU1311" s="743">
        <v>43466</v>
      </c>
      <c r="AV1311" s="743">
        <v>45291</v>
      </c>
      <c r="AW1311" s="744">
        <v>17</v>
      </c>
      <c r="AX1311" s="743">
        <v>43614</v>
      </c>
      <c r="AY1311" s="712" t="s">
        <v>9773</v>
      </c>
      <c r="AZ1311" s="775" t="s">
        <v>737</v>
      </c>
      <c r="BA1311" s="791"/>
      <c r="BB1311" s="734" t="s">
        <v>9778</v>
      </c>
      <c r="BC1311" s="793" t="s">
        <v>1713</v>
      </c>
      <c r="BD1311" s="793"/>
      <c r="BE1311" s="774" t="s">
        <v>855</v>
      </c>
      <c r="BF1311" s="785" t="s">
        <v>2095</v>
      </c>
      <c r="BG1311" s="746" t="s">
        <v>737</v>
      </c>
      <c r="BH1311" s="746"/>
      <c r="BI1311" s="747"/>
    </row>
    <row r="1312" spans="1:61" ht="40.15" customHeight="1">
      <c r="A1312" s="846">
        <v>170018501</v>
      </c>
      <c r="B1312" s="834">
        <v>17</v>
      </c>
      <c r="C1312" s="751" t="s">
        <v>1524</v>
      </c>
      <c r="D1312" s="774"/>
      <c r="E1312" s="753" t="s">
        <v>1035</v>
      </c>
      <c r="F1312" s="785"/>
      <c r="G1312" s="754" t="s">
        <v>747</v>
      </c>
      <c r="H1312" s="754" t="s">
        <v>748</v>
      </c>
      <c r="I1312" s="847">
        <v>500</v>
      </c>
      <c r="J1312" s="843" t="s">
        <v>749</v>
      </c>
      <c r="K1312" s="856" t="s">
        <v>9779</v>
      </c>
      <c r="L1312" s="786">
        <v>920030152</v>
      </c>
      <c r="M1312" s="733" t="s">
        <v>9755</v>
      </c>
      <c r="N1312" s="807" t="s">
        <v>9743</v>
      </c>
      <c r="O1312" s="734" t="s">
        <v>9780</v>
      </c>
      <c r="P1312" s="734"/>
      <c r="Q1312" s="760"/>
      <c r="R1312" s="736">
        <v>17000</v>
      </c>
      <c r="S1312" s="760" t="s">
        <v>1493</v>
      </c>
      <c r="T1312" s="728" t="s">
        <v>2084</v>
      </c>
      <c r="U1312" s="737" t="s">
        <v>9781</v>
      </c>
      <c r="V1312" s="736"/>
      <c r="W1312" s="734"/>
      <c r="X1312" s="736"/>
      <c r="Y1312" s="736"/>
      <c r="Z1312" s="736" t="s">
        <v>9782</v>
      </c>
      <c r="AA1312" s="736"/>
      <c r="AB1312" s="734" t="s">
        <v>9748</v>
      </c>
      <c r="AC1312" s="736"/>
      <c r="AD1312" s="736">
        <v>92800</v>
      </c>
      <c r="AE1312" s="734" t="s">
        <v>9749</v>
      </c>
      <c r="AF1312" s="736" t="s">
        <v>9750</v>
      </c>
      <c r="AG1312" s="734"/>
      <c r="AH1312" s="734"/>
      <c r="AI1312" s="734"/>
      <c r="AJ1312" s="734"/>
      <c r="AK1312" s="734"/>
      <c r="AL1312" s="734"/>
      <c r="AM1312" s="763"/>
      <c r="AN1312" s="738"/>
      <c r="AO1312" s="739"/>
      <c r="AP1312" s="904" t="s">
        <v>734</v>
      </c>
      <c r="AQ1312" s="822" t="s">
        <v>734</v>
      </c>
      <c r="AR1312" s="742" t="s">
        <v>748</v>
      </c>
      <c r="AS1312" s="742" t="s">
        <v>9772</v>
      </c>
      <c r="AT1312" s="822"/>
      <c r="AU1312" s="743">
        <v>43466</v>
      </c>
      <c r="AV1312" s="743">
        <v>45291</v>
      </c>
      <c r="AW1312" s="744">
        <v>17</v>
      </c>
      <c r="AX1312" s="743">
        <v>43614</v>
      </c>
      <c r="AY1312" s="712" t="s">
        <v>9773</v>
      </c>
      <c r="AZ1312" s="775" t="s">
        <v>737</v>
      </c>
      <c r="BA1312" s="791"/>
      <c r="BB1312" s="734" t="s">
        <v>9763</v>
      </c>
      <c r="BC1312" s="793" t="s">
        <v>1713</v>
      </c>
      <c r="BD1312" s="793"/>
      <c r="BE1312" s="774" t="s">
        <v>855</v>
      </c>
      <c r="BF1312" s="785" t="s">
        <v>2095</v>
      </c>
      <c r="BG1312" s="746" t="s">
        <v>737</v>
      </c>
      <c r="BH1312" s="746"/>
      <c r="BI1312" s="747"/>
    </row>
    <row r="1313" spans="1:61" ht="40.15" customHeight="1">
      <c r="A1313" s="846">
        <v>170020648</v>
      </c>
      <c r="B1313" s="834">
        <v>17</v>
      </c>
      <c r="C1313" s="751" t="s">
        <v>1524</v>
      </c>
      <c r="D1313" s="774"/>
      <c r="E1313" s="753" t="s">
        <v>1035</v>
      </c>
      <c r="F1313" s="785"/>
      <c r="G1313" s="754" t="s">
        <v>747</v>
      </c>
      <c r="H1313" s="754" t="s">
        <v>748</v>
      </c>
      <c r="I1313" s="847">
        <v>500</v>
      </c>
      <c r="J1313" s="843" t="s">
        <v>749</v>
      </c>
      <c r="K1313" s="856" t="s">
        <v>9783</v>
      </c>
      <c r="L1313" s="786">
        <v>920030152</v>
      </c>
      <c r="M1313" s="733" t="s">
        <v>9755</v>
      </c>
      <c r="N1313" s="807" t="s">
        <v>9743</v>
      </c>
      <c r="O1313" s="734" t="s">
        <v>9784</v>
      </c>
      <c r="P1313" s="734"/>
      <c r="Q1313" s="760"/>
      <c r="R1313" s="736">
        <v>17780</v>
      </c>
      <c r="S1313" s="760" t="s">
        <v>1473</v>
      </c>
      <c r="T1313" s="728" t="s">
        <v>2084</v>
      </c>
      <c r="U1313" s="737" t="s">
        <v>9785</v>
      </c>
      <c r="V1313" s="736"/>
      <c r="W1313" s="734"/>
      <c r="X1313" s="736"/>
      <c r="Y1313" s="736"/>
      <c r="Z1313" s="736" t="s">
        <v>9786</v>
      </c>
      <c r="AA1313" s="736"/>
      <c r="AB1313" s="734" t="s">
        <v>9748</v>
      </c>
      <c r="AC1313" s="734"/>
      <c r="AD1313" s="734">
        <v>92800</v>
      </c>
      <c r="AE1313" s="734" t="s">
        <v>9749</v>
      </c>
      <c r="AF1313" s="736" t="s">
        <v>9750</v>
      </c>
      <c r="AG1313" s="734"/>
      <c r="AH1313" s="734"/>
      <c r="AI1313" s="734"/>
      <c r="AJ1313" s="734"/>
      <c r="AK1313" s="734"/>
      <c r="AL1313" s="734"/>
      <c r="AM1313" s="763"/>
      <c r="AN1313" s="738"/>
      <c r="AO1313" s="739"/>
      <c r="AP1313" s="904" t="s">
        <v>734</v>
      </c>
      <c r="AQ1313" s="822" t="s">
        <v>734</v>
      </c>
      <c r="AR1313" s="742" t="s">
        <v>748</v>
      </c>
      <c r="AS1313" s="742" t="s">
        <v>9772</v>
      </c>
      <c r="AT1313" s="822"/>
      <c r="AU1313" s="743">
        <v>43466</v>
      </c>
      <c r="AV1313" s="743">
        <v>45291</v>
      </c>
      <c r="AW1313" s="744">
        <v>17</v>
      </c>
      <c r="AX1313" s="743">
        <v>43614</v>
      </c>
      <c r="AY1313" s="712" t="s">
        <v>9773</v>
      </c>
      <c r="AZ1313" s="775" t="s">
        <v>737</v>
      </c>
      <c r="BA1313" s="791"/>
      <c r="BB1313" s="734" t="s">
        <v>9787</v>
      </c>
      <c r="BC1313" s="793" t="s">
        <v>1713</v>
      </c>
      <c r="BD1313" s="793"/>
      <c r="BE1313" s="774" t="s">
        <v>855</v>
      </c>
      <c r="BF1313" s="785" t="s">
        <v>2095</v>
      </c>
      <c r="BG1313" s="746" t="s">
        <v>737</v>
      </c>
      <c r="BH1313" s="746"/>
      <c r="BI1313" s="747"/>
    </row>
    <row r="1314" spans="1:61" ht="55.9" customHeight="1">
      <c r="A1314" s="846">
        <v>170021653</v>
      </c>
      <c r="B1314" s="834">
        <v>17</v>
      </c>
      <c r="C1314" s="751" t="s">
        <v>1524</v>
      </c>
      <c r="D1314" s="774"/>
      <c r="E1314" s="753" t="s">
        <v>1035</v>
      </c>
      <c r="F1314" s="785"/>
      <c r="G1314" s="754" t="s">
        <v>747</v>
      </c>
      <c r="H1314" s="754" t="s">
        <v>748</v>
      </c>
      <c r="I1314" s="847">
        <v>500</v>
      </c>
      <c r="J1314" s="843" t="s">
        <v>749</v>
      </c>
      <c r="K1314" s="856" t="s">
        <v>9788</v>
      </c>
      <c r="L1314" s="786">
        <v>920030152</v>
      </c>
      <c r="M1314" s="733" t="s">
        <v>9755</v>
      </c>
      <c r="N1314" s="807" t="s">
        <v>9743</v>
      </c>
      <c r="O1314" s="734" t="s">
        <v>9789</v>
      </c>
      <c r="P1314" s="734"/>
      <c r="Q1314" s="760"/>
      <c r="R1314" s="736">
        <v>17200</v>
      </c>
      <c r="S1314" s="760" t="s">
        <v>9790</v>
      </c>
      <c r="T1314" s="728" t="s">
        <v>2084</v>
      </c>
      <c r="U1314" s="737" t="s">
        <v>9791</v>
      </c>
      <c r="V1314" s="736"/>
      <c r="W1314" s="734"/>
      <c r="X1314" s="736"/>
      <c r="Y1314" s="736"/>
      <c r="Z1314" s="736" t="s">
        <v>9792</v>
      </c>
      <c r="AA1314" s="736"/>
      <c r="AB1314" s="734" t="s">
        <v>9748</v>
      </c>
      <c r="AC1314" s="736"/>
      <c r="AD1314" s="736">
        <v>92800</v>
      </c>
      <c r="AE1314" s="734" t="s">
        <v>9749</v>
      </c>
      <c r="AF1314" s="736" t="s">
        <v>9750</v>
      </c>
      <c r="AG1314" s="734"/>
      <c r="AH1314" s="734"/>
      <c r="AI1314" s="734"/>
      <c r="AJ1314" s="734"/>
      <c r="AK1314" s="734"/>
      <c r="AL1314" s="734"/>
      <c r="AM1314" s="763"/>
      <c r="AN1314" s="738"/>
      <c r="AO1314" s="739"/>
      <c r="AP1314" s="904" t="s">
        <v>734</v>
      </c>
      <c r="AQ1314" s="822" t="s">
        <v>734</v>
      </c>
      <c r="AR1314" s="742" t="s">
        <v>748</v>
      </c>
      <c r="AS1314" s="742" t="s">
        <v>9772</v>
      </c>
      <c r="AT1314" s="822"/>
      <c r="AU1314" s="743">
        <v>43466</v>
      </c>
      <c r="AV1314" s="743">
        <v>45291</v>
      </c>
      <c r="AW1314" s="744">
        <v>17</v>
      </c>
      <c r="AX1314" s="743">
        <v>43614</v>
      </c>
      <c r="AY1314" s="712" t="s">
        <v>9773</v>
      </c>
      <c r="AZ1314" s="775" t="s">
        <v>737</v>
      </c>
      <c r="BA1314" s="791"/>
      <c r="BB1314" s="793" t="s">
        <v>9763</v>
      </c>
      <c r="BC1314" s="793" t="s">
        <v>1713</v>
      </c>
      <c r="BD1314" s="793"/>
      <c r="BE1314" s="774" t="s">
        <v>855</v>
      </c>
      <c r="BF1314" s="785" t="s">
        <v>2095</v>
      </c>
      <c r="BG1314" s="746" t="s">
        <v>737</v>
      </c>
      <c r="BH1314" s="746"/>
      <c r="BI1314" s="747"/>
    </row>
    <row r="1315" spans="1:61" ht="57" customHeight="1">
      <c r="A1315" s="846">
        <v>170795660</v>
      </c>
      <c r="B1315" s="834">
        <v>17</v>
      </c>
      <c r="C1315" s="751" t="s">
        <v>1524</v>
      </c>
      <c r="D1315" s="774"/>
      <c r="E1315" s="753" t="s">
        <v>1035</v>
      </c>
      <c r="F1315" s="785"/>
      <c r="G1315" s="754" t="s">
        <v>747</v>
      </c>
      <c r="H1315" s="754" t="s">
        <v>748</v>
      </c>
      <c r="I1315" s="847">
        <v>500</v>
      </c>
      <c r="J1315" s="843" t="s">
        <v>749</v>
      </c>
      <c r="K1315" s="856" t="s">
        <v>9793</v>
      </c>
      <c r="L1315" s="786">
        <v>920030152</v>
      </c>
      <c r="M1315" s="733" t="s">
        <v>9755</v>
      </c>
      <c r="N1315" s="807" t="s">
        <v>9743</v>
      </c>
      <c r="O1315" s="734" t="s">
        <v>9794</v>
      </c>
      <c r="P1315" s="734"/>
      <c r="Q1315" s="760"/>
      <c r="R1315" s="736">
        <v>17110</v>
      </c>
      <c r="S1315" s="760" t="s">
        <v>8151</v>
      </c>
      <c r="T1315" s="728" t="s">
        <v>2084</v>
      </c>
      <c r="U1315" s="737" t="s">
        <v>9795</v>
      </c>
      <c r="V1315" s="736"/>
      <c r="W1315" s="734"/>
      <c r="X1315" s="736"/>
      <c r="Y1315" s="736"/>
      <c r="Z1315" s="736" t="s">
        <v>9796</v>
      </c>
      <c r="AA1315" s="736"/>
      <c r="AB1315" s="734" t="s">
        <v>9748</v>
      </c>
      <c r="AC1315" s="736"/>
      <c r="AD1315" s="736">
        <v>92800</v>
      </c>
      <c r="AE1315" s="734" t="s">
        <v>9749</v>
      </c>
      <c r="AF1315" s="736" t="s">
        <v>9750</v>
      </c>
      <c r="AG1315" s="734"/>
      <c r="AH1315" s="734"/>
      <c r="AI1315" s="734"/>
      <c r="AJ1315" s="734"/>
      <c r="AK1315" s="734"/>
      <c r="AL1315" s="734"/>
      <c r="AM1315" s="763"/>
      <c r="AN1315" s="738"/>
      <c r="AO1315" s="739"/>
      <c r="AP1315" s="904" t="s">
        <v>734</v>
      </c>
      <c r="AQ1315" s="822" t="s">
        <v>734</v>
      </c>
      <c r="AR1315" s="742" t="s">
        <v>748</v>
      </c>
      <c r="AS1315" s="742" t="s">
        <v>9772</v>
      </c>
      <c r="AT1315" s="822"/>
      <c r="AU1315" s="743">
        <v>43466</v>
      </c>
      <c r="AV1315" s="743">
        <v>45291</v>
      </c>
      <c r="AW1315" s="744">
        <v>17</v>
      </c>
      <c r="AX1315" s="743">
        <v>43614</v>
      </c>
      <c r="AY1315" s="712" t="s">
        <v>9773</v>
      </c>
      <c r="AZ1315" s="775" t="s">
        <v>737</v>
      </c>
      <c r="BA1315" s="791"/>
      <c r="BB1315" s="793" t="s">
        <v>9763</v>
      </c>
      <c r="BC1315" s="793" t="s">
        <v>1713</v>
      </c>
      <c r="BD1315" s="793"/>
      <c r="BE1315" s="774" t="s">
        <v>855</v>
      </c>
      <c r="BF1315" s="785" t="s">
        <v>2095</v>
      </c>
      <c r="BG1315" s="746" t="s">
        <v>737</v>
      </c>
      <c r="BH1315" s="746"/>
      <c r="BI1315" s="747"/>
    </row>
    <row r="1316" spans="1:61" ht="40.15" customHeight="1">
      <c r="A1316" s="846">
        <v>170799753</v>
      </c>
      <c r="B1316" s="834">
        <v>17</v>
      </c>
      <c r="C1316" s="751" t="s">
        <v>1524</v>
      </c>
      <c r="D1316" s="774"/>
      <c r="E1316" s="785" t="s">
        <v>1035</v>
      </c>
      <c r="F1316" s="785"/>
      <c r="G1316" s="754" t="s">
        <v>747</v>
      </c>
      <c r="H1316" s="754" t="s">
        <v>748</v>
      </c>
      <c r="I1316" s="847">
        <v>500</v>
      </c>
      <c r="J1316" s="843" t="s">
        <v>749</v>
      </c>
      <c r="K1316" s="848" t="s">
        <v>9797</v>
      </c>
      <c r="L1316" s="786">
        <v>920030152</v>
      </c>
      <c r="M1316" s="733" t="s">
        <v>9755</v>
      </c>
      <c r="N1316" s="807" t="s">
        <v>9743</v>
      </c>
      <c r="O1316" s="734" t="s">
        <v>9798</v>
      </c>
      <c r="P1316" s="734"/>
      <c r="Q1316" s="760"/>
      <c r="R1316" s="736">
        <v>17600</v>
      </c>
      <c r="S1316" s="760" t="s">
        <v>9799</v>
      </c>
      <c r="T1316" s="728" t="s">
        <v>2084</v>
      </c>
      <c r="U1316" s="737" t="s">
        <v>9800</v>
      </c>
      <c r="V1316" s="736"/>
      <c r="W1316" s="734"/>
      <c r="X1316" s="736"/>
      <c r="Y1316" s="736"/>
      <c r="Z1316" s="736" t="s">
        <v>9801</v>
      </c>
      <c r="AA1316" s="736"/>
      <c r="AB1316" s="734" t="s">
        <v>9748</v>
      </c>
      <c r="AC1316" s="736"/>
      <c r="AD1316" s="736">
        <v>92800</v>
      </c>
      <c r="AE1316" s="734" t="s">
        <v>9749</v>
      </c>
      <c r="AF1316" s="736" t="s">
        <v>9750</v>
      </c>
      <c r="AG1316" s="734"/>
      <c r="AH1316" s="734"/>
      <c r="AI1316" s="734"/>
      <c r="AJ1316" s="734"/>
      <c r="AK1316" s="734"/>
      <c r="AL1316" s="734"/>
      <c r="AM1316" s="763"/>
      <c r="AN1316" s="738"/>
      <c r="AO1316" s="739"/>
      <c r="AP1316" s="904" t="s">
        <v>734</v>
      </c>
      <c r="AQ1316" s="822" t="s">
        <v>734</v>
      </c>
      <c r="AR1316" s="742" t="s">
        <v>748</v>
      </c>
      <c r="AS1316" s="742" t="s">
        <v>9772</v>
      </c>
      <c r="AT1316" s="822"/>
      <c r="AU1316" s="743">
        <v>43466</v>
      </c>
      <c r="AV1316" s="743">
        <v>45291</v>
      </c>
      <c r="AW1316" s="744">
        <v>17</v>
      </c>
      <c r="AX1316" s="743">
        <v>43614</v>
      </c>
      <c r="AY1316" s="712" t="s">
        <v>9773</v>
      </c>
      <c r="AZ1316" s="775" t="s">
        <v>737</v>
      </c>
      <c r="BA1316" s="791"/>
      <c r="BB1316" s="793" t="s">
        <v>9763</v>
      </c>
      <c r="BC1316" s="793" t="s">
        <v>1713</v>
      </c>
      <c r="BD1316" s="793"/>
      <c r="BE1316" s="774" t="s">
        <v>855</v>
      </c>
      <c r="BF1316" s="785" t="s">
        <v>2095</v>
      </c>
      <c r="BG1316" s="746" t="s">
        <v>737</v>
      </c>
      <c r="BH1316" s="746"/>
      <c r="BI1316" s="747"/>
    </row>
    <row r="1317" spans="1:61" ht="55.9" customHeight="1">
      <c r="A1317" s="846">
        <v>170801401</v>
      </c>
      <c r="B1317" s="834">
        <v>17</v>
      </c>
      <c r="C1317" s="751" t="s">
        <v>1524</v>
      </c>
      <c r="D1317" s="774"/>
      <c r="E1317" s="753" t="s">
        <v>1035</v>
      </c>
      <c r="F1317" s="785"/>
      <c r="G1317" s="754" t="s">
        <v>747</v>
      </c>
      <c r="H1317" s="754" t="s">
        <v>748</v>
      </c>
      <c r="I1317" s="847">
        <v>500</v>
      </c>
      <c r="J1317" s="843" t="s">
        <v>749</v>
      </c>
      <c r="K1317" s="856" t="s">
        <v>9802</v>
      </c>
      <c r="L1317" s="786">
        <v>920030152</v>
      </c>
      <c r="M1317" s="733" t="s">
        <v>9755</v>
      </c>
      <c r="N1317" s="807" t="s">
        <v>9743</v>
      </c>
      <c r="O1317" s="734" t="s">
        <v>9803</v>
      </c>
      <c r="P1317" s="734"/>
      <c r="Q1317" s="760"/>
      <c r="R1317" s="736">
        <v>17530</v>
      </c>
      <c r="S1317" s="760" t="s">
        <v>1465</v>
      </c>
      <c r="T1317" s="728" t="s">
        <v>2084</v>
      </c>
      <c r="U1317" s="737" t="s">
        <v>9804</v>
      </c>
      <c r="V1317" s="736"/>
      <c r="W1317" s="734"/>
      <c r="X1317" s="736"/>
      <c r="Y1317" s="736"/>
      <c r="Z1317" s="736" t="s">
        <v>9805</v>
      </c>
      <c r="AA1317" s="736"/>
      <c r="AB1317" s="734" t="s">
        <v>9748</v>
      </c>
      <c r="AC1317" s="736"/>
      <c r="AD1317" s="736">
        <v>92813</v>
      </c>
      <c r="AE1317" s="734" t="s">
        <v>9806</v>
      </c>
      <c r="AF1317" s="736" t="s">
        <v>9750</v>
      </c>
      <c r="AG1317" s="734"/>
      <c r="AH1317" s="734"/>
      <c r="AI1317" s="734"/>
      <c r="AJ1317" s="734"/>
      <c r="AK1317" s="734"/>
      <c r="AL1317" s="734"/>
      <c r="AM1317" s="763"/>
      <c r="AN1317" s="738"/>
      <c r="AO1317" s="739"/>
      <c r="AP1317" s="904" t="s">
        <v>734</v>
      </c>
      <c r="AQ1317" s="822" t="s">
        <v>734</v>
      </c>
      <c r="AR1317" s="742" t="s">
        <v>748</v>
      </c>
      <c r="AS1317" s="742" t="s">
        <v>9772</v>
      </c>
      <c r="AT1317" s="822"/>
      <c r="AU1317" s="743">
        <v>43466</v>
      </c>
      <c r="AV1317" s="743">
        <v>45291</v>
      </c>
      <c r="AW1317" s="744">
        <v>17</v>
      </c>
      <c r="AX1317" s="743">
        <v>43614</v>
      </c>
      <c r="AY1317" s="712" t="s">
        <v>9773</v>
      </c>
      <c r="AZ1317" s="775" t="s">
        <v>737</v>
      </c>
      <c r="BA1317" s="791"/>
      <c r="BB1317" s="773" t="s">
        <v>9807</v>
      </c>
      <c r="BC1317" s="793" t="s">
        <v>1713</v>
      </c>
      <c r="BD1317" s="793"/>
      <c r="BE1317" s="774" t="s">
        <v>855</v>
      </c>
      <c r="BF1317" s="785" t="s">
        <v>2095</v>
      </c>
      <c r="BG1317" s="746" t="s">
        <v>737</v>
      </c>
      <c r="BH1317" s="746"/>
      <c r="BI1317" s="747"/>
    </row>
    <row r="1318" spans="1:61" ht="77.25" customHeight="1">
      <c r="A1318" s="846">
        <v>170803654</v>
      </c>
      <c r="B1318" s="834">
        <v>17</v>
      </c>
      <c r="C1318" s="751" t="s">
        <v>1524</v>
      </c>
      <c r="D1318" s="774"/>
      <c r="E1318" s="753" t="s">
        <v>1035</v>
      </c>
      <c r="F1318" s="785"/>
      <c r="G1318" s="754" t="s">
        <v>747</v>
      </c>
      <c r="H1318" s="754" t="s">
        <v>748</v>
      </c>
      <c r="I1318" s="847">
        <v>500</v>
      </c>
      <c r="J1318" s="843" t="s">
        <v>749</v>
      </c>
      <c r="K1318" s="856" t="s">
        <v>9808</v>
      </c>
      <c r="L1318" s="786">
        <v>920030152</v>
      </c>
      <c r="M1318" s="733" t="s">
        <v>9755</v>
      </c>
      <c r="N1318" s="807" t="s">
        <v>9743</v>
      </c>
      <c r="O1318" s="734" t="s">
        <v>9809</v>
      </c>
      <c r="P1318" s="734"/>
      <c r="Q1318" s="760"/>
      <c r="R1318" s="736">
        <v>17100</v>
      </c>
      <c r="S1318" s="760" t="s">
        <v>3452</v>
      </c>
      <c r="T1318" s="728" t="s">
        <v>2084</v>
      </c>
      <c r="U1318" s="737" t="s">
        <v>9810</v>
      </c>
      <c r="V1318" s="736"/>
      <c r="W1318" s="734"/>
      <c r="X1318" s="736"/>
      <c r="Y1318" s="736"/>
      <c r="Z1318" s="736" t="s">
        <v>9811</v>
      </c>
      <c r="AA1318" s="736"/>
      <c r="AB1318" s="734" t="s">
        <v>9748</v>
      </c>
      <c r="AC1318" s="736"/>
      <c r="AD1318" s="736">
        <v>92800</v>
      </c>
      <c r="AE1318" s="734" t="s">
        <v>9749</v>
      </c>
      <c r="AF1318" s="736" t="s">
        <v>9750</v>
      </c>
      <c r="AG1318" s="734"/>
      <c r="AH1318" s="734"/>
      <c r="AI1318" s="734"/>
      <c r="AJ1318" s="734"/>
      <c r="AK1318" s="734"/>
      <c r="AL1318" s="734"/>
      <c r="AM1318" s="763"/>
      <c r="AN1318" s="738"/>
      <c r="AO1318" s="739"/>
      <c r="AP1318" s="904" t="s">
        <v>734</v>
      </c>
      <c r="AQ1318" s="822" t="s">
        <v>734</v>
      </c>
      <c r="AR1318" s="742" t="s">
        <v>748</v>
      </c>
      <c r="AS1318" s="742" t="s">
        <v>9772</v>
      </c>
      <c r="AT1318" s="822"/>
      <c r="AU1318" s="743">
        <v>43466</v>
      </c>
      <c r="AV1318" s="743">
        <v>45291</v>
      </c>
      <c r="AW1318" s="744">
        <v>17</v>
      </c>
      <c r="AX1318" s="743">
        <v>43614</v>
      </c>
      <c r="AY1318" s="712" t="s">
        <v>9773</v>
      </c>
      <c r="AZ1318" s="775" t="s">
        <v>737</v>
      </c>
      <c r="BA1318" s="791"/>
      <c r="BB1318" s="793" t="s">
        <v>9763</v>
      </c>
      <c r="BC1318" s="793" t="s">
        <v>1713</v>
      </c>
      <c r="BD1318" s="793"/>
      <c r="BE1318" s="774" t="s">
        <v>855</v>
      </c>
      <c r="BF1318" s="785" t="s">
        <v>2095</v>
      </c>
      <c r="BG1318" s="746" t="s">
        <v>737</v>
      </c>
      <c r="BH1318" s="746"/>
      <c r="BI1318" s="747"/>
    </row>
    <row r="1319" spans="1:61" ht="50.25" customHeight="1">
      <c r="A1319" s="846">
        <v>170803951</v>
      </c>
      <c r="B1319" s="834">
        <v>17</v>
      </c>
      <c r="C1319" s="751" t="s">
        <v>1524</v>
      </c>
      <c r="D1319" s="774"/>
      <c r="E1319" s="753" t="s">
        <v>1035</v>
      </c>
      <c r="F1319" s="785"/>
      <c r="G1319" s="754" t="s">
        <v>747</v>
      </c>
      <c r="H1319" s="754" t="s">
        <v>748</v>
      </c>
      <c r="I1319" s="847">
        <v>500</v>
      </c>
      <c r="J1319" s="843" t="s">
        <v>749</v>
      </c>
      <c r="K1319" s="856" t="s">
        <v>9812</v>
      </c>
      <c r="L1319" s="786">
        <v>920030152</v>
      </c>
      <c r="M1319" s="733" t="s">
        <v>9755</v>
      </c>
      <c r="N1319" s="807" t="s">
        <v>9743</v>
      </c>
      <c r="O1319" s="734" t="s">
        <v>9813</v>
      </c>
      <c r="P1319" s="734"/>
      <c r="Q1319" s="760"/>
      <c r="R1319" s="736">
        <v>17920</v>
      </c>
      <c r="S1319" s="760" t="s">
        <v>9814</v>
      </c>
      <c r="T1319" s="728" t="s">
        <v>2084</v>
      </c>
      <c r="U1319" s="737" t="s">
        <v>9815</v>
      </c>
      <c r="V1319" s="736"/>
      <c r="W1319" s="734"/>
      <c r="X1319" s="736"/>
      <c r="Y1319" s="736"/>
      <c r="Z1319" s="736" t="s">
        <v>9816</v>
      </c>
      <c r="AA1319" s="736"/>
      <c r="AB1319" s="734" t="s">
        <v>9748</v>
      </c>
      <c r="AC1319" s="736"/>
      <c r="AD1319" s="736">
        <v>92813</v>
      </c>
      <c r="AE1319" s="734" t="s">
        <v>9806</v>
      </c>
      <c r="AF1319" s="736" t="s">
        <v>9750</v>
      </c>
      <c r="AG1319" s="734"/>
      <c r="AH1319" s="734"/>
      <c r="AI1319" s="734"/>
      <c r="AJ1319" s="734"/>
      <c r="AK1319" s="734"/>
      <c r="AL1319" s="734"/>
      <c r="AM1319" s="763"/>
      <c r="AN1319" s="738"/>
      <c r="AO1319" s="739"/>
      <c r="AP1319" s="904" t="s">
        <v>734</v>
      </c>
      <c r="AQ1319" s="822" t="s">
        <v>734</v>
      </c>
      <c r="AR1319" s="742" t="s">
        <v>748</v>
      </c>
      <c r="AS1319" s="742" t="s">
        <v>9772</v>
      </c>
      <c r="AT1319" s="822"/>
      <c r="AU1319" s="743">
        <v>43466</v>
      </c>
      <c r="AV1319" s="743">
        <v>45291</v>
      </c>
      <c r="AW1319" s="744">
        <v>17</v>
      </c>
      <c r="AX1319" s="743">
        <v>43614</v>
      </c>
      <c r="AY1319" s="712" t="s">
        <v>9773</v>
      </c>
      <c r="AZ1319" s="775" t="s">
        <v>737</v>
      </c>
      <c r="BA1319" s="791"/>
      <c r="BB1319" s="773" t="s">
        <v>9807</v>
      </c>
      <c r="BC1319" s="793" t="s">
        <v>1713</v>
      </c>
      <c r="BD1319" s="793"/>
      <c r="BE1319" s="774" t="s">
        <v>855</v>
      </c>
      <c r="BF1319" s="785" t="s">
        <v>2095</v>
      </c>
      <c r="BG1319" s="746" t="s">
        <v>737</v>
      </c>
      <c r="BH1319" s="746"/>
      <c r="BI1319" s="747"/>
    </row>
    <row r="1320" spans="1:61" ht="40.15" customHeight="1">
      <c r="A1320" s="875">
        <v>190005652</v>
      </c>
      <c r="B1320" s="987">
        <v>19</v>
      </c>
      <c r="C1320" s="751" t="s">
        <v>999</v>
      </c>
      <c r="D1320" s="774"/>
      <c r="E1320" s="727" t="s">
        <v>1000</v>
      </c>
      <c r="F1320" s="727"/>
      <c r="G1320" s="798" t="s">
        <v>747</v>
      </c>
      <c r="H1320" s="798" t="s">
        <v>748</v>
      </c>
      <c r="I1320" s="730">
        <v>500</v>
      </c>
      <c r="J1320" s="727" t="s">
        <v>749</v>
      </c>
      <c r="K1320" s="807" t="s">
        <v>9817</v>
      </c>
      <c r="L1320" s="800">
        <v>920030152</v>
      </c>
      <c r="M1320" s="733" t="s">
        <v>9755</v>
      </c>
      <c r="N1320" s="807" t="s">
        <v>9743</v>
      </c>
      <c r="O1320" s="734" t="s">
        <v>9818</v>
      </c>
      <c r="P1320" s="734"/>
      <c r="Q1320" s="798"/>
      <c r="R1320" s="736">
        <v>19100</v>
      </c>
      <c r="S1320" s="734" t="s">
        <v>1819</v>
      </c>
      <c r="T1320" s="728" t="s">
        <v>2084</v>
      </c>
      <c r="U1320" s="737" t="s">
        <v>9819</v>
      </c>
      <c r="V1320" s="798"/>
      <c r="W1320" s="798"/>
      <c r="X1320" s="798"/>
      <c r="Y1320" s="798"/>
      <c r="Z1320" s="734" t="s">
        <v>9820</v>
      </c>
      <c r="AA1320" s="798"/>
      <c r="AB1320" s="734" t="s">
        <v>9748</v>
      </c>
      <c r="AC1320" s="734"/>
      <c r="AD1320" s="734">
        <v>92800</v>
      </c>
      <c r="AE1320" s="734" t="s">
        <v>9749</v>
      </c>
      <c r="AF1320" s="734" t="s">
        <v>9750</v>
      </c>
      <c r="AG1320" s="798"/>
      <c r="AH1320" s="798"/>
      <c r="AI1320" s="798"/>
      <c r="AJ1320" s="798"/>
      <c r="AK1320" s="798"/>
      <c r="AL1320" s="798"/>
      <c r="AM1320" s="738"/>
      <c r="AN1320" s="738"/>
      <c r="AO1320" s="739"/>
      <c r="AP1320" s="691" t="s">
        <v>734</v>
      </c>
      <c r="AQ1320" s="740" t="s">
        <v>737</v>
      </c>
      <c r="AR1320" s="691"/>
      <c r="AS1320" s="740"/>
      <c r="AT1320" s="740"/>
      <c r="AU1320" s="765" t="s">
        <v>763</v>
      </c>
      <c r="AV1320" s="765" t="s">
        <v>763</v>
      </c>
      <c r="AW1320" s="766" t="s">
        <v>763</v>
      </c>
      <c r="AX1320" s="772"/>
      <c r="AY1320" s="740"/>
      <c r="AZ1320" s="740"/>
      <c r="BA1320" s="734"/>
      <c r="BB1320" s="734" t="s">
        <v>9763</v>
      </c>
      <c r="BC1320" s="798"/>
      <c r="BD1320" s="798"/>
      <c r="BE1320" s="776" t="s">
        <v>1012</v>
      </c>
      <c r="BF1320" s="730" t="s">
        <v>1013</v>
      </c>
      <c r="BG1320" s="746" t="s">
        <v>737</v>
      </c>
      <c r="BH1320" s="746"/>
      <c r="BI1320" s="747"/>
    </row>
    <row r="1321" spans="1:61" ht="48.6" customHeight="1">
      <c r="A1321" s="749">
        <v>240013888</v>
      </c>
      <c r="B1321" s="840">
        <v>24</v>
      </c>
      <c r="C1321" s="751" t="s">
        <v>1434</v>
      </c>
      <c r="D1321" s="920"/>
      <c r="E1321" s="791" t="s">
        <v>4529</v>
      </c>
      <c r="F1321" s="753" t="s">
        <v>1594</v>
      </c>
      <c r="G1321" s="736" t="s">
        <v>747</v>
      </c>
      <c r="H1321" s="754" t="s">
        <v>748</v>
      </c>
      <c r="I1321" s="755">
        <v>500</v>
      </c>
      <c r="J1321" s="756" t="s">
        <v>749</v>
      </c>
      <c r="K1321" s="757" t="s">
        <v>9821</v>
      </c>
      <c r="L1321" s="1016">
        <v>920030152</v>
      </c>
      <c r="M1321" s="733" t="s">
        <v>9755</v>
      </c>
      <c r="N1321" s="807" t="s">
        <v>9743</v>
      </c>
      <c r="O1321" s="773" t="s">
        <v>9822</v>
      </c>
      <c r="P1321" s="760"/>
      <c r="Q1321" s="736"/>
      <c r="R1321" s="736">
        <v>24240</v>
      </c>
      <c r="S1321" s="761" t="s">
        <v>9823</v>
      </c>
      <c r="T1321" s="728" t="s">
        <v>2084</v>
      </c>
      <c r="U1321" s="737" t="s">
        <v>9824</v>
      </c>
      <c r="V1321" s="736" t="s">
        <v>813</v>
      </c>
      <c r="W1321" s="736" t="s">
        <v>9825</v>
      </c>
      <c r="X1321" s="736" t="s">
        <v>9826</v>
      </c>
      <c r="Y1321" s="736" t="s">
        <v>954</v>
      </c>
      <c r="Z1321" s="736" t="s">
        <v>9827</v>
      </c>
      <c r="AA1321" s="736"/>
      <c r="AB1321" s="734" t="s">
        <v>9748</v>
      </c>
      <c r="AC1321" s="736"/>
      <c r="AD1321" s="736">
        <v>92800</v>
      </c>
      <c r="AE1321" s="734" t="s">
        <v>9749</v>
      </c>
      <c r="AF1321" s="736" t="s">
        <v>9750</v>
      </c>
      <c r="AG1321" s="736"/>
      <c r="AH1321" s="736"/>
      <c r="AI1321" s="736"/>
      <c r="AJ1321" s="736"/>
      <c r="AK1321" s="736"/>
      <c r="AL1321" s="736"/>
      <c r="AM1321" s="763"/>
      <c r="AN1321" s="738"/>
      <c r="AO1321" s="764"/>
      <c r="AP1321" s="691" t="s">
        <v>734</v>
      </c>
      <c r="AQ1321" s="742" t="s">
        <v>734</v>
      </c>
      <c r="AR1321" s="742" t="s">
        <v>748</v>
      </c>
      <c r="AS1321" s="775" t="s">
        <v>9828</v>
      </c>
      <c r="AT1321" s="742"/>
      <c r="AU1321" s="743">
        <v>44562</v>
      </c>
      <c r="AV1321" s="743">
        <v>46387</v>
      </c>
      <c r="AW1321" s="744">
        <v>24</v>
      </c>
      <c r="AX1321" s="743">
        <v>44561</v>
      </c>
      <c r="AY1321" s="742" t="s">
        <v>9829</v>
      </c>
      <c r="AZ1321" s="775" t="s">
        <v>734</v>
      </c>
      <c r="BA1321" s="734"/>
      <c r="BB1321" s="736" t="s">
        <v>9763</v>
      </c>
      <c r="BC1321" s="736"/>
      <c r="BD1321" s="736"/>
      <c r="BE1321" s="864" t="s">
        <v>800</v>
      </c>
      <c r="BF1321" s="794" t="s">
        <v>1610</v>
      </c>
      <c r="BG1321" s="746" t="s">
        <v>737</v>
      </c>
      <c r="BH1321" s="746"/>
      <c r="BI1321" s="747"/>
    </row>
    <row r="1322" spans="1:61" ht="33" customHeight="1">
      <c r="A1322" s="749">
        <v>240015669</v>
      </c>
      <c r="B1322" s="840">
        <v>24</v>
      </c>
      <c r="C1322" s="751" t="s">
        <v>1434</v>
      </c>
      <c r="D1322" s="920"/>
      <c r="E1322" s="791" t="s">
        <v>4529</v>
      </c>
      <c r="F1322" s="753" t="s">
        <v>1594</v>
      </c>
      <c r="G1322" s="736" t="s">
        <v>747</v>
      </c>
      <c r="H1322" s="754" t="s">
        <v>748</v>
      </c>
      <c r="I1322" s="755">
        <v>500</v>
      </c>
      <c r="J1322" s="756" t="s">
        <v>749</v>
      </c>
      <c r="K1322" s="778" t="s">
        <v>9830</v>
      </c>
      <c r="L1322" s="1016">
        <v>920030152</v>
      </c>
      <c r="M1322" s="733" t="s">
        <v>9755</v>
      </c>
      <c r="N1322" s="807" t="s">
        <v>9743</v>
      </c>
      <c r="O1322" s="734" t="s">
        <v>9831</v>
      </c>
      <c r="P1322" s="760"/>
      <c r="Q1322" s="736"/>
      <c r="R1322" s="736">
        <v>24700</v>
      </c>
      <c r="S1322" s="761" t="s">
        <v>9832</v>
      </c>
      <c r="T1322" s="728" t="s">
        <v>2084</v>
      </c>
      <c r="U1322" s="737" t="s">
        <v>9833</v>
      </c>
      <c r="V1322" s="736"/>
      <c r="W1322" s="736"/>
      <c r="X1322" s="736"/>
      <c r="Y1322" s="736"/>
      <c r="Z1322" s="736" t="s">
        <v>9834</v>
      </c>
      <c r="AA1322" s="736"/>
      <c r="AB1322" s="734" t="s">
        <v>9748</v>
      </c>
      <c r="AC1322" s="736"/>
      <c r="AD1322" s="736">
        <v>92800</v>
      </c>
      <c r="AE1322" s="734" t="s">
        <v>9749</v>
      </c>
      <c r="AF1322" s="736" t="s">
        <v>9750</v>
      </c>
      <c r="AG1322" s="736"/>
      <c r="AH1322" s="736"/>
      <c r="AI1322" s="736"/>
      <c r="AJ1322" s="736"/>
      <c r="AK1322" s="736"/>
      <c r="AL1322" s="736"/>
      <c r="AM1322" s="763"/>
      <c r="AN1322" s="738"/>
      <c r="AO1322" s="764"/>
      <c r="AP1322" s="691" t="s">
        <v>734</v>
      </c>
      <c r="AQ1322" s="742" t="s">
        <v>734</v>
      </c>
      <c r="AR1322" s="742" t="s">
        <v>748</v>
      </c>
      <c r="AS1322" s="775" t="s">
        <v>9828</v>
      </c>
      <c r="AT1322" s="742"/>
      <c r="AU1322" s="743">
        <v>44562</v>
      </c>
      <c r="AV1322" s="743">
        <v>46387</v>
      </c>
      <c r="AW1322" s="744">
        <v>24</v>
      </c>
      <c r="AX1322" s="743">
        <v>44561</v>
      </c>
      <c r="AY1322" s="742" t="s">
        <v>9829</v>
      </c>
      <c r="AZ1322" s="775" t="s">
        <v>734</v>
      </c>
      <c r="BA1322" s="734"/>
      <c r="BB1322" s="736" t="s">
        <v>9763</v>
      </c>
      <c r="BC1322" s="736"/>
      <c r="BD1322" s="736"/>
      <c r="BE1322" s="864" t="s">
        <v>800</v>
      </c>
      <c r="BF1322" s="794" t="s">
        <v>1610</v>
      </c>
      <c r="BG1322" s="746" t="s">
        <v>737</v>
      </c>
      <c r="BH1322" s="746"/>
      <c r="BI1322" s="747"/>
    </row>
    <row r="1323" spans="1:61" ht="40.15" customHeight="1">
      <c r="A1323" s="749">
        <v>330020918</v>
      </c>
      <c r="B1323" s="825">
        <v>33</v>
      </c>
      <c r="C1323" s="751" t="s">
        <v>1277</v>
      </c>
      <c r="D1323" s="752"/>
      <c r="E1323" s="753" t="s">
        <v>1055</v>
      </c>
      <c r="F1323" s="826"/>
      <c r="G1323" s="736" t="s">
        <v>747</v>
      </c>
      <c r="H1323" s="754" t="s">
        <v>748</v>
      </c>
      <c r="I1323" s="755">
        <v>500</v>
      </c>
      <c r="J1323" s="756" t="s">
        <v>749</v>
      </c>
      <c r="K1323" s="757" t="s">
        <v>9835</v>
      </c>
      <c r="L1323" s="758">
        <v>920030152</v>
      </c>
      <c r="M1323" s="733" t="s">
        <v>9755</v>
      </c>
      <c r="N1323" s="807" t="s">
        <v>9743</v>
      </c>
      <c r="O1323" s="734" t="s">
        <v>9836</v>
      </c>
      <c r="P1323" s="760"/>
      <c r="Q1323" s="736"/>
      <c r="R1323" s="736">
        <v>33560</v>
      </c>
      <c r="S1323" s="761" t="s">
        <v>9837</v>
      </c>
      <c r="T1323" s="728" t="s">
        <v>2084</v>
      </c>
      <c r="U1323" s="737" t="s">
        <v>9838</v>
      </c>
      <c r="V1323" s="736"/>
      <c r="W1323" s="736"/>
      <c r="X1323" s="736"/>
      <c r="Y1323" s="736"/>
      <c r="Z1323" s="736" t="s">
        <v>9839</v>
      </c>
      <c r="AA1323" s="736"/>
      <c r="AB1323" s="734" t="s">
        <v>9748</v>
      </c>
      <c r="AC1323" s="736"/>
      <c r="AD1323" s="736">
        <v>92800</v>
      </c>
      <c r="AE1323" s="734" t="s">
        <v>9749</v>
      </c>
      <c r="AF1323" s="736" t="s">
        <v>9750</v>
      </c>
      <c r="AG1323" s="736"/>
      <c r="AH1323" s="736"/>
      <c r="AI1323" s="736"/>
      <c r="AJ1323" s="736"/>
      <c r="AK1323" s="736"/>
      <c r="AL1323" s="736"/>
      <c r="AM1323" s="763"/>
      <c r="AN1323" s="738"/>
      <c r="AO1323" s="739"/>
      <c r="AP1323" s="691" t="s">
        <v>734</v>
      </c>
      <c r="AQ1323" s="742" t="s">
        <v>734</v>
      </c>
      <c r="AR1323" s="742" t="s">
        <v>748</v>
      </c>
      <c r="AS1323" s="775" t="s">
        <v>9751</v>
      </c>
      <c r="AT1323" s="742"/>
      <c r="AU1323" s="743">
        <v>44197</v>
      </c>
      <c r="AV1323" s="743">
        <v>46022</v>
      </c>
      <c r="AW1323" s="744">
        <v>33</v>
      </c>
      <c r="AX1323" s="743">
        <v>44197</v>
      </c>
      <c r="AY1323" s="742" t="s">
        <v>9752</v>
      </c>
      <c r="AZ1323" s="775" t="s">
        <v>734</v>
      </c>
      <c r="BA1323" s="734"/>
      <c r="BB1323" s="736" t="s">
        <v>9763</v>
      </c>
      <c r="BC1323" s="736"/>
      <c r="BD1323" s="736"/>
      <c r="BE1323" s="735" t="s">
        <v>713</v>
      </c>
      <c r="BF1323" s="753" t="s">
        <v>1070</v>
      </c>
      <c r="BG1323" s="746" t="s">
        <v>737</v>
      </c>
      <c r="BH1323" s="746"/>
      <c r="BI1323" s="747"/>
    </row>
    <row r="1324" spans="1:61" ht="40.15" customHeight="1">
      <c r="A1324" s="749">
        <v>330025099</v>
      </c>
      <c r="B1324" s="825">
        <v>33</v>
      </c>
      <c r="C1324" s="751" t="s">
        <v>1277</v>
      </c>
      <c r="D1324" s="752"/>
      <c r="E1324" s="753" t="s">
        <v>1055</v>
      </c>
      <c r="F1324" s="826"/>
      <c r="G1324" s="736" t="s">
        <v>747</v>
      </c>
      <c r="H1324" s="754" t="s">
        <v>748</v>
      </c>
      <c r="I1324" s="755">
        <v>500</v>
      </c>
      <c r="J1324" s="756" t="s">
        <v>749</v>
      </c>
      <c r="K1324" s="757" t="s">
        <v>9840</v>
      </c>
      <c r="L1324" s="758">
        <v>920030152</v>
      </c>
      <c r="M1324" s="733" t="s">
        <v>9755</v>
      </c>
      <c r="N1324" s="807" t="s">
        <v>9743</v>
      </c>
      <c r="O1324" s="734" t="s">
        <v>9841</v>
      </c>
      <c r="P1324" s="760"/>
      <c r="Q1324" s="736"/>
      <c r="R1324" s="736">
        <v>33270</v>
      </c>
      <c r="S1324" s="761" t="s">
        <v>9842</v>
      </c>
      <c r="T1324" s="728" t="s">
        <v>2084</v>
      </c>
      <c r="U1324" s="737" t="s">
        <v>9843</v>
      </c>
      <c r="V1324" s="736"/>
      <c r="W1324" s="736"/>
      <c r="X1324" s="736"/>
      <c r="Y1324" s="736"/>
      <c r="Z1324" s="736" t="s">
        <v>9844</v>
      </c>
      <c r="AA1324" s="736"/>
      <c r="AB1324" s="734" t="s">
        <v>9748</v>
      </c>
      <c r="AC1324" s="736"/>
      <c r="AD1324" s="736">
        <v>92800</v>
      </c>
      <c r="AE1324" s="734" t="s">
        <v>9749</v>
      </c>
      <c r="AF1324" s="736" t="s">
        <v>9750</v>
      </c>
      <c r="AG1324" s="736"/>
      <c r="AH1324" s="736"/>
      <c r="AI1324" s="736"/>
      <c r="AJ1324" s="736"/>
      <c r="AK1324" s="736"/>
      <c r="AL1324" s="736"/>
      <c r="AM1324" s="763"/>
      <c r="AN1324" s="738"/>
      <c r="AO1324" s="739"/>
      <c r="AP1324" s="691" t="s">
        <v>734</v>
      </c>
      <c r="AQ1324" s="742" t="s">
        <v>734</v>
      </c>
      <c r="AR1324" s="742" t="s">
        <v>748</v>
      </c>
      <c r="AS1324" s="775" t="s">
        <v>9751</v>
      </c>
      <c r="AT1324" s="742"/>
      <c r="AU1324" s="743">
        <v>44197</v>
      </c>
      <c r="AV1324" s="743">
        <v>46022</v>
      </c>
      <c r="AW1324" s="744">
        <v>33</v>
      </c>
      <c r="AX1324" s="743">
        <v>44197</v>
      </c>
      <c r="AY1324" s="742" t="s">
        <v>9752</v>
      </c>
      <c r="AZ1324" s="775" t="s">
        <v>734</v>
      </c>
      <c r="BA1324" s="734"/>
      <c r="BB1324" s="736" t="s">
        <v>9763</v>
      </c>
      <c r="BC1324" s="736"/>
      <c r="BD1324" s="736"/>
      <c r="BE1324" s="735" t="s">
        <v>713</v>
      </c>
      <c r="BF1324" s="753" t="s">
        <v>1070</v>
      </c>
      <c r="BG1324" s="746" t="s">
        <v>737</v>
      </c>
      <c r="BH1324" s="746"/>
      <c r="BI1324" s="747"/>
    </row>
    <row r="1325" spans="1:61" ht="52.9" customHeight="1">
      <c r="A1325" s="749">
        <v>330029018</v>
      </c>
      <c r="B1325" s="825">
        <v>33</v>
      </c>
      <c r="C1325" s="751" t="s">
        <v>1277</v>
      </c>
      <c r="D1325" s="752"/>
      <c r="E1325" s="753" t="s">
        <v>1055</v>
      </c>
      <c r="F1325" s="826"/>
      <c r="G1325" s="736" t="s">
        <v>747</v>
      </c>
      <c r="H1325" s="754" t="s">
        <v>748</v>
      </c>
      <c r="I1325" s="755">
        <v>500</v>
      </c>
      <c r="J1325" s="756" t="s">
        <v>749</v>
      </c>
      <c r="K1325" s="757" t="s">
        <v>9845</v>
      </c>
      <c r="L1325" s="758">
        <v>920030152</v>
      </c>
      <c r="M1325" s="733" t="s">
        <v>9755</v>
      </c>
      <c r="N1325" s="807" t="s">
        <v>9743</v>
      </c>
      <c r="O1325" s="734" t="s">
        <v>9846</v>
      </c>
      <c r="P1325" s="760"/>
      <c r="Q1325" s="736"/>
      <c r="R1325" s="736">
        <v>33510</v>
      </c>
      <c r="S1325" s="761" t="s">
        <v>9847</v>
      </c>
      <c r="T1325" s="728" t="s">
        <v>2084</v>
      </c>
      <c r="U1325" s="737" t="s">
        <v>9848</v>
      </c>
      <c r="V1325" s="736"/>
      <c r="W1325" s="736"/>
      <c r="X1325" s="736"/>
      <c r="Y1325" s="736"/>
      <c r="Z1325" s="736" t="s">
        <v>9849</v>
      </c>
      <c r="AA1325" s="736"/>
      <c r="AB1325" s="734" t="s">
        <v>9748</v>
      </c>
      <c r="AC1325" s="736"/>
      <c r="AD1325" s="736">
        <v>92800</v>
      </c>
      <c r="AE1325" s="734" t="s">
        <v>9749</v>
      </c>
      <c r="AF1325" s="736" t="s">
        <v>9750</v>
      </c>
      <c r="AG1325" s="736"/>
      <c r="AH1325" s="736"/>
      <c r="AI1325" s="736"/>
      <c r="AJ1325" s="736"/>
      <c r="AK1325" s="736"/>
      <c r="AL1325" s="736"/>
      <c r="AM1325" s="763"/>
      <c r="AN1325" s="738"/>
      <c r="AO1325" s="739"/>
      <c r="AP1325" s="691" t="s">
        <v>734</v>
      </c>
      <c r="AQ1325" s="742" t="s">
        <v>734</v>
      </c>
      <c r="AR1325" s="742" t="s">
        <v>748</v>
      </c>
      <c r="AS1325" s="775" t="s">
        <v>9751</v>
      </c>
      <c r="AT1325" s="742"/>
      <c r="AU1325" s="743">
        <v>44197</v>
      </c>
      <c r="AV1325" s="743">
        <v>46022</v>
      </c>
      <c r="AW1325" s="744">
        <v>33</v>
      </c>
      <c r="AX1325" s="743">
        <v>44197</v>
      </c>
      <c r="AY1325" s="742" t="s">
        <v>9752</v>
      </c>
      <c r="AZ1325" s="775" t="s">
        <v>734</v>
      </c>
      <c r="BA1325" s="734"/>
      <c r="BB1325" s="736" t="s">
        <v>9763</v>
      </c>
      <c r="BC1325" s="736"/>
      <c r="BD1325" s="736"/>
      <c r="BE1325" s="767" t="s">
        <v>1941</v>
      </c>
      <c r="BF1325" s="753" t="s">
        <v>1070</v>
      </c>
      <c r="BG1325" s="746" t="s">
        <v>737</v>
      </c>
      <c r="BH1325" s="746"/>
      <c r="BI1325" s="747"/>
    </row>
    <row r="1326" spans="1:61" ht="40.15" customHeight="1">
      <c r="A1326" s="749">
        <v>330791112</v>
      </c>
      <c r="B1326" s="825">
        <v>33</v>
      </c>
      <c r="C1326" s="751" t="s">
        <v>1277</v>
      </c>
      <c r="D1326" s="752"/>
      <c r="E1326" s="753" t="s">
        <v>1055</v>
      </c>
      <c r="F1326" s="826"/>
      <c r="G1326" s="736" t="s">
        <v>747</v>
      </c>
      <c r="H1326" s="754" t="s">
        <v>748</v>
      </c>
      <c r="I1326" s="755">
        <v>500</v>
      </c>
      <c r="J1326" s="756" t="s">
        <v>749</v>
      </c>
      <c r="K1326" s="778" t="s">
        <v>9850</v>
      </c>
      <c r="L1326" s="758">
        <v>920030152</v>
      </c>
      <c r="M1326" s="733" t="s">
        <v>9755</v>
      </c>
      <c r="N1326" s="807" t="s">
        <v>9743</v>
      </c>
      <c r="O1326" s="734" t="s">
        <v>9851</v>
      </c>
      <c r="P1326" s="734" t="s">
        <v>9852</v>
      </c>
      <c r="Q1326" s="736"/>
      <c r="R1326" s="736">
        <v>33470</v>
      </c>
      <c r="S1326" s="761" t="s">
        <v>2796</v>
      </c>
      <c r="T1326" s="728" t="s">
        <v>2084</v>
      </c>
      <c r="U1326" s="737" t="s">
        <v>9853</v>
      </c>
      <c r="V1326" s="736"/>
      <c r="W1326" s="736"/>
      <c r="X1326" s="736"/>
      <c r="Y1326" s="736"/>
      <c r="Z1326" s="736" t="s">
        <v>9854</v>
      </c>
      <c r="AA1326" s="736"/>
      <c r="AB1326" s="734" t="s">
        <v>9748</v>
      </c>
      <c r="AC1326" s="736"/>
      <c r="AD1326" s="736">
        <v>92800</v>
      </c>
      <c r="AE1326" s="734" t="s">
        <v>9749</v>
      </c>
      <c r="AF1326" s="736" t="s">
        <v>9750</v>
      </c>
      <c r="AG1326" s="736"/>
      <c r="AH1326" s="736"/>
      <c r="AI1326" s="736"/>
      <c r="AJ1326" s="736"/>
      <c r="AK1326" s="736"/>
      <c r="AL1326" s="736"/>
      <c r="AM1326" s="763"/>
      <c r="AN1326" s="738"/>
      <c r="AO1326" s="739"/>
      <c r="AP1326" s="691" t="s">
        <v>734</v>
      </c>
      <c r="AQ1326" s="742" t="s">
        <v>734</v>
      </c>
      <c r="AR1326" s="742" t="s">
        <v>748</v>
      </c>
      <c r="AS1326" s="775" t="s">
        <v>9751</v>
      </c>
      <c r="AT1326" s="742"/>
      <c r="AU1326" s="743">
        <v>44197</v>
      </c>
      <c r="AV1326" s="743">
        <v>46022</v>
      </c>
      <c r="AW1326" s="744">
        <v>33</v>
      </c>
      <c r="AX1326" s="743">
        <v>44197</v>
      </c>
      <c r="AY1326" s="742" t="s">
        <v>9752</v>
      </c>
      <c r="AZ1326" s="775" t="s">
        <v>734</v>
      </c>
      <c r="BA1326" s="734"/>
      <c r="BB1326" s="736" t="s">
        <v>9763</v>
      </c>
      <c r="BC1326" s="736"/>
      <c r="BD1326" s="736"/>
      <c r="BE1326" s="735" t="s">
        <v>713</v>
      </c>
      <c r="BF1326" s="753" t="s">
        <v>1070</v>
      </c>
      <c r="BG1326" s="746" t="s">
        <v>737</v>
      </c>
      <c r="BH1326" s="746"/>
      <c r="BI1326" s="747"/>
    </row>
    <row r="1327" spans="1:61" ht="40.15" customHeight="1">
      <c r="A1327" s="749">
        <v>330792201</v>
      </c>
      <c r="B1327" s="825">
        <v>33</v>
      </c>
      <c r="C1327" s="751" t="s">
        <v>1277</v>
      </c>
      <c r="D1327" s="752"/>
      <c r="E1327" s="753" t="s">
        <v>1055</v>
      </c>
      <c r="F1327" s="826"/>
      <c r="G1327" s="736" t="s">
        <v>747</v>
      </c>
      <c r="H1327" s="754" t="s">
        <v>748</v>
      </c>
      <c r="I1327" s="755">
        <v>500</v>
      </c>
      <c r="J1327" s="756" t="s">
        <v>749</v>
      </c>
      <c r="K1327" s="757" t="s">
        <v>9855</v>
      </c>
      <c r="L1327" s="758">
        <v>920030152</v>
      </c>
      <c r="M1327" s="733" t="s">
        <v>9755</v>
      </c>
      <c r="N1327" s="807" t="s">
        <v>9743</v>
      </c>
      <c r="O1327" s="734" t="s">
        <v>9856</v>
      </c>
      <c r="P1327" s="760"/>
      <c r="Q1327" s="736"/>
      <c r="R1327" s="736">
        <v>33400</v>
      </c>
      <c r="S1327" s="761" t="s">
        <v>3052</v>
      </c>
      <c r="T1327" s="728" t="s">
        <v>2084</v>
      </c>
      <c r="U1327" s="737" t="s">
        <v>9857</v>
      </c>
      <c r="V1327" s="736"/>
      <c r="W1327" s="736"/>
      <c r="X1327" s="736"/>
      <c r="Y1327" s="736"/>
      <c r="Z1327" s="736" t="s">
        <v>9858</v>
      </c>
      <c r="AA1327" s="736"/>
      <c r="AB1327" s="734" t="s">
        <v>9748</v>
      </c>
      <c r="AC1327" s="736"/>
      <c r="AD1327" s="736">
        <v>92800</v>
      </c>
      <c r="AE1327" s="734" t="s">
        <v>9749</v>
      </c>
      <c r="AF1327" s="736" t="s">
        <v>9859</v>
      </c>
      <c r="AG1327" s="736"/>
      <c r="AH1327" s="736"/>
      <c r="AI1327" s="736"/>
      <c r="AJ1327" s="736"/>
      <c r="AK1327" s="736"/>
      <c r="AL1327" s="736"/>
      <c r="AM1327" s="763"/>
      <c r="AN1327" s="738"/>
      <c r="AO1327" s="739"/>
      <c r="AP1327" s="691" t="s">
        <v>734</v>
      </c>
      <c r="AQ1327" s="742" t="s">
        <v>734</v>
      </c>
      <c r="AR1327" s="742" t="s">
        <v>748</v>
      </c>
      <c r="AS1327" s="775" t="s">
        <v>9751</v>
      </c>
      <c r="AT1327" s="742"/>
      <c r="AU1327" s="743">
        <v>44197</v>
      </c>
      <c r="AV1327" s="743">
        <v>46022</v>
      </c>
      <c r="AW1327" s="744">
        <v>33</v>
      </c>
      <c r="AX1327" s="743">
        <v>44197</v>
      </c>
      <c r="AY1327" s="742" t="s">
        <v>9752</v>
      </c>
      <c r="AZ1327" s="775" t="s">
        <v>734</v>
      </c>
      <c r="BA1327" s="734"/>
      <c r="BB1327" s="736" t="s">
        <v>9763</v>
      </c>
      <c r="BC1327" s="736"/>
      <c r="BD1327" s="736"/>
      <c r="BE1327" s="735" t="s">
        <v>713</v>
      </c>
      <c r="BF1327" s="753" t="s">
        <v>1070</v>
      </c>
      <c r="BG1327" s="746" t="s">
        <v>737</v>
      </c>
      <c r="BH1327" s="746"/>
      <c r="BI1327" s="747"/>
    </row>
    <row r="1328" spans="1:61" ht="24">
      <c r="A1328" s="749">
        <v>330797960</v>
      </c>
      <c r="B1328" s="825">
        <v>33</v>
      </c>
      <c r="C1328" s="751" t="s">
        <v>1277</v>
      </c>
      <c r="D1328" s="752"/>
      <c r="E1328" s="753" t="s">
        <v>1055</v>
      </c>
      <c r="F1328" s="826"/>
      <c r="G1328" s="736" t="s">
        <v>747</v>
      </c>
      <c r="H1328" s="754" t="s">
        <v>748</v>
      </c>
      <c r="I1328" s="755">
        <v>500</v>
      </c>
      <c r="J1328" s="756" t="s">
        <v>749</v>
      </c>
      <c r="K1328" s="757" t="s">
        <v>5835</v>
      </c>
      <c r="L1328" s="758">
        <v>920030152</v>
      </c>
      <c r="M1328" s="733" t="s">
        <v>9755</v>
      </c>
      <c r="N1328" s="807" t="s">
        <v>9743</v>
      </c>
      <c r="O1328" s="734" t="s">
        <v>9860</v>
      </c>
      <c r="P1328" s="760"/>
      <c r="Q1328" s="736"/>
      <c r="R1328" s="736">
        <v>33380</v>
      </c>
      <c r="S1328" s="761" t="s">
        <v>1092</v>
      </c>
      <c r="T1328" s="728" t="s">
        <v>2084</v>
      </c>
      <c r="U1328" s="737" t="s">
        <v>9861</v>
      </c>
      <c r="V1328" s="736"/>
      <c r="W1328" s="736"/>
      <c r="X1328" s="736"/>
      <c r="Y1328" s="736"/>
      <c r="Z1328" s="736" t="s">
        <v>9862</v>
      </c>
      <c r="AA1328" s="736"/>
      <c r="AB1328" s="734" t="s">
        <v>9748</v>
      </c>
      <c r="AC1328" s="736"/>
      <c r="AD1328" s="736">
        <v>92800</v>
      </c>
      <c r="AE1328" s="734" t="s">
        <v>9749</v>
      </c>
      <c r="AF1328" s="736" t="s">
        <v>9750</v>
      </c>
      <c r="AG1328" s="736"/>
      <c r="AH1328" s="736"/>
      <c r="AI1328" s="736"/>
      <c r="AJ1328" s="736"/>
      <c r="AK1328" s="736"/>
      <c r="AL1328" s="736"/>
      <c r="AM1328" s="763"/>
      <c r="AN1328" s="738"/>
      <c r="AO1328" s="739"/>
      <c r="AP1328" s="691" t="s">
        <v>734</v>
      </c>
      <c r="AQ1328" s="742" t="s">
        <v>734</v>
      </c>
      <c r="AR1328" s="742" t="s">
        <v>748</v>
      </c>
      <c r="AS1328" s="775" t="s">
        <v>9751</v>
      </c>
      <c r="AT1328" s="742"/>
      <c r="AU1328" s="743">
        <v>44197</v>
      </c>
      <c r="AV1328" s="743">
        <v>46022</v>
      </c>
      <c r="AW1328" s="744">
        <v>33</v>
      </c>
      <c r="AX1328" s="743">
        <v>44197</v>
      </c>
      <c r="AY1328" s="742" t="s">
        <v>9752</v>
      </c>
      <c r="AZ1328" s="775" t="s">
        <v>734</v>
      </c>
      <c r="BA1328" s="734"/>
      <c r="BB1328" s="736" t="s">
        <v>9763</v>
      </c>
      <c r="BC1328" s="736"/>
      <c r="BD1328" s="736"/>
      <c r="BE1328" s="735" t="s">
        <v>713</v>
      </c>
      <c r="BF1328" s="753" t="s">
        <v>1070</v>
      </c>
      <c r="BG1328" s="746" t="s">
        <v>737</v>
      </c>
      <c r="BH1328" s="746"/>
      <c r="BI1328" s="747"/>
    </row>
    <row r="1329" spans="1:61" ht="48" customHeight="1">
      <c r="A1329" s="749">
        <v>330798026</v>
      </c>
      <c r="B1329" s="825">
        <v>33</v>
      </c>
      <c r="C1329" s="751" t="s">
        <v>1277</v>
      </c>
      <c r="D1329" s="752"/>
      <c r="E1329" s="753" t="s">
        <v>1055</v>
      </c>
      <c r="F1329" s="826"/>
      <c r="G1329" s="736" t="s">
        <v>747</v>
      </c>
      <c r="H1329" s="754" t="s">
        <v>748</v>
      </c>
      <c r="I1329" s="755">
        <v>500</v>
      </c>
      <c r="J1329" s="756" t="s">
        <v>749</v>
      </c>
      <c r="K1329" s="757" t="s">
        <v>9863</v>
      </c>
      <c r="L1329" s="758">
        <v>920030152</v>
      </c>
      <c r="M1329" s="733" t="s">
        <v>9755</v>
      </c>
      <c r="N1329" s="807" t="s">
        <v>9743</v>
      </c>
      <c r="O1329" s="734" t="s">
        <v>9864</v>
      </c>
      <c r="P1329" s="760"/>
      <c r="Q1329" s="736"/>
      <c r="R1329" s="736">
        <v>33110</v>
      </c>
      <c r="S1329" s="761" t="s">
        <v>1952</v>
      </c>
      <c r="T1329" s="728" t="s">
        <v>2084</v>
      </c>
      <c r="U1329" s="737" t="s">
        <v>9865</v>
      </c>
      <c r="V1329" s="736"/>
      <c r="W1329" s="736"/>
      <c r="X1329" s="736"/>
      <c r="Y1329" s="736"/>
      <c r="Z1329" s="736" t="s">
        <v>9866</v>
      </c>
      <c r="AA1329" s="736"/>
      <c r="AB1329" s="734" t="s">
        <v>9748</v>
      </c>
      <c r="AC1329" s="736"/>
      <c r="AD1329" s="736">
        <v>92800</v>
      </c>
      <c r="AE1329" s="734" t="s">
        <v>9749</v>
      </c>
      <c r="AF1329" s="736" t="s">
        <v>9750</v>
      </c>
      <c r="AG1329" s="736"/>
      <c r="AH1329" s="736"/>
      <c r="AI1329" s="736"/>
      <c r="AJ1329" s="736"/>
      <c r="AK1329" s="736"/>
      <c r="AL1329" s="736"/>
      <c r="AM1329" s="763"/>
      <c r="AN1329" s="738"/>
      <c r="AO1329" s="739"/>
      <c r="AP1329" s="691" t="s">
        <v>734</v>
      </c>
      <c r="AQ1329" s="742" t="s">
        <v>734</v>
      </c>
      <c r="AR1329" s="742" t="s">
        <v>748</v>
      </c>
      <c r="AS1329" s="775" t="s">
        <v>9751</v>
      </c>
      <c r="AT1329" s="742"/>
      <c r="AU1329" s="743">
        <v>44197</v>
      </c>
      <c r="AV1329" s="743">
        <v>46022</v>
      </c>
      <c r="AW1329" s="744">
        <v>33</v>
      </c>
      <c r="AX1329" s="743">
        <v>44197</v>
      </c>
      <c r="AY1329" s="742" t="s">
        <v>9752</v>
      </c>
      <c r="AZ1329" s="775" t="s">
        <v>734</v>
      </c>
      <c r="BA1329" s="734"/>
      <c r="BB1329" s="736" t="s">
        <v>9763</v>
      </c>
      <c r="BC1329" s="736"/>
      <c r="BD1329" s="736"/>
      <c r="BE1329" s="735" t="s">
        <v>713</v>
      </c>
      <c r="BF1329" s="753" t="s">
        <v>1070</v>
      </c>
      <c r="BG1329" s="746" t="s">
        <v>737</v>
      </c>
      <c r="BH1329" s="746"/>
      <c r="BI1329" s="747"/>
    </row>
    <row r="1330" spans="1:61" ht="40.15" customHeight="1">
      <c r="A1330" s="749">
        <v>330798216</v>
      </c>
      <c r="B1330" s="825">
        <v>33</v>
      </c>
      <c r="C1330" s="751" t="s">
        <v>1277</v>
      </c>
      <c r="D1330" s="752"/>
      <c r="E1330" s="753" t="s">
        <v>1055</v>
      </c>
      <c r="F1330" s="826"/>
      <c r="G1330" s="736" t="s">
        <v>747</v>
      </c>
      <c r="H1330" s="754" t="s">
        <v>748</v>
      </c>
      <c r="I1330" s="755">
        <v>500</v>
      </c>
      <c r="J1330" s="756" t="s">
        <v>749</v>
      </c>
      <c r="K1330" s="757" t="s">
        <v>9867</v>
      </c>
      <c r="L1330" s="758">
        <v>920030152</v>
      </c>
      <c r="M1330" s="733" t="s">
        <v>9755</v>
      </c>
      <c r="N1330" s="807" t="s">
        <v>9743</v>
      </c>
      <c r="O1330" s="734" t="s">
        <v>9868</v>
      </c>
      <c r="P1330" s="760"/>
      <c r="Q1330" s="736"/>
      <c r="R1330" s="736">
        <v>33700</v>
      </c>
      <c r="S1330" s="761" t="s">
        <v>1657</v>
      </c>
      <c r="T1330" s="728" t="s">
        <v>2084</v>
      </c>
      <c r="U1330" s="737" t="s">
        <v>9869</v>
      </c>
      <c r="V1330" s="736"/>
      <c r="W1330" s="736"/>
      <c r="X1330" s="736"/>
      <c r="Y1330" s="736"/>
      <c r="Z1330" s="736" t="s">
        <v>9870</v>
      </c>
      <c r="AA1330" s="736"/>
      <c r="AB1330" s="734" t="s">
        <v>9748</v>
      </c>
      <c r="AC1330" s="736"/>
      <c r="AD1330" s="736">
        <v>92800</v>
      </c>
      <c r="AE1330" s="734" t="s">
        <v>9749</v>
      </c>
      <c r="AF1330" s="736" t="s">
        <v>9750</v>
      </c>
      <c r="AG1330" s="736"/>
      <c r="AH1330" s="736"/>
      <c r="AI1330" s="736"/>
      <c r="AJ1330" s="736"/>
      <c r="AK1330" s="736"/>
      <c r="AL1330" s="736"/>
      <c r="AM1330" s="763"/>
      <c r="AN1330" s="738"/>
      <c r="AO1330" s="739"/>
      <c r="AP1330" s="691" t="s">
        <v>734</v>
      </c>
      <c r="AQ1330" s="742" t="s">
        <v>734</v>
      </c>
      <c r="AR1330" s="742" t="s">
        <v>748</v>
      </c>
      <c r="AS1330" s="775" t="s">
        <v>9751</v>
      </c>
      <c r="AT1330" s="742"/>
      <c r="AU1330" s="743">
        <v>44197</v>
      </c>
      <c r="AV1330" s="743">
        <v>46022</v>
      </c>
      <c r="AW1330" s="744">
        <v>33</v>
      </c>
      <c r="AX1330" s="743">
        <v>44197</v>
      </c>
      <c r="AY1330" s="742" t="s">
        <v>9752</v>
      </c>
      <c r="AZ1330" s="775" t="s">
        <v>734</v>
      </c>
      <c r="BA1330" s="734"/>
      <c r="BB1330" s="736" t="s">
        <v>9763</v>
      </c>
      <c r="BC1330" s="736"/>
      <c r="BD1330" s="736"/>
      <c r="BE1330" s="735" t="s">
        <v>713</v>
      </c>
      <c r="BF1330" s="753" t="s">
        <v>1070</v>
      </c>
      <c r="BG1330" s="746" t="s">
        <v>737</v>
      </c>
      <c r="BH1330" s="746"/>
      <c r="BI1330" s="747"/>
    </row>
    <row r="1331" spans="1:61" ht="40.15" customHeight="1">
      <c r="A1331" s="749">
        <v>330799263</v>
      </c>
      <c r="B1331" s="825">
        <v>33</v>
      </c>
      <c r="C1331" s="751" t="s">
        <v>1277</v>
      </c>
      <c r="D1331" s="752"/>
      <c r="E1331" s="753" t="s">
        <v>1055</v>
      </c>
      <c r="F1331" s="826"/>
      <c r="G1331" s="736" t="s">
        <v>747</v>
      </c>
      <c r="H1331" s="754" t="s">
        <v>748</v>
      </c>
      <c r="I1331" s="755">
        <v>500</v>
      </c>
      <c r="J1331" s="756" t="s">
        <v>749</v>
      </c>
      <c r="K1331" s="757" t="s">
        <v>9871</v>
      </c>
      <c r="L1331" s="758">
        <v>920030152</v>
      </c>
      <c r="M1331" s="733" t="s">
        <v>9755</v>
      </c>
      <c r="N1331" s="807" t="s">
        <v>9743</v>
      </c>
      <c r="O1331" s="734" t="s">
        <v>9872</v>
      </c>
      <c r="P1331" s="760"/>
      <c r="Q1331" s="736"/>
      <c r="R1331" s="736">
        <v>33200</v>
      </c>
      <c r="S1331" s="761" t="s">
        <v>1559</v>
      </c>
      <c r="T1331" s="728" t="s">
        <v>2084</v>
      </c>
      <c r="U1331" s="737" t="s">
        <v>9873</v>
      </c>
      <c r="V1331" s="736"/>
      <c r="W1331" s="736"/>
      <c r="X1331" s="736"/>
      <c r="Y1331" s="736"/>
      <c r="Z1331" s="736" t="s">
        <v>9874</v>
      </c>
      <c r="AA1331" s="736"/>
      <c r="AB1331" s="734" t="s">
        <v>9748</v>
      </c>
      <c r="AC1331" s="736"/>
      <c r="AD1331" s="736">
        <v>92800</v>
      </c>
      <c r="AE1331" s="734" t="s">
        <v>9749</v>
      </c>
      <c r="AF1331" s="736" t="s">
        <v>9750</v>
      </c>
      <c r="AG1331" s="736"/>
      <c r="AH1331" s="736"/>
      <c r="AI1331" s="736"/>
      <c r="AJ1331" s="736"/>
      <c r="AK1331" s="736"/>
      <c r="AL1331" s="736"/>
      <c r="AM1331" s="763"/>
      <c r="AN1331" s="738"/>
      <c r="AO1331" s="739"/>
      <c r="AP1331" s="691" t="s">
        <v>734</v>
      </c>
      <c r="AQ1331" s="742" t="s">
        <v>734</v>
      </c>
      <c r="AR1331" s="742" t="s">
        <v>748</v>
      </c>
      <c r="AS1331" s="775" t="s">
        <v>9751</v>
      </c>
      <c r="AT1331" s="742"/>
      <c r="AU1331" s="743">
        <v>44197</v>
      </c>
      <c r="AV1331" s="743">
        <v>46022</v>
      </c>
      <c r="AW1331" s="744">
        <v>33</v>
      </c>
      <c r="AX1331" s="743">
        <v>44197</v>
      </c>
      <c r="AY1331" s="742" t="s">
        <v>9752</v>
      </c>
      <c r="AZ1331" s="775" t="s">
        <v>734</v>
      </c>
      <c r="BA1331" s="734"/>
      <c r="BB1331" s="736" t="s">
        <v>9763</v>
      </c>
      <c r="BC1331" s="736"/>
      <c r="BD1331" s="736"/>
      <c r="BE1331" s="735" t="s">
        <v>713</v>
      </c>
      <c r="BF1331" s="753" t="s">
        <v>1070</v>
      </c>
      <c r="BG1331" s="746" t="s">
        <v>737</v>
      </c>
      <c r="BH1331" s="746"/>
      <c r="BI1331" s="747"/>
    </row>
    <row r="1332" spans="1:61" ht="40.15" customHeight="1">
      <c r="A1332" s="749">
        <v>470009747</v>
      </c>
      <c r="B1332" s="849">
        <v>47</v>
      </c>
      <c r="C1332" s="727" t="s">
        <v>999</v>
      </c>
      <c r="D1332" s="727"/>
      <c r="E1332" s="753" t="s">
        <v>1714</v>
      </c>
      <c r="F1332" s="753"/>
      <c r="G1332" s="736" t="s">
        <v>747</v>
      </c>
      <c r="H1332" s="754" t="s">
        <v>748</v>
      </c>
      <c r="I1332" s="755">
        <v>500</v>
      </c>
      <c r="J1332" s="756" t="s">
        <v>749</v>
      </c>
      <c r="K1332" s="757" t="s">
        <v>9875</v>
      </c>
      <c r="L1332" s="758">
        <v>920030152</v>
      </c>
      <c r="M1332" s="733" t="s">
        <v>9755</v>
      </c>
      <c r="N1332" s="807" t="s">
        <v>9743</v>
      </c>
      <c r="O1332" s="734" t="s">
        <v>9876</v>
      </c>
      <c r="P1332" s="760"/>
      <c r="Q1332" s="736"/>
      <c r="R1332" s="736">
        <v>47300</v>
      </c>
      <c r="S1332" s="761" t="s">
        <v>2255</v>
      </c>
      <c r="T1332" s="728" t="s">
        <v>2084</v>
      </c>
      <c r="U1332" s="737" t="s">
        <v>9877</v>
      </c>
      <c r="V1332" s="736"/>
      <c r="W1332" s="736"/>
      <c r="X1332" s="736"/>
      <c r="Y1332" s="736"/>
      <c r="Z1332" s="736" t="s">
        <v>9878</v>
      </c>
      <c r="AA1332" s="736"/>
      <c r="AB1332" s="734" t="s">
        <v>9748</v>
      </c>
      <c r="AC1332" s="736"/>
      <c r="AD1332" s="736">
        <v>92800</v>
      </c>
      <c r="AE1332" s="734" t="s">
        <v>9749</v>
      </c>
      <c r="AF1332" s="736" t="s">
        <v>9750</v>
      </c>
      <c r="AG1332" s="736"/>
      <c r="AH1332" s="736"/>
      <c r="AI1332" s="736"/>
      <c r="AJ1332" s="736"/>
      <c r="AK1332" s="736"/>
      <c r="AL1332" s="736"/>
      <c r="AM1332" s="763"/>
      <c r="AN1332" s="738"/>
      <c r="AO1332" s="764"/>
      <c r="AP1332" s="691" t="s">
        <v>734</v>
      </c>
      <c r="AQ1332" s="691" t="s">
        <v>737</v>
      </c>
      <c r="AR1332" s="691"/>
      <c r="AS1332" s="752"/>
      <c r="AT1332" s="691"/>
      <c r="AU1332" s="765" t="s">
        <v>763</v>
      </c>
      <c r="AV1332" s="765" t="s">
        <v>763</v>
      </c>
      <c r="AW1332" s="766" t="s">
        <v>763</v>
      </c>
      <c r="AX1332" s="765"/>
      <c r="AY1332" s="691"/>
      <c r="AZ1332" s="752"/>
      <c r="BA1332" s="734"/>
      <c r="BB1332" s="736" t="s">
        <v>9763</v>
      </c>
      <c r="BC1332" s="736"/>
      <c r="BD1332" s="736"/>
      <c r="BE1332" s="734" t="s">
        <v>1451</v>
      </c>
      <c r="BF1332" s="794" t="s">
        <v>1723</v>
      </c>
      <c r="BG1332" s="746" t="s">
        <v>737</v>
      </c>
      <c r="BH1332" s="746"/>
      <c r="BI1332" s="747"/>
    </row>
    <row r="1333" spans="1:61" ht="40.15" customHeight="1">
      <c r="A1333" s="749">
        <v>470013566</v>
      </c>
      <c r="B1333" s="849">
        <v>47</v>
      </c>
      <c r="C1333" s="727" t="s">
        <v>999</v>
      </c>
      <c r="D1333" s="727"/>
      <c r="E1333" s="753" t="s">
        <v>1714</v>
      </c>
      <c r="F1333" s="753"/>
      <c r="G1333" s="736" t="s">
        <v>747</v>
      </c>
      <c r="H1333" s="754" t="s">
        <v>748</v>
      </c>
      <c r="I1333" s="755">
        <v>500</v>
      </c>
      <c r="J1333" s="756" t="s">
        <v>749</v>
      </c>
      <c r="K1333" s="757" t="s">
        <v>5835</v>
      </c>
      <c r="L1333" s="758">
        <v>920030152</v>
      </c>
      <c r="M1333" s="733" t="s">
        <v>9755</v>
      </c>
      <c r="N1333" s="807" t="s">
        <v>9743</v>
      </c>
      <c r="O1333" s="734" t="s">
        <v>9879</v>
      </c>
      <c r="P1333" s="760"/>
      <c r="Q1333" s="736"/>
      <c r="R1333" s="736">
        <v>47000</v>
      </c>
      <c r="S1333" s="761" t="s">
        <v>2245</v>
      </c>
      <c r="T1333" s="728" t="s">
        <v>2084</v>
      </c>
      <c r="U1333" s="737" t="s">
        <v>9880</v>
      </c>
      <c r="V1333" s="736"/>
      <c r="W1333" s="736"/>
      <c r="X1333" s="736"/>
      <c r="Y1333" s="736"/>
      <c r="Z1333" s="736" t="s">
        <v>9881</v>
      </c>
      <c r="AA1333" s="736"/>
      <c r="AB1333" s="734" t="s">
        <v>9748</v>
      </c>
      <c r="AC1333" s="736"/>
      <c r="AD1333" s="736">
        <v>92800</v>
      </c>
      <c r="AE1333" s="734" t="s">
        <v>9749</v>
      </c>
      <c r="AF1333" s="736" t="s">
        <v>9750</v>
      </c>
      <c r="AG1333" s="736"/>
      <c r="AH1333" s="736"/>
      <c r="AI1333" s="736"/>
      <c r="AJ1333" s="736"/>
      <c r="AK1333" s="736"/>
      <c r="AL1333" s="736"/>
      <c r="AM1333" s="763"/>
      <c r="AN1333" s="738"/>
      <c r="AO1333" s="764"/>
      <c r="AP1333" s="691" t="s">
        <v>734</v>
      </c>
      <c r="AQ1333" s="691" t="s">
        <v>737</v>
      </c>
      <c r="AR1333" s="691"/>
      <c r="AS1333" s="752"/>
      <c r="AT1333" s="691"/>
      <c r="AU1333" s="765" t="s">
        <v>763</v>
      </c>
      <c r="AV1333" s="765" t="s">
        <v>763</v>
      </c>
      <c r="AW1333" s="766" t="s">
        <v>763</v>
      </c>
      <c r="AX1333" s="765"/>
      <c r="AY1333" s="691"/>
      <c r="AZ1333" s="752"/>
      <c r="BA1333" s="734"/>
      <c r="BB1333" s="736" t="s">
        <v>9763</v>
      </c>
      <c r="BC1333" s="736"/>
      <c r="BD1333" s="736"/>
      <c r="BE1333" s="734" t="s">
        <v>1451</v>
      </c>
      <c r="BF1333" s="794" t="s">
        <v>1723</v>
      </c>
      <c r="BG1333" s="746" t="s">
        <v>737</v>
      </c>
      <c r="BH1333" s="746"/>
      <c r="BI1333" s="747"/>
    </row>
    <row r="1334" spans="1:61" ht="40.15" customHeight="1">
      <c r="A1334" s="749">
        <v>640795829</v>
      </c>
      <c r="B1334" s="750">
        <v>64</v>
      </c>
      <c r="C1334" s="751" t="s">
        <v>745</v>
      </c>
      <c r="D1334" s="752"/>
      <c r="E1334" s="753" t="s">
        <v>746</v>
      </c>
      <c r="F1334" s="752"/>
      <c r="G1334" s="736" t="s">
        <v>747</v>
      </c>
      <c r="H1334" s="754" t="s">
        <v>748</v>
      </c>
      <c r="I1334" s="755">
        <v>500</v>
      </c>
      <c r="J1334" s="756" t="s">
        <v>749</v>
      </c>
      <c r="K1334" s="757" t="s">
        <v>9882</v>
      </c>
      <c r="L1334" s="1016">
        <v>920030152</v>
      </c>
      <c r="M1334" s="733" t="s">
        <v>9755</v>
      </c>
      <c r="N1334" s="807" t="s">
        <v>9743</v>
      </c>
      <c r="O1334" s="734" t="s">
        <v>9883</v>
      </c>
      <c r="P1334" s="734" t="s">
        <v>9884</v>
      </c>
      <c r="Q1334" s="736"/>
      <c r="R1334" s="736">
        <v>64110</v>
      </c>
      <c r="S1334" s="761" t="s">
        <v>4164</v>
      </c>
      <c r="T1334" s="728" t="s">
        <v>2084</v>
      </c>
      <c r="U1334" s="737" t="s">
        <v>9885</v>
      </c>
      <c r="V1334" s="736" t="s">
        <v>6452</v>
      </c>
      <c r="W1334" s="736" t="s">
        <v>9886</v>
      </c>
      <c r="X1334" s="736" t="s">
        <v>9887</v>
      </c>
      <c r="Y1334" s="736" t="s">
        <v>727</v>
      </c>
      <c r="Z1334" s="736" t="s">
        <v>9888</v>
      </c>
      <c r="AA1334" s="736"/>
      <c r="AB1334" s="734" t="s">
        <v>9748</v>
      </c>
      <c r="AC1334" s="736"/>
      <c r="AD1334" s="736">
        <v>92800</v>
      </c>
      <c r="AE1334" s="734" t="s">
        <v>9749</v>
      </c>
      <c r="AF1334" s="736" t="s">
        <v>9750</v>
      </c>
      <c r="AG1334" s="736"/>
      <c r="AH1334" s="736"/>
      <c r="AI1334" s="736"/>
      <c r="AJ1334" s="736"/>
      <c r="AK1334" s="736"/>
      <c r="AL1334" s="736"/>
      <c r="AM1334" s="763"/>
      <c r="AN1334" s="738"/>
      <c r="AO1334" s="764"/>
      <c r="AP1334" s="691" t="s">
        <v>734</v>
      </c>
      <c r="AQ1334" s="691" t="s">
        <v>737</v>
      </c>
      <c r="AR1334" s="691"/>
      <c r="AS1334" s="752"/>
      <c r="AT1334" s="691"/>
      <c r="AU1334" s="765" t="s">
        <v>763</v>
      </c>
      <c r="AV1334" s="765" t="s">
        <v>763</v>
      </c>
      <c r="AW1334" s="766" t="s">
        <v>853</v>
      </c>
      <c r="AX1334" s="765"/>
      <c r="AY1334" s="691"/>
      <c r="AZ1334" s="752"/>
      <c r="BA1334" s="734"/>
      <c r="BB1334" s="734" t="s">
        <v>9889</v>
      </c>
      <c r="BC1334" s="736"/>
      <c r="BD1334" s="736"/>
      <c r="BE1334" s="767" t="s">
        <v>765</v>
      </c>
      <c r="BF1334" s="794" t="s">
        <v>766</v>
      </c>
      <c r="BG1334" s="746" t="s">
        <v>737</v>
      </c>
      <c r="BH1334" s="746"/>
      <c r="BI1334" s="747"/>
    </row>
    <row r="1335" spans="1:61" ht="40.15" customHeight="1">
      <c r="A1335" s="749">
        <v>640795845</v>
      </c>
      <c r="B1335" s="750">
        <v>64</v>
      </c>
      <c r="C1335" s="751" t="s">
        <v>745</v>
      </c>
      <c r="D1335" s="752"/>
      <c r="E1335" s="753" t="s">
        <v>746</v>
      </c>
      <c r="F1335" s="752"/>
      <c r="G1335" s="736" t="s">
        <v>747</v>
      </c>
      <c r="H1335" s="754" t="s">
        <v>748</v>
      </c>
      <c r="I1335" s="755">
        <v>500</v>
      </c>
      <c r="J1335" s="756" t="s">
        <v>749</v>
      </c>
      <c r="K1335" s="757" t="s">
        <v>9890</v>
      </c>
      <c r="L1335" s="1016">
        <v>920030152</v>
      </c>
      <c r="M1335" s="733" t="s">
        <v>9755</v>
      </c>
      <c r="N1335" s="807" t="s">
        <v>9743</v>
      </c>
      <c r="O1335" s="734" t="s">
        <v>9891</v>
      </c>
      <c r="P1335" s="760"/>
      <c r="Q1335" s="736"/>
      <c r="R1335" s="736">
        <v>64300</v>
      </c>
      <c r="S1335" s="761" t="s">
        <v>1217</v>
      </c>
      <c r="T1335" s="728" t="s">
        <v>2084</v>
      </c>
      <c r="U1335" s="737" t="s">
        <v>9892</v>
      </c>
      <c r="V1335" s="736" t="s">
        <v>6452</v>
      </c>
      <c r="W1335" s="736" t="s">
        <v>9893</v>
      </c>
      <c r="X1335" s="736" t="s">
        <v>8811</v>
      </c>
      <c r="Y1335" s="736" t="s">
        <v>727</v>
      </c>
      <c r="Z1335" s="736" t="s">
        <v>9894</v>
      </c>
      <c r="AA1335" s="736"/>
      <c r="AB1335" s="734" t="s">
        <v>9748</v>
      </c>
      <c r="AC1335" s="736"/>
      <c r="AD1335" s="736">
        <v>92800</v>
      </c>
      <c r="AE1335" s="734" t="s">
        <v>9749</v>
      </c>
      <c r="AF1335" s="736" t="s">
        <v>9750</v>
      </c>
      <c r="AG1335" s="736"/>
      <c r="AH1335" s="736"/>
      <c r="AI1335" s="736"/>
      <c r="AJ1335" s="736"/>
      <c r="AK1335" s="736"/>
      <c r="AL1335" s="736"/>
      <c r="AM1335" s="763"/>
      <c r="AN1335" s="738"/>
      <c r="AO1335" s="764"/>
      <c r="AP1335" s="691" t="s">
        <v>734</v>
      </c>
      <c r="AQ1335" s="691" t="s">
        <v>737</v>
      </c>
      <c r="AR1335" s="691"/>
      <c r="AS1335" s="752"/>
      <c r="AT1335" s="691"/>
      <c r="AU1335" s="765" t="s">
        <v>763</v>
      </c>
      <c r="AV1335" s="765" t="s">
        <v>763</v>
      </c>
      <c r="AW1335" s="766" t="s">
        <v>853</v>
      </c>
      <c r="AX1335" s="765"/>
      <c r="AY1335" s="691"/>
      <c r="AZ1335" s="752"/>
      <c r="BA1335" s="734"/>
      <c r="BB1335" s="734" t="s">
        <v>9895</v>
      </c>
      <c r="BC1335" s="736"/>
      <c r="BD1335" s="736"/>
      <c r="BE1335" s="767" t="s">
        <v>765</v>
      </c>
      <c r="BF1335" s="794" t="s">
        <v>766</v>
      </c>
      <c r="BG1335" s="746" t="s">
        <v>737</v>
      </c>
      <c r="BH1335" s="746"/>
      <c r="BI1335" s="747"/>
    </row>
    <row r="1336" spans="1:61" ht="40.15" customHeight="1">
      <c r="A1336" s="846">
        <v>790003776</v>
      </c>
      <c r="B1336" s="784">
        <v>79</v>
      </c>
      <c r="C1336" s="753" t="s">
        <v>884</v>
      </c>
      <c r="D1336" s="753"/>
      <c r="E1336" s="753" t="s">
        <v>826</v>
      </c>
      <c r="F1336" s="785"/>
      <c r="G1336" s="754" t="s">
        <v>747</v>
      </c>
      <c r="H1336" s="754" t="s">
        <v>748</v>
      </c>
      <c r="I1336" s="847">
        <v>500</v>
      </c>
      <c r="J1336" s="843" t="s">
        <v>749</v>
      </c>
      <c r="K1336" s="856" t="s">
        <v>9896</v>
      </c>
      <c r="L1336" s="786">
        <v>920030152</v>
      </c>
      <c r="M1336" s="733" t="s">
        <v>9755</v>
      </c>
      <c r="N1336" s="807" t="s">
        <v>9743</v>
      </c>
      <c r="O1336" s="734" t="s">
        <v>9897</v>
      </c>
      <c r="P1336" s="734"/>
      <c r="Q1336" s="760"/>
      <c r="R1336" s="736">
        <v>79028</v>
      </c>
      <c r="S1336" s="760" t="s">
        <v>1270</v>
      </c>
      <c r="T1336" s="728" t="s">
        <v>2084</v>
      </c>
      <c r="U1336" s="737" t="s">
        <v>9898</v>
      </c>
      <c r="V1336" s="736"/>
      <c r="W1336" s="734"/>
      <c r="X1336" s="736"/>
      <c r="Y1336" s="736"/>
      <c r="Z1336" s="736" t="s">
        <v>9899</v>
      </c>
      <c r="AA1336" s="736"/>
      <c r="AB1336" s="734" t="s">
        <v>9748</v>
      </c>
      <c r="AC1336" s="736"/>
      <c r="AD1336" s="736">
        <v>92800</v>
      </c>
      <c r="AE1336" s="734" t="s">
        <v>9749</v>
      </c>
      <c r="AF1336" s="736" t="s">
        <v>9750</v>
      </c>
      <c r="AG1336" s="791"/>
      <c r="AH1336" s="791"/>
      <c r="AI1336" s="791"/>
      <c r="AJ1336" s="791"/>
      <c r="AK1336" s="791"/>
      <c r="AL1336" s="791"/>
      <c r="AM1336" s="763"/>
      <c r="AN1336" s="738"/>
      <c r="AO1336" s="858"/>
      <c r="AP1336" s="691" t="s">
        <v>734</v>
      </c>
      <c r="AQ1336" s="752" t="s">
        <v>737</v>
      </c>
      <c r="AR1336" s="691"/>
      <c r="AS1336" s="752"/>
      <c r="AT1336" s="691"/>
      <c r="AU1336" s="765" t="s">
        <v>763</v>
      </c>
      <c r="AV1336" s="765" t="s">
        <v>763</v>
      </c>
      <c r="AW1336" s="766" t="s">
        <v>763</v>
      </c>
      <c r="AX1336" s="765"/>
      <c r="AY1336" s="718"/>
      <c r="AZ1336" s="752"/>
      <c r="BA1336" s="791" t="s">
        <v>9900</v>
      </c>
      <c r="BB1336" s="793" t="s">
        <v>9763</v>
      </c>
      <c r="BC1336" s="793"/>
      <c r="BD1336" s="793"/>
      <c r="BE1336" s="833" t="s">
        <v>1761</v>
      </c>
      <c r="BF1336" s="944" t="s">
        <v>826</v>
      </c>
      <c r="BG1336" s="746" t="s">
        <v>737</v>
      </c>
      <c r="BH1336" s="746"/>
      <c r="BI1336" s="747"/>
    </row>
    <row r="1337" spans="1:61" ht="59.25" customHeight="1">
      <c r="A1337" s="846">
        <v>790012926</v>
      </c>
      <c r="B1337" s="784">
        <v>79</v>
      </c>
      <c r="C1337" s="753" t="s">
        <v>884</v>
      </c>
      <c r="D1337" s="753"/>
      <c r="E1337" s="753" t="s">
        <v>826</v>
      </c>
      <c r="F1337" s="785"/>
      <c r="G1337" s="754" t="s">
        <v>747</v>
      </c>
      <c r="H1337" s="754" t="s">
        <v>748</v>
      </c>
      <c r="I1337" s="847">
        <v>500</v>
      </c>
      <c r="J1337" s="843" t="s">
        <v>749</v>
      </c>
      <c r="K1337" s="856" t="s">
        <v>9901</v>
      </c>
      <c r="L1337" s="786">
        <v>920030152</v>
      </c>
      <c r="M1337" s="733" t="s">
        <v>9755</v>
      </c>
      <c r="N1337" s="807" t="s">
        <v>9743</v>
      </c>
      <c r="O1337" s="734" t="s">
        <v>9902</v>
      </c>
      <c r="P1337" s="734"/>
      <c r="Q1337" s="760"/>
      <c r="R1337" s="736">
        <v>79000</v>
      </c>
      <c r="S1337" s="760" t="s">
        <v>1295</v>
      </c>
      <c r="T1337" s="728" t="s">
        <v>2084</v>
      </c>
      <c r="U1337" s="737" t="s">
        <v>9903</v>
      </c>
      <c r="V1337" s="736"/>
      <c r="W1337" s="734"/>
      <c r="X1337" s="736"/>
      <c r="Y1337" s="736"/>
      <c r="Z1337" s="736" t="s">
        <v>9904</v>
      </c>
      <c r="AA1337" s="736"/>
      <c r="AB1337" s="734" t="s">
        <v>9748</v>
      </c>
      <c r="AC1337" s="736"/>
      <c r="AD1337" s="736">
        <v>92800</v>
      </c>
      <c r="AE1337" s="734" t="s">
        <v>9749</v>
      </c>
      <c r="AF1337" s="736" t="s">
        <v>9750</v>
      </c>
      <c r="AG1337" s="791"/>
      <c r="AH1337" s="791"/>
      <c r="AI1337" s="791"/>
      <c r="AJ1337" s="791"/>
      <c r="AK1337" s="791"/>
      <c r="AL1337" s="791"/>
      <c r="AM1337" s="763"/>
      <c r="AN1337" s="738"/>
      <c r="AO1337" s="858"/>
      <c r="AP1337" s="691" t="s">
        <v>734</v>
      </c>
      <c r="AQ1337" s="752" t="s">
        <v>737</v>
      </c>
      <c r="AR1337" s="691"/>
      <c r="AS1337" s="752"/>
      <c r="AT1337" s="691"/>
      <c r="AU1337" s="765" t="s">
        <v>763</v>
      </c>
      <c r="AV1337" s="765" t="s">
        <v>763</v>
      </c>
      <c r="AW1337" s="766" t="s">
        <v>763</v>
      </c>
      <c r="AX1337" s="765"/>
      <c r="AY1337" s="718"/>
      <c r="AZ1337" s="752"/>
      <c r="BA1337" s="791" t="s">
        <v>9900</v>
      </c>
      <c r="BB1337" s="793" t="s">
        <v>9763</v>
      </c>
      <c r="BC1337" s="793"/>
      <c r="BD1337" s="793"/>
      <c r="BE1337" s="833" t="s">
        <v>1761</v>
      </c>
      <c r="BF1337" s="785" t="s">
        <v>826</v>
      </c>
      <c r="BG1337" s="746" t="s">
        <v>737</v>
      </c>
      <c r="BH1337" s="746"/>
      <c r="BI1337" s="747"/>
    </row>
    <row r="1338" spans="1:61" ht="57.75" customHeight="1">
      <c r="A1338" s="846">
        <v>790018568</v>
      </c>
      <c r="B1338" s="784">
        <v>79</v>
      </c>
      <c r="C1338" s="753" t="s">
        <v>884</v>
      </c>
      <c r="D1338" s="753"/>
      <c r="E1338" s="753" t="s">
        <v>826</v>
      </c>
      <c r="F1338" s="785"/>
      <c r="G1338" s="791" t="s">
        <v>1744</v>
      </c>
      <c r="H1338" s="754" t="s">
        <v>748</v>
      </c>
      <c r="I1338" s="730">
        <v>500</v>
      </c>
      <c r="J1338" s="756" t="s">
        <v>1745</v>
      </c>
      <c r="K1338" s="856" t="s">
        <v>9905</v>
      </c>
      <c r="L1338" s="857">
        <v>920030152</v>
      </c>
      <c r="M1338" s="733" t="s">
        <v>9755</v>
      </c>
      <c r="N1338" s="807" t="s">
        <v>9743</v>
      </c>
      <c r="O1338" s="734" t="s">
        <v>9906</v>
      </c>
      <c r="P1338" s="734"/>
      <c r="Q1338" s="760"/>
      <c r="R1338" s="736">
        <v>79230</v>
      </c>
      <c r="S1338" s="760" t="s">
        <v>2074</v>
      </c>
      <c r="T1338" s="728" t="s">
        <v>2084</v>
      </c>
      <c r="U1338" s="737" t="s">
        <v>9907</v>
      </c>
      <c r="V1338" s="736"/>
      <c r="W1338" s="734"/>
      <c r="X1338" s="736"/>
      <c r="Y1338" s="736"/>
      <c r="Z1338" s="736" t="s">
        <v>9908</v>
      </c>
      <c r="AA1338" s="736"/>
      <c r="AB1338" s="734" t="s">
        <v>9748</v>
      </c>
      <c r="AC1338" s="736"/>
      <c r="AD1338" s="736">
        <v>92800</v>
      </c>
      <c r="AE1338" s="734" t="s">
        <v>9749</v>
      </c>
      <c r="AF1338" s="736" t="s">
        <v>9750</v>
      </c>
      <c r="AG1338" s="791"/>
      <c r="AH1338" s="791"/>
      <c r="AI1338" s="791"/>
      <c r="AJ1338" s="791"/>
      <c r="AK1338" s="791"/>
      <c r="AL1338" s="791"/>
      <c r="AM1338" s="763"/>
      <c r="AN1338" s="738"/>
      <c r="AO1338" s="858"/>
      <c r="AP1338" s="740" t="s">
        <v>734</v>
      </c>
      <c r="AQ1338" s="752" t="s">
        <v>737</v>
      </c>
      <c r="AR1338" s="691"/>
      <c r="AS1338" s="752"/>
      <c r="AT1338" s="691"/>
      <c r="AU1338" s="765" t="s">
        <v>763</v>
      </c>
      <c r="AV1338" s="765" t="s">
        <v>763</v>
      </c>
      <c r="AW1338" s="766" t="s">
        <v>763</v>
      </c>
      <c r="AX1338" s="765"/>
      <c r="AY1338" s="718"/>
      <c r="AZ1338" s="752"/>
      <c r="BA1338" s="791" t="s">
        <v>9909</v>
      </c>
      <c r="BB1338" s="793" t="s">
        <v>9763</v>
      </c>
      <c r="BC1338" s="793"/>
      <c r="BD1338" s="793"/>
      <c r="BE1338" s="833" t="s">
        <v>1761</v>
      </c>
      <c r="BF1338" s="785" t="s">
        <v>826</v>
      </c>
      <c r="BG1338" s="746" t="s">
        <v>737</v>
      </c>
      <c r="BH1338" s="746"/>
      <c r="BI1338" s="747"/>
    </row>
    <row r="1339" spans="1:61" ht="52.5" customHeight="1">
      <c r="A1339" s="875">
        <v>860007038</v>
      </c>
      <c r="B1339" s="876">
        <v>86</v>
      </c>
      <c r="C1339" s="727" t="s">
        <v>713</v>
      </c>
      <c r="D1339" s="727"/>
      <c r="E1339" s="728" t="s">
        <v>714</v>
      </c>
      <c r="F1339" s="728"/>
      <c r="G1339" s="798" t="s">
        <v>747</v>
      </c>
      <c r="H1339" s="798" t="s">
        <v>748</v>
      </c>
      <c r="I1339" s="730">
        <v>500</v>
      </c>
      <c r="J1339" s="727" t="s">
        <v>749</v>
      </c>
      <c r="K1339" s="807" t="s">
        <v>9910</v>
      </c>
      <c r="L1339" s="800">
        <v>920030152</v>
      </c>
      <c r="M1339" s="733" t="s">
        <v>9755</v>
      </c>
      <c r="N1339" s="807" t="s">
        <v>9743</v>
      </c>
      <c r="O1339" s="734" t="s">
        <v>9911</v>
      </c>
      <c r="P1339" s="734"/>
      <c r="Q1339" s="798"/>
      <c r="R1339" s="736">
        <v>86280</v>
      </c>
      <c r="S1339" s="734" t="s">
        <v>1382</v>
      </c>
      <c r="T1339" s="728" t="s">
        <v>2084</v>
      </c>
      <c r="U1339" s="737" t="s">
        <v>9912</v>
      </c>
      <c r="V1339" s="798"/>
      <c r="W1339" s="798"/>
      <c r="X1339" s="798"/>
      <c r="Y1339" s="798"/>
      <c r="Z1339" s="734" t="s">
        <v>9913</v>
      </c>
      <c r="AA1339" s="798"/>
      <c r="AB1339" s="734" t="s">
        <v>9748</v>
      </c>
      <c r="AC1339" s="736"/>
      <c r="AD1339" s="736">
        <v>92800</v>
      </c>
      <c r="AE1339" s="734" t="s">
        <v>9749</v>
      </c>
      <c r="AF1339" s="894">
        <v>147757807</v>
      </c>
      <c r="AG1339" s="798"/>
      <c r="AH1339" s="798"/>
      <c r="AI1339" s="798"/>
      <c r="AJ1339" s="798"/>
      <c r="AK1339" s="798"/>
      <c r="AL1339" s="798"/>
      <c r="AM1339" s="738"/>
      <c r="AN1339" s="738"/>
      <c r="AO1339" s="739"/>
      <c r="AP1339" s="691" t="s">
        <v>734</v>
      </c>
      <c r="AQ1339" s="810" t="s">
        <v>734</v>
      </c>
      <c r="AR1339" s="742" t="s">
        <v>748</v>
      </c>
      <c r="AS1339" s="810" t="s">
        <v>9914</v>
      </c>
      <c r="AT1339" s="810"/>
      <c r="AU1339" s="743">
        <v>43830</v>
      </c>
      <c r="AV1339" s="743">
        <v>45655</v>
      </c>
      <c r="AW1339" s="744">
        <v>86</v>
      </c>
      <c r="AX1339" s="811">
        <v>43830</v>
      </c>
      <c r="AY1339" s="810" t="s">
        <v>9915</v>
      </c>
      <c r="AZ1339" s="810" t="s">
        <v>737</v>
      </c>
      <c r="BA1339" s="734"/>
      <c r="BB1339" s="734" t="s">
        <v>9916</v>
      </c>
      <c r="BC1339" s="734"/>
      <c r="BD1339" s="734"/>
      <c r="BE1339" s="798" t="s">
        <v>1358</v>
      </c>
      <c r="BF1339" s="723" t="s">
        <v>738</v>
      </c>
      <c r="BG1339" s="746" t="s">
        <v>737</v>
      </c>
      <c r="BH1339" s="746"/>
      <c r="BI1339" s="747"/>
    </row>
    <row r="1340" spans="1:61" ht="69.75" customHeight="1">
      <c r="A1340" s="875">
        <v>860010784</v>
      </c>
      <c r="B1340" s="876">
        <v>86</v>
      </c>
      <c r="C1340" s="727" t="s">
        <v>713</v>
      </c>
      <c r="D1340" s="727"/>
      <c r="E1340" s="728" t="s">
        <v>714</v>
      </c>
      <c r="F1340" s="728"/>
      <c r="G1340" s="798" t="s">
        <v>747</v>
      </c>
      <c r="H1340" s="798" t="s">
        <v>748</v>
      </c>
      <c r="I1340" s="730">
        <v>500</v>
      </c>
      <c r="J1340" s="727" t="s">
        <v>749</v>
      </c>
      <c r="K1340" s="807" t="s">
        <v>9917</v>
      </c>
      <c r="L1340" s="800">
        <v>920030152</v>
      </c>
      <c r="M1340" s="733" t="s">
        <v>9755</v>
      </c>
      <c r="N1340" s="807" t="s">
        <v>9743</v>
      </c>
      <c r="O1340" s="734" t="s">
        <v>9918</v>
      </c>
      <c r="P1340" s="734"/>
      <c r="Q1340" s="798"/>
      <c r="R1340" s="736">
        <v>86170</v>
      </c>
      <c r="S1340" s="734" t="s">
        <v>2063</v>
      </c>
      <c r="T1340" s="728" t="s">
        <v>2084</v>
      </c>
      <c r="U1340" s="737" t="s">
        <v>9919</v>
      </c>
      <c r="V1340" s="798"/>
      <c r="W1340" s="798"/>
      <c r="X1340" s="798"/>
      <c r="Y1340" s="798"/>
      <c r="Z1340" s="734" t="s">
        <v>9920</v>
      </c>
      <c r="AA1340" s="798"/>
      <c r="AB1340" s="734" t="s">
        <v>9748</v>
      </c>
      <c r="AC1340" s="736"/>
      <c r="AD1340" s="736">
        <v>92800</v>
      </c>
      <c r="AE1340" s="734" t="s">
        <v>9749</v>
      </c>
      <c r="AF1340" s="894">
        <v>147757807</v>
      </c>
      <c r="AG1340" s="798"/>
      <c r="AH1340" s="798"/>
      <c r="AI1340" s="798"/>
      <c r="AJ1340" s="798"/>
      <c r="AK1340" s="798"/>
      <c r="AL1340" s="798"/>
      <c r="AM1340" s="738"/>
      <c r="AN1340" s="738"/>
      <c r="AO1340" s="739"/>
      <c r="AP1340" s="691" t="s">
        <v>734</v>
      </c>
      <c r="AQ1340" s="810" t="s">
        <v>734</v>
      </c>
      <c r="AR1340" s="742" t="s">
        <v>748</v>
      </c>
      <c r="AS1340" s="810" t="s">
        <v>9914</v>
      </c>
      <c r="AT1340" s="810"/>
      <c r="AU1340" s="743">
        <v>43830</v>
      </c>
      <c r="AV1340" s="743">
        <v>45655</v>
      </c>
      <c r="AW1340" s="744">
        <v>86</v>
      </c>
      <c r="AX1340" s="811">
        <v>43830</v>
      </c>
      <c r="AY1340" s="810" t="s">
        <v>9915</v>
      </c>
      <c r="AZ1340" s="810" t="s">
        <v>737</v>
      </c>
      <c r="BA1340" s="734"/>
      <c r="BB1340" s="734" t="s">
        <v>9921</v>
      </c>
      <c r="BC1340" s="734"/>
      <c r="BD1340" s="734"/>
      <c r="BE1340" s="798" t="s">
        <v>1358</v>
      </c>
      <c r="BF1340" s="723" t="s">
        <v>738</v>
      </c>
      <c r="BG1340" s="746" t="s">
        <v>737</v>
      </c>
      <c r="BH1340" s="746"/>
      <c r="BI1340" s="747"/>
    </row>
    <row r="1341" spans="1:61" ht="58.5" customHeight="1">
      <c r="A1341" s="795">
        <v>860013564</v>
      </c>
      <c r="B1341" s="726">
        <v>86</v>
      </c>
      <c r="C1341" s="727" t="s">
        <v>713</v>
      </c>
      <c r="D1341" s="727"/>
      <c r="E1341" s="728" t="s">
        <v>714</v>
      </c>
      <c r="F1341" s="728"/>
      <c r="G1341" s="727" t="s">
        <v>747</v>
      </c>
      <c r="H1341" s="734" t="s">
        <v>748</v>
      </c>
      <c r="I1341" s="773">
        <v>500</v>
      </c>
      <c r="J1341" s="734" t="s">
        <v>749</v>
      </c>
      <c r="K1341" s="769" t="s">
        <v>9922</v>
      </c>
      <c r="L1341" s="800">
        <v>920030152</v>
      </c>
      <c r="M1341" s="733" t="s">
        <v>9755</v>
      </c>
      <c r="N1341" s="807" t="s">
        <v>9743</v>
      </c>
      <c r="O1341" s="734" t="s">
        <v>9923</v>
      </c>
      <c r="P1341" s="734"/>
      <c r="Q1341" s="734"/>
      <c r="R1341" s="736">
        <v>86240</v>
      </c>
      <c r="S1341" s="734" t="s">
        <v>9924</v>
      </c>
      <c r="T1341" s="728" t="s">
        <v>9925</v>
      </c>
      <c r="U1341" s="737" t="s">
        <v>9926</v>
      </c>
      <c r="V1341" s="734" t="s">
        <v>724</v>
      </c>
      <c r="W1341" s="734" t="s">
        <v>9927</v>
      </c>
      <c r="X1341" s="734" t="s">
        <v>4871</v>
      </c>
      <c r="Y1341" s="734" t="s">
        <v>727</v>
      </c>
      <c r="Z1341" s="734" t="s">
        <v>9928</v>
      </c>
      <c r="AA1341" s="734"/>
      <c r="AB1341" s="734" t="s">
        <v>9748</v>
      </c>
      <c r="AC1341" s="734"/>
      <c r="AD1341" s="734">
        <v>92800</v>
      </c>
      <c r="AE1341" s="734" t="s">
        <v>9749</v>
      </c>
      <c r="AF1341" s="801">
        <v>147757807</v>
      </c>
      <c r="AG1341" s="734"/>
      <c r="AH1341" s="734"/>
      <c r="AI1341" s="734"/>
      <c r="AJ1341" s="734"/>
      <c r="AK1341" s="788" t="s">
        <v>9929</v>
      </c>
      <c r="AL1341" s="734"/>
      <c r="AM1341" s="738"/>
      <c r="AN1341" s="738"/>
      <c r="AO1341" s="739">
        <v>43199</v>
      </c>
      <c r="AP1341" s="691" t="s">
        <v>734</v>
      </c>
      <c r="AQ1341" s="810" t="s">
        <v>734</v>
      </c>
      <c r="AR1341" s="742" t="s">
        <v>748</v>
      </c>
      <c r="AS1341" s="810" t="s">
        <v>9914</v>
      </c>
      <c r="AT1341" s="810"/>
      <c r="AU1341" s="743">
        <v>43830</v>
      </c>
      <c r="AV1341" s="743">
        <v>45655</v>
      </c>
      <c r="AW1341" s="744">
        <v>86</v>
      </c>
      <c r="AX1341" s="811">
        <v>43830</v>
      </c>
      <c r="AY1341" s="810" t="s">
        <v>9915</v>
      </c>
      <c r="AZ1341" s="810" t="s">
        <v>737</v>
      </c>
      <c r="BA1341" s="773" t="s">
        <v>9930</v>
      </c>
      <c r="BB1341" s="734" t="s">
        <v>9763</v>
      </c>
      <c r="BC1341" s="734"/>
      <c r="BD1341" s="734"/>
      <c r="BE1341" s="735" t="s">
        <v>1358</v>
      </c>
      <c r="BF1341" s="723" t="s">
        <v>738</v>
      </c>
      <c r="BG1341" s="746" t="s">
        <v>737</v>
      </c>
      <c r="BH1341" s="746"/>
      <c r="BI1341" s="747"/>
    </row>
    <row r="1342" spans="1:61" ht="54.75" customHeight="1">
      <c r="A1342" s="875">
        <v>860789718</v>
      </c>
      <c r="B1342" s="876">
        <v>86</v>
      </c>
      <c r="C1342" s="727" t="s">
        <v>713</v>
      </c>
      <c r="D1342" s="727"/>
      <c r="E1342" s="728" t="s">
        <v>714</v>
      </c>
      <c r="F1342" s="728"/>
      <c r="G1342" s="798" t="s">
        <v>747</v>
      </c>
      <c r="H1342" s="798" t="s">
        <v>748</v>
      </c>
      <c r="I1342" s="730">
        <v>500</v>
      </c>
      <c r="J1342" s="727" t="s">
        <v>749</v>
      </c>
      <c r="K1342" s="878" t="s">
        <v>9931</v>
      </c>
      <c r="L1342" s="800">
        <v>920030152</v>
      </c>
      <c r="M1342" s="733" t="s">
        <v>9755</v>
      </c>
      <c r="N1342" s="807" t="s">
        <v>9743</v>
      </c>
      <c r="O1342" s="734" t="s">
        <v>9932</v>
      </c>
      <c r="P1342" s="734"/>
      <c r="Q1342" s="798"/>
      <c r="R1342" s="736">
        <v>86500</v>
      </c>
      <c r="S1342" s="734" t="s">
        <v>9933</v>
      </c>
      <c r="T1342" s="728" t="s">
        <v>2084</v>
      </c>
      <c r="U1342" s="737" t="s">
        <v>9934</v>
      </c>
      <c r="V1342" s="798"/>
      <c r="W1342" s="798"/>
      <c r="X1342" s="798"/>
      <c r="Y1342" s="798"/>
      <c r="Z1342" s="734" t="s">
        <v>9935</v>
      </c>
      <c r="AA1342" s="798"/>
      <c r="AB1342" s="734" t="s">
        <v>9748</v>
      </c>
      <c r="AC1342" s="734"/>
      <c r="AD1342" s="734">
        <v>92800</v>
      </c>
      <c r="AE1342" s="734" t="s">
        <v>9749</v>
      </c>
      <c r="AF1342" s="734" t="s">
        <v>9750</v>
      </c>
      <c r="AG1342" s="798"/>
      <c r="AH1342" s="798"/>
      <c r="AI1342" s="798"/>
      <c r="AJ1342" s="798"/>
      <c r="AK1342" s="798"/>
      <c r="AL1342" s="798"/>
      <c r="AM1342" s="738"/>
      <c r="AN1342" s="738"/>
      <c r="AO1342" s="739"/>
      <c r="AP1342" s="691" t="s">
        <v>734</v>
      </c>
      <c r="AQ1342" s="810" t="s">
        <v>734</v>
      </c>
      <c r="AR1342" s="742" t="s">
        <v>748</v>
      </c>
      <c r="AS1342" s="810" t="s">
        <v>9914</v>
      </c>
      <c r="AT1342" s="810"/>
      <c r="AU1342" s="743">
        <v>43830</v>
      </c>
      <c r="AV1342" s="743">
        <v>45655</v>
      </c>
      <c r="AW1342" s="744">
        <v>86</v>
      </c>
      <c r="AX1342" s="811">
        <v>43830</v>
      </c>
      <c r="AY1342" s="810" t="s">
        <v>9915</v>
      </c>
      <c r="AZ1342" s="810" t="s">
        <v>737</v>
      </c>
      <c r="BA1342" s="734"/>
      <c r="BB1342" s="734" t="s">
        <v>9763</v>
      </c>
      <c r="BC1342" s="734"/>
      <c r="BD1342" s="734"/>
      <c r="BE1342" s="798" t="s">
        <v>1358</v>
      </c>
      <c r="BF1342" s="723" t="s">
        <v>738</v>
      </c>
      <c r="BG1342" s="746" t="s">
        <v>737</v>
      </c>
      <c r="BH1342" s="746"/>
      <c r="BI1342" s="747"/>
    </row>
    <row r="1343" spans="1:61" ht="48" customHeight="1">
      <c r="A1343" s="795">
        <v>870003621</v>
      </c>
      <c r="B1343" s="901">
        <v>87</v>
      </c>
      <c r="C1343" s="727" t="s">
        <v>745</v>
      </c>
      <c r="D1343" s="727"/>
      <c r="E1343" s="797" t="s">
        <v>858</v>
      </c>
      <c r="F1343" s="797"/>
      <c r="G1343" s="791" t="s">
        <v>747</v>
      </c>
      <c r="H1343" s="791" t="s">
        <v>748</v>
      </c>
      <c r="I1343" s="773">
        <v>500</v>
      </c>
      <c r="J1343" s="734" t="s">
        <v>749</v>
      </c>
      <c r="K1343" s="799" t="s">
        <v>9936</v>
      </c>
      <c r="L1343" s="800">
        <v>920030152</v>
      </c>
      <c r="M1343" s="733" t="s">
        <v>9755</v>
      </c>
      <c r="N1343" s="807" t="s">
        <v>9743</v>
      </c>
      <c r="O1343" s="734" t="s">
        <v>9937</v>
      </c>
      <c r="P1343" s="734"/>
      <c r="Q1343" s="734"/>
      <c r="R1343" s="736">
        <v>87000</v>
      </c>
      <c r="S1343" s="734" t="s">
        <v>1877</v>
      </c>
      <c r="T1343" s="728" t="s">
        <v>2084</v>
      </c>
      <c r="U1343" s="737" t="s">
        <v>9938</v>
      </c>
      <c r="V1343" s="734" t="s">
        <v>6452</v>
      </c>
      <c r="W1343" s="734" t="s">
        <v>9939</v>
      </c>
      <c r="X1343" s="734" t="s">
        <v>935</v>
      </c>
      <c r="Y1343" s="734" t="s">
        <v>727</v>
      </c>
      <c r="Z1343" s="734" t="s">
        <v>9940</v>
      </c>
      <c r="AA1343" s="801"/>
      <c r="AB1343" s="734" t="s">
        <v>9748</v>
      </c>
      <c r="AC1343" s="734"/>
      <c r="AD1343" s="734">
        <v>92800</v>
      </c>
      <c r="AE1343" s="734" t="s">
        <v>9749</v>
      </c>
      <c r="AF1343" s="734" t="s">
        <v>9750</v>
      </c>
      <c r="AG1343" s="734"/>
      <c r="AH1343" s="734"/>
      <c r="AI1343" s="734"/>
      <c r="AJ1343" s="734"/>
      <c r="AK1343" s="734"/>
      <c r="AL1343" s="734"/>
      <c r="AM1343" s="802"/>
      <c r="AN1343" s="738"/>
      <c r="AO1343" s="739"/>
      <c r="AP1343" s="691" t="s">
        <v>734</v>
      </c>
      <c r="AQ1343" s="712" t="s">
        <v>734</v>
      </c>
      <c r="AR1343" s="742" t="s">
        <v>748</v>
      </c>
      <c r="AS1343" s="742" t="s">
        <v>9941</v>
      </c>
      <c r="AT1343" s="712"/>
      <c r="AU1343" s="743">
        <v>43101</v>
      </c>
      <c r="AV1343" s="743">
        <v>44926</v>
      </c>
      <c r="AW1343" s="744">
        <v>87</v>
      </c>
      <c r="AX1343" s="803">
        <v>43462</v>
      </c>
      <c r="AY1343" s="742" t="s">
        <v>869</v>
      </c>
      <c r="AZ1343" s="742" t="s">
        <v>9942</v>
      </c>
      <c r="BA1343" s="734"/>
      <c r="BB1343" s="734" t="s">
        <v>9763</v>
      </c>
      <c r="BC1343" s="734"/>
      <c r="BD1343" s="734"/>
      <c r="BE1343" s="767" t="s">
        <v>765</v>
      </c>
      <c r="BF1343" s="804" t="s">
        <v>871</v>
      </c>
      <c r="BG1343" s="746" t="s">
        <v>737</v>
      </c>
      <c r="BH1343" s="746"/>
      <c r="BI1343" s="747"/>
    </row>
    <row r="1344" spans="1:61" ht="57" customHeight="1">
      <c r="A1344" s="749">
        <v>330012048</v>
      </c>
      <c r="B1344" s="825">
        <v>33</v>
      </c>
      <c r="C1344" s="751" t="s">
        <v>857</v>
      </c>
      <c r="D1344" s="752"/>
      <c r="E1344" s="753" t="s">
        <v>1411</v>
      </c>
      <c r="F1344" s="752"/>
      <c r="G1344" s="736" t="s">
        <v>747</v>
      </c>
      <c r="H1344" s="754" t="s">
        <v>748</v>
      </c>
      <c r="I1344" s="755">
        <v>500</v>
      </c>
      <c r="J1344" s="756" t="s">
        <v>749</v>
      </c>
      <c r="K1344" s="757" t="s">
        <v>9943</v>
      </c>
      <c r="L1344" s="1075">
        <v>60002250</v>
      </c>
      <c r="M1344" s="733" t="s">
        <v>9944</v>
      </c>
      <c r="N1344" s="769" t="s">
        <v>9945</v>
      </c>
      <c r="O1344" s="734" t="s">
        <v>9946</v>
      </c>
      <c r="P1344" s="760"/>
      <c r="Q1344" s="736"/>
      <c r="R1344" s="736">
        <v>33170</v>
      </c>
      <c r="S1344" s="761" t="s">
        <v>4146</v>
      </c>
      <c r="T1344" s="728" t="s">
        <v>2084</v>
      </c>
      <c r="U1344" s="737" t="s">
        <v>9947</v>
      </c>
      <c r="V1344" s="736"/>
      <c r="W1344" s="736"/>
      <c r="X1344" s="736"/>
      <c r="Y1344" s="736"/>
      <c r="Z1344" s="736" t="s">
        <v>9948</v>
      </c>
      <c r="AA1344" s="736"/>
      <c r="AB1344" s="734" t="s">
        <v>9949</v>
      </c>
      <c r="AC1344" s="736"/>
      <c r="AD1344" s="1076">
        <v>6254</v>
      </c>
      <c r="AE1344" s="734" t="s">
        <v>9950</v>
      </c>
      <c r="AF1344" s="736" t="s">
        <v>9951</v>
      </c>
      <c r="AG1344" s="736"/>
      <c r="AH1344" s="736"/>
      <c r="AI1344" s="736"/>
      <c r="AJ1344" s="736"/>
      <c r="AK1344" s="736"/>
      <c r="AL1344" s="736"/>
      <c r="AM1344" s="763"/>
      <c r="AN1344" s="738"/>
      <c r="AO1344" s="764"/>
      <c r="AP1344" s="691" t="s">
        <v>734</v>
      </c>
      <c r="AQ1344" s="691" t="s">
        <v>737</v>
      </c>
      <c r="AR1344" s="691"/>
      <c r="AS1344" s="752"/>
      <c r="AT1344" s="691"/>
      <c r="AU1344" s="765" t="s">
        <v>763</v>
      </c>
      <c r="AV1344" s="765" t="s">
        <v>763</v>
      </c>
      <c r="AW1344" s="766" t="s">
        <v>763</v>
      </c>
      <c r="AX1344" s="765"/>
      <c r="AY1344" s="691"/>
      <c r="AZ1344" s="752"/>
      <c r="BA1344" s="734"/>
      <c r="BB1344" s="734" t="s">
        <v>9952</v>
      </c>
      <c r="BC1344" s="736"/>
      <c r="BD1344" s="736"/>
      <c r="BE1344" s="767" t="s">
        <v>1949</v>
      </c>
      <c r="BF1344" s="753" t="s">
        <v>1942</v>
      </c>
      <c r="BG1344" s="746" t="s">
        <v>737</v>
      </c>
      <c r="BH1344" s="746"/>
      <c r="BI1344" s="747"/>
    </row>
    <row r="1345" spans="1:61" ht="36" customHeight="1">
      <c r="A1345" s="749">
        <v>640795878</v>
      </c>
      <c r="B1345" s="750">
        <v>64</v>
      </c>
      <c r="C1345" s="753" t="s">
        <v>884</v>
      </c>
      <c r="D1345" s="753"/>
      <c r="E1345" s="753" t="s">
        <v>885</v>
      </c>
      <c r="F1345" s="752"/>
      <c r="G1345" s="736" t="s">
        <v>747</v>
      </c>
      <c r="H1345" s="754" t="s">
        <v>748</v>
      </c>
      <c r="I1345" s="755">
        <v>500</v>
      </c>
      <c r="J1345" s="756" t="s">
        <v>749</v>
      </c>
      <c r="K1345" s="757" t="s">
        <v>9953</v>
      </c>
      <c r="L1345" s="1077">
        <v>60002250</v>
      </c>
      <c r="M1345" s="733" t="s">
        <v>9944</v>
      </c>
      <c r="N1345" s="769" t="s">
        <v>9945</v>
      </c>
      <c r="O1345" s="734" t="s">
        <v>9954</v>
      </c>
      <c r="P1345" s="760"/>
      <c r="Q1345" s="736"/>
      <c r="R1345" s="736">
        <v>64140</v>
      </c>
      <c r="S1345" s="761" t="s">
        <v>5966</v>
      </c>
      <c r="T1345" s="728" t="s">
        <v>2084</v>
      </c>
      <c r="U1345" s="737" t="s">
        <v>9955</v>
      </c>
      <c r="V1345" s="736"/>
      <c r="W1345" s="736"/>
      <c r="X1345" s="736"/>
      <c r="Y1345" s="736"/>
      <c r="Z1345" s="736" t="s">
        <v>9956</v>
      </c>
      <c r="AA1345" s="736"/>
      <c r="AB1345" s="734" t="s">
        <v>9949</v>
      </c>
      <c r="AC1345" s="736"/>
      <c r="AD1345" s="1076">
        <v>6254</v>
      </c>
      <c r="AE1345" s="734" t="s">
        <v>9950</v>
      </c>
      <c r="AF1345" s="736" t="s">
        <v>9951</v>
      </c>
      <c r="AG1345" s="736"/>
      <c r="AH1345" s="736"/>
      <c r="AI1345" s="736"/>
      <c r="AJ1345" s="736"/>
      <c r="AK1345" s="736"/>
      <c r="AL1345" s="736"/>
      <c r="AM1345" s="763"/>
      <c r="AN1345" s="738"/>
      <c r="AO1345" s="764"/>
      <c r="AP1345" s="691" t="s">
        <v>734</v>
      </c>
      <c r="AQ1345" s="691" t="s">
        <v>737</v>
      </c>
      <c r="AR1345" s="691"/>
      <c r="AS1345" s="752"/>
      <c r="AT1345" s="691"/>
      <c r="AU1345" s="765" t="s">
        <v>763</v>
      </c>
      <c r="AV1345" s="765" t="s">
        <v>763</v>
      </c>
      <c r="AW1345" s="766" t="s">
        <v>853</v>
      </c>
      <c r="AX1345" s="765"/>
      <c r="AY1345" s="691"/>
      <c r="AZ1345" s="752"/>
      <c r="BA1345" s="734"/>
      <c r="BB1345" s="734" t="s">
        <v>9957</v>
      </c>
      <c r="BC1345" s="736"/>
      <c r="BD1345" s="736"/>
      <c r="BE1345" s="833" t="s">
        <v>1761</v>
      </c>
      <c r="BF1345" s="794" t="s">
        <v>858</v>
      </c>
      <c r="BG1345" s="746" t="s">
        <v>737</v>
      </c>
      <c r="BH1345" s="746"/>
      <c r="BI1345" s="747"/>
    </row>
    <row r="1346" spans="1:61" ht="22.5" customHeight="1">
      <c r="A1346" s="879">
        <v>860010982</v>
      </c>
      <c r="B1346" s="880">
        <v>86</v>
      </c>
      <c r="C1346" s="727" t="s">
        <v>713</v>
      </c>
      <c r="D1346" s="727"/>
      <c r="E1346" s="728" t="s">
        <v>714</v>
      </c>
      <c r="F1346" s="728"/>
      <c r="G1346" s="727" t="s">
        <v>747</v>
      </c>
      <c r="H1346" s="727" t="s">
        <v>748</v>
      </c>
      <c r="I1346" s="730">
        <v>500</v>
      </c>
      <c r="J1346" s="727" t="s">
        <v>749</v>
      </c>
      <c r="K1346" s="939" t="s">
        <v>9958</v>
      </c>
      <c r="L1346" s="800">
        <v>490016342</v>
      </c>
      <c r="M1346" s="733" t="s">
        <v>9959</v>
      </c>
      <c r="N1346" s="769" t="s">
        <v>9960</v>
      </c>
      <c r="O1346" s="734" t="s">
        <v>9961</v>
      </c>
      <c r="P1346" s="734"/>
      <c r="Q1346" s="727"/>
      <c r="R1346" s="736">
        <v>86300</v>
      </c>
      <c r="S1346" s="734" t="s">
        <v>9136</v>
      </c>
      <c r="T1346" s="728" t="s">
        <v>2084</v>
      </c>
      <c r="U1346" s="737" t="s">
        <v>9962</v>
      </c>
      <c r="V1346" s="727" t="s">
        <v>813</v>
      </c>
      <c r="W1346" s="727"/>
      <c r="X1346" s="727"/>
      <c r="Y1346" s="727" t="s">
        <v>954</v>
      </c>
      <c r="Z1346" s="734" t="s">
        <v>9963</v>
      </c>
      <c r="AA1346" s="727"/>
      <c r="AB1346" s="734" t="s">
        <v>9964</v>
      </c>
      <c r="AC1346" s="734"/>
      <c r="AD1346" s="734">
        <v>49080</v>
      </c>
      <c r="AE1346" s="734" t="s">
        <v>9965</v>
      </c>
      <c r="AF1346" s="734" t="s">
        <v>9966</v>
      </c>
      <c r="AG1346" s="727"/>
      <c r="AH1346" s="727"/>
      <c r="AI1346" s="727"/>
      <c r="AJ1346" s="727"/>
      <c r="AK1346" s="727"/>
      <c r="AL1346" s="727"/>
      <c r="AM1346" s="738"/>
      <c r="AN1346" s="738"/>
      <c r="AO1346" s="739"/>
      <c r="AP1346" s="691" t="s">
        <v>734</v>
      </c>
      <c r="AQ1346" s="781" t="s">
        <v>734</v>
      </c>
      <c r="AR1346" s="742" t="s">
        <v>748</v>
      </c>
      <c r="AS1346" s="781" t="s">
        <v>9967</v>
      </c>
      <c r="AT1346" s="818" t="s">
        <v>9968</v>
      </c>
      <c r="AU1346" s="743">
        <v>43830</v>
      </c>
      <c r="AV1346" s="743">
        <v>45656</v>
      </c>
      <c r="AW1346" s="744">
        <v>86</v>
      </c>
      <c r="AX1346" s="940">
        <v>43830</v>
      </c>
      <c r="AY1346" s="781" t="s">
        <v>9969</v>
      </c>
      <c r="AZ1346" s="781" t="s">
        <v>734</v>
      </c>
      <c r="BA1346" s="727"/>
      <c r="BB1346" s="727"/>
      <c r="BC1346" s="734"/>
      <c r="BD1346" s="734"/>
      <c r="BE1346" s="735" t="s">
        <v>713</v>
      </c>
      <c r="BF1346" s="723" t="s">
        <v>738</v>
      </c>
      <c r="BG1346" s="746" t="s">
        <v>737</v>
      </c>
      <c r="BH1346" s="746"/>
      <c r="BI1346" s="747"/>
    </row>
    <row r="1347" spans="1:61" ht="59.45" customHeight="1">
      <c r="A1347" s="879">
        <v>860789734</v>
      </c>
      <c r="B1347" s="880">
        <v>86</v>
      </c>
      <c r="C1347" s="727" t="s">
        <v>713</v>
      </c>
      <c r="D1347" s="727"/>
      <c r="E1347" s="728" t="s">
        <v>714</v>
      </c>
      <c r="F1347" s="728"/>
      <c r="G1347" s="727" t="s">
        <v>747</v>
      </c>
      <c r="H1347" s="727" t="s">
        <v>748</v>
      </c>
      <c r="I1347" s="730">
        <v>500</v>
      </c>
      <c r="J1347" s="727" t="s">
        <v>749</v>
      </c>
      <c r="K1347" s="881" t="s">
        <v>9970</v>
      </c>
      <c r="L1347" s="945">
        <v>860009927</v>
      </c>
      <c r="M1347" s="733" t="s">
        <v>9971</v>
      </c>
      <c r="N1347" s="769" t="s">
        <v>9960</v>
      </c>
      <c r="O1347" s="734" t="s">
        <v>9972</v>
      </c>
      <c r="P1347" s="734" t="s">
        <v>9973</v>
      </c>
      <c r="Q1347" s="727"/>
      <c r="R1347" s="736">
        <v>86230</v>
      </c>
      <c r="S1347" s="734" t="s">
        <v>9974</v>
      </c>
      <c r="T1347" s="728" t="s">
        <v>2084</v>
      </c>
      <c r="U1347" s="737" t="s">
        <v>9975</v>
      </c>
      <c r="V1347" s="727" t="s">
        <v>724</v>
      </c>
      <c r="W1347" s="727"/>
      <c r="X1347" s="727"/>
      <c r="Y1347" s="727" t="s">
        <v>727</v>
      </c>
      <c r="Z1347" s="734" t="s">
        <v>9976</v>
      </c>
      <c r="AA1347" s="727"/>
      <c r="AB1347" s="734" t="s">
        <v>9977</v>
      </c>
      <c r="AC1347" s="734"/>
      <c r="AD1347" s="734">
        <v>86230</v>
      </c>
      <c r="AE1347" s="734" t="s">
        <v>9978</v>
      </c>
      <c r="AF1347" s="734"/>
      <c r="AG1347" s="727"/>
      <c r="AH1347" s="727"/>
      <c r="AI1347" s="727"/>
      <c r="AJ1347" s="727"/>
      <c r="AK1347" s="727"/>
      <c r="AL1347" s="727"/>
      <c r="AM1347" s="738"/>
      <c r="AN1347" s="738"/>
      <c r="AO1347" s="739"/>
      <c r="AP1347" s="691" t="s">
        <v>734</v>
      </c>
      <c r="AQ1347" s="781" t="s">
        <v>734</v>
      </c>
      <c r="AR1347" s="742" t="s">
        <v>748</v>
      </c>
      <c r="AS1347" s="781" t="s">
        <v>9967</v>
      </c>
      <c r="AT1347" s="818" t="s">
        <v>9968</v>
      </c>
      <c r="AU1347" s="743">
        <v>43830</v>
      </c>
      <c r="AV1347" s="743">
        <v>45656</v>
      </c>
      <c r="AW1347" s="744">
        <v>86</v>
      </c>
      <c r="AX1347" s="940">
        <v>43830</v>
      </c>
      <c r="AY1347" s="781" t="s">
        <v>9969</v>
      </c>
      <c r="AZ1347" s="781" t="s">
        <v>734</v>
      </c>
      <c r="BA1347" s="727"/>
      <c r="BB1347" s="727" t="s">
        <v>9979</v>
      </c>
      <c r="BC1347" s="734"/>
      <c r="BD1347" s="734"/>
      <c r="BE1347" s="735" t="s">
        <v>713</v>
      </c>
      <c r="BF1347" s="723" t="s">
        <v>738</v>
      </c>
      <c r="BG1347" s="746" t="s">
        <v>737</v>
      </c>
      <c r="BH1347" s="746"/>
      <c r="BI1347" s="747"/>
    </row>
    <row r="1348" spans="1:61" ht="33.75" customHeight="1">
      <c r="A1348" s="805">
        <v>160012878</v>
      </c>
      <c r="B1348" s="810">
        <v>16</v>
      </c>
      <c r="C1348" s="727" t="s">
        <v>926</v>
      </c>
      <c r="D1348" s="727"/>
      <c r="E1348" s="797" t="s">
        <v>927</v>
      </c>
      <c r="F1348" s="798"/>
      <c r="G1348" s="791" t="s">
        <v>747</v>
      </c>
      <c r="H1348" s="791" t="s">
        <v>748</v>
      </c>
      <c r="I1348" s="730">
        <v>500</v>
      </c>
      <c r="J1348" s="727" t="s">
        <v>749</v>
      </c>
      <c r="K1348" s="807" t="s">
        <v>9958</v>
      </c>
      <c r="L1348" s="800">
        <v>490016342</v>
      </c>
      <c r="M1348" s="733" t="s">
        <v>9959</v>
      </c>
      <c r="N1348" s="881" t="s">
        <v>9959</v>
      </c>
      <c r="O1348" s="734" t="s">
        <v>9980</v>
      </c>
      <c r="P1348" s="734"/>
      <c r="Q1348" s="798"/>
      <c r="R1348" s="736">
        <v>16000</v>
      </c>
      <c r="S1348" s="734" t="s">
        <v>959</v>
      </c>
      <c r="T1348" s="728" t="s">
        <v>2084</v>
      </c>
      <c r="U1348" s="737" t="s">
        <v>9981</v>
      </c>
      <c r="V1348" s="798"/>
      <c r="W1348" s="798"/>
      <c r="X1348" s="798"/>
      <c r="Y1348" s="798"/>
      <c r="Z1348" s="734" t="s">
        <v>9982</v>
      </c>
      <c r="AA1348" s="808"/>
      <c r="AB1348" s="734" t="s">
        <v>9964</v>
      </c>
      <c r="AC1348" s="734"/>
      <c r="AD1348" s="734">
        <v>49080</v>
      </c>
      <c r="AE1348" s="734" t="s">
        <v>9965</v>
      </c>
      <c r="AF1348" s="734" t="s">
        <v>9966</v>
      </c>
      <c r="AG1348" s="798"/>
      <c r="AH1348" s="798"/>
      <c r="AI1348" s="798"/>
      <c r="AJ1348" s="798"/>
      <c r="AK1348" s="798"/>
      <c r="AL1348" s="798"/>
      <c r="AM1348" s="802"/>
      <c r="AN1348" s="738"/>
      <c r="AO1348" s="739"/>
      <c r="AP1348" s="691" t="s">
        <v>734</v>
      </c>
      <c r="AQ1348" s="718" t="s">
        <v>737</v>
      </c>
      <c r="AR1348" s="691"/>
      <c r="AS1348" s="740"/>
      <c r="AT1348" s="718"/>
      <c r="AU1348" s="765" t="s">
        <v>763</v>
      </c>
      <c r="AV1348" s="765" t="s">
        <v>763</v>
      </c>
      <c r="AW1348" s="766" t="s">
        <v>763</v>
      </c>
      <c r="AX1348" s="772"/>
      <c r="AY1348" s="740"/>
      <c r="AZ1348" s="740"/>
      <c r="BA1348" s="734"/>
      <c r="BB1348" s="734"/>
      <c r="BC1348" s="734"/>
      <c r="BD1348" s="734"/>
      <c r="BE1348" s="767" t="s">
        <v>2179</v>
      </c>
      <c r="BF1348" s="804" t="s">
        <v>947</v>
      </c>
      <c r="BG1348" s="746" t="s">
        <v>737</v>
      </c>
      <c r="BH1348" s="746"/>
      <c r="BI1348" s="747"/>
    </row>
    <row r="1349" spans="1:61" ht="39.75" customHeight="1">
      <c r="A1349" s="805">
        <v>870003613</v>
      </c>
      <c r="B1349" s="933">
        <v>87</v>
      </c>
      <c r="C1349" s="727" t="s">
        <v>857</v>
      </c>
      <c r="D1349" s="727"/>
      <c r="E1349" s="797" t="s">
        <v>858</v>
      </c>
      <c r="F1349" s="797"/>
      <c r="G1349" s="791" t="s">
        <v>715</v>
      </c>
      <c r="H1349" s="791" t="s">
        <v>715</v>
      </c>
      <c r="I1349" s="730">
        <v>183</v>
      </c>
      <c r="J1349" s="727" t="s">
        <v>741</v>
      </c>
      <c r="K1349" s="878" t="s">
        <v>9983</v>
      </c>
      <c r="L1349" s="800">
        <v>870006954</v>
      </c>
      <c r="M1349" s="733" t="s">
        <v>9984</v>
      </c>
      <c r="N1349" s="769" t="s">
        <v>9984</v>
      </c>
      <c r="O1349" s="734" t="s">
        <v>9985</v>
      </c>
      <c r="P1349" s="734" t="s">
        <v>6671</v>
      </c>
      <c r="Q1349" s="798"/>
      <c r="R1349" s="736">
        <v>87170</v>
      </c>
      <c r="S1349" s="734" t="s">
        <v>2184</v>
      </c>
      <c r="T1349" s="728" t="s">
        <v>6571</v>
      </c>
      <c r="U1349" s="737" t="s">
        <v>9986</v>
      </c>
      <c r="V1349" s="798"/>
      <c r="W1349" s="798"/>
      <c r="X1349" s="798"/>
      <c r="Y1349" s="798"/>
      <c r="Z1349" s="808" t="s">
        <v>9987</v>
      </c>
      <c r="AA1349" s="808"/>
      <c r="AB1349" s="734" t="s">
        <v>9985</v>
      </c>
      <c r="AC1349" s="734" t="s">
        <v>6671</v>
      </c>
      <c r="AD1349" s="734">
        <v>87170</v>
      </c>
      <c r="AE1349" s="734" t="s">
        <v>2184</v>
      </c>
      <c r="AF1349" s="734" t="s">
        <v>9988</v>
      </c>
      <c r="AG1349" s="798"/>
      <c r="AH1349" s="798"/>
      <c r="AI1349" s="798"/>
      <c r="AJ1349" s="798"/>
      <c r="AK1349" s="798"/>
      <c r="AL1349" s="798"/>
      <c r="AM1349" s="802"/>
      <c r="AN1349" s="802"/>
      <c r="AO1349" s="772"/>
      <c r="AP1349" s="740" t="s">
        <v>734</v>
      </c>
      <c r="AQ1349" s="712" t="s">
        <v>734</v>
      </c>
      <c r="AR1349" s="742" t="s">
        <v>715</v>
      </c>
      <c r="AS1349" s="810" t="s">
        <v>9989</v>
      </c>
      <c r="AT1349" s="712"/>
      <c r="AU1349" s="743">
        <v>43101</v>
      </c>
      <c r="AV1349" s="743">
        <v>44926</v>
      </c>
      <c r="AW1349" s="744">
        <v>87</v>
      </c>
      <c r="AX1349" s="743">
        <v>43101</v>
      </c>
      <c r="AY1349" s="810" t="s">
        <v>9990</v>
      </c>
      <c r="AZ1349" s="810" t="s">
        <v>734</v>
      </c>
      <c r="BA1349" s="734" t="s">
        <v>9991</v>
      </c>
      <c r="BB1349" s="734"/>
      <c r="BC1349" s="734"/>
      <c r="BD1349" s="734"/>
      <c r="BE1349" s="798" t="s">
        <v>999</v>
      </c>
      <c r="BF1349" s="804" t="s">
        <v>871</v>
      </c>
      <c r="BG1349" s="746" t="s">
        <v>737</v>
      </c>
      <c r="BH1349" s="746"/>
      <c r="BI1349" s="747"/>
    </row>
    <row r="1350" spans="1:61" ht="40.15" customHeight="1">
      <c r="A1350" s="805">
        <v>870008851</v>
      </c>
      <c r="B1350" s="933">
        <v>87</v>
      </c>
      <c r="C1350" s="727" t="s">
        <v>857</v>
      </c>
      <c r="D1350" s="727"/>
      <c r="E1350" s="797" t="s">
        <v>858</v>
      </c>
      <c r="F1350" s="797"/>
      <c r="G1350" s="791" t="s">
        <v>715</v>
      </c>
      <c r="H1350" s="791" t="s">
        <v>715</v>
      </c>
      <c r="I1350" s="730">
        <v>182</v>
      </c>
      <c r="J1350" s="727" t="s">
        <v>716</v>
      </c>
      <c r="K1350" s="807" t="s">
        <v>9992</v>
      </c>
      <c r="L1350" s="800">
        <v>870006954</v>
      </c>
      <c r="M1350" s="733" t="s">
        <v>9984</v>
      </c>
      <c r="N1350" s="769" t="s">
        <v>9984</v>
      </c>
      <c r="O1350" s="734" t="s">
        <v>9993</v>
      </c>
      <c r="P1350" s="734"/>
      <c r="Q1350" s="798"/>
      <c r="R1350" s="736">
        <v>87100</v>
      </c>
      <c r="S1350" s="734" t="s">
        <v>1893</v>
      </c>
      <c r="T1350" s="728" t="s">
        <v>6571</v>
      </c>
      <c r="U1350" s="737" t="s">
        <v>9986</v>
      </c>
      <c r="V1350" s="798"/>
      <c r="W1350" s="798"/>
      <c r="X1350" s="798"/>
      <c r="Y1350" s="798"/>
      <c r="Z1350" s="808" t="s">
        <v>9987</v>
      </c>
      <c r="AA1350" s="808"/>
      <c r="AB1350" s="734" t="s">
        <v>9985</v>
      </c>
      <c r="AC1350" s="734" t="s">
        <v>6671</v>
      </c>
      <c r="AD1350" s="734">
        <v>87170</v>
      </c>
      <c r="AE1350" s="734" t="s">
        <v>2184</v>
      </c>
      <c r="AF1350" s="734" t="s">
        <v>9988</v>
      </c>
      <c r="AG1350" s="798"/>
      <c r="AH1350" s="798"/>
      <c r="AI1350" s="798"/>
      <c r="AJ1350" s="798"/>
      <c r="AK1350" s="798"/>
      <c r="AL1350" s="798"/>
      <c r="AM1350" s="802"/>
      <c r="AN1350" s="802"/>
      <c r="AO1350" s="772"/>
      <c r="AP1350" s="740" t="s">
        <v>734</v>
      </c>
      <c r="AQ1350" s="712" t="s">
        <v>734</v>
      </c>
      <c r="AR1350" s="742" t="s">
        <v>715</v>
      </c>
      <c r="AS1350" s="810" t="s">
        <v>9989</v>
      </c>
      <c r="AT1350" s="712"/>
      <c r="AU1350" s="743">
        <v>43101</v>
      </c>
      <c r="AV1350" s="743">
        <v>44926</v>
      </c>
      <c r="AW1350" s="744">
        <v>87</v>
      </c>
      <c r="AX1350" s="743">
        <v>43101</v>
      </c>
      <c r="AY1350" s="810" t="s">
        <v>9990</v>
      </c>
      <c r="AZ1350" s="810" t="s">
        <v>734</v>
      </c>
      <c r="BA1350" s="734" t="s">
        <v>9991</v>
      </c>
      <c r="BB1350" s="734"/>
      <c r="BC1350" s="734"/>
      <c r="BD1350" s="734"/>
      <c r="BE1350" s="798" t="s">
        <v>999</v>
      </c>
      <c r="BF1350" s="804" t="s">
        <v>871</v>
      </c>
      <c r="BG1350" s="746" t="s">
        <v>737</v>
      </c>
      <c r="BH1350" s="746"/>
      <c r="BI1350" s="747"/>
    </row>
    <row r="1351" spans="1:61" ht="71.45" customHeight="1">
      <c r="A1351" s="846">
        <v>170803688</v>
      </c>
      <c r="B1351" s="834">
        <v>17</v>
      </c>
      <c r="C1351" s="751" t="s">
        <v>1434</v>
      </c>
      <c r="D1351" s="753"/>
      <c r="E1351" s="753" t="s">
        <v>1435</v>
      </c>
      <c r="F1351" s="785"/>
      <c r="G1351" s="754" t="s">
        <v>747</v>
      </c>
      <c r="H1351" s="754" t="s">
        <v>748</v>
      </c>
      <c r="I1351" s="847">
        <v>500</v>
      </c>
      <c r="J1351" s="843" t="s">
        <v>749</v>
      </c>
      <c r="K1351" s="848" t="s">
        <v>9994</v>
      </c>
      <c r="L1351" s="786">
        <v>170028344</v>
      </c>
      <c r="M1351" s="733" t="s">
        <v>9995</v>
      </c>
      <c r="N1351" s="769" t="s">
        <v>9996</v>
      </c>
      <c r="O1351" s="734" t="s">
        <v>9997</v>
      </c>
      <c r="P1351" s="734"/>
      <c r="Q1351" s="756"/>
      <c r="R1351" s="736">
        <v>17510</v>
      </c>
      <c r="S1351" s="756" t="s">
        <v>9998</v>
      </c>
      <c r="T1351" s="728" t="s">
        <v>6571</v>
      </c>
      <c r="U1351" s="737" t="s">
        <v>9999</v>
      </c>
      <c r="V1351" s="736"/>
      <c r="W1351" s="734"/>
      <c r="X1351" s="736"/>
      <c r="Y1351" s="736"/>
      <c r="Z1351" s="736" t="s">
        <v>10000</v>
      </c>
      <c r="AA1351" s="736"/>
      <c r="AB1351" s="734" t="s">
        <v>10001</v>
      </c>
      <c r="AC1351" s="736"/>
      <c r="AD1351" s="736">
        <v>17510</v>
      </c>
      <c r="AE1351" s="734" t="s">
        <v>9998</v>
      </c>
      <c r="AF1351" s="736" t="s">
        <v>10002</v>
      </c>
      <c r="AG1351" s="734"/>
      <c r="AH1351" s="734"/>
      <c r="AI1351" s="734"/>
      <c r="AJ1351" s="734"/>
      <c r="AK1351" s="734"/>
      <c r="AL1351" s="734"/>
      <c r="AM1351" s="763"/>
      <c r="AN1351" s="738"/>
      <c r="AO1351" s="858"/>
      <c r="AP1351" s="691" t="s">
        <v>734</v>
      </c>
      <c r="AQ1351" s="882" t="s">
        <v>734</v>
      </c>
      <c r="AR1351" s="897" t="s">
        <v>748</v>
      </c>
      <c r="AS1351" s="882" t="s">
        <v>10003</v>
      </c>
      <c r="AT1351" s="897" t="s">
        <v>10004</v>
      </c>
      <c r="AU1351" s="938">
        <v>45292</v>
      </c>
      <c r="AV1351" s="938">
        <v>47118</v>
      </c>
      <c r="AW1351" s="1003">
        <v>17</v>
      </c>
      <c r="AX1351" s="938">
        <v>45358</v>
      </c>
      <c r="AY1351" s="897" t="s">
        <v>869</v>
      </c>
      <c r="AZ1351" s="882" t="s">
        <v>734</v>
      </c>
      <c r="BA1351" s="791"/>
      <c r="BB1351" s="873" t="s">
        <v>10005</v>
      </c>
      <c r="BC1351" s="793" t="s">
        <v>1713</v>
      </c>
      <c r="BD1351" s="793"/>
      <c r="BE1351" s="767" t="s">
        <v>2485</v>
      </c>
      <c r="BF1351" s="785" t="s">
        <v>1452</v>
      </c>
      <c r="BG1351" s="746" t="s">
        <v>737</v>
      </c>
      <c r="BH1351" s="746"/>
      <c r="BI1351" s="747"/>
    </row>
    <row r="1352" spans="1:61" ht="40.15" customHeight="1">
      <c r="A1352" s="749">
        <v>240002147</v>
      </c>
      <c r="B1352" s="840">
        <v>24</v>
      </c>
      <c r="C1352" s="751" t="s">
        <v>1434</v>
      </c>
      <c r="D1352" s="920"/>
      <c r="E1352" s="791" t="s">
        <v>4529</v>
      </c>
      <c r="F1352" s="753" t="s">
        <v>1594</v>
      </c>
      <c r="G1352" s="736" t="s">
        <v>747</v>
      </c>
      <c r="H1352" s="754" t="s">
        <v>748</v>
      </c>
      <c r="I1352" s="755">
        <v>500</v>
      </c>
      <c r="J1352" s="756" t="s">
        <v>749</v>
      </c>
      <c r="K1352" s="778" t="s">
        <v>10006</v>
      </c>
      <c r="L1352" s="1016">
        <v>240000778</v>
      </c>
      <c r="M1352" s="733" t="s">
        <v>10007</v>
      </c>
      <c r="N1352" s="769" t="s">
        <v>10007</v>
      </c>
      <c r="O1352" s="734" t="s">
        <v>10008</v>
      </c>
      <c r="P1352" s="760"/>
      <c r="Q1352" s="736"/>
      <c r="R1352" s="736">
        <v>24310</v>
      </c>
      <c r="S1352" s="761" t="s">
        <v>3840</v>
      </c>
      <c r="T1352" s="728" t="s">
        <v>6571</v>
      </c>
      <c r="U1352" s="737" t="s">
        <v>10009</v>
      </c>
      <c r="V1352" s="736"/>
      <c r="W1352" s="736"/>
      <c r="X1352" s="736"/>
      <c r="Y1352" s="736"/>
      <c r="Z1352" s="736" t="s">
        <v>10010</v>
      </c>
      <c r="AA1352" s="736"/>
      <c r="AB1352" s="734" t="s">
        <v>10008</v>
      </c>
      <c r="AC1352" s="736"/>
      <c r="AD1352" s="736">
        <v>24310</v>
      </c>
      <c r="AE1352" s="734" t="s">
        <v>10011</v>
      </c>
      <c r="AF1352" s="736" t="s">
        <v>10010</v>
      </c>
      <c r="AG1352" s="736"/>
      <c r="AH1352" s="736"/>
      <c r="AI1352" s="736"/>
      <c r="AJ1352" s="736"/>
      <c r="AK1352" s="736"/>
      <c r="AL1352" s="736"/>
      <c r="AM1352" s="763"/>
      <c r="AN1352" s="738"/>
      <c r="AO1352" s="863"/>
      <c r="AP1352" s="691" t="s">
        <v>734</v>
      </c>
      <c r="AQ1352" s="742" t="s">
        <v>734</v>
      </c>
      <c r="AR1352" s="742" t="s">
        <v>1757</v>
      </c>
      <c r="AS1352" s="775" t="s">
        <v>10012</v>
      </c>
      <c r="AT1352" s="742"/>
      <c r="AU1352" s="743">
        <v>44562</v>
      </c>
      <c r="AV1352" s="743">
        <v>46387</v>
      </c>
      <c r="AW1352" s="744">
        <v>24</v>
      </c>
      <c r="AX1352" s="743">
        <v>44700</v>
      </c>
      <c r="AY1352" s="742" t="s">
        <v>10013</v>
      </c>
      <c r="AZ1352" s="775" t="s">
        <v>734</v>
      </c>
      <c r="BA1352" s="734"/>
      <c r="BB1352" s="736"/>
      <c r="BC1352" s="736"/>
      <c r="BD1352" s="736"/>
      <c r="BE1352" s="864" t="s">
        <v>800</v>
      </c>
      <c r="BF1352" s="794" t="s">
        <v>1610</v>
      </c>
      <c r="BG1352" s="746" t="s">
        <v>737</v>
      </c>
      <c r="BH1352" s="746"/>
      <c r="BI1352" s="747"/>
    </row>
    <row r="1353" spans="1:61" ht="40.15" customHeight="1">
      <c r="A1353" s="749">
        <v>240013185</v>
      </c>
      <c r="B1353" s="840">
        <v>24</v>
      </c>
      <c r="C1353" s="751" t="s">
        <v>1434</v>
      </c>
      <c r="D1353" s="920"/>
      <c r="E1353" s="791" t="s">
        <v>4529</v>
      </c>
      <c r="F1353" s="753" t="s">
        <v>1594</v>
      </c>
      <c r="G1353" s="736" t="s">
        <v>827</v>
      </c>
      <c r="H1353" s="754" t="s">
        <v>748</v>
      </c>
      <c r="I1353" s="770">
        <v>354</v>
      </c>
      <c r="J1353" s="771" t="s">
        <v>771</v>
      </c>
      <c r="K1353" s="757" t="s">
        <v>10014</v>
      </c>
      <c r="L1353" s="758">
        <v>240000778</v>
      </c>
      <c r="M1353" s="733" t="s">
        <v>10007</v>
      </c>
      <c r="N1353" s="769" t="s">
        <v>10007</v>
      </c>
      <c r="O1353" s="760" t="s">
        <v>10015</v>
      </c>
      <c r="P1353" s="760"/>
      <c r="Q1353" s="736"/>
      <c r="R1353" s="736">
        <v>24310</v>
      </c>
      <c r="S1353" s="761" t="s">
        <v>3840</v>
      </c>
      <c r="T1353" s="728" t="s">
        <v>6571</v>
      </c>
      <c r="U1353" s="737" t="s">
        <v>10009</v>
      </c>
      <c r="V1353" s="736"/>
      <c r="W1353" s="736"/>
      <c r="X1353" s="736"/>
      <c r="Y1353" s="736"/>
      <c r="Z1353" s="736"/>
      <c r="AA1353" s="736"/>
      <c r="AB1353" s="734" t="s">
        <v>10016</v>
      </c>
      <c r="AC1353" s="736"/>
      <c r="AD1353" s="736">
        <v>24310</v>
      </c>
      <c r="AE1353" s="734" t="s">
        <v>3840</v>
      </c>
      <c r="AF1353" s="736" t="s">
        <v>10010</v>
      </c>
      <c r="AG1353" s="736"/>
      <c r="AH1353" s="736"/>
      <c r="AI1353" s="736"/>
      <c r="AJ1353" s="736"/>
      <c r="AK1353" s="736"/>
      <c r="AL1353" s="736"/>
      <c r="AM1353" s="763"/>
      <c r="AN1353" s="738"/>
      <c r="AO1353" s="764"/>
      <c r="AP1353" s="789" t="s">
        <v>734</v>
      </c>
      <c r="AQ1353" s="742" t="s">
        <v>734</v>
      </c>
      <c r="AR1353" s="742" t="s">
        <v>1757</v>
      </c>
      <c r="AS1353" s="775" t="s">
        <v>10012</v>
      </c>
      <c r="AT1353" s="742"/>
      <c r="AU1353" s="743">
        <v>44562</v>
      </c>
      <c r="AV1353" s="743">
        <v>46387</v>
      </c>
      <c r="AW1353" s="744">
        <v>24</v>
      </c>
      <c r="AX1353" s="743">
        <v>44700</v>
      </c>
      <c r="AY1353" s="742" t="s">
        <v>10013</v>
      </c>
      <c r="AZ1353" s="775" t="s">
        <v>734</v>
      </c>
      <c r="BA1353" s="734"/>
      <c r="BB1353" s="736"/>
      <c r="BC1353" s="736"/>
      <c r="BD1353" s="736"/>
      <c r="BE1353" s="864" t="s">
        <v>800</v>
      </c>
      <c r="BF1353" s="794" t="s">
        <v>1610</v>
      </c>
      <c r="BG1353" s="746" t="s">
        <v>737</v>
      </c>
      <c r="BH1353" s="746"/>
      <c r="BI1353" s="747"/>
    </row>
    <row r="1354" spans="1:61" ht="40.15" customHeight="1">
      <c r="A1354" s="846">
        <v>790016083</v>
      </c>
      <c r="B1354" s="784">
        <v>79</v>
      </c>
      <c r="C1354" s="753" t="s">
        <v>884</v>
      </c>
      <c r="D1354" s="753"/>
      <c r="E1354" s="753" t="s">
        <v>826</v>
      </c>
      <c r="F1354" s="785"/>
      <c r="G1354" s="754" t="s">
        <v>747</v>
      </c>
      <c r="H1354" s="754" t="s">
        <v>748</v>
      </c>
      <c r="I1354" s="847">
        <v>500</v>
      </c>
      <c r="J1354" s="843" t="s">
        <v>749</v>
      </c>
      <c r="K1354" s="848" t="s">
        <v>10017</v>
      </c>
      <c r="L1354" s="786">
        <v>790007389</v>
      </c>
      <c r="M1354" s="733" t="s">
        <v>10018</v>
      </c>
      <c r="N1354" s="769" t="s">
        <v>10018</v>
      </c>
      <c r="O1354" s="734" t="s">
        <v>10019</v>
      </c>
      <c r="P1354" s="734" t="s">
        <v>10020</v>
      </c>
      <c r="Q1354" s="760"/>
      <c r="R1354" s="736">
        <v>79000</v>
      </c>
      <c r="S1354" s="760" t="s">
        <v>1295</v>
      </c>
      <c r="T1354" s="728" t="s">
        <v>6571</v>
      </c>
      <c r="U1354" s="737" t="s">
        <v>10021</v>
      </c>
      <c r="V1354" s="736"/>
      <c r="W1354" s="734"/>
      <c r="X1354" s="736"/>
      <c r="Y1354" s="736"/>
      <c r="Z1354" s="736" t="s">
        <v>10022</v>
      </c>
      <c r="AA1354" s="736"/>
      <c r="AB1354" s="734" t="s">
        <v>10019</v>
      </c>
      <c r="AC1354" s="736"/>
      <c r="AD1354" s="736">
        <v>79000</v>
      </c>
      <c r="AE1354" s="734" t="s">
        <v>1295</v>
      </c>
      <c r="AF1354" s="736" t="s">
        <v>10022</v>
      </c>
      <c r="AG1354" s="853"/>
      <c r="AH1354" s="853"/>
      <c r="AI1354" s="853"/>
      <c r="AJ1354" s="853"/>
      <c r="AK1354" s="853"/>
      <c r="AL1354" s="853"/>
      <c r="AM1354" s="763"/>
      <c r="AN1354" s="738"/>
      <c r="AO1354" s="739"/>
      <c r="AP1354" s="691" t="s">
        <v>734</v>
      </c>
      <c r="AQ1354" s="775" t="s">
        <v>734</v>
      </c>
      <c r="AR1354" s="742" t="s">
        <v>748</v>
      </c>
      <c r="AS1354" s="742" t="s">
        <v>10023</v>
      </c>
      <c r="AT1354" s="742"/>
      <c r="AU1354" s="743">
        <v>43796</v>
      </c>
      <c r="AV1354" s="743">
        <v>45622</v>
      </c>
      <c r="AW1354" s="744" t="s">
        <v>4840</v>
      </c>
      <c r="AX1354" s="743">
        <v>43796</v>
      </c>
      <c r="AY1354" s="712" t="s">
        <v>869</v>
      </c>
      <c r="AZ1354" s="775" t="s">
        <v>734</v>
      </c>
      <c r="BA1354" s="773"/>
      <c r="BB1354" s="791" t="s">
        <v>10024</v>
      </c>
      <c r="BC1354" s="793"/>
      <c r="BD1354" s="793"/>
      <c r="BE1354" s="833" t="s">
        <v>1761</v>
      </c>
      <c r="BF1354" s="785" t="s">
        <v>826</v>
      </c>
      <c r="BG1354" s="746" t="s">
        <v>737</v>
      </c>
      <c r="BH1354" s="746"/>
      <c r="BI1354" s="747"/>
    </row>
    <row r="1355" spans="1:61" ht="55.5" customHeight="1">
      <c r="A1355" s="819">
        <v>790014104</v>
      </c>
      <c r="B1355" s="784">
        <v>79</v>
      </c>
      <c r="C1355" s="751" t="s">
        <v>884</v>
      </c>
      <c r="D1355" s="728"/>
      <c r="E1355" s="753" t="s">
        <v>826</v>
      </c>
      <c r="F1355" s="785"/>
      <c r="G1355" s="793" t="s">
        <v>715</v>
      </c>
      <c r="H1355" s="793" t="s">
        <v>715</v>
      </c>
      <c r="I1355" s="821">
        <v>246</v>
      </c>
      <c r="J1355" s="736" t="s">
        <v>803</v>
      </c>
      <c r="K1355" s="806" t="s">
        <v>10025</v>
      </c>
      <c r="L1355" s="786">
        <v>790005979</v>
      </c>
      <c r="M1355" s="733" t="s">
        <v>10026</v>
      </c>
      <c r="N1355" s="769" t="s">
        <v>10027</v>
      </c>
      <c r="O1355" s="734" t="s">
        <v>10028</v>
      </c>
      <c r="P1355" s="734"/>
      <c r="Q1355" s="791"/>
      <c r="R1355" s="736">
        <v>79000</v>
      </c>
      <c r="S1355" s="791" t="s">
        <v>1295</v>
      </c>
      <c r="T1355" s="728" t="s">
        <v>6571</v>
      </c>
      <c r="U1355" s="737" t="s">
        <v>10029</v>
      </c>
      <c r="V1355" s="736" t="s">
        <v>724</v>
      </c>
      <c r="W1355" s="734" t="s">
        <v>10030</v>
      </c>
      <c r="X1355" s="736" t="s">
        <v>10031</v>
      </c>
      <c r="Y1355" s="736" t="s">
        <v>10032</v>
      </c>
      <c r="Z1355" s="736" t="s">
        <v>10033</v>
      </c>
      <c r="AA1355" s="734" t="s">
        <v>10034</v>
      </c>
      <c r="AB1355" s="734" t="s">
        <v>10028</v>
      </c>
      <c r="AC1355" s="736"/>
      <c r="AD1355" s="736">
        <v>79000</v>
      </c>
      <c r="AE1355" s="734" t="s">
        <v>1295</v>
      </c>
      <c r="AF1355" s="736" t="s">
        <v>10033</v>
      </c>
      <c r="AG1355" s="853"/>
      <c r="AH1355" s="853"/>
      <c r="AI1355" s="853"/>
      <c r="AJ1355" s="853"/>
      <c r="AK1355" s="853"/>
      <c r="AL1355" s="853"/>
      <c r="AM1355" s="763"/>
      <c r="AN1355" s="738"/>
      <c r="AO1355" s="765"/>
      <c r="AP1355" s="936" t="s">
        <v>734</v>
      </c>
      <c r="AQ1355" s="824" t="s">
        <v>734</v>
      </c>
      <c r="AR1355" s="742" t="s">
        <v>715</v>
      </c>
      <c r="AS1355" s="775" t="s">
        <v>10035</v>
      </c>
      <c r="AT1355" s="742" t="s">
        <v>10036</v>
      </c>
      <c r="AU1355" s="743">
        <v>45292</v>
      </c>
      <c r="AV1355" s="743">
        <v>47118</v>
      </c>
      <c r="AW1355" s="744">
        <v>79</v>
      </c>
      <c r="AX1355" s="803">
        <v>45404</v>
      </c>
      <c r="AY1355" s="824" t="s">
        <v>10037</v>
      </c>
      <c r="AZ1355" s="743" t="s">
        <v>870</v>
      </c>
      <c r="BA1355" s="791" t="s">
        <v>10038</v>
      </c>
      <c r="BB1355" s="793"/>
      <c r="BC1355" s="793"/>
      <c r="BD1355" s="793"/>
      <c r="BE1355" s="776" t="s">
        <v>4081</v>
      </c>
      <c r="BF1355" s="785" t="s">
        <v>826</v>
      </c>
      <c r="BG1355" s="746" t="s">
        <v>737</v>
      </c>
      <c r="BH1355" s="746"/>
      <c r="BI1355" s="747"/>
    </row>
    <row r="1356" spans="1:61" ht="71.25" customHeight="1">
      <c r="A1356" s="1078">
        <v>790020358</v>
      </c>
      <c r="B1356" s="1079">
        <v>79</v>
      </c>
      <c r="C1356" s="751" t="s">
        <v>884</v>
      </c>
      <c r="D1356" s="728"/>
      <c r="E1356" s="753" t="s">
        <v>826</v>
      </c>
      <c r="F1356" s="753"/>
      <c r="G1356" s="736" t="s">
        <v>715</v>
      </c>
      <c r="H1356" s="736" t="s">
        <v>715</v>
      </c>
      <c r="I1356" s="847">
        <v>445</v>
      </c>
      <c r="J1356" s="843" t="s">
        <v>1023</v>
      </c>
      <c r="K1356" s="850" t="s">
        <v>10039</v>
      </c>
      <c r="L1356" s="786">
        <v>790005979</v>
      </c>
      <c r="M1356" s="733" t="s">
        <v>10026</v>
      </c>
      <c r="N1356" s="769" t="s">
        <v>10027</v>
      </c>
      <c r="O1356" s="734" t="s">
        <v>10028</v>
      </c>
      <c r="P1356" s="734"/>
      <c r="Q1356" s="791"/>
      <c r="R1356" s="736">
        <v>79000</v>
      </c>
      <c r="S1356" s="791" t="s">
        <v>1295</v>
      </c>
      <c r="T1356" s="728" t="s">
        <v>6571</v>
      </c>
      <c r="U1356" s="737" t="s">
        <v>10029</v>
      </c>
      <c r="V1356" s="736" t="s">
        <v>724</v>
      </c>
      <c r="W1356" s="734" t="s">
        <v>10030</v>
      </c>
      <c r="X1356" s="736" t="s">
        <v>10031</v>
      </c>
      <c r="Y1356" s="736" t="s">
        <v>10032</v>
      </c>
      <c r="Z1356" s="736" t="s">
        <v>10033</v>
      </c>
      <c r="AA1356" s="734" t="s">
        <v>10040</v>
      </c>
      <c r="AB1356" s="734" t="s">
        <v>10028</v>
      </c>
      <c r="AC1356" s="736"/>
      <c r="AD1356" s="736">
        <v>79000</v>
      </c>
      <c r="AE1356" s="734" t="s">
        <v>1295</v>
      </c>
      <c r="AF1356" s="736" t="s">
        <v>10033</v>
      </c>
      <c r="AG1356" s="853"/>
      <c r="AH1356" s="853"/>
      <c r="AI1356" s="853"/>
      <c r="AJ1356" s="853"/>
      <c r="AK1356" s="853"/>
      <c r="AL1356" s="853"/>
      <c r="AM1356" s="763"/>
      <c r="AN1356" s="738"/>
      <c r="AO1356" s="764">
        <v>44075</v>
      </c>
      <c r="AP1356" s="691" t="s">
        <v>734</v>
      </c>
      <c r="AQ1356" s="824" t="s">
        <v>734</v>
      </c>
      <c r="AR1356" s="742" t="s">
        <v>715</v>
      </c>
      <c r="AS1356" s="775" t="s">
        <v>10035</v>
      </c>
      <c r="AT1356" s="742" t="s">
        <v>10036</v>
      </c>
      <c r="AU1356" s="743">
        <v>45292</v>
      </c>
      <c r="AV1356" s="743">
        <v>47118</v>
      </c>
      <c r="AW1356" s="744">
        <v>79</v>
      </c>
      <c r="AX1356" s="803">
        <v>45404</v>
      </c>
      <c r="AY1356" s="824" t="s">
        <v>10037</v>
      </c>
      <c r="AZ1356" s="743" t="s">
        <v>870</v>
      </c>
      <c r="BA1356" s="1080" t="s">
        <v>10041</v>
      </c>
      <c r="BB1356" s="791"/>
      <c r="BC1356" s="793"/>
      <c r="BD1356" s="793"/>
      <c r="BE1356" s="776" t="s">
        <v>4081</v>
      </c>
      <c r="BF1356" s="785"/>
      <c r="BG1356" s="746" t="s">
        <v>737</v>
      </c>
      <c r="BH1356" s="746"/>
      <c r="BI1356" s="747"/>
    </row>
    <row r="1357" spans="1:61" ht="71.25" customHeight="1">
      <c r="A1357" s="725">
        <v>190002675</v>
      </c>
      <c r="B1357" s="817">
        <v>19</v>
      </c>
      <c r="C1357" s="751" t="s">
        <v>1787</v>
      </c>
      <c r="D1357" s="774"/>
      <c r="E1357" s="727" t="s">
        <v>1000</v>
      </c>
      <c r="F1357" s="727"/>
      <c r="G1357" s="729" t="s">
        <v>715</v>
      </c>
      <c r="H1357" s="729" t="s">
        <v>715</v>
      </c>
      <c r="I1357" s="730">
        <v>246</v>
      </c>
      <c r="J1357" s="727" t="s">
        <v>803</v>
      </c>
      <c r="K1357" s="731" t="s">
        <v>10042</v>
      </c>
      <c r="L1357" s="732">
        <v>190009688</v>
      </c>
      <c r="M1357" s="733" t="s">
        <v>10043</v>
      </c>
      <c r="N1357" s="731" t="s">
        <v>10043</v>
      </c>
      <c r="O1357" s="734" t="s">
        <v>10044</v>
      </c>
      <c r="P1357" s="734" t="s">
        <v>2234</v>
      </c>
      <c r="Q1357" s="735"/>
      <c r="R1357" s="736">
        <v>19230</v>
      </c>
      <c r="S1357" s="734" t="s">
        <v>10045</v>
      </c>
      <c r="T1357" s="728" t="s">
        <v>6571</v>
      </c>
      <c r="U1357" s="737" t="s">
        <v>10046</v>
      </c>
      <c r="V1357" s="735"/>
      <c r="W1357" s="735"/>
      <c r="X1357" s="735"/>
      <c r="Y1357" s="735"/>
      <c r="Z1357" s="734" t="s">
        <v>10047</v>
      </c>
      <c r="AA1357" s="735"/>
      <c r="AB1357" s="734" t="s">
        <v>10044</v>
      </c>
      <c r="AC1357" s="734" t="s">
        <v>2234</v>
      </c>
      <c r="AD1357" s="734">
        <v>19230</v>
      </c>
      <c r="AE1357" s="734" t="s">
        <v>10045</v>
      </c>
      <c r="AF1357" s="734" t="s">
        <v>10047</v>
      </c>
      <c r="AG1357" s="735"/>
      <c r="AH1357" s="735"/>
      <c r="AI1357" s="735"/>
      <c r="AJ1357" s="735"/>
      <c r="AK1357" s="735"/>
      <c r="AL1357" s="735"/>
      <c r="AM1357" s="738"/>
      <c r="AN1357" s="738"/>
      <c r="AO1357" s="772"/>
      <c r="AP1357" s="839" t="s">
        <v>10048</v>
      </c>
      <c r="AQ1357" s="862" t="s">
        <v>737</v>
      </c>
      <c r="AR1357" s="691"/>
      <c r="AS1357" s="862"/>
      <c r="AT1357" s="862"/>
      <c r="AU1357" s="765" t="s">
        <v>763</v>
      </c>
      <c r="AV1357" s="765" t="s">
        <v>763</v>
      </c>
      <c r="AW1357" s="766" t="s">
        <v>763</v>
      </c>
      <c r="AX1357" s="863"/>
      <c r="AY1357" s="865"/>
      <c r="AZ1357" s="862"/>
      <c r="BA1357" s="734"/>
      <c r="BB1357" s="734"/>
      <c r="BC1357" s="735"/>
      <c r="BD1357" s="735"/>
      <c r="BE1357" s="751" t="s">
        <v>2209</v>
      </c>
      <c r="BF1357" s="730" t="s">
        <v>1013</v>
      </c>
      <c r="BG1357" s="746" t="s">
        <v>737</v>
      </c>
      <c r="BH1357" s="746"/>
      <c r="BI1357" s="747"/>
    </row>
    <row r="1358" spans="1:61" ht="58.5" customHeight="1">
      <c r="A1358" s="725">
        <v>190002709</v>
      </c>
      <c r="B1358" s="817">
        <v>19</v>
      </c>
      <c r="C1358" s="751" t="s">
        <v>1787</v>
      </c>
      <c r="D1358" s="774"/>
      <c r="E1358" s="727" t="s">
        <v>1000</v>
      </c>
      <c r="F1358" s="727"/>
      <c r="G1358" s="729" t="s">
        <v>715</v>
      </c>
      <c r="H1358" s="729" t="s">
        <v>715</v>
      </c>
      <c r="I1358" s="730">
        <v>255</v>
      </c>
      <c r="J1358" s="727" t="s">
        <v>968</v>
      </c>
      <c r="K1358" s="731" t="s">
        <v>10049</v>
      </c>
      <c r="L1358" s="732">
        <v>190009688</v>
      </c>
      <c r="M1358" s="733" t="s">
        <v>10043</v>
      </c>
      <c r="N1358" s="731" t="s">
        <v>10043</v>
      </c>
      <c r="O1358" s="734" t="s">
        <v>10050</v>
      </c>
      <c r="P1358" s="734"/>
      <c r="Q1358" s="735"/>
      <c r="R1358" s="736">
        <v>19410</v>
      </c>
      <c r="S1358" s="734" t="s">
        <v>10051</v>
      </c>
      <c r="T1358" s="728" t="s">
        <v>6571</v>
      </c>
      <c r="U1358" s="737" t="s">
        <v>10046</v>
      </c>
      <c r="V1358" s="735"/>
      <c r="W1358" s="735"/>
      <c r="X1358" s="735"/>
      <c r="Y1358" s="735"/>
      <c r="Z1358" s="734" t="s">
        <v>10047</v>
      </c>
      <c r="AA1358" s="735"/>
      <c r="AB1358" s="734" t="s">
        <v>10044</v>
      </c>
      <c r="AC1358" s="734" t="s">
        <v>2234</v>
      </c>
      <c r="AD1358" s="734">
        <v>19230</v>
      </c>
      <c r="AE1358" s="734" t="s">
        <v>10045</v>
      </c>
      <c r="AF1358" s="734" t="s">
        <v>10047</v>
      </c>
      <c r="AG1358" s="735"/>
      <c r="AH1358" s="735"/>
      <c r="AI1358" s="735"/>
      <c r="AJ1358" s="735"/>
      <c r="AK1358" s="735"/>
      <c r="AL1358" s="735"/>
      <c r="AM1358" s="738"/>
      <c r="AN1358" s="738"/>
      <c r="AO1358" s="772"/>
      <c r="AP1358" s="839" t="s">
        <v>10048</v>
      </c>
      <c r="AQ1358" s="862" t="s">
        <v>737</v>
      </c>
      <c r="AR1358" s="691"/>
      <c r="AS1358" s="862"/>
      <c r="AT1358" s="862"/>
      <c r="AU1358" s="765" t="s">
        <v>763</v>
      </c>
      <c r="AV1358" s="765" t="s">
        <v>763</v>
      </c>
      <c r="AW1358" s="766" t="s">
        <v>763</v>
      </c>
      <c r="AX1358" s="863"/>
      <c r="AY1358" s="865"/>
      <c r="AZ1358" s="862"/>
      <c r="BA1358" s="734"/>
      <c r="BB1358" s="734"/>
      <c r="BC1358" s="735"/>
      <c r="BD1358" s="735"/>
      <c r="BE1358" s="751" t="s">
        <v>2209</v>
      </c>
      <c r="BF1358" s="730" t="s">
        <v>1013</v>
      </c>
      <c r="BG1358" s="746" t="s">
        <v>737</v>
      </c>
      <c r="BH1358" s="746"/>
      <c r="BI1358" s="747"/>
    </row>
    <row r="1359" spans="1:61" ht="54" customHeight="1">
      <c r="A1359" s="875">
        <v>190002964</v>
      </c>
      <c r="B1359" s="987">
        <v>19</v>
      </c>
      <c r="C1359" s="751" t="s">
        <v>1787</v>
      </c>
      <c r="D1359" s="774"/>
      <c r="E1359" s="727" t="s">
        <v>1000</v>
      </c>
      <c r="F1359" s="727"/>
      <c r="G1359" s="798" t="s">
        <v>747</v>
      </c>
      <c r="H1359" s="798" t="s">
        <v>748</v>
      </c>
      <c r="I1359" s="730">
        <v>500</v>
      </c>
      <c r="J1359" s="727" t="s">
        <v>749</v>
      </c>
      <c r="K1359" s="807" t="s">
        <v>10052</v>
      </c>
      <c r="L1359" s="877">
        <v>190009688</v>
      </c>
      <c r="M1359" s="733" t="s">
        <v>10043</v>
      </c>
      <c r="N1359" s="769" t="s">
        <v>10043</v>
      </c>
      <c r="O1359" s="734" t="s">
        <v>10053</v>
      </c>
      <c r="P1359" s="734"/>
      <c r="Q1359" s="798"/>
      <c r="R1359" s="736">
        <v>19210</v>
      </c>
      <c r="S1359" s="734" t="s">
        <v>10054</v>
      </c>
      <c r="T1359" s="728" t="s">
        <v>6571</v>
      </c>
      <c r="U1359" s="737" t="s">
        <v>10046</v>
      </c>
      <c r="V1359" s="798"/>
      <c r="W1359" s="798"/>
      <c r="X1359" s="798"/>
      <c r="Y1359" s="798"/>
      <c r="Z1359" s="734" t="s">
        <v>10055</v>
      </c>
      <c r="AA1359" s="798"/>
      <c r="AB1359" s="734" t="s">
        <v>10044</v>
      </c>
      <c r="AC1359" s="734" t="s">
        <v>2234</v>
      </c>
      <c r="AD1359" s="734">
        <v>19230</v>
      </c>
      <c r="AE1359" s="734" t="s">
        <v>10045</v>
      </c>
      <c r="AF1359" s="734" t="s">
        <v>10047</v>
      </c>
      <c r="AG1359" s="798"/>
      <c r="AH1359" s="798"/>
      <c r="AI1359" s="798"/>
      <c r="AJ1359" s="798"/>
      <c r="AK1359" s="874" t="s">
        <v>10056</v>
      </c>
      <c r="AL1359" s="798"/>
      <c r="AM1359" s="738"/>
      <c r="AN1359" s="738"/>
      <c r="AO1359" s="739"/>
      <c r="AP1359" s="691" t="s">
        <v>734</v>
      </c>
      <c r="AQ1359" s="740" t="s">
        <v>737</v>
      </c>
      <c r="AR1359" s="691"/>
      <c r="AS1359" s="740"/>
      <c r="AT1359" s="740"/>
      <c r="AU1359" s="765" t="s">
        <v>763</v>
      </c>
      <c r="AV1359" s="765" t="s">
        <v>763</v>
      </c>
      <c r="AW1359" s="766" t="s">
        <v>763</v>
      </c>
      <c r="AX1359" s="772"/>
      <c r="AY1359" s="740"/>
      <c r="AZ1359" s="740"/>
      <c r="BA1359" s="734"/>
      <c r="BB1359" s="734"/>
      <c r="BC1359" s="798"/>
      <c r="BD1359" s="798"/>
      <c r="BE1359" s="751" t="s">
        <v>2209</v>
      </c>
      <c r="BF1359" s="730" t="s">
        <v>1013</v>
      </c>
      <c r="BG1359" s="746" t="s">
        <v>737</v>
      </c>
      <c r="BH1359" s="746"/>
      <c r="BI1359" s="747"/>
    </row>
    <row r="1360" spans="1:61" ht="57" customHeight="1">
      <c r="A1360" s="846">
        <v>790000301</v>
      </c>
      <c r="B1360" s="784">
        <v>79</v>
      </c>
      <c r="C1360" s="734" t="s">
        <v>825</v>
      </c>
      <c r="D1360" s="728"/>
      <c r="E1360" s="753" t="s">
        <v>826</v>
      </c>
      <c r="F1360" s="785"/>
      <c r="G1360" s="754" t="s">
        <v>747</v>
      </c>
      <c r="H1360" s="754" t="s">
        <v>748</v>
      </c>
      <c r="I1360" s="847">
        <v>500</v>
      </c>
      <c r="J1360" s="843" t="s">
        <v>749</v>
      </c>
      <c r="K1360" s="848" t="s">
        <v>10057</v>
      </c>
      <c r="L1360" s="786">
        <v>790000525</v>
      </c>
      <c r="M1360" s="733" t="s">
        <v>10058</v>
      </c>
      <c r="N1360" s="769" t="s">
        <v>10058</v>
      </c>
      <c r="O1360" s="734" t="s">
        <v>10059</v>
      </c>
      <c r="P1360" s="734"/>
      <c r="Q1360" s="760"/>
      <c r="R1360" s="736">
        <v>79170</v>
      </c>
      <c r="S1360" s="760" t="s">
        <v>10060</v>
      </c>
      <c r="T1360" s="728" t="s">
        <v>6571</v>
      </c>
      <c r="U1360" s="737" t="s">
        <v>10061</v>
      </c>
      <c r="V1360" s="736" t="s">
        <v>724</v>
      </c>
      <c r="W1360" s="734" t="s">
        <v>10062</v>
      </c>
      <c r="X1360" s="736" t="s">
        <v>10063</v>
      </c>
      <c r="Y1360" s="736" t="s">
        <v>727</v>
      </c>
      <c r="Z1360" s="736" t="s">
        <v>10064</v>
      </c>
      <c r="AA1360" s="734" t="s">
        <v>10065</v>
      </c>
      <c r="AB1360" s="734" t="s">
        <v>10066</v>
      </c>
      <c r="AC1360" s="736"/>
      <c r="AD1360" s="736">
        <v>79170</v>
      </c>
      <c r="AE1360" s="734" t="s">
        <v>10060</v>
      </c>
      <c r="AF1360" s="736" t="s">
        <v>10064</v>
      </c>
      <c r="AG1360" s="734"/>
      <c r="AH1360" s="734"/>
      <c r="AI1360" s="734"/>
      <c r="AJ1360" s="734"/>
      <c r="AK1360" s="989" t="s">
        <v>10067</v>
      </c>
      <c r="AL1360" s="734"/>
      <c r="AM1360" s="763"/>
      <c r="AN1360" s="738"/>
      <c r="AO1360" s="739"/>
      <c r="AP1360" s="752" t="s">
        <v>734</v>
      </c>
      <c r="AQ1360" s="824" t="s">
        <v>734</v>
      </c>
      <c r="AR1360" s="742" t="s">
        <v>7566</v>
      </c>
      <c r="AS1360" s="775" t="s">
        <v>10068</v>
      </c>
      <c r="AT1360" s="742"/>
      <c r="AU1360" s="743">
        <v>43466</v>
      </c>
      <c r="AV1360" s="743">
        <v>45291</v>
      </c>
      <c r="AW1360" s="744">
        <v>79</v>
      </c>
      <c r="AX1360" s="743">
        <v>43458</v>
      </c>
      <c r="AY1360" s="712" t="s">
        <v>10069</v>
      </c>
      <c r="AZ1360" s="743"/>
      <c r="BA1360" s="791"/>
      <c r="BB1360" s="773"/>
      <c r="BC1360" s="793"/>
      <c r="BD1360" s="793"/>
      <c r="BE1360" s="791" t="s">
        <v>825</v>
      </c>
      <c r="BF1360" s="785" t="s">
        <v>826</v>
      </c>
      <c r="BG1360" s="746" t="s">
        <v>737</v>
      </c>
      <c r="BH1360" s="746"/>
      <c r="BI1360" s="747"/>
    </row>
    <row r="1361" spans="1:61" ht="57" customHeight="1">
      <c r="A1361" s="783">
        <v>790009674</v>
      </c>
      <c r="B1361" s="784">
        <v>79</v>
      </c>
      <c r="C1361" s="734" t="s">
        <v>825</v>
      </c>
      <c r="D1361" s="728"/>
      <c r="E1361" s="753" t="s">
        <v>826</v>
      </c>
      <c r="F1361" s="785"/>
      <c r="G1361" s="771" t="s">
        <v>769</v>
      </c>
      <c r="H1361" s="771" t="s">
        <v>770</v>
      </c>
      <c r="I1361" s="770">
        <v>354</v>
      </c>
      <c r="J1361" s="771" t="s">
        <v>771</v>
      </c>
      <c r="K1361" s="769" t="s">
        <v>10070</v>
      </c>
      <c r="L1361" s="786">
        <v>790000525</v>
      </c>
      <c r="M1361" s="733" t="s">
        <v>10058</v>
      </c>
      <c r="N1361" s="769" t="s">
        <v>10058</v>
      </c>
      <c r="O1361" s="734" t="s">
        <v>10059</v>
      </c>
      <c r="P1361" s="734"/>
      <c r="Q1361" s="787"/>
      <c r="R1361" s="736">
        <v>79170</v>
      </c>
      <c r="S1361" s="787" t="s">
        <v>10060</v>
      </c>
      <c r="T1361" s="728" t="s">
        <v>6571</v>
      </c>
      <c r="U1361" s="737" t="s">
        <v>10061</v>
      </c>
      <c r="V1361" s="736" t="s">
        <v>724</v>
      </c>
      <c r="W1361" s="734" t="s">
        <v>10062</v>
      </c>
      <c r="X1361" s="736" t="s">
        <v>10063</v>
      </c>
      <c r="Y1361" s="736" t="s">
        <v>727</v>
      </c>
      <c r="Z1361" s="736" t="s">
        <v>10071</v>
      </c>
      <c r="AA1361" s="734" t="s">
        <v>10065</v>
      </c>
      <c r="AB1361" s="734" t="s">
        <v>10066</v>
      </c>
      <c r="AC1361" s="736"/>
      <c r="AD1361" s="736">
        <v>79170</v>
      </c>
      <c r="AE1361" s="734" t="s">
        <v>10060</v>
      </c>
      <c r="AF1361" s="736" t="s">
        <v>10064</v>
      </c>
      <c r="AG1361" s="734"/>
      <c r="AH1361" s="734"/>
      <c r="AI1361" s="734"/>
      <c r="AJ1361" s="734"/>
      <c r="AK1361" s="989" t="s">
        <v>10067</v>
      </c>
      <c r="AL1361" s="734"/>
      <c r="AM1361" s="763"/>
      <c r="AN1361" s="738"/>
      <c r="AO1361" s="1002"/>
      <c r="AP1361" s="936" t="s">
        <v>734</v>
      </c>
      <c r="AQ1361" s="824" t="s">
        <v>734</v>
      </c>
      <c r="AR1361" s="742" t="s">
        <v>7566</v>
      </c>
      <c r="AS1361" s="775" t="s">
        <v>10068</v>
      </c>
      <c r="AT1361" s="742"/>
      <c r="AU1361" s="743">
        <v>43466</v>
      </c>
      <c r="AV1361" s="743">
        <v>45291</v>
      </c>
      <c r="AW1361" s="744">
        <v>79</v>
      </c>
      <c r="AX1361" s="743">
        <v>43458</v>
      </c>
      <c r="AY1361" s="712" t="s">
        <v>10069</v>
      </c>
      <c r="AZ1361" s="743"/>
      <c r="BA1361" s="791" t="s">
        <v>10072</v>
      </c>
      <c r="BB1361" s="773"/>
      <c r="BC1361" s="793"/>
      <c r="BD1361" s="793"/>
      <c r="BE1361" s="791" t="s">
        <v>825</v>
      </c>
      <c r="BF1361" s="944" t="s">
        <v>826</v>
      </c>
      <c r="BG1361" s="746" t="s">
        <v>737</v>
      </c>
      <c r="BH1361" s="746"/>
      <c r="BI1361" s="747"/>
    </row>
    <row r="1362" spans="1:61" ht="40.15" customHeight="1">
      <c r="A1362" s="828">
        <v>790017693</v>
      </c>
      <c r="B1362" s="784">
        <v>79</v>
      </c>
      <c r="C1362" s="734" t="s">
        <v>825</v>
      </c>
      <c r="D1362" s="728"/>
      <c r="E1362" s="753" t="s">
        <v>826</v>
      </c>
      <c r="F1362" s="785"/>
      <c r="G1362" s="736" t="s">
        <v>715</v>
      </c>
      <c r="H1362" s="736" t="s">
        <v>715</v>
      </c>
      <c r="I1362" s="773">
        <v>437</v>
      </c>
      <c r="J1362" s="734" t="s">
        <v>990</v>
      </c>
      <c r="K1362" s="769" t="s">
        <v>10073</v>
      </c>
      <c r="L1362" s="786">
        <v>790000525</v>
      </c>
      <c r="M1362" s="733" t="s">
        <v>10058</v>
      </c>
      <c r="N1362" s="769" t="s">
        <v>10058</v>
      </c>
      <c r="O1362" s="734" t="s">
        <v>10059</v>
      </c>
      <c r="P1362" s="734"/>
      <c r="Q1362" s="734"/>
      <c r="R1362" s="736">
        <v>79170</v>
      </c>
      <c r="S1362" s="734" t="s">
        <v>10060</v>
      </c>
      <c r="T1362" s="728" t="s">
        <v>6571</v>
      </c>
      <c r="U1362" s="737" t="s">
        <v>10061</v>
      </c>
      <c r="V1362" s="736" t="s">
        <v>724</v>
      </c>
      <c r="W1362" s="734" t="s">
        <v>10062</v>
      </c>
      <c r="X1362" s="736" t="s">
        <v>10063</v>
      </c>
      <c r="Y1362" s="736" t="s">
        <v>727</v>
      </c>
      <c r="Z1362" s="736" t="s">
        <v>10074</v>
      </c>
      <c r="AA1362" s="734" t="s">
        <v>10065</v>
      </c>
      <c r="AB1362" s="734" t="s">
        <v>10066</v>
      </c>
      <c r="AC1362" s="736"/>
      <c r="AD1362" s="736">
        <v>79170</v>
      </c>
      <c r="AE1362" s="734" t="s">
        <v>10060</v>
      </c>
      <c r="AF1362" s="736" t="s">
        <v>10064</v>
      </c>
      <c r="AG1362" s="734"/>
      <c r="AH1362" s="734"/>
      <c r="AI1362" s="734"/>
      <c r="AJ1362" s="734"/>
      <c r="AK1362" s="989" t="s">
        <v>10067</v>
      </c>
      <c r="AL1362" s="734"/>
      <c r="AM1362" s="763"/>
      <c r="AN1362" s="738"/>
      <c r="AO1362" s="739"/>
      <c r="AP1362" s="936" t="s">
        <v>734</v>
      </c>
      <c r="AQ1362" s="824" t="s">
        <v>734</v>
      </c>
      <c r="AR1362" s="742" t="s">
        <v>7566</v>
      </c>
      <c r="AS1362" s="775" t="s">
        <v>10068</v>
      </c>
      <c r="AT1362" s="742"/>
      <c r="AU1362" s="743">
        <v>43466</v>
      </c>
      <c r="AV1362" s="743">
        <v>45291</v>
      </c>
      <c r="AW1362" s="744">
        <v>79</v>
      </c>
      <c r="AX1362" s="743">
        <v>43458</v>
      </c>
      <c r="AY1362" s="712" t="s">
        <v>10069</v>
      </c>
      <c r="AZ1362" s="743"/>
      <c r="BA1362" s="791"/>
      <c r="BB1362" s="773"/>
      <c r="BC1362" s="793"/>
      <c r="BD1362" s="793"/>
      <c r="BE1362" s="791" t="s">
        <v>825</v>
      </c>
      <c r="BF1362" s="785" t="s">
        <v>826</v>
      </c>
      <c r="BG1362" s="746" t="s">
        <v>737</v>
      </c>
      <c r="BH1362" s="746"/>
      <c r="BI1362" s="747"/>
    </row>
    <row r="1363" spans="1:61" ht="40.15" customHeight="1">
      <c r="A1363" s="977">
        <v>330780917</v>
      </c>
      <c r="B1363" s="1060">
        <v>33</v>
      </c>
      <c r="C1363" s="751" t="s">
        <v>825</v>
      </c>
      <c r="D1363" s="752"/>
      <c r="E1363" s="753" t="s">
        <v>1611</v>
      </c>
      <c r="F1363" s="752"/>
      <c r="G1363" s="736" t="s">
        <v>715</v>
      </c>
      <c r="H1363" s="843" t="s">
        <v>715</v>
      </c>
      <c r="I1363" s="755">
        <v>183</v>
      </c>
      <c r="J1363" s="756" t="s">
        <v>741</v>
      </c>
      <c r="K1363" s="866" t="s">
        <v>10075</v>
      </c>
      <c r="L1363" s="870">
        <v>330000472</v>
      </c>
      <c r="M1363" s="734" t="s">
        <v>10076</v>
      </c>
      <c r="N1363" s="769" t="s">
        <v>10077</v>
      </c>
      <c r="O1363" s="734" t="s">
        <v>10078</v>
      </c>
      <c r="P1363" s="734" t="s">
        <v>10079</v>
      </c>
      <c r="Q1363" s="736"/>
      <c r="R1363" s="736">
        <v>33230</v>
      </c>
      <c r="S1363" s="871" t="s">
        <v>10080</v>
      </c>
      <c r="T1363" s="728" t="s">
        <v>6571</v>
      </c>
      <c r="U1363" s="737" t="s">
        <v>10081</v>
      </c>
      <c r="V1363" s="736"/>
      <c r="W1363" s="736"/>
      <c r="X1363" s="736"/>
      <c r="Y1363" s="736"/>
      <c r="Z1363" s="736" t="s">
        <v>10082</v>
      </c>
      <c r="AA1363" s="734" t="s">
        <v>10083</v>
      </c>
      <c r="AB1363" s="734" t="s">
        <v>10078</v>
      </c>
      <c r="AC1363" s="736" t="s">
        <v>10079</v>
      </c>
      <c r="AD1363" s="736">
        <v>33230</v>
      </c>
      <c r="AE1363" s="734" t="s">
        <v>10080</v>
      </c>
      <c r="AF1363" s="736" t="s">
        <v>10082</v>
      </c>
      <c r="AG1363" s="736"/>
      <c r="AH1363" s="736"/>
      <c r="AI1363" s="736"/>
      <c r="AJ1363" s="734"/>
      <c r="AK1363" s="734" t="s">
        <v>10084</v>
      </c>
      <c r="AL1363" s="736"/>
      <c r="AM1363" s="763"/>
      <c r="AN1363" s="738"/>
      <c r="AO1363" s="1037"/>
      <c r="AP1363" s="752" t="s">
        <v>734</v>
      </c>
      <c r="AQ1363" s="962" t="s">
        <v>734</v>
      </c>
      <c r="AR1363" s="742" t="s">
        <v>715</v>
      </c>
      <c r="AS1363" s="775" t="s">
        <v>10085</v>
      </c>
      <c r="AT1363" s="897" t="s">
        <v>10086</v>
      </c>
      <c r="AU1363" s="743">
        <v>44927</v>
      </c>
      <c r="AV1363" s="743">
        <v>46752</v>
      </c>
      <c r="AW1363" s="744">
        <v>33</v>
      </c>
      <c r="AX1363" s="743">
        <v>45454</v>
      </c>
      <c r="AY1363" s="742" t="s">
        <v>869</v>
      </c>
      <c r="AZ1363" s="743"/>
      <c r="BA1363" s="734" t="s">
        <v>10087</v>
      </c>
      <c r="BB1363" s="773" t="s">
        <v>10088</v>
      </c>
      <c r="BC1363" s="736"/>
      <c r="BD1363" s="736"/>
      <c r="BE1363" s="751" t="s">
        <v>1941</v>
      </c>
      <c r="BF1363" s="794" t="s">
        <v>1931</v>
      </c>
      <c r="BG1363" s="746" t="s">
        <v>737</v>
      </c>
      <c r="BH1363" s="752"/>
      <c r="BI1363" s="957"/>
    </row>
    <row r="1364" spans="1:61" ht="40.15" customHeight="1">
      <c r="A1364" s="749">
        <v>160017794</v>
      </c>
      <c r="B1364" s="1081">
        <v>16</v>
      </c>
      <c r="C1364" s="727" t="s">
        <v>926</v>
      </c>
      <c r="D1364" s="727"/>
      <c r="E1364" s="753" t="s">
        <v>1055</v>
      </c>
      <c r="F1364" s="826"/>
      <c r="G1364" s="736" t="s">
        <v>715</v>
      </c>
      <c r="H1364" s="754" t="s">
        <v>715</v>
      </c>
      <c r="I1364" s="730">
        <v>445</v>
      </c>
      <c r="J1364" s="756" t="s">
        <v>1023</v>
      </c>
      <c r="K1364" s="757" t="s">
        <v>10089</v>
      </c>
      <c r="L1364" s="758">
        <v>910808781</v>
      </c>
      <c r="M1364" s="733" t="s">
        <v>10090</v>
      </c>
      <c r="N1364" s="769" t="s">
        <v>10091</v>
      </c>
      <c r="O1364" s="734" t="s">
        <v>10092</v>
      </c>
      <c r="P1364" s="760"/>
      <c r="Q1364" s="736"/>
      <c r="R1364" s="736">
        <v>16000</v>
      </c>
      <c r="S1364" s="761" t="s">
        <v>959</v>
      </c>
      <c r="T1364" s="728" t="s">
        <v>6571</v>
      </c>
      <c r="U1364" s="737" t="s">
        <v>10093</v>
      </c>
      <c r="V1364" s="736" t="s">
        <v>813</v>
      </c>
      <c r="W1364" s="736" t="s">
        <v>2452</v>
      </c>
      <c r="X1364" s="736" t="s">
        <v>953</v>
      </c>
      <c r="Y1364" s="734" t="s">
        <v>10094</v>
      </c>
      <c r="Z1364" s="736" t="s">
        <v>10095</v>
      </c>
      <c r="AA1364" s="736" t="s">
        <v>10096</v>
      </c>
      <c r="AB1364" s="734" t="s">
        <v>10097</v>
      </c>
      <c r="AC1364" s="736"/>
      <c r="AD1364" s="736">
        <v>91510</v>
      </c>
      <c r="AE1364" s="734" t="s">
        <v>10098</v>
      </c>
      <c r="AF1364" s="736" t="s">
        <v>10099</v>
      </c>
      <c r="AG1364" s="736"/>
      <c r="AH1364" s="736"/>
      <c r="AI1364" s="736"/>
      <c r="AJ1364" s="736"/>
      <c r="AK1364" s="734"/>
      <c r="AL1364" s="736"/>
      <c r="AM1364" s="763"/>
      <c r="AN1364" s="738"/>
      <c r="AO1364" s="764">
        <v>45169</v>
      </c>
      <c r="AP1364" s="789" t="s">
        <v>734</v>
      </c>
      <c r="AQ1364" s="691" t="s">
        <v>737</v>
      </c>
      <c r="AR1364" s="691"/>
      <c r="AS1364" s="752"/>
      <c r="AT1364" s="1080" t="s">
        <v>10100</v>
      </c>
      <c r="AU1364" s="765"/>
      <c r="AV1364" s="765"/>
      <c r="AW1364" s="766"/>
      <c r="AX1364" s="765"/>
      <c r="AY1364" s="691"/>
      <c r="AZ1364" s="752"/>
      <c r="BA1364" s="734"/>
      <c r="BB1364" s="736"/>
      <c r="BC1364" s="736"/>
      <c r="BD1364" s="736"/>
      <c r="BE1364" s="767"/>
      <c r="BF1364" s="753" t="s">
        <v>1070</v>
      </c>
      <c r="BG1364" s="746" t="s">
        <v>734</v>
      </c>
      <c r="BH1364" s="746"/>
      <c r="BI1364" s="747"/>
    </row>
    <row r="1365" spans="1:61" ht="40.15" customHeight="1">
      <c r="A1365" s="749">
        <v>330781113</v>
      </c>
      <c r="B1365" s="825">
        <v>33</v>
      </c>
      <c r="C1365" s="727" t="s">
        <v>926</v>
      </c>
      <c r="D1365" s="727"/>
      <c r="E1365" s="753" t="s">
        <v>1055</v>
      </c>
      <c r="F1365" s="826"/>
      <c r="G1365" s="736" t="s">
        <v>715</v>
      </c>
      <c r="H1365" s="754" t="s">
        <v>715</v>
      </c>
      <c r="I1365" s="755">
        <v>249</v>
      </c>
      <c r="J1365" s="727" t="s">
        <v>3197</v>
      </c>
      <c r="K1365" s="757" t="s">
        <v>10101</v>
      </c>
      <c r="L1365" s="758">
        <v>910808781</v>
      </c>
      <c r="M1365" s="733" t="s">
        <v>10090</v>
      </c>
      <c r="N1365" s="769" t="s">
        <v>10091</v>
      </c>
      <c r="O1365" s="734" t="s">
        <v>10102</v>
      </c>
      <c r="P1365" s="760"/>
      <c r="Q1365" s="736"/>
      <c r="R1365" s="736">
        <v>33000</v>
      </c>
      <c r="S1365" s="761" t="s">
        <v>1064</v>
      </c>
      <c r="T1365" s="728" t="s">
        <v>6571</v>
      </c>
      <c r="U1365" s="737" t="s">
        <v>10103</v>
      </c>
      <c r="V1365" s="736"/>
      <c r="W1365" s="736"/>
      <c r="X1365" s="736"/>
      <c r="Y1365" s="736"/>
      <c r="Z1365" s="736" t="s">
        <v>10104</v>
      </c>
      <c r="AA1365" s="736"/>
      <c r="AB1365" s="734" t="s">
        <v>10097</v>
      </c>
      <c r="AC1365" s="736"/>
      <c r="AD1365" s="736">
        <v>91510</v>
      </c>
      <c r="AE1365" s="734" t="s">
        <v>10098</v>
      </c>
      <c r="AF1365" s="736" t="s">
        <v>10099</v>
      </c>
      <c r="AG1365" s="736"/>
      <c r="AH1365" s="736"/>
      <c r="AI1365" s="736"/>
      <c r="AJ1365" s="736"/>
      <c r="AK1365" s="734"/>
      <c r="AL1365" s="736"/>
      <c r="AM1365" s="763"/>
      <c r="AN1365" s="738"/>
      <c r="AO1365" s="764"/>
      <c r="AP1365" s="740" t="s">
        <v>734</v>
      </c>
      <c r="AQ1365" s="742" t="s">
        <v>734</v>
      </c>
      <c r="AR1365" s="742" t="s">
        <v>715</v>
      </c>
      <c r="AS1365" s="882" t="s">
        <v>10091</v>
      </c>
      <c r="AT1365" s="897" t="s">
        <v>10105</v>
      </c>
      <c r="AU1365" s="743" t="s">
        <v>763</v>
      </c>
      <c r="AV1365" s="743" t="s">
        <v>763</v>
      </c>
      <c r="AW1365" s="744" t="s">
        <v>763</v>
      </c>
      <c r="AX1365" s="743"/>
      <c r="AY1365" s="742" t="s">
        <v>10106</v>
      </c>
      <c r="AZ1365" s="741" t="s">
        <v>734</v>
      </c>
      <c r="BA1365" s="734" t="s">
        <v>10107</v>
      </c>
      <c r="BB1365" s="734" t="s">
        <v>3206</v>
      </c>
      <c r="BC1365" s="736"/>
      <c r="BD1365" s="736"/>
      <c r="BE1365" s="767" t="s">
        <v>2179</v>
      </c>
      <c r="BF1365" s="753" t="s">
        <v>1070</v>
      </c>
      <c r="BG1365" s="746" t="s">
        <v>734</v>
      </c>
      <c r="BH1365" s="746"/>
      <c r="BI1365" s="747"/>
    </row>
    <row r="1366" spans="1:61" ht="40.15" customHeight="1">
      <c r="A1366" s="749">
        <v>870019890</v>
      </c>
      <c r="B1366" s="901">
        <v>87</v>
      </c>
      <c r="C1366" s="727" t="s">
        <v>926</v>
      </c>
      <c r="D1366" s="727"/>
      <c r="E1366" s="753" t="s">
        <v>1055</v>
      </c>
      <c r="F1366" s="826"/>
      <c r="G1366" s="791" t="s">
        <v>715</v>
      </c>
      <c r="H1366" s="791" t="s">
        <v>715</v>
      </c>
      <c r="I1366" s="730">
        <v>370</v>
      </c>
      <c r="J1366" s="727" t="s">
        <v>10108</v>
      </c>
      <c r="K1366" s="757" t="s">
        <v>10109</v>
      </c>
      <c r="L1366" s="758">
        <v>910808781</v>
      </c>
      <c r="M1366" s="733" t="s">
        <v>10090</v>
      </c>
      <c r="N1366" s="769" t="s">
        <v>10091</v>
      </c>
      <c r="O1366" s="734" t="s">
        <v>10110</v>
      </c>
      <c r="P1366" s="760"/>
      <c r="Q1366" s="736"/>
      <c r="R1366" s="736">
        <v>87280</v>
      </c>
      <c r="S1366" s="761" t="s">
        <v>1877</v>
      </c>
      <c r="T1366" s="728" t="s">
        <v>6571</v>
      </c>
      <c r="U1366" s="737" t="s">
        <v>10111</v>
      </c>
      <c r="V1366" s="736"/>
      <c r="W1366" s="736"/>
      <c r="X1366" s="736"/>
      <c r="Y1366" s="736"/>
      <c r="Z1366" s="736"/>
      <c r="AA1366" s="736"/>
      <c r="AB1366" s="734" t="s">
        <v>10097</v>
      </c>
      <c r="AC1366" s="736"/>
      <c r="AD1366" s="736">
        <v>91510</v>
      </c>
      <c r="AE1366" s="734" t="s">
        <v>10098</v>
      </c>
      <c r="AF1366" s="736" t="s">
        <v>10099</v>
      </c>
      <c r="AG1366" s="736"/>
      <c r="AH1366" s="736"/>
      <c r="AI1366" s="736"/>
      <c r="AJ1366" s="736"/>
      <c r="AK1366" s="734"/>
      <c r="AL1366" s="736"/>
      <c r="AM1366" s="763"/>
      <c r="AN1366" s="738"/>
      <c r="AO1366" s="764">
        <v>45962</v>
      </c>
      <c r="AP1366" s="740" t="s">
        <v>6766</v>
      </c>
      <c r="AQ1366" s="691" t="s">
        <v>737</v>
      </c>
      <c r="AR1366" s="691"/>
      <c r="AS1366" s="837"/>
      <c r="AT1366" s="790"/>
      <c r="AU1366" s="765"/>
      <c r="AV1366" s="765"/>
      <c r="AW1366" s="766"/>
      <c r="AX1366" s="765"/>
      <c r="AY1366" s="691"/>
      <c r="AZ1366" s="862"/>
      <c r="BA1366" s="734"/>
      <c r="BB1366" s="734"/>
      <c r="BC1366" s="736"/>
      <c r="BD1366" s="736"/>
      <c r="BE1366" s="767"/>
      <c r="BF1366" s="753"/>
      <c r="BG1366" s="746" t="s">
        <v>734</v>
      </c>
      <c r="BH1366" s="746"/>
      <c r="BI1366" s="747"/>
    </row>
    <row r="1367" spans="1:61" ht="40.15" customHeight="1">
      <c r="A1367" s="749">
        <v>330781766</v>
      </c>
      <c r="B1367" s="825">
        <v>33</v>
      </c>
      <c r="C1367" s="727" t="s">
        <v>1277</v>
      </c>
      <c r="D1367" s="752"/>
      <c r="E1367" s="753" t="s">
        <v>1055</v>
      </c>
      <c r="F1367" s="826"/>
      <c r="G1367" s="736" t="s">
        <v>747</v>
      </c>
      <c r="H1367" s="754" t="s">
        <v>748</v>
      </c>
      <c r="I1367" s="755">
        <v>500</v>
      </c>
      <c r="J1367" s="756" t="s">
        <v>749</v>
      </c>
      <c r="K1367" s="757" t="s">
        <v>10112</v>
      </c>
      <c r="L1367" s="758">
        <v>330792862</v>
      </c>
      <c r="M1367" s="733" t="s">
        <v>10113</v>
      </c>
      <c r="N1367" s="769" t="s">
        <v>10113</v>
      </c>
      <c r="O1367" s="734" t="s">
        <v>10114</v>
      </c>
      <c r="P1367" s="760"/>
      <c r="Q1367" s="736"/>
      <c r="R1367" s="736">
        <v>33720</v>
      </c>
      <c r="S1367" s="761" t="s">
        <v>10115</v>
      </c>
      <c r="T1367" s="728" t="s">
        <v>879</v>
      </c>
      <c r="U1367" s="737" t="s">
        <v>10116</v>
      </c>
      <c r="V1367" s="736"/>
      <c r="W1367" s="736"/>
      <c r="X1367" s="736"/>
      <c r="Y1367" s="736"/>
      <c r="Z1367" s="736" t="s">
        <v>10117</v>
      </c>
      <c r="AA1367" s="736"/>
      <c r="AB1367" s="734" t="s">
        <v>10118</v>
      </c>
      <c r="AC1367" s="736"/>
      <c r="AD1367" s="736">
        <v>33720</v>
      </c>
      <c r="AE1367" s="734" t="s">
        <v>10115</v>
      </c>
      <c r="AF1367" s="736" t="s">
        <v>10117</v>
      </c>
      <c r="AG1367" s="736"/>
      <c r="AH1367" s="736"/>
      <c r="AI1367" s="736"/>
      <c r="AJ1367" s="736"/>
      <c r="AK1367" s="736"/>
      <c r="AL1367" s="736"/>
      <c r="AM1367" s="763"/>
      <c r="AN1367" s="738"/>
      <c r="AO1367" s="764"/>
      <c r="AP1367" s="691" t="s">
        <v>734</v>
      </c>
      <c r="AQ1367" s="691" t="s">
        <v>737</v>
      </c>
      <c r="AR1367" s="691"/>
      <c r="AS1367" s="752"/>
      <c r="AT1367" s="691"/>
      <c r="AU1367" s="765" t="s">
        <v>763</v>
      </c>
      <c r="AV1367" s="765" t="s">
        <v>763</v>
      </c>
      <c r="AW1367" s="766" t="s">
        <v>763</v>
      </c>
      <c r="AX1367" s="765"/>
      <c r="AY1367" s="691"/>
      <c r="AZ1367" s="752"/>
      <c r="BA1367" s="734"/>
      <c r="BB1367" s="734" t="s">
        <v>10119</v>
      </c>
      <c r="BC1367" s="736"/>
      <c r="BD1367" s="736"/>
      <c r="BE1367" s="735" t="s">
        <v>713</v>
      </c>
      <c r="BF1367" s="753" t="s">
        <v>1070</v>
      </c>
      <c r="BG1367" s="746" t="s">
        <v>737</v>
      </c>
      <c r="BH1367" s="746"/>
      <c r="BI1367" s="747"/>
    </row>
    <row r="1368" spans="1:61" ht="40.15" customHeight="1">
      <c r="A1368" s="749">
        <v>330018748</v>
      </c>
      <c r="B1368" s="825">
        <v>33</v>
      </c>
      <c r="C1368" s="727" t="s">
        <v>926</v>
      </c>
      <c r="D1368" s="727"/>
      <c r="E1368" s="753" t="s">
        <v>1055</v>
      </c>
      <c r="F1368" s="826"/>
      <c r="G1368" s="736" t="s">
        <v>715</v>
      </c>
      <c r="H1368" s="754" t="s">
        <v>715</v>
      </c>
      <c r="I1368" s="755">
        <v>445</v>
      </c>
      <c r="J1368" s="756" t="s">
        <v>1023</v>
      </c>
      <c r="K1368" s="778" t="s">
        <v>10120</v>
      </c>
      <c r="L1368" s="758">
        <v>330006412</v>
      </c>
      <c r="M1368" s="733" t="s">
        <v>10121</v>
      </c>
      <c r="N1368" s="769" t="s">
        <v>10121</v>
      </c>
      <c r="O1368" s="734" t="s">
        <v>10122</v>
      </c>
      <c r="P1368" s="760"/>
      <c r="Q1368" s="736"/>
      <c r="R1368" s="736">
        <v>33130</v>
      </c>
      <c r="S1368" s="761" t="s">
        <v>1080</v>
      </c>
      <c r="T1368" s="728" t="s">
        <v>722</v>
      </c>
      <c r="U1368" s="737" t="s">
        <v>10123</v>
      </c>
      <c r="V1368" s="736"/>
      <c r="W1368" s="736"/>
      <c r="X1368" s="736"/>
      <c r="Y1368" s="736"/>
      <c r="Z1368" s="736" t="s">
        <v>10124</v>
      </c>
      <c r="AA1368" s="736"/>
      <c r="AB1368" s="734" t="s">
        <v>10125</v>
      </c>
      <c r="AC1368" s="736"/>
      <c r="AD1368" s="736">
        <v>33150</v>
      </c>
      <c r="AE1368" s="734" t="s">
        <v>2782</v>
      </c>
      <c r="AF1368" s="736" t="s">
        <v>10126</v>
      </c>
      <c r="AG1368" s="736"/>
      <c r="AH1368" s="736"/>
      <c r="AI1368" s="736"/>
      <c r="AJ1368" s="736"/>
      <c r="AK1368" s="734"/>
      <c r="AL1368" s="736"/>
      <c r="AM1368" s="763"/>
      <c r="AN1368" s="738"/>
      <c r="AO1368" s="764"/>
      <c r="AP1368" s="740" t="s">
        <v>1468</v>
      </c>
      <c r="AQ1368" s="742" t="s">
        <v>734</v>
      </c>
      <c r="AR1368" s="742" t="s">
        <v>715</v>
      </c>
      <c r="AS1368" s="775" t="s">
        <v>10127</v>
      </c>
      <c r="AT1368" s="742" t="s">
        <v>10128</v>
      </c>
      <c r="AU1368" s="743">
        <v>45292</v>
      </c>
      <c r="AV1368" s="743">
        <v>47118</v>
      </c>
      <c r="AW1368" s="744">
        <v>33</v>
      </c>
      <c r="AX1368" s="743">
        <v>45639</v>
      </c>
      <c r="AY1368" s="742" t="s">
        <v>869</v>
      </c>
      <c r="AZ1368" s="775" t="s">
        <v>734</v>
      </c>
      <c r="BA1368" s="734"/>
      <c r="BB1368" s="736"/>
      <c r="BC1368" s="736"/>
      <c r="BD1368" s="736"/>
      <c r="BE1368" s="767" t="s">
        <v>2179</v>
      </c>
      <c r="BF1368" s="753" t="s">
        <v>1070</v>
      </c>
      <c r="BG1368" s="746" t="s">
        <v>737</v>
      </c>
      <c r="BH1368" s="746"/>
      <c r="BI1368" s="747"/>
    </row>
    <row r="1369" spans="1:61" ht="40.15" customHeight="1">
      <c r="A1369" s="846">
        <v>170802631</v>
      </c>
      <c r="B1369" s="834">
        <v>17</v>
      </c>
      <c r="C1369" s="734" t="s">
        <v>1434</v>
      </c>
      <c r="D1369" s="753"/>
      <c r="E1369" s="753" t="s">
        <v>1435</v>
      </c>
      <c r="F1369" s="785"/>
      <c r="G1369" s="754" t="s">
        <v>747</v>
      </c>
      <c r="H1369" s="754" t="s">
        <v>748</v>
      </c>
      <c r="I1369" s="847">
        <v>500</v>
      </c>
      <c r="J1369" s="843" t="s">
        <v>749</v>
      </c>
      <c r="K1369" s="848" t="s">
        <v>8488</v>
      </c>
      <c r="L1369" s="786">
        <v>170020101</v>
      </c>
      <c r="M1369" s="733" t="s">
        <v>10129</v>
      </c>
      <c r="N1369" s="769" t="s">
        <v>10130</v>
      </c>
      <c r="O1369" s="734" t="s">
        <v>10131</v>
      </c>
      <c r="P1369" s="734"/>
      <c r="Q1369" s="760"/>
      <c r="R1369" s="736">
        <v>17290</v>
      </c>
      <c r="S1369" s="760" t="s">
        <v>10132</v>
      </c>
      <c r="T1369" s="728" t="s">
        <v>6571</v>
      </c>
      <c r="U1369" s="737" t="s">
        <v>10133</v>
      </c>
      <c r="V1369" s="736"/>
      <c r="W1369" s="734"/>
      <c r="X1369" s="736"/>
      <c r="Y1369" s="736"/>
      <c r="Z1369" s="736" t="s">
        <v>10134</v>
      </c>
      <c r="AA1369" s="736"/>
      <c r="AB1369" s="734" t="s">
        <v>10131</v>
      </c>
      <c r="AC1369" s="736"/>
      <c r="AD1369" s="736">
        <v>17290</v>
      </c>
      <c r="AE1369" s="734" t="s">
        <v>10132</v>
      </c>
      <c r="AF1369" s="736" t="s">
        <v>10134</v>
      </c>
      <c r="AG1369" s="734"/>
      <c r="AH1369" s="734"/>
      <c r="AI1369" s="734"/>
      <c r="AJ1369" s="734"/>
      <c r="AK1369" s="734"/>
      <c r="AL1369" s="734"/>
      <c r="AM1369" s="763"/>
      <c r="AN1369" s="738"/>
      <c r="AO1369" s="858"/>
      <c r="AP1369" s="691" t="s">
        <v>734</v>
      </c>
      <c r="AQ1369" s="775" t="s">
        <v>734</v>
      </c>
      <c r="AR1369" s="742" t="s">
        <v>748</v>
      </c>
      <c r="AS1369" s="775" t="s">
        <v>10135</v>
      </c>
      <c r="AT1369" s="742"/>
      <c r="AU1369" s="743">
        <v>44197</v>
      </c>
      <c r="AV1369" s="743">
        <v>46022</v>
      </c>
      <c r="AW1369" s="744" t="s">
        <v>2484</v>
      </c>
      <c r="AX1369" s="743">
        <v>44720</v>
      </c>
      <c r="AY1369" s="712" t="s">
        <v>869</v>
      </c>
      <c r="AZ1369" s="775" t="s">
        <v>734</v>
      </c>
      <c r="BA1369" s="791"/>
      <c r="BB1369" s="793"/>
      <c r="BC1369" s="793" t="s">
        <v>1713</v>
      </c>
      <c r="BD1369" s="793"/>
      <c r="BE1369" s="767" t="s">
        <v>1451</v>
      </c>
      <c r="BF1369" s="785" t="s">
        <v>1452</v>
      </c>
      <c r="BG1369" s="746" t="s">
        <v>737</v>
      </c>
      <c r="BH1369" s="746"/>
      <c r="BI1369" s="747"/>
    </row>
    <row r="1370" spans="1:61" ht="40.15" customHeight="1">
      <c r="A1370" s="749">
        <v>470001744</v>
      </c>
      <c r="B1370" s="849">
        <v>47</v>
      </c>
      <c r="C1370" s="751" t="s">
        <v>999</v>
      </c>
      <c r="D1370" s="833"/>
      <c r="E1370" s="753" t="s">
        <v>1714</v>
      </c>
      <c r="F1370" s="753"/>
      <c r="G1370" s="736" t="s">
        <v>747</v>
      </c>
      <c r="H1370" s="754" t="s">
        <v>748</v>
      </c>
      <c r="I1370" s="755">
        <v>500</v>
      </c>
      <c r="J1370" s="756" t="s">
        <v>749</v>
      </c>
      <c r="K1370" s="757" t="s">
        <v>10136</v>
      </c>
      <c r="L1370" s="758">
        <v>470015918</v>
      </c>
      <c r="M1370" s="733" t="s">
        <v>10137</v>
      </c>
      <c r="N1370" s="769" t="s">
        <v>10138</v>
      </c>
      <c r="O1370" s="734" t="s">
        <v>10139</v>
      </c>
      <c r="P1370" s="760"/>
      <c r="Q1370" s="736"/>
      <c r="R1370" s="736">
        <v>47220</v>
      </c>
      <c r="S1370" s="761" t="s">
        <v>10140</v>
      </c>
      <c r="T1370" s="728" t="s">
        <v>6571</v>
      </c>
      <c r="U1370" s="737" t="s">
        <v>10141</v>
      </c>
      <c r="V1370" s="736"/>
      <c r="W1370" s="736"/>
      <c r="X1370" s="736"/>
      <c r="Y1370" s="736"/>
      <c r="Z1370" s="736" t="s">
        <v>10142</v>
      </c>
      <c r="AA1370" s="736"/>
      <c r="AB1370" s="734" t="s">
        <v>10139</v>
      </c>
      <c r="AC1370" s="736"/>
      <c r="AD1370" s="736">
        <v>47220</v>
      </c>
      <c r="AE1370" s="734" t="s">
        <v>10140</v>
      </c>
      <c r="AF1370" s="736" t="s">
        <v>10142</v>
      </c>
      <c r="AG1370" s="736"/>
      <c r="AH1370" s="736"/>
      <c r="AI1370" s="736"/>
      <c r="AJ1370" s="736"/>
      <c r="AK1370" s="736"/>
      <c r="AL1370" s="736"/>
      <c r="AM1370" s="763"/>
      <c r="AN1370" s="738"/>
      <c r="AO1370" s="764"/>
      <c r="AP1370" s="691" t="s">
        <v>734</v>
      </c>
      <c r="AQ1370" s="691" t="s">
        <v>737</v>
      </c>
      <c r="AR1370" s="691"/>
      <c r="AS1370" s="752"/>
      <c r="AT1370" s="691"/>
      <c r="AU1370" s="765" t="s">
        <v>763</v>
      </c>
      <c r="AV1370" s="765" t="s">
        <v>763</v>
      </c>
      <c r="AW1370" s="766" t="s">
        <v>763</v>
      </c>
      <c r="AX1370" s="765"/>
      <c r="AY1370" s="691"/>
      <c r="AZ1370" s="752"/>
      <c r="BA1370" s="734"/>
      <c r="BB1370" s="736"/>
      <c r="BC1370" s="736"/>
      <c r="BD1370" s="736"/>
      <c r="BE1370" s="734" t="s">
        <v>10143</v>
      </c>
      <c r="BF1370" s="794" t="s">
        <v>1723</v>
      </c>
      <c r="BG1370" s="746" t="s">
        <v>737</v>
      </c>
      <c r="BH1370" s="746"/>
      <c r="BI1370" s="747"/>
    </row>
    <row r="1371" spans="1:61" ht="40.15" customHeight="1">
      <c r="A1371" s="846">
        <v>170021075</v>
      </c>
      <c r="B1371" s="834">
        <v>17</v>
      </c>
      <c r="C1371" s="751" t="s">
        <v>1434</v>
      </c>
      <c r="D1371" s="753"/>
      <c r="E1371" s="753" t="s">
        <v>1435</v>
      </c>
      <c r="F1371" s="785"/>
      <c r="G1371" s="754" t="s">
        <v>747</v>
      </c>
      <c r="H1371" s="754" t="s">
        <v>748</v>
      </c>
      <c r="I1371" s="847">
        <v>500</v>
      </c>
      <c r="J1371" s="843" t="s">
        <v>749</v>
      </c>
      <c r="K1371" s="856" t="s">
        <v>10144</v>
      </c>
      <c r="L1371" s="786">
        <v>170022198</v>
      </c>
      <c r="M1371" s="733" t="s">
        <v>10129</v>
      </c>
      <c r="N1371" s="769" t="s">
        <v>10145</v>
      </c>
      <c r="O1371" s="734" t="s">
        <v>10146</v>
      </c>
      <c r="P1371" s="734" t="s">
        <v>8582</v>
      </c>
      <c r="Q1371" s="760"/>
      <c r="R1371" s="736">
        <v>17137</v>
      </c>
      <c r="S1371" s="760" t="s">
        <v>10147</v>
      </c>
      <c r="T1371" s="728" t="s">
        <v>6571</v>
      </c>
      <c r="U1371" s="737" t="s">
        <v>10148</v>
      </c>
      <c r="V1371" s="736"/>
      <c r="W1371" s="734"/>
      <c r="X1371" s="736"/>
      <c r="Y1371" s="736"/>
      <c r="Z1371" s="736" t="s">
        <v>10149</v>
      </c>
      <c r="AA1371" s="736"/>
      <c r="AB1371" s="734" t="s">
        <v>10150</v>
      </c>
      <c r="AC1371" s="736"/>
      <c r="AD1371" s="736">
        <v>17137</v>
      </c>
      <c r="AE1371" s="734" t="s">
        <v>10147</v>
      </c>
      <c r="AF1371" s="736" t="s">
        <v>10149</v>
      </c>
      <c r="AG1371" s="734"/>
      <c r="AH1371" s="734"/>
      <c r="AI1371" s="734"/>
      <c r="AJ1371" s="734"/>
      <c r="AK1371" s="734"/>
      <c r="AL1371" s="734"/>
      <c r="AM1371" s="763"/>
      <c r="AN1371" s="738"/>
      <c r="AO1371" s="858"/>
      <c r="AP1371" s="691" t="s">
        <v>734</v>
      </c>
      <c r="AQ1371" s="752" t="s">
        <v>737</v>
      </c>
      <c r="AR1371" s="691"/>
      <c r="AS1371" s="752"/>
      <c r="AT1371" s="691"/>
      <c r="AU1371" s="765" t="s">
        <v>763</v>
      </c>
      <c r="AV1371" s="765" t="s">
        <v>763</v>
      </c>
      <c r="AW1371" s="766" t="s">
        <v>763</v>
      </c>
      <c r="AX1371" s="765"/>
      <c r="AY1371" s="718"/>
      <c r="AZ1371" s="752"/>
      <c r="BA1371" s="791"/>
      <c r="BB1371" s="773" t="s">
        <v>10151</v>
      </c>
      <c r="BC1371" s="793" t="s">
        <v>1713</v>
      </c>
      <c r="BD1371" s="793"/>
      <c r="BE1371" s="767" t="s">
        <v>2485</v>
      </c>
      <c r="BF1371" s="785" t="s">
        <v>1452</v>
      </c>
      <c r="BG1371" s="746" t="s">
        <v>737</v>
      </c>
      <c r="BH1371" s="746"/>
      <c r="BI1371" s="747"/>
    </row>
    <row r="1372" spans="1:61" ht="40.15" customHeight="1">
      <c r="A1372" s="805">
        <v>160002580</v>
      </c>
      <c r="B1372" s="712">
        <v>16</v>
      </c>
      <c r="C1372" s="727" t="s">
        <v>842</v>
      </c>
      <c r="D1372" s="727"/>
      <c r="E1372" s="797" t="s">
        <v>927</v>
      </c>
      <c r="F1372" s="798"/>
      <c r="G1372" s="791" t="s">
        <v>747</v>
      </c>
      <c r="H1372" s="791" t="s">
        <v>748</v>
      </c>
      <c r="I1372" s="730">
        <v>500</v>
      </c>
      <c r="J1372" s="727" t="s">
        <v>749</v>
      </c>
      <c r="K1372" s="856" t="s">
        <v>10152</v>
      </c>
      <c r="L1372" s="800">
        <v>160005690</v>
      </c>
      <c r="M1372" s="733" t="s">
        <v>10153</v>
      </c>
      <c r="N1372" s="769" t="s">
        <v>10154</v>
      </c>
      <c r="O1372" s="734" t="s">
        <v>10155</v>
      </c>
      <c r="P1372" s="734"/>
      <c r="Q1372" s="760"/>
      <c r="R1372" s="736">
        <v>16700</v>
      </c>
      <c r="S1372" s="734" t="s">
        <v>3786</v>
      </c>
      <c r="T1372" s="728" t="s">
        <v>6571</v>
      </c>
      <c r="U1372" s="737" t="s">
        <v>10156</v>
      </c>
      <c r="V1372" s="798"/>
      <c r="W1372" s="798"/>
      <c r="X1372" s="798"/>
      <c r="Y1372" s="798"/>
      <c r="Z1372" s="734" t="s">
        <v>10157</v>
      </c>
      <c r="AA1372" s="808"/>
      <c r="AB1372" s="734" t="s">
        <v>10155</v>
      </c>
      <c r="AC1372" s="734"/>
      <c r="AD1372" s="734">
        <v>16700</v>
      </c>
      <c r="AE1372" s="734" t="s">
        <v>3786</v>
      </c>
      <c r="AF1372" s="734" t="s">
        <v>10158</v>
      </c>
      <c r="AG1372" s="798"/>
      <c r="AH1372" s="798"/>
      <c r="AI1372" s="798"/>
      <c r="AJ1372" s="798"/>
      <c r="AK1372" s="798"/>
      <c r="AL1372" s="798"/>
      <c r="AM1372" s="802"/>
      <c r="AN1372" s="802"/>
      <c r="AO1372" s="739"/>
      <c r="AP1372" s="691" t="s">
        <v>734</v>
      </c>
      <c r="AQ1372" s="718" t="s">
        <v>737</v>
      </c>
      <c r="AR1372" s="691"/>
      <c r="AS1372" s="740"/>
      <c r="AT1372" s="718"/>
      <c r="AU1372" s="765" t="s">
        <v>763</v>
      </c>
      <c r="AV1372" s="765" t="s">
        <v>763</v>
      </c>
      <c r="AW1372" s="766" t="s">
        <v>763</v>
      </c>
      <c r="AX1372" s="772"/>
      <c r="AY1372" s="740"/>
      <c r="AZ1372" s="740"/>
      <c r="BA1372" s="734"/>
      <c r="BB1372" s="734"/>
      <c r="BC1372" s="734"/>
      <c r="BD1372" s="734"/>
      <c r="BE1372" s="845" t="s">
        <v>1693</v>
      </c>
      <c r="BF1372" s="804" t="s">
        <v>947</v>
      </c>
      <c r="BG1372" s="746" t="s">
        <v>737</v>
      </c>
      <c r="BH1372" s="746"/>
      <c r="BI1372" s="747"/>
    </row>
    <row r="1373" spans="1:61" ht="40.15" customHeight="1">
      <c r="A1373" s="846">
        <v>170803696</v>
      </c>
      <c r="B1373" s="834">
        <v>17</v>
      </c>
      <c r="C1373" s="751" t="s">
        <v>1277</v>
      </c>
      <c r="D1373" s="753"/>
      <c r="E1373" s="753" t="s">
        <v>1435</v>
      </c>
      <c r="F1373" s="785"/>
      <c r="G1373" s="754" t="s">
        <v>747</v>
      </c>
      <c r="H1373" s="754" t="s">
        <v>748</v>
      </c>
      <c r="I1373" s="847">
        <v>500</v>
      </c>
      <c r="J1373" s="843" t="s">
        <v>749</v>
      </c>
      <c r="K1373" s="848" t="s">
        <v>10159</v>
      </c>
      <c r="L1373" s="786">
        <v>170020812</v>
      </c>
      <c r="M1373" s="733" t="s">
        <v>10129</v>
      </c>
      <c r="N1373" s="769" t="s">
        <v>10160</v>
      </c>
      <c r="O1373" s="734" t="s">
        <v>10161</v>
      </c>
      <c r="P1373" s="734" t="s">
        <v>10162</v>
      </c>
      <c r="Q1373" s="760"/>
      <c r="R1373" s="736">
        <v>17380</v>
      </c>
      <c r="S1373" s="760" t="s">
        <v>10163</v>
      </c>
      <c r="T1373" s="728" t="s">
        <v>6571</v>
      </c>
      <c r="U1373" s="737" t="s">
        <v>10164</v>
      </c>
      <c r="V1373" s="736"/>
      <c r="W1373" s="734"/>
      <c r="X1373" s="736"/>
      <c r="Y1373" s="736"/>
      <c r="Z1373" s="736" t="s">
        <v>10165</v>
      </c>
      <c r="AA1373" s="736"/>
      <c r="AB1373" s="734" t="s">
        <v>10161</v>
      </c>
      <c r="AC1373" s="736" t="s">
        <v>10166</v>
      </c>
      <c r="AD1373" s="736">
        <v>17380</v>
      </c>
      <c r="AE1373" s="734" t="s">
        <v>10163</v>
      </c>
      <c r="AF1373" s="736" t="s">
        <v>10165</v>
      </c>
      <c r="AG1373" s="734"/>
      <c r="AH1373" s="734"/>
      <c r="AI1373" s="734"/>
      <c r="AJ1373" s="734"/>
      <c r="AK1373" s="734"/>
      <c r="AL1373" s="734"/>
      <c r="AM1373" s="763"/>
      <c r="AN1373" s="738"/>
      <c r="AO1373" s="739"/>
      <c r="AP1373" s="691" t="s">
        <v>734</v>
      </c>
      <c r="AQ1373" s="775" t="s">
        <v>734</v>
      </c>
      <c r="AR1373" s="742" t="s">
        <v>748</v>
      </c>
      <c r="AS1373" s="742" t="s">
        <v>10167</v>
      </c>
      <c r="AT1373" s="742"/>
      <c r="AU1373" s="743">
        <v>43101</v>
      </c>
      <c r="AV1373" s="743">
        <v>44926</v>
      </c>
      <c r="AW1373" s="744">
        <v>17</v>
      </c>
      <c r="AX1373" s="743">
        <v>43214</v>
      </c>
      <c r="AY1373" s="712" t="s">
        <v>869</v>
      </c>
      <c r="AZ1373" s="775" t="s">
        <v>737</v>
      </c>
      <c r="BA1373" s="791" t="s">
        <v>1711</v>
      </c>
      <c r="BB1373" s="793"/>
      <c r="BC1373" s="793" t="s">
        <v>1713</v>
      </c>
      <c r="BD1373" s="793"/>
      <c r="BE1373" s="767" t="s">
        <v>1277</v>
      </c>
      <c r="BF1373" s="785" t="s">
        <v>1452</v>
      </c>
      <c r="BG1373" s="746" t="s">
        <v>737</v>
      </c>
      <c r="BH1373" s="746"/>
      <c r="BI1373" s="747"/>
    </row>
    <row r="1374" spans="1:61" ht="40.15" customHeight="1">
      <c r="A1374" s="846">
        <v>790003594</v>
      </c>
      <c r="B1374" s="784">
        <v>79</v>
      </c>
      <c r="C1374" s="751" t="s">
        <v>825</v>
      </c>
      <c r="D1374" s="753"/>
      <c r="E1374" s="753" t="s">
        <v>826</v>
      </c>
      <c r="F1374" s="785"/>
      <c r="G1374" s="791" t="s">
        <v>907</v>
      </c>
      <c r="H1374" s="754" t="s">
        <v>748</v>
      </c>
      <c r="I1374" s="730">
        <v>202</v>
      </c>
      <c r="J1374" s="756" t="s">
        <v>1762</v>
      </c>
      <c r="K1374" s="856" t="s">
        <v>10168</v>
      </c>
      <c r="L1374" s="857">
        <v>790007348</v>
      </c>
      <c r="M1374" s="1015" t="s">
        <v>10169</v>
      </c>
      <c r="N1374" s="1039" t="s">
        <v>10169</v>
      </c>
      <c r="O1374" s="734" t="s">
        <v>10170</v>
      </c>
      <c r="P1374" s="734"/>
      <c r="Q1374" s="760"/>
      <c r="R1374" s="736">
        <v>79000</v>
      </c>
      <c r="S1374" s="760" t="s">
        <v>1295</v>
      </c>
      <c r="T1374" s="728" t="s">
        <v>6571</v>
      </c>
      <c r="U1374" s="737" t="s">
        <v>10171</v>
      </c>
      <c r="V1374" s="736" t="s">
        <v>724</v>
      </c>
      <c r="W1374" s="734" t="s">
        <v>10172</v>
      </c>
      <c r="X1374" s="736" t="s">
        <v>10173</v>
      </c>
      <c r="Y1374" s="736"/>
      <c r="Z1374" s="736" t="s">
        <v>10174</v>
      </c>
      <c r="AA1374" s="734" t="s">
        <v>10175</v>
      </c>
      <c r="AB1374" s="734" t="s">
        <v>10176</v>
      </c>
      <c r="AC1374" s="736"/>
      <c r="AD1374" s="736">
        <v>79000</v>
      </c>
      <c r="AE1374" s="734" t="s">
        <v>1295</v>
      </c>
      <c r="AF1374" s="736" t="s">
        <v>10177</v>
      </c>
      <c r="AG1374" s="1040" t="s">
        <v>724</v>
      </c>
      <c r="AH1374" s="1040" t="s">
        <v>10172</v>
      </c>
      <c r="AI1374" s="1040" t="s">
        <v>10173</v>
      </c>
      <c r="AJ1374" s="1040" t="s">
        <v>10178</v>
      </c>
      <c r="AK1374" s="1082"/>
      <c r="AL1374" s="1040"/>
      <c r="AM1374" s="763"/>
      <c r="AN1374" s="738"/>
      <c r="AO1374" s="858"/>
      <c r="AP1374" s="839" t="s">
        <v>10048</v>
      </c>
      <c r="AQ1374" s="752" t="s">
        <v>737</v>
      </c>
      <c r="AR1374" s="691"/>
      <c r="AS1374" s="752"/>
      <c r="AT1374" s="691"/>
      <c r="AU1374" s="765" t="s">
        <v>763</v>
      </c>
      <c r="AV1374" s="765" t="s">
        <v>763</v>
      </c>
      <c r="AW1374" s="766" t="s">
        <v>763</v>
      </c>
      <c r="AX1374" s="765"/>
      <c r="AY1374" s="718"/>
      <c r="AZ1374" s="752"/>
      <c r="BA1374" s="791" t="s">
        <v>10179</v>
      </c>
      <c r="BB1374" s="793"/>
      <c r="BC1374" s="793"/>
      <c r="BD1374" s="793"/>
      <c r="BE1374" s="767" t="s">
        <v>825</v>
      </c>
      <c r="BF1374" s="785" t="s">
        <v>826</v>
      </c>
      <c r="BG1374" s="746" t="s">
        <v>737</v>
      </c>
      <c r="BH1374" s="746"/>
      <c r="BI1374" s="747"/>
    </row>
    <row r="1375" spans="1:61" ht="53.45" customHeight="1">
      <c r="A1375" s="846">
        <v>790014302</v>
      </c>
      <c r="B1375" s="784">
        <v>79</v>
      </c>
      <c r="C1375" s="751" t="s">
        <v>825</v>
      </c>
      <c r="D1375" s="753"/>
      <c r="E1375" s="753" t="s">
        <v>826</v>
      </c>
      <c r="F1375" s="785"/>
      <c r="G1375" s="754" t="s">
        <v>747</v>
      </c>
      <c r="H1375" s="754" t="s">
        <v>748</v>
      </c>
      <c r="I1375" s="847">
        <v>500</v>
      </c>
      <c r="J1375" s="843" t="s">
        <v>749</v>
      </c>
      <c r="K1375" s="848" t="s">
        <v>10180</v>
      </c>
      <c r="L1375" s="786">
        <v>790007348</v>
      </c>
      <c r="M1375" s="1015" t="s">
        <v>10181</v>
      </c>
      <c r="N1375" s="1039" t="s">
        <v>10182</v>
      </c>
      <c r="O1375" s="734" t="s">
        <v>10183</v>
      </c>
      <c r="P1375" s="734"/>
      <c r="Q1375" s="760"/>
      <c r="R1375" s="736">
        <v>79000</v>
      </c>
      <c r="S1375" s="760" t="s">
        <v>1295</v>
      </c>
      <c r="T1375" s="728" t="s">
        <v>6571</v>
      </c>
      <c r="U1375" s="737" t="s">
        <v>10171</v>
      </c>
      <c r="V1375" s="736" t="s">
        <v>724</v>
      </c>
      <c r="W1375" s="734" t="s">
        <v>10172</v>
      </c>
      <c r="X1375" s="736" t="s">
        <v>10173</v>
      </c>
      <c r="Y1375" s="736"/>
      <c r="Z1375" s="736" t="s">
        <v>10177</v>
      </c>
      <c r="AA1375" s="734" t="s">
        <v>10175</v>
      </c>
      <c r="AB1375" s="734" t="s">
        <v>10183</v>
      </c>
      <c r="AC1375" s="736"/>
      <c r="AD1375" s="736">
        <v>79000</v>
      </c>
      <c r="AE1375" s="734" t="s">
        <v>1295</v>
      </c>
      <c r="AF1375" s="736" t="s">
        <v>10177</v>
      </c>
      <c r="AG1375" s="1040" t="s">
        <v>724</v>
      </c>
      <c r="AH1375" s="1040" t="s">
        <v>10172</v>
      </c>
      <c r="AI1375" s="1040" t="s">
        <v>10173</v>
      </c>
      <c r="AJ1375" s="1040" t="s">
        <v>10178</v>
      </c>
      <c r="AK1375" s="1040"/>
      <c r="AL1375" s="1040"/>
      <c r="AM1375" s="763"/>
      <c r="AN1375" s="738"/>
      <c r="AO1375" s="858"/>
      <c r="AP1375" s="691" t="s">
        <v>734</v>
      </c>
      <c r="AQ1375" s="775" t="s">
        <v>734</v>
      </c>
      <c r="AR1375" s="712" t="s">
        <v>748</v>
      </c>
      <c r="AS1375" s="712" t="s">
        <v>10184</v>
      </c>
      <c r="AT1375" s="712"/>
      <c r="AU1375" s="986">
        <v>45658</v>
      </c>
      <c r="AV1375" s="986">
        <v>47483</v>
      </c>
      <c r="AW1375" s="742" t="s">
        <v>4840</v>
      </c>
      <c r="AX1375" s="986">
        <v>45622</v>
      </c>
      <c r="AY1375" s="712" t="s">
        <v>869</v>
      </c>
      <c r="AZ1375" s="775" t="s">
        <v>737</v>
      </c>
      <c r="BA1375" s="791"/>
      <c r="BB1375" s="793"/>
      <c r="BC1375" s="793"/>
      <c r="BD1375" s="793"/>
      <c r="BE1375" s="767" t="s">
        <v>825</v>
      </c>
      <c r="BF1375" s="785" t="s">
        <v>826</v>
      </c>
      <c r="BG1375" s="746" t="s">
        <v>737</v>
      </c>
      <c r="BH1375" s="746"/>
      <c r="BI1375" s="747"/>
    </row>
    <row r="1376" spans="1:61" ht="49.9" customHeight="1">
      <c r="A1376" s="846">
        <v>790003560</v>
      </c>
      <c r="B1376" s="784">
        <v>79</v>
      </c>
      <c r="C1376" s="753" t="s">
        <v>884</v>
      </c>
      <c r="D1376" s="753"/>
      <c r="E1376" s="753" t="s">
        <v>826</v>
      </c>
      <c r="F1376" s="785"/>
      <c r="G1376" s="754" t="s">
        <v>747</v>
      </c>
      <c r="H1376" s="754" t="s">
        <v>748</v>
      </c>
      <c r="I1376" s="847">
        <v>500</v>
      </c>
      <c r="J1376" s="843" t="s">
        <v>749</v>
      </c>
      <c r="K1376" s="848" t="s">
        <v>10185</v>
      </c>
      <c r="L1376" s="786">
        <v>790007512</v>
      </c>
      <c r="M1376" s="733" t="s">
        <v>10186</v>
      </c>
      <c r="N1376" s="769" t="s">
        <v>10187</v>
      </c>
      <c r="O1376" s="734" t="s">
        <v>10188</v>
      </c>
      <c r="P1376" s="734"/>
      <c r="Q1376" s="760"/>
      <c r="R1376" s="736">
        <v>79330</v>
      </c>
      <c r="S1376" s="760" t="s">
        <v>7742</v>
      </c>
      <c r="T1376" s="728" t="s">
        <v>6571</v>
      </c>
      <c r="U1376" s="737" t="s">
        <v>10189</v>
      </c>
      <c r="V1376" s="736" t="s">
        <v>813</v>
      </c>
      <c r="W1376" s="734" t="s">
        <v>10190</v>
      </c>
      <c r="X1376" s="736" t="s">
        <v>10191</v>
      </c>
      <c r="Y1376" s="736" t="s">
        <v>954</v>
      </c>
      <c r="Z1376" s="736" t="s">
        <v>10192</v>
      </c>
      <c r="AA1376" s="736"/>
      <c r="AB1376" s="734" t="s">
        <v>10188</v>
      </c>
      <c r="AC1376" s="736"/>
      <c r="AD1376" s="736">
        <v>79330</v>
      </c>
      <c r="AE1376" s="734" t="s">
        <v>10193</v>
      </c>
      <c r="AF1376" s="736" t="s">
        <v>10192</v>
      </c>
      <c r="AG1376" s="853"/>
      <c r="AH1376" s="853"/>
      <c r="AI1376" s="853"/>
      <c r="AJ1376" s="853"/>
      <c r="AK1376" s="853"/>
      <c r="AL1376" s="853"/>
      <c r="AM1376" s="763"/>
      <c r="AN1376" s="738"/>
      <c r="AO1376" s="739"/>
      <c r="AP1376" s="904" t="s">
        <v>734</v>
      </c>
      <c r="AQ1376" s="822" t="s">
        <v>734</v>
      </c>
      <c r="AR1376" s="742" t="s">
        <v>748</v>
      </c>
      <c r="AS1376" s="775" t="s">
        <v>10194</v>
      </c>
      <c r="AT1376" s="742" t="s">
        <v>1448</v>
      </c>
      <c r="AU1376" s="743">
        <v>43466</v>
      </c>
      <c r="AV1376" s="743">
        <v>46022</v>
      </c>
      <c r="AW1376" s="744">
        <v>79</v>
      </c>
      <c r="AX1376" s="743">
        <v>45608</v>
      </c>
      <c r="AY1376" s="712" t="s">
        <v>869</v>
      </c>
      <c r="AZ1376" s="775" t="s">
        <v>734</v>
      </c>
      <c r="BA1376" s="791"/>
      <c r="BB1376" s="793" t="s">
        <v>10195</v>
      </c>
      <c r="BC1376" s="793"/>
      <c r="BD1376" s="793"/>
      <c r="BE1376" s="833" t="s">
        <v>1761</v>
      </c>
      <c r="BF1376" s="785" t="s">
        <v>826</v>
      </c>
      <c r="BG1376" s="746" t="s">
        <v>737</v>
      </c>
      <c r="BH1376" s="746"/>
      <c r="BI1376" s="747"/>
    </row>
    <row r="1377" spans="1:61" ht="40.15" customHeight="1">
      <c r="A1377" s="749">
        <v>240000315</v>
      </c>
      <c r="B1377" s="840">
        <v>24</v>
      </c>
      <c r="C1377" s="751" t="s">
        <v>1434</v>
      </c>
      <c r="D1377" s="920"/>
      <c r="E1377" s="753" t="s">
        <v>1593</v>
      </c>
      <c r="F1377" s="753" t="s">
        <v>1594</v>
      </c>
      <c r="G1377" s="736" t="s">
        <v>715</v>
      </c>
      <c r="H1377" s="754" t="s">
        <v>715</v>
      </c>
      <c r="I1377" s="755">
        <v>249</v>
      </c>
      <c r="J1377" s="727" t="s">
        <v>3197</v>
      </c>
      <c r="K1377" s="778" t="s">
        <v>10196</v>
      </c>
      <c r="L1377" s="758">
        <v>240000026</v>
      </c>
      <c r="M1377" s="733" t="s">
        <v>10197</v>
      </c>
      <c r="N1377" s="769" t="s">
        <v>10197</v>
      </c>
      <c r="O1377" s="734" t="s">
        <v>10198</v>
      </c>
      <c r="P1377" s="760"/>
      <c r="Q1377" s="736"/>
      <c r="R1377" s="736">
        <v>24160</v>
      </c>
      <c r="S1377" s="761" t="s">
        <v>10199</v>
      </c>
      <c r="T1377" s="728" t="s">
        <v>6571</v>
      </c>
      <c r="U1377" s="737" t="s">
        <v>10200</v>
      </c>
      <c r="V1377" s="736"/>
      <c r="W1377" s="736"/>
      <c r="X1377" s="736"/>
      <c r="Y1377" s="736"/>
      <c r="Z1377" s="736" t="s">
        <v>10201</v>
      </c>
      <c r="AA1377" s="736"/>
      <c r="AB1377" s="734"/>
      <c r="AC1377" s="736"/>
      <c r="AD1377" s="736">
        <v>24160</v>
      </c>
      <c r="AE1377" s="734" t="s">
        <v>10199</v>
      </c>
      <c r="AF1377" s="736" t="s">
        <v>10201</v>
      </c>
      <c r="AG1377" s="736"/>
      <c r="AH1377" s="736"/>
      <c r="AI1377" s="736"/>
      <c r="AJ1377" s="734"/>
      <c r="AK1377" s="736"/>
      <c r="AL1377" s="736"/>
      <c r="AM1377" s="763"/>
      <c r="AN1377" s="738"/>
      <c r="AO1377" s="772"/>
      <c r="AP1377" s="752" t="s">
        <v>734</v>
      </c>
      <c r="AQ1377" s="824" t="s">
        <v>734</v>
      </c>
      <c r="AR1377" s="742" t="s">
        <v>715</v>
      </c>
      <c r="AS1377" s="1062" t="s">
        <v>10202</v>
      </c>
      <c r="AT1377" s="742"/>
      <c r="AU1377" s="743">
        <v>43101</v>
      </c>
      <c r="AV1377" s="743">
        <v>44926</v>
      </c>
      <c r="AW1377" s="744">
        <v>24</v>
      </c>
      <c r="AX1377" s="743">
        <v>43098</v>
      </c>
      <c r="AY1377" s="742" t="s">
        <v>10203</v>
      </c>
      <c r="AZ1377" s="743"/>
      <c r="BA1377" s="734"/>
      <c r="BB1377" s="734" t="s">
        <v>3206</v>
      </c>
      <c r="BC1377" s="736"/>
      <c r="BD1377" s="736"/>
      <c r="BE1377" s="864" t="s">
        <v>800</v>
      </c>
      <c r="BF1377" s="794" t="s">
        <v>1610</v>
      </c>
      <c r="BG1377" s="746" t="s">
        <v>737</v>
      </c>
      <c r="BH1377" s="746"/>
      <c r="BI1377" s="747"/>
    </row>
    <row r="1378" spans="1:61" ht="40.15" customHeight="1">
      <c r="A1378" s="749">
        <v>240004085</v>
      </c>
      <c r="B1378" s="840">
        <v>24</v>
      </c>
      <c r="C1378" s="751" t="s">
        <v>1434</v>
      </c>
      <c r="D1378" s="920"/>
      <c r="E1378" s="753" t="s">
        <v>1593</v>
      </c>
      <c r="F1378" s="753" t="s">
        <v>1594</v>
      </c>
      <c r="G1378" s="736" t="s">
        <v>715</v>
      </c>
      <c r="H1378" s="754" t="s">
        <v>715</v>
      </c>
      <c r="I1378" s="755">
        <v>246</v>
      </c>
      <c r="J1378" s="756" t="s">
        <v>803</v>
      </c>
      <c r="K1378" s="757" t="s">
        <v>10204</v>
      </c>
      <c r="L1378" s="758">
        <v>240000026</v>
      </c>
      <c r="M1378" s="733" t="s">
        <v>10197</v>
      </c>
      <c r="N1378" s="769" t="s">
        <v>10197</v>
      </c>
      <c r="O1378" s="734" t="s">
        <v>10198</v>
      </c>
      <c r="P1378" s="760"/>
      <c r="Q1378" s="736"/>
      <c r="R1378" s="736">
        <v>24160</v>
      </c>
      <c r="S1378" s="761" t="s">
        <v>10199</v>
      </c>
      <c r="T1378" s="728" t="s">
        <v>6571</v>
      </c>
      <c r="U1378" s="737" t="s">
        <v>10205</v>
      </c>
      <c r="V1378" s="736"/>
      <c r="W1378" s="736"/>
      <c r="X1378" s="736"/>
      <c r="Y1378" s="736"/>
      <c r="Z1378" s="736" t="s">
        <v>10201</v>
      </c>
      <c r="AA1378" s="736"/>
      <c r="AB1378" s="734"/>
      <c r="AC1378" s="736"/>
      <c r="AD1378" s="736">
        <v>24160</v>
      </c>
      <c r="AE1378" s="734" t="s">
        <v>10199</v>
      </c>
      <c r="AF1378" s="736" t="s">
        <v>10201</v>
      </c>
      <c r="AG1378" s="736"/>
      <c r="AH1378" s="736"/>
      <c r="AI1378" s="736"/>
      <c r="AJ1378" s="734"/>
      <c r="AK1378" s="736"/>
      <c r="AL1378" s="736"/>
      <c r="AM1378" s="763"/>
      <c r="AN1378" s="738"/>
      <c r="AO1378" s="772"/>
      <c r="AP1378" s="752" t="s">
        <v>734</v>
      </c>
      <c r="AQ1378" s="824" t="s">
        <v>734</v>
      </c>
      <c r="AR1378" s="742" t="s">
        <v>715</v>
      </c>
      <c r="AS1378" s="1062" t="s">
        <v>10202</v>
      </c>
      <c r="AT1378" s="742"/>
      <c r="AU1378" s="743">
        <v>43101</v>
      </c>
      <c r="AV1378" s="743">
        <v>44926</v>
      </c>
      <c r="AW1378" s="744">
        <v>24</v>
      </c>
      <c r="AX1378" s="743">
        <v>43098</v>
      </c>
      <c r="AY1378" s="742" t="s">
        <v>10203</v>
      </c>
      <c r="AZ1378" s="743"/>
      <c r="BA1378" s="734"/>
      <c r="BB1378" s="736"/>
      <c r="BC1378" s="736"/>
      <c r="BD1378" s="736"/>
      <c r="BE1378" s="864" t="s">
        <v>800</v>
      </c>
      <c r="BF1378" s="794" t="s">
        <v>1610</v>
      </c>
      <c r="BG1378" s="746" t="s">
        <v>737</v>
      </c>
      <c r="BH1378" s="746"/>
      <c r="BI1378" s="747"/>
    </row>
    <row r="1379" spans="1:61" ht="40.15" customHeight="1">
      <c r="A1379" s="749">
        <v>240014142</v>
      </c>
      <c r="B1379" s="840">
        <v>24</v>
      </c>
      <c r="C1379" s="751" t="s">
        <v>1434</v>
      </c>
      <c r="D1379" s="920"/>
      <c r="E1379" s="753" t="s">
        <v>1593</v>
      </c>
      <c r="F1379" s="753" t="s">
        <v>1594</v>
      </c>
      <c r="G1379" s="736" t="s">
        <v>715</v>
      </c>
      <c r="H1379" s="754" t="s">
        <v>715</v>
      </c>
      <c r="I1379" s="755">
        <v>445</v>
      </c>
      <c r="J1379" s="756" t="s">
        <v>1023</v>
      </c>
      <c r="K1379" s="757" t="s">
        <v>10206</v>
      </c>
      <c r="L1379" s="758">
        <v>240000026</v>
      </c>
      <c r="M1379" s="733" t="s">
        <v>10197</v>
      </c>
      <c r="N1379" s="769" t="s">
        <v>10197</v>
      </c>
      <c r="O1379" s="760"/>
      <c r="P1379" s="760"/>
      <c r="Q1379" s="736"/>
      <c r="R1379" s="736">
        <v>24160</v>
      </c>
      <c r="S1379" s="761" t="s">
        <v>10199</v>
      </c>
      <c r="T1379" s="728" t="s">
        <v>6571</v>
      </c>
      <c r="U1379" s="737" t="s">
        <v>10207</v>
      </c>
      <c r="V1379" s="736"/>
      <c r="W1379" s="736"/>
      <c r="X1379" s="736"/>
      <c r="Y1379" s="736"/>
      <c r="Z1379" s="736" t="s">
        <v>10201</v>
      </c>
      <c r="AA1379" s="736"/>
      <c r="AB1379" s="734"/>
      <c r="AC1379" s="736"/>
      <c r="AD1379" s="736">
        <v>24160</v>
      </c>
      <c r="AE1379" s="734" t="s">
        <v>10199</v>
      </c>
      <c r="AF1379" s="736" t="s">
        <v>10201</v>
      </c>
      <c r="AG1379" s="736"/>
      <c r="AH1379" s="736"/>
      <c r="AI1379" s="736"/>
      <c r="AJ1379" s="734"/>
      <c r="AK1379" s="736"/>
      <c r="AL1379" s="736"/>
      <c r="AM1379" s="763"/>
      <c r="AN1379" s="738"/>
      <c r="AO1379" s="772"/>
      <c r="AP1379" s="752" t="s">
        <v>734</v>
      </c>
      <c r="AQ1379" s="824" t="s">
        <v>734</v>
      </c>
      <c r="AR1379" s="742" t="s">
        <v>715</v>
      </c>
      <c r="AS1379" s="1062" t="s">
        <v>10202</v>
      </c>
      <c r="AT1379" s="742"/>
      <c r="AU1379" s="743">
        <v>43101</v>
      </c>
      <c r="AV1379" s="743">
        <v>44926</v>
      </c>
      <c r="AW1379" s="744">
        <v>24</v>
      </c>
      <c r="AX1379" s="743">
        <v>43098</v>
      </c>
      <c r="AY1379" s="742" t="s">
        <v>10203</v>
      </c>
      <c r="AZ1379" s="743"/>
      <c r="BA1379" s="734"/>
      <c r="BB1379" s="736"/>
      <c r="BC1379" s="736"/>
      <c r="BD1379" s="736"/>
      <c r="BE1379" s="864" t="s">
        <v>800</v>
      </c>
      <c r="BF1379" s="794" t="s">
        <v>1610</v>
      </c>
      <c r="BG1379" s="746" t="s">
        <v>737</v>
      </c>
      <c r="BH1379" s="746"/>
      <c r="BI1379" s="747"/>
    </row>
    <row r="1380" spans="1:61" ht="58.5" customHeight="1">
      <c r="A1380" s="828">
        <v>170802383</v>
      </c>
      <c r="B1380" s="834">
        <v>17</v>
      </c>
      <c r="C1380" s="734" t="s">
        <v>1277</v>
      </c>
      <c r="D1380" s="728"/>
      <c r="E1380" s="753" t="s">
        <v>1435</v>
      </c>
      <c r="F1380" s="785"/>
      <c r="G1380" s="736" t="s">
        <v>715</v>
      </c>
      <c r="H1380" s="736" t="s">
        <v>715</v>
      </c>
      <c r="I1380" s="773">
        <v>437</v>
      </c>
      <c r="J1380" s="734" t="s">
        <v>990</v>
      </c>
      <c r="K1380" s="799" t="s">
        <v>10208</v>
      </c>
      <c r="L1380" s="786">
        <v>170005805</v>
      </c>
      <c r="M1380" s="733" t="s">
        <v>10209</v>
      </c>
      <c r="N1380" s="769" t="s">
        <v>10210</v>
      </c>
      <c r="O1380" s="734" t="s">
        <v>10211</v>
      </c>
      <c r="P1380" s="734" t="s">
        <v>10212</v>
      </c>
      <c r="Q1380" s="734"/>
      <c r="R1380" s="736">
        <v>17370</v>
      </c>
      <c r="S1380" s="734" t="s">
        <v>3755</v>
      </c>
      <c r="T1380" s="728" t="s">
        <v>6571</v>
      </c>
      <c r="U1380" s="737" t="s">
        <v>10213</v>
      </c>
      <c r="V1380" s="736"/>
      <c r="W1380" s="734"/>
      <c r="X1380" s="736"/>
      <c r="Y1380" s="736"/>
      <c r="Z1380" s="736" t="s">
        <v>10214</v>
      </c>
      <c r="AA1380" s="736"/>
      <c r="AB1380" s="734" t="s">
        <v>10215</v>
      </c>
      <c r="AC1380" s="736"/>
      <c r="AD1380" s="736">
        <v>17370</v>
      </c>
      <c r="AE1380" s="734" t="s">
        <v>3741</v>
      </c>
      <c r="AF1380" s="736" t="s">
        <v>10216</v>
      </c>
      <c r="AG1380" s="734"/>
      <c r="AH1380" s="734"/>
      <c r="AI1380" s="734"/>
      <c r="AJ1380" s="734"/>
      <c r="AK1380" s="734"/>
      <c r="AL1380" s="734"/>
      <c r="AM1380" s="763"/>
      <c r="AN1380" s="738"/>
      <c r="AO1380" s="765"/>
      <c r="AP1380" s="740" t="s">
        <v>734</v>
      </c>
      <c r="AQ1380" s="775" t="s">
        <v>734</v>
      </c>
      <c r="AR1380" s="742" t="s">
        <v>715</v>
      </c>
      <c r="AS1380" s="775" t="s">
        <v>10217</v>
      </c>
      <c r="AT1380" s="742"/>
      <c r="AU1380" s="743">
        <v>44197</v>
      </c>
      <c r="AV1380" s="743">
        <v>46023</v>
      </c>
      <c r="AW1380" s="744">
        <v>17</v>
      </c>
      <c r="AX1380" s="743">
        <v>44371</v>
      </c>
      <c r="AY1380" s="742" t="s">
        <v>869</v>
      </c>
      <c r="AZ1380" s="775" t="s">
        <v>734</v>
      </c>
      <c r="BA1380" s="791"/>
      <c r="BB1380" s="793"/>
      <c r="BC1380" s="793" t="s">
        <v>1450</v>
      </c>
      <c r="BD1380" s="793"/>
      <c r="BE1380" s="734" t="s">
        <v>1277</v>
      </c>
      <c r="BF1380" s="785" t="s">
        <v>1452</v>
      </c>
      <c r="BG1380" s="746" t="s">
        <v>737</v>
      </c>
      <c r="BH1380" s="746"/>
      <c r="BI1380" s="747"/>
    </row>
    <row r="1381" spans="1:61" ht="40.15" customHeight="1">
      <c r="A1381" s="828">
        <v>170019319</v>
      </c>
      <c r="B1381" s="834">
        <v>17</v>
      </c>
      <c r="C1381" s="734" t="s">
        <v>1277</v>
      </c>
      <c r="D1381" s="728"/>
      <c r="E1381" s="753" t="s">
        <v>1435</v>
      </c>
      <c r="F1381" s="785"/>
      <c r="G1381" s="736" t="s">
        <v>715</v>
      </c>
      <c r="H1381" s="736" t="s">
        <v>715</v>
      </c>
      <c r="I1381" s="773">
        <v>182</v>
      </c>
      <c r="J1381" s="734" t="s">
        <v>716</v>
      </c>
      <c r="K1381" s="769" t="s">
        <v>10218</v>
      </c>
      <c r="L1381" s="786">
        <v>170000368</v>
      </c>
      <c r="M1381" s="733" t="s">
        <v>10219</v>
      </c>
      <c r="N1381" s="1039" t="s">
        <v>10220</v>
      </c>
      <c r="O1381" s="734" t="s">
        <v>10221</v>
      </c>
      <c r="P1381" s="734" t="s">
        <v>10222</v>
      </c>
      <c r="Q1381" s="734"/>
      <c r="R1381" s="736">
        <v>17132</v>
      </c>
      <c r="S1381" s="734" t="s">
        <v>8916</v>
      </c>
      <c r="T1381" s="728" t="s">
        <v>6571</v>
      </c>
      <c r="U1381" s="737" t="s">
        <v>10223</v>
      </c>
      <c r="V1381" s="736" t="s">
        <v>724</v>
      </c>
      <c r="W1381" s="734" t="s">
        <v>10224</v>
      </c>
      <c r="X1381" s="736" t="s">
        <v>1590</v>
      </c>
      <c r="Y1381" s="736" t="s">
        <v>727</v>
      </c>
      <c r="Z1381" s="736" t="s">
        <v>10225</v>
      </c>
      <c r="AA1381" s="736"/>
      <c r="AB1381" s="734" t="s">
        <v>10226</v>
      </c>
      <c r="AC1381" s="736"/>
      <c r="AD1381" s="736">
        <v>17210</v>
      </c>
      <c r="AE1381" s="734" t="s">
        <v>10227</v>
      </c>
      <c r="AF1381" s="736" t="s">
        <v>10228</v>
      </c>
      <c r="AG1381" s="1040"/>
      <c r="AH1381" s="1040"/>
      <c r="AI1381" s="1040"/>
      <c r="AJ1381" s="1040"/>
      <c r="AK1381" s="1083" t="s">
        <v>10229</v>
      </c>
      <c r="AL1381" s="1084" t="s">
        <v>10230</v>
      </c>
      <c r="AM1381" s="763"/>
      <c r="AN1381" s="738"/>
      <c r="AO1381" s="765"/>
      <c r="AP1381" s="752" t="s">
        <v>734</v>
      </c>
      <c r="AQ1381" s="824" t="s">
        <v>734</v>
      </c>
      <c r="AR1381" s="742" t="s">
        <v>715</v>
      </c>
      <c r="AS1381" s="742" t="s">
        <v>10231</v>
      </c>
      <c r="AT1381" s="742" t="s">
        <v>10232</v>
      </c>
      <c r="AU1381" s="743">
        <v>42736</v>
      </c>
      <c r="AV1381" s="743">
        <v>45291</v>
      </c>
      <c r="AW1381" s="744">
        <v>17</v>
      </c>
      <c r="AX1381" s="743">
        <v>44921</v>
      </c>
      <c r="AY1381" s="742" t="s">
        <v>10233</v>
      </c>
      <c r="AZ1381" s="742"/>
      <c r="BA1381" s="791"/>
      <c r="BB1381" s="793"/>
      <c r="BC1381" s="793" t="s">
        <v>1450</v>
      </c>
      <c r="BD1381" s="793"/>
      <c r="BE1381" s="734" t="s">
        <v>2610</v>
      </c>
      <c r="BF1381" s="785" t="s">
        <v>1452</v>
      </c>
      <c r="BG1381" s="746" t="s">
        <v>737</v>
      </c>
      <c r="BH1381" s="746"/>
      <c r="BI1381" s="747"/>
    </row>
    <row r="1382" spans="1:61" ht="81.75" customHeight="1">
      <c r="A1382" s="846">
        <v>170020531</v>
      </c>
      <c r="B1382" s="834">
        <v>17</v>
      </c>
      <c r="C1382" s="734" t="s">
        <v>1277</v>
      </c>
      <c r="D1382" s="728"/>
      <c r="E1382" s="753" t="s">
        <v>1435</v>
      </c>
      <c r="F1382" s="785"/>
      <c r="G1382" s="754" t="s">
        <v>747</v>
      </c>
      <c r="H1382" s="754" t="s">
        <v>748</v>
      </c>
      <c r="I1382" s="847">
        <v>500</v>
      </c>
      <c r="J1382" s="843" t="s">
        <v>749</v>
      </c>
      <c r="K1382" s="856" t="s">
        <v>10234</v>
      </c>
      <c r="L1382" s="786">
        <v>170000368</v>
      </c>
      <c r="M1382" s="733" t="s">
        <v>10219</v>
      </c>
      <c r="N1382" s="1039" t="s">
        <v>10220</v>
      </c>
      <c r="O1382" s="734" t="s">
        <v>10235</v>
      </c>
      <c r="P1382" s="734"/>
      <c r="Q1382" s="760"/>
      <c r="R1382" s="736">
        <v>17130</v>
      </c>
      <c r="S1382" s="760" t="s">
        <v>10236</v>
      </c>
      <c r="T1382" s="728" t="s">
        <v>6571</v>
      </c>
      <c r="U1382" s="737" t="s">
        <v>10223</v>
      </c>
      <c r="V1382" s="736" t="s">
        <v>724</v>
      </c>
      <c r="W1382" s="734" t="s">
        <v>10224</v>
      </c>
      <c r="X1382" s="736" t="s">
        <v>1590</v>
      </c>
      <c r="Y1382" s="736" t="s">
        <v>727</v>
      </c>
      <c r="Z1382" s="736" t="s">
        <v>10228</v>
      </c>
      <c r="AA1382" s="736"/>
      <c r="AB1382" s="734" t="s">
        <v>10226</v>
      </c>
      <c r="AC1382" s="736"/>
      <c r="AD1382" s="736">
        <v>17210</v>
      </c>
      <c r="AE1382" s="734" t="s">
        <v>10227</v>
      </c>
      <c r="AF1382" s="736" t="s">
        <v>10228</v>
      </c>
      <c r="AG1382" s="1040"/>
      <c r="AH1382" s="1040"/>
      <c r="AI1382" s="1040"/>
      <c r="AJ1382" s="1040"/>
      <c r="AK1382" s="1083" t="s">
        <v>10229</v>
      </c>
      <c r="AL1382" s="1084" t="s">
        <v>10230</v>
      </c>
      <c r="AM1382" s="763"/>
      <c r="AN1382" s="738"/>
      <c r="AO1382" s="858"/>
      <c r="AP1382" s="691" t="s">
        <v>734</v>
      </c>
      <c r="AQ1382" s="775" t="s">
        <v>734</v>
      </c>
      <c r="AR1382" s="742" t="s">
        <v>748</v>
      </c>
      <c r="AS1382" s="775" t="s">
        <v>10237</v>
      </c>
      <c r="AT1382" s="803"/>
      <c r="AU1382" s="743">
        <v>44197</v>
      </c>
      <c r="AV1382" s="743">
        <v>46022</v>
      </c>
      <c r="AW1382" s="744">
        <v>17</v>
      </c>
      <c r="AX1382" s="743">
        <v>44561</v>
      </c>
      <c r="AY1382" s="742" t="s">
        <v>10238</v>
      </c>
      <c r="AZ1382" s="775" t="s">
        <v>870</v>
      </c>
      <c r="BA1382" s="791"/>
      <c r="BB1382" s="793"/>
      <c r="BC1382" s="793" t="s">
        <v>1713</v>
      </c>
      <c r="BD1382" s="793"/>
      <c r="BE1382" s="734" t="s">
        <v>2610</v>
      </c>
      <c r="BF1382" s="785" t="s">
        <v>1452</v>
      </c>
      <c r="BG1382" s="746" t="s">
        <v>737</v>
      </c>
      <c r="BH1382" s="746"/>
      <c r="BI1382" s="747"/>
    </row>
    <row r="1383" spans="1:61" ht="40.15" customHeight="1">
      <c r="A1383" s="846">
        <v>170781033</v>
      </c>
      <c r="B1383" s="834">
        <v>17</v>
      </c>
      <c r="C1383" s="734" t="s">
        <v>1277</v>
      </c>
      <c r="D1383" s="728"/>
      <c r="E1383" s="753" t="s">
        <v>1435</v>
      </c>
      <c r="F1383" s="785"/>
      <c r="G1383" s="754" t="s">
        <v>747</v>
      </c>
      <c r="H1383" s="754" t="s">
        <v>748</v>
      </c>
      <c r="I1383" s="847">
        <v>500</v>
      </c>
      <c r="J1383" s="843" t="s">
        <v>749</v>
      </c>
      <c r="K1383" s="848" t="s">
        <v>10239</v>
      </c>
      <c r="L1383" s="786">
        <v>170000368</v>
      </c>
      <c r="M1383" s="733" t="s">
        <v>10219</v>
      </c>
      <c r="N1383" s="1039" t="s">
        <v>10220</v>
      </c>
      <c r="O1383" s="734" t="s">
        <v>10226</v>
      </c>
      <c r="P1383" s="734"/>
      <c r="Q1383" s="760"/>
      <c r="R1383" s="736">
        <v>17210</v>
      </c>
      <c r="S1383" s="760" t="s">
        <v>10227</v>
      </c>
      <c r="T1383" s="728" t="s">
        <v>6571</v>
      </c>
      <c r="U1383" s="737" t="s">
        <v>10223</v>
      </c>
      <c r="V1383" s="736" t="s">
        <v>724</v>
      </c>
      <c r="W1383" s="734" t="s">
        <v>10224</v>
      </c>
      <c r="X1383" s="736" t="s">
        <v>1590</v>
      </c>
      <c r="Y1383" s="736" t="s">
        <v>727</v>
      </c>
      <c r="Z1383" s="736" t="s">
        <v>10240</v>
      </c>
      <c r="AA1383" s="736"/>
      <c r="AB1383" s="734" t="s">
        <v>10226</v>
      </c>
      <c r="AC1383" s="736"/>
      <c r="AD1383" s="736">
        <v>17210</v>
      </c>
      <c r="AE1383" s="734" t="s">
        <v>10227</v>
      </c>
      <c r="AF1383" s="736" t="s">
        <v>10228</v>
      </c>
      <c r="AG1383" s="1040"/>
      <c r="AH1383" s="1040"/>
      <c r="AI1383" s="1040"/>
      <c r="AJ1383" s="1040"/>
      <c r="AK1383" s="1083" t="s">
        <v>10229</v>
      </c>
      <c r="AL1383" s="1084" t="s">
        <v>10230</v>
      </c>
      <c r="AM1383" s="763"/>
      <c r="AN1383" s="738"/>
      <c r="AO1383" s="858"/>
      <c r="AP1383" s="691" t="s">
        <v>734</v>
      </c>
      <c r="AQ1383" s="775" t="s">
        <v>734</v>
      </c>
      <c r="AR1383" s="742" t="s">
        <v>748</v>
      </c>
      <c r="AS1383" s="775" t="s">
        <v>10237</v>
      </c>
      <c r="AT1383" s="803"/>
      <c r="AU1383" s="743">
        <v>44197</v>
      </c>
      <c r="AV1383" s="743">
        <v>46022</v>
      </c>
      <c r="AW1383" s="744">
        <v>17</v>
      </c>
      <c r="AX1383" s="743">
        <v>44561</v>
      </c>
      <c r="AY1383" s="742" t="s">
        <v>10238</v>
      </c>
      <c r="AZ1383" s="775" t="s">
        <v>870</v>
      </c>
      <c r="BA1383" s="791" t="s">
        <v>10241</v>
      </c>
      <c r="BB1383" s="793"/>
      <c r="BC1383" s="793" t="s">
        <v>1713</v>
      </c>
      <c r="BD1383" s="793"/>
      <c r="BE1383" s="734" t="s">
        <v>2610</v>
      </c>
      <c r="BF1383" s="785" t="s">
        <v>1452</v>
      </c>
      <c r="BG1383" s="746" t="s">
        <v>737</v>
      </c>
      <c r="BH1383" s="746"/>
      <c r="BI1383" s="747"/>
    </row>
    <row r="1384" spans="1:61" ht="40.15" customHeight="1">
      <c r="A1384" s="819">
        <v>170781322</v>
      </c>
      <c r="B1384" s="834">
        <v>17</v>
      </c>
      <c r="C1384" s="734" t="s">
        <v>1277</v>
      </c>
      <c r="D1384" s="728"/>
      <c r="E1384" s="753" t="s">
        <v>1435</v>
      </c>
      <c r="F1384" s="785"/>
      <c r="G1384" s="793" t="s">
        <v>715</v>
      </c>
      <c r="H1384" s="793" t="s">
        <v>715</v>
      </c>
      <c r="I1384" s="821">
        <v>246</v>
      </c>
      <c r="J1384" s="736" t="s">
        <v>803</v>
      </c>
      <c r="K1384" s="769" t="s">
        <v>10242</v>
      </c>
      <c r="L1384" s="786">
        <v>170000368</v>
      </c>
      <c r="M1384" s="733" t="s">
        <v>10219</v>
      </c>
      <c r="N1384" s="1039" t="s">
        <v>10220</v>
      </c>
      <c r="O1384" s="734" t="s">
        <v>10243</v>
      </c>
      <c r="P1384" s="734"/>
      <c r="Q1384" s="760"/>
      <c r="R1384" s="736">
        <v>17210</v>
      </c>
      <c r="S1384" s="760" t="s">
        <v>10227</v>
      </c>
      <c r="T1384" s="728" t="s">
        <v>6571</v>
      </c>
      <c r="U1384" s="737" t="s">
        <v>10223</v>
      </c>
      <c r="V1384" s="736" t="s">
        <v>724</v>
      </c>
      <c r="W1384" s="734" t="s">
        <v>10224</v>
      </c>
      <c r="X1384" s="736" t="s">
        <v>1590</v>
      </c>
      <c r="Y1384" s="736" t="s">
        <v>727</v>
      </c>
      <c r="Z1384" s="736" t="s">
        <v>10228</v>
      </c>
      <c r="AA1384" s="736"/>
      <c r="AB1384" s="734" t="s">
        <v>10226</v>
      </c>
      <c r="AC1384" s="736"/>
      <c r="AD1384" s="736">
        <v>17210</v>
      </c>
      <c r="AE1384" s="734" t="s">
        <v>10227</v>
      </c>
      <c r="AF1384" s="736" t="s">
        <v>10228</v>
      </c>
      <c r="AG1384" s="1040"/>
      <c r="AH1384" s="1040"/>
      <c r="AI1384" s="1040"/>
      <c r="AJ1384" s="1040"/>
      <c r="AK1384" s="1083" t="s">
        <v>10229</v>
      </c>
      <c r="AL1384" s="1084" t="s">
        <v>10230</v>
      </c>
      <c r="AM1384" s="763"/>
      <c r="AN1384" s="738"/>
      <c r="AO1384" s="765"/>
      <c r="AP1384" s="752" t="s">
        <v>734</v>
      </c>
      <c r="AQ1384" s="824" t="s">
        <v>734</v>
      </c>
      <c r="AR1384" s="742" t="s">
        <v>715</v>
      </c>
      <c r="AS1384" s="742" t="s">
        <v>10231</v>
      </c>
      <c r="AT1384" s="742" t="s">
        <v>10232</v>
      </c>
      <c r="AU1384" s="743">
        <v>42736</v>
      </c>
      <c r="AV1384" s="743">
        <v>45291</v>
      </c>
      <c r="AW1384" s="744">
        <v>17</v>
      </c>
      <c r="AX1384" s="743">
        <v>44921</v>
      </c>
      <c r="AY1384" s="742" t="s">
        <v>10233</v>
      </c>
      <c r="AZ1384" s="803"/>
      <c r="BA1384" s="791" t="s">
        <v>10244</v>
      </c>
      <c r="BB1384" s="793"/>
      <c r="BC1384" s="793" t="s">
        <v>1450</v>
      </c>
      <c r="BD1384" s="793"/>
      <c r="BE1384" s="734" t="s">
        <v>2610</v>
      </c>
      <c r="BF1384" s="785" t="s">
        <v>1452</v>
      </c>
      <c r="BG1384" s="746" t="s">
        <v>737</v>
      </c>
      <c r="BH1384" s="746"/>
      <c r="BI1384" s="747"/>
    </row>
    <row r="1385" spans="1:61" ht="59.25" customHeight="1">
      <c r="A1385" s="828">
        <v>170800882</v>
      </c>
      <c r="B1385" s="834">
        <v>17</v>
      </c>
      <c r="C1385" s="734" t="s">
        <v>1277</v>
      </c>
      <c r="D1385" s="728"/>
      <c r="E1385" s="753" t="s">
        <v>1435</v>
      </c>
      <c r="F1385" s="785"/>
      <c r="G1385" s="736" t="s">
        <v>715</v>
      </c>
      <c r="H1385" s="736" t="s">
        <v>715</v>
      </c>
      <c r="I1385" s="773">
        <v>186</v>
      </c>
      <c r="J1385" s="734" t="s">
        <v>1225</v>
      </c>
      <c r="K1385" s="799" t="s">
        <v>10245</v>
      </c>
      <c r="L1385" s="786">
        <v>170000368</v>
      </c>
      <c r="M1385" s="733" t="s">
        <v>10219</v>
      </c>
      <c r="N1385" s="1039" t="s">
        <v>10220</v>
      </c>
      <c r="O1385" s="734" t="s">
        <v>10221</v>
      </c>
      <c r="P1385" s="734" t="s">
        <v>10222</v>
      </c>
      <c r="Q1385" s="734"/>
      <c r="R1385" s="736">
        <v>17207</v>
      </c>
      <c r="S1385" s="734" t="s">
        <v>8916</v>
      </c>
      <c r="T1385" s="728" t="s">
        <v>6571</v>
      </c>
      <c r="U1385" s="737" t="s">
        <v>10223</v>
      </c>
      <c r="V1385" s="736" t="s">
        <v>724</v>
      </c>
      <c r="W1385" s="734" t="s">
        <v>10224</v>
      </c>
      <c r="X1385" s="736" t="s">
        <v>1590</v>
      </c>
      <c r="Y1385" s="736" t="s">
        <v>727</v>
      </c>
      <c r="Z1385" s="736" t="s">
        <v>10225</v>
      </c>
      <c r="AA1385" s="894"/>
      <c r="AB1385" s="734" t="s">
        <v>10226</v>
      </c>
      <c r="AC1385" s="736"/>
      <c r="AD1385" s="736">
        <v>17210</v>
      </c>
      <c r="AE1385" s="734" t="s">
        <v>10227</v>
      </c>
      <c r="AF1385" s="736" t="s">
        <v>10228</v>
      </c>
      <c r="AG1385" s="1040"/>
      <c r="AH1385" s="1040"/>
      <c r="AI1385" s="1040"/>
      <c r="AJ1385" s="1040"/>
      <c r="AK1385" s="1083" t="s">
        <v>10229</v>
      </c>
      <c r="AL1385" s="1084" t="s">
        <v>10230</v>
      </c>
      <c r="AM1385" s="763"/>
      <c r="AN1385" s="738"/>
      <c r="AO1385" s="765"/>
      <c r="AP1385" s="752" t="s">
        <v>734</v>
      </c>
      <c r="AQ1385" s="824" t="s">
        <v>734</v>
      </c>
      <c r="AR1385" s="742" t="s">
        <v>715</v>
      </c>
      <c r="AS1385" s="742" t="s">
        <v>10231</v>
      </c>
      <c r="AT1385" s="742" t="s">
        <v>10232</v>
      </c>
      <c r="AU1385" s="743">
        <v>42736</v>
      </c>
      <c r="AV1385" s="743">
        <v>45291</v>
      </c>
      <c r="AW1385" s="744">
        <v>17</v>
      </c>
      <c r="AX1385" s="743">
        <v>44921</v>
      </c>
      <c r="AY1385" s="742" t="s">
        <v>10233</v>
      </c>
      <c r="AZ1385" s="803"/>
      <c r="BA1385" s="791"/>
      <c r="BB1385" s="791" t="s">
        <v>10246</v>
      </c>
      <c r="BC1385" s="793" t="s">
        <v>1450</v>
      </c>
      <c r="BD1385" s="793"/>
      <c r="BE1385" s="734" t="s">
        <v>2610</v>
      </c>
      <c r="BF1385" s="785" t="s">
        <v>1452</v>
      </c>
      <c r="BG1385" s="746" t="s">
        <v>737</v>
      </c>
      <c r="BH1385" s="746"/>
      <c r="BI1385" s="747"/>
    </row>
    <row r="1386" spans="1:61" ht="57.75" customHeight="1">
      <c r="A1386" s="725">
        <v>190002568</v>
      </c>
      <c r="B1386" s="817">
        <v>19</v>
      </c>
      <c r="C1386" s="751" t="s">
        <v>1787</v>
      </c>
      <c r="D1386" s="774"/>
      <c r="E1386" s="727" t="s">
        <v>1000</v>
      </c>
      <c r="F1386" s="727"/>
      <c r="G1386" s="729" t="s">
        <v>715</v>
      </c>
      <c r="H1386" s="729" t="s">
        <v>715</v>
      </c>
      <c r="I1386" s="730">
        <v>255</v>
      </c>
      <c r="J1386" s="727" t="s">
        <v>968</v>
      </c>
      <c r="K1386" s="731" t="s">
        <v>10247</v>
      </c>
      <c r="L1386" s="732">
        <v>190005215</v>
      </c>
      <c r="M1386" s="733" t="s">
        <v>10248</v>
      </c>
      <c r="N1386" s="769" t="s">
        <v>10248</v>
      </c>
      <c r="O1386" s="734" t="s">
        <v>10249</v>
      </c>
      <c r="P1386" s="734"/>
      <c r="Q1386" s="735"/>
      <c r="R1386" s="736">
        <v>19220</v>
      </c>
      <c r="S1386" s="734" t="s">
        <v>10250</v>
      </c>
      <c r="T1386" s="728" t="s">
        <v>6571</v>
      </c>
      <c r="U1386" s="737" t="s">
        <v>10251</v>
      </c>
      <c r="V1386" s="735"/>
      <c r="W1386" s="735"/>
      <c r="X1386" s="735"/>
      <c r="Y1386" s="735"/>
      <c r="Z1386" s="734" t="s">
        <v>10252</v>
      </c>
      <c r="AA1386" s="735" t="s">
        <v>10253</v>
      </c>
      <c r="AB1386" s="734" t="s">
        <v>10249</v>
      </c>
      <c r="AC1386" s="734"/>
      <c r="AD1386" s="734">
        <v>19220</v>
      </c>
      <c r="AE1386" s="734" t="s">
        <v>10250</v>
      </c>
      <c r="AF1386" s="734" t="s">
        <v>10252</v>
      </c>
      <c r="AG1386" s="735"/>
      <c r="AH1386" s="735"/>
      <c r="AI1386" s="735"/>
      <c r="AJ1386" s="735"/>
      <c r="AK1386" s="874" t="s">
        <v>10254</v>
      </c>
      <c r="AL1386" s="735" t="s">
        <v>10255</v>
      </c>
      <c r="AM1386" s="738"/>
      <c r="AN1386" s="738"/>
      <c r="AO1386" s="772"/>
      <c r="AP1386" s="740" t="s">
        <v>737</v>
      </c>
      <c r="AQ1386" s="862" t="s">
        <v>737</v>
      </c>
      <c r="AR1386" s="691"/>
      <c r="AS1386" s="862"/>
      <c r="AT1386" s="862"/>
      <c r="AU1386" s="765" t="s">
        <v>763</v>
      </c>
      <c r="AV1386" s="765" t="s">
        <v>763</v>
      </c>
      <c r="AW1386" s="766" t="s">
        <v>763</v>
      </c>
      <c r="AX1386" s="863"/>
      <c r="AY1386" s="865"/>
      <c r="AZ1386" s="862"/>
      <c r="BA1386" s="734" t="s">
        <v>10256</v>
      </c>
      <c r="BB1386" s="734"/>
      <c r="BC1386" s="735"/>
      <c r="BD1386" s="735"/>
      <c r="BE1386" s="751" t="s">
        <v>2209</v>
      </c>
      <c r="BF1386" s="730" t="s">
        <v>1013</v>
      </c>
      <c r="BG1386" s="746" t="s">
        <v>737</v>
      </c>
      <c r="BH1386" s="746"/>
      <c r="BI1386" s="747"/>
    </row>
    <row r="1387" spans="1:61" ht="40.15" customHeight="1">
      <c r="A1387" s="879">
        <v>860780717</v>
      </c>
      <c r="B1387" s="880">
        <v>86</v>
      </c>
      <c r="C1387" s="727" t="s">
        <v>713</v>
      </c>
      <c r="D1387" s="727"/>
      <c r="E1387" s="728" t="s">
        <v>714</v>
      </c>
      <c r="F1387" s="728"/>
      <c r="G1387" s="727" t="s">
        <v>747</v>
      </c>
      <c r="H1387" s="727" t="s">
        <v>748</v>
      </c>
      <c r="I1387" s="730">
        <v>500</v>
      </c>
      <c r="J1387" s="727" t="s">
        <v>749</v>
      </c>
      <c r="K1387" s="939" t="s">
        <v>10257</v>
      </c>
      <c r="L1387" s="945">
        <v>860791151</v>
      </c>
      <c r="M1387" s="733" t="s">
        <v>10258</v>
      </c>
      <c r="N1387" s="769" t="s">
        <v>10259</v>
      </c>
      <c r="O1387" s="734" t="s">
        <v>10260</v>
      </c>
      <c r="P1387" s="734"/>
      <c r="Q1387" s="727"/>
      <c r="R1387" s="736">
        <v>86800</v>
      </c>
      <c r="S1387" s="734" t="s">
        <v>809</v>
      </c>
      <c r="T1387" s="728" t="s">
        <v>6571</v>
      </c>
      <c r="U1387" s="737" t="s">
        <v>10261</v>
      </c>
      <c r="V1387" s="727" t="s">
        <v>724</v>
      </c>
      <c r="W1387" s="727" t="s">
        <v>9138</v>
      </c>
      <c r="X1387" s="727" t="s">
        <v>9139</v>
      </c>
      <c r="Y1387" s="727" t="s">
        <v>727</v>
      </c>
      <c r="Z1387" s="734" t="s">
        <v>10262</v>
      </c>
      <c r="AA1387" s="727"/>
      <c r="AB1387" s="734" t="s">
        <v>10260</v>
      </c>
      <c r="AC1387" s="734"/>
      <c r="AD1387" s="734">
        <v>86800</v>
      </c>
      <c r="AE1387" s="734" t="s">
        <v>10263</v>
      </c>
      <c r="AF1387" s="734" t="s">
        <v>10262</v>
      </c>
      <c r="AG1387" s="727"/>
      <c r="AH1387" s="727"/>
      <c r="AI1387" s="727"/>
      <c r="AJ1387" s="727"/>
      <c r="AK1387" s="727"/>
      <c r="AL1387" s="727"/>
      <c r="AM1387" s="738"/>
      <c r="AN1387" s="738"/>
      <c r="AO1387" s="739"/>
      <c r="AP1387" s="691" t="s">
        <v>734</v>
      </c>
      <c r="AQ1387" s="781" t="s">
        <v>734</v>
      </c>
      <c r="AR1387" s="742" t="s">
        <v>748</v>
      </c>
      <c r="AS1387" s="781" t="s">
        <v>10264</v>
      </c>
      <c r="AT1387" s="781"/>
      <c r="AU1387" s="743">
        <v>44562</v>
      </c>
      <c r="AV1387" s="743">
        <v>46387</v>
      </c>
      <c r="AW1387" s="744" t="s">
        <v>1429</v>
      </c>
      <c r="AX1387" s="940">
        <v>44561</v>
      </c>
      <c r="AY1387" s="781" t="s">
        <v>869</v>
      </c>
      <c r="AZ1387" s="781" t="s">
        <v>737</v>
      </c>
      <c r="BA1387" s="727" t="s">
        <v>10265</v>
      </c>
      <c r="BB1387" s="727"/>
      <c r="BC1387" s="734"/>
      <c r="BD1387" s="734"/>
      <c r="BE1387" s="735" t="s">
        <v>713</v>
      </c>
      <c r="BF1387" s="723" t="s">
        <v>738</v>
      </c>
      <c r="BG1387" s="746" t="s">
        <v>737</v>
      </c>
      <c r="BH1387" s="746"/>
      <c r="BI1387" s="747"/>
    </row>
    <row r="1388" spans="1:61" ht="47.25" customHeight="1">
      <c r="A1388" s="749">
        <v>400008819</v>
      </c>
      <c r="B1388" s="827">
        <v>40</v>
      </c>
      <c r="C1388" s="727" t="s">
        <v>713</v>
      </c>
      <c r="D1388" s="727"/>
      <c r="E1388" s="753" t="s">
        <v>1149</v>
      </c>
      <c r="F1388" s="752"/>
      <c r="G1388" s="736" t="s">
        <v>715</v>
      </c>
      <c r="H1388" s="754" t="s">
        <v>715</v>
      </c>
      <c r="I1388" s="755">
        <v>255</v>
      </c>
      <c r="J1388" s="756" t="s">
        <v>968</v>
      </c>
      <c r="K1388" s="778" t="s">
        <v>10266</v>
      </c>
      <c r="L1388" s="758">
        <v>400011318</v>
      </c>
      <c r="M1388" s="733" t="s">
        <v>10267</v>
      </c>
      <c r="N1388" s="769" t="s">
        <v>10268</v>
      </c>
      <c r="O1388" s="734" t="s">
        <v>10269</v>
      </c>
      <c r="P1388" s="760"/>
      <c r="Q1388" s="736"/>
      <c r="R1388" s="736">
        <v>40990</v>
      </c>
      <c r="S1388" s="761" t="s">
        <v>1176</v>
      </c>
      <c r="T1388" s="728" t="s">
        <v>6571</v>
      </c>
      <c r="U1388" s="737" t="s">
        <v>10270</v>
      </c>
      <c r="V1388" s="736"/>
      <c r="W1388" s="736"/>
      <c r="X1388" s="736"/>
      <c r="Y1388" s="736"/>
      <c r="Z1388" s="736" t="s">
        <v>10271</v>
      </c>
      <c r="AA1388" s="736"/>
      <c r="AB1388" s="734" t="s">
        <v>10269</v>
      </c>
      <c r="AC1388" s="736"/>
      <c r="AD1388" s="736">
        <v>40990</v>
      </c>
      <c r="AE1388" s="734" t="s">
        <v>5829</v>
      </c>
      <c r="AF1388" s="736" t="s">
        <v>10272</v>
      </c>
      <c r="AG1388" s="736"/>
      <c r="AH1388" s="736"/>
      <c r="AI1388" s="736"/>
      <c r="AJ1388" s="734"/>
      <c r="AK1388" s="736"/>
      <c r="AL1388" s="736"/>
      <c r="AM1388" s="763"/>
      <c r="AN1388" s="738"/>
      <c r="AO1388" s="739"/>
      <c r="AP1388" s="740" t="s">
        <v>734</v>
      </c>
      <c r="AQ1388" s="742" t="s">
        <v>734</v>
      </c>
      <c r="AR1388" s="742" t="s">
        <v>715</v>
      </c>
      <c r="AS1388" s="775" t="s">
        <v>10273</v>
      </c>
      <c r="AT1388" s="742"/>
      <c r="AU1388" s="743">
        <v>43101</v>
      </c>
      <c r="AV1388" s="743">
        <v>44926</v>
      </c>
      <c r="AW1388" s="744">
        <v>40</v>
      </c>
      <c r="AX1388" s="743">
        <v>43100</v>
      </c>
      <c r="AY1388" s="742" t="s">
        <v>869</v>
      </c>
      <c r="AZ1388" s="743"/>
      <c r="BA1388" s="734"/>
      <c r="BB1388" s="736"/>
      <c r="BC1388" s="736"/>
      <c r="BD1388" s="736"/>
      <c r="BE1388" s="767" t="s">
        <v>1160</v>
      </c>
      <c r="BF1388" s="794" t="s">
        <v>902</v>
      </c>
      <c r="BG1388" s="746" t="s">
        <v>737</v>
      </c>
      <c r="BH1388" s="746"/>
      <c r="BI1388" s="747"/>
    </row>
    <row r="1389" spans="1:61" ht="49.15" customHeight="1">
      <c r="A1389" s="749">
        <v>640780292</v>
      </c>
      <c r="B1389" s="750">
        <v>64</v>
      </c>
      <c r="C1389" s="751" t="s">
        <v>745</v>
      </c>
      <c r="D1389" s="752"/>
      <c r="E1389" s="753" t="s">
        <v>746</v>
      </c>
      <c r="F1389" s="752"/>
      <c r="G1389" s="736" t="s">
        <v>747</v>
      </c>
      <c r="H1389" s="754" t="s">
        <v>748</v>
      </c>
      <c r="I1389" s="755">
        <v>500</v>
      </c>
      <c r="J1389" s="756" t="s">
        <v>749</v>
      </c>
      <c r="K1389" s="757" t="s">
        <v>10274</v>
      </c>
      <c r="L1389" s="758">
        <v>640020707</v>
      </c>
      <c r="M1389" s="733" t="s">
        <v>10275</v>
      </c>
      <c r="N1389" s="769" t="s">
        <v>10275</v>
      </c>
      <c r="O1389" s="734" t="s">
        <v>1401</v>
      </c>
      <c r="P1389" s="734"/>
      <c r="Q1389" s="736"/>
      <c r="R1389" s="736">
        <v>64220</v>
      </c>
      <c r="S1389" s="761" t="s">
        <v>10276</v>
      </c>
      <c r="T1389" s="728" t="s">
        <v>879</v>
      </c>
      <c r="U1389" s="737" t="s">
        <v>10277</v>
      </c>
      <c r="V1389" s="736"/>
      <c r="W1389" s="736"/>
      <c r="X1389" s="736"/>
      <c r="Y1389" s="736"/>
      <c r="Z1389" s="736" t="s">
        <v>10278</v>
      </c>
      <c r="AA1389" s="734" t="s">
        <v>10279</v>
      </c>
      <c r="AB1389" s="734" t="s">
        <v>10280</v>
      </c>
      <c r="AC1389" s="736"/>
      <c r="AD1389" s="736">
        <v>64220</v>
      </c>
      <c r="AE1389" s="734" t="s">
        <v>10276</v>
      </c>
      <c r="AF1389" s="736" t="s">
        <v>10281</v>
      </c>
      <c r="AG1389" s="736"/>
      <c r="AH1389" s="736"/>
      <c r="AI1389" s="736"/>
      <c r="AJ1389" s="736"/>
      <c r="AK1389" s="736"/>
      <c r="AL1389" s="736"/>
      <c r="AM1389" s="763"/>
      <c r="AN1389" s="738"/>
      <c r="AO1389" s="764"/>
      <c r="AP1389" s="691" t="s">
        <v>734</v>
      </c>
      <c r="AQ1389" s="691" t="s">
        <v>737</v>
      </c>
      <c r="AR1389" s="691"/>
      <c r="AS1389" s="752"/>
      <c r="AT1389" s="691"/>
      <c r="AU1389" s="765" t="s">
        <v>763</v>
      </c>
      <c r="AV1389" s="765" t="s">
        <v>763</v>
      </c>
      <c r="AW1389" s="766" t="s">
        <v>764</v>
      </c>
      <c r="AX1389" s="765"/>
      <c r="AY1389" s="691"/>
      <c r="AZ1389" s="752"/>
      <c r="BA1389" s="734"/>
      <c r="BB1389" s="736"/>
      <c r="BC1389" s="736"/>
      <c r="BD1389" s="736"/>
      <c r="BE1389" s="767" t="s">
        <v>765</v>
      </c>
      <c r="BF1389" s="794" t="s">
        <v>766</v>
      </c>
      <c r="BG1389" s="746" t="s">
        <v>737</v>
      </c>
      <c r="BH1389" s="746"/>
      <c r="BI1389" s="747"/>
    </row>
    <row r="1390" spans="1:61" ht="48.6" customHeight="1">
      <c r="A1390" s="828">
        <v>790018204</v>
      </c>
      <c r="B1390" s="784">
        <v>79</v>
      </c>
      <c r="C1390" s="734" t="s">
        <v>825</v>
      </c>
      <c r="D1390" s="728"/>
      <c r="E1390" s="753" t="s">
        <v>826</v>
      </c>
      <c r="F1390" s="785"/>
      <c r="G1390" s="736" t="s">
        <v>715</v>
      </c>
      <c r="H1390" s="736" t="s">
        <v>715</v>
      </c>
      <c r="I1390" s="773">
        <v>437</v>
      </c>
      <c r="J1390" s="734" t="s">
        <v>990</v>
      </c>
      <c r="K1390" s="769" t="s">
        <v>10282</v>
      </c>
      <c r="L1390" s="786">
        <v>790014898</v>
      </c>
      <c r="M1390" s="733" t="s">
        <v>10283</v>
      </c>
      <c r="N1390" s="769" t="s">
        <v>10284</v>
      </c>
      <c r="O1390" s="734" t="s">
        <v>10285</v>
      </c>
      <c r="P1390" s="734"/>
      <c r="Q1390" s="734"/>
      <c r="R1390" s="736">
        <v>79510</v>
      </c>
      <c r="S1390" s="734" t="s">
        <v>8195</v>
      </c>
      <c r="T1390" s="728" t="s">
        <v>6571</v>
      </c>
      <c r="U1390" s="737" t="s">
        <v>10286</v>
      </c>
      <c r="V1390" s="736"/>
      <c r="W1390" s="734"/>
      <c r="X1390" s="736"/>
      <c r="Y1390" s="736"/>
      <c r="Z1390" s="736" t="s">
        <v>10287</v>
      </c>
      <c r="AA1390" s="736"/>
      <c r="AB1390" s="734" t="s">
        <v>10285</v>
      </c>
      <c r="AC1390" s="736"/>
      <c r="AD1390" s="736">
        <v>79510</v>
      </c>
      <c r="AE1390" s="734" t="s">
        <v>8195</v>
      </c>
      <c r="AF1390" s="736" t="s">
        <v>10287</v>
      </c>
      <c r="AG1390" s="853"/>
      <c r="AH1390" s="853"/>
      <c r="AI1390" s="853"/>
      <c r="AJ1390" s="853"/>
      <c r="AK1390" s="853"/>
      <c r="AL1390" s="853"/>
      <c r="AM1390" s="763"/>
      <c r="AN1390" s="738"/>
      <c r="AO1390" s="765"/>
      <c r="AP1390" s="740" t="s">
        <v>737</v>
      </c>
      <c r="AQ1390" s="752" t="s">
        <v>737</v>
      </c>
      <c r="AR1390" s="691"/>
      <c r="AS1390" s="752"/>
      <c r="AT1390" s="691"/>
      <c r="AU1390" s="765" t="s">
        <v>763</v>
      </c>
      <c r="AV1390" s="765" t="s">
        <v>763</v>
      </c>
      <c r="AW1390" s="766" t="s">
        <v>763</v>
      </c>
      <c r="AX1390" s="765"/>
      <c r="AY1390" s="691"/>
      <c r="AZ1390" s="752"/>
      <c r="BA1390" s="791"/>
      <c r="BB1390" s="793"/>
      <c r="BC1390" s="793"/>
      <c r="BD1390" s="793"/>
      <c r="BE1390" s="791" t="s">
        <v>825</v>
      </c>
      <c r="BF1390" s="785" t="s">
        <v>826</v>
      </c>
      <c r="BG1390" s="746" t="s">
        <v>737</v>
      </c>
      <c r="BH1390" s="746"/>
      <c r="BI1390" s="747"/>
    </row>
    <row r="1391" spans="1:61" ht="40.15" customHeight="1">
      <c r="A1391" s="846">
        <v>170803274</v>
      </c>
      <c r="B1391" s="834">
        <v>17</v>
      </c>
      <c r="C1391" s="734" t="s">
        <v>1524</v>
      </c>
      <c r="D1391" s="753"/>
      <c r="E1391" s="753" t="s">
        <v>1035</v>
      </c>
      <c r="F1391" s="785"/>
      <c r="G1391" s="754" t="s">
        <v>747</v>
      </c>
      <c r="H1391" s="754" t="s">
        <v>748</v>
      </c>
      <c r="I1391" s="847">
        <v>500</v>
      </c>
      <c r="J1391" s="843" t="s">
        <v>749</v>
      </c>
      <c r="K1391" s="848" t="s">
        <v>10288</v>
      </c>
      <c r="L1391" s="786">
        <v>170020440</v>
      </c>
      <c r="M1391" s="733" t="s">
        <v>10289</v>
      </c>
      <c r="N1391" s="769" t="s">
        <v>10289</v>
      </c>
      <c r="O1391" s="734" t="s">
        <v>10290</v>
      </c>
      <c r="P1391" s="734"/>
      <c r="Q1391" s="760"/>
      <c r="R1391" s="736">
        <v>17300</v>
      </c>
      <c r="S1391" s="760" t="s">
        <v>2622</v>
      </c>
      <c r="T1391" s="728" t="s">
        <v>2084</v>
      </c>
      <c r="U1391" s="737" t="s">
        <v>10291</v>
      </c>
      <c r="V1391" s="736"/>
      <c r="W1391" s="734"/>
      <c r="X1391" s="736"/>
      <c r="Y1391" s="736"/>
      <c r="Z1391" s="736" t="s">
        <v>10292</v>
      </c>
      <c r="AA1391" s="736"/>
      <c r="AB1391" s="734" t="s">
        <v>10290</v>
      </c>
      <c r="AC1391" s="736"/>
      <c r="AD1391" s="736">
        <v>17300</v>
      </c>
      <c r="AE1391" s="734" t="s">
        <v>2622</v>
      </c>
      <c r="AF1391" s="736" t="s">
        <v>10292</v>
      </c>
      <c r="AG1391" s="734"/>
      <c r="AH1391" s="734"/>
      <c r="AI1391" s="734"/>
      <c r="AJ1391" s="734"/>
      <c r="AK1391" s="734"/>
      <c r="AL1391" s="734"/>
      <c r="AM1391" s="763"/>
      <c r="AN1391" s="738"/>
      <c r="AO1391" s="858"/>
      <c r="AP1391" s="691" t="s">
        <v>734</v>
      </c>
      <c r="AQ1391" s="775" t="s">
        <v>734</v>
      </c>
      <c r="AR1391" s="742" t="s">
        <v>748</v>
      </c>
      <c r="AS1391" s="775" t="s">
        <v>10293</v>
      </c>
      <c r="AT1391" s="742"/>
      <c r="AU1391" s="743">
        <v>45292</v>
      </c>
      <c r="AV1391" s="743">
        <v>47453</v>
      </c>
      <c r="AW1391" s="744">
        <v>17</v>
      </c>
      <c r="AX1391" s="743">
        <v>45411</v>
      </c>
      <c r="AY1391" s="712" t="s">
        <v>869</v>
      </c>
      <c r="AZ1391" s="775"/>
      <c r="BA1391" s="791"/>
      <c r="BB1391" s="793"/>
      <c r="BC1391" s="793" t="s">
        <v>1713</v>
      </c>
      <c r="BD1391" s="793"/>
      <c r="BE1391" s="767" t="s">
        <v>825</v>
      </c>
      <c r="BF1391" s="785" t="s">
        <v>2095</v>
      </c>
      <c r="BG1391" s="746" t="s">
        <v>737</v>
      </c>
      <c r="BH1391" s="746"/>
      <c r="BI1391" s="747"/>
    </row>
    <row r="1392" spans="1:61" ht="40.15" customHeight="1">
      <c r="A1392" s="783">
        <v>790008155</v>
      </c>
      <c r="B1392" s="784">
        <v>79</v>
      </c>
      <c r="C1392" s="734" t="s">
        <v>825</v>
      </c>
      <c r="D1392" s="728"/>
      <c r="E1392" s="753" t="s">
        <v>826</v>
      </c>
      <c r="F1392" s="785"/>
      <c r="G1392" s="771" t="s">
        <v>769</v>
      </c>
      <c r="H1392" s="771" t="s">
        <v>770</v>
      </c>
      <c r="I1392" s="770">
        <v>354</v>
      </c>
      <c r="J1392" s="771" t="s">
        <v>771</v>
      </c>
      <c r="K1392" s="799" t="s">
        <v>10294</v>
      </c>
      <c r="L1392" s="786">
        <v>790000913</v>
      </c>
      <c r="M1392" s="733" t="s">
        <v>10295</v>
      </c>
      <c r="N1392" s="769" t="s">
        <v>10295</v>
      </c>
      <c r="O1392" s="734" t="s">
        <v>10296</v>
      </c>
      <c r="P1392" s="734" t="s">
        <v>10297</v>
      </c>
      <c r="Q1392" s="734"/>
      <c r="R1392" s="736">
        <v>79700</v>
      </c>
      <c r="S1392" s="734" t="s">
        <v>10298</v>
      </c>
      <c r="T1392" s="728" t="s">
        <v>722</v>
      </c>
      <c r="U1392" s="737" t="s">
        <v>10299</v>
      </c>
      <c r="V1392" s="736"/>
      <c r="W1392" s="734"/>
      <c r="X1392" s="736"/>
      <c r="Y1392" s="736"/>
      <c r="Z1392" s="736" t="s">
        <v>10300</v>
      </c>
      <c r="AA1392" s="736"/>
      <c r="AB1392" s="734" t="s">
        <v>10296</v>
      </c>
      <c r="AC1392" s="734" t="s">
        <v>10301</v>
      </c>
      <c r="AD1392" s="736">
        <v>79700</v>
      </c>
      <c r="AE1392" s="734" t="s">
        <v>7422</v>
      </c>
      <c r="AF1392" s="736" t="s">
        <v>10300</v>
      </c>
      <c r="AG1392" s="853"/>
      <c r="AH1392" s="853"/>
      <c r="AI1392" s="853"/>
      <c r="AJ1392" s="853"/>
      <c r="AK1392" s="853"/>
      <c r="AL1392" s="853"/>
      <c r="AM1392" s="763"/>
      <c r="AN1392" s="738"/>
      <c r="AO1392" s="772"/>
      <c r="AP1392" s="789" t="s">
        <v>734</v>
      </c>
      <c r="AQ1392" s="775" t="s">
        <v>734</v>
      </c>
      <c r="AR1392" s="742" t="s">
        <v>771</v>
      </c>
      <c r="AS1392" s="775" t="s">
        <v>10302</v>
      </c>
      <c r="AT1392" s="897" t="s">
        <v>10303</v>
      </c>
      <c r="AU1392" s="743">
        <v>44562</v>
      </c>
      <c r="AV1392" s="743">
        <v>46387</v>
      </c>
      <c r="AW1392" s="744" t="s">
        <v>4840</v>
      </c>
      <c r="AX1392" s="743">
        <v>44531</v>
      </c>
      <c r="AY1392" s="712" t="s">
        <v>869</v>
      </c>
      <c r="AZ1392" s="775" t="s">
        <v>734</v>
      </c>
      <c r="BA1392" s="791"/>
      <c r="BB1392" s="793"/>
      <c r="BC1392" s="793"/>
      <c r="BD1392" s="793"/>
      <c r="BE1392" s="791" t="s">
        <v>825</v>
      </c>
      <c r="BF1392" s="785" t="s">
        <v>826</v>
      </c>
      <c r="BG1392" s="746" t="s">
        <v>737</v>
      </c>
      <c r="BH1392" s="746"/>
      <c r="BI1392" s="747"/>
    </row>
    <row r="1393" spans="1:61" ht="70.5" customHeight="1">
      <c r="A1393" s="795">
        <v>160016143</v>
      </c>
      <c r="B1393" s="742">
        <v>16</v>
      </c>
      <c r="C1393" s="727" t="s">
        <v>926</v>
      </c>
      <c r="D1393" s="727"/>
      <c r="E1393" s="797" t="s">
        <v>927</v>
      </c>
      <c r="F1393" s="798"/>
      <c r="G1393" s="734" t="s">
        <v>769</v>
      </c>
      <c r="H1393" s="734" t="s">
        <v>770</v>
      </c>
      <c r="I1393" s="773">
        <v>209</v>
      </c>
      <c r="J1393" s="727" t="s">
        <v>828</v>
      </c>
      <c r="K1393" s="769" t="s">
        <v>10304</v>
      </c>
      <c r="L1393" s="800">
        <v>160012043</v>
      </c>
      <c r="M1393" s="733" t="s">
        <v>3783</v>
      </c>
      <c r="N1393" s="769" t="s">
        <v>3784</v>
      </c>
      <c r="O1393" s="734" t="s">
        <v>10305</v>
      </c>
      <c r="P1393" s="734" t="s">
        <v>3790</v>
      </c>
      <c r="Q1393" s="734"/>
      <c r="R1393" s="734">
        <v>16710</v>
      </c>
      <c r="S1393" s="734" t="s">
        <v>8853</v>
      </c>
      <c r="T1393" s="728" t="s">
        <v>722</v>
      </c>
      <c r="U1393" s="737" t="s">
        <v>10306</v>
      </c>
      <c r="V1393" s="734"/>
      <c r="W1393" s="734"/>
      <c r="X1393" s="734"/>
      <c r="Y1393" s="734"/>
      <c r="Z1393" s="734" t="s">
        <v>3792</v>
      </c>
      <c r="AA1393" s="801" t="s">
        <v>10307</v>
      </c>
      <c r="AB1393" s="734" t="s">
        <v>3789</v>
      </c>
      <c r="AC1393" s="734" t="s">
        <v>3790</v>
      </c>
      <c r="AD1393" s="734">
        <v>16710</v>
      </c>
      <c r="AE1393" s="734" t="s">
        <v>3791</v>
      </c>
      <c r="AF1393" s="734" t="s">
        <v>3792</v>
      </c>
      <c r="AG1393" s="734"/>
      <c r="AH1393" s="734"/>
      <c r="AI1393" s="734"/>
      <c r="AJ1393" s="734"/>
      <c r="AK1393" s="734"/>
      <c r="AL1393" s="734"/>
      <c r="AM1393" s="802"/>
      <c r="AN1393" s="738"/>
      <c r="AO1393" s="772"/>
      <c r="AP1393" s="691" t="s">
        <v>737</v>
      </c>
      <c r="AQ1393" s="740" t="s">
        <v>737</v>
      </c>
      <c r="AR1393" s="691"/>
      <c r="AS1393" s="691"/>
      <c r="AT1393" s="740"/>
      <c r="AU1393" s="765" t="s">
        <v>763</v>
      </c>
      <c r="AV1393" s="765" t="s">
        <v>763</v>
      </c>
      <c r="AW1393" s="766" t="s">
        <v>763</v>
      </c>
      <c r="AX1393" s="739"/>
      <c r="AY1393" s="691"/>
      <c r="AZ1393" s="691"/>
      <c r="BA1393" s="734" t="s">
        <v>778</v>
      </c>
      <c r="BB1393" s="734" t="s">
        <v>10308</v>
      </c>
      <c r="BC1393" s="734"/>
      <c r="BD1393" s="734"/>
      <c r="BE1393" s="727" t="s">
        <v>946</v>
      </c>
      <c r="BF1393" s="804" t="s">
        <v>947</v>
      </c>
      <c r="BG1393" s="746" t="s">
        <v>737</v>
      </c>
      <c r="BH1393" s="746"/>
      <c r="BI1393" s="747"/>
    </row>
    <row r="1394" spans="1:61" ht="45">
      <c r="A1394" s="805">
        <v>160002234</v>
      </c>
      <c r="B1394" s="712">
        <v>16</v>
      </c>
      <c r="C1394" s="727" t="s">
        <v>926</v>
      </c>
      <c r="D1394" s="727"/>
      <c r="E1394" s="797" t="s">
        <v>927</v>
      </c>
      <c r="F1394" s="798"/>
      <c r="G1394" s="791" t="s">
        <v>715</v>
      </c>
      <c r="H1394" s="791" t="s">
        <v>715</v>
      </c>
      <c r="I1394" s="730">
        <v>189</v>
      </c>
      <c r="J1394" s="727" t="s">
        <v>1490</v>
      </c>
      <c r="K1394" s="812" t="s">
        <v>10309</v>
      </c>
      <c r="L1394" s="800">
        <v>160006433</v>
      </c>
      <c r="M1394" s="733" t="s">
        <v>10310</v>
      </c>
      <c r="N1394" s="807" t="s">
        <v>10311</v>
      </c>
      <c r="O1394" s="734" t="s">
        <v>10312</v>
      </c>
      <c r="P1394" s="734"/>
      <c r="Q1394" s="791"/>
      <c r="R1394" s="736">
        <v>16000</v>
      </c>
      <c r="S1394" s="734" t="s">
        <v>959</v>
      </c>
      <c r="T1394" s="728" t="s">
        <v>722</v>
      </c>
      <c r="U1394" s="737" t="s">
        <v>10313</v>
      </c>
      <c r="V1394" s="1085"/>
      <c r="W1394" s="798"/>
      <c r="X1394" s="798"/>
      <c r="Y1394" s="798"/>
      <c r="Z1394" s="734" t="s">
        <v>10314</v>
      </c>
      <c r="AA1394" s="808"/>
      <c r="AB1394" s="734" t="s">
        <v>10315</v>
      </c>
      <c r="AC1394" s="734"/>
      <c r="AD1394" s="734">
        <v>16000</v>
      </c>
      <c r="AE1394" s="734" t="s">
        <v>959</v>
      </c>
      <c r="AF1394" s="734" t="s">
        <v>10316</v>
      </c>
      <c r="AG1394" s="798"/>
      <c r="AH1394" s="798"/>
      <c r="AI1394" s="798"/>
      <c r="AJ1394" s="798"/>
      <c r="AK1394" s="798"/>
      <c r="AL1394" s="798"/>
      <c r="AM1394" s="802"/>
      <c r="AN1394" s="802"/>
      <c r="AO1394" s="809"/>
      <c r="AP1394" s="740" t="s">
        <v>734</v>
      </c>
      <c r="AQ1394" s="712" t="s">
        <v>734</v>
      </c>
      <c r="AR1394" s="742" t="s">
        <v>715</v>
      </c>
      <c r="AS1394" s="810" t="s">
        <v>10317</v>
      </c>
      <c r="AT1394" s="712" t="s">
        <v>10318</v>
      </c>
      <c r="AU1394" s="743">
        <v>45292</v>
      </c>
      <c r="AV1394" s="743">
        <v>47118</v>
      </c>
      <c r="AW1394" s="744">
        <v>16</v>
      </c>
      <c r="AX1394" s="743">
        <v>45352</v>
      </c>
      <c r="AY1394" s="810" t="s">
        <v>10319</v>
      </c>
      <c r="AZ1394" s="810" t="s">
        <v>734</v>
      </c>
      <c r="BA1394" s="734"/>
      <c r="BB1394" s="773" t="s">
        <v>10320</v>
      </c>
      <c r="BC1394" s="734"/>
      <c r="BD1394" s="734"/>
      <c r="BE1394" s="727" t="s">
        <v>946</v>
      </c>
      <c r="BF1394" s="804" t="s">
        <v>947</v>
      </c>
      <c r="BG1394" s="746" t="s">
        <v>737</v>
      </c>
      <c r="BH1394" s="746"/>
      <c r="BI1394" s="747"/>
    </row>
    <row r="1395" spans="1:61" ht="36">
      <c r="A1395" s="805">
        <v>160008355</v>
      </c>
      <c r="B1395" s="712">
        <v>16</v>
      </c>
      <c r="C1395" s="727" t="s">
        <v>926</v>
      </c>
      <c r="D1395" s="727"/>
      <c r="E1395" s="797" t="s">
        <v>927</v>
      </c>
      <c r="F1395" s="798"/>
      <c r="G1395" s="791" t="s">
        <v>715</v>
      </c>
      <c r="H1395" s="791" t="s">
        <v>715</v>
      </c>
      <c r="I1395" s="730">
        <v>183</v>
      </c>
      <c r="J1395" s="727" t="s">
        <v>741</v>
      </c>
      <c r="K1395" s="806" t="s">
        <v>10321</v>
      </c>
      <c r="L1395" s="800">
        <v>160006433</v>
      </c>
      <c r="M1395" s="733" t="s">
        <v>10310</v>
      </c>
      <c r="N1395" s="807" t="s">
        <v>10311</v>
      </c>
      <c r="O1395" s="734" t="s">
        <v>10322</v>
      </c>
      <c r="P1395" s="734"/>
      <c r="Q1395" s="791"/>
      <c r="R1395" s="736">
        <v>16000</v>
      </c>
      <c r="S1395" s="734" t="s">
        <v>959</v>
      </c>
      <c r="T1395" s="728" t="s">
        <v>722</v>
      </c>
      <c r="U1395" s="737" t="s">
        <v>10323</v>
      </c>
      <c r="V1395" s="1085" t="s">
        <v>813</v>
      </c>
      <c r="W1395" s="798" t="s">
        <v>10324</v>
      </c>
      <c r="X1395" s="798"/>
      <c r="Y1395" s="798"/>
      <c r="Z1395" s="734" t="s">
        <v>10325</v>
      </c>
      <c r="AA1395" s="808"/>
      <c r="AB1395" s="734" t="s">
        <v>10315</v>
      </c>
      <c r="AC1395" s="734"/>
      <c r="AD1395" s="734">
        <v>16000</v>
      </c>
      <c r="AE1395" s="734" t="s">
        <v>959</v>
      </c>
      <c r="AF1395" s="734" t="s">
        <v>10316</v>
      </c>
      <c r="AG1395" s="798"/>
      <c r="AH1395" s="798"/>
      <c r="AI1395" s="798"/>
      <c r="AJ1395" s="798"/>
      <c r="AK1395" s="798"/>
      <c r="AL1395" s="798"/>
      <c r="AM1395" s="802"/>
      <c r="AN1395" s="802"/>
      <c r="AO1395" s="772"/>
      <c r="AP1395" s="740" t="s">
        <v>734</v>
      </c>
      <c r="AQ1395" s="712" t="s">
        <v>734</v>
      </c>
      <c r="AR1395" s="742" t="s">
        <v>715</v>
      </c>
      <c r="AS1395" s="810" t="s">
        <v>10317</v>
      </c>
      <c r="AT1395" s="712" t="s">
        <v>10318</v>
      </c>
      <c r="AU1395" s="743">
        <v>45292</v>
      </c>
      <c r="AV1395" s="743">
        <v>47118</v>
      </c>
      <c r="AW1395" s="744">
        <v>16</v>
      </c>
      <c r="AX1395" s="743">
        <v>45352</v>
      </c>
      <c r="AY1395" s="810" t="s">
        <v>10319</v>
      </c>
      <c r="AZ1395" s="810" t="s">
        <v>734</v>
      </c>
      <c r="BA1395" s="734"/>
      <c r="BB1395" s="734"/>
      <c r="BC1395" s="734"/>
      <c r="BD1395" s="734"/>
      <c r="BE1395" s="727" t="s">
        <v>946</v>
      </c>
      <c r="BF1395" s="804" t="s">
        <v>947</v>
      </c>
      <c r="BG1395" s="746" t="s">
        <v>737</v>
      </c>
      <c r="BH1395" s="746"/>
      <c r="BI1395" s="747"/>
    </row>
    <row r="1396" spans="1:61" ht="36">
      <c r="A1396" s="805">
        <v>160012225</v>
      </c>
      <c r="B1396" s="712">
        <v>16</v>
      </c>
      <c r="C1396" s="727" t="s">
        <v>926</v>
      </c>
      <c r="D1396" s="727"/>
      <c r="E1396" s="797" t="s">
        <v>927</v>
      </c>
      <c r="F1396" s="798"/>
      <c r="G1396" s="791" t="s">
        <v>715</v>
      </c>
      <c r="H1396" s="791" t="s">
        <v>715</v>
      </c>
      <c r="I1396" s="730">
        <v>182</v>
      </c>
      <c r="J1396" s="727" t="s">
        <v>716</v>
      </c>
      <c r="K1396" s="812" t="s">
        <v>10326</v>
      </c>
      <c r="L1396" s="800">
        <v>160006433</v>
      </c>
      <c r="M1396" s="733" t="s">
        <v>10310</v>
      </c>
      <c r="N1396" s="807" t="s">
        <v>10311</v>
      </c>
      <c r="O1396" s="734" t="s">
        <v>10327</v>
      </c>
      <c r="P1396" s="734"/>
      <c r="Q1396" s="791"/>
      <c r="R1396" s="736">
        <v>16000</v>
      </c>
      <c r="S1396" s="734" t="s">
        <v>959</v>
      </c>
      <c r="T1396" s="728" t="s">
        <v>722</v>
      </c>
      <c r="U1396" s="737" t="s">
        <v>10313</v>
      </c>
      <c r="V1396" s="1085" t="s">
        <v>724</v>
      </c>
      <c r="W1396" s="798" t="s">
        <v>10328</v>
      </c>
      <c r="X1396" s="798" t="s">
        <v>6454</v>
      </c>
      <c r="Y1396" s="798"/>
      <c r="Z1396" s="734" t="s">
        <v>10329</v>
      </c>
      <c r="AA1396" s="798"/>
      <c r="AB1396" s="734" t="s">
        <v>10315</v>
      </c>
      <c r="AC1396" s="734"/>
      <c r="AD1396" s="734">
        <v>16000</v>
      </c>
      <c r="AE1396" s="734" t="s">
        <v>959</v>
      </c>
      <c r="AF1396" s="734" t="s">
        <v>10316</v>
      </c>
      <c r="AG1396" s="798"/>
      <c r="AH1396" s="798"/>
      <c r="AI1396" s="798"/>
      <c r="AJ1396" s="798"/>
      <c r="AK1396" s="798"/>
      <c r="AL1396" s="798"/>
      <c r="AM1396" s="802"/>
      <c r="AN1396" s="802"/>
      <c r="AO1396" s="772"/>
      <c r="AP1396" s="740" t="s">
        <v>734</v>
      </c>
      <c r="AQ1396" s="712" t="s">
        <v>734</v>
      </c>
      <c r="AR1396" s="742" t="s">
        <v>715</v>
      </c>
      <c r="AS1396" s="810" t="s">
        <v>10317</v>
      </c>
      <c r="AT1396" s="712" t="s">
        <v>10318</v>
      </c>
      <c r="AU1396" s="743">
        <v>45292</v>
      </c>
      <c r="AV1396" s="743">
        <v>47118</v>
      </c>
      <c r="AW1396" s="744">
        <v>16</v>
      </c>
      <c r="AX1396" s="743">
        <v>45352</v>
      </c>
      <c r="AY1396" s="810" t="s">
        <v>10319</v>
      </c>
      <c r="AZ1396" s="810" t="s">
        <v>734</v>
      </c>
      <c r="BA1396" s="734"/>
      <c r="BB1396" s="734" t="s">
        <v>10330</v>
      </c>
      <c r="BC1396" s="734"/>
      <c r="BD1396" s="734"/>
      <c r="BE1396" s="727" t="s">
        <v>946</v>
      </c>
      <c r="BF1396" s="804" t="s">
        <v>947</v>
      </c>
      <c r="BG1396" s="746" t="s">
        <v>737</v>
      </c>
      <c r="BH1396" s="746"/>
      <c r="BI1396" s="747"/>
    </row>
    <row r="1397" spans="1:61" ht="45">
      <c r="A1397" s="1086">
        <v>160013801</v>
      </c>
      <c r="B1397" s="897">
        <v>16</v>
      </c>
      <c r="C1397" s="730" t="s">
        <v>926</v>
      </c>
      <c r="D1397" s="730"/>
      <c r="E1397" s="1087" t="s">
        <v>927</v>
      </c>
      <c r="F1397" s="730"/>
      <c r="G1397" s="773" t="s">
        <v>715</v>
      </c>
      <c r="H1397" s="773" t="s">
        <v>715</v>
      </c>
      <c r="I1397" s="730">
        <v>182</v>
      </c>
      <c r="J1397" s="730" t="s">
        <v>716</v>
      </c>
      <c r="K1397" s="873" t="s">
        <v>10331</v>
      </c>
      <c r="L1397" s="1088">
        <v>160006433</v>
      </c>
      <c r="M1397" s="1089" t="s">
        <v>10310</v>
      </c>
      <c r="N1397" s="1090" t="s">
        <v>10311</v>
      </c>
      <c r="O1397" s="773" t="s">
        <v>10327</v>
      </c>
      <c r="P1397" s="773"/>
      <c r="Q1397" s="773"/>
      <c r="R1397" s="821">
        <v>16000</v>
      </c>
      <c r="S1397" s="773" t="s">
        <v>959</v>
      </c>
      <c r="T1397" s="723" t="s">
        <v>722</v>
      </c>
      <c r="U1397" s="1091" t="s">
        <v>10313</v>
      </c>
      <c r="V1397" s="1092" t="s">
        <v>724</v>
      </c>
      <c r="W1397" s="730" t="s">
        <v>10328</v>
      </c>
      <c r="X1397" s="730" t="s">
        <v>6454</v>
      </c>
      <c r="Y1397" s="730"/>
      <c r="Z1397" s="773" t="s">
        <v>10332</v>
      </c>
      <c r="AA1397" s="730"/>
      <c r="AB1397" s="773" t="s">
        <v>10315</v>
      </c>
      <c r="AC1397" s="773"/>
      <c r="AD1397" s="773">
        <v>16000</v>
      </c>
      <c r="AE1397" s="773" t="s">
        <v>959</v>
      </c>
      <c r="AF1397" s="773" t="s">
        <v>10316</v>
      </c>
      <c r="AG1397" s="730"/>
      <c r="AH1397" s="730"/>
      <c r="AI1397" s="730"/>
      <c r="AJ1397" s="730"/>
      <c r="AK1397" s="730"/>
      <c r="AL1397" s="730"/>
      <c r="AM1397" s="1093">
        <v>46387</v>
      </c>
      <c r="AN1397" s="1093">
        <v>45527</v>
      </c>
      <c r="AO1397" s="1094"/>
      <c r="AP1397" s="839" t="s">
        <v>10333</v>
      </c>
      <c r="AQ1397" s="897" t="s">
        <v>734</v>
      </c>
      <c r="AR1397" s="897" t="s">
        <v>715</v>
      </c>
      <c r="AS1397" s="818" t="s">
        <v>10317</v>
      </c>
      <c r="AT1397" s="897" t="s">
        <v>10334</v>
      </c>
      <c r="AU1397" s="938">
        <v>45292</v>
      </c>
      <c r="AV1397" s="1095">
        <v>47118</v>
      </c>
      <c r="AW1397" s="1003">
        <v>16</v>
      </c>
      <c r="AX1397" s="938">
        <v>45352</v>
      </c>
      <c r="AY1397" s="818" t="s">
        <v>10319</v>
      </c>
      <c r="AZ1397" s="818" t="s">
        <v>734</v>
      </c>
      <c r="BA1397" s="773"/>
      <c r="BB1397" s="773" t="s">
        <v>10335</v>
      </c>
      <c r="BC1397" s="773"/>
      <c r="BD1397" s="773"/>
      <c r="BE1397" s="730" t="s">
        <v>946</v>
      </c>
      <c r="BF1397" s="1087" t="s">
        <v>947</v>
      </c>
      <c r="BG1397" s="746" t="s">
        <v>737</v>
      </c>
      <c r="BH1397" s="837"/>
      <c r="BI1397" s="1096"/>
    </row>
    <row r="1398" spans="1:61" ht="90" customHeight="1">
      <c r="A1398" s="805">
        <v>160016556</v>
      </c>
      <c r="B1398" s="712">
        <v>16</v>
      </c>
      <c r="C1398" s="727" t="s">
        <v>926</v>
      </c>
      <c r="D1398" s="727"/>
      <c r="E1398" s="797" t="s">
        <v>927</v>
      </c>
      <c r="F1398" s="798"/>
      <c r="G1398" s="791" t="s">
        <v>715</v>
      </c>
      <c r="H1398" s="791" t="s">
        <v>715</v>
      </c>
      <c r="I1398" s="730">
        <v>182</v>
      </c>
      <c r="J1398" s="727" t="s">
        <v>716</v>
      </c>
      <c r="K1398" s="812" t="s">
        <v>10336</v>
      </c>
      <c r="L1398" s="800">
        <v>160006433</v>
      </c>
      <c r="M1398" s="733" t="s">
        <v>10310</v>
      </c>
      <c r="N1398" s="807" t="s">
        <v>10311</v>
      </c>
      <c r="O1398" s="734" t="s">
        <v>10322</v>
      </c>
      <c r="P1398" s="734"/>
      <c r="Q1398" s="791"/>
      <c r="R1398" s="736">
        <v>16000</v>
      </c>
      <c r="S1398" s="734" t="s">
        <v>959</v>
      </c>
      <c r="T1398" s="728" t="s">
        <v>722</v>
      </c>
      <c r="U1398" s="737" t="s">
        <v>10337</v>
      </c>
      <c r="V1398" s="1085" t="s">
        <v>813</v>
      </c>
      <c r="W1398" s="798" t="s">
        <v>10338</v>
      </c>
      <c r="X1398" s="798" t="s">
        <v>10339</v>
      </c>
      <c r="Y1398" s="798" t="s">
        <v>954</v>
      </c>
      <c r="Z1398" s="801">
        <v>545612407</v>
      </c>
      <c r="AA1398" s="798"/>
      <c r="AB1398" s="734" t="s">
        <v>10315</v>
      </c>
      <c r="AC1398" s="734"/>
      <c r="AD1398" s="734">
        <v>16000</v>
      </c>
      <c r="AE1398" s="734" t="s">
        <v>959</v>
      </c>
      <c r="AF1398" s="734" t="s">
        <v>10316</v>
      </c>
      <c r="AG1398" s="798"/>
      <c r="AH1398" s="798"/>
      <c r="AI1398" s="798"/>
      <c r="AJ1398" s="798"/>
      <c r="AK1398" s="798"/>
      <c r="AL1398" s="798"/>
      <c r="AM1398" s="802"/>
      <c r="AN1398" s="802"/>
      <c r="AO1398" s="772"/>
      <c r="AP1398" s="740" t="s">
        <v>734</v>
      </c>
      <c r="AQ1398" s="712" t="s">
        <v>734</v>
      </c>
      <c r="AR1398" s="742" t="s">
        <v>715</v>
      </c>
      <c r="AS1398" s="810" t="s">
        <v>10317</v>
      </c>
      <c r="AT1398" s="897" t="s">
        <v>10340</v>
      </c>
      <c r="AU1398" s="743">
        <v>45292</v>
      </c>
      <c r="AV1398" s="743">
        <v>47118</v>
      </c>
      <c r="AW1398" s="744">
        <v>16</v>
      </c>
      <c r="AX1398" s="743">
        <v>45352</v>
      </c>
      <c r="AY1398" s="810" t="s">
        <v>10319</v>
      </c>
      <c r="AZ1398" s="810" t="s">
        <v>734</v>
      </c>
      <c r="BA1398" s="734"/>
      <c r="BB1398" s="734" t="s">
        <v>10341</v>
      </c>
      <c r="BC1398" s="734"/>
      <c r="BD1398" s="734"/>
      <c r="BE1398" s="727" t="s">
        <v>946</v>
      </c>
      <c r="BF1398" s="804"/>
      <c r="BG1398" s="746" t="s">
        <v>737</v>
      </c>
      <c r="BH1398" s="746"/>
      <c r="BI1398" s="747"/>
    </row>
    <row r="1399" spans="1:61" ht="40.15" customHeight="1">
      <c r="A1399" s="805">
        <v>160018248</v>
      </c>
      <c r="B1399" s="712">
        <v>16</v>
      </c>
      <c r="C1399" s="727" t="s">
        <v>926</v>
      </c>
      <c r="D1399" s="727"/>
      <c r="E1399" s="797" t="s">
        <v>927</v>
      </c>
      <c r="F1399" s="798"/>
      <c r="G1399" s="791" t="s">
        <v>715</v>
      </c>
      <c r="H1399" s="791" t="s">
        <v>715</v>
      </c>
      <c r="I1399" s="730">
        <v>370</v>
      </c>
      <c r="J1399" s="816" t="s">
        <v>10108</v>
      </c>
      <c r="K1399" s="812" t="s">
        <v>10342</v>
      </c>
      <c r="L1399" s="800">
        <v>160006433</v>
      </c>
      <c r="M1399" s="733" t="s">
        <v>10310</v>
      </c>
      <c r="N1399" s="807" t="s">
        <v>10311</v>
      </c>
      <c r="O1399" s="734" t="s">
        <v>10343</v>
      </c>
      <c r="P1399" s="734"/>
      <c r="Q1399" s="791"/>
      <c r="R1399" s="736">
        <v>16000</v>
      </c>
      <c r="S1399" s="734" t="s">
        <v>959</v>
      </c>
      <c r="T1399" s="728" t="s">
        <v>722</v>
      </c>
      <c r="U1399" s="737" t="s">
        <v>10313</v>
      </c>
      <c r="V1399" s="1085"/>
      <c r="W1399" s="798"/>
      <c r="X1399" s="798"/>
      <c r="Y1399" s="798"/>
      <c r="Z1399" s="734"/>
      <c r="AA1399" s="798"/>
      <c r="AB1399" s="734" t="s">
        <v>10315</v>
      </c>
      <c r="AC1399" s="734"/>
      <c r="AD1399" s="734">
        <v>16000</v>
      </c>
      <c r="AE1399" s="734" t="s">
        <v>959</v>
      </c>
      <c r="AF1399" s="734" t="s">
        <v>10316</v>
      </c>
      <c r="AG1399" s="798"/>
      <c r="AH1399" s="798"/>
      <c r="AI1399" s="798"/>
      <c r="AJ1399" s="798"/>
      <c r="AK1399" s="798"/>
      <c r="AL1399" s="798"/>
      <c r="AM1399" s="802"/>
      <c r="AN1399" s="802"/>
      <c r="AO1399" s="772">
        <v>45414</v>
      </c>
      <c r="AP1399" s="789" t="s">
        <v>737</v>
      </c>
      <c r="AQ1399" s="691" t="s">
        <v>737</v>
      </c>
      <c r="AR1399" s="691"/>
      <c r="AS1399" s="740"/>
      <c r="AT1399" s="718"/>
      <c r="AU1399" s="765"/>
      <c r="AV1399" s="765"/>
      <c r="AW1399" s="766"/>
      <c r="AX1399" s="765"/>
      <c r="AY1399" s="740"/>
      <c r="AZ1399" s="740"/>
      <c r="BA1399" s="734" t="s">
        <v>10344</v>
      </c>
      <c r="BB1399" s="734" t="s">
        <v>10345</v>
      </c>
      <c r="BC1399" s="734"/>
      <c r="BD1399" s="734"/>
      <c r="BE1399" s="727" t="s">
        <v>946</v>
      </c>
      <c r="BF1399" s="794"/>
      <c r="BG1399" s="746" t="s">
        <v>737</v>
      </c>
      <c r="BH1399" s="746"/>
      <c r="BI1399" s="747"/>
    </row>
    <row r="1400" spans="1:61" ht="73.5" customHeight="1">
      <c r="A1400" s="749">
        <v>640782363</v>
      </c>
      <c r="B1400" s="750">
        <v>64</v>
      </c>
      <c r="C1400" s="753" t="s">
        <v>884</v>
      </c>
      <c r="D1400" s="753"/>
      <c r="E1400" s="753" t="s">
        <v>885</v>
      </c>
      <c r="F1400" s="752"/>
      <c r="G1400" s="736" t="s">
        <v>747</v>
      </c>
      <c r="H1400" s="754" t="s">
        <v>748</v>
      </c>
      <c r="I1400" s="755">
        <v>500</v>
      </c>
      <c r="J1400" s="756" t="s">
        <v>749</v>
      </c>
      <c r="K1400" s="757" t="s">
        <v>10346</v>
      </c>
      <c r="L1400" s="758">
        <v>130029549</v>
      </c>
      <c r="M1400" s="733" t="s">
        <v>10347</v>
      </c>
      <c r="N1400" s="769" t="s">
        <v>10347</v>
      </c>
      <c r="O1400" s="734" t="s">
        <v>10348</v>
      </c>
      <c r="P1400" s="760"/>
      <c r="Q1400" s="736"/>
      <c r="R1400" s="736">
        <v>64140</v>
      </c>
      <c r="S1400" s="761" t="s">
        <v>5966</v>
      </c>
      <c r="T1400" s="728" t="s">
        <v>722</v>
      </c>
      <c r="U1400" s="737" t="s">
        <v>10349</v>
      </c>
      <c r="V1400" s="736"/>
      <c r="W1400" s="736"/>
      <c r="X1400" s="736"/>
      <c r="Y1400" s="736"/>
      <c r="Z1400" s="736" t="s">
        <v>10350</v>
      </c>
      <c r="AA1400" s="736"/>
      <c r="AB1400" s="734" t="s">
        <v>10351</v>
      </c>
      <c r="AC1400" s="736"/>
      <c r="AD1400" s="736">
        <v>13011</v>
      </c>
      <c r="AE1400" s="734" t="s">
        <v>2020</v>
      </c>
      <c r="AF1400" s="736" t="s">
        <v>10352</v>
      </c>
      <c r="AG1400" s="736"/>
      <c r="AH1400" s="736"/>
      <c r="AI1400" s="736"/>
      <c r="AJ1400" s="734"/>
      <c r="AK1400" s="736"/>
      <c r="AL1400" s="736"/>
      <c r="AM1400" s="763"/>
      <c r="AN1400" s="738"/>
      <c r="AO1400" s="739"/>
      <c r="AP1400" s="691" t="s">
        <v>734</v>
      </c>
      <c r="AQ1400" s="742" t="s">
        <v>734</v>
      </c>
      <c r="AR1400" s="742" t="s">
        <v>748</v>
      </c>
      <c r="AS1400" s="742" t="s">
        <v>10353</v>
      </c>
      <c r="AT1400" s="742"/>
      <c r="AU1400" s="743">
        <v>43466</v>
      </c>
      <c r="AV1400" s="743">
        <v>45291</v>
      </c>
      <c r="AW1400" s="744" t="s">
        <v>853</v>
      </c>
      <c r="AX1400" s="743">
        <v>43839</v>
      </c>
      <c r="AY1400" s="742" t="s">
        <v>10354</v>
      </c>
      <c r="AZ1400" s="775" t="s">
        <v>734</v>
      </c>
      <c r="BA1400" s="734"/>
      <c r="BB1400" s="736"/>
      <c r="BC1400" s="736"/>
      <c r="BD1400" s="736"/>
      <c r="BE1400" s="833" t="s">
        <v>1761</v>
      </c>
      <c r="BF1400" s="794" t="s">
        <v>1984</v>
      </c>
      <c r="BG1400" s="746" t="s">
        <v>737</v>
      </c>
      <c r="BH1400" s="746"/>
      <c r="BI1400" s="747"/>
    </row>
    <row r="1401" spans="1:61" ht="67.5" customHeight="1">
      <c r="A1401" s="749">
        <v>640013371</v>
      </c>
      <c r="B1401" s="750">
        <v>64</v>
      </c>
      <c r="C1401" s="753" t="s">
        <v>884</v>
      </c>
      <c r="D1401" s="753"/>
      <c r="E1401" s="753" t="s">
        <v>885</v>
      </c>
      <c r="F1401" s="752"/>
      <c r="G1401" s="736" t="s">
        <v>747</v>
      </c>
      <c r="H1401" s="754" t="s">
        <v>748</v>
      </c>
      <c r="I1401" s="755">
        <v>500</v>
      </c>
      <c r="J1401" s="756" t="s">
        <v>749</v>
      </c>
      <c r="K1401" s="778" t="s">
        <v>10355</v>
      </c>
      <c r="L1401" s="758">
        <v>750050916</v>
      </c>
      <c r="M1401" s="733" t="s">
        <v>10356</v>
      </c>
      <c r="N1401" s="769" t="s">
        <v>10356</v>
      </c>
      <c r="O1401" s="734" t="s">
        <v>10357</v>
      </c>
      <c r="P1401" s="760"/>
      <c r="Q1401" s="736"/>
      <c r="R1401" s="736">
        <v>64160</v>
      </c>
      <c r="S1401" s="761" t="s">
        <v>4102</v>
      </c>
      <c r="T1401" s="728" t="s">
        <v>722</v>
      </c>
      <c r="U1401" s="737" t="s">
        <v>10358</v>
      </c>
      <c r="V1401" s="736"/>
      <c r="W1401" s="736"/>
      <c r="X1401" s="736"/>
      <c r="Y1401" s="736"/>
      <c r="Z1401" s="736" t="s">
        <v>10359</v>
      </c>
      <c r="AA1401" s="736"/>
      <c r="AB1401" s="734" t="s">
        <v>10360</v>
      </c>
      <c r="AC1401" s="736"/>
      <c r="AD1401" s="736">
        <v>75755</v>
      </c>
      <c r="AE1401" s="734" t="s">
        <v>10361</v>
      </c>
      <c r="AF1401" s="736" t="s">
        <v>10362</v>
      </c>
      <c r="AG1401" s="736"/>
      <c r="AH1401" s="736"/>
      <c r="AI1401" s="736"/>
      <c r="AJ1401" s="736"/>
      <c r="AK1401" s="736"/>
      <c r="AL1401" s="736"/>
      <c r="AM1401" s="763"/>
      <c r="AN1401" s="738"/>
      <c r="AO1401" s="739"/>
      <c r="AP1401" s="691" t="s">
        <v>734</v>
      </c>
      <c r="AQ1401" s="742" t="s">
        <v>734</v>
      </c>
      <c r="AR1401" s="742" t="s">
        <v>748</v>
      </c>
      <c r="AS1401" s="775" t="s">
        <v>10363</v>
      </c>
      <c r="AT1401" s="742"/>
      <c r="AU1401" s="743">
        <v>43466</v>
      </c>
      <c r="AV1401" s="743">
        <v>45291</v>
      </c>
      <c r="AW1401" s="744" t="s">
        <v>853</v>
      </c>
      <c r="AX1401" s="743">
        <v>43754</v>
      </c>
      <c r="AY1401" s="742" t="s">
        <v>869</v>
      </c>
      <c r="AZ1401" s="775" t="s">
        <v>734</v>
      </c>
      <c r="BA1401" s="734"/>
      <c r="BB1401" s="736"/>
      <c r="BC1401" s="736"/>
      <c r="BD1401" s="736"/>
      <c r="BE1401" s="833" t="s">
        <v>1761</v>
      </c>
      <c r="BF1401" s="794" t="s">
        <v>1984</v>
      </c>
      <c r="BG1401" s="746" t="s">
        <v>737</v>
      </c>
      <c r="BH1401" s="746"/>
      <c r="BI1401" s="747"/>
    </row>
    <row r="1402" spans="1:61" ht="40.15" customHeight="1">
      <c r="A1402" s="725">
        <v>860009588</v>
      </c>
      <c r="B1402" s="726">
        <v>86</v>
      </c>
      <c r="C1402" s="727" t="s">
        <v>713</v>
      </c>
      <c r="D1402" s="727"/>
      <c r="E1402" s="728" t="s">
        <v>714</v>
      </c>
      <c r="F1402" s="728"/>
      <c r="G1402" s="729" t="s">
        <v>715</v>
      </c>
      <c r="H1402" s="729" t="s">
        <v>715</v>
      </c>
      <c r="I1402" s="730">
        <v>182</v>
      </c>
      <c r="J1402" s="727" t="s">
        <v>716</v>
      </c>
      <c r="K1402" s="731" t="s">
        <v>10364</v>
      </c>
      <c r="L1402" s="732">
        <v>690793435</v>
      </c>
      <c r="M1402" s="733" t="s">
        <v>10365</v>
      </c>
      <c r="N1402" s="731" t="s">
        <v>10365</v>
      </c>
      <c r="O1402" s="734" t="s">
        <v>10366</v>
      </c>
      <c r="P1402" s="734"/>
      <c r="Q1402" s="735"/>
      <c r="R1402" s="736">
        <v>86000</v>
      </c>
      <c r="S1402" s="734" t="s">
        <v>1397</v>
      </c>
      <c r="T1402" s="728" t="s">
        <v>722</v>
      </c>
      <c r="U1402" s="737" t="s">
        <v>10367</v>
      </c>
      <c r="V1402" s="735" t="s">
        <v>724</v>
      </c>
      <c r="W1402" s="735" t="s">
        <v>10368</v>
      </c>
      <c r="X1402" s="735" t="s">
        <v>2355</v>
      </c>
      <c r="Y1402" s="735" t="s">
        <v>727</v>
      </c>
      <c r="Z1402" s="734" t="s">
        <v>10369</v>
      </c>
      <c r="AA1402" s="735" t="s">
        <v>10370</v>
      </c>
      <c r="AB1402" s="734" t="s">
        <v>10371</v>
      </c>
      <c r="AC1402" s="734"/>
      <c r="AD1402" s="734">
        <v>69120</v>
      </c>
      <c r="AE1402" s="734" t="s">
        <v>10372</v>
      </c>
      <c r="AF1402" s="734" t="s">
        <v>10373</v>
      </c>
      <c r="AG1402" s="735"/>
      <c r="AH1402" s="735"/>
      <c r="AI1402" s="735"/>
      <c r="AJ1402" s="735"/>
      <c r="AK1402" s="874" t="s">
        <v>10374</v>
      </c>
      <c r="AL1402" s="735"/>
      <c r="AM1402" s="738"/>
      <c r="AN1402" s="738"/>
      <c r="AO1402" s="739"/>
      <c r="AP1402" s="740" t="s">
        <v>737</v>
      </c>
      <c r="AQ1402" s="862" t="s">
        <v>737</v>
      </c>
      <c r="AR1402" s="691"/>
      <c r="AS1402" s="862"/>
      <c r="AT1402" s="862"/>
      <c r="AU1402" s="765" t="s">
        <v>763</v>
      </c>
      <c r="AV1402" s="765" t="s">
        <v>763</v>
      </c>
      <c r="AW1402" s="766" t="s">
        <v>763</v>
      </c>
      <c r="AX1402" s="863"/>
      <c r="AY1402" s="865"/>
      <c r="AZ1402" s="862"/>
      <c r="BA1402" s="734"/>
      <c r="BB1402" s="734" t="s">
        <v>10375</v>
      </c>
      <c r="BC1402" s="735"/>
      <c r="BD1402" s="734"/>
      <c r="BE1402" s="735" t="s">
        <v>713</v>
      </c>
      <c r="BF1402" s="723" t="s">
        <v>738</v>
      </c>
      <c r="BG1402" s="746" t="s">
        <v>737</v>
      </c>
      <c r="BH1402" s="746"/>
      <c r="BI1402" s="747"/>
    </row>
    <row r="1403" spans="1:61" ht="40.15" customHeight="1">
      <c r="A1403" s="749">
        <v>330782871</v>
      </c>
      <c r="B1403" s="825">
        <v>33</v>
      </c>
      <c r="C1403" s="751" t="s">
        <v>1358</v>
      </c>
      <c r="D1403" s="752"/>
      <c r="E1403" s="727" t="s">
        <v>1411</v>
      </c>
      <c r="F1403" s="899"/>
      <c r="G1403" s="736" t="s">
        <v>747</v>
      </c>
      <c r="H1403" s="754" t="s">
        <v>748</v>
      </c>
      <c r="I1403" s="755">
        <v>500</v>
      </c>
      <c r="J1403" s="756" t="s">
        <v>749</v>
      </c>
      <c r="K1403" s="757" t="s">
        <v>10376</v>
      </c>
      <c r="L1403" s="758">
        <v>330001066</v>
      </c>
      <c r="M1403" s="733" t="s">
        <v>10377</v>
      </c>
      <c r="N1403" s="769" t="s">
        <v>10377</v>
      </c>
      <c r="O1403" s="734" t="s">
        <v>10378</v>
      </c>
      <c r="P1403" s="734" t="s">
        <v>10379</v>
      </c>
      <c r="Q1403" s="736"/>
      <c r="R1403" s="736">
        <v>33341</v>
      </c>
      <c r="S1403" s="761" t="s">
        <v>10380</v>
      </c>
      <c r="T1403" s="728" t="s">
        <v>722</v>
      </c>
      <c r="U1403" s="737" t="s">
        <v>10381</v>
      </c>
      <c r="V1403" s="736"/>
      <c r="W1403" s="736"/>
      <c r="X1403" s="736"/>
      <c r="Y1403" s="736"/>
      <c r="Z1403" s="736" t="s">
        <v>10382</v>
      </c>
      <c r="AA1403" s="736"/>
      <c r="AB1403" s="734" t="s">
        <v>10378</v>
      </c>
      <c r="AC1403" s="736" t="s">
        <v>10379</v>
      </c>
      <c r="AD1403" s="736">
        <v>33341</v>
      </c>
      <c r="AE1403" s="734" t="s">
        <v>10383</v>
      </c>
      <c r="AF1403" s="736" t="s">
        <v>10382</v>
      </c>
      <c r="AG1403" s="736"/>
      <c r="AH1403" s="736"/>
      <c r="AI1403" s="736"/>
      <c r="AJ1403" s="736"/>
      <c r="AK1403" s="736"/>
      <c r="AL1403" s="736"/>
      <c r="AM1403" s="763"/>
      <c r="AN1403" s="738"/>
      <c r="AO1403" s="764"/>
      <c r="AP1403" s="691" t="s">
        <v>734</v>
      </c>
      <c r="AQ1403" s="691" t="s">
        <v>737</v>
      </c>
      <c r="AR1403" s="691"/>
      <c r="AS1403" s="752"/>
      <c r="AT1403" s="691"/>
      <c r="AU1403" s="765" t="s">
        <v>763</v>
      </c>
      <c r="AV1403" s="765" t="s">
        <v>763</v>
      </c>
      <c r="AW1403" s="766" t="s">
        <v>763</v>
      </c>
      <c r="AX1403" s="765"/>
      <c r="AY1403" s="691"/>
      <c r="AZ1403" s="752"/>
      <c r="BA1403" s="734"/>
      <c r="BB1403" s="736"/>
      <c r="BC1403" s="736"/>
      <c r="BD1403" s="736"/>
      <c r="BE1403" s="767" t="s">
        <v>1941</v>
      </c>
      <c r="BF1403" s="753" t="s">
        <v>1942</v>
      </c>
      <c r="BG1403" s="746" t="s">
        <v>737</v>
      </c>
      <c r="BH1403" s="746"/>
      <c r="BI1403" s="747"/>
    </row>
    <row r="1404" spans="1:61" ht="40.15" customHeight="1">
      <c r="A1404" s="795">
        <v>160004115</v>
      </c>
      <c r="B1404" s="742">
        <v>16</v>
      </c>
      <c r="C1404" s="727" t="s">
        <v>842</v>
      </c>
      <c r="D1404" s="727"/>
      <c r="E1404" s="797" t="s">
        <v>927</v>
      </c>
      <c r="F1404" s="798"/>
      <c r="G1404" s="791" t="s">
        <v>747</v>
      </c>
      <c r="H1404" s="791" t="s">
        <v>748</v>
      </c>
      <c r="I1404" s="773">
        <v>500</v>
      </c>
      <c r="J1404" s="734" t="s">
        <v>749</v>
      </c>
      <c r="K1404" s="799" t="s">
        <v>10384</v>
      </c>
      <c r="L1404" s="800">
        <v>750721235</v>
      </c>
      <c r="M1404" s="733" t="s">
        <v>10385</v>
      </c>
      <c r="N1404" s="769" t="s">
        <v>10386</v>
      </c>
      <c r="O1404" s="734" t="s">
        <v>10387</v>
      </c>
      <c r="P1404" s="734"/>
      <c r="Q1404" s="734"/>
      <c r="R1404" s="736">
        <v>16200</v>
      </c>
      <c r="S1404" s="734" t="s">
        <v>1657</v>
      </c>
      <c r="T1404" s="728" t="s">
        <v>722</v>
      </c>
      <c r="U1404" s="737" t="s">
        <v>10388</v>
      </c>
      <c r="V1404" s="1013"/>
      <c r="W1404" s="734"/>
      <c r="X1404" s="734"/>
      <c r="Y1404" s="734"/>
      <c r="Z1404" s="734" t="s">
        <v>10389</v>
      </c>
      <c r="AA1404" s="801"/>
      <c r="AB1404" s="734" t="s">
        <v>10390</v>
      </c>
      <c r="AC1404" s="734"/>
      <c r="AD1404" s="734">
        <v>75003</v>
      </c>
      <c r="AE1404" s="734" t="s">
        <v>1982</v>
      </c>
      <c r="AF1404" s="734" t="s">
        <v>10391</v>
      </c>
      <c r="AG1404" s="734"/>
      <c r="AH1404" s="734"/>
      <c r="AI1404" s="734"/>
      <c r="AJ1404" s="734"/>
      <c r="AK1404" s="734"/>
      <c r="AL1404" s="734"/>
      <c r="AM1404" s="802"/>
      <c r="AN1404" s="738"/>
      <c r="AO1404" s="739"/>
      <c r="AP1404" s="691" t="s">
        <v>734</v>
      </c>
      <c r="AQ1404" s="712" t="s">
        <v>734</v>
      </c>
      <c r="AR1404" s="742" t="s">
        <v>748</v>
      </c>
      <c r="AS1404" s="742" t="s">
        <v>10392</v>
      </c>
      <c r="AT1404" s="712"/>
      <c r="AU1404" s="743">
        <v>44562</v>
      </c>
      <c r="AV1404" s="743">
        <v>46387</v>
      </c>
      <c r="AW1404" s="744">
        <v>16</v>
      </c>
      <c r="AX1404" s="803">
        <v>44561</v>
      </c>
      <c r="AY1404" s="742" t="s">
        <v>10393</v>
      </c>
      <c r="AZ1404" s="742" t="s">
        <v>734</v>
      </c>
      <c r="BA1404" s="734"/>
      <c r="BB1404" s="734"/>
      <c r="BC1404" s="734"/>
      <c r="BD1404" s="734"/>
      <c r="BE1404" s="845" t="s">
        <v>1693</v>
      </c>
      <c r="BF1404" s="804" t="s">
        <v>947</v>
      </c>
      <c r="BG1404" s="746" t="s">
        <v>737</v>
      </c>
      <c r="BH1404" s="746"/>
      <c r="BI1404" s="747"/>
    </row>
    <row r="1405" spans="1:61" ht="40.15" customHeight="1">
      <c r="A1405" s="795">
        <v>160004131</v>
      </c>
      <c r="B1405" s="742">
        <v>16</v>
      </c>
      <c r="C1405" s="727" t="s">
        <v>842</v>
      </c>
      <c r="D1405" s="727"/>
      <c r="E1405" s="797" t="s">
        <v>927</v>
      </c>
      <c r="F1405" s="798"/>
      <c r="G1405" s="791" t="s">
        <v>747</v>
      </c>
      <c r="H1405" s="791" t="s">
        <v>748</v>
      </c>
      <c r="I1405" s="773">
        <v>500</v>
      </c>
      <c r="J1405" s="734" t="s">
        <v>749</v>
      </c>
      <c r="K1405" s="769" t="s">
        <v>10394</v>
      </c>
      <c r="L1405" s="800">
        <v>750721235</v>
      </c>
      <c r="M1405" s="733" t="s">
        <v>10385</v>
      </c>
      <c r="N1405" s="769" t="s">
        <v>10386</v>
      </c>
      <c r="O1405" s="734" t="s">
        <v>10395</v>
      </c>
      <c r="P1405" s="734"/>
      <c r="Q1405" s="734"/>
      <c r="R1405" s="736">
        <v>16100</v>
      </c>
      <c r="S1405" s="734" t="s">
        <v>6779</v>
      </c>
      <c r="T1405" s="728" t="s">
        <v>722</v>
      </c>
      <c r="U1405" s="737" t="s">
        <v>10396</v>
      </c>
      <c r="V1405" s="1013"/>
      <c r="W1405" s="734"/>
      <c r="X1405" s="734"/>
      <c r="Y1405" s="734"/>
      <c r="Z1405" s="734" t="s">
        <v>10397</v>
      </c>
      <c r="AA1405" s="801"/>
      <c r="AB1405" s="734" t="s">
        <v>10390</v>
      </c>
      <c r="AC1405" s="734"/>
      <c r="AD1405" s="734">
        <v>75003</v>
      </c>
      <c r="AE1405" s="734" t="s">
        <v>1982</v>
      </c>
      <c r="AF1405" s="734" t="s">
        <v>10391</v>
      </c>
      <c r="AG1405" s="734"/>
      <c r="AH1405" s="734"/>
      <c r="AI1405" s="734"/>
      <c r="AJ1405" s="734"/>
      <c r="AK1405" s="734"/>
      <c r="AL1405" s="734"/>
      <c r="AM1405" s="802"/>
      <c r="AN1405" s="738"/>
      <c r="AO1405" s="739"/>
      <c r="AP1405" s="691" t="s">
        <v>734</v>
      </c>
      <c r="AQ1405" s="712" t="s">
        <v>734</v>
      </c>
      <c r="AR1405" s="742" t="s">
        <v>748</v>
      </c>
      <c r="AS1405" s="742" t="s">
        <v>10392</v>
      </c>
      <c r="AT1405" s="712"/>
      <c r="AU1405" s="743">
        <v>44562</v>
      </c>
      <c r="AV1405" s="743">
        <v>46387</v>
      </c>
      <c r="AW1405" s="744">
        <v>16</v>
      </c>
      <c r="AX1405" s="803">
        <v>44561</v>
      </c>
      <c r="AY1405" s="742" t="s">
        <v>10393</v>
      </c>
      <c r="AZ1405" s="742" t="s">
        <v>734</v>
      </c>
      <c r="BA1405" s="734"/>
      <c r="BB1405" s="734"/>
      <c r="BC1405" s="734"/>
      <c r="BD1405" s="734"/>
      <c r="BE1405" s="845" t="s">
        <v>1693</v>
      </c>
      <c r="BF1405" s="804" t="s">
        <v>947</v>
      </c>
      <c r="BG1405" s="746" t="s">
        <v>737</v>
      </c>
      <c r="BH1405" s="746"/>
      <c r="BI1405" s="747"/>
    </row>
    <row r="1406" spans="1:61" ht="40.15" customHeight="1">
      <c r="A1406" s="795">
        <v>160004446</v>
      </c>
      <c r="B1406" s="742">
        <v>16</v>
      </c>
      <c r="C1406" s="727" t="s">
        <v>842</v>
      </c>
      <c r="D1406" s="727"/>
      <c r="E1406" s="797" t="s">
        <v>927</v>
      </c>
      <c r="F1406" s="798"/>
      <c r="G1406" s="791" t="s">
        <v>747</v>
      </c>
      <c r="H1406" s="791" t="s">
        <v>748</v>
      </c>
      <c r="I1406" s="773">
        <v>500</v>
      </c>
      <c r="J1406" s="734" t="s">
        <v>749</v>
      </c>
      <c r="K1406" s="769" t="s">
        <v>10398</v>
      </c>
      <c r="L1406" s="800">
        <v>750721235</v>
      </c>
      <c r="M1406" s="733" t="s">
        <v>10385</v>
      </c>
      <c r="N1406" s="769" t="s">
        <v>10386</v>
      </c>
      <c r="O1406" s="734" t="s">
        <v>10399</v>
      </c>
      <c r="P1406" s="734"/>
      <c r="Q1406" s="734"/>
      <c r="R1406" s="736">
        <v>16460</v>
      </c>
      <c r="S1406" s="734" t="s">
        <v>10400</v>
      </c>
      <c r="T1406" s="728" t="s">
        <v>722</v>
      </c>
      <c r="U1406" s="737" t="s">
        <v>10401</v>
      </c>
      <c r="V1406" s="1013"/>
      <c r="W1406" s="734"/>
      <c r="X1406" s="734"/>
      <c r="Y1406" s="734"/>
      <c r="Z1406" s="734" t="s">
        <v>10402</v>
      </c>
      <c r="AA1406" s="801"/>
      <c r="AB1406" s="734" t="s">
        <v>10390</v>
      </c>
      <c r="AC1406" s="734"/>
      <c r="AD1406" s="734">
        <v>75003</v>
      </c>
      <c r="AE1406" s="734" t="s">
        <v>1982</v>
      </c>
      <c r="AF1406" s="734" t="s">
        <v>10391</v>
      </c>
      <c r="AG1406" s="734"/>
      <c r="AH1406" s="734"/>
      <c r="AI1406" s="734"/>
      <c r="AJ1406" s="734"/>
      <c r="AK1406" s="734"/>
      <c r="AL1406" s="734"/>
      <c r="AM1406" s="802"/>
      <c r="AN1406" s="738"/>
      <c r="AO1406" s="739"/>
      <c r="AP1406" s="691" t="s">
        <v>734</v>
      </c>
      <c r="AQ1406" s="712" t="s">
        <v>734</v>
      </c>
      <c r="AR1406" s="742" t="s">
        <v>748</v>
      </c>
      <c r="AS1406" s="742" t="s">
        <v>10392</v>
      </c>
      <c r="AT1406" s="712"/>
      <c r="AU1406" s="743">
        <v>44562</v>
      </c>
      <c r="AV1406" s="743">
        <v>46387</v>
      </c>
      <c r="AW1406" s="744">
        <v>16</v>
      </c>
      <c r="AX1406" s="803">
        <v>44561</v>
      </c>
      <c r="AY1406" s="742" t="s">
        <v>10393</v>
      </c>
      <c r="AZ1406" s="742" t="s">
        <v>734</v>
      </c>
      <c r="BA1406" s="734"/>
      <c r="BB1406" s="734"/>
      <c r="BC1406" s="734"/>
      <c r="BD1406" s="734"/>
      <c r="BE1406" s="845" t="s">
        <v>1693</v>
      </c>
      <c r="BF1406" s="804" t="s">
        <v>947</v>
      </c>
      <c r="BG1406" s="746" t="s">
        <v>737</v>
      </c>
      <c r="BH1406" s="746"/>
      <c r="BI1406" s="747"/>
    </row>
    <row r="1407" spans="1:61" ht="56.25" customHeight="1">
      <c r="A1407" s="749">
        <v>330786203</v>
      </c>
      <c r="B1407" s="825">
        <v>33</v>
      </c>
      <c r="C1407" s="751" t="s">
        <v>1358</v>
      </c>
      <c r="D1407" s="752"/>
      <c r="E1407" s="727" t="s">
        <v>1411</v>
      </c>
      <c r="F1407" s="899"/>
      <c r="G1407" s="736" t="s">
        <v>747</v>
      </c>
      <c r="H1407" s="754" t="s">
        <v>748</v>
      </c>
      <c r="I1407" s="755">
        <v>500</v>
      </c>
      <c r="J1407" s="756" t="s">
        <v>749</v>
      </c>
      <c r="K1407" s="757" t="s">
        <v>10403</v>
      </c>
      <c r="L1407" s="758">
        <v>750721235</v>
      </c>
      <c r="M1407" s="733" t="s">
        <v>10385</v>
      </c>
      <c r="N1407" s="769" t="s">
        <v>10386</v>
      </c>
      <c r="O1407" s="734" t="s">
        <v>10404</v>
      </c>
      <c r="P1407" s="760"/>
      <c r="Q1407" s="736"/>
      <c r="R1407" s="736">
        <v>33082</v>
      </c>
      <c r="S1407" s="761" t="s">
        <v>1559</v>
      </c>
      <c r="T1407" s="728" t="s">
        <v>722</v>
      </c>
      <c r="U1407" s="737" t="s">
        <v>10405</v>
      </c>
      <c r="V1407" s="1052"/>
      <c r="W1407" s="736"/>
      <c r="X1407" s="736"/>
      <c r="Y1407" s="736"/>
      <c r="Z1407" s="736" t="s">
        <v>10406</v>
      </c>
      <c r="AA1407" s="736"/>
      <c r="AB1407" s="734" t="s">
        <v>10390</v>
      </c>
      <c r="AC1407" s="736"/>
      <c r="AD1407" s="736">
        <v>75003</v>
      </c>
      <c r="AE1407" s="734" t="s">
        <v>1982</v>
      </c>
      <c r="AF1407" s="736" t="s">
        <v>10391</v>
      </c>
      <c r="AG1407" s="736"/>
      <c r="AH1407" s="736"/>
      <c r="AI1407" s="736"/>
      <c r="AJ1407" s="736"/>
      <c r="AK1407" s="736"/>
      <c r="AL1407" s="736"/>
      <c r="AM1407" s="763"/>
      <c r="AN1407" s="738"/>
      <c r="AO1407" s="764"/>
      <c r="AP1407" s="691" t="s">
        <v>734</v>
      </c>
      <c r="AQ1407" s="691" t="s">
        <v>737</v>
      </c>
      <c r="AR1407" s="691"/>
      <c r="AS1407" s="752"/>
      <c r="AT1407" s="691"/>
      <c r="AU1407" s="765" t="s">
        <v>763</v>
      </c>
      <c r="AV1407" s="765" t="s">
        <v>763</v>
      </c>
      <c r="AW1407" s="766" t="s">
        <v>763</v>
      </c>
      <c r="AX1407" s="765"/>
      <c r="AY1407" s="691"/>
      <c r="AZ1407" s="752"/>
      <c r="BA1407" s="734"/>
      <c r="BB1407" s="736"/>
      <c r="BC1407" s="736"/>
      <c r="BD1407" s="736"/>
      <c r="BE1407" s="734" t="s">
        <v>765</v>
      </c>
      <c r="BF1407" s="753" t="s">
        <v>1942</v>
      </c>
      <c r="BG1407" s="746" t="s">
        <v>737</v>
      </c>
      <c r="BH1407" s="746"/>
      <c r="BI1407" s="747"/>
    </row>
    <row r="1408" spans="1:61" ht="40.15" customHeight="1">
      <c r="A1408" s="749">
        <v>470005448</v>
      </c>
      <c r="B1408" s="849">
        <v>47</v>
      </c>
      <c r="C1408" s="751" t="s">
        <v>1787</v>
      </c>
      <c r="D1408" s="833"/>
      <c r="E1408" s="753" t="s">
        <v>1714</v>
      </c>
      <c r="F1408" s="753"/>
      <c r="G1408" s="736" t="s">
        <v>747</v>
      </c>
      <c r="H1408" s="754" t="s">
        <v>748</v>
      </c>
      <c r="I1408" s="755">
        <v>500</v>
      </c>
      <c r="J1408" s="756" t="s">
        <v>749</v>
      </c>
      <c r="K1408" s="757" t="s">
        <v>10407</v>
      </c>
      <c r="L1408" s="758">
        <v>750721300</v>
      </c>
      <c r="M1408" s="733" t="s">
        <v>10408</v>
      </c>
      <c r="N1408" s="769" t="s">
        <v>10408</v>
      </c>
      <c r="O1408" s="734" t="s">
        <v>10409</v>
      </c>
      <c r="P1408" s="734" t="s">
        <v>10410</v>
      </c>
      <c r="Q1408" s="736"/>
      <c r="R1408" s="736">
        <v>47400</v>
      </c>
      <c r="S1408" s="761" t="s">
        <v>2445</v>
      </c>
      <c r="T1408" s="728" t="s">
        <v>722</v>
      </c>
      <c r="U1408" s="737" t="s">
        <v>10411</v>
      </c>
      <c r="V1408" s="736"/>
      <c r="W1408" s="736"/>
      <c r="X1408" s="736"/>
      <c r="Y1408" s="736"/>
      <c r="Z1408" s="736" t="s">
        <v>10412</v>
      </c>
      <c r="AA1408" s="736"/>
      <c r="AB1408" s="734" t="s">
        <v>10413</v>
      </c>
      <c r="AC1408" s="736" t="s">
        <v>10410</v>
      </c>
      <c r="AD1408" s="736">
        <v>75976</v>
      </c>
      <c r="AE1408" s="734" t="s">
        <v>10414</v>
      </c>
      <c r="AF1408" s="736" t="s">
        <v>10415</v>
      </c>
      <c r="AG1408" s="736"/>
      <c r="AH1408" s="736"/>
      <c r="AI1408" s="736"/>
      <c r="AJ1408" s="736"/>
      <c r="AK1408" s="736"/>
      <c r="AL1408" s="736"/>
      <c r="AM1408" s="763"/>
      <c r="AN1408" s="738"/>
      <c r="AO1408" s="764"/>
      <c r="AP1408" s="691" t="s">
        <v>734</v>
      </c>
      <c r="AQ1408" s="691" t="s">
        <v>737</v>
      </c>
      <c r="AR1408" s="691"/>
      <c r="AS1408" s="752"/>
      <c r="AT1408" s="691"/>
      <c r="AU1408" s="765" t="s">
        <v>763</v>
      </c>
      <c r="AV1408" s="765" t="s">
        <v>763</v>
      </c>
      <c r="AW1408" s="766" t="s">
        <v>763</v>
      </c>
      <c r="AX1408" s="765"/>
      <c r="AY1408" s="691"/>
      <c r="AZ1408" s="752"/>
      <c r="BA1408" s="734"/>
      <c r="BB1408" s="736"/>
      <c r="BC1408" s="736"/>
      <c r="BD1408" s="736"/>
      <c r="BE1408" s="734" t="s">
        <v>1358</v>
      </c>
      <c r="BF1408" s="794" t="s">
        <v>1723</v>
      </c>
      <c r="BG1408" s="746" t="s">
        <v>737</v>
      </c>
      <c r="BH1408" s="746"/>
      <c r="BI1408" s="747"/>
    </row>
    <row r="1409" spans="1:61" ht="40.15" customHeight="1">
      <c r="A1409" s="846">
        <v>790003651</v>
      </c>
      <c r="B1409" s="784">
        <v>79</v>
      </c>
      <c r="C1409" s="751" t="s">
        <v>825</v>
      </c>
      <c r="D1409" s="753"/>
      <c r="E1409" s="753" t="s">
        <v>826</v>
      </c>
      <c r="F1409" s="785"/>
      <c r="G1409" s="754" t="s">
        <v>747</v>
      </c>
      <c r="H1409" s="754" t="s">
        <v>748</v>
      </c>
      <c r="I1409" s="847">
        <v>500</v>
      </c>
      <c r="J1409" s="843" t="s">
        <v>749</v>
      </c>
      <c r="K1409" s="848" t="s">
        <v>10416</v>
      </c>
      <c r="L1409" s="786">
        <v>750721300</v>
      </c>
      <c r="M1409" s="733" t="s">
        <v>10408</v>
      </c>
      <c r="N1409" s="769" t="s">
        <v>10408</v>
      </c>
      <c r="O1409" s="734" t="s">
        <v>10417</v>
      </c>
      <c r="P1409" s="734"/>
      <c r="Q1409" s="760"/>
      <c r="R1409" s="736">
        <v>79800</v>
      </c>
      <c r="S1409" s="760" t="s">
        <v>10418</v>
      </c>
      <c r="T1409" s="728" t="s">
        <v>722</v>
      </c>
      <c r="U1409" s="737" t="s">
        <v>10419</v>
      </c>
      <c r="V1409" s="736" t="s">
        <v>813</v>
      </c>
      <c r="W1409" s="734" t="s">
        <v>10420</v>
      </c>
      <c r="X1409" s="736" t="s">
        <v>10421</v>
      </c>
      <c r="Y1409" s="736" t="s">
        <v>954</v>
      </c>
      <c r="Z1409" s="736" t="s">
        <v>10422</v>
      </c>
      <c r="AA1409" s="734" t="s">
        <v>10423</v>
      </c>
      <c r="AB1409" s="734" t="s">
        <v>10413</v>
      </c>
      <c r="AC1409" s="736"/>
      <c r="AD1409" s="736">
        <v>75976</v>
      </c>
      <c r="AE1409" s="734" t="s">
        <v>10414</v>
      </c>
      <c r="AF1409" s="736" t="s">
        <v>10415</v>
      </c>
      <c r="AG1409" s="853"/>
      <c r="AH1409" s="853"/>
      <c r="AI1409" s="853"/>
      <c r="AJ1409" s="853"/>
      <c r="AK1409" s="853"/>
      <c r="AL1409" s="853"/>
      <c r="AM1409" s="763"/>
      <c r="AN1409" s="738"/>
      <c r="AO1409" s="858"/>
      <c r="AP1409" s="691" t="s">
        <v>734</v>
      </c>
      <c r="AQ1409" s="775" t="s">
        <v>734</v>
      </c>
      <c r="AR1409" s="712" t="s">
        <v>748</v>
      </c>
      <c r="AS1409" s="712" t="s">
        <v>10424</v>
      </c>
      <c r="AT1409" s="712"/>
      <c r="AU1409" s="986">
        <v>45658</v>
      </c>
      <c r="AV1409" s="986">
        <v>47483</v>
      </c>
      <c r="AW1409" s="742" t="s">
        <v>4840</v>
      </c>
      <c r="AX1409" s="986">
        <v>45631</v>
      </c>
      <c r="AY1409" s="712" t="s">
        <v>869</v>
      </c>
      <c r="AZ1409" s="712" t="s">
        <v>734</v>
      </c>
      <c r="BA1409" s="791"/>
      <c r="BB1409" s="793"/>
      <c r="BC1409" s="793"/>
      <c r="BD1409" s="793"/>
      <c r="BE1409" s="767" t="s">
        <v>825</v>
      </c>
      <c r="BF1409" s="785" t="s">
        <v>826</v>
      </c>
      <c r="BG1409" s="746" t="s">
        <v>737</v>
      </c>
      <c r="BH1409" s="746"/>
      <c r="BI1409" s="747"/>
    </row>
    <row r="1410" spans="1:61" ht="40.15" customHeight="1">
      <c r="A1410" s="749">
        <v>240000398</v>
      </c>
      <c r="B1410" s="840">
        <v>24</v>
      </c>
      <c r="C1410" s="734" t="s">
        <v>1434</v>
      </c>
      <c r="D1410" s="752"/>
      <c r="E1410" s="753" t="s">
        <v>1593</v>
      </c>
      <c r="F1410" s="753" t="s">
        <v>1594</v>
      </c>
      <c r="G1410" s="736" t="s">
        <v>715</v>
      </c>
      <c r="H1410" s="754" t="s">
        <v>715</v>
      </c>
      <c r="I1410" s="755">
        <v>183</v>
      </c>
      <c r="J1410" s="756" t="s">
        <v>741</v>
      </c>
      <c r="K1410" s="778" t="s">
        <v>10425</v>
      </c>
      <c r="L1410" s="758">
        <v>240006460</v>
      </c>
      <c r="M1410" s="733" t="s">
        <v>10426</v>
      </c>
      <c r="N1410" s="769" t="s">
        <v>10426</v>
      </c>
      <c r="O1410" s="760"/>
      <c r="P1410" s="760"/>
      <c r="Q1410" s="736"/>
      <c r="R1410" s="736">
        <v>24190</v>
      </c>
      <c r="S1410" s="761" t="s">
        <v>9316</v>
      </c>
      <c r="T1410" s="728" t="s">
        <v>722</v>
      </c>
      <c r="U1410" s="737" t="s">
        <v>10427</v>
      </c>
      <c r="V1410" s="736"/>
      <c r="W1410" s="736"/>
      <c r="X1410" s="736"/>
      <c r="Y1410" s="736"/>
      <c r="Z1410" s="736" t="s">
        <v>10428</v>
      </c>
      <c r="AA1410" s="736"/>
      <c r="AB1410" s="734" t="s">
        <v>10429</v>
      </c>
      <c r="AC1410" s="736"/>
      <c r="AD1410" s="736">
        <v>24000</v>
      </c>
      <c r="AE1410" s="734" t="s">
        <v>2509</v>
      </c>
      <c r="AF1410" s="736" t="s">
        <v>10430</v>
      </c>
      <c r="AG1410" s="736"/>
      <c r="AH1410" s="736"/>
      <c r="AI1410" s="736"/>
      <c r="AJ1410" s="734"/>
      <c r="AK1410" s="736"/>
      <c r="AL1410" s="736"/>
      <c r="AM1410" s="763"/>
      <c r="AN1410" s="738"/>
      <c r="AO1410" s="764"/>
      <c r="AP1410" s="740" t="s">
        <v>734</v>
      </c>
      <c r="AQ1410" s="742" t="s">
        <v>734</v>
      </c>
      <c r="AR1410" s="742" t="s">
        <v>715</v>
      </c>
      <c r="AS1410" s="775" t="s">
        <v>10431</v>
      </c>
      <c r="AT1410" s="742" t="s">
        <v>10432</v>
      </c>
      <c r="AU1410" s="743">
        <v>45658</v>
      </c>
      <c r="AV1410" s="743">
        <v>47483</v>
      </c>
      <c r="AW1410" s="744">
        <v>24</v>
      </c>
      <c r="AX1410" s="743">
        <v>45657</v>
      </c>
      <c r="AY1410" s="742" t="s">
        <v>10433</v>
      </c>
      <c r="AZ1410" s="775" t="s">
        <v>734</v>
      </c>
      <c r="BA1410" s="734"/>
      <c r="BB1410" s="736"/>
      <c r="BC1410" s="736"/>
      <c r="BD1410" s="736"/>
      <c r="BE1410" s="734" t="s">
        <v>855</v>
      </c>
      <c r="BF1410" s="794" t="s">
        <v>1610</v>
      </c>
      <c r="BG1410" s="746" t="s">
        <v>737</v>
      </c>
      <c r="BH1410" s="746"/>
      <c r="BI1410" s="747"/>
    </row>
    <row r="1411" spans="1:61" ht="40.15" customHeight="1">
      <c r="A1411" s="749">
        <v>240011379</v>
      </c>
      <c r="B1411" s="840">
        <v>24</v>
      </c>
      <c r="C1411" s="734" t="s">
        <v>1434</v>
      </c>
      <c r="D1411" s="752"/>
      <c r="E1411" s="753" t="s">
        <v>1593</v>
      </c>
      <c r="F1411" s="753" t="s">
        <v>1594</v>
      </c>
      <c r="G1411" s="736" t="s">
        <v>715</v>
      </c>
      <c r="H1411" s="754" t="s">
        <v>715</v>
      </c>
      <c r="I1411" s="755">
        <v>182</v>
      </c>
      <c r="J1411" s="756" t="s">
        <v>716</v>
      </c>
      <c r="K1411" s="757" t="s">
        <v>10434</v>
      </c>
      <c r="L1411" s="758">
        <v>240006460</v>
      </c>
      <c r="M1411" s="733" t="s">
        <v>10426</v>
      </c>
      <c r="N1411" s="769" t="s">
        <v>10426</v>
      </c>
      <c r="O1411" s="734" t="s">
        <v>10435</v>
      </c>
      <c r="P1411" s="760"/>
      <c r="Q1411" s="736"/>
      <c r="R1411" s="736">
        <v>24400</v>
      </c>
      <c r="S1411" s="761" t="s">
        <v>10436</v>
      </c>
      <c r="T1411" s="728" t="s">
        <v>722</v>
      </c>
      <c r="U1411" s="737" t="s">
        <v>10437</v>
      </c>
      <c r="V1411" s="736"/>
      <c r="W1411" s="736"/>
      <c r="X1411" s="736"/>
      <c r="Y1411" s="736"/>
      <c r="Z1411" s="736" t="s">
        <v>10438</v>
      </c>
      <c r="AA1411" s="736"/>
      <c r="AB1411" s="734" t="s">
        <v>10429</v>
      </c>
      <c r="AC1411" s="736"/>
      <c r="AD1411" s="736">
        <v>24000</v>
      </c>
      <c r="AE1411" s="734" t="s">
        <v>2509</v>
      </c>
      <c r="AF1411" s="736" t="s">
        <v>10430</v>
      </c>
      <c r="AG1411" s="736"/>
      <c r="AH1411" s="736"/>
      <c r="AI1411" s="736"/>
      <c r="AJ1411" s="734"/>
      <c r="AK1411" s="736"/>
      <c r="AL1411" s="736"/>
      <c r="AM1411" s="763"/>
      <c r="AN1411" s="738"/>
      <c r="AO1411" s="764"/>
      <c r="AP1411" s="740" t="s">
        <v>734</v>
      </c>
      <c r="AQ1411" s="742" t="s">
        <v>734</v>
      </c>
      <c r="AR1411" s="742" t="s">
        <v>715</v>
      </c>
      <c r="AS1411" s="775" t="s">
        <v>10431</v>
      </c>
      <c r="AT1411" s="742" t="s">
        <v>10432</v>
      </c>
      <c r="AU1411" s="743">
        <v>45658</v>
      </c>
      <c r="AV1411" s="743">
        <v>47483</v>
      </c>
      <c r="AW1411" s="744">
        <v>24</v>
      </c>
      <c r="AX1411" s="743">
        <v>45657</v>
      </c>
      <c r="AY1411" s="742" t="s">
        <v>10433</v>
      </c>
      <c r="AZ1411" s="775" t="s">
        <v>734</v>
      </c>
      <c r="BA1411" s="734"/>
      <c r="BB1411" s="736"/>
      <c r="BC1411" s="736"/>
      <c r="BD1411" s="736"/>
      <c r="BE1411" s="734" t="s">
        <v>855</v>
      </c>
      <c r="BF1411" s="794" t="s">
        <v>1610</v>
      </c>
      <c r="BG1411" s="746" t="s">
        <v>737</v>
      </c>
      <c r="BH1411" s="746"/>
      <c r="BI1411" s="747"/>
    </row>
    <row r="1412" spans="1:61" ht="61.5" customHeight="1">
      <c r="A1412" s="749">
        <v>240013649</v>
      </c>
      <c r="B1412" s="840">
        <v>24</v>
      </c>
      <c r="C1412" s="734" t="s">
        <v>1434</v>
      </c>
      <c r="D1412" s="752"/>
      <c r="E1412" s="753" t="s">
        <v>1593</v>
      </c>
      <c r="F1412" s="753" t="s">
        <v>1594</v>
      </c>
      <c r="G1412" s="736" t="s">
        <v>715</v>
      </c>
      <c r="H1412" s="754" t="s">
        <v>715</v>
      </c>
      <c r="I1412" s="755">
        <v>186</v>
      </c>
      <c r="J1412" s="756" t="s">
        <v>1225</v>
      </c>
      <c r="K1412" s="757" t="s">
        <v>10439</v>
      </c>
      <c r="L1412" s="758">
        <v>240006460</v>
      </c>
      <c r="M1412" s="733" t="s">
        <v>10426</v>
      </c>
      <c r="N1412" s="769" t="s">
        <v>10426</v>
      </c>
      <c r="O1412" s="760"/>
      <c r="P1412" s="760"/>
      <c r="Q1412" s="736"/>
      <c r="R1412" s="736">
        <v>24190</v>
      </c>
      <c r="S1412" s="761" t="s">
        <v>9316</v>
      </c>
      <c r="T1412" s="728" t="s">
        <v>722</v>
      </c>
      <c r="U1412" s="737" t="s">
        <v>10440</v>
      </c>
      <c r="V1412" s="736"/>
      <c r="W1412" s="736"/>
      <c r="X1412" s="736"/>
      <c r="Y1412" s="736"/>
      <c r="Z1412" s="736" t="s">
        <v>10428</v>
      </c>
      <c r="AA1412" s="736"/>
      <c r="AB1412" s="734" t="s">
        <v>10429</v>
      </c>
      <c r="AC1412" s="736"/>
      <c r="AD1412" s="736">
        <v>24000</v>
      </c>
      <c r="AE1412" s="734" t="s">
        <v>2509</v>
      </c>
      <c r="AF1412" s="736" t="s">
        <v>10430</v>
      </c>
      <c r="AG1412" s="736"/>
      <c r="AH1412" s="736"/>
      <c r="AI1412" s="736"/>
      <c r="AJ1412" s="734"/>
      <c r="AK1412" s="736"/>
      <c r="AL1412" s="736"/>
      <c r="AM1412" s="763"/>
      <c r="AN1412" s="738"/>
      <c r="AO1412" s="764"/>
      <c r="AP1412" s="740" t="s">
        <v>734</v>
      </c>
      <c r="AQ1412" s="742" t="s">
        <v>734</v>
      </c>
      <c r="AR1412" s="742" t="s">
        <v>715</v>
      </c>
      <c r="AS1412" s="775" t="s">
        <v>10431</v>
      </c>
      <c r="AT1412" s="742" t="s">
        <v>10432</v>
      </c>
      <c r="AU1412" s="743">
        <v>45658</v>
      </c>
      <c r="AV1412" s="743">
        <v>47483</v>
      </c>
      <c r="AW1412" s="744">
        <v>24</v>
      </c>
      <c r="AX1412" s="743">
        <v>45657</v>
      </c>
      <c r="AY1412" s="742" t="s">
        <v>10433</v>
      </c>
      <c r="AZ1412" s="775" t="s">
        <v>734</v>
      </c>
      <c r="BA1412" s="734"/>
      <c r="BB1412" s="736"/>
      <c r="BC1412" s="736"/>
      <c r="BD1412" s="736"/>
      <c r="BE1412" s="734" t="s">
        <v>855</v>
      </c>
      <c r="BF1412" s="794" t="s">
        <v>1610</v>
      </c>
      <c r="BG1412" s="746" t="s">
        <v>737</v>
      </c>
      <c r="BH1412" s="746"/>
      <c r="BI1412" s="747"/>
    </row>
    <row r="1413" spans="1:61" ht="40.15" customHeight="1">
      <c r="A1413" s="749">
        <v>240014233</v>
      </c>
      <c r="B1413" s="840">
        <v>24</v>
      </c>
      <c r="C1413" s="734" t="s">
        <v>1434</v>
      </c>
      <c r="D1413" s="752"/>
      <c r="E1413" s="753" t="s">
        <v>1593</v>
      </c>
      <c r="F1413" s="753" t="s">
        <v>1594</v>
      </c>
      <c r="G1413" s="736" t="s">
        <v>715</v>
      </c>
      <c r="H1413" s="754" t="s">
        <v>715</v>
      </c>
      <c r="I1413" s="730">
        <v>377</v>
      </c>
      <c r="J1413" s="925" t="s">
        <v>10441</v>
      </c>
      <c r="K1413" s="757" t="s">
        <v>10442</v>
      </c>
      <c r="L1413" s="758">
        <v>240006460</v>
      </c>
      <c r="M1413" s="733" t="s">
        <v>10426</v>
      </c>
      <c r="N1413" s="769" t="s">
        <v>10426</v>
      </c>
      <c r="O1413" s="760"/>
      <c r="P1413" s="734" t="s">
        <v>10443</v>
      </c>
      <c r="Q1413" s="736"/>
      <c r="R1413" s="736">
        <v>24750</v>
      </c>
      <c r="S1413" s="761" t="s">
        <v>10444</v>
      </c>
      <c r="T1413" s="728" t="s">
        <v>722</v>
      </c>
      <c r="U1413" s="737" t="s">
        <v>10445</v>
      </c>
      <c r="V1413" s="736"/>
      <c r="W1413" s="736"/>
      <c r="X1413" s="736"/>
      <c r="Y1413" s="736"/>
      <c r="Z1413" s="736" t="s">
        <v>10446</v>
      </c>
      <c r="AA1413" s="736"/>
      <c r="AB1413" s="734" t="s">
        <v>10429</v>
      </c>
      <c r="AC1413" s="736"/>
      <c r="AD1413" s="736">
        <v>24000</v>
      </c>
      <c r="AE1413" s="734" t="s">
        <v>2509</v>
      </c>
      <c r="AF1413" s="736" t="s">
        <v>10430</v>
      </c>
      <c r="AG1413" s="736"/>
      <c r="AH1413" s="736"/>
      <c r="AI1413" s="736"/>
      <c r="AJ1413" s="734"/>
      <c r="AK1413" s="736"/>
      <c r="AL1413" s="736"/>
      <c r="AM1413" s="763"/>
      <c r="AN1413" s="738"/>
      <c r="AO1413" s="764"/>
      <c r="AP1413" s="740" t="s">
        <v>734</v>
      </c>
      <c r="AQ1413" s="742" t="s">
        <v>734</v>
      </c>
      <c r="AR1413" s="742" t="s">
        <v>715</v>
      </c>
      <c r="AS1413" s="775" t="s">
        <v>10431</v>
      </c>
      <c r="AT1413" s="742" t="s">
        <v>10432</v>
      </c>
      <c r="AU1413" s="743">
        <v>45658</v>
      </c>
      <c r="AV1413" s="743">
        <v>47483</v>
      </c>
      <c r="AW1413" s="744">
        <v>24</v>
      </c>
      <c r="AX1413" s="743">
        <v>45657</v>
      </c>
      <c r="AY1413" s="742" t="s">
        <v>10433</v>
      </c>
      <c r="AZ1413" s="775" t="s">
        <v>734</v>
      </c>
      <c r="BA1413" s="734"/>
      <c r="BB1413" s="736"/>
      <c r="BC1413" s="736"/>
      <c r="BD1413" s="736"/>
      <c r="BE1413" s="734" t="s">
        <v>855</v>
      </c>
      <c r="BF1413" s="794" t="s">
        <v>1610</v>
      </c>
      <c r="BG1413" s="746" t="s">
        <v>737</v>
      </c>
      <c r="BH1413" s="746"/>
      <c r="BI1413" s="747"/>
    </row>
    <row r="1414" spans="1:61" ht="57.6" customHeight="1">
      <c r="A1414" s="749">
        <v>240000182</v>
      </c>
      <c r="B1414" s="840">
        <v>24</v>
      </c>
      <c r="C1414" s="751" t="s">
        <v>1434</v>
      </c>
      <c r="D1414" s="920"/>
      <c r="E1414" s="753" t="s">
        <v>1593</v>
      </c>
      <c r="F1414" s="753" t="s">
        <v>1594</v>
      </c>
      <c r="G1414" s="736" t="s">
        <v>715</v>
      </c>
      <c r="H1414" s="754" t="s">
        <v>715</v>
      </c>
      <c r="I1414" s="755">
        <v>183</v>
      </c>
      <c r="J1414" s="756" t="s">
        <v>741</v>
      </c>
      <c r="K1414" s="778" t="s">
        <v>10447</v>
      </c>
      <c r="L1414" s="758">
        <v>240000554</v>
      </c>
      <c r="M1414" s="733" t="s">
        <v>10448</v>
      </c>
      <c r="N1414" s="769" t="s">
        <v>10448</v>
      </c>
      <c r="O1414" s="734" t="s">
        <v>10449</v>
      </c>
      <c r="P1414" s="760"/>
      <c r="Q1414" s="736"/>
      <c r="R1414" s="736">
        <v>24200</v>
      </c>
      <c r="S1414" s="761" t="s">
        <v>3661</v>
      </c>
      <c r="T1414" s="728" t="s">
        <v>6571</v>
      </c>
      <c r="U1414" s="737" t="s">
        <v>10450</v>
      </c>
      <c r="V1414" s="736"/>
      <c r="W1414" s="736"/>
      <c r="X1414" s="736"/>
      <c r="Y1414" s="736"/>
      <c r="Z1414" s="736" t="s">
        <v>10451</v>
      </c>
      <c r="AA1414" s="736"/>
      <c r="AB1414" s="734" t="s">
        <v>10452</v>
      </c>
      <c r="AC1414" s="736"/>
      <c r="AD1414" s="736">
        <v>24200</v>
      </c>
      <c r="AE1414" s="734" t="s">
        <v>3661</v>
      </c>
      <c r="AF1414" s="736" t="s">
        <v>10451</v>
      </c>
      <c r="AG1414" s="736"/>
      <c r="AH1414" s="736"/>
      <c r="AI1414" s="736"/>
      <c r="AJ1414" s="734"/>
      <c r="AK1414" s="736"/>
      <c r="AL1414" s="736"/>
      <c r="AM1414" s="763"/>
      <c r="AN1414" s="738"/>
      <c r="AO1414" s="764"/>
      <c r="AP1414" s="740" t="s">
        <v>734</v>
      </c>
      <c r="AQ1414" s="742" t="s">
        <v>734</v>
      </c>
      <c r="AR1414" s="742" t="s">
        <v>715</v>
      </c>
      <c r="AS1414" s="775" t="s">
        <v>10453</v>
      </c>
      <c r="AT1414" s="742" t="s">
        <v>10454</v>
      </c>
      <c r="AU1414" s="743">
        <v>43831</v>
      </c>
      <c r="AV1414" s="743">
        <v>46022</v>
      </c>
      <c r="AW1414" s="744">
        <v>24</v>
      </c>
      <c r="AX1414" s="743">
        <v>45436</v>
      </c>
      <c r="AY1414" s="742" t="s">
        <v>10455</v>
      </c>
      <c r="AZ1414" s="775" t="s">
        <v>737</v>
      </c>
      <c r="BA1414" s="734"/>
      <c r="BB1414" s="736"/>
      <c r="BC1414" s="736"/>
      <c r="BD1414" s="736"/>
      <c r="BE1414" s="864" t="s">
        <v>800</v>
      </c>
      <c r="BF1414" s="794" t="s">
        <v>1610</v>
      </c>
      <c r="BG1414" s="746" t="s">
        <v>737</v>
      </c>
      <c r="BH1414" s="746"/>
      <c r="BI1414" s="747"/>
    </row>
    <row r="1415" spans="1:61" ht="49.5" customHeight="1">
      <c r="A1415" s="749">
        <v>240003327</v>
      </c>
      <c r="B1415" s="840">
        <v>24</v>
      </c>
      <c r="C1415" s="751" t="s">
        <v>1434</v>
      </c>
      <c r="D1415" s="920"/>
      <c r="E1415" s="753" t="s">
        <v>1593</v>
      </c>
      <c r="F1415" s="753" t="s">
        <v>1594</v>
      </c>
      <c r="G1415" s="736" t="s">
        <v>715</v>
      </c>
      <c r="H1415" s="754" t="s">
        <v>715</v>
      </c>
      <c r="I1415" s="755">
        <v>182</v>
      </c>
      <c r="J1415" s="756" t="s">
        <v>716</v>
      </c>
      <c r="K1415" s="757" t="s">
        <v>10456</v>
      </c>
      <c r="L1415" s="758">
        <v>240000554</v>
      </c>
      <c r="M1415" s="733" t="s">
        <v>10448</v>
      </c>
      <c r="N1415" s="769" t="s">
        <v>10448</v>
      </c>
      <c r="O1415" s="734" t="s">
        <v>10457</v>
      </c>
      <c r="P1415" s="760"/>
      <c r="Q1415" s="736"/>
      <c r="R1415" s="736">
        <v>24120</v>
      </c>
      <c r="S1415" s="736" t="s">
        <v>9498</v>
      </c>
      <c r="T1415" s="728" t="s">
        <v>6571</v>
      </c>
      <c r="U1415" s="737" t="s">
        <v>10458</v>
      </c>
      <c r="V1415" s="736"/>
      <c r="W1415" s="736"/>
      <c r="X1415" s="736"/>
      <c r="Y1415" s="736"/>
      <c r="Z1415" s="736" t="s">
        <v>10451</v>
      </c>
      <c r="AA1415" s="736"/>
      <c r="AB1415" s="734" t="s">
        <v>10452</v>
      </c>
      <c r="AC1415" s="736"/>
      <c r="AD1415" s="736">
        <v>24200</v>
      </c>
      <c r="AE1415" s="734" t="s">
        <v>3661</v>
      </c>
      <c r="AF1415" s="736" t="s">
        <v>10451</v>
      </c>
      <c r="AG1415" s="736"/>
      <c r="AH1415" s="736"/>
      <c r="AI1415" s="736"/>
      <c r="AJ1415" s="734"/>
      <c r="AK1415" s="736"/>
      <c r="AL1415" s="736"/>
      <c r="AM1415" s="763"/>
      <c r="AN1415" s="738"/>
      <c r="AO1415" s="764"/>
      <c r="AP1415" s="740" t="s">
        <v>734</v>
      </c>
      <c r="AQ1415" s="742" t="s">
        <v>734</v>
      </c>
      <c r="AR1415" s="742" t="s">
        <v>715</v>
      </c>
      <c r="AS1415" s="775" t="s">
        <v>10453</v>
      </c>
      <c r="AT1415" s="742" t="s">
        <v>10454</v>
      </c>
      <c r="AU1415" s="743">
        <v>43831</v>
      </c>
      <c r="AV1415" s="743">
        <v>46022</v>
      </c>
      <c r="AW1415" s="744">
        <v>24</v>
      </c>
      <c r="AX1415" s="743">
        <v>45436</v>
      </c>
      <c r="AY1415" s="742" t="s">
        <v>10455</v>
      </c>
      <c r="AZ1415" s="775" t="s">
        <v>737</v>
      </c>
      <c r="BA1415" s="734"/>
      <c r="BB1415" s="736"/>
      <c r="BC1415" s="736"/>
      <c r="BD1415" s="736"/>
      <c r="BE1415" s="864" t="s">
        <v>800</v>
      </c>
      <c r="BF1415" s="794" t="s">
        <v>1610</v>
      </c>
      <c r="BG1415" s="746" t="s">
        <v>737</v>
      </c>
      <c r="BH1415" s="746"/>
      <c r="BI1415" s="747"/>
    </row>
    <row r="1416" spans="1:61" ht="40.15" customHeight="1">
      <c r="A1416" s="805">
        <v>870000106</v>
      </c>
      <c r="B1416" s="901">
        <v>87</v>
      </c>
      <c r="C1416" s="727" t="s">
        <v>745</v>
      </c>
      <c r="D1416" s="727"/>
      <c r="E1416" s="797" t="s">
        <v>858</v>
      </c>
      <c r="F1416" s="797"/>
      <c r="G1416" s="791" t="s">
        <v>715</v>
      </c>
      <c r="H1416" s="791" t="s">
        <v>715</v>
      </c>
      <c r="I1416" s="730">
        <v>246</v>
      </c>
      <c r="J1416" s="727" t="s">
        <v>803</v>
      </c>
      <c r="K1416" s="806" t="s">
        <v>10459</v>
      </c>
      <c r="L1416" s="800">
        <v>920001419</v>
      </c>
      <c r="M1416" s="733" t="s">
        <v>10460</v>
      </c>
      <c r="N1416" s="807" t="s">
        <v>10461</v>
      </c>
      <c r="O1416" s="734" t="s">
        <v>10462</v>
      </c>
      <c r="P1416" s="734"/>
      <c r="Q1416" s="791"/>
      <c r="R1416" s="736">
        <v>87000</v>
      </c>
      <c r="S1416" s="734" t="s">
        <v>1877</v>
      </c>
      <c r="T1416" s="728" t="s">
        <v>722</v>
      </c>
      <c r="U1416" s="737" t="s">
        <v>10463</v>
      </c>
      <c r="V1416" s="798"/>
      <c r="W1416" s="798"/>
      <c r="X1416" s="798"/>
      <c r="Y1416" s="798"/>
      <c r="Z1416" s="734" t="s">
        <v>10464</v>
      </c>
      <c r="AA1416" s="808"/>
      <c r="AB1416" s="734" t="s">
        <v>9549</v>
      </c>
      <c r="AC1416" s="734"/>
      <c r="AD1416" s="734">
        <v>92290</v>
      </c>
      <c r="AE1416" s="734" t="s">
        <v>10465</v>
      </c>
      <c r="AF1416" s="734" t="s">
        <v>10466</v>
      </c>
      <c r="AG1416" s="798"/>
      <c r="AH1416" s="798"/>
      <c r="AI1416" s="798"/>
      <c r="AJ1416" s="798"/>
      <c r="AK1416" s="798"/>
      <c r="AL1416" s="798"/>
      <c r="AM1416" s="802"/>
      <c r="AN1416" s="802"/>
      <c r="AO1416" s="772"/>
      <c r="AP1416" s="740" t="s">
        <v>734</v>
      </c>
      <c r="AQ1416" s="810" t="s">
        <v>734</v>
      </c>
      <c r="AR1416" s="742" t="s">
        <v>715</v>
      </c>
      <c r="AS1416" s="810" t="s">
        <v>10467</v>
      </c>
      <c r="AT1416" s="810"/>
      <c r="AU1416" s="743">
        <v>43101</v>
      </c>
      <c r="AV1416" s="743">
        <v>44561</v>
      </c>
      <c r="AW1416" s="744">
        <v>87</v>
      </c>
      <c r="AX1416" s="811">
        <v>43462</v>
      </c>
      <c r="AY1416" s="810" t="s">
        <v>10468</v>
      </c>
      <c r="AZ1416" s="810" t="s">
        <v>734</v>
      </c>
      <c r="BA1416" s="734"/>
      <c r="BB1416" s="734"/>
      <c r="BC1416" s="734"/>
      <c r="BD1416" s="734"/>
      <c r="BE1416" s="767" t="s">
        <v>765</v>
      </c>
      <c r="BF1416" s="804" t="s">
        <v>871</v>
      </c>
      <c r="BG1416" s="746" t="s">
        <v>737</v>
      </c>
      <c r="BH1416" s="746"/>
      <c r="BI1416" s="747"/>
    </row>
    <row r="1417" spans="1:61" ht="40.15" customHeight="1">
      <c r="A1417" s="795">
        <v>870016391</v>
      </c>
      <c r="B1417" s="796">
        <v>87</v>
      </c>
      <c r="C1417" s="734" t="s">
        <v>745</v>
      </c>
      <c r="D1417" s="727"/>
      <c r="E1417" s="797" t="s">
        <v>858</v>
      </c>
      <c r="F1417" s="797"/>
      <c r="G1417" s="791" t="s">
        <v>715</v>
      </c>
      <c r="H1417" s="791" t="s">
        <v>715</v>
      </c>
      <c r="I1417" s="773">
        <v>448</v>
      </c>
      <c r="J1417" s="734" t="s">
        <v>1018</v>
      </c>
      <c r="K1417" s="769" t="s">
        <v>10469</v>
      </c>
      <c r="L1417" s="800">
        <v>920001419</v>
      </c>
      <c r="M1417" s="733" t="s">
        <v>10460</v>
      </c>
      <c r="N1417" s="807" t="s">
        <v>10461</v>
      </c>
      <c r="O1417" s="734"/>
      <c r="P1417" s="734" t="s">
        <v>10470</v>
      </c>
      <c r="Q1417" s="734"/>
      <c r="R1417" s="736">
        <v>87590</v>
      </c>
      <c r="S1417" s="734" t="s">
        <v>10471</v>
      </c>
      <c r="T1417" s="728" t="s">
        <v>722</v>
      </c>
      <c r="U1417" s="737" t="s">
        <v>10472</v>
      </c>
      <c r="V1417" s="734"/>
      <c r="W1417" s="734"/>
      <c r="X1417" s="734"/>
      <c r="Y1417" s="734"/>
      <c r="Z1417" s="734" t="s">
        <v>10473</v>
      </c>
      <c r="AA1417" s="801"/>
      <c r="AB1417" s="734" t="s">
        <v>9549</v>
      </c>
      <c r="AC1417" s="734"/>
      <c r="AD1417" s="734">
        <v>92290</v>
      </c>
      <c r="AE1417" s="734" t="s">
        <v>10465</v>
      </c>
      <c r="AF1417" s="734" t="s">
        <v>10466</v>
      </c>
      <c r="AG1417" s="734"/>
      <c r="AH1417" s="734"/>
      <c r="AI1417" s="734"/>
      <c r="AJ1417" s="734"/>
      <c r="AK1417" s="734"/>
      <c r="AL1417" s="734"/>
      <c r="AM1417" s="802"/>
      <c r="AN1417" s="738"/>
      <c r="AO1417" s="739"/>
      <c r="AP1417" s="740" t="s">
        <v>734</v>
      </c>
      <c r="AQ1417" s="810" t="s">
        <v>734</v>
      </c>
      <c r="AR1417" s="742" t="s">
        <v>715</v>
      </c>
      <c r="AS1417" s="810" t="s">
        <v>10467</v>
      </c>
      <c r="AT1417" s="810"/>
      <c r="AU1417" s="743">
        <v>43101</v>
      </c>
      <c r="AV1417" s="743">
        <v>44561</v>
      </c>
      <c r="AW1417" s="744">
        <v>87</v>
      </c>
      <c r="AX1417" s="811">
        <v>43462</v>
      </c>
      <c r="AY1417" s="810" t="s">
        <v>10468</v>
      </c>
      <c r="AZ1417" s="810" t="s">
        <v>734</v>
      </c>
      <c r="BA1417" s="791" t="s">
        <v>10474</v>
      </c>
      <c r="BB1417" s="734"/>
      <c r="BC1417" s="734"/>
      <c r="BD1417" s="734"/>
      <c r="BE1417" s="767" t="s">
        <v>765</v>
      </c>
      <c r="BF1417" s="804" t="s">
        <v>871</v>
      </c>
      <c r="BG1417" s="746" t="s">
        <v>737</v>
      </c>
      <c r="BH1417" s="746"/>
      <c r="BI1417" s="747"/>
    </row>
    <row r="1418" spans="1:61" ht="40.15" customHeight="1">
      <c r="A1418" s="828">
        <v>170012843</v>
      </c>
      <c r="B1418" s="834">
        <v>17</v>
      </c>
      <c r="C1418" s="734" t="s">
        <v>1277</v>
      </c>
      <c r="D1418" s="728"/>
      <c r="E1418" s="753" t="s">
        <v>1435</v>
      </c>
      <c r="F1418" s="785"/>
      <c r="G1418" s="736" t="s">
        <v>715</v>
      </c>
      <c r="H1418" s="736" t="s">
        <v>715</v>
      </c>
      <c r="I1418" s="773">
        <v>186</v>
      </c>
      <c r="J1418" s="734" t="s">
        <v>1225</v>
      </c>
      <c r="K1418" s="769" t="s">
        <v>10475</v>
      </c>
      <c r="L1418" s="786">
        <v>780020715</v>
      </c>
      <c r="M1418" s="733" t="s">
        <v>10476</v>
      </c>
      <c r="N1418" s="769" t="s">
        <v>10477</v>
      </c>
      <c r="O1418" s="734" t="s">
        <v>10478</v>
      </c>
      <c r="P1418" s="734" t="s">
        <v>10479</v>
      </c>
      <c r="Q1418" s="734"/>
      <c r="R1418" s="736">
        <v>17530</v>
      </c>
      <c r="S1418" s="760" t="s">
        <v>1465</v>
      </c>
      <c r="T1418" s="728" t="s">
        <v>722</v>
      </c>
      <c r="U1418" s="737" t="s">
        <v>10480</v>
      </c>
      <c r="V1418" s="736"/>
      <c r="W1418" s="734"/>
      <c r="X1418" s="736"/>
      <c r="Y1418" s="736"/>
      <c r="Z1418" s="736" t="s">
        <v>10481</v>
      </c>
      <c r="AA1418" s="734" t="s">
        <v>10482</v>
      </c>
      <c r="AB1418" s="734" t="s">
        <v>10483</v>
      </c>
      <c r="AC1418" s="736"/>
      <c r="AD1418" s="736">
        <v>78000</v>
      </c>
      <c r="AE1418" s="734" t="s">
        <v>10484</v>
      </c>
      <c r="AF1418" s="734" t="s">
        <v>10485</v>
      </c>
      <c r="AG1418" s="734" t="s">
        <v>6452</v>
      </c>
      <c r="AH1418" s="734" t="s">
        <v>10486</v>
      </c>
      <c r="AI1418" s="734" t="s">
        <v>9256</v>
      </c>
      <c r="AJ1418" s="734" t="s">
        <v>10487</v>
      </c>
      <c r="AK1418" s="788" t="s">
        <v>10488</v>
      </c>
      <c r="AL1418" s="734" t="s">
        <v>10489</v>
      </c>
      <c r="AM1418" s="763"/>
      <c r="AN1418" s="738"/>
      <c r="AO1418" s="765"/>
      <c r="AP1418" s="740" t="s">
        <v>734</v>
      </c>
      <c r="AQ1418" s="742" t="s">
        <v>734</v>
      </c>
      <c r="AR1418" s="742" t="s">
        <v>715</v>
      </c>
      <c r="AS1418" s="775" t="s">
        <v>10490</v>
      </c>
      <c r="AT1418" s="822" t="s">
        <v>1448</v>
      </c>
      <c r="AU1418" s="743">
        <v>43466</v>
      </c>
      <c r="AV1418" s="743">
        <v>46022</v>
      </c>
      <c r="AW1418" s="744">
        <v>17</v>
      </c>
      <c r="AX1418" s="743">
        <v>45636</v>
      </c>
      <c r="AY1418" s="742" t="s">
        <v>10491</v>
      </c>
      <c r="AZ1418" s="743" t="s">
        <v>734</v>
      </c>
      <c r="BA1418" s="791"/>
      <c r="BB1418" s="793"/>
      <c r="BC1418" s="793" t="s">
        <v>1450</v>
      </c>
      <c r="BD1418" s="793"/>
      <c r="BE1418" s="791" t="s">
        <v>1277</v>
      </c>
      <c r="BF1418" s="785" t="s">
        <v>1452</v>
      </c>
      <c r="BG1418" s="746" t="s">
        <v>737</v>
      </c>
      <c r="BH1418" s="746"/>
      <c r="BI1418" s="747"/>
    </row>
    <row r="1419" spans="1:61" ht="40.15" customHeight="1">
      <c r="A1419" s="828">
        <v>170017016</v>
      </c>
      <c r="B1419" s="834">
        <v>17</v>
      </c>
      <c r="C1419" s="734" t="s">
        <v>1277</v>
      </c>
      <c r="D1419" s="728"/>
      <c r="E1419" s="753" t="s">
        <v>1435</v>
      </c>
      <c r="F1419" s="785"/>
      <c r="G1419" s="736" t="s">
        <v>715</v>
      </c>
      <c r="H1419" s="736" t="s">
        <v>715</v>
      </c>
      <c r="I1419" s="773">
        <v>182</v>
      </c>
      <c r="J1419" s="734" t="s">
        <v>716</v>
      </c>
      <c r="K1419" s="769" t="s">
        <v>10492</v>
      </c>
      <c r="L1419" s="786">
        <v>780020715</v>
      </c>
      <c r="M1419" s="733" t="s">
        <v>10476</v>
      </c>
      <c r="N1419" s="769" t="s">
        <v>10477</v>
      </c>
      <c r="O1419" s="734" t="s">
        <v>10478</v>
      </c>
      <c r="P1419" s="734" t="s">
        <v>10493</v>
      </c>
      <c r="Q1419" s="734"/>
      <c r="R1419" s="736">
        <v>17530</v>
      </c>
      <c r="S1419" s="760" t="s">
        <v>1465</v>
      </c>
      <c r="T1419" s="728" t="s">
        <v>722</v>
      </c>
      <c r="U1419" s="737" t="s">
        <v>10480</v>
      </c>
      <c r="V1419" s="736"/>
      <c r="W1419" s="734"/>
      <c r="X1419" s="736"/>
      <c r="Y1419" s="736"/>
      <c r="Z1419" s="736" t="s">
        <v>10481</v>
      </c>
      <c r="AA1419" s="734" t="s">
        <v>10482</v>
      </c>
      <c r="AB1419" s="734" t="s">
        <v>10483</v>
      </c>
      <c r="AC1419" s="736"/>
      <c r="AD1419" s="736">
        <v>78000</v>
      </c>
      <c r="AE1419" s="734" t="s">
        <v>10484</v>
      </c>
      <c r="AF1419" s="734" t="s">
        <v>10485</v>
      </c>
      <c r="AG1419" s="734" t="s">
        <v>6452</v>
      </c>
      <c r="AH1419" s="734" t="s">
        <v>10486</v>
      </c>
      <c r="AI1419" s="734" t="s">
        <v>9256</v>
      </c>
      <c r="AJ1419" s="734" t="s">
        <v>10487</v>
      </c>
      <c r="AK1419" s="788" t="s">
        <v>10488</v>
      </c>
      <c r="AL1419" s="734" t="s">
        <v>10489</v>
      </c>
      <c r="AM1419" s="763"/>
      <c r="AN1419" s="738"/>
      <c r="AO1419" s="765"/>
      <c r="AP1419" s="740" t="s">
        <v>734</v>
      </c>
      <c r="AQ1419" s="742" t="s">
        <v>734</v>
      </c>
      <c r="AR1419" s="742" t="s">
        <v>715</v>
      </c>
      <c r="AS1419" s="775" t="s">
        <v>10490</v>
      </c>
      <c r="AT1419" s="822" t="s">
        <v>1448</v>
      </c>
      <c r="AU1419" s="743">
        <v>43466</v>
      </c>
      <c r="AV1419" s="743">
        <v>46022</v>
      </c>
      <c r="AW1419" s="744">
        <v>17</v>
      </c>
      <c r="AX1419" s="743">
        <v>45636</v>
      </c>
      <c r="AY1419" s="742" t="s">
        <v>10491</v>
      </c>
      <c r="AZ1419" s="743" t="s">
        <v>734</v>
      </c>
      <c r="BA1419" s="791"/>
      <c r="BB1419" s="793"/>
      <c r="BC1419" s="793" t="s">
        <v>1450</v>
      </c>
      <c r="BD1419" s="793"/>
      <c r="BE1419" s="791" t="s">
        <v>1277</v>
      </c>
      <c r="BF1419" s="785" t="s">
        <v>1452</v>
      </c>
      <c r="BG1419" s="746" t="s">
        <v>737</v>
      </c>
      <c r="BH1419" s="746"/>
      <c r="BI1419" s="747"/>
    </row>
    <row r="1420" spans="1:61" ht="40.15" customHeight="1">
      <c r="A1420" s="783">
        <v>170021786</v>
      </c>
      <c r="B1420" s="834">
        <v>17</v>
      </c>
      <c r="C1420" s="734" t="s">
        <v>1277</v>
      </c>
      <c r="D1420" s="728"/>
      <c r="E1420" s="753" t="s">
        <v>1435</v>
      </c>
      <c r="F1420" s="785"/>
      <c r="G1420" s="771" t="s">
        <v>827</v>
      </c>
      <c r="H1420" s="771" t="s">
        <v>748</v>
      </c>
      <c r="I1420" s="770">
        <v>354</v>
      </c>
      <c r="J1420" s="771" t="s">
        <v>771</v>
      </c>
      <c r="K1420" s="769" t="s">
        <v>10494</v>
      </c>
      <c r="L1420" s="786">
        <v>780020715</v>
      </c>
      <c r="M1420" s="733" t="s">
        <v>10476</v>
      </c>
      <c r="N1420" s="769" t="s">
        <v>10477</v>
      </c>
      <c r="O1420" s="734" t="s">
        <v>10495</v>
      </c>
      <c r="P1420" s="734" t="s">
        <v>8582</v>
      </c>
      <c r="Q1420" s="787"/>
      <c r="R1420" s="736">
        <v>17750</v>
      </c>
      <c r="S1420" s="787" t="s">
        <v>10496</v>
      </c>
      <c r="T1420" s="728" t="s">
        <v>722</v>
      </c>
      <c r="U1420" s="737" t="s">
        <v>10497</v>
      </c>
      <c r="V1420" s="736"/>
      <c r="W1420" s="734"/>
      <c r="X1420" s="736"/>
      <c r="Y1420" s="736"/>
      <c r="Z1420" s="736" t="s">
        <v>10498</v>
      </c>
      <c r="AA1420" s="734"/>
      <c r="AB1420" s="734" t="s">
        <v>10483</v>
      </c>
      <c r="AC1420" s="736"/>
      <c r="AD1420" s="736">
        <v>78000</v>
      </c>
      <c r="AE1420" s="734" t="s">
        <v>10484</v>
      </c>
      <c r="AF1420" s="734" t="s">
        <v>10485</v>
      </c>
      <c r="AG1420" s="734" t="s">
        <v>6452</v>
      </c>
      <c r="AH1420" s="734" t="s">
        <v>10486</v>
      </c>
      <c r="AI1420" s="734" t="s">
        <v>9256</v>
      </c>
      <c r="AJ1420" s="734" t="s">
        <v>10487</v>
      </c>
      <c r="AK1420" s="788" t="s">
        <v>10488</v>
      </c>
      <c r="AL1420" s="734" t="s">
        <v>10489</v>
      </c>
      <c r="AM1420" s="763"/>
      <c r="AN1420" s="738"/>
      <c r="AO1420" s="765"/>
      <c r="AP1420" s="740" t="s">
        <v>734</v>
      </c>
      <c r="AQ1420" s="775" t="s">
        <v>734</v>
      </c>
      <c r="AR1420" s="742" t="s">
        <v>1757</v>
      </c>
      <c r="AS1420" s="775" t="s">
        <v>10499</v>
      </c>
      <c r="AT1420" s="742"/>
      <c r="AU1420" s="743">
        <v>44197</v>
      </c>
      <c r="AV1420" s="743">
        <v>46022</v>
      </c>
      <c r="AW1420" s="744">
        <v>17</v>
      </c>
      <c r="AX1420" s="743">
        <v>44446</v>
      </c>
      <c r="AY1420" s="712" t="s">
        <v>10500</v>
      </c>
      <c r="AZ1420" s="775" t="s">
        <v>734</v>
      </c>
      <c r="BA1420" s="791"/>
      <c r="BB1420" s="793"/>
      <c r="BC1420" s="793" t="s">
        <v>1713</v>
      </c>
      <c r="BD1420" s="793"/>
      <c r="BE1420" s="791" t="s">
        <v>1277</v>
      </c>
      <c r="BF1420" s="785" t="s">
        <v>1452</v>
      </c>
      <c r="BG1420" s="746" t="s">
        <v>737</v>
      </c>
      <c r="BH1420" s="746"/>
      <c r="BI1420" s="747"/>
    </row>
    <row r="1421" spans="1:61" ht="40.15" customHeight="1">
      <c r="A1421" s="828">
        <v>170021844</v>
      </c>
      <c r="B1421" s="834">
        <v>17</v>
      </c>
      <c r="C1421" s="734" t="s">
        <v>1277</v>
      </c>
      <c r="D1421" s="728"/>
      <c r="E1421" s="753" t="s">
        <v>1435</v>
      </c>
      <c r="F1421" s="785"/>
      <c r="G1421" s="736" t="s">
        <v>715</v>
      </c>
      <c r="H1421" s="736" t="s">
        <v>715</v>
      </c>
      <c r="I1421" s="773">
        <v>445</v>
      </c>
      <c r="J1421" s="734" t="s">
        <v>1023</v>
      </c>
      <c r="K1421" s="799" t="s">
        <v>10501</v>
      </c>
      <c r="L1421" s="786">
        <v>780020715</v>
      </c>
      <c r="M1421" s="733" t="s">
        <v>10476</v>
      </c>
      <c r="N1421" s="769" t="s">
        <v>10477</v>
      </c>
      <c r="O1421" s="734" t="s">
        <v>10502</v>
      </c>
      <c r="P1421" s="734"/>
      <c r="Q1421" s="734"/>
      <c r="R1421" s="736">
        <v>17300</v>
      </c>
      <c r="S1421" s="734" t="s">
        <v>2622</v>
      </c>
      <c r="T1421" s="728" t="s">
        <v>722</v>
      </c>
      <c r="U1421" s="737" t="s">
        <v>10503</v>
      </c>
      <c r="V1421" s="736"/>
      <c r="W1421" s="734"/>
      <c r="X1421" s="736"/>
      <c r="Y1421" s="736"/>
      <c r="Z1421" s="736" t="s">
        <v>10504</v>
      </c>
      <c r="AA1421" s="734" t="s">
        <v>10505</v>
      </c>
      <c r="AB1421" s="734" t="s">
        <v>10483</v>
      </c>
      <c r="AC1421" s="736"/>
      <c r="AD1421" s="736">
        <v>78000</v>
      </c>
      <c r="AE1421" s="734" t="s">
        <v>10484</v>
      </c>
      <c r="AF1421" s="734" t="s">
        <v>10485</v>
      </c>
      <c r="AG1421" s="734" t="s">
        <v>6452</v>
      </c>
      <c r="AH1421" s="734" t="s">
        <v>10486</v>
      </c>
      <c r="AI1421" s="734" t="s">
        <v>9256</v>
      </c>
      <c r="AJ1421" s="734" t="s">
        <v>10487</v>
      </c>
      <c r="AK1421" s="788" t="s">
        <v>10488</v>
      </c>
      <c r="AL1421" s="734" t="s">
        <v>10489</v>
      </c>
      <c r="AM1421" s="763"/>
      <c r="AN1421" s="738"/>
      <c r="AO1421" s="765"/>
      <c r="AP1421" s="740" t="s">
        <v>734</v>
      </c>
      <c r="AQ1421" s="822" t="s">
        <v>734</v>
      </c>
      <c r="AR1421" s="742" t="s">
        <v>715</v>
      </c>
      <c r="AS1421" s="775" t="s">
        <v>10506</v>
      </c>
      <c r="AT1421" s="822" t="s">
        <v>10507</v>
      </c>
      <c r="AU1421" s="743">
        <v>43831</v>
      </c>
      <c r="AV1421" s="743">
        <v>45657</v>
      </c>
      <c r="AW1421" s="744">
        <v>17</v>
      </c>
      <c r="AX1421" s="743">
        <v>44561</v>
      </c>
      <c r="AY1421" s="742" t="s">
        <v>869</v>
      </c>
      <c r="AZ1421" s="775" t="s">
        <v>734</v>
      </c>
      <c r="BA1421" s="791"/>
      <c r="BB1421" s="793"/>
      <c r="BC1421" s="793" t="s">
        <v>1450</v>
      </c>
      <c r="BD1421" s="793"/>
      <c r="BE1421" s="791" t="s">
        <v>1277</v>
      </c>
      <c r="BF1421" s="785" t="s">
        <v>1452</v>
      </c>
      <c r="BG1421" s="746" t="s">
        <v>737</v>
      </c>
      <c r="BH1421" s="746"/>
      <c r="BI1421" s="747"/>
    </row>
    <row r="1422" spans="1:61" ht="40.15" customHeight="1">
      <c r="A1422" s="828">
        <v>170026793</v>
      </c>
      <c r="B1422" s="834">
        <v>17</v>
      </c>
      <c r="C1422" s="734" t="s">
        <v>1277</v>
      </c>
      <c r="D1422" s="728"/>
      <c r="E1422" s="753" t="s">
        <v>1435</v>
      </c>
      <c r="F1422" s="785"/>
      <c r="G1422" s="736" t="s">
        <v>843</v>
      </c>
      <c r="H1422" s="736" t="s">
        <v>843</v>
      </c>
      <c r="I1422" s="773">
        <v>165</v>
      </c>
      <c r="J1422" s="734" t="s">
        <v>844</v>
      </c>
      <c r="K1422" s="769" t="s">
        <v>10508</v>
      </c>
      <c r="L1422" s="786">
        <v>780020715</v>
      </c>
      <c r="M1422" s="733" t="s">
        <v>10476</v>
      </c>
      <c r="N1422" s="769" t="s">
        <v>10477</v>
      </c>
      <c r="O1422" s="734" t="s">
        <v>10509</v>
      </c>
      <c r="P1422" s="734"/>
      <c r="Q1422" s="734"/>
      <c r="R1422" s="736">
        <v>17000</v>
      </c>
      <c r="S1422" s="734" t="s">
        <v>1493</v>
      </c>
      <c r="T1422" s="728" t="s">
        <v>722</v>
      </c>
      <c r="U1422" s="737" t="s">
        <v>10510</v>
      </c>
      <c r="V1422" s="736" t="s">
        <v>813</v>
      </c>
      <c r="W1422" s="734" t="s">
        <v>10511</v>
      </c>
      <c r="X1422" s="736" t="s">
        <v>10512</v>
      </c>
      <c r="Y1422" s="734" t="s">
        <v>10513</v>
      </c>
      <c r="Z1422" s="736" t="s">
        <v>10514</v>
      </c>
      <c r="AA1422" s="734" t="s">
        <v>10505</v>
      </c>
      <c r="AB1422" s="734" t="s">
        <v>10483</v>
      </c>
      <c r="AC1422" s="736"/>
      <c r="AD1422" s="736">
        <v>78000</v>
      </c>
      <c r="AE1422" s="734" t="s">
        <v>10484</v>
      </c>
      <c r="AF1422" s="734" t="s">
        <v>10485</v>
      </c>
      <c r="AG1422" s="734" t="s">
        <v>6452</v>
      </c>
      <c r="AH1422" s="734" t="s">
        <v>10486</v>
      </c>
      <c r="AI1422" s="734" t="s">
        <v>9256</v>
      </c>
      <c r="AJ1422" s="734" t="s">
        <v>10487</v>
      </c>
      <c r="AK1422" s="788" t="s">
        <v>10488</v>
      </c>
      <c r="AL1422" s="734" t="s">
        <v>10489</v>
      </c>
      <c r="AM1422" s="763"/>
      <c r="AN1422" s="738"/>
      <c r="AO1422" s="765"/>
      <c r="AP1422" s="740" t="s">
        <v>737</v>
      </c>
      <c r="AQ1422" s="859" t="s">
        <v>737</v>
      </c>
      <c r="AR1422" s="691"/>
      <c r="AS1422" s="752"/>
      <c r="AT1422" s="859"/>
      <c r="AU1422" s="765"/>
      <c r="AV1422" s="765"/>
      <c r="AW1422" s="766"/>
      <c r="AX1422" s="765"/>
      <c r="AY1422" s="691"/>
      <c r="AZ1422" s="752"/>
      <c r="BA1422" s="791"/>
      <c r="BB1422" s="793" t="s">
        <v>10515</v>
      </c>
      <c r="BC1422" s="793"/>
      <c r="BD1422" s="793"/>
      <c r="BE1422" s="791"/>
      <c r="BF1422" s="785"/>
      <c r="BG1422" s="746" t="s">
        <v>737</v>
      </c>
      <c r="BH1422" s="746"/>
      <c r="BI1422" s="747"/>
    </row>
    <row r="1423" spans="1:61" ht="40.15" customHeight="1">
      <c r="A1423" s="828">
        <v>170780902</v>
      </c>
      <c r="B1423" s="834">
        <v>17</v>
      </c>
      <c r="C1423" s="734" t="s">
        <v>1277</v>
      </c>
      <c r="D1423" s="728"/>
      <c r="E1423" s="753" t="s">
        <v>1435</v>
      </c>
      <c r="F1423" s="785"/>
      <c r="G1423" s="736" t="s">
        <v>715</v>
      </c>
      <c r="H1423" s="736" t="s">
        <v>715</v>
      </c>
      <c r="I1423" s="773">
        <v>183</v>
      </c>
      <c r="J1423" s="734" t="s">
        <v>741</v>
      </c>
      <c r="K1423" s="799" t="s">
        <v>10516</v>
      </c>
      <c r="L1423" s="786">
        <v>780020715</v>
      </c>
      <c r="M1423" s="733" t="s">
        <v>10476</v>
      </c>
      <c r="N1423" s="769" t="s">
        <v>10477</v>
      </c>
      <c r="O1423" s="734" t="s">
        <v>10478</v>
      </c>
      <c r="P1423" s="734" t="s">
        <v>10493</v>
      </c>
      <c r="Q1423" s="734"/>
      <c r="R1423" s="736">
        <v>17530</v>
      </c>
      <c r="S1423" s="760" t="s">
        <v>1465</v>
      </c>
      <c r="T1423" s="728" t="s">
        <v>722</v>
      </c>
      <c r="U1423" s="737" t="s">
        <v>10480</v>
      </c>
      <c r="V1423" s="736" t="s">
        <v>724</v>
      </c>
      <c r="W1423" s="734" t="s">
        <v>10517</v>
      </c>
      <c r="X1423" s="736" t="s">
        <v>2187</v>
      </c>
      <c r="Y1423" s="736" t="s">
        <v>727</v>
      </c>
      <c r="Z1423" s="736" t="s">
        <v>10481</v>
      </c>
      <c r="AA1423" s="734" t="s">
        <v>10482</v>
      </c>
      <c r="AB1423" s="734" t="s">
        <v>10483</v>
      </c>
      <c r="AC1423" s="736"/>
      <c r="AD1423" s="736">
        <v>78000</v>
      </c>
      <c r="AE1423" s="734" t="s">
        <v>10484</v>
      </c>
      <c r="AF1423" s="734" t="s">
        <v>10485</v>
      </c>
      <c r="AG1423" s="734" t="s">
        <v>6452</v>
      </c>
      <c r="AH1423" s="734" t="s">
        <v>10486</v>
      </c>
      <c r="AI1423" s="734" t="s">
        <v>9256</v>
      </c>
      <c r="AJ1423" s="734" t="s">
        <v>10487</v>
      </c>
      <c r="AK1423" s="788" t="s">
        <v>10488</v>
      </c>
      <c r="AL1423" s="734" t="s">
        <v>10489</v>
      </c>
      <c r="AM1423" s="763"/>
      <c r="AN1423" s="738"/>
      <c r="AO1423" s="765"/>
      <c r="AP1423" s="740" t="s">
        <v>734</v>
      </c>
      <c r="AQ1423" s="742" t="s">
        <v>734</v>
      </c>
      <c r="AR1423" s="742" t="s">
        <v>715</v>
      </c>
      <c r="AS1423" s="775" t="s">
        <v>10490</v>
      </c>
      <c r="AT1423" s="822" t="s">
        <v>1448</v>
      </c>
      <c r="AU1423" s="743">
        <v>43466</v>
      </c>
      <c r="AV1423" s="743">
        <v>46022</v>
      </c>
      <c r="AW1423" s="744">
        <v>17</v>
      </c>
      <c r="AX1423" s="743">
        <v>45636</v>
      </c>
      <c r="AY1423" s="742" t="s">
        <v>10491</v>
      </c>
      <c r="AZ1423" s="743" t="s">
        <v>734</v>
      </c>
      <c r="BA1423" s="791"/>
      <c r="BB1423" s="793"/>
      <c r="BC1423" s="793" t="s">
        <v>1450</v>
      </c>
      <c r="BD1423" s="793"/>
      <c r="BE1423" s="791" t="s">
        <v>1277</v>
      </c>
      <c r="BF1423" s="785" t="s">
        <v>1452</v>
      </c>
      <c r="BG1423" s="746" t="s">
        <v>737</v>
      </c>
      <c r="BH1423" s="746"/>
      <c r="BI1423" s="747"/>
    </row>
    <row r="1424" spans="1:61" ht="40.15" customHeight="1">
      <c r="A1424" s="846">
        <v>170782429</v>
      </c>
      <c r="B1424" s="834">
        <v>17</v>
      </c>
      <c r="C1424" s="751" t="s">
        <v>1277</v>
      </c>
      <c r="D1424" s="753"/>
      <c r="E1424" s="753" t="s">
        <v>1435</v>
      </c>
      <c r="F1424" s="785"/>
      <c r="G1424" s="754" t="s">
        <v>747</v>
      </c>
      <c r="H1424" s="754" t="s">
        <v>748</v>
      </c>
      <c r="I1424" s="847">
        <v>500</v>
      </c>
      <c r="J1424" s="843" t="s">
        <v>749</v>
      </c>
      <c r="K1424" s="848" t="s">
        <v>10518</v>
      </c>
      <c r="L1424" s="786">
        <v>780020715</v>
      </c>
      <c r="M1424" s="733" t="s">
        <v>10476</v>
      </c>
      <c r="N1424" s="769" t="s">
        <v>10477</v>
      </c>
      <c r="O1424" s="734" t="s">
        <v>10495</v>
      </c>
      <c r="P1424" s="734"/>
      <c r="Q1424" s="760"/>
      <c r="R1424" s="736">
        <v>17750</v>
      </c>
      <c r="S1424" s="760" t="s">
        <v>10496</v>
      </c>
      <c r="T1424" s="728" t="s">
        <v>722</v>
      </c>
      <c r="U1424" s="737" t="s">
        <v>10519</v>
      </c>
      <c r="V1424" s="736" t="s">
        <v>813</v>
      </c>
      <c r="W1424" s="734" t="s">
        <v>10520</v>
      </c>
      <c r="X1424" s="736" t="s">
        <v>3856</v>
      </c>
      <c r="Y1424" s="736" t="s">
        <v>954</v>
      </c>
      <c r="Z1424" s="736" t="s">
        <v>10498</v>
      </c>
      <c r="AA1424" s="734"/>
      <c r="AB1424" s="734" t="s">
        <v>10483</v>
      </c>
      <c r="AC1424" s="736"/>
      <c r="AD1424" s="736">
        <v>78000</v>
      </c>
      <c r="AE1424" s="734" t="s">
        <v>10484</v>
      </c>
      <c r="AF1424" s="734" t="s">
        <v>10485</v>
      </c>
      <c r="AG1424" s="734" t="s">
        <v>6452</v>
      </c>
      <c r="AH1424" s="734" t="s">
        <v>10486</v>
      </c>
      <c r="AI1424" s="734" t="s">
        <v>9256</v>
      </c>
      <c r="AJ1424" s="734" t="s">
        <v>10487</v>
      </c>
      <c r="AK1424" s="788" t="s">
        <v>10488</v>
      </c>
      <c r="AL1424" s="734" t="s">
        <v>10489</v>
      </c>
      <c r="AM1424" s="763"/>
      <c r="AN1424" s="738"/>
      <c r="AO1424" s="765"/>
      <c r="AP1424" s="691" t="s">
        <v>734</v>
      </c>
      <c r="AQ1424" s="775" t="s">
        <v>734</v>
      </c>
      <c r="AR1424" s="742" t="s">
        <v>1757</v>
      </c>
      <c r="AS1424" s="775" t="s">
        <v>10499</v>
      </c>
      <c r="AT1424" s="742"/>
      <c r="AU1424" s="743">
        <v>44197</v>
      </c>
      <c r="AV1424" s="743">
        <v>46022</v>
      </c>
      <c r="AW1424" s="744">
        <v>17</v>
      </c>
      <c r="AX1424" s="743">
        <v>44446</v>
      </c>
      <c r="AY1424" s="712" t="s">
        <v>10500</v>
      </c>
      <c r="AZ1424" s="775" t="s">
        <v>734</v>
      </c>
      <c r="BA1424" s="791"/>
      <c r="BB1424" s="793"/>
      <c r="BC1424" s="793" t="s">
        <v>1713</v>
      </c>
      <c r="BD1424" s="793"/>
      <c r="BE1424" s="767" t="s">
        <v>1277</v>
      </c>
      <c r="BF1424" s="785" t="s">
        <v>1452</v>
      </c>
      <c r="BG1424" s="746" t="s">
        <v>737</v>
      </c>
      <c r="BH1424" s="746"/>
      <c r="BI1424" s="747"/>
    </row>
    <row r="1425" spans="1:61" ht="87" customHeight="1">
      <c r="A1425" s="819">
        <v>170783500</v>
      </c>
      <c r="B1425" s="834">
        <v>17</v>
      </c>
      <c r="C1425" s="734" t="s">
        <v>1277</v>
      </c>
      <c r="D1425" s="728"/>
      <c r="E1425" s="753" t="s">
        <v>1435</v>
      </c>
      <c r="F1425" s="785"/>
      <c r="G1425" s="793" t="s">
        <v>715</v>
      </c>
      <c r="H1425" s="793" t="s">
        <v>715</v>
      </c>
      <c r="I1425" s="821">
        <v>246</v>
      </c>
      <c r="J1425" s="736" t="s">
        <v>803</v>
      </c>
      <c r="K1425" s="812" t="s">
        <v>10521</v>
      </c>
      <c r="L1425" s="786">
        <v>780020715</v>
      </c>
      <c r="M1425" s="733" t="s">
        <v>10476</v>
      </c>
      <c r="N1425" s="769" t="s">
        <v>10477</v>
      </c>
      <c r="O1425" s="734" t="s">
        <v>10522</v>
      </c>
      <c r="P1425" s="734"/>
      <c r="Q1425" s="791"/>
      <c r="R1425" s="736">
        <v>17530</v>
      </c>
      <c r="S1425" s="791" t="s">
        <v>1465</v>
      </c>
      <c r="T1425" s="728" t="s">
        <v>722</v>
      </c>
      <c r="U1425" s="737" t="s">
        <v>10523</v>
      </c>
      <c r="V1425" s="736"/>
      <c r="W1425" s="734"/>
      <c r="X1425" s="736"/>
      <c r="Y1425" s="736"/>
      <c r="Z1425" s="736" t="s">
        <v>10504</v>
      </c>
      <c r="AA1425" s="734"/>
      <c r="AB1425" s="734" t="s">
        <v>10483</v>
      </c>
      <c r="AC1425" s="736"/>
      <c r="AD1425" s="736">
        <v>78000</v>
      </c>
      <c r="AE1425" s="734" t="s">
        <v>10484</v>
      </c>
      <c r="AF1425" s="734" t="s">
        <v>10485</v>
      </c>
      <c r="AG1425" s="734" t="s">
        <v>6452</v>
      </c>
      <c r="AH1425" s="734" t="s">
        <v>10486</v>
      </c>
      <c r="AI1425" s="734" t="s">
        <v>9256</v>
      </c>
      <c r="AJ1425" s="734" t="s">
        <v>10487</v>
      </c>
      <c r="AK1425" s="788" t="s">
        <v>10488</v>
      </c>
      <c r="AL1425" s="734" t="s">
        <v>10489</v>
      </c>
      <c r="AM1425" s="763"/>
      <c r="AN1425" s="738"/>
      <c r="AO1425" s="765"/>
      <c r="AP1425" s="740" t="s">
        <v>734</v>
      </c>
      <c r="AQ1425" s="742" t="s">
        <v>734</v>
      </c>
      <c r="AR1425" s="742" t="s">
        <v>715</v>
      </c>
      <c r="AS1425" s="775" t="s">
        <v>10490</v>
      </c>
      <c r="AT1425" s="822" t="s">
        <v>1448</v>
      </c>
      <c r="AU1425" s="743">
        <v>43466</v>
      </c>
      <c r="AV1425" s="743">
        <v>46022</v>
      </c>
      <c r="AW1425" s="744">
        <v>17</v>
      </c>
      <c r="AX1425" s="743">
        <v>45636</v>
      </c>
      <c r="AY1425" s="742" t="s">
        <v>10491</v>
      </c>
      <c r="AZ1425" s="743" t="s">
        <v>734</v>
      </c>
      <c r="BA1425" s="791"/>
      <c r="BB1425" s="793"/>
      <c r="BC1425" s="793" t="s">
        <v>1450</v>
      </c>
      <c r="BD1425" s="793"/>
      <c r="BE1425" s="791" t="s">
        <v>1277</v>
      </c>
      <c r="BF1425" s="785" t="s">
        <v>1452</v>
      </c>
      <c r="BG1425" s="746" t="s">
        <v>737</v>
      </c>
      <c r="BH1425" s="746"/>
      <c r="BI1425" s="747"/>
    </row>
    <row r="1426" spans="1:61" ht="29.25" customHeight="1">
      <c r="A1426" s="749">
        <v>330782806</v>
      </c>
      <c r="B1426" s="825">
        <v>33</v>
      </c>
      <c r="C1426" s="751" t="s">
        <v>1358</v>
      </c>
      <c r="D1426" s="752"/>
      <c r="E1426" s="727" t="s">
        <v>1411</v>
      </c>
      <c r="F1426" s="753"/>
      <c r="G1426" s="736" t="s">
        <v>747</v>
      </c>
      <c r="H1426" s="754" t="s">
        <v>748</v>
      </c>
      <c r="I1426" s="755">
        <v>500</v>
      </c>
      <c r="J1426" s="756" t="s">
        <v>749</v>
      </c>
      <c r="K1426" s="757" t="s">
        <v>10524</v>
      </c>
      <c r="L1426" s="758">
        <v>330001041</v>
      </c>
      <c r="M1426" s="733" t="s">
        <v>10525</v>
      </c>
      <c r="N1426" s="769" t="s">
        <v>10525</v>
      </c>
      <c r="O1426" s="734" t="s">
        <v>10526</v>
      </c>
      <c r="P1426" s="760"/>
      <c r="Q1426" s="736"/>
      <c r="R1426" s="736">
        <v>33420</v>
      </c>
      <c r="S1426" s="761" t="s">
        <v>10527</v>
      </c>
      <c r="T1426" s="728" t="s">
        <v>722</v>
      </c>
      <c r="U1426" s="737" t="s">
        <v>10528</v>
      </c>
      <c r="V1426" s="736"/>
      <c r="W1426" s="736"/>
      <c r="X1426" s="736"/>
      <c r="Y1426" s="736"/>
      <c r="Z1426" s="736" t="s">
        <v>10529</v>
      </c>
      <c r="AA1426" s="736"/>
      <c r="AB1426" s="734" t="s">
        <v>10526</v>
      </c>
      <c r="AC1426" s="736"/>
      <c r="AD1426" s="736">
        <v>33420</v>
      </c>
      <c r="AE1426" s="734" t="s">
        <v>10527</v>
      </c>
      <c r="AF1426" s="736" t="s">
        <v>10529</v>
      </c>
      <c r="AG1426" s="736"/>
      <c r="AH1426" s="736"/>
      <c r="AI1426" s="736"/>
      <c r="AJ1426" s="736"/>
      <c r="AK1426" s="736"/>
      <c r="AL1426" s="736"/>
      <c r="AM1426" s="763"/>
      <c r="AN1426" s="738"/>
      <c r="AO1426" s="764"/>
      <c r="AP1426" s="691" t="s">
        <v>734</v>
      </c>
      <c r="AQ1426" s="691" t="s">
        <v>737</v>
      </c>
      <c r="AR1426" s="691"/>
      <c r="AS1426" s="752"/>
      <c r="AT1426" s="691"/>
      <c r="AU1426" s="765" t="s">
        <v>763</v>
      </c>
      <c r="AV1426" s="765" t="s">
        <v>763</v>
      </c>
      <c r="AW1426" s="766" t="s">
        <v>763</v>
      </c>
      <c r="AX1426" s="765"/>
      <c r="AY1426" s="691"/>
      <c r="AZ1426" s="752"/>
      <c r="BA1426" s="734"/>
      <c r="BB1426" s="736"/>
      <c r="BC1426" s="736"/>
      <c r="BD1426" s="736"/>
      <c r="BE1426" s="767" t="s">
        <v>1277</v>
      </c>
      <c r="BF1426" s="753" t="s">
        <v>10530</v>
      </c>
      <c r="BG1426" s="746" t="s">
        <v>737</v>
      </c>
      <c r="BH1426" s="746"/>
      <c r="BI1426" s="747"/>
    </row>
    <row r="1427" spans="1:61" ht="40.15" customHeight="1">
      <c r="A1427" s="749">
        <v>330025149</v>
      </c>
      <c r="B1427" s="825">
        <v>33</v>
      </c>
      <c r="C1427" s="727" t="s">
        <v>926</v>
      </c>
      <c r="D1427" s="727"/>
      <c r="E1427" s="753" t="s">
        <v>1055</v>
      </c>
      <c r="F1427" s="826"/>
      <c r="G1427" s="736" t="s">
        <v>747</v>
      </c>
      <c r="H1427" s="754" t="s">
        <v>748</v>
      </c>
      <c r="I1427" s="755">
        <v>500</v>
      </c>
      <c r="J1427" s="756" t="s">
        <v>749</v>
      </c>
      <c r="K1427" s="757" t="s">
        <v>10531</v>
      </c>
      <c r="L1427" s="758">
        <v>330006339</v>
      </c>
      <c r="M1427" s="733" t="s">
        <v>10532</v>
      </c>
      <c r="N1427" s="769" t="s">
        <v>10533</v>
      </c>
      <c r="O1427" s="734" t="s">
        <v>10534</v>
      </c>
      <c r="P1427" s="760"/>
      <c r="Q1427" s="736"/>
      <c r="R1427" s="736">
        <v>33440</v>
      </c>
      <c r="S1427" s="761" t="s">
        <v>3272</v>
      </c>
      <c r="T1427" s="728" t="s">
        <v>722</v>
      </c>
      <c r="U1427" s="737" t="s">
        <v>10535</v>
      </c>
      <c r="V1427" s="736" t="s">
        <v>724</v>
      </c>
      <c r="W1427" s="736" t="s">
        <v>10536</v>
      </c>
      <c r="X1427" s="736" t="s">
        <v>3612</v>
      </c>
      <c r="Y1427" s="736" t="s">
        <v>10537</v>
      </c>
      <c r="Z1427" s="736" t="s">
        <v>10538</v>
      </c>
      <c r="AA1427" s="736"/>
      <c r="AB1427" s="734" t="s">
        <v>10539</v>
      </c>
      <c r="AC1427" s="736"/>
      <c r="AD1427" s="736">
        <v>33693</v>
      </c>
      <c r="AE1427" s="734" t="s">
        <v>10540</v>
      </c>
      <c r="AF1427" s="736" t="s">
        <v>10541</v>
      </c>
      <c r="AG1427" s="736"/>
      <c r="AH1427" s="736"/>
      <c r="AI1427" s="736"/>
      <c r="AJ1427" s="734"/>
      <c r="AK1427" s="736"/>
      <c r="AL1427" s="736"/>
      <c r="AM1427" s="763"/>
      <c r="AN1427" s="738"/>
      <c r="AO1427" s="739"/>
      <c r="AP1427" s="936" t="s">
        <v>734</v>
      </c>
      <c r="AQ1427" s="822" t="s">
        <v>734</v>
      </c>
      <c r="AR1427" s="742" t="s">
        <v>748</v>
      </c>
      <c r="AS1427" s="742" t="s">
        <v>10542</v>
      </c>
      <c r="AT1427" s="742"/>
      <c r="AU1427" s="743">
        <v>43466</v>
      </c>
      <c r="AV1427" s="743">
        <v>45291</v>
      </c>
      <c r="AW1427" s="744">
        <v>33</v>
      </c>
      <c r="AX1427" s="743">
        <v>43425</v>
      </c>
      <c r="AY1427" s="742" t="s">
        <v>10543</v>
      </c>
      <c r="AZ1427" s="743"/>
      <c r="BA1427" s="773"/>
      <c r="BB1427" s="736"/>
      <c r="BC1427" s="736"/>
      <c r="BD1427" s="736"/>
      <c r="BE1427" s="767" t="s">
        <v>2179</v>
      </c>
      <c r="BF1427" s="753" t="s">
        <v>10544</v>
      </c>
      <c r="BG1427" s="746" t="s">
        <v>734</v>
      </c>
      <c r="BH1427" s="746"/>
      <c r="BI1427" s="747"/>
    </row>
    <row r="1428" spans="1:61" ht="72.75" customHeight="1">
      <c r="A1428" s="749">
        <v>330026618</v>
      </c>
      <c r="B1428" s="825">
        <v>33</v>
      </c>
      <c r="C1428" s="727" t="s">
        <v>926</v>
      </c>
      <c r="D1428" s="727"/>
      <c r="E1428" s="753" t="s">
        <v>1055</v>
      </c>
      <c r="F1428" s="826"/>
      <c r="G1428" s="736" t="s">
        <v>747</v>
      </c>
      <c r="H1428" s="754" t="s">
        <v>748</v>
      </c>
      <c r="I1428" s="755">
        <v>500</v>
      </c>
      <c r="J1428" s="756" t="s">
        <v>749</v>
      </c>
      <c r="K1428" s="778" t="s">
        <v>10545</v>
      </c>
      <c r="L1428" s="758">
        <v>330006339</v>
      </c>
      <c r="M1428" s="733" t="s">
        <v>10532</v>
      </c>
      <c r="N1428" s="769" t="s">
        <v>10533</v>
      </c>
      <c r="O1428" s="734" t="s">
        <v>10546</v>
      </c>
      <c r="P1428" s="760"/>
      <c r="Q1428" s="736"/>
      <c r="R1428" s="736">
        <v>33380</v>
      </c>
      <c r="S1428" s="761" t="s">
        <v>1092</v>
      </c>
      <c r="T1428" s="728" t="s">
        <v>722</v>
      </c>
      <c r="U1428" s="737" t="s">
        <v>10547</v>
      </c>
      <c r="V1428" s="736" t="s">
        <v>724</v>
      </c>
      <c r="W1428" s="736" t="s">
        <v>10536</v>
      </c>
      <c r="X1428" s="736" t="s">
        <v>3612</v>
      </c>
      <c r="Y1428" s="736" t="s">
        <v>10537</v>
      </c>
      <c r="Z1428" s="736" t="s">
        <v>10548</v>
      </c>
      <c r="AA1428" s="736"/>
      <c r="AB1428" s="734" t="s">
        <v>10539</v>
      </c>
      <c r="AC1428" s="736"/>
      <c r="AD1428" s="736">
        <v>33693</v>
      </c>
      <c r="AE1428" s="734" t="s">
        <v>10540</v>
      </c>
      <c r="AF1428" s="736" t="s">
        <v>10541</v>
      </c>
      <c r="AG1428" s="736"/>
      <c r="AH1428" s="736"/>
      <c r="AI1428" s="736"/>
      <c r="AJ1428" s="734"/>
      <c r="AK1428" s="736"/>
      <c r="AL1428" s="736"/>
      <c r="AM1428" s="763"/>
      <c r="AN1428" s="738"/>
      <c r="AO1428" s="739"/>
      <c r="AP1428" s="936" t="s">
        <v>734</v>
      </c>
      <c r="AQ1428" s="822" t="s">
        <v>734</v>
      </c>
      <c r="AR1428" s="742" t="s">
        <v>748</v>
      </c>
      <c r="AS1428" s="742" t="s">
        <v>10542</v>
      </c>
      <c r="AT1428" s="742"/>
      <c r="AU1428" s="743">
        <v>43466</v>
      </c>
      <c r="AV1428" s="743">
        <v>45291</v>
      </c>
      <c r="AW1428" s="744">
        <v>33</v>
      </c>
      <c r="AX1428" s="743">
        <v>43425</v>
      </c>
      <c r="AY1428" s="742" t="s">
        <v>10543</v>
      </c>
      <c r="AZ1428" s="743"/>
      <c r="BA1428" s="773"/>
      <c r="BB1428" s="736"/>
      <c r="BC1428" s="736"/>
      <c r="BD1428" s="736"/>
      <c r="BE1428" s="767" t="s">
        <v>2179</v>
      </c>
      <c r="BF1428" s="753" t="s">
        <v>10544</v>
      </c>
      <c r="BG1428" s="746" t="s">
        <v>734</v>
      </c>
      <c r="BH1428" s="746"/>
      <c r="BI1428" s="747"/>
    </row>
    <row r="1429" spans="1:61" ht="63" customHeight="1">
      <c r="A1429" s="749">
        <v>330052028</v>
      </c>
      <c r="B1429" s="825">
        <v>33</v>
      </c>
      <c r="C1429" s="727" t="s">
        <v>926</v>
      </c>
      <c r="D1429" s="727"/>
      <c r="E1429" s="753" t="s">
        <v>1055</v>
      </c>
      <c r="F1429" s="826"/>
      <c r="G1429" s="736" t="s">
        <v>747</v>
      </c>
      <c r="H1429" s="754" t="s">
        <v>748</v>
      </c>
      <c r="I1429" s="755">
        <v>500</v>
      </c>
      <c r="J1429" s="756" t="s">
        <v>749</v>
      </c>
      <c r="K1429" s="757" t="s">
        <v>10549</v>
      </c>
      <c r="L1429" s="758">
        <v>330006339</v>
      </c>
      <c r="M1429" s="733" t="s">
        <v>10532</v>
      </c>
      <c r="N1429" s="769" t="s">
        <v>10533</v>
      </c>
      <c r="O1429" s="734" t="s">
        <v>10550</v>
      </c>
      <c r="P1429" s="760"/>
      <c r="Q1429" s="736"/>
      <c r="R1429" s="736">
        <v>33850</v>
      </c>
      <c r="S1429" s="761" t="s">
        <v>10551</v>
      </c>
      <c r="T1429" s="728" t="s">
        <v>722</v>
      </c>
      <c r="U1429" s="737" t="s">
        <v>10552</v>
      </c>
      <c r="V1429" s="736" t="s">
        <v>724</v>
      </c>
      <c r="W1429" s="736" t="s">
        <v>10536</v>
      </c>
      <c r="X1429" s="736" t="s">
        <v>3612</v>
      </c>
      <c r="Y1429" s="736" t="s">
        <v>10537</v>
      </c>
      <c r="Z1429" s="736"/>
      <c r="AA1429" s="736"/>
      <c r="AB1429" s="734" t="s">
        <v>10539</v>
      </c>
      <c r="AC1429" s="736"/>
      <c r="AD1429" s="736">
        <v>33693</v>
      </c>
      <c r="AE1429" s="734" t="s">
        <v>10540</v>
      </c>
      <c r="AF1429" s="736" t="s">
        <v>10541</v>
      </c>
      <c r="AG1429" s="736"/>
      <c r="AH1429" s="736"/>
      <c r="AI1429" s="736"/>
      <c r="AJ1429" s="734"/>
      <c r="AK1429" s="736"/>
      <c r="AL1429" s="736"/>
      <c r="AM1429" s="763"/>
      <c r="AN1429" s="738"/>
      <c r="AO1429" s="739"/>
      <c r="AP1429" s="936" t="s">
        <v>734</v>
      </c>
      <c r="AQ1429" s="822" t="s">
        <v>734</v>
      </c>
      <c r="AR1429" s="742" t="s">
        <v>748</v>
      </c>
      <c r="AS1429" s="742" t="s">
        <v>10542</v>
      </c>
      <c r="AT1429" s="742"/>
      <c r="AU1429" s="743">
        <v>43466</v>
      </c>
      <c r="AV1429" s="743">
        <v>45291</v>
      </c>
      <c r="AW1429" s="744">
        <v>33</v>
      </c>
      <c r="AX1429" s="743">
        <v>43425</v>
      </c>
      <c r="AY1429" s="742" t="s">
        <v>10543</v>
      </c>
      <c r="AZ1429" s="743"/>
      <c r="BA1429" s="734"/>
      <c r="BB1429" s="736"/>
      <c r="BC1429" s="736"/>
      <c r="BD1429" s="736"/>
      <c r="BE1429" s="767" t="s">
        <v>2179</v>
      </c>
      <c r="BF1429" s="753" t="s">
        <v>10544</v>
      </c>
      <c r="BG1429" s="746" t="s">
        <v>734</v>
      </c>
      <c r="BH1429" s="746"/>
      <c r="BI1429" s="747"/>
    </row>
    <row r="1430" spans="1:61" ht="40.15" customHeight="1">
      <c r="A1430" s="749">
        <v>330782780</v>
      </c>
      <c r="B1430" s="825">
        <v>33</v>
      </c>
      <c r="C1430" s="727" t="s">
        <v>926</v>
      </c>
      <c r="D1430" s="727"/>
      <c r="E1430" s="753" t="s">
        <v>1055</v>
      </c>
      <c r="F1430" s="826"/>
      <c r="G1430" s="736" t="s">
        <v>747</v>
      </c>
      <c r="H1430" s="754" t="s">
        <v>748</v>
      </c>
      <c r="I1430" s="755">
        <v>500</v>
      </c>
      <c r="J1430" s="756" t="s">
        <v>749</v>
      </c>
      <c r="K1430" s="757" t="s">
        <v>10553</v>
      </c>
      <c r="L1430" s="758">
        <v>330006339</v>
      </c>
      <c r="M1430" s="733" t="s">
        <v>10532</v>
      </c>
      <c r="N1430" s="769" t="s">
        <v>10533</v>
      </c>
      <c r="O1430" s="734" t="s">
        <v>10554</v>
      </c>
      <c r="P1430" s="760"/>
      <c r="Q1430" s="736"/>
      <c r="R1430" s="736">
        <v>33200</v>
      </c>
      <c r="S1430" s="761" t="s">
        <v>1559</v>
      </c>
      <c r="T1430" s="728" t="s">
        <v>722</v>
      </c>
      <c r="U1430" s="737" t="s">
        <v>10555</v>
      </c>
      <c r="V1430" s="736" t="s">
        <v>724</v>
      </c>
      <c r="W1430" s="736" t="s">
        <v>10536</v>
      </c>
      <c r="X1430" s="736" t="s">
        <v>3612</v>
      </c>
      <c r="Y1430" s="736" t="s">
        <v>10537</v>
      </c>
      <c r="Z1430" s="736" t="s">
        <v>10556</v>
      </c>
      <c r="AA1430" s="736"/>
      <c r="AB1430" s="734" t="s">
        <v>10539</v>
      </c>
      <c r="AC1430" s="736"/>
      <c r="AD1430" s="736">
        <v>33693</v>
      </c>
      <c r="AE1430" s="734" t="s">
        <v>10540</v>
      </c>
      <c r="AF1430" s="736" t="s">
        <v>10541</v>
      </c>
      <c r="AG1430" s="736"/>
      <c r="AH1430" s="736"/>
      <c r="AI1430" s="736"/>
      <c r="AJ1430" s="734"/>
      <c r="AK1430" s="736"/>
      <c r="AL1430" s="736"/>
      <c r="AM1430" s="763"/>
      <c r="AN1430" s="738"/>
      <c r="AO1430" s="739"/>
      <c r="AP1430" s="936" t="s">
        <v>734</v>
      </c>
      <c r="AQ1430" s="822" t="s">
        <v>734</v>
      </c>
      <c r="AR1430" s="742" t="s">
        <v>748</v>
      </c>
      <c r="AS1430" s="742" t="s">
        <v>10542</v>
      </c>
      <c r="AT1430" s="742"/>
      <c r="AU1430" s="743">
        <v>43466</v>
      </c>
      <c r="AV1430" s="743">
        <v>45291</v>
      </c>
      <c r="AW1430" s="744">
        <v>33</v>
      </c>
      <c r="AX1430" s="743">
        <v>43425</v>
      </c>
      <c r="AY1430" s="742" t="s">
        <v>10543</v>
      </c>
      <c r="AZ1430" s="743"/>
      <c r="BA1430" s="734"/>
      <c r="BB1430" s="736"/>
      <c r="BC1430" s="736"/>
      <c r="BD1430" s="736"/>
      <c r="BE1430" s="767" t="s">
        <v>2179</v>
      </c>
      <c r="BF1430" s="753" t="s">
        <v>10544</v>
      </c>
      <c r="BG1430" s="746" t="s">
        <v>734</v>
      </c>
      <c r="BH1430" s="746"/>
      <c r="BI1430" s="747"/>
    </row>
    <row r="1431" spans="1:61" ht="40.15" customHeight="1">
      <c r="A1431" s="749">
        <v>330796376</v>
      </c>
      <c r="B1431" s="825">
        <v>33</v>
      </c>
      <c r="C1431" s="727" t="s">
        <v>926</v>
      </c>
      <c r="D1431" s="727"/>
      <c r="E1431" s="753" t="s">
        <v>1055</v>
      </c>
      <c r="F1431" s="826"/>
      <c r="G1431" s="736" t="s">
        <v>747</v>
      </c>
      <c r="H1431" s="754" t="s">
        <v>748</v>
      </c>
      <c r="I1431" s="755">
        <v>500</v>
      </c>
      <c r="J1431" s="756" t="s">
        <v>749</v>
      </c>
      <c r="K1431" s="757" t="s">
        <v>10557</v>
      </c>
      <c r="L1431" s="758">
        <v>330006339</v>
      </c>
      <c r="M1431" s="733" t="s">
        <v>10532</v>
      </c>
      <c r="N1431" s="769" t="s">
        <v>10533</v>
      </c>
      <c r="O1431" s="734" t="s">
        <v>10558</v>
      </c>
      <c r="P1431" s="760"/>
      <c r="Q1431" s="736"/>
      <c r="R1431" s="736">
        <v>33700</v>
      </c>
      <c r="S1431" s="761" t="s">
        <v>1657</v>
      </c>
      <c r="T1431" s="728" t="s">
        <v>722</v>
      </c>
      <c r="U1431" s="737" t="s">
        <v>10559</v>
      </c>
      <c r="V1431" s="736" t="s">
        <v>724</v>
      </c>
      <c r="W1431" s="736" t="s">
        <v>10536</v>
      </c>
      <c r="X1431" s="736" t="s">
        <v>3612</v>
      </c>
      <c r="Y1431" s="736" t="s">
        <v>10537</v>
      </c>
      <c r="Z1431" s="736" t="s">
        <v>10560</v>
      </c>
      <c r="AA1431" s="736"/>
      <c r="AB1431" s="734" t="s">
        <v>10539</v>
      </c>
      <c r="AC1431" s="736"/>
      <c r="AD1431" s="736">
        <v>33693</v>
      </c>
      <c r="AE1431" s="734" t="s">
        <v>10540</v>
      </c>
      <c r="AF1431" s="736" t="s">
        <v>10541</v>
      </c>
      <c r="AG1431" s="736"/>
      <c r="AH1431" s="736"/>
      <c r="AI1431" s="736"/>
      <c r="AJ1431" s="734"/>
      <c r="AK1431" s="736"/>
      <c r="AL1431" s="736"/>
      <c r="AM1431" s="763"/>
      <c r="AN1431" s="738"/>
      <c r="AO1431" s="739"/>
      <c r="AP1431" s="936" t="s">
        <v>734</v>
      </c>
      <c r="AQ1431" s="822" t="s">
        <v>734</v>
      </c>
      <c r="AR1431" s="742" t="s">
        <v>748</v>
      </c>
      <c r="AS1431" s="742" t="s">
        <v>10542</v>
      </c>
      <c r="AT1431" s="742"/>
      <c r="AU1431" s="743">
        <v>43466</v>
      </c>
      <c r="AV1431" s="743">
        <v>45291</v>
      </c>
      <c r="AW1431" s="744">
        <v>33</v>
      </c>
      <c r="AX1431" s="743">
        <v>43425</v>
      </c>
      <c r="AY1431" s="742" t="s">
        <v>10543</v>
      </c>
      <c r="AZ1431" s="743"/>
      <c r="BA1431" s="773"/>
      <c r="BB1431" s="736"/>
      <c r="BC1431" s="736"/>
      <c r="BD1431" s="736"/>
      <c r="BE1431" s="767" t="s">
        <v>2179</v>
      </c>
      <c r="BF1431" s="753" t="s">
        <v>10544</v>
      </c>
      <c r="BG1431" s="746" t="s">
        <v>734</v>
      </c>
      <c r="BH1431" s="746"/>
      <c r="BI1431" s="747"/>
    </row>
    <row r="1432" spans="1:61" ht="40.15" customHeight="1">
      <c r="A1432" s="749">
        <v>330798828</v>
      </c>
      <c r="B1432" s="825">
        <v>33</v>
      </c>
      <c r="C1432" s="727" t="s">
        <v>926</v>
      </c>
      <c r="D1432" s="727"/>
      <c r="E1432" s="753" t="s">
        <v>1055</v>
      </c>
      <c r="F1432" s="826"/>
      <c r="G1432" s="736" t="s">
        <v>747</v>
      </c>
      <c r="H1432" s="754" t="s">
        <v>748</v>
      </c>
      <c r="I1432" s="755">
        <v>500</v>
      </c>
      <c r="J1432" s="756" t="s">
        <v>749</v>
      </c>
      <c r="K1432" s="757" t="s">
        <v>10561</v>
      </c>
      <c r="L1432" s="758">
        <v>330006339</v>
      </c>
      <c r="M1432" s="733" t="s">
        <v>10532</v>
      </c>
      <c r="N1432" s="769" t="s">
        <v>10533</v>
      </c>
      <c r="O1432" s="734" t="s">
        <v>10562</v>
      </c>
      <c r="P1432" s="760"/>
      <c r="Q1432" s="736"/>
      <c r="R1432" s="736">
        <v>33590</v>
      </c>
      <c r="S1432" s="761" t="s">
        <v>10563</v>
      </c>
      <c r="T1432" s="728" t="s">
        <v>722</v>
      </c>
      <c r="U1432" s="737" t="s">
        <v>10564</v>
      </c>
      <c r="V1432" s="736" t="s">
        <v>724</v>
      </c>
      <c r="W1432" s="736" t="s">
        <v>10536</v>
      </c>
      <c r="X1432" s="736" t="s">
        <v>3612</v>
      </c>
      <c r="Y1432" s="736" t="s">
        <v>10537</v>
      </c>
      <c r="Z1432" s="736" t="s">
        <v>10565</v>
      </c>
      <c r="AA1432" s="736"/>
      <c r="AB1432" s="734" t="s">
        <v>10539</v>
      </c>
      <c r="AC1432" s="736"/>
      <c r="AD1432" s="736">
        <v>33693</v>
      </c>
      <c r="AE1432" s="734" t="s">
        <v>10540</v>
      </c>
      <c r="AF1432" s="736" t="s">
        <v>10541</v>
      </c>
      <c r="AG1432" s="736"/>
      <c r="AH1432" s="736"/>
      <c r="AI1432" s="736"/>
      <c r="AJ1432" s="734"/>
      <c r="AK1432" s="736"/>
      <c r="AL1432" s="736"/>
      <c r="AM1432" s="763"/>
      <c r="AN1432" s="738"/>
      <c r="AO1432" s="739"/>
      <c r="AP1432" s="936" t="s">
        <v>734</v>
      </c>
      <c r="AQ1432" s="822" t="s">
        <v>734</v>
      </c>
      <c r="AR1432" s="742" t="s">
        <v>748</v>
      </c>
      <c r="AS1432" s="742" t="s">
        <v>10542</v>
      </c>
      <c r="AT1432" s="742"/>
      <c r="AU1432" s="743">
        <v>43466</v>
      </c>
      <c r="AV1432" s="743">
        <v>45291</v>
      </c>
      <c r="AW1432" s="744">
        <v>33</v>
      </c>
      <c r="AX1432" s="743">
        <v>43425</v>
      </c>
      <c r="AY1432" s="742" t="s">
        <v>10543</v>
      </c>
      <c r="AZ1432" s="743"/>
      <c r="BA1432" s="773"/>
      <c r="BB1432" s="736"/>
      <c r="BC1432" s="736"/>
      <c r="BD1432" s="736"/>
      <c r="BE1432" s="767" t="s">
        <v>2179</v>
      </c>
      <c r="BF1432" s="753" t="s">
        <v>10544</v>
      </c>
      <c r="BG1432" s="746" t="s">
        <v>734</v>
      </c>
      <c r="BH1432" s="746"/>
      <c r="BI1432" s="747"/>
    </row>
    <row r="1433" spans="1:61" ht="40.15" customHeight="1">
      <c r="A1433" s="749">
        <v>330799073</v>
      </c>
      <c r="B1433" s="825">
        <v>33</v>
      </c>
      <c r="C1433" s="727" t="s">
        <v>926</v>
      </c>
      <c r="D1433" s="727"/>
      <c r="E1433" s="753" t="s">
        <v>1055</v>
      </c>
      <c r="F1433" s="826"/>
      <c r="G1433" s="736" t="s">
        <v>747</v>
      </c>
      <c r="H1433" s="754" t="s">
        <v>748</v>
      </c>
      <c r="I1433" s="755">
        <v>500</v>
      </c>
      <c r="J1433" s="756" t="s">
        <v>749</v>
      </c>
      <c r="K1433" s="757" t="s">
        <v>10566</v>
      </c>
      <c r="L1433" s="758">
        <v>330006339</v>
      </c>
      <c r="M1433" s="733" t="s">
        <v>10532</v>
      </c>
      <c r="N1433" s="769" t="s">
        <v>10533</v>
      </c>
      <c r="O1433" s="734" t="s">
        <v>10567</v>
      </c>
      <c r="P1433" s="760"/>
      <c r="Q1433" s="736"/>
      <c r="R1433" s="736">
        <v>33700</v>
      </c>
      <c r="S1433" s="761" t="s">
        <v>1657</v>
      </c>
      <c r="T1433" s="728" t="s">
        <v>722</v>
      </c>
      <c r="U1433" s="737" t="s">
        <v>10568</v>
      </c>
      <c r="V1433" s="736" t="s">
        <v>724</v>
      </c>
      <c r="W1433" s="736" t="s">
        <v>10536</v>
      </c>
      <c r="X1433" s="736" t="s">
        <v>3612</v>
      </c>
      <c r="Y1433" s="736" t="s">
        <v>10537</v>
      </c>
      <c r="Z1433" s="736" t="s">
        <v>10569</v>
      </c>
      <c r="AA1433" s="736"/>
      <c r="AB1433" s="734" t="s">
        <v>10539</v>
      </c>
      <c r="AC1433" s="736"/>
      <c r="AD1433" s="736">
        <v>33693</v>
      </c>
      <c r="AE1433" s="734" t="s">
        <v>10540</v>
      </c>
      <c r="AF1433" s="736" t="s">
        <v>10541</v>
      </c>
      <c r="AG1433" s="736"/>
      <c r="AH1433" s="736"/>
      <c r="AI1433" s="736"/>
      <c r="AJ1433" s="734"/>
      <c r="AK1433" s="736"/>
      <c r="AL1433" s="736"/>
      <c r="AM1433" s="763"/>
      <c r="AN1433" s="738"/>
      <c r="AO1433" s="739"/>
      <c r="AP1433" s="936" t="s">
        <v>734</v>
      </c>
      <c r="AQ1433" s="822" t="s">
        <v>734</v>
      </c>
      <c r="AR1433" s="742" t="s">
        <v>748</v>
      </c>
      <c r="AS1433" s="742" t="s">
        <v>10542</v>
      </c>
      <c r="AT1433" s="742"/>
      <c r="AU1433" s="743">
        <v>43466</v>
      </c>
      <c r="AV1433" s="743">
        <v>45291</v>
      </c>
      <c r="AW1433" s="744">
        <v>33</v>
      </c>
      <c r="AX1433" s="743">
        <v>43425</v>
      </c>
      <c r="AY1433" s="742" t="s">
        <v>10543</v>
      </c>
      <c r="AZ1433" s="743"/>
      <c r="BA1433" s="773"/>
      <c r="BB1433" s="736"/>
      <c r="BC1433" s="736"/>
      <c r="BD1433" s="736"/>
      <c r="BE1433" s="767" t="s">
        <v>2179</v>
      </c>
      <c r="BF1433" s="753" t="s">
        <v>10544</v>
      </c>
      <c r="BG1433" s="746" t="s">
        <v>734</v>
      </c>
      <c r="BH1433" s="746"/>
      <c r="BI1433" s="747"/>
    </row>
    <row r="1434" spans="1:61" ht="55.5" customHeight="1">
      <c r="A1434" s="749">
        <v>330802786</v>
      </c>
      <c r="B1434" s="825">
        <v>33</v>
      </c>
      <c r="C1434" s="727" t="s">
        <v>926</v>
      </c>
      <c r="D1434" s="727"/>
      <c r="E1434" s="753" t="s">
        <v>1055</v>
      </c>
      <c r="F1434" s="826"/>
      <c r="G1434" s="736" t="s">
        <v>747</v>
      </c>
      <c r="H1434" s="754" t="s">
        <v>748</v>
      </c>
      <c r="I1434" s="755">
        <v>500</v>
      </c>
      <c r="J1434" s="756" t="s">
        <v>749</v>
      </c>
      <c r="K1434" s="757" t="s">
        <v>10570</v>
      </c>
      <c r="L1434" s="758">
        <v>330006339</v>
      </c>
      <c r="M1434" s="733" t="s">
        <v>10532</v>
      </c>
      <c r="N1434" s="769" t="s">
        <v>10533</v>
      </c>
      <c r="O1434" s="734" t="s">
        <v>10571</v>
      </c>
      <c r="P1434" s="760"/>
      <c r="Q1434" s="736"/>
      <c r="R1434" s="736">
        <v>33290</v>
      </c>
      <c r="S1434" s="761" t="s">
        <v>2341</v>
      </c>
      <c r="T1434" s="728" t="s">
        <v>722</v>
      </c>
      <c r="U1434" s="737" t="s">
        <v>10572</v>
      </c>
      <c r="V1434" s="736" t="s">
        <v>724</v>
      </c>
      <c r="W1434" s="736" t="s">
        <v>10536</v>
      </c>
      <c r="X1434" s="736" t="s">
        <v>3612</v>
      </c>
      <c r="Y1434" s="736" t="s">
        <v>10537</v>
      </c>
      <c r="Z1434" s="736" t="s">
        <v>10573</v>
      </c>
      <c r="AA1434" s="736"/>
      <c r="AB1434" s="734" t="s">
        <v>10539</v>
      </c>
      <c r="AC1434" s="736"/>
      <c r="AD1434" s="736">
        <v>33693</v>
      </c>
      <c r="AE1434" s="734" t="s">
        <v>10540</v>
      </c>
      <c r="AF1434" s="736" t="s">
        <v>10541</v>
      </c>
      <c r="AG1434" s="736"/>
      <c r="AH1434" s="736"/>
      <c r="AI1434" s="736"/>
      <c r="AJ1434" s="734"/>
      <c r="AK1434" s="736"/>
      <c r="AL1434" s="736"/>
      <c r="AM1434" s="763"/>
      <c r="AN1434" s="738"/>
      <c r="AO1434" s="739"/>
      <c r="AP1434" s="936" t="s">
        <v>734</v>
      </c>
      <c r="AQ1434" s="822" t="s">
        <v>734</v>
      </c>
      <c r="AR1434" s="742" t="s">
        <v>748</v>
      </c>
      <c r="AS1434" s="742" t="s">
        <v>10542</v>
      </c>
      <c r="AT1434" s="742"/>
      <c r="AU1434" s="743">
        <v>43466</v>
      </c>
      <c r="AV1434" s="743">
        <v>45291</v>
      </c>
      <c r="AW1434" s="744">
        <v>33</v>
      </c>
      <c r="AX1434" s="743">
        <v>43425</v>
      </c>
      <c r="AY1434" s="742" t="s">
        <v>10543</v>
      </c>
      <c r="AZ1434" s="743"/>
      <c r="BA1434" s="773" t="s">
        <v>10574</v>
      </c>
      <c r="BB1434" s="736"/>
      <c r="BC1434" s="736"/>
      <c r="BD1434" s="736"/>
      <c r="BE1434" s="767" t="s">
        <v>2179</v>
      </c>
      <c r="BF1434" s="753" t="s">
        <v>10544</v>
      </c>
      <c r="BG1434" s="746" t="s">
        <v>734</v>
      </c>
      <c r="BH1434" s="746"/>
      <c r="BI1434" s="747"/>
    </row>
    <row r="1435" spans="1:61" ht="61.5" customHeight="1">
      <c r="A1435" s="749">
        <v>330803321</v>
      </c>
      <c r="B1435" s="825">
        <v>33</v>
      </c>
      <c r="C1435" s="727" t="s">
        <v>926</v>
      </c>
      <c r="D1435" s="727"/>
      <c r="E1435" s="753" t="s">
        <v>1055</v>
      </c>
      <c r="F1435" s="826"/>
      <c r="G1435" s="736" t="s">
        <v>747</v>
      </c>
      <c r="H1435" s="754" t="s">
        <v>748</v>
      </c>
      <c r="I1435" s="755">
        <v>500</v>
      </c>
      <c r="J1435" s="756" t="s">
        <v>749</v>
      </c>
      <c r="K1435" s="757" t="s">
        <v>10575</v>
      </c>
      <c r="L1435" s="758">
        <v>330006339</v>
      </c>
      <c r="M1435" s="733" t="s">
        <v>10532</v>
      </c>
      <c r="N1435" s="769" t="s">
        <v>10533</v>
      </c>
      <c r="O1435" s="734" t="s">
        <v>10576</v>
      </c>
      <c r="P1435" s="760"/>
      <c r="Q1435" s="736"/>
      <c r="R1435" s="736">
        <v>33530</v>
      </c>
      <c r="S1435" s="761" t="s">
        <v>1615</v>
      </c>
      <c r="T1435" s="728" t="s">
        <v>722</v>
      </c>
      <c r="U1435" s="737" t="s">
        <v>10577</v>
      </c>
      <c r="V1435" s="736" t="s">
        <v>724</v>
      </c>
      <c r="W1435" s="736" t="s">
        <v>10536</v>
      </c>
      <c r="X1435" s="736" t="s">
        <v>3612</v>
      </c>
      <c r="Y1435" s="736" t="s">
        <v>10537</v>
      </c>
      <c r="Z1435" s="736" t="s">
        <v>10578</v>
      </c>
      <c r="AA1435" s="736"/>
      <c r="AB1435" s="734" t="s">
        <v>10539</v>
      </c>
      <c r="AC1435" s="736"/>
      <c r="AD1435" s="736">
        <v>33693</v>
      </c>
      <c r="AE1435" s="734" t="s">
        <v>10540</v>
      </c>
      <c r="AF1435" s="736" t="s">
        <v>10541</v>
      </c>
      <c r="AG1435" s="736"/>
      <c r="AH1435" s="736"/>
      <c r="AI1435" s="736"/>
      <c r="AJ1435" s="734"/>
      <c r="AK1435" s="736"/>
      <c r="AL1435" s="736"/>
      <c r="AM1435" s="763"/>
      <c r="AN1435" s="738"/>
      <c r="AO1435" s="739"/>
      <c r="AP1435" s="936" t="s">
        <v>734</v>
      </c>
      <c r="AQ1435" s="822" t="s">
        <v>734</v>
      </c>
      <c r="AR1435" s="742" t="s">
        <v>748</v>
      </c>
      <c r="AS1435" s="742" t="s">
        <v>10542</v>
      </c>
      <c r="AT1435" s="742"/>
      <c r="AU1435" s="743">
        <v>43466</v>
      </c>
      <c r="AV1435" s="743">
        <v>45291</v>
      </c>
      <c r="AW1435" s="744">
        <v>33</v>
      </c>
      <c r="AX1435" s="743">
        <v>43425</v>
      </c>
      <c r="AY1435" s="742" t="s">
        <v>10543</v>
      </c>
      <c r="AZ1435" s="743"/>
      <c r="BA1435" s="773" t="s">
        <v>10574</v>
      </c>
      <c r="BB1435" s="736"/>
      <c r="BC1435" s="736"/>
      <c r="BD1435" s="736"/>
      <c r="BE1435" s="767" t="s">
        <v>2179</v>
      </c>
      <c r="BF1435" s="753" t="s">
        <v>10544</v>
      </c>
      <c r="BG1435" s="746" t="s">
        <v>734</v>
      </c>
      <c r="BH1435" s="746"/>
      <c r="BI1435" s="747"/>
    </row>
    <row r="1436" spans="1:61" ht="59.25" customHeight="1">
      <c r="A1436" s="749">
        <v>640016465</v>
      </c>
      <c r="B1436" s="750">
        <v>64</v>
      </c>
      <c r="C1436" s="727" t="s">
        <v>926</v>
      </c>
      <c r="D1436" s="727"/>
      <c r="E1436" s="753" t="s">
        <v>1055</v>
      </c>
      <c r="F1436" s="826"/>
      <c r="G1436" s="736" t="s">
        <v>747</v>
      </c>
      <c r="H1436" s="754" t="s">
        <v>748</v>
      </c>
      <c r="I1436" s="755">
        <v>500</v>
      </c>
      <c r="J1436" s="756" t="s">
        <v>749</v>
      </c>
      <c r="K1436" s="757" t="s">
        <v>10579</v>
      </c>
      <c r="L1436" s="758">
        <v>330006339</v>
      </c>
      <c r="M1436" s="733" t="s">
        <v>10532</v>
      </c>
      <c r="N1436" s="769" t="s">
        <v>10533</v>
      </c>
      <c r="O1436" s="734" t="s">
        <v>10580</v>
      </c>
      <c r="P1436" s="760"/>
      <c r="Q1436" s="736"/>
      <c r="R1436" s="736">
        <v>64122</v>
      </c>
      <c r="S1436" s="761" t="s">
        <v>10581</v>
      </c>
      <c r="T1436" s="728" t="s">
        <v>722</v>
      </c>
      <c r="U1436" s="737" t="s">
        <v>10582</v>
      </c>
      <c r="V1436" s="736" t="s">
        <v>724</v>
      </c>
      <c r="W1436" s="736" t="s">
        <v>10536</v>
      </c>
      <c r="X1436" s="736" t="s">
        <v>3612</v>
      </c>
      <c r="Y1436" s="736" t="s">
        <v>10537</v>
      </c>
      <c r="Z1436" s="736" t="s">
        <v>10583</v>
      </c>
      <c r="AA1436" s="736"/>
      <c r="AB1436" s="734" t="s">
        <v>10539</v>
      </c>
      <c r="AC1436" s="736"/>
      <c r="AD1436" s="736">
        <v>33693</v>
      </c>
      <c r="AE1436" s="734" t="s">
        <v>10540</v>
      </c>
      <c r="AF1436" s="736" t="s">
        <v>10541</v>
      </c>
      <c r="AG1436" s="736"/>
      <c r="AH1436" s="736"/>
      <c r="AI1436" s="736"/>
      <c r="AJ1436" s="736"/>
      <c r="AK1436" s="736"/>
      <c r="AL1436" s="736"/>
      <c r="AM1436" s="763"/>
      <c r="AN1436" s="738"/>
      <c r="AO1436" s="764"/>
      <c r="AP1436" s="691" t="s">
        <v>734</v>
      </c>
      <c r="AQ1436" s="691" t="s">
        <v>737</v>
      </c>
      <c r="AR1436" s="691"/>
      <c r="AS1436" s="752"/>
      <c r="AT1436" s="691"/>
      <c r="AU1436" s="765" t="s">
        <v>763</v>
      </c>
      <c r="AV1436" s="765" t="s">
        <v>763</v>
      </c>
      <c r="AW1436" s="766" t="s">
        <v>764</v>
      </c>
      <c r="AX1436" s="765"/>
      <c r="AY1436" s="691"/>
      <c r="AZ1436" s="752"/>
      <c r="BA1436" s="773" t="s">
        <v>10574</v>
      </c>
      <c r="BB1436" s="736"/>
      <c r="BC1436" s="736"/>
      <c r="BD1436" s="736"/>
      <c r="BE1436" s="767" t="s">
        <v>2179</v>
      </c>
      <c r="BF1436" s="753" t="s">
        <v>10544</v>
      </c>
      <c r="BG1436" s="746" t="s">
        <v>734</v>
      </c>
      <c r="BH1436" s="746"/>
      <c r="BI1436" s="747"/>
    </row>
    <row r="1437" spans="1:61" ht="148.5" customHeight="1">
      <c r="A1437" s="749">
        <v>640786844</v>
      </c>
      <c r="B1437" s="750">
        <v>64</v>
      </c>
      <c r="C1437" s="727" t="s">
        <v>926</v>
      </c>
      <c r="D1437" s="727"/>
      <c r="E1437" s="753" t="s">
        <v>1055</v>
      </c>
      <c r="F1437" s="826"/>
      <c r="G1437" s="736" t="s">
        <v>747</v>
      </c>
      <c r="H1437" s="754" t="s">
        <v>748</v>
      </c>
      <c r="I1437" s="755">
        <v>500</v>
      </c>
      <c r="J1437" s="756" t="s">
        <v>749</v>
      </c>
      <c r="K1437" s="757" t="s">
        <v>10584</v>
      </c>
      <c r="L1437" s="758">
        <v>330006339</v>
      </c>
      <c r="M1437" s="733" t="s">
        <v>10532</v>
      </c>
      <c r="N1437" s="769" t="s">
        <v>10533</v>
      </c>
      <c r="O1437" s="734" t="s">
        <v>1401</v>
      </c>
      <c r="P1437" s="760"/>
      <c r="Q1437" s="736"/>
      <c r="R1437" s="736">
        <v>64220</v>
      </c>
      <c r="S1437" s="761" t="s">
        <v>10585</v>
      </c>
      <c r="T1437" s="728" t="s">
        <v>722</v>
      </c>
      <c r="U1437" s="737" t="s">
        <v>10586</v>
      </c>
      <c r="V1437" s="736" t="s">
        <v>724</v>
      </c>
      <c r="W1437" s="736" t="s">
        <v>10536</v>
      </c>
      <c r="X1437" s="736" t="s">
        <v>3612</v>
      </c>
      <c r="Y1437" s="736" t="s">
        <v>10537</v>
      </c>
      <c r="Z1437" s="736" t="s">
        <v>10587</v>
      </c>
      <c r="AA1437" s="736"/>
      <c r="AB1437" s="734" t="s">
        <v>10539</v>
      </c>
      <c r="AC1437" s="736"/>
      <c r="AD1437" s="736">
        <v>33693</v>
      </c>
      <c r="AE1437" s="734" t="s">
        <v>10540</v>
      </c>
      <c r="AF1437" s="736" t="s">
        <v>10541</v>
      </c>
      <c r="AG1437" s="736"/>
      <c r="AH1437" s="736"/>
      <c r="AI1437" s="736"/>
      <c r="AJ1437" s="736"/>
      <c r="AK1437" s="736"/>
      <c r="AL1437" s="736"/>
      <c r="AM1437" s="763"/>
      <c r="AN1437" s="738"/>
      <c r="AO1437" s="764"/>
      <c r="AP1437" s="691" t="s">
        <v>734</v>
      </c>
      <c r="AQ1437" s="691" t="s">
        <v>737</v>
      </c>
      <c r="AR1437" s="691"/>
      <c r="AS1437" s="752"/>
      <c r="AT1437" s="691"/>
      <c r="AU1437" s="765" t="s">
        <v>763</v>
      </c>
      <c r="AV1437" s="765" t="s">
        <v>763</v>
      </c>
      <c r="AW1437" s="766" t="s">
        <v>764</v>
      </c>
      <c r="AX1437" s="765"/>
      <c r="AY1437" s="691"/>
      <c r="AZ1437" s="752"/>
      <c r="BA1437" s="773" t="s">
        <v>10574</v>
      </c>
      <c r="BB1437" s="736"/>
      <c r="BC1437" s="736"/>
      <c r="BD1437" s="736"/>
      <c r="BE1437" s="767" t="s">
        <v>2179</v>
      </c>
      <c r="BF1437" s="753" t="s">
        <v>10544</v>
      </c>
      <c r="BG1437" s="746" t="s">
        <v>734</v>
      </c>
      <c r="BH1437" s="746"/>
      <c r="BI1437" s="747"/>
    </row>
    <row r="1438" spans="1:61" ht="81.599999999999994" customHeight="1">
      <c r="A1438" s="749">
        <v>330782483</v>
      </c>
      <c r="B1438" s="825">
        <v>33</v>
      </c>
      <c r="C1438" s="751" t="s">
        <v>857</v>
      </c>
      <c r="D1438" s="752"/>
      <c r="E1438" s="753" t="s">
        <v>1411</v>
      </c>
      <c r="F1438" s="752"/>
      <c r="G1438" s="736" t="s">
        <v>747</v>
      </c>
      <c r="H1438" s="754" t="s">
        <v>748</v>
      </c>
      <c r="I1438" s="755">
        <v>500</v>
      </c>
      <c r="J1438" s="756" t="s">
        <v>749</v>
      </c>
      <c r="K1438" s="757" t="s">
        <v>10588</v>
      </c>
      <c r="L1438" s="758">
        <v>330000845</v>
      </c>
      <c r="M1438" s="733" t="s">
        <v>10589</v>
      </c>
      <c r="N1438" s="769" t="s">
        <v>10589</v>
      </c>
      <c r="O1438" s="734" t="s">
        <v>10590</v>
      </c>
      <c r="P1438" s="760"/>
      <c r="Q1438" s="736"/>
      <c r="R1438" s="736">
        <v>33810</v>
      </c>
      <c r="S1438" s="761" t="s">
        <v>10591</v>
      </c>
      <c r="T1438" s="728" t="s">
        <v>6571</v>
      </c>
      <c r="U1438" s="737" t="s">
        <v>10592</v>
      </c>
      <c r="V1438" s="736"/>
      <c r="W1438" s="736"/>
      <c r="X1438" s="736"/>
      <c r="Y1438" s="736"/>
      <c r="Z1438" s="736" t="s">
        <v>10593</v>
      </c>
      <c r="AA1438" s="736"/>
      <c r="AB1438" s="734" t="s">
        <v>10590</v>
      </c>
      <c r="AC1438" s="736"/>
      <c r="AD1438" s="736">
        <v>33810</v>
      </c>
      <c r="AE1438" s="734" t="s">
        <v>10591</v>
      </c>
      <c r="AF1438" s="736" t="s">
        <v>10594</v>
      </c>
      <c r="AG1438" s="736"/>
      <c r="AH1438" s="736"/>
      <c r="AI1438" s="736"/>
      <c r="AJ1438" s="736"/>
      <c r="AK1438" s="736"/>
      <c r="AL1438" s="736"/>
      <c r="AM1438" s="763"/>
      <c r="AN1438" s="738"/>
      <c r="AO1438" s="764"/>
      <c r="AP1438" s="691" t="s">
        <v>734</v>
      </c>
      <c r="AQ1438" s="691" t="s">
        <v>737</v>
      </c>
      <c r="AR1438" s="691"/>
      <c r="AS1438" s="752"/>
      <c r="AT1438" s="691"/>
      <c r="AU1438" s="765" t="s">
        <v>763</v>
      </c>
      <c r="AV1438" s="765" t="s">
        <v>763</v>
      </c>
      <c r="AW1438" s="766" t="s">
        <v>763</v>
      </c>
      <c r="AX1438" s="765"/>
      <c r="AY1438" s="691"/>
      <c r="AZ1438" s="752"/>
      <c r="BA1438" s="734"/>
      <c r="BB1438" s="773" t="s">
        <v>10595</v>
      </c>
      <c r="BC1438" s="736"/>
      <c r="BD1438" s="736"/>
      <c r="BE1438" s="767" t="s">
        <v>1949</v>
      </c>
      <c r="BF1438" s="753" t="s">
        <v>1942</v>
      </c>
      <c r="BG1438" s="746" t="s">
        <v>737</v>
      </c>
      <c r="BH1438" s="746"/>
      <c r="BI1438" s="747"/>
    </row>
    <row r="1439" spans="1:61" ht="54.6" customHeight="1">
      <c r="A1439" s="795">
        <v>160000014</v>
      </c>
      <c r="B1439" s="742">
        <v>16</v>
      </c>
      <c r="C1439" s="727" t="s">
        <v>926</v>
      </c>
      <c r="D1439" s="727"/>
      <c r="E1439" s="797" t="s">
        <v>927</v>
      </c>
      <c r="F1439" s="798"/>
      <c r="G1439" s="791" t="s">
        <v>715</v>
      </c>
      <c r="H1439" s="791" t="s">
        <v>715</v>
      </c>
      <c r="I1439" s="773">
        <v>183</v>
      </c>
      <c r="J1439" s="734" t="s">
        <v>741</v>
      </c>
      <c r="K1439" s="799" t="s">
        <v>10596</v>
      </c>
      <c r="L1439" s="800">
        <v>160000147</v>
      </c>
      <c r="M1439" s="733" t="s">
        <v>10597</v>
      </c>
      <c r="N1439" s="769" t="s">
        <v>10597</v>
      </c>
      <c r="O1439" s="734" t="s">
        <v>10598</v>
      </c>
      <c r="P1439" s="734"/>
      <c r="Q1439" s="734"/>
      <c r="R1439" s="736">
        <v>16100</v>
      </c>
      <c r="S1439" s="734" t="s">
        <v>6779</v>
      </c>
      <c r="T1439" s="728" t="s">
        <v>722</v>
      </c>
      <c r="U1439" s="737" t="s">
        <v>10599</v>
      </c>
      <c r="V1439" s="734"/>
      <c r="W1439" s="734"/>
      <c r="X1439" s="734"/>
      <c r="Y1439" s="734"/>
      <c r="Z1439" s="734" t="s">
        <v>10600</v>
      </c>
      <c r="AA1439" s="801"/>
      <c r="AB1439" s="734" t="s">
        <v>10601</v>
      </c>
      <c r="AC1439" s="734"/>
      <c r="AD1439" s="734">
        <v>16100</v>
      </c>
      <c r="AE1439" s="734" t="s">
        <v>6779</v>
      </c>
      <c r="AF1439" s="734" t="s">
        <v>10600</v>
      </c>
      <c r="AG1439" s="734"/>
      <c r="AH1439" s="734"/>
      <c r="AI1439" s="734"/>
      <c r="AJ1439" s="734"/>
      <c r="AK1439" s="734"/>
      <c r="AL1439" s="734"/>
      <c r="AM1439" s="738"/>
      <c r="AN1439" s="738"/>
      <c r="AO1439" s="809"/>
      <c r="AP1439" s="740" t="s">
        <v>734</v>
      </c>
      <c r="AQ1439" s="712" t="s">
        <v>734</v>
      </c>
      <c r="AR1439" s="742" t="s">
        <v>715</v>
      </c>
      <c r="AS1439" s="712" t="s">
        <v>10602</v>
      </c>
      <c r="AT1439" s="712" t="s">
        <v>10603</v>
      </c>
      <c r="AU1439" s="743">
        <v>45292</v>
      </c>
      <c r="AV1439" s="743">
        <v>47118</v>
      </c>
      <c r="AW1439" s="744">
        <v>16</v>
      </c>
      <c r="AX1439" s="986">
        <v>45463</v>
      </c>
      <c r="AY1439" s="712" t="s">
        <v>10604</v>
      </c>
      <c r="AZ1439" s="986" t="s">
        <v>734</v>
      </c>
      <c r="BA1439" s="734"/>
      <c r="BB1439" s="734"/>
      <c r="BC1439" s="734"/>
      <c r="BD1439" s="734"/>
      <c r="BE1439" s="767" t="s">
        <v>2179</v>
      </c>
      <c r="BF1439" s="804" t="s">
        <v>947</v>
      </c>
      <c r="BG1439" s="746" t="s">
        <v>737</v>
      </c>
      <c r="BH1439" s="746"/>
      <c r="BI1439" s="747"/>
    </row>
    <row r="1440" spans="1:61" ht="66" customHeight="1">
      <c r="A1440" s="795">
        <v>160013926</v>
      </c>
      <c r="B1440" s="742">
        <v>16</v>
      </c>
      <c r="C1440" s="727" t="s">
        <v>926</v>
      </c>
      <c r="D1440" s="727"/>
      <c r="E1440" s="797" t="s">
        <v>927</v>
      </c>
      <c r="F1440" s="798"/>
      <c r="G1440" s="791" t="s">
        <v>715</v>
      </c>
      <c r="H1440" s="791" t="s">
        <v>715</v>
      </c>
      <c r="I1440" s="773">
        <v>182</v>
      </c>
      <c r="J1440" s="734" t="s">
        <v>716</v>
      </c>
      <c r="K1440" s="769" t="s">
        <v>10605</v>
      </c>
      <c r="L1440" s="800">
        <v>160000147</v>
      </c>
      <c r="M1440" s="733" t="s">
        <v>10597</v>
      </c>
      <c r="N1440" s="769" t="s">
        <v>10597</v>
      </c>
      <c r="O1440" s="734" t="s">
        <v>10606</v>
      </c>
      <c r="P1440" s="734"/>
      <c r="Q1440" s="734"/>
      <c r="R1440" s="736">
        <v>16100</v>
      </c>
      <c r="S1440" s="734" t="s">
        <v>9719</v>
      </c>
      <c r="T1440" s="728" t="s">
        <v>722</v>
      </c>
      <c r="U1440" s="737" t="s">
        <v>10607</v>
      </c>
      <c r="V1440" s="734" t="s">
        <v>813</v>
      </c>
      <c r="W1440" s="734" t="s">
        <v>10608</v>
      </c>
      <c r="X1440" s="734" t="s">
        <v>10609</v>
      </c>
      <c r="Y1440" s="734" t="s">
        <v>954</v>
      </c>
      <c r="Z1440" s="734" t="s">
        <v>10610</v>
      </c>
      <c r="AA1440" s="801"/>
      <c r="AB1440" s="734" t="s">
        <v>10601</v>
      </c>
      <c r="AC1440" s="734"/>
      <c r="AD1440" s="734">
        <v>16100</v>
      </c>
      <c r="AE1440" s="734" t="s">
        <v>6779</v>
      </c>
      <c r="AF1440" s="734" t="s">
        <v>10600</v>
      </c>
      <c r="AG1440" s="734"/>
      <c r="AH1440" s="734"/>
      <c r="AI1440" s="734"/>
      <c r="AJ1440" s="734"/>
      <c r="AK1440" s="734"/>
      <c r="AL1440" s="734"/>
      <c r="AM1440" s="802"/>
      <c r="AN1440" s="738"/>
      <c r="AO1440" s="772"/>
      <c r="AP1440" s="740" t="s">
        <v>734</v>
      </c>
      <c r="AQ1440" s="712" t="s">
        <v>734</v>
      </c>
      <c r="AR1440" s="742" t="s">
        <v>715</v>
      </c>
      <c r="AS1440" s="712" t="s">
        <v>10602</v>
      </c>
      <c r="AT1440" s="712" t="s">
        <v>10603</v>
      </c>
      <c r="AU1440" s="743">
        <v>45292</v>
      </c>
      <c r="AV1440" s="743">
        <v>47118</v>
      </c>
      <c r="AW1440" s="744">
        <v>16</v>
      </c>
      <c r="AX1440" s="986">
        <v>45463</v>
      </c>
      <c r="AY1440" s="712" t="s">
        <v>10604</v>
      </c>
      <c r="AZ1440" s="986" t="s">
        <v>734</v>
      </c>
      <c r="BA1440" s="734"/>
      <c r="BB1440" s="734"/>
      <c r="BC1440" s="734"/>
      <c r="BD1440" s="734"/>
      <c r="BE1440" s="767" t="s">
        <v>2179</v>
      </c>
      <c r="BF1440" s="804" t="s">
        <v>947</v>
      </c>
      <c r="BG1440" s="746" t="s">
        <v>737</v>
      </c>
      <c r="BH1440" s="746"/>
      <c r="BI1440" s="747"/>
    </row>
    <row r="1441" spans="1:61" ht="64.5" customHeight="1">
      <c r="A1441" s="749">
        <v>160016465</v>
      </c>
      <c r="B1441" s="742">
        <v>16</v>
      </c>
      <c r="C1441" s="727" t="s">
        <v>926</v>
      </c>
      <c r="D1441" s="727"/>
      <c r="E1441" s="797" t="s">
        <v>927</v>
      </c>
      <c r="F1441" s="752"/>
      <c r="G1441" s="736" t="s">
        <v>715</v>
      </c>
      <c r="H1441" s="754" t="s">
        <v>715</v>
      </c>
      <c r="I1441" s="755">
        <v>186</v>
      </c>
      <c r="J1441" s="756" t="s">
        <v>1225</v>
      </c>
      <c r="K1441" s="757" t="s">
        <v>10611</v>
      </c>
      <c r="L1441" s="800">
        <v>160000147</v>
      </c>
      <c r="M1441" s="733" t="s">
        <v>10597</v>
      </c>
      <c r="N1441" s="769" t="s">
        <v>10597</v>
      </c>
      <c r="O1441" s="734"/>
      <c r="P1441" s="760"/>
      <c r="Q1441" s="736"/>
      <c r="R1441" s="736">
        <v>16100</v>
      </c>
      <c r="S1441" s="734" t="s">
        <v>6779</v>
      </c>
      <c r="T1441" s="728" t="s">
        <v>722</v>
      </c>
      <c r="U1441" s="737" t="s">
        <v>10599</v>
      </c>
      <c r="V1441" s="736"/>
      <c r="W1441" s="736"/>
      <c r="X1441" s="736"/>
      <c r="Y1441" s="736"/>
      <c r="Z1441" s="736"/>
      <c r="AA1441" s="736"/>
      <c r="AB1441" s="734" t="s">
        <v>10601</v>
      </c>
      <c r="AC1441" s="734"/>
      <c r="AD1441" s="734">
        <v>16100</v>
      </c>
      <c r="AE1441" s="734" t="s">
        <v>6779</v>
      </c>
      <c r="AF1441" s="734" t="s">
        <v>10600</v>
      </c>
      <c r="AG1441" s="736"/>
      <c r="AH1441" s="736"/>
      <c r="AI1441" s="736"/>
      <c r="AJ1441" s="736"/>
      <c r="AK1441" s="736"/>
      <c r="AL1441" s="736"/>
      <c r="AM1441" s="763"/>
      <c r="AN1441" s="738"/>
      <c r="AO1441" s="772"/>
      <c r="AP1441" s="691" t="s">
        <v>734</v>
      </c>
      <c r="AQ1441" s="712" t="s">
        <v>734</v>
      </c>
      <c r="AR1441" s="742" t="s">
        <v>715</v>
      </c>
      <c r="AS1441" s="712" t="s">
        <v>10602</v>
      </c>
      <c r="AT1441" s="712" t="s">
        <v>10612</v>
      </c>
      <c r="AU1441" s="743">
        <v>45292</v>
      </c>
      <c r="AV1441" s="743">
        <v>47118</v>
      </c>
      <c r="AW1441" s="744">
        <v>16</v>
      </c>
      <c r="AX1441" s="986">
        <v>45463</v>
      </c>
      <c r="AY1441" s="712" t="s">
        <v>10604</v>
      </c>
      <c r="AZ1441" s="986" t="s">
        <v>734</v>
      </c>
      <c r="BA1441" s="734" t="s">
        <v>10613</v>
      </c>
      <c r="BB1441" s="734" t="s">
        <v>10614</v>
      </c>
      <c r="BC1441" s="736"/>
      <c r="BD1441" s="736"/>
      <c r="BE1441" s="767" t="s">
        <v>2179</v>
      </c>
      <c r="BF1441" s="794" t="s">
        <v>947</v>
      </c>
      <c r="BG1441" s="746" t="s">
        <v>737</v>
      </c>
      <c r="BH1441" s="746"/>
      <c r="BI1441" s="747"/>
    </row>
    <row r="1442" spans="1:61" ht="90" customHeight="1">
      <c r="A1442" s="725">
        <v>190002063</v>
      </c>
      <c r="B1442" s="817">
        <v>19</v>
      </c>
      <c r="C1442" s="751" t="s">
        <v>1787</v>
      </c>
      <c r="D1442" s="751"/>
      <c r="E1442" s="727" t="s">
        <v>1000</v>
      </c>
      <c r="F1442" s="727"/>
      <c r="G1442" s="729" t="s">
        <v>715</v>
      </c>
      <c r="H1442" s="729" t="s">
        <v>715</v>
      </c>
      <c r="I1442" s="730">
        <v>246</v>
      </c>
      <c r="J1442" s="727" t="s">
        <v>803</v>
      </c>
      <c r="K1442" s="731" t="s">
        <v>10615</v>
      </c>
      <c r="L1442" s="732">
        <v>190011304</v>
      </c>
      <c r="M1442" s="733" t="s">
        <v>10616</v>
      </c>
      <c r="N1442" s="731" t="s">
        <v>10616</v>
      </c>
      <c r="O1442" s="734" t="s">
        <v>10617</v>
      </c>
      <c r="P1442" s="734"/>
      <c r="Q1442" s="735"/>
      <c r="R1442" s="736">
        <v>19340</v>
      </c>
      <c r="S1442" s="734" t="s">
        <v>9645</v>
      </c>
      <c r="T1442" s="728" t="s">
        <v>722</v>
      </c>
      <c r="U1442" s="737" t="s">
        <v>10618</v>
      </c>
      <c r="V1442" s="735"/>
      <c r="W1442" s="735"/>
      <c r="X1442" s="735"/>
      <c r="Y1442" s="735"/>
      <c r="Z1442" s="734" t="s">
        <v>10619</v>
      </c>
      <c r="AA1442" s="735"/>
      <c r="AB1442" s="734" t="s">
        <v>10620</v>
      </c>
      <c r="AC1442" s="734" t="s">
        <v>730</v>
      </c>
      <c r="AD1442" s="734">
        <v>19201</v>
      </c>
      <c r="AE1442" s="734" t="s">
        <v>7254</v>
      </c>
      <c r="AF1442" s="734" t="s">
        <v>10621</v>
      </c>
      <c r="AG1442" s="735" t="s">
        <v>4733</v>
      </c>
      <c r="AH1442" s="735" t="s">
        <v>10622</v>
      </c>
      <c r="AI1442" s="735" t="s">
        <v>10623</v>
      </c>
      <c r="AJ1442" s="735" t="s">
        <v>10624</v>
      </c>
      <c r="AK1442" s="874" t="s">
        <v>10625</v>
      </c>
      <c r="AL1442" s="735"/>
      <c r="AM1442" s="738"/>
      <c r="AN1442" s="738"/>
      <c r="AO1442" s="739"/>
      <c r="AP1442" s="740" t="s">
        <v>734</v>
      </c>
      <c r="AQ1442" s="741" t="s">
        <v>734</v>
      </c>
      <c r="AR1442" s="742" t="s">
        <v>715</v>
      </c>
      <c r="AS1442" s="741" t="s">
        <v>10626</v>
      </c>
      <c r="AT1442" s="818" t="s">
        <v>10627</v>
      </c>
      <c r="AU1442" s="743">
        <v>43101</v>
      </c>
      <c r="AV1442" s="743">
        <v>45657</v>
      </c>
      <c r="AW1442" s="744">
        <v>19</v>
      </c>
      <c r="AX1442" s="745">
        <v>45337</v>
      </c>
      <c r="AY1442" s="741" t="s">
        <v>10628</v>
      </c>
      <c r="AZ1442" s="741"/>
      <c r="BA1442" s="734"/>
      <c r="BB1442" s="734"/>
      <c r="BC1442" s="735"/>
      <c r="BD1442" s="735"/>
      <c r="BE1442" s="751" t="s">
        <v>2209</v>
      </c>
      <c r="BF1442" s="730" t="s">
        <v>1013</v>
      </c>
      <c r="BG1442" s="746" t="s">
        <v>737</v>
      </c>
      <c r="BH1442" s="746"/>
      <c r="BI1442" s="747"/>
    </row>
    <row r="1443" spans="1:61" ht="57" customHeight="1">
      <c r="A1443" s="725">
        <v>190002220</v>
      </c>
      <c r="B1443" s="817">
        <v>19</v>
      </c>
      <c r="C1443" s="751" t="s">
        <v>1787</v>
      </c>
      <c r="D1443" s="751"/>
      <c r="E1443" s="727" t="s">
        <v>1000</v>
      </c>
      <c r="F1443" s="727"/>
      <c r="G1443" s="729" t="s">
        <v>715</v>
      </c>
      <c r="H1443" s="729" t="s">
        <v>715</v>
      </c>
      <c r="I1443" s="730">
        <v>188</v>
      </c>
      <c r="J1443" s="816" t="s">
        <v>985</v>
      </c>
      <c r="K1443" s="782" t="s">
        <v>10629</v>
      </c>
      <c r="L1443" s="732">
        <v>190011304</v>
      </c>
      <c r="M1443" s="733" t="s">
        <v>10616</v>
      </c>
      <c r="N1443" s="731" t="s">
        <v>10616</v>
      </c>
      <c r="O1443" s="734"/>
      <c r="P1443" s="734" t="s">
        <v>1253</v>
      </c>
      <c r="Q1443" s="735"/>
      <c r="R1443" s="736">
        <v>19290</v>
      </c>
      <c r="S1443" s="734" t="s">
        <v>10630</v>
      </c>
      <c r="T1443" s="728" t="s">
        <v>722</v>
      </c>
      <c r="U1443" s="737" t="s">
        <v>10618</v>
      </c>
      <c r="V1443" s="735"/>
      <c r="W1443" s="735"/>
      <c r="X1443" s="735"/>
      <c r="Y1443" s="735"/>
      <c r="Z1443" s="734" t="s">
        <v>10631</v>
      </c>
      <c r="AA1443" s="735"/>
      <c r="AB1443" s="734" t="s">
        <v>10620</v>
      </c>
      <c r="AC1443" s="734" t="s">
        <v>730</v>
      </c>
      <c r="AD1443" s="734">
        <v>19201</v>
      </c>
      <c r="AE1443" s="734" t="s">
        <v>7254</v>
      </c>
      <c r="AF1443" s="734" t="s">
        <v>10621</v>
      </c>
      <c r="AG1443" s="735" t="s">
        <v>4733</v>
      </c>
      <c r="AH1443" s="735" t="s">
        <v>10622</v>
      </c>
      <c r="AI1443" s="735" t="s">
        <v>10623</v>
      </c>
      <c r="AJ1443" s="735" t="s">
        <v>10624</v>
      </c>
      <c r="AK1443" s="874" t="s">
        <v>10625</v>
      </c>
      <c r="AL1443" s="735"/>
      <c r="AM1443" s="738"/>
      <c r="AN1443" s="738"/>
      <c r="AO1443" s="739"/>
      <c r="AP1443" s="740" t="s">
        <v>734</v>
      </c>
      <c r="AQ1443" s="741" t="s">
        <v>734</v>
      </c>
      <c r="AR1443" s="742" t="s">
        <v>715</v>
      </c>
      <c r="AS1443" s="741" t="s">
        <v>10626</v>
      </c>
      <c r="AT1443" s="818" t="s">
        <v>10627</v>
      </c>
      <c r="AU1443" s="743">
        <v>43101</v>
      </c>
      <c r="AV1443" s="743">
        <v>45657</v>
      </c>
      <c r="AW1443" s="744">
        <v>19</v>
      </c>
      <c r="AX1443" s="745">
        <v>45337</v>
      </c>
      <c r="AY1443" s="741" t="s">
        <v>10628</v>
      </c>
      <c r="AZ1443" s="741"/>
      <c r="BA1443" s="734"/>
      <c r="BB1443" s="734"/>
      <c r="BC1443" s="735"/>
      <c r="BD1443" s="735"/>
      <c r="BE1443" s="751" t="s">
        <v>2209</v>
      </c>
      <c r="BF1443" s="730" t="s">
        <v>1013</v>
      </c>
      <c r="BG1443" s="746" t="s">
        <v>737</v>
      </c>
      <c r="BH1443" s="746"/>
      <c r="BI1443" s="747"/>
    </row>
    <row r="1444" spans="1:61" ht="57" customHeight="1">
      <c r="A1444" s="725">
        <v>190002451</v>
      </c>
      <c r="B1444" s="817">
        <v>19</v>
      </c>
      <c r="C1444" s="751" t="s">
        <v>1787</v>
      </c>
      <c r="D1444" s="751"/>
      <c r="E1444" s="727" t="s">
        <v>1000</v>
      </c>
      <c r="F1444" s="727"/>
      <c r="G1444" s="729" t="s">
        <v>715</v>
      </c>
      <c r="H1444" s="729" t="s">
        <v>715</v>
      </c>
      <c r="I1444" s="730">
        <v>246</v>
      </c>
      <c r="J1444" s="727" t="s">
        <v>803</v>
      </c>
      <c r="K1444" s="731" t="s">
        <v>10632</v>
      </c>
      <c r="L1444" s="732">
        <v>190011304</v>
      </c>
      <c r="M1444" s="733" t="s">
        <v>10616</v>
      </c>
      <c r="N1444" s="731" t="s">
        <v>10616</v>
      </c>
      <c r="O1444" s="734" t="s">
        <v>10633</v>
      </c>
      <c r="P1444" s="734"/>
      <c r="Q1444" s="735"/>
      <c r="R1444" s="736">
        <v>19290</v>
      </c>
      <c r="S1444" s="734" t="s">
        <v>5655</v>
      </c>
      <c r="T1444" s="728" t="s">
        <v>722</v>
      </c>
      <c r="U1444" s="737" t="s">
        <v>10618</v>
      </c>
      <c r="V1444" s="735"/>
      <c r="W1444" s="735"/>
      <c r="X1444" s="735"/>
      <c r="Y1444" s="735"/>
      <c r="Z1444" s="734" t="s">
        <v>10634</v>
      </c>
      <c r="AA1444" s="735"/>
      <c r="AB1444" s="734" t="s">
        <v>10620</v>
      </c>
      <c r="AC1444" s="734" t="s">
        <v>730</v>
      </c>
      <c r="AD1444" s="734">
        <v>19201</v>
      </c>
      <c r="AE1444" s="734" t="s">
        <v>7254</v>
      </c>
      <c r="AF1444" s="734" t="s">
        <v>10621</v>
      </c>
      <c r="AG1444" s="735" t="s">
        <v>4733</v>
      </c>
      <c r="AH1444" s="735" t="s">
        <v>10622</v>
      </c>
      <c r="AI1444" s="735" t="s">
        <v>10623</v>
      </c>
      <c r="AJ1444" s="735" t="s">
        <v>10624</v>
      </c>
      <c r="AK1444" s="874" t="s">
        <v>10625</v>
      </c>
      <c r="AL1444" s="735"/>
      <c r="AM1444" s="738"/>
      <c r="AN1444" s="738"/>
      <c r="AO1444" s="739"/>
      <c r="AP1444" s="740" t="s">
        <v>734</v>
      </c>
      <c r="AQ1444" s="741" t="s">
        <v>734</v>
      </c>
      <c r="AR1444" s="742" t="s">
        <v>715</v>
      </c>
      <c r="AS1444" s="741" t="s">
        <v>10626</v>
      </c>
      <c r="AT1444" s="818" t="s">
        <v>10627</v>
      </c>
      <c r="AU1444" s="743">
        <v>43101</v>
      </c>
      <c r="AV1444" s="743">
        <v>45657</v>
      </c>
      <c r="AW1444" s="744">
        <v>19</v>
      </c>
      <c r="AX1444" s="745">
        <v>45337</v>
      </c>
      <c r="AY1444" s="741" t="s">
        <v>10628</v>
      </c>
      <c r="AZ1444" s="741"/>
      <c r="BA1444" s="734"/>
      <c r="BB1444" s="734"/>
      <c r="BC1444" s="735"/>
      <c r="BD1444" s="735"/>
      <c r="BE1444" s="751" t="s">
        <v>2209</v>
      </c>
      <c r="BF1444" s="730" t="s">
        <v>1013</v>
      </c>
      <c r="BG1444" s="746" t="s">
        <v>737</v>
      </c>
      <c r="BH1444" s="746"/>
      <c r="BI1444" s="747"/>
    </row>
    <row r="1445" spans="1:61" ht="51.75" customHeight="1">
      <c r="A1445" s="725">
        <v>190003913</v>
      </c>
      <c r="B1445" s="817">
        <v>19</v>
      </c>
      <c r="C1445" s="751" t="s">
        <v>1787</v>
      </c>
      <c r="D1445" s="751"/>
      <c r="E1445" s="727" t="s">
        <v>1000</v>
      </c>
      <c r="F1445" s="727"/>
      <c r="G1445" s="729" t="s">
        <v>715</v>
      </c>
      <c r="H1445" s="729" t="s">
        <v>715</v>
      </c>
      <c r="I1445" s="730">
        <v>255</v>
      </c>
      <c r="J1445" s="727" t="s">
        <v>968</v>
      </c>
      <c r="K1445" s="731" t="s">
        <v>10635</v>
      </c>
      <c r="L1445" s="732">
        <v>190011304</v>
      </c>
      <c r="M1445" s="733" t="s">
        <v>10616</v>
      </c>
      <c r="N1445" s="731" t="s">
        <v>10616</v>
      </c>
      <c r="O1445" s="734" t="s">
        <v>10636</v>
      </c>
      <c r="P1445" s="734"/>
      <c r="Q1445" s="735"/>
      <c r="R1445" s="736">
        <v>19290</v>
      </c>
      <c r="S1445" s="734" t="s">
        <v>5655</v>
      </c>
      <c r="T1445" s="728" t="s">
        <v>722</v>
      </c>
      <c r="U1445" s="737" t="s">
        <v>10618</v>
      </c>
      <c r="V1445" s="735"/>
      <c r="W1445" s="735"/>
      <c r="X1445" s="735"/>
      <c r="Y1445" s="735"/>
      <c r="Z1445" s="734" t="s">
        <v>10637</v>
      </c>
      <c r="AA1445" s="735"/>
      <c r="AB1445" s="734" t="s">
        <v>10620</v>
      </c>
      <c r="AC1445" s="734" t="s">
        <v>730</v>
      </c>
      <c r="AD1445" s="734">
        <v>19201</v>
      </c>
      <c r="AE1445" s="734" t="s">
        <v>7254</v>
      </c>
      <c r="AF1445" s="734" t="s">
        <v>10621</v>
      </c>
      <c r="AG1445" s="735" t="s">
        <v>4733</v>
      </c>
      <c r="AH1445" s="735" t="s">
        <v>10622</v>
      </c>
      <c r="AI1445" s="735" t="s">
        <v>10623</v>
      </c>
      <c r="AJ1445" s="735" t="s">
        <v>10624</v>
      </c>
      <c r="AK1445" s="874" t="s">
        <v>10625</v>
      </c>
      <c r="AL1445" s="735"/>
      <c r="AM1445" s="738"/>
      <c r="AN1445" s="738"/>
      <c r="AO1445" s="739"/>
      <c r="AP1445" s="740" t="s">
        <v>734</v>
      </c>
      <c r="AQ1445" s="741" t="s">
        <v>734</v>
      </c>
      <c r="AR1445" s="742" t="s">
        <v>715</v>
      </c>
      <c r="AS1445" s="741" t="s">
        <v>10626</v>
      </c>
      <c r="AT1445" s="818" t="s">
        <v>10627</v>
      </c>
      <c r="AU1445" s="743">
        <v>43101</v>
      </c>
      <c r="AV1445" s="743">
        <v>45657</v>
      </c>
      <c r="AW1445" s="744">
        <v>19</v>
      </c>
      <c r="AX1445" s="745">
        <v>45337</v>
      </c>
      <c r="AY1445" s="741" t="s">
        <v>10628</v>
      </c>
      <c r="AZ1445" s="741"/>
      <c r="BA1445" s="734"/>
      <c r="BB1445" s="734"/>
      <c r="BC1445" s="735"/>
      <c r="BD1445" s="735"/>
      <c r="BE1445" s="751" t="s">
        <v>2209</v>
      </c>
      <c r="BF1445" s="730" t="s">
        <v>1013</v>
      </c>
      <c r="BG1445" s="746" t="s">
        <v>737</v>
      </c>
      <c r="BH1445" s="746"/>
      <c r="BI1445" s="747"/>
    </row>
    <row r="1446" spans="1:61" ht="53.25" customHeight="1">
      <c r="A1446" s="725">
        <v>190004408</v>
      </c>
      <c r="B1446" s="817">
        <v>19</v>
      </c>
      <c r="C1446" s="751" t="s">
        <v>1787</v>
      </c>
      <c r="D1446" s="751"/>
      <c r="E1446" s="727" t="s">
        <v>1000</v>
      </c>
      <c r="F1446" s="727"/>
      <c r="G1446" s="729" t="s">
        <v>715</v>
      </c>
      <c r="H1446" s="729" t="s">
        <v>715</v>
      </c>
      <c r="I1446" s="730">
        <v>246</v>
      </c>
      <c r="J1446" s="727" t="s">
        <v>803</v>
      </c>
      <c r="K1446" s="731" t="s">
        <v>10638</v>
      </c>
      <c r="L1446" s="732">
        <v>190011304</v>
      </c>
      <c r="M1446" s="733" t="s">
        <v>10616</v>
      </c>
      <c r="N1446" s="731" t="s">
        <v>10616</v>
      </c>
      <c r="O1446" s="734" t="s">
        <v>10639</v>
      </c>
      <c r="P1446" s="734"/>
      <c r="Q1446" s="735"/>
      <c r="R1446" s="736">
        <v>19110</v>
      </c>
      <c r="S1446" s="734" t="s">
        <v>3546</v>
      </c>
      <c r="T1446" s="728" t="s">
        <v>722</v>
      </c>
      <c r="U1446" s="737" t="s">
        <v>10618</v>
      </c>
      <c r="V1446" s="735"/>
      <c r="W1446" s="735"/>
      <c r="X1446" s="735"/>
      <c r="Y1446" s="735"/>
      <c r="Z1446" s="734" t="s">
        <v>10640</v>
      </c>
      <c r="AA1446" s="735"/>
      <c r="AB1446" s="734" t="s">
        <v>10620</v>
      </c>
      <c r="AC1446" s="734" t="s">
        <v>730</v>
      </c>
      <c r="AD1446" s="734">
        <v>19201</v>
      </c>
      <c r="AE1446" s="734" t="s">
        <v>7254</v>
      </c>
      <c r="AF1446" s="734" t="s">
        <v>10621</v>
      </c>
      <c r="AG1446" s="735" t="s">
        <v>4733</v>
      </c>
      <c r="AH1446" s="735" t="s">
        <v>10622</v>
      </c>
      <c r="AI1446" s="735" t="s">
        <v>10623</v>
      </c>
      <c r="AJ1446" s="735" t="s">
        <v>10624</v>
      </c>
      <c r="AK1446" s="874" t="s">
        <v>10625</v>
      </c>
      <c r="AL1446" s="735"/>
      <c r="AM1446" s="738"/>
      <c r="AN1446" s="738"/>
      <c r="AO1446" s="739"/>
      <c r="AP1446" s="740" t="s">
        <v>734</v>
      </c>
      <c r="AQ1446" s="741" t="s">
        <v>734</v>
      </c>
      <c r="AR1446" s="742" t="s">
        <v>715</v>
      </c>
      <c r="AS1446" s="741" t="s">
        <v>10626</v>
      </c>
      <c r="AT1446" s="818" t="s">
        <v>10627</v>
      </c>
      <c r="AU1446" s="743">
        <v>43101</v>
      </c>
      <c r="AV1446" s="743">
        <v>45657</v>
      </c>
      <c r="AW1446" s="744">
        <v>19</v>
      </c>
      <c r="AX1446" s="745">
        <v>45337</v>
      </c>
      <c r="AY1446" s="741" t="s">
        <v>10628</v>
      </c>
      <c r="AZ1446" s="741"/>
      <c r="BA1446" s="734"/>
      <c r="BB1446" s="734"/>
      <c r="BC1446" s="735"/>
      <c r="BD1446" s="735"/>
      <c r="BE1446" s="751" t="s">
        <v>2209</v>
      </c>
      <c r="BF1446" s="730" t="s">
        <v>1013</v>
      </c>
      <c r="BG1446" s="746" t="s">
        <v>737</v>
      </c>
      <c r="BH1446" s="746"/>
      <c r="BI1446" s="747"/>
    </row>
    <row r="1447" spans="1:61" ht="33.75" customHeight="1">
      <c r="A1447" s="725">
        <v>190005108</v>
      </c>
      <c r="B1447" s="817">
        <v>19</v>
      </c>
      <c r="C1447" s="751" t="s">
        <v>1787</v>
      </c>
      <c r="D1447" s="751"/>
      <c r="E1447" s="727" t="s">
        <v>1000</v>
      </c>
      <c r="F1447" s="727"/>
      <c r="G1447" s="729" t="s">
        <v>715</v>
      </c>
      <c r="H1447" s="729" t="s">
        <v>715</v>
      </c>
      <c r="I1447" s="730">
        <v>255</v>
      </c>
      <c r="J1447" s="727" t="s">
        <v>968</v>
      </c>
      <c r="K1447" s="731" t="s">
        <v>10641</v>
      </c>
      <c r="L1447" s="732">
        <v>190011304</v>
      </c>
      <c r="M1447" s="733" t="s">
        <v>10616</v>
      </c>
      <c r="N1447" s="731" t="s">
        <v>10616</v>
      </c>
      <c r="O1447" s="734" t="s">
        <v>10642</v>
      </c>
      <c r="P1447" s="734" t="s">
        <v>10643</v>
      </c>
      <c r="Q1447" s="735"/>
      <c r="R1447" s="736">
        <v>19110</v>
      </c>
      <c r="S1447" s="734" t="s">
        <v>3546</v>
      </c>
      <c r="T1447" s="728" t="s">
        <v>722</v>
      </c>
      <c r="U1447" s="737" t="s">
        <v>10618</v>
      </c>
      <c r="V1447" s="735"/>
      <c r="W1447" s="735"/>
      <c r="X1447" s="735"/>
      <c r="Y1447" s="735"/>
      <c r="Z1447" s="734" t="s">
        <v>10644</v>
      </c>
      <c r="AA1447" s="735"/>
      <c r="AB1447" s="734" t="s">
        <v>10620</v>
      </c>
      <c r="AC1447" s="734" t="s">
        <v>730</v>
      </c>
      <c r="AD1447" s="734">
        <v>19201</v>
      </c>
      <c r="AE1447" s="734" t="s">
        <v>7254</v>
      </c>
      <c r="AF1447" s="734" t="s">
        <v>10621</v>
      </c>
      <c r="AG1447" s="735" t="s">
        <v>4733</v>
      </c>
      <c r="AH1447" s="735" t="s">
        <v>10622</v>
      </c>
      <c r="AI1447" s="735" t="s">
        <v>10623</v>
      </c>
      <c r="AJ1447" s="735" t="s">
        <v>10624</v>
      </c>
      <c r="AK1447" s="874" t="s">
        <v>10625</v>
      </c>
      <c r="AL1447" s="735"/>
      <c r="AM1447" s="738"/>
      <c r="AN1447" s="738"/>
      <c r="AO1447" s="739"/>
      <c r="AP1447" s="740" t="s">
        <v>734</v>
      </c>
      <c r="AQ1447" s="741" t="s">
        <v>734</v>
      </c>
      <c r="AR1447" s="742" t="s">
        <v>715</v>
      </c>
      <c r="AS1447" s="741" t="s">
        <v>10626</v>
      </c>
      <c r="AT1447" s="818" t="s">
        <v>10627</v>
      </c>
      <c r="AU1447" s="743">
        <v>43101</v>
      </c>
      <c r="AV1447" s="743">
        <v>45657</v>
      </c>
      <c r="AW1447" s="744">
        <v>19</v>
      </c>
      <c r="AX1447" s="745">
        <v>45337</v>
      </c>
      <c r="AY1447" s="741" t="s">
        <v>10628</v>
      </c>
      <c r="AZ1447" s="741"/>
      <c r="BA1447" s="734"/>
      <c r="BB1447" s="734"/>
      <c r="BC1447" s="735"/>
      <c r="BD1447" s="735"/>
      <c r="BE1447" s="751" t="s">
        <v>2209</v>
      </c>
      <c r="BF1447" s="730" t="s">
        <v>1013</v>
      </c>
      <c r="BG1447" s="746" t="s">
        <v>737</v>
      </c>
      <c r="BH1447" s="746"/>
      <c r="BI1447" s="747"/>
    </row>
    <row r="1448" spans="1:61" ht="57.75" customHeight="1">
      <c r="A1448" s="725">
        <v>190005116</v>
      </c>
      <c r="B1448" s="817">
        <v>19</v>
      </c>
      <c r="C1448" s="751" t="s">
        <v>1787</v>
      </c>
      <c r="D1448" s="751"/>
      <c r="E1448" s="727" t="s">
        <v>1000</v>
      </c>
      <c r="F1448" s="727"/>
      <c r="G1448" s="729" t="s">
        <v>715</v>
      </c>
      <c r="H1448" s="729" t="s">
        <v>715</v>
      </c>
      <c r="I1448" s="730">
        <v>255</v>
      </c>
      <c r="J1448" s="727" t="s">
        <v>968</v>
      </c>
      <c r="K1448" s="731" t="s">
        <v>10645</v>
      </c>
      <c r="L1448" s="732">
        <v>190011304</v>
      </c>
      <c r="M1448" s="733" t="s">
        <v>10616</v>
      </c>
      <c r="N1448" s="731" t="s">
        <v>10616</v>
      </c>
      <c r="O1448" s="734"/>
      <c r="P1448" s="734" t="s">
        <v>1401</v>
      </c>
      <c r="Q1448" s="735"/>
      <c r="R1448" s="736">
        <v>19290</v>
      </c>
      <c r="S1448" s="734" t="s">
        <v>10630</v>
      </c>
      <c r="T1448" s="728" t="s">
        <v>722</v>
      </c>
      <c r="U1448" s="737" t="s">
        <v>10618</v>
      </c>
      <c r="V1448" s="735"/>
      <c r="W1448" s="735"/>
      <c r="X1448" s="735"/>
      <c r="Y1448" s="735"/>
      <c r="Z1448" s="734" t="s">
        <v>10631</v>
      </c>
      <c r="AA1448" s="735"/>
      <c r="AB1448" s="734" t="s">
        <v>10620</v>
      </c>
      <c r="AC1448" s="734" t="s">
        <v>730</v>
      </c>
      <c r="AD1448" s="734">
        <v>19201</v>
      </c>
      <c r="AE1448" s="734" t="s">
        <v>7254</v>
      </c>
      <c r="AF1448" s="734" t="s">
        <v>10621</v>
      </c>
      <c r="AG1448" s="735" t="s">
        <v>4733</v>
      </c>
      <c r="AH1448" s="735" t="s">
        <v>10622</v>
      </c>
      <c r="AI1448" s="735" t="s">
        <v>10623</v>
      </c>
      <c r="AJ1448" s="735" t="s">
        <v>10624</v>
      </c>
      <c r="AK1448" s="874" t="s">
        <v>10625</v>
      </c>
      <c r="AL1448" s="735"/>
      <c r="AM1448" s="738"/>
      <c r="AN1448" s="738"/>
      <c r="AO1448" s="739"/>
      <c r="AP1448" s="740" t="s">
        <v>734</v>
      </c>
      <c r="AQ1448" s="741" t="s">
        <v>734</v>
      </c>
      <c r="AR1448" s="742" t="s">
        <v>715</v>
      </c>
      <c r="AS1448" s="741" t="s">
        <v>10626</v>
      </c>
      <c r="AT1448" s="818" t="s">
        <v>10627</v>
      </c>
      <c r="AU1448" s="743">
        <v>43101</v>
      </c>
      <c r="AV1448" s="743">
        <v>45657</v>
      </c>
      <c r="AW1448" s="744">
        <v>19</v>
      </c>
      <c r="AX1448" s="745">
        <v>45337</v>
      </c>
      <c r="AY1448" s="741" t="s">
        <v>10628</v>
      </c>
      <c r="AZ1448" s="741"/>
      <c r="BA1448" s="734"/>
      <c r="BB1448" s="734"/>
      <c r="BC1448" s="735"/>
      <c r="BD1448" s="735"/>
      <c r="BE1448" s="751" t="s">
        <v>2209</v>
      </c>
      <c r="BF1448" s="730" t="s">
        <v>1013</v>
      </c>
      <c r="BG1448" s="746" t="s">
        <v>737</v>
      </c>
      <c r="BH1448" s="746"/>
      <c r="BI1448" s="747"/>
    </row>
    <row r="1449" spans="1:61" ht="40.15" customHeight="1">
      <c r="A1449" s="725">
        <v>190010728</v>
      </c>
      <c r="B1449" s="817">
        <v>19</v>
      </c>
      <c r="C1449" s="751" t="s">
        <v>1787</v>
      </c>
      <c r="D1449" s="751"/>
      <c r="E1449" s="727" t="s">
        <v>1000</v>
      </c>
      <c r="F1449" s="727"/>
      <c r="G1449" s="729" t="s">
        <v>715</v>
      </c>
      <c r="H1449" s="729" t="s">
        <v>715</v>
      </c>
      <c r="I1449" s="730">
        <v>255</v>
      </c>
      <c r="J1449" s="727" t="s">
        <v>968</v>
      </c>
      <c r="K1449" s="731" t="s">
        <v>10646</v>
      </c>
      <c r="L1449" s="732">
        <v>190011304</v>
      </c>
      <c r="M1449" s="733" t="s">
        <v>10616</v>
      </c>
      <c r="N1449" s="731" t="s">
        <v>10616</v>
      </c>
      <c r="O1449" s="734" t="s">
        <v>1401</v>
      </c>
      <c r="P1449" s="734"/>
      <c r="Q1449" s="735"/>
      <c r="R1449" s="736">
        <v>19290</v>
      </c>
      <c r="S1449" s="734" t="s">
        <v>10647</v>
      </c>
      <c r="T1449" s="728" t="s">
        <v>722</v>
      </c>
      <c r="U1449" s="737" t="s">
        <v>10618</v>
      </c>
      <c r="V1449" s="735"/>
      <c r="W1449" s="735"/>
      <c r="X1449" s="735"/>
      <c r="Y1449" s="735"/>
      <c r="Z1449" s="734" t="s">
        <v>10648</v>
      </c>
      <c r="AA1449" s="735"/>
      <c r="AB1449" s="734" t="s">
        <v>10620</v>
      </c>
      <c r="AC1449" s="734" t="s">
        <v>730</v>
      </c>
      <c r="AD1449" s="734">
        <v>19201</v>
      </c>
      <c r="AE1449" s="734" t="s">
        <v>7254</v>
      </c>
      <c r="AF1449" s="734" t="s">
        <v>10621</v>
      </c>
      <c r="AG1449" s="735" t="s">
        <v>4733</v>
      </c>
      <c r="AH1449" s="735" t="s">
        <v>10622</v>
      </c>
      <c r="AI1449" s="735" t="s">
        <v>10623</v>
      </c>
      <c r="AJ1449" s="735" t="s">
        <v>10624</v>
      </c>
      <c r="AK1449" s="874" t="s">
        <v>10625</v>
      </c>
      <c r="AL1449" s="735"/>
      <c r="AM1449" s="738"/>
      <c r="AN1449" s="738"/>
      <c r="AO1449" s="739"/>
      <c r="AP1449" s="740" t="s">
        <v>734</v>
      </c>
      <c r="AQ1449" s="741" t="s">
        <v>734</v>
      </c>
      <c r="AR1449" s="742" t="s">
        <v>715</v>
      </c>
      <c r="AS1449" s="741" t="s">
        <v>10626</v>
      </c>
      <c r="AT1449" s="818" t="s">
        <v>10627</v>
      </c>
      <c r="AU1449" s="743">
        <v>43101</v>
      </c>
      <c r="AV1449" s="743">
        <v>45657</v>
      </c>
      <c r="AW1449" s="744">
        <v>19</v>
      </c>
      <c r="AX1449" s="745">
        <v>45337</v>
      </c>
      <c r="AY1449" s="741" t="s">
        <v>10628</v>
      </c>
      <c r="AZ1449" s="741"/>
      <c r="BA1449" s="734"/>
      <c r="BB1449" s="734"/>
      <c r="BC1449" s="735"/>
      <c r="BD1449" s="735"/>
      <c r="BE1449" s="751" t="s">
        <v>2209</v>
      </c>
      <c r="BF1449" s="730" t="s">
        <v>1013</v>
      </c>
      <c r="BG1449" s="746" t="s">
        <v>737</v>
      </c>
      <c r="BH1449" s="746"/>
      <c r="BI1449" s="747"/>
    </row>
    <row r="1450" spans="1:61" ht="40.15" customHeight="1">
      <c r="A1450" s="725">
        <v>190011320</v>
      </c>
      <c r="B1450" s="817">
        <v>19</v>
      </c>
      <c r="C1450" s="751" t="s">
        <v>1787</v>
      </c>
      <c r="D1450" s="751"/>
      <c r="E1450" s="727" t="s">
        <v>1000</v>
      </c>
      <c r="F1450" s="727"/>
      <c r="G1450" s="729" t="s">
        <v>715</v>
      </c>
      <c r="H1450" s="729" t="s">
        <v>715</v>
      </c>
      <c r="I1450" s="730">
        <v>445</v>
      </c>
      <c r="J1450" s="727" t="s">
        <v>1023</v>
      </c>
      <c r="K1450" s="731" t="s">
        <v>10649</v>
      </c>
      <c r="L1450" s="732">
        <v>190011304</v>
      </c>
      <c r="M1450" s="733" t="s">
        <v>10616</v>
      </c>
      <c r="N1450" s="731" t="s">
        <v>10616</v>
      </c>
      <c r="O1450" s="734" t="s">
        <v>10650</v>
      </c>
      <c r="P1450" s="734"/>
      <c r="Q1450" s="735"/>
      <c r="R1450" s="736">
        <v>19202</v>
      </c>
      <c r="S1450" s="734" t="s">
        <v>7254</v>
      </c>
      <c r="T1450" s="728" t="s">
        <v>722</v>
      </c>
      <c r="U1450" s="737" t="s">
        <v>10618</v>
      </c>
      <c r="V1450" s="735"/>
      <c r="W1450" s="735"/>
      <c r="X1450" s="735"/>
      <c r="Y1450" s="735"/>
      <c r="Z1450" s="734" t="s">
        <v>10651</v>
      </c>
      <c r="AA1450" s="735"/>
      <c r="AB1450" s="734" t="s">
        <v>10620</v>
      </c>
      <c r="AC1450" s="734" t="s">
        <v>730</v>
      </c>
      <c r="AD1450" s="734">
        <v>19201</v>
      </c>
      <c r="AE1450" s="734" t="s">
        <v>7254</v>
      </c>
      <c r="AF1450" s="734" t="s">
        <v>10621</v>
      </c>
      <c r="AG1450" s="735" t="s">
        <v>4733</v>
      </c>
      <c r="AH1450" s="735" t="s">
        <v>10622</v>
      </c>
      <c r="AI1450" s="735" t="s">
        <v>10623</v>
      </c>
      <c r="AJ1450" s="735" t="s">
        <v>10624</v>
      </c>
      <c r="AK1450" s="874" t="s">
        <v>10625</v>
      </c>
      <c r="AL1450" s="735"/>
      <c r="AM1450" s="738"/>
      <c r="AN1450" s="738"/>
      <c r="AO1450" s="739"/>
      <c r="AP1450" s="740" t="s">
        <v>734</v>
      </c>
      <c r="AQ1450" s="741" t="s">
        <v>734</v>
      </c>
      <c r="AR1450" s="742" t="s">
        <v>715</v>
      </c>
      <c r="AS1450" s="741" t="s">
        <v>10626</v>
      </c>
      <c r="AT1450" s="818" t="s">
        <v>10627</v>
      </c>
      <c r="AU1450" s="743">
        <v>43101</v>
      </c>
      <c r="AV1450" s="743">
        <v>45657</v>
      </c>
      <c r="AW1450" s="744">
        <v>19</v>
      </c>
      <c r="AX1450" s="745">
        <v>45337</v>
      </c>
      <c r="AY1450" s="741" t="s">
        <v>10628</v>
      </c>
      <c r="AZ1450" s="741"/>
      <c r="BA1450" s="734"/>
      <c r="BB1450" s="734"/>
      <c r="BC1450" s="735"/>
      <c r="BD1450" s="735"/>
      <c r="BE1450" s="751" t="s">
        <v>2209</v>
      </c>
      <c r="BF1450" s="730" t="s">
        <v>1013</v>
      </c>
      <c r="BG1450" s="746" t="s">
        <v>737</v>
      </c>
      <c r="BH1450" s="746"/>
      <c r="BI1450" s="747"/>
    </row>
    <row r="1451" spans="1:61" ht="40.15" customHeight="1">
      <c r="A1451" s="725">
        <v>190011411</v>
      </c>
      <c r="B1451" s="817">
        <v>19</v>
      </c>
      <c r="C1451" s="751" t="s">
        <v>1787</v>
      </c>
      <c r="D1451" s="751"/>
      <c r="E1451" s="727" t="s">
        <v>1000</v>
      </c>
      <c r="F1451" s="727"/>
      <c r="G1451" s="729" t="s">
        <v>715</v>
      </c>
      <c r="H1451" s="729" t="s">
        <v>715</v>
      </c>
      <c r="I1451" s="730">
        <v>437</v>
      </c>
      <c r="J1451" s="727" t="s">
        <v>990</v>
      </c>
      <c r="K1451" s="731" t="s">
        <v>10652</v>
      </c>
      <c r="L1451" s="732">
        <v>190011304</v>
      </c>
      <c r="M1451" s="733" t="s">
        <v>10616</v>
      </c>
      <c r="N1451" s="731" t="s">
        <v>10616</v>
      </c>
      <c r="O1451" s="734" t="s">
        <v>10653</v>
      </c>
      <c r="P1451" s="734"/>
      <c r="Q1451" s="735"/>
      <c r="R1451" s="736">
        <v>19290</v>
      </c>
      <c r="S1451" s="734" t="s">
        <v>5655</v>
      </c>
      <c r="T1451" s="728" t="s">
        <v>722</v>
      </c>
      <c r="U1451" s="737" t="s">
        <v>10618</v>
      </c>
      <c r="V1451" s="735"/>
      <c r="W1451" s="735"/>
      <c r="X1451" s="735"/>
      <c r="Y1451" s="735"/>
      <c r="Z1451" s="734" t="s">
        <v>10637</v>
      </c>
      <c r="AA1451" s="735"/>
      <c r="AB1451" s="734" t="s">
        <v>10620</v>
      </c>
      <c r="AC1451" s="734" t="s">
        <v>730</v>
      </c>
      <c r="AD1451" s="734">
        <v>19201</v>
      </c>
      <c r="AE1451" s="734" t="s">
        <v>7254</v>
      </c>
      <c r="AF1451" s="734" t="s">
        <v>10621</v>
      </c>
      <c r="AG1451" s="735" t="s">
        <v>4733</v>
      </c>
      <c r="AH1451" s="735" t="s">
        <v>10622</v>
      </c>
      <c r="AI1451" s="735" t="s">
        <v>10623</v>
      </c>
      <c r="AJ1451" s="735" t="s">
        <v>10624</v>
      </c>
      <c r="AK1451" s="874" t="s">
        <v>10625</v>
      </c>
      <c r="AL1451" s="735"/>
      <c r="AM1451" s="738"/>
      <c r="AN1451" s="738"/>
      <c r="AO1451" s="739"/>
      <c r="AP1451" s="740" t="s">
        <v>734</v>
      </c>
      <c r="AQ1451" s="741" t="s">
        <v>734</v>
      </c>
      <c r="AR1451" s="742" t="s">
        <v>715</v>
      </c>
      <c r="AS1451" s="741" t="s">
        <v>10626</v>
      </c>
      <c r="AT1451" s="818" t="s">
        <v>10627</v>
      </c>
      <c r="AU1451" s="743">
        <v>43101</v>
      </c>
      <c r="AV1451" s="743">
        <v>45657</v>
      </c>
      <c r="AW1451" s="744">
        <v>19</v>
      </c>
      <c r="AX1451" s="745">
        <v>45337</v>
      </c>
      <c r="AY1451" s="741" t="s">
        <v>10628</v>
      </c>
      <c r="AZ1451" s="741"/>
      <c r="BA1451" s="734"/>
      <c r="BB1451" s="734"/>
      <c r="BC1451" s="735"/>
      <c r="BD1451" s="735"/>
      <c r="BE1451" s="751" t="s">
        <v>2209</v>
      </c>
      <c r="BF1451" s="730" t="s">
        <v>1013</v>
      </c>
      <c r="BG1451" s="746" t="s">
        <v>737</v>
      </c>
      <c r="BH1451" s="746"/>
      <c r="BI1451" s="747"/>
    </row>
    <row r="1452" spans="1:61" ht="40.15" customHeight="1">
      <c r="A1452" s="725">
        <v>190011775</v>
      </c>
      <c r="B1452" s="817">
        <v>19</v>
      </c>
      <c r="C1452" s="751" t="s">
        <v>1787</v>
      </c>
      <c r="D1452" s="751"/>
      <c r="E1452" s="727" t="s">
        <v>1000</v>
      </c>
      <c r="F1452" s="727"/>
      <c r="G1452" s="729" t="s">
        <v>715</v>
      </c>
      <c r="H1452" s="729" t="s">
        <v>715</v>
      </c>
      <c r="I1452" s="730">
        <v>182</v>
      </c>
      <c r="J1452" s="727" t="s">
        <v>716</v>
      </c>
      <c r="K1452" s="731" t="s">
        <v>10654</v>
      </c>
      <c r="L1452" s="732">
        <v>190011304</v>
      </c>
      <c r="M1452" s="733" t="s">
        <v>10616</v>
      </c>
      <c r="N1452" s="731" t="s">
        <v>10616</v>
      </c>
      <c r="O1452" s="734" t="s">
        <v>10655</v>
      </c>
      <c r="P1452" s="734"/>
      <c r="Q1452" s="735"/>
      <c r="R1452" s="736">
        <v>19200</v>
      </c>
      <c r="S1452" s="734" t="s">
        <v>1814</v>
      </c>
      <c r="T1452" s="728" t="s">
        <v>722</v>
      </c>
      <c r="U1452" s="737" t="s">
        <v>10618</v>
      </c>
      <c r="V1452" s="735"/>
      <c r="W1452" s="735"/>
      <c r="X1452" s="735"/>
      <c r="Y1452" s="735"/>
      <c r="Z1452" s="734" t="s">
        <v>10656</v>
      </c>
      <c r="AA1452" s="735"/>
      <c r="AB1452" s="734" t="s">
        <v>10620</v>
      </c>
      <c r="AC1452" s="734" t="s">
        <v>730</v>
      </c>
      <c r="AD1452" s="734">
        <v>19201</v>
      </c>
      <c r="AE1452" s="734" t="s">
        <v>7254</v>
      </c>
      <c r="AF1452" s="734" t="s">
        <v>10621</v>
      </c>
      <c r="AG1452" s="735" t="s">
        <v>4733</v>
      </c>
      <c r="AH1452" s="735" t="s">
        <v>10622</v>
      </c>
      <c r="AI1452" s="735" t="s">
        <v>10623</v>
      </c>
      <c r="AJ1452" s="735" t="s">
        <v>10624</v>
      </c>
      <c r="AK1452" s="874" t="s">
        <v>10625</v>
      </c>
      <c r="AL1452" s="735"/>
      <c r="AM1452" s="738"/>
      <c r="AN1452" s="738"/>
      <c r="AO1452" s="739"/>
      <c r="AP1452" s="740" t="s">
        <v>734</v>
      </c>
      <c r="AQ1452" s="741" t="s">
        <v>734</v>
      </c>
      <c r="AR1452" s="742" t="s">
        <v>715</v>
      </c>
      <c r="AS1452" s="741" t="s">
        <v>10626</v>
      </c>
      <c r="AT1452" s="818" t="s">
        <v>10627</v>
      </c>
      <c r="AU1452" s="743">
        <v>43101</v>
      </c>
      <c r="AV1452" s="743">
        <v>45657</v>
      </c>
      <c r="AW1452" s="744">
        <v>19</v>
      </c>
      <c r="AX1452" s="745">
        <v>45337</v>
      </c>
      <c r="AY1452" s="741" t="s">
        <v>10628</v>
      </c>
      <c r="AZ1452" s="741"/>
      <c r="BA1452" s="734"/>
      <c r="BB1452" s="734"/>
      <c r="BC1452" s="735"/>
      <c r="BD1452" s="735"/>
      <c r="BE1452" s="751" t="s">
        <v>2209</v>
      </c>
      <c r="BF1452" s="730" t="s">
        <v>1013</v>
      </c>
      <c r="BG1452" s="746" t="s">
        <v>737</v>
      </c>
      <c r="BH1452" s="746"/>
      <c r="BI1452" s="747"/>
    </row>
    <row r="1453" spans="1:61" ht="40.15" customHeight="1">
      <c r="A1453" s="725">
        <v>230005225</v>
      </c>
      <c r="B1453" s="820">
        <v>23</v>
      </c>
      <c r="C1453" s="751" t="s">
        <v>1787</v>
      </c>
      <c r="D1453" s="751"/>
      <c r="E1453" s="727" t="s">
        <v>1000</v>
      </c>
      <c r="F1453" s="727"/>
      <c r="G1453" s="729" t="s">
        <v>715</v>
      </c>
      <c r="H1453" s="729" t="s">
        <v>715</v>
      </c>
      <c r="I1453" s="730">
        <v>445</v>
      </c>
      <c r="J1453" s="727" t="s">
        <v>1023</v>
      </c>
      <c r="K1453" s="731" t="s">
        <v>3652</v>
      </c>
      <c r="L1453" s="732">
        <v>190011304</v>
      </c>
      <c r="M1453" s="733" t="s">
        <v>10616</v>
      </c>
      <c r="N1453" s="731" t="s">
        <v>10616</v>
      </c>
      <c r="O1453" s="734" t="s">
        <v>10657</v>
      </c>
      <c r="P1453" s="734"/>
      <c r="Q1453" s="735"/>
      <c r="R1453" s="736">
        <v>23000</v>
      </c>
      <c r="S1453" s="734" t="s">
        <v>1857</v>
      </c>
      <c r="T1453" s="728" t="s">
        <v>722</v>
      </c>
      <c r="U1453" s="737" t="s">
        <v>10658</v>
      </c>
      <c r="V1453" s="735"/>
      <c r="W1453" s="735"/>
      <c r="X1453" s="735"/>
      <c r="Y1453" s="735"/>
      <c r="Z1453" s="734" t="s">
        <v>10648</v>
      </c>
      <c r="AA1453" s="735"/>
      <c r="AB1453" s="734" t="s">
        <v>10620</v>
      </c>
      <c r="AC1453" s="734" t="s">
        <v>730</v>
      </c>
      <c r="AD1453" s="734">
        <v>19201</v>
      </c>
      <c r="AE1453" s="734" t="s">
        <v>7254</v>
      </c>
      <c r="AF1453" s="734" t="s">
        <v>10621</v>
      </c>
      <c r="AG1453" s="735" t="s">
        <v>4733</v>
      </c>
      <c r="AH1453" s="735" t="s">
        <v>10622</v>
      </c>
      <c r="AI1453" s="735" t="s">
        <v>10623</v>
      </c>
      <c r="AJ1453" s="735" t="s">
        <v>10624</v>
      </c>
      <c r="AK1453" s="874" t="s">
        <v>10625</v>
      </c>
      <c r="AL1453" s="735"/>
      <c r="AM1453" s="738"/>
      <c r="AN1453" s="738"/>
      <c r="AO1453" s="739">
        <v>45173</v>
      </c>
      <c r="AP1453" s="789" t="s">
        <v>737</v>
      </c>
      <c r="AQ1453" s="862" t="s">
        <v>737</v>
      </c>
      <c r="AR1453" s="691"/>
      <c r="AS1453" s="862"/>
      <c r="AT1453" s="839" t="s">
        <v>10659</v>
      </c>
      <c r="AU1453" s="765"/>
      <c r="AV1453" s="765"/>
      <c r="AW1453" s="766"/>
      <c r="AX1453" s="863"/>
      <c r="AY1453" s="862"/>
      <c r="AZ1453" s="862"/>
      <c r="BA1453" s="734"/>
      <c r="BB1453" s="734"/>
      <c r="BC1453" s="735"/>
      <c r="BD1453" s="735"/>
      <c r="BE1453" s="751" t="s">
        <v>2209</v>
      </c>
      <c r="BF1453" s="730" t="s">
        <v>1013</v>
      </c>
      <c r="BG1453" s="746" t="s">
        <v>737</v>
      </c>
      <c r="BH1453" s="746"/>
      <c r="BI1453" s="747"/>
    </row>
    <row r="1454" spans="1:61" ht="40.15" customHeight="1">
      <c r="A1454" s="749">
        <v>240003558</v>
      </c>
      <c r="B1454" s="840">
        <v>24</v>
      </c>
      <c r="C1454" s="751" t="s">
        <v>765</v>
      </c>
      <c r="D1454" s="920"/>
      <c r="E1454" s="753" t="s">
        <v>4106</v>
      </c>
      <c r="F1454" s="753" t="s">
        <v>1594</v>
      </c>
      <c r="G1454" s="736" t="s">
        <v>715</v>
      </c>
      <c r="H1454" s="754" t="s">
        <v>715</v>
      </c>
      <c r="I1454" s="755">
        <v>448</v>
      </c>
      <c r="J1454" s="756" t="s">
        <v>1018</v>
      </c>
      <c r="K1454" s="757" t="s">
        <v>10660</v>
      </c>
      <c r="L1454" s="758">
        <v>240000265</v>
      </c>
      <c r="M1454" s="733" t="s">
        <v>10661</v>
      </c>
      <c r="N1454" s="769" t="s">
        <v>10661</v>
      </c>
      <c r="O1454" s="734" t="s">
        <v>10662</v>
      </c>
      <c r="P1454" s="760"/>
      <c r="Q1454" s="736"/>
      <c r="R1454" s="736">
        <v>24130</v>
      </c>
      <c r="S1454" s="761" t="s">
        <v>10663</v>
      </c>
      <c r="T1454" s="728" t="s">
        <v>722</v>
      </c>
      <c r="U1454" s="737" t="s">
        <v>10664</v>
      </c>
      <c r="V1454" s="736"/>
      <c r="W1454" s="736"/>
      <c r="X1454" s="736"/>
      <c r="Y1454" s="736"/>
      <c r="Z1454" s="736" t="s">
        <v>10665</v>
      </c>
      <c r="AA1454" s="736"/>
      <c r="AB1454" s="734" t="s">
        <v>10666</v>
      </c>
      <c r="AC1454" s="736"/>
      <c r="AD1454" s="736">
        <v>24130</v>
      </c>
      <c r="AE1454" s="734" t="s">
        <v>10667</v>
      </c>
      <c r="AF1454" s="736" t="s">
        <v>10665</v>
      </c>
      <c r="AG1454" s="736"/>
      <c r="AH1454" s="736"/>
      <c r="AI1454" s="736"/>
      <c r="AJ1454" s="734"/>
      <c r="AK1454" s="736"/>
      <c r="AL1454" s="734"/>
      <c r="AM1454" s="763"/>
      <c r="AN1454" s="738"/>
      <c r="AO1454" s="764"/>
      <c r="AP1454" s="740" t="s">
        <v>734</v>
      </c>
      <c r="AQ1454" s="742" t="s">
        <v>734</v>
      </c>
      <c r="AR1454" s="742" t="s">
        <v>770</v>
      </c>
      <c r="AS1454" s="775" t="s">
        <v>10668</v>
      </c>
      <c r="AT1454" s="742" t="s">
        <v>8599</v>
      </c>
      <c r="AU1454" s="743">
        <v>45658</v>
      </c>
      <c r="AV1454" s="743">
        <v>47483</v>
      </c>
      <c r="AW1454" s="744">
        <v>24</v>
      </c>
      <c r="AX1454" s="743">
        <v>45747</v>
      </c>
      <c r="AY1454" s="742" t="s">
        <v>10669</v>
      </c>
      <c r="AZ1454" s="775" t="s">
        <v>734</v>
      </c>
      <c r="BA1454" s="734"/>
      <c r="BB1454" s="734" t="s">
        <v>10670</v>
      </c>
      <c r="BC1454" s="736"/>
      <c r="BD1454" s="736"/>
      <c r="BE1454" s="776" t="s">
        <v>800</v>
      </c>
      <c r="BF1454" s="794" t="s">
        <v>1610</v>
      </c>
      <c r="BG1454" s="746" t="s">
        <v>734</v>
      </c>
      <c r="BH1454" s="746"/>
      <c r="BI1454" s="747"/>
    </row>
    <row r="1455" spans="1:61" ht="40.15" customHeight="1">
      <c r="A1455" s="749">
        <v>240006726</v>
      </c>
      <c r="B1455" s="840">
        <v>24</v>
      </c>
      <c r="C1455" s="751" t="s">
        <v>765</v>
      </c>
      <c r="D1455" s="920"/>
      <c r="E1455" s="753" t="s">
        <v>4106</v>
      </c>
      <c r="F1455" s="753" t="s">
        <v>1594</v>
      </c>
      <c r="G1455" s="736" t="s">
        <v>715</v>
      </c>
      <c r="H1455" s="754" t="s">
        <v>715</v>
      </c>
      <c r="I1455" s="755">
        <v>255</v>
      </c>
      <c r="J1455" s="756" t="s">
        <v>968</v>
      </c>
      <c r="K1455" s="778" t="s">
        <v>10671</v>
      </c>
      <c r="L1455" s="758">
        <v>240000265</v>
      </c>
      <c r="M1455" s="733" t="s">
        <v>10661</v>
      </c>
      <c r="N1455" s="769" t="s">
        <v>10661</v>
      </c>
      <c r="O1455" s="734" t="s">
        <v>10662</v>
      </c>
      <c r="P1455" s="760"/>
      <c r="Q1455" s="736"/>
      <c r="R1455" s="736">
        <v>24130</v>
      </c>
      <c r="S1455" s="761" t="s">
        <v>10667</v>
      </c>
      <c r="T1455" s="728" t="s">
        <v>722</v>
      </c>
      <c r="U1455" s="737" t="s">
        <v>10672</v>
      </c>
      <c r="V1455" s="736"/>
      <c r="W1455" s="736"/>
      <c r="X1455" s="736"/>
      <c r="Y1455" s="736"/>
      <c r="Z1455" s="736" t="s">
        <v>10665</v>
      </c>
      <c r="AA1455" s="736"/>
      <c r="AB1455" s="734" t="s">
        <v>10666</v>
      </c>
      <c r="AC1455" s="736"/>
      <c r="AD1455" s="736">
        <v>24130</v>
      </c>
      <c r="AE1455" s="734" t="s">
        <v>10667</v>
      </c>
      <c r="AF1455" s="736" t="s">
        <v>10665</v>
      </c>
      <c r="AG1455" s="736"/>
      <c r="AH1455" s="736"/>
      <c r="AI1455" s="736"/>
      <c r="AJ1455" s="734"/>
      <c r="AK1455" s="736"/>
      <c r="AL1455" s="734"/>
      <c r="AM1455" s="763"/>
      <c r="AN1455" s="738"/>
      <c r="AO1455" s="764"/>
      <c r="AP1455" s="740" t="s">
        <v>734</v>
      </c>
      <c r="AQ1455" s="742" t="s">
        <v>734</v>
      </c>
      <c r="AR1455" s="742" t="s">
        <v>770</v>
      </c>
      <c r="AS1455" s="775" t="s">
        <v>10668</v>
      </c>
      <c r="AT1455" s="742" t="s">
        <v>8599</v>
      </c>
      <c r="AU1455" s="743">
        <v>45658</v>
      </c>
      <c r="AV1455" s="743">
        <v>47483</v>
      </c>
      <c r="AW1455" s="744">
        <v>24</v>
      </c>
      <c r="AX1455" s="743">
        <v>45747</v>
      </c>
      <c r="AY1455" s="742" t="s">
        <v>10669</v>
      </c>
      <c r="AZ1455" s="775" t="s">
        <v>734</v>
      </c>
      <c r="BA1455" s="734"/>
      <c r="BB1455" s="736"/>
      <c r="BC1455" s="736"/>
      <c r="BD1455" s="736"/>
      <c r="BE1455" s="776" t="s">
        <v>800</v>
      </c>
      <c r="BF1455" s="794" t="s">
        <v>1610</v>
      </c>
      <c r="BG1455" s="746" t="s">
        <v>734</v>
      </c>
      <c r="BH1455" s="746"/>
      <c r="BI1455" s="747"/>
    </row>
    <row r="1456" spans="1:61" ht="40.15" customHeight="1">
      <c r="A1456" s="749">
        <v>240007450</v>
      </c>
      <c r="B1456" s="840">
        <v>24</v>
      </c>
      <c r="C1456" s="751" t="s">
        <v>765</v>
      </c>
      <c r="D1456" s="920"/>
      <c r="E1456" s="753" t="s">
        <v>4106</v>
      </c>
      <c r="F1456" s="753" t="s">
        <v>1594</v>
      </c>
      <c r="G1456" s="736" t="s">
        <v>747</v>
      </c>
      <c r="H1456" s="754" t="s">
        <v>748</v>
      </c>
      <c r="I1456" s="755">
        <v>500</v>
      </c>
      <c r="J1456" s="756" t="s">
        <v>749</v>
      </c>
      <c r="K1456" s="757" t="s">
        <v>10673</v>
      </c>
      <c r="L1456" s="758">
        <v>240000265</v>
      </c>
      <c r="M1456" s="733" t="s">
        <v>10661</v>
      </c>
      <c r="N1456" s="769" t="s">
        <v>10661</v>
      </c>
      <c r="O1456" s="734" t="s">
        <v>10674</v>
      </c>
      <c r="P1456" s="760"/>
      <c r="Q1456" s="736"/>
      <c r="R1456" s="736">
        <v>24130</v>
      </c>
      <c r="S1456" s="761" t="s">
        <v>10667</v>
      </c>
      <c r="T1456" s="728" t="s">
        <v>722</v>
      </c>
      <c r="U1456" s="737" t="s">
        <v>10675</v>
      </c>
      <c r="V1456" s="736"/>
      <c r="W1456" s="736"/>
      <c r="X1456" s="736"/>
      <c r="Y1456" s="736"/>
      <c r="Z1456" s="736" t="s">
        <v>10665</v>
      </c>
      <c r="AA1456" s="736"/>
      <c r="AB1456" s="734" t="s">
        <v>10666</v>
      </c>
      <c r="AC1456" s="736"/>
      <c r="AD1456" s="736">
        <v>24130</v>
      </c>
      <c r="AE1456" s="734" t="s">
        <v>10667</v>
      </c>
      <c r="AF1456" s="736" t="s">
        <v>10665</v>
      </c>
      <c r="AG1456" s="736"/>
      <c r="AH1456" s="736"/>
      <c r="AI1456" s="736"/>
      <c r="AJ1456" s="734"/>
      <c r="AK1456" s="736"/>
      <c r="AL1456" s="734"/>
      <c r="AM1456" s="763"/>
      <c r="AN1456" s="738"/>
      <c r="AO1456" s="764"/>
      <c r="AP1456" s="691" t="s">
        <v>734</v>
      </c>
      <c r="AQ1456" s="742" t="s">
        <v>734</v>
      </c>
      <c r="AR1456" s="742" t="s">
        <v>770</v>
      </c>
      <c r="AS1456" s="775" t="s">
        <v>10668</v>
      </c>
      <c r="AT1456" s="742" t="s">
        <v>8599</v>
      </c>
      <c r="AU1456" s="743">
        <v>45658</v>
      </c>
      <c r="AV1456" s="743">
        <v>47483</v>
      </c>
      <c r="AW1456" s="744">
        <v>24</v>
      </c>
      <c r="AX1456" s="743">
        <v>45747</v>
      </c>
      <c r="AY1456" s="742" t="s">
        <v>10669</v>
      </c>
      <c r="AZ1456" s="775" t="s">
        <v>734</v>
      </c>
      <c r="BA1456" s="734"/>
      <c r="BB1456" s="736"/>
      <c r="BC1456" s="736"/>
      <c r="BD1456" s="736"/>
      <c r="BE1456" s="776" t="s">
        <v>800</v>
      </c>
      <c r="BF1456" s="794" t="s">
        <v>1610</v>
      </c>
      <c r="BG1456" s="746" t="s">
        <v>734</v>
      </c>
      <c r="BH1456" s="746"/>
      <c r="BI1456" s="747"/>
    </row>
    <row r="1457" spans="1:61" ht="40.15" customHeight="1">
      <c r="A1457" s="749">
        <v>240013748</v>
      </c>
      <c r="B1457" s="840">
        <v>24</v>
      </c>
      <c r="C1457" s="751" t="s">
        <v>765</v>
      </c>
      <c r="D1457" s="920"/>
      <c r="E1457" s="753" t="s">
        <v>4106</v>
      </c>
      <c r="F1457" s="753" t="s">
        <v>1594</v>
      </c>
      <c r="G1457" s="736" t="s">
        <v>715</v>
      </c>
      <c r="H1457" s="754" t="s">
        <v>715</v>
      </c>
      <c r="I1457" s="755">
        <v>255</v>
      </c>
      <c r="J1457" s="756" t="s">
        <v>968</v>
      </c>
      <c r="K1457" s="757" t="s">
        <v>10676</v>
      </c>
      <c r="L1457" s="758">
        <v>240000265</v>
      </c>
      <c r="M1457" s="733" t="s">
        <v>10661</v>
      </c>
      <c r="N1457" s="769" t="s">
        <v>10661</v>
      </c>
      <c r="O1457" s="734" t="s">
        <v>10677</v>
      </c>
      <c r="P1457" s="760"/>
      <c r="Q1457" s="736"/>
      <c r="R1457" s="736">
        <v>24130</v>
      </c>
      <c r="S1457" s="761" t="s">
        <v>10667</v>
      </c>
      <c r="T1457" s="728" t="s">
        <v>722</v>
      </c>
      <c r="U1457" s="737" t="s">
        <v>10672</v>
      </c>
      <c r="V1457" s="736"/>
      <c r="W1457" s="736"/>
      <c r="X1457" s="736"/>
      <c r="Y1457" s="736"/>
      <c r="Z1457" s="736" t="s">
        <v>10665</v>
      </c>
      <c r="AA1457" s="736"/>
      <c r="AB1457" s="734" t="s">
        <v>10666</v>
      </c>
      <c r="AC1457" s="736"/>
      <c r="AD1457" s="736">
        <v>24130</v>
      </c>
      <c r="AE1457" s="734" t="s">
        <v>10667</v>
      </c>
      <c r="AF1457" s="736" t="s">
        <v>10665</v>
      </c>
      <c r="AG1457" s="736"/>
      <c r="AH1457" s="736"/>
      <c r="AI1457" s="736"/>
      <c r="AJ1457" s="734"/>
      <c r="AK1457" s="736"/>
      <c r="AL1457" s="734"/>
      <c r="AM1457" s="763"/>
      <c r="AN1457" s="738"/>
      <c r="AO1457" s="764"/>
      <c r="AP1457" s="740" t="s">
        <v>734</v>
      </c>
      <c r="AQ1457" s="742" t="s">
        <v>734</v>
      </c>
      <c r="AR1457" s="742" t="s">
        <v>770</v>
      </c>
      <c r="AS1457" s="775" t="s">
        <v>10668</v>
      </c>
      <c r="AT1457" s="742" t="s">
        <v>8599</v>
      </c>
      <c r="AU1457" s="743">
        <v>45658</v>
      </c>
      <c r="AV1457" s="743">
        <v>47483</v>
      </c>
      <c r="AW1457" s="744">
        <v>24</v>
      </c>
      <c r="AX1457" s="743">
        <v>45747</v>
      </c>
      <c r="AY1457" s="742" t="s">
        <v>10669</v>
      </c>
      <c r="AZ1457" s="775" t="s">
        <v>734</v>
      </c>
      <c r="BA1457" s="734"/>
      <c r="BB1457" s="736"/>
      <c r="BC1457" s="736"/>
      <c r="BD1457" s="736"/>
      <c r="BE1457" s="776" t="s">
        <v>800</v>
      </c>
      <c r="BF1457" s="794" t="s">
        <v>1610</v>
      </c>
      <c r="BG1457" s="746" t="s">
        <v>734</v>
      </c>
      <c r="BH1457" s="746"/>
      <c r="BI1457" s="747"/>
    </row>
    <row r="1458" spans="1:61" ht="54.75" customHeight="1">
      <c r="A1458" s="749">
        <v>240013912</v>
      </c>
      <c r="B1458" s="840">
        <v>24</v>
      </c>
      <c r="C1458" s="751" t="s">
        <v>765</v>
      </c>
      <c r="D1458" s="920"/>
      <c r="E1458" s="753" t="s">
        <v>4106</v>
      </c>
      <c r="F1458" s="753" t="s">
        <v>1594</v>
      </c>
      <c r="G1458" s="736" t="s">
        <v>715</v>
      </c>
      <c r="H1458" s="754" t="s">
        <v>715</v>
      </c>
      <c r="I1458" s="730">
        <v>448</v>
      </c>
      <c r="J1458" s="756" t="s">
        <v>1018</v>
      </c>
      <c r="K1458" s="757" t="s">
        <v>10678</v>
      </c>
      <c r="L1458" s="758">
        <v>240000265</v>
      </c>
      <c r="M1458" s="733" t="s">
        <v>10661</v>
      </c>
      <c r="N1458" s="769" t="s">
        <v>10661</v>
      </c>
      <c r="O1458" s="734" t="s">
        <v>10679</v>
      </c>
      <c r="P1458" s="734" t="s">
        <v>10667</v>
      </c>
      <c r="Q1458" s="736"/>
      <c r="R1458" s="736">
        <v>24100</v>
      </c>
      <c r="S1458" s="761" t="s">
        <v>3040</v>
      </c>
      <c r="T1458" s="728" t="s">
        <v>722</v>
      </c>
      <c r="U1458" s="737" t="s">
        <v>10672</v>
      </c>
      <c r="V1458" s="736"/>
      <c r="W1458" s="736"/>
      <c r="X1458" s="736"/>
      <c r="Y1458" s="736"/>
      <c r="Z1458" s="736" t="s">
        <v>10665</v>
      </c>
      <c r="AA1458" s="736"/>
      <c r="AB1458" s="734" t="s">
        <v>10666</v>
      </c>
      <c r="AC1458" s="736"/>
      <c r="AD1458" s="736">
        <v>24130</v>
      </c>
      <c r="AE1458" s="734" t="s">
        <v>10667</v>
      </c>
      <c r="AF1458" s="736" t="s">
        <v>10665</v>
      </c>
      <c r="AG1458" s="736"/>
      <c r="AH1458" s="736"/>
      <c r="AI1458" s="736"/>
      <c r="AJ1458" s="734"/>
      <c r="AK1458" s="736"/>
      <c r="AL1458" s="734"/>
      <c r="AM1458" s="763"/>
      <c r="AN1458" s="738"/>
      <c r="AO1458" s="764"/>
      <c r="AP1458" s="740" t="s">
        <v>734</v>
      </c>
      <c r="AQ1458" s="742" t="s">
        <v>734</v>
      </c>
      <c r="AR1458" s="742" t="s">
        <v>770</v>
      </c>
      <c r="AS1458" s="775" t="s">
        <v>10668</v>
      </c>
      <c r="AT1458" s="742" t="s">
        <v>8599</v>
      </c>
      <c r="AU1458" s="743">
        <v>45658</v>
      </c>
      <c r="AV1458" s="743">
        <v>47483</v>
      </c>
      <c r="AW1458" s="744">
        <v>24</v>
      </c>
      <c r="AX1458" s="743">
        <v>45747</v>
      </c>
      <c r="AY1458" s="742" t="s">
        <v>10669</v>
      </c>
      <c r="AZ1458" s="775" t="s">
        <v>734</v>
      </c>
      <c r="BA1458" s="734"/>
      <c r="BB1458" s="736"/>
      <c r="BC1458" s="736"/>
      <c r="BD1458" s="736"/>
      <c r="BE1458" s="776" t="s">
        <v>800</v>
      </c>
      <c r="BF1458" s="794" t="s">
        <v>1610</v>
      </c>
      <c r="BG1458" s="746" t="s">
        <v>734</v>
      </c>
      <c r="BH1458" s="746"/>
      <c r="BI1458" s="747"/>
    </row>
    <row r="1459" spans="1:61" ht="40.15" customHeight="1">
      <c r="A1459" s="749">
        <v>240014159</v>
      </c>
      <c r="B1459" s="840">
        <v>24</v>
      </c>
      <c r="C1459" s="751" t="s">
        <v>765</v>
      </c>
      <c r="D1459" s="920"/>
      <c r="E1459" s="753" t="s">
        <v>4106</v>
      </c>
      <c r="F1459" s="753" t="s">
        <v>1594</v>
      </c>
      <c r="G1459" s="736" t="s">
        <v>715</v>
      </c>
      <c r="H1459" s="754" t="s">
        <v>715</v>
      </c>
      <c r="I1459" s="755">
        <v>437</v>
      </c>
      <c r="J1459" s="756" t="s">
        <v>990</v>
      </c>
      <c r="K1459" s="757" t="s">
        <v>10680</v>
      </c>
      <c r="L1459" s="758">
        <v>240000265</v>
      </c>
      <c r="M1459" s="733" t="s">
        <v>10661</v>
      </c>
      <c r="N1459" s="769" t="s">
        <v>10661</v>
      </c>
      <c r="O1459" s="760"/>
      <c r="P1459" s="760"/>
      <c r="Q1459" s="736"/>
      <c r="R1459" s="736">
        <v>24130</v>
      </c>
      <c r="S1459" s="761" t="s">
        <v>10667</v>
      </c>
      <c r="T1459" s="728" t="s">
        <v>722</v>
      </c>
      <c r="U1459" s="737" t="s">
        <v>10681</v>
      </c>
      <c r="V1459" s="736"/>
      <c r="W1459" s="736"/>
      <c r="X1459" s="736"/>
      <c r="Y1459" s="736"/>
      <c r="Z1459" s="736" t="s">
        <v>10665</v>
      </c>
      <c r="AA1459" s="736"/>
      <c r="AB1459" s="734" t="s">
        <v>10666</v>
      </c>
      <c r="AC1459" s="736"/>
      <c r="AD1459" s="736">
        <v>24130</v>
      </c>
      <c r="AE1459" s="734" t="s">
        <v>10667</v>
      </c>
      <c r="AF1459" s="736" t="s">
        <v>10665</v>
      </c>
      <c r="AG1459" s="736"/>
      <c r="AH1459" s="736"/>
      <c r="AI1459" s="736"/>
      <c r="AJ1459" s="734"/>
      <c r="AK1459" s="736"/>
      <c r="AL1459" s="734"/>
      <c r="AM1459" s="763"/>
      <c r="AN1459" s="738"/>
      <c r="AO1459" s="764"/>
      <c r="AP1459" s="740" t="s">
        <v>734</v>
      </c>
      <c r="AQ1459" s="742" t="s">
        <v>734</v>
      </c>
      <c r="AR1459" s="742" t="s">
        <v>770</v>
      </c>
      <c r="AS1459" s="775" t="s">
        <v>10668</v>
      </c>
      <c r="AT1459" s="742" t="s">
        <v>8599</v>
      </c>
      <c r="AU1459" s="743">
        <v>45658</v>
      </c>
      <c r="AV1459" s="743">
        <v>47483</v>
      </c>
      <c r="AW1459" s="744">
        <v>24</v>
      </c>
      <c r="AX1459" s="743">
        <v>45747</v>
      </c>
      <c r="AY1459" s="742" t="s">
        <v>10669</v>
      </c>
      <c r="AZ1459" s="775" t="s">
        <v>734</v>
      </c>
      <c r="BA1459" s="734"/>
      <c r="BB1459" s="736"/>
      <c r="BC1459" s="736"/>
      <c r="BD1459" s="736"/>
      <c r="BE1459" s="776" t="s">
        <v>800</v>
      </c>
      <c r="BF1459" s="794" t="s">
        <v>1610</v>
      </c>
      <c r="BG1459" s="746" t="s">
        <v>734</v>
      </c>
      <c r="BH1459" s="746"/>
      <c r="BI1459" s="747"/>
    </row>
    <row r="1460" spans="1:61" ht="48.6" customHeight="1">
      <c r="A1460" s="749">
        <v>330042979</v>
      </c>
      <c r="B1460" s="825">
        <v>33</v>
      </c>
      <c r="C1460" s="751" t="s">
        <v>765</v>
      </c>
      <c r="D1460" s="920"/>
      <c r="E1460" s="753" t="s">
        <v>4106</v>
      </c>
      <c r="F1460" s="753" t="s">
        <v>1594</v>
      </c>
      <c r="G1460" s="736" t="s">
        <v>715</v>
      </c>
      <c r="H1460" s="754" t="s">
        <v>715</v>
      </c>
      <c r="I1460" s="755">
        <v>437</v>
      </c>
      <c r="J1460" s="756" t="s">
        <v>990</v>
      </c>
      <c r="K1460" s="778" t="s">
        <v>10682</v>
      </c>
      <c r="L1460" s="758">
        <v>240000265</v>
      </c>
      <c r="M1460" s="733" t="s">
        <v>10661</v>
      </c>
      <c r="N1460" s="769" t="s">
        <v>10661</v>
      </c>
      <c r="O1460" s="734" t="s">
        <v>10683</v>
      </c>
      <c r="P1460" s="760"/>
      <c r="Q1460" s="736"/>
      <c r="R1460" s="736">
        <v>33220</v>
      </c>
      <c r="S1460" s="761" t="s">
        <v>10684</v>
      </c>
      <c r="T1460" s="728" t="s">
        <v>722</v>
      </c>
      <c r="U1460" s="737" t="s">
        <v>10685</v>
      </c>
      <c r="V1460" s="736"/>
      <c r="W1460" s="736"/>
      <c r="X1460" s="736"/>
      <c r="Y1460" s="736"/>
      <c r="Z1460" s="736" t="s">
        <v>10686</v>
      </c>
      <c r="AA1460" s="736"/>
      <c r="AB1460" s="734" t="s">
        <v>10666</v>
      </c>
      <c r="AC1460" s="736"/>
      <c r="AD1460" s="736">
        <v>24130</v>
      </c>
      <c r="AE1460" s="734" t="s">
        <v>10667</v>
      </c>
      <c r="AF1460" s="736" t="s">
        <v>10665</v>
      </c>
      <c r="AG1460" s="736"/>
      <c r="AH1460" s="736"/>
      <c r="AI1460" s="736"/>
      <c r="AJ1460" s="736"/>
      <c r="AK1460" s="736"/>
      <c r="AL1460" s="734"/>
      <c r="AM1460" s="763"/>
      <c r="AN1460" s="738"/>
      <c r="AO1460" s="764"/>
      <c r="AP1460" s="789" t="s">
        <v>734</v>
      </c>
      <c r="AQ1460" s="742" t="s">
        <v>734</v>
      </c>
      <c r="AR1460" s="742" t="s">
        <v>715</v>
      </c>
      <c r="AS1460" s="775" t="s">
        <v>10687</v>
      </c>
      <c r="AT1460" s="897" t="s">
        <v>10688</v>
      </c>
      <c r="AU1460" s="743">
        <v>44562</v>
      </c>
      <c r="AV1460" s="743">
        <v>46387</v>
      </c>
      <c r="AW1460" s="744">
        <v>33</v>
      </c>
      <c r="AX1460" s="743">
        <v>44719</v>
      </c>
      <c r="AY1460" s="742" t="s">
        <v>869</v>
      </c>
      <c r="AZ1460" s="775" t="s">
        <v>737</v>
      </c>
      <c r="BA1460" s="734"/>
      <c r="BB1460" s="736"/>
      <c r="BC1460" s="736"/>
      <c r="BD1460" s="736"/>
      <c r="BE1460" s="776" t="s">
        <v>800</v>
      </c>
      <c r="BF1460" s="794" t="s">
        <v>10689</v>
      </c>
      <c r="BG1460" s="746" t="s">
        <v>734</v>
      </c>
      <c r="BH1460" s="746"/>
      <c r="BI1460" s="747"/>
    </row>
    <row r="1461" spans="1:61" ht="45.6" customHeight="1">
      <c r="A1461" s="749">
        <v>330064098</v>
      </c>
      <c r="B1461" s="825">
        <v>33</v>
      </c>
      <c r="C1461" s="751" t="s">
        <v>765</v>
      </c>
      <c r="D1461" s="920"/>
      <c r="E1461" s="753" t="s">
        <v>4106</v>
      </c>
      <c r="F1461" s="753" t="s">
        <v>1594</v>
      </c>
      <c r="G1461" s="736" t="s">
        <v>715</v>
      </c>
      <c r="H1461" s="754" t="s">
        <v>715</v>
      </c>
      <c r="I1461" s="730">
        <v>255</v>
      </c>
      <c r="J1461" s="756" t="s">
        <v>968</v>
      </c>
      <c r="K1461" s="757" t="s">
        <v>10690</v>
      </c>
      <c r="L1461" s="758">
        <v>240000265</v>
      </c>
      <c r="M1461" s="733" t="s">
        <v>10661</v>
      </c>
      <c r="N1461" s="769" t="s">
        <v>10661</v>
      </c>
      <c r="O1461" s="734" t="s">
        <v>10691</v>
      </c>
      <c r="P1461" s="760"/>
      <c r="Q1461" s="736"/>
      <c r="R1461" s="736">
        <v>33400</v>
      </c>
      <c r="S1461" s="761" t="s">
        <v>3052</v>
      </c>
      <c r="T1461" s="728" t="s">
        <v>722</v>
      </c>
      <c r="U1461" s="737" t="s">
        <v>10692</v>
      </c>
      <c r="V1461" s="736" t="s">
        <v>813</v>
      </c>
      <c r="W1461" s="736" t="s">
        <v>1193</v>
      </c>
      <c r="X1461" s="736" t="s">
        <v>10693</v>
      </c>
      <c r="Y1461" s="736" t="s">
        <v>954</v>
      </c>
      <c r="Z1461" s="736" t="s">
        <v>10694</v>
      </c>
      <c r="AA1461" s="736"/>
      <c r="AB1461" s="734" t="s">
        <v>10666</v>
      </c>
      <c r="AC1461" s="736"/>
      <c r="AD1461" s="736">
        <v>24130</v>
      </c>
      <c r="AE1461" s="734" t="s">
        <v>10667</v>
      </c>
      <c r="AF1461" s="736" t="s">
        <v>10665</v>
      </c>
      <c r="AG1461" s="736"/>
      <c r="AH1461" s="736"/>
      <c r="AI1461" s="736"/>
      <c r="AJ1461" s="736"/>
      <c r="AK1461" s="736"/>
      <c r="AL1461" s="734"/>
      <c r="AM1461" s="763"/>
      <c r="AN1461" s="738"/>
      <c r="AO1461" s="764"/>
      <c r="AP1461" s="789" t="s">
        <v>737</v>
      </c>
      <c r="AQ1461" s="691" t="s">
        <v>737</v>
      </c>
      <c r="AR1461" s="691"/>
      <c r="AS1461" s="752"/>
      <c r="AT1461" s="790"/>
      <c r="AU1461" s="765"/>
      <c r="AV1461" s="765"/>
      <c r="AW1461" s="766"/>
      <c r="AX1461" s="765"/>
      <c r="AY1461" s="691"/>
      <c r="AZ1461" s="752"/>
      <c r="BA1461" s="773" t="s">
        <v>10695</v>
      </c>
      <c r="BB1461" s="736"/>
      <c r="BC1461" s="736"/>
      <c r="BD1461" s="736"/>
      <c r="BE1461" s="776" t="s">
        <v>800</v>
      </c>
      <c r="BF1461" s="794"/>
      <c r="BG1461" s="746" t="s">
        <v>734</v>
      </c>
      <c r="BH1461" s="746"/>
      <c r="BI1461" s="747"/>
    </row>
    <row r="1462" spans="1:61" ht="40.15" customHeight="1">
      <c r="A1462" s="749">
        <v>640014569</v>
      </c>
      <c r="B1462" s="750">
        <v>64</v>
      </c>
      <c r="C1462" s="751" t="s">
        <v>765</v>
      </c>
      <c r="D1462" s="920"/>
      <c r="E1462" s="753" t="s">
        <v>4106</v>
      </c>
      <c r="F1462" s="753" t="s">
        <v>1594</v>
      </c>
      <c r="G1462" s="736" t="s">
        <v>715</v>
      </c>
      <c r="H1462" s="754" t="s">
        <v>715</v>
      </c>
      <c r="I1462" s="755">
        <v>437</v>
      </c>
      <c r="J1462" s="756" t="s">
        <v>990</v>
      </c>
      <c r="K1462" s="778" t="s">
        <v>10696</v>
      </c>
      <c r="L1462" s="758">
        <v>240000265</v>
      </c>
      <c r="M1462" s="733" t="s">
        <v>10661</v>
      </c>
      <c r="N1462" s="769" t="s">
        <v>10661</v>
      </c>
      <c r="O1462" s="734" t="s">
        <v>10697</v>
      </c>
      <c r="P1462" s="760"/>
      <c r="Q1462" s="736"/>
      <c r="R1462" s="736">
        <v>64600</v>
      </c>
      <c r="S1462" s="761" t="s">
        <v>911</v>
      </c>
      <c r="T1462" s="728" t="s">
        <v>722</v>
      </c>
      <c r="U1462" s="737" t="s">
        <v>10698</v>
      </c>
      <c r="V1462" s="736" t="s">
        <v>724</v>
      </c>
      <c r="W1462" s="736" t="s">
        <v>10699</v>
      </c>
      <c r="X1462" s="736" t="s">
        <v>3297</v>
      </c>
      <c r="Y1462" s="736" t="s">
        <v>727</v>
      </c>
      <c r="Z1462" s="734" t="s">
        <v>10700</v>
      </c>
      <c r="AA1462" s="736"/>
      <c r="AB1462" s="734" t="s">
        <v>10666</v>
      </c>
      <c r="AC1462" s="736"/>
      <c r="AD1462" s="736">
        <v>24130</v>
      </c>
      <c r="AE1462" s="734" t="s">
        <v>10667</v>
      </c>
      <c r="AF1462" s="736" t="s">
        <v>10665</v>
      </c>
      <c r="AG1462" s="736"/>
      <c r="AH1462" s="736"/>
      <c r="AI1462" s="736"/>
      <c r="AJ1462" s="736"/>
      <c r="AK1462" s="736"/>
      <c r="AL1462" s="734"/>
      <c r="AM1462" s="763"/>
      <c r="AN1462" s="738"/>
      <c r="AO1462" s="764"/>
      <c r="AP1462" s="789" t="s">
        <v>734</v>
      </c>
      <c r="AQ1462" s="742" t="s">
        <v>734</v>
      </c>
      <c r="AR1462" s="742" t="s">
        <v>715</v>
      </c>
      <c r="AS1462" s="775" t="s">
        <v>10701</v>
      </c>
      <c r="AT1462" s="810" t="s">
        <v>943</v>
      </c>
      <c r="AU1462" s="743">
        <v>44927</v>
      </c>
      <c r="AV1462" s="743">
        <v>46752</v>
      </c>
      <c r="AW1462" s="744" t="s">
        <v>764</v>
      </c>
      <c r="AX1462" s="743">
        <v>44905</v>
      </c>
      <c r="AY1462" s="742" t="s">
        <v>869</v>
      </c>
      <c r="AZ1462" s="775" t="s">
        <v>737</v>
      </c>
      <c r="BA1462" s="734"/>
      <c r="BB1462" s="736"/>
      <c r="BC1462" s="736"/>
      <c r="BD1462" s="736"/>
      <c r="BE1462" s="776" t="s">
        <v>800</v>
      </c>
      <c r="BF1462" s="794" t="s">
        <v>1984</v>
      </c>
      <c r="BG1462" s="746" t="s">
        <v>734</v>
      </c>
      <c r="BH1462" s="746"/>
      <c r="BI1462" s="747"/>
    </row>
    <row r="1463" spans="1:61" ht="40.15" customHeight="1">
      <c r="A1463" s="749">
        <v>640781787</v>
      </c>
      <c r="B1463" s="750">
        <v>64</v>
      </c>
      <c r="C1463" s="751" t="s">
        <v>765</v>
      </c>
      <c r="D1463" s="920"/>
      <c r="E1463" s="753" t="s">
        <v>4106</v>
      </c>
      <c r="F1463" s="753" t="s">
        <v>1594</v>
      </c>
      <c r="G1463" s="736" t="s">
        <v>747</v>
      </c>
      <c r="H1463" s="754" t="s">
        <v>748</v>
      </c>
      <c r="I1463" s="755">
        <v>500</v>
      </c>
      <c r="J1463" s="756" t="s">
        <v>749</v>
      </c>
      <c r="K1463" s="778" t="s">
        <v>10702</v>
      </c>
      <c r="L1463" s="758">
        <v>240000265</v>
      </c>
      <c r="M1463" s="733" t="s">
        <v>10661</v>
      </c>
      <c r="N1463" s="769" t="s">
        <v>10661</v>
      </c>
      <c r="O1463" s="734" t="s">
        <v>10703</v>
      </c>
      <c r="P1463" s="760"/>
      <c r="Q1463" s="736"/>
      <c r="R1463" s="736">
        <v>64140</v>
      </c>
      <c r="S1463" s="736" t="s">
        <v>4658</v>
      </c>
      <c r="T1463" s="728" t="s">
        <v>722</v>
      </c>
      <c r="U1463" s="737" t="s">
        <v>10704</v>
      </c>
      <c r="V1463" s="736"/>
      <c r="W1463" s="736"/>
      <c r="X1463" s="736"/>
      <c r="Y1463" s="736"/>
      <c r="Z1463" s="736" t="s">
        <v>10705</v>
      </c>
      <c r="AA1463" s="736"/>
      <c r="AB1463" s="734" t="s">
        <v>10666</v>
      </c>
      <c r="AC1463" s="736"/>
      <c r="AD1463" s="736">
        <v>24130</v>
      </c>
      <c r="AE1463" s="734" t="s">
        <v>10667</v>
      </c>
      <c r="AF1463" s="736" t="s">
        <v>10665</v>
      </c>
      <c r="AG1463" s="736"/>
      <c r="AH1463" s="736"/>
      <c r="AI1463" s="736"/>
      <c r="AJ1463" s="736"/>
      <c r="AK1463" s="736"/>
      <c r="AL1463" s="734"/>
      <c r="AM1463" s="763"/>
      <c r="AN1463" s="738"/>
      <c r="AO1463" s="764"/>
      <c r="AP1463" s="691" t="s">
        <v>734</v>
      </c>
      <c r="AQ1463" s="742" t="s">
        <v>734</v>
      </c>
      <c r="AR1463" s="742" t="s">
        <v>748</v>
      </c>
      <c r="AS1463" s="775" t="s">
        <v>10706</v>
      </c>
      <c r="AT1463" s="742"/>
      <c r="AU1463" s="743">
        <v>44562</v>
      </c>
      <c r="AV1463" s="743">
        <v>46387</v>
      </c>
      <c r="AW1463" s="744" t="s">
        <v>853</v>
      </c>
      <c r="AX1463" s="743">
        <v>44588</v>
      </c>
      <c r="AY1463" s="742" t="s">
        <v>869</v>
      </c>
      <c r="AZ1463" s="775" t="s">
        <v>737</v>
      </c>
      <c r="BA1463" s="734"/>
      <c r="BB1463" s="736"/>
      <c r="BC1463" s="736"/>
      <c r="BD1463" s="736"/>
      <c r="BE1463" s="776" t="s">
        <v>800</v>
      </c>
      <c r="BF1463" s="794" t="s">
        <v>1984</v>
      </c>
      <c r="BG1463" s="746" t="s">
        <v>734</v>
      </c>
      <c r="BH1463" s="746"/>
      <c r="BI1463" s="747"/>
    </row>
    <row r="1464" spans="1:61" ht="76.900000000000006" customHeight="1">
      <c r="A1464" s="805">
        <v>870005675</v>
      </c>
      <c r="B1464" s="901">
        <v>87</v>
      </c>
      <c r="C1464" s="751" t="s">
        <v>765</v>
      </c>
      <c r="D1464" s="920"/>
      <c r="E1464" s="753" t="s">
        <v>4106</v>
      </c>
      <c r="F1464" s="753" t="s">
        <v>1594</v>
      </c>
      <c r="G1464" s="791" t="s">
        <v>715</v>
      </c>
      <c r="H1464" s="791" t="s">
        <v>715</v>
      </c>
      <c r="I1464" s="730">
        <v>255</v>
      </c>
      <c r="J1464" s="727" t="s">
        <v>968</v>
      </c>
      <c r="K1464" s="812" t="s">
        <v>10707</v>
      </c>
      <c r="L1464" s="800">
        <v>240000265</v>
      </c>
      <c r="M1464" s="733" t="s">
        <v>10661</v>
      </c>
      <c r="N1464" s="769" t="s">
        <v>10661</v>
      </c>
      <c r="O1464" s="734" t="s">
        <v>10708</v>
      </c>
      <c r="P1464" s="734"/>
      <c r="Q1464" s="791"/>
      <c r="R1464" s="736">
        <v>87300</v>
      </c>
      <c r="S1464" s="734" t="s">
        <v>10709</v>
      </c>
      <c r="T1464" s="728" t="s">
        <v>722</v>
      </c>
      <c r="U1464" s="737" t="s">
        <v>10710</v>
      </c>
      <c r="V1464" s="798"/>
      <c r="W1464" s="798"/>
      <c r="X1464" s="798"/>
      <c r="Y1464" s="798"/>
      <c r="Z1464" s="734" t="s">
        <v>10711</v>
      </c>
      <c r="AA1464" s="808" t="s">
        <v>10712</v>
      </c>
      <c r="AB1464" s="734" t="s">
        <v>10666</v>
      </c>
      <c r="AC1464" s="734"/>
      <c r="AD1464" s="734">
        <v>24130</v>
      </c>
      <c r="AE1464" s="734" t="s">
        <v>10667</v>
      </c>
      <c r="AF1464" s="734" t="s">
        <v>10665</v>
      </c>
      <c r="AG1464" s="798"/>
      <c r="AH1464" s="798"/>
      <c r="AI1464" s="798"/>
      <c r="AJ1464" s="798"/>
      <c r="AK1464" s="798"/>
      <c r="AL1464" s="734"/>
      <c r="AM1464" s="802"/>
      <c r="AN1464" s="802"/>
      <c r="AO1464" s="772"/>
      <c r="AP1464" s="740" t="s">
        <v>734</v>
      </c>
      <c r="AQ1464" s="712" t="s">
        <v>734</v>
      </c>
      <c r="AR1464" s="742" t="s">
        <v>715</v>
      </c>
      <c r="AS1464" s="742" t="s">
        <v>10713</v>
      </c>
      <c r="AT1464" s="897" t="s">
        <v>10714</v>
      </c>
      <c r="AU1464" s="743">
        <v>44927</v>
      </c>
      <c r="AV1464" s="743">
        <v>45657</v>
      </c>
      <c r="AW1464" s="744">
        <v>87</v>
      </c>
      <c r="AX1464" s="803">
        <v>45356</v>
      </c>
      <c r="AY1464" s="742" t="s">
        <v>10715</v>
      </c>
      <c r="AZ1464" s="742" t="s">
        <v>737</v>
      </c>
      <c r="BA1464" s="734"/>
      <c r="BB1464" s="734"/>
      <c r="BC1464" s="734"/>
      <c r="BD1464" s="734"/>
      <c r="BE1464" s="776" t="s">
        <v>800</v>
      </c>
      <c r="BF1464" s="804" t="s">
        <v>947</v>
      </c>
      <c r="BG1464" s="746" t="s">
        <v>734</v>
      </c>
      <c r="BH1464" s="746"/>
      <c r="BI1464" s="747"/>
    </row>
    <row r="1465" spans="1:61" ht="40.15" customHeight="1">
      <c r="A1465" s="795">
        <v>870017753</v>
      </c>
      <c r="B1465" s="796">
        <v>87</v>
      </c>
      <c r="C1465" s="751" t="s">
        <v>765</v>
      </c>
      <c r="D1465" s="920"/>
      <c r="E1465" s="753" t="s">
        <v>4106</v>
      </c>
      <c r="F1465" s="753" t="s">
        <v>1594</v>
      </c>
      <c r="G1465" s="791" t="s">
        <v>715</v>
      </c>
      <c r="H1465" s="791" t="s">
        <v>715</v>
      </c>
      <c r="I1465" s="773">
        <v>448</v>
      </c>
      <c r="J1465" s="734" t="s">
        <v>1018</v>
      </c>
      <c r="K1465" s="799" t="s">
        <v>10716</v>
      </c>
      <c r="L1465" s="800">
        <v>240000265</v>
      </c>
      <c r="M1465" s="733" t="s">
        <v>10661</v>
      </c>
      <c r="N1465" s="769" t="s">
        <v>10661</v>
      </c>
      <c r="O1465" s="734" t="s">
        <v>10717</v>
      </c>
      <c r="P1465" s="734"/>
      <c r="Q1465" s="734"/>
      <c r="R1465" s="734">
        <v>87800</v>
      </c>
      <c r="S1465" s="734" t="s">
        <v>9653</v>
      </c>
      <c r="T1465" s="728" t="s">
        <v>722</v>
      </c>
      <c r="U1465" s="737" t="s">
        <v>10718</v>
      </c>
      <c r="V1465" s="734"/>
      <c r="W1465" s="734"/>
      <c r="X1465" s="734"/>
      <c r="Y1465" s="734"/>
      <c r="Z1465" s="801" t="s">
        <v>10719</v>
      </c>
      <c r="AA1465" s="801"/>
      <c r="AB1465" s="734" t="s">
        <v>10720</v>
      </c>
      <c r="AC1465" s="734"/>
      <c r="AD1465" s="734">
        <v>24130</v>
      </c>
      <c r="AE1465" s="734" t="s">
        <v>10667</v>
      </c>
      <c r="AF1465" s="734" t="s">
        <v>10665</v>
      </c>
      <c r="AG1465" s="734"/>
      <c r="AH1465" s="734"/>
      <c r="AI1465" s="734"/>
      <c r="AJ1465" s="734"/>
      <c r="AK1465" s="734"/>
      <c r="AL1465" s="734"/>
      <c r="AM1465" s="738"/>
      <c r="AN1465" s="738"/>
      <c r="AO1465" s="739"/>
      <c r="AP1465" s="740" t="s">
        <v>734</v>
      </c>
      <c r="AQ1465" s="712" t="s">
        <v>734</v>
      </c>
      <c r="AR1465" s="742" t="s">
        <v>715</v>
      </c>
      <c r="AS1465" s="742" t="s">
        <v>10713</v>
      </c>
      <c r="AT1465" s="897" t="s">
        <v>10721</v>
      </c>
      <c r="AU1465" s="743">
        <v>43466</v>
      </c>
      <c r="AV1465" s="743">
        <v>45657</v>
      </c>
      <c r="AW1465" s="744">
        <v>87</v>
      </c>
      <c r="AX1465" s="803">
        <v>45356</v>
      </c>
      <c r="AY1465" s="742" t="s">
        <v>10715</v>
      </c>
      <c r="AZ1465" s="742" t="s">
        <v>737</v>
      </c>
      <c r="BA1465" s="734"/>
      <c r="BB1465" s="734" t="s">
        <v>10722</v>
      </c>
      <c r="BC1465" s="734"/>
      <c r="BD1465" s="734"/>
      <c r="BE1465" s="776" t="s">
        <v>800</v>
      </c>
      <c r="BF1465" s="804" t="s">
        <v>947</v>
      </c>
      <c r="BG1465" s="746" t="s">
        <v>734</v>
      </c>
      <c r="BH1465" s="746"/>
      <c r="BI1465" s="747"/>
    </row>
    <row r="1466" spans="1:61" ht="40.15" customHeight="1">
      <c r="A1466" s="749">
        <v>330057076</v>
      </c>
      <c r="B1466" s="825">
        <v>33</v>
      </c>
      <c r="C1466" s="751" t="s">
        <v>1277</v>
      </c>
      <c r="D1466" s="752"/>
      <c r="E1466" s="753" t="s">
        <v>1055</v>
      </c>
      <c r="F1466" s="826"/>
      <c r="G1466" s="736" t="s">
        <v>747</v>
      </c>
      <c r="H1466" s="754" t="s">
        <v>748</v>
      </c>
      <c r="I1466" s="755">
        <v>500</v>
      </c>
      <c r="J1466" s="756" t="s">
        <v>749</v>
      </c>
      <c r="K1466" s="757" t="s">
        <v>10723</v>
      </c>
      <c r="L1466" s="758">
        <v>330780552</v>
      </c>
      <c r="M1466" s="733" t="s">
        <v>10724</v>
      </c>
      <c r="N1466" s="769" t="s">
        <v>10724</v>
      </c>
      <c r="O1466" s="734" t="s">
        <v>10725</v>
      </c>
      <c r="P1466" s="760"/>
      <c r="Q1466" s="736"/>
      <c r="R1466" s="736">
        <v>33760</v>
      </c>
      <c r="S1466" s="761" t="s">
        <v>10726</v>
      </c>
      <c r="T1466" s="728" t="s">
        <v>722</v>
      </c>
      <c r="U1466" s="737" t="s">
        <v>10727</v>
      </c>
      <c r="V1466" s="736"/>
      <c r="W1466" s="736"/>
      <c r="X1466" s="736"/>
      <c r="Y1466" s="736"/>
      <c r="Z1466" s="736" t="s">
        <v>10728</v>
      </c>
      <c r="AA1466" s="734" t="s">
        <v>10729</v>
      </c>
      <c r="AB1466" s="734" t="s">
        <v>10730</v>
      </c>
      <c r="AC1466" s="736" t="s">
        <v>10731</v>
      </c>
      <c r="AD1466" s="736">
        <v>33401</v>
      </c>
      <c r="AE1466" s="734" t="s">
        <v>2319</v>
      </c>
      <c r="AF1466" s="736" t="s">
        <v>2921</v>
      </c>
      <c r="AG1466" s="736"/>
      <c r="AH1466" s="736"/>
      <c r="AI1466" s="736"/>
      <c r="AJ1466" s="736"/>
      <c r="AK1466" s="736"/>
      <c r="AL1466" s="736"/>
      <c r="AM1466" s="763"/>
      <c r="AN1466" s="738"/>
      <c r="AO1466" s="764"/>
      <c r="AP1466" s="691" t="s">
        <v>734</v>
      </c>
      <c r="AQ1466" s="691" t="s">
        <v>737</v>
      </c>
      <c r="AR1466" s="691"/>
      <c r="AS1466" s="752"/>
      <c r="AT1466" s="691"/>
      <c r="AU1466" s="765" t="s">
        <v>763</v>
      </c>
      <c r="AV1466" s="765" t="s">
        <v>763</v>
      </c>
      <c r="AW1466" s="766" t="s">
        <v>763</v>
      </c>
      <c r="AX1466" s="765"/>
      <c r="AY1466" s="691"/>
      <c r="AZ1466" s="752"/>
      <c r="BA1466" s="734"/>
      <c r="BB1466" s="736"/>
      <c r="BC1466" s="736"/>
      <c r="BD1466" s="736"/>
      <c r="BE1466" s="767" t="s">
        <v>1941</v>
      </c>
      <c r="BF1466" s="753" t="s">
        <v>1070</v>
      </c>
      <c r="BG1466" s="746" t="s">
        <v>737</v>
      </c>
      <c r="BH1466" s="746"/>
      <c r="BI1466" s="747"/>
    </row>
    <row r="1467" spans="1:61" ht="40.15" customHeight="1">
      <c r="A1467" s="749">
        <v>330791039</v>
      </c>
      <c r="B1467" s="825">
        <v>33</v>
      </c>
      <c r="C1467" s="751" t="s">
        <v>1277</v>
      </c>
      <c r="D1467" s="752"/>
      <c r="E1467" s="753" t="s">
        <v>1055</v>
      </c>
      <c r="F1467" s="826"/>
      <c r="G1467" s="736" t="s">
        <v>2406</v>
      </c>
      <c r="H1467" s="754" t="s">
        <v>770</v>
      </c>
      <c r="I1467" s="770">
        <v>354</v>
      </c>
      <c r="J1467" s="771" t="s">
        <v>771</v>
      </c>
      <c r="K1467" s="757" t="s">
        <v>10732</v>
      </c>
      <c r="L1467" s="758">
        <v>330780552</v>
      </c>
      <c r="M1467" s="733" t="s">
        <v>10724</v>
      </c>
      <c r="N1467" s="769" t="s">
        <v>10724</v>
      </c>
      <c r="O1467" s="760" t="s">
        <v>10733</v>
      </c>
      <c r="P1467" s="760" t="s">
        <v>10734</v>
      </c>
      <c r="Q1467" s="736"/>
      <c r="R1467" s="736">
        <v>33401</v>
      </c>
      <c r="S1467" s="761" t="s">
        <v>2319</v>
      </c>
      <c r="T1467" s="728" t="s">
        <v>722</v>
      </c>
      <c r="U1467" s="737" t="s">
        <v>10735</v>
      </c>
      <c r="V1467" s="736"/>
      <c r="W1467" s="736"/>
      <c r="X1467" s="736"/>
      <c r="Y1467" s="736"/>
      <c r="Z1467" s="736" t="s">
        <v>10736</v>
      </c>
      <c r="AA1467" s="736"/>
      <c r="AB1467" s="734" t="s">
        <v>10730</v>
      </c>
      <c r="AC1467" s="736" t="s">
        <v>10731</v>
      </c>
      <c r="AD1467" s="736">
        <v>33401</v>
      </c>
      <c r="AE1467" s="734" t="s">
        <v>2319</v>
      </c>
      <c r="AF1467" s="736" t="s">
        <v>2921</v>
      </c>
      <c r="AG1467" s="736"/>
      <c r="AH1467" s="736"/>
      <c r="AI1467" s="736"/>
      <c r="AJ1467" s="736"/>
      <c r="AK1467" s="736"/>
      <c r="AL1467" s="736"/>
      <c r="AM1467" s="763"/>
      <c r="AN1467" s="738"/>
      <c r="AO1467" s="772"/>
      <c r="AP1467" s="691" t="s">
        <v>737</v>
      </c>
      <c r="AQ1467" s="740" t="s">
        <v>737</v>
      </c>
      <c r="AR1467" s="691"/>
      <c r="AS1467" s="691"/>
      <c r="AT1467" s="740"/>
      <c r="AU1467" s="765" t="s">
        <v>763</v>
      </c>
      <c r="AV1467" s="765" t="s">
        <v>763</v>
      </c>
      <c r="AW1467" s="766" t="s">
        <v>763</v>
      </c>
      <c r="AX1467" s="765"/>
      <c r="AY1467" s="691"/>
      <c r="AZ1467" s="752"/>
      <c r="BA1467" s="734" t="s">
        <v>778</v>
      </c>
      <c r="BB1467" s="736"/>
      <c r="BC1467" s="736"/>
      <c r="BD1467" s="736"/>
      <c r="BE1467" s="767" t="s">
        <v>1949</v>
      </c>
      <c r="BF1467" s="753" t="s">
        <v>1070</v>
      </c>
      <c r="BG1467" s="746" t="s">
        <v>737</v>
      </c>
      <c r="BH1467" s="746"/>
      <c r="BI1467" s="747"/>
    </row>
    <row r="1468" spans="1:61" ht="40.15" customHeight="1">
      <c r="A1468" s="846">
        <v>170805501</v>
      </c>
      <c r="B1468" s="834">
        <v>17</v>
      </c>
      <c r="C1468" s="753" t="s">
        <v>765</v>
      </c>
      <c r="D1468" s="728"/>
      <c r="E1468" s="753" t="s">
        <v>1035</v>
      </c>
      <c r="F1468" s="785"/>
      <c r="G1468" s="754" t="s">
        <v>747</v>
      </c>
      <c r="H1468" s="754" t="s">
        <v>748</v>
      </c>
      <c r="I1468" s="847">
        <v>500</v>
      </c>
      <c r="J1468" s="843" t="s">
        <v>749</v>
      </c>
      <c r="K1468" s="848" t="s">
        <v>10737</v>
      </c>
      <c r="L1468" s="786">
        <v>920028560</v>
      </c>
      <c r="M1468" s="733" t="s">
        <v>4312</v>
      </c>
      <c r="N1468" s="769" t="s">
        <v>4312</v>
      </c>
      <c r="O1468" s="734" t="s">
        <v>10738</v>
      </c>
      <c r="P1468" s="734"/>
      <c r="Q1468" s="760"/>
      <c r="R1468" s="736">
        <v>17110</v>
      </c>
      <c r="S1468" s="760" t="s">
        <v>8151</v>
      </c>
      <c r="T1468" s="728" t="s">
        <v>722</v>
      </c>
      <c r="U1468" s="737" t="s">
        <v>10739</v>
      </c>
      <c r="V1468" s="736"/>
      <c r="W1468" s="734"/>
      <c r="X1468" s="736"/>
      <c r="Y1468" s="736"/>
      <c r="Z1468" s="736" t="s">
        <v>10740</v>
      </c>
      <c r="AA1468" s="736"/>
      <c r="AB1468" s="734" t="s">
        <v>4317</v>
      </c>
      <c r="AC1468" s="736" t="s">
        <v>4318</v>
      </c>
      <c r="AD1468" s="736">
        <v>92120</v>
      </c>
      <c r="AE1468" s="734" t="s">
        <v>4319</v>
      </c>
      <c r="AF1468" s="736" t="s">
        <v>4320</v>
      </c>
      <c r="AG1468" s="734" t="s">
        <v>724</v>
      </c>
      <c r="AH1468" s="734" t="s">
        <v>4321</v>
      </c>
      <c r="AI1468" s="734" t="s">
        <v>4322</v>
      </c>
      <c r="AJ1468" s="734" t="s">
        <v>3669</v>
      </c>
      <c r="AK1468" s="921"/>
      <c r="AL1468" s="922"/>
      <c r="AM1468" s="763"/>
      <c r="AN1468" s="738"/>
      <c r="AO1468" s="739"/>
      <c r="AP1468" s="691" t="s">
        <v>734</v>
      </c>
      <c r="AQ1468" s="775" t="s">
        <v>734</v>
      </c>
      <c r="AR1468" s="742" t="s">
        <v>748</v>
      </c>
      <c r="AS1468" s="775" t="s">
        <v>10741</v>
      </c>
      <c r="AT1468" s="742"/>
      <c r="AU1468" s="743">
        <v>43831</v>
      </c>
      <c r="AV1468" s="743">
        <v>45657</v>
      </c>
      <c r="AW1468" s="744">
        <v>17</v>
      </c>
      <c r="AX1468" s="743">
        <v>44123</v>
      </c>
      <c r="AY1468" s="712" t="s">
        <v>869</v>
      </c>
      <c r="AZ1468" s="775" t="s">
        <v>737</v>
      </c>
      <c r="BA1468" s="791"/>
      <c r="BB1468" s="793"/>
      <c r="BC1468" s="793" t="s">
        <v>1713</v>
      </c>
      <c r="BD1468" s="793"/>
      <c r="BE1468" s="773" t="s">
        <v>1049</v>
      </c>
      <c r="BF1468" s="785" t="s">
        <v>1452</v>
      </c>
      <c r="BG1468" s="746" t="s">
        <v>734</v>
      </c>
      <c r="BH1468" s="746"/>
      <c r="BI1468" s="747"/>
    </row>
    <row r="1469" spans="1:61" ht="51.75" customHeight="1">
      <c r="A1469" s="875">
        <v>190008128</v>
      </c>
      <c r="B1469" s="987">
        <v>19</v>
      </c>
      <c r="C1469" s="753" t="s">
        <v>765</v>
      </c>
      <c r="D1469" s="728"/>
      <c r="E1469" s="753" t="s">
        <v>1035</v>
      </c>
      <c r="F1469" s="804"/>
      <c r="G1469" s="798" t="s">
        <v>747</v>
      </c>
      <c r="H1469" s="798" t="s">
        <v>748</v>
      </c>
      <c r="I1469" s="730">
        <v>500</v>
      </c>
      <c r="J1469" s="727" t="s">
        <v>749</v>
      </c>
      <c r="K1469" s="807" t="s">
        <v>10742</v>
      </c>
      <c r="L1469" s="800">
        <v>920028560</v>
      </c>
      <c r="M1469" s="733" t="s">
        <v>4312</v>
      </c>
      <c r="N1469" s="769" t="s">
        <v>4312</v>
      </c>
      <c r="O1469" s="734" t="s">
        <v>10743</v>
      </c>
      <c r="P1469" s="734" t="s">
        <v>10744</v>
      </c>
      <c r="Q1469" s="798"/>
      <c r="R1469" s="736">
        <v>19240</v>
      </c>
      <c r="S1469" s="734" t="s">
        <v>2124</v>
      </c>
      <c r="T1469" s="728" t="s">
        <v>722</v>
      </c>
      <c r="U1469" s="737" t="s">
        <v>10745</v>
      </c>
      <c r="V1469" s="798" t="s">
        <v>724</v>
      </c>
      <c r="W1469" s="798" t="s">
        <v>10746</v>
      </c>
      <c r="X1469" s="798" t="s">
        <v>2187</v>
      </c>
      <c r="Y1469" s="798" t="s">
        <v>727</v>
      </c>
      <c r="Z1469" s="734" t="s">
        <v>10747</v>
      </c>
      <c r="AA1469" s="798"/>
      <c r="AB1469" s="734" t="s">
        <v>4317</v>
      </c>
      <c r="AC1469" s="734" t="s">
        <v>4318</v>
      </c>
      <c r="AD1469" s="734">
        <v>92120</v>
      </c>
      <c r="AE1469" s="734" t="s">
        <v>4319</v>
      </c>
      <c r="AF1469" s="734" t="s">
        <v>4320</v>
      </c>
      <c r="AG1469" s="734" t="s">
        <v>724</v>
      </c>
      <c r="AH1469" s="734" t="s">
        <v>4321</v>
      </c>
      <c r="AI1469" s="734" t="s">
        <v>4322</v>
      </c>
      <c r="AJ1469" s="734" t="s">
        <v>3669</v>
      </c>
      <c r="AK1469" s="921"/>
      <c r="AL1469" s="798"/>
      <c r="AM1469" s="738"/>
      <c r="AN1469" s="738"/>
      <c r="AO1469" s="858"/>
      <c r="AP1469" s="691" t="s">
        <v>734</v>
      </c>
      <c r="AQ1469" s="740" t="s">
        <v>737</v>
      </c>
      <c r="AR1469" s="691"/>
      <c r="AS1469" s="740"/>
      <c r="AT1469" s="740"/>
      <c r="AU1469" s="765" t="s">
        <v>763</v>
      </c>
      <c r="AV1469" s="765" t="s">
        <v>763</v>
      </c>
      <c r="AW1469" s="766" t="s">
        <v>763</v>
      </c>
      <c r="AX1469" s="772"/>
      <c r="AY1469" s="740"/>
      <c r="AZ1469" s="740"/>
      <c r="BA1469" s="734"/>
      <c r="BB1469" s="734"/>
      <c r="BC1469" s="798"/>
      <c r="BD1469" s="798"/>
      <c r="BE1469" s="773" t="s">
        <v>1049</v>
      </c>
      <c r="BF1469" s="730" t="s">
        <v>738</v>
      </c>
      <c r="BG1469" s="746" t="s">
        <v>734</v>
      </c>
      <c r="BH1469" s="746"/>
      <c r="BI1469" s="747"/>
    </row>
    <row r="1470" spans="1:61" ht="40.15" customHeight="1">
      <c r="A1470" s="875">
        <v>190008508</v>
      </c>
      <c r="B1470" s="987">
        <v>19</v>
      </c>
      <c r="C1470" s="753" t="s">
        <v>765</v>
      </c>
      <c r="D1470" s="728"/>
      <c r="E1470" s="753" t="s">
        <v>1035</v>
      </c>
      <c r="F1470" s="804"/>
      <c r="G1470" s="798" t="s">
        <v>747</v>
      </c>
      <c r="H1470" s="798" t="s">
        <v>748</v>
      </c>
      <c r="I1470" s="730">
        <v>500</v>
      </c>
      <c r="J1470" s="727" t="s">
        <v>749</v>
      </c>
      <c r="K1470" s="807" t="s">
        <v>10748</v>
      </c>
      <c r="L1470" s="800">
        <v>920028560</v>
      </c>
      <c r="M1470" s="733" t="s">
        <v>4312</v>
      </c>
      <c r="N1470" s="769" t="s">
        <v>4312</v>
      </c>
      <c r="O1470" s="734" t="s">
        <v>10749</v>
      </c>
      <c r="P1470" s="734" t="s">
        <v>10750</v>
      </c>
      <c r="Q1470" s="798"/>
      <c r="R1470" s="736">
        <v>19460</v>
      </c>
      <c r="S1470" s="734" t="s">
        <v>10751</v>
      </c>
      <c r="T1470" s="728" t="s">
        <v>722</v>
      </c>
      <c r="U1470" s="737" t="s">
        <v>10752</v>
      </c>
      <c r="V1470" s="798" t="s">
        <v>813</v>
      </c>
      <c r="W1470" s="798" t="s">
        <v>10753</v>
      </c>
      <c r="X1470" s="798" t="s">
        <v>4368</v>
      </c>
      <c r="Y1470" s="798" t="s">
        <v>10754</v>
      </c>
      <c r="Z1470" s="734" t="s">
        <v>10755</v>
      </c>
      <c r="AA1470" s="798" t="s">
        <v>10756</v>
      </c>
      <c r="AB1470" s="734" t="s">
        <v>4317</v>
      </c>
      <c r="AC1470" s="734" t="s">
        <v>4318</v>
      </c>
      <c r="AD1470" s="734">
        <v>92120</v>
      </c>
      <c r="AE1470" s="734" t="s">
        <v>4319</v>
      </c>
      <c r="AF1470" s="734" t="s">
        <v>4320</v>
      </c>
      <c r="AG1470" s="734" t="s">
        <v>724</v>
      </c>
      <c r="AH1470" s="734" t="s">
        <v>4321</v>
      </c>
      <c r="AI1470" s="734" t="s">
        <v>4322</v>
      </c>
      <c r="AJ1470" s="734" t="s">
        <v>3669</v>
      </c>
      <c r="AK1470" s="921"/>
      <c r="AL1470" s="798"/>
      <c r="AM1470" s="738"/>
      <c r="AN1470" s="738"/>
      <c r="AO1470" s="858"/>
      <c r="AP1470" s="691" t="s">
        <v>734</v>
      </c>
      <c r="AQ1470" s="740" t="s">
        <v>737</v>
      </c>
      <c r="AR1470" s="691"/>
      <c r="AS1470" s="740"/>
      <c r="AT1470" s="740"/>
      <c r="AU1470" s="765" t="s">
        <v>763</v>
      </c>
      <c r="AV1470" s="765" t="s">
        <v>763</v>
      </c>
      <c r="AW1470" s="766" t="s">
        <v>763</v>
      </c>
      <c r="AX1470" s="772"/>
      <c r="AY1470" s="740"/>
      <c r="AZ1470" s="740"/>
      <c r="BA1470" s="734"/>
      <c r="BB1470" s="734"/>
      <c r="BC1470" s="798"/>
      <c r="BD1470" s="798"/>
      <c r="BE1470" s="773" t="s">
        <v>1049</v>
      </c>
      <c r="BF1470" s="730" t="s">
        <v>738</v>
      </c>
      <c r="BG1470" s="746" t="s">
        <v>734</v>
      </c>
      <c r="BH1470" s="746"/>
      <c r="BI1470" s="747"/>
    </row>
    <row r="1471" spans="1:61" ht="40.15" customHeight="1">
      <c r="A1471" s="875">
        <v>190012070</v>
      </c>
      <c r="B1471" s="987">
        <v>19</v>
      </c>
      <c r="C1471" s="753" t="s">
        <v>765</v>
      </c>
      <c r="D1471" s="728"/>
      <c r="E1471" s="753" t="s">
        <v>1035</v>
      </c>
      <c r="F1471" s="804"/>
      <c r="G1471" s="791" t="s">
        <v>907</v>
      </c>
      <c r="H1471" s="798" t="s">
        <v>748</v>
      </c>
      <c r="I1471" s="730">
        <v>381</v>
      </c>
      <c r="J1471" s="816" t="s">
        <v>6518</v>
      </c>
      <c r="K1471" s="807" t="s">
        <v>10757</v>
      </c>
      <c r="L1471" s="945">
        <v>920028560</v>
      </c>
      <c r="M1471" s="733" t="s">
        <v>4312</v>
      </c>
      <c r="N1471" s="769" t="s">
        <v>4312</v>
      </c>
      <c r="O1471" s="734"/>
      <c r="P1471" s="734"/>
      <c r="Q1471" s="798"/>
      <c r="R1471" s="734">
        <v>19460</v>
      </c>
      <c r="S1471" s="734" t="s">
        <v>10751</v>
      </c>
      <c r="T1471" s="728" t="s">
        <v>722</v>
      </c>
      <c r="U1471" s="737" t="s">
        <v>10758</v>
      </c>
      <c r="V1471" s="798" t="s">
        <v>4340</v>
      </c>
      <c r="W1471" s="798" t="s">
        <v>10753</v>
      </c>
      <c r="X1471" s="798" t="s">
        <v>4368</v>
      </c>
      <c r="Y1471" s="798" t="s">
        <v>10759</v>
      </c>
      <c r="Z1471" s="734"/>
      <c r="AA1471" s="798"/>
      <c r="AB1471" s="734" t="s">
        <v>10760</v>
      </c>
      <c r="AC1471" s="734" t="s">
        <v>4318</v>
      </c>
      <c r="AD1471" s="734">
        <v>92120</v>
      </c>
      <c r="AE1471" s="734" t="s">
        <v>4319</v>
      </c>
      <c r="AF1471" s="734" t="s">
        <v>4320</v>
      </c>
      <c r="AG1471" s="734" t="s">
        <v>724</v>
      </c>
      <c r="AH1471" s="734" t="s">
        <v>4321</v>
      </c>
      <c r="AI1471" s="734" t="s">
        <v>4322</v>
      </c>
      <c r="AJ1471" s="734" t="s">
        <v>3669</v>
      </c>
      <c r="AK1471" s="921"/>
      <c r="AL1471" s="798"/>
      <c r="AM1471" s="738"/>
      <c r="AN1471" s="738"/>
      <c r="AO1471" s="739"/>
      <c r="AP1471" s="740" t="s">
        <v>737</v>
      </c>
      <c r="AQ1471" s="740" t="s">
        <v>737</v>
      </c>
      <c r="AR1471" s="691"/>
      <c r="AS1471" s="740"/>
      <c r="AT1471" s="740"/>
      <c r="AU1471" s="765" t="s">
        <v>763</v>
      </c>
      <c r="AV1471" s="765" t="s">
        <v>763</v>
      </c>
      <c r="AW1471" s="766" t="s">
        <v>763</v>
      </c>
      <c r="AX1471" s="772"/>
      <c r="AY1471" s="740"/>
      <c r="AZ1471" s="740"/>
      <c r="BA1471" s="734"/>
      <c r="BB1471" s="734"/>
      <c r="BC1471" s="798"/>
      <c r="BD1471" s="798"/>
      <c r="BE1471" s="773" t="s">
        <v>1049</v>
      </c>
      <c r="BF1471" s="730" t="s">
        <v>738</v>
      </c>
      <c r="BG1471" s="746" t="s">
        <v>734</v>
      </c>
      <c r="BH1471" s="746"/>
      <c r="BI1471" s="747"/>
    </row>
    <row r="1472" spans="1:61" ht="44.25" customHeight="1">
      <c r="A1472" s="828">
        <v>230000473</v>
      </c>
      <c r="B1472" s="820">
        <v>23</v>
      </c>
      <c r="C1472" s="753" t="s">
        <v>765</v>
      </c>
      <c r="D1472" s="728"/>
      <c r="E1472" s="753" t="s">
        <v>1035</v>
      </c>
      <c r="F1472" s="785"/>
      <c r="G1472" s="736" t="s">
        <v>715</v>
      </c>
      <c r="H1472" s="736" t="s">
        <v>715</v>
      </c>
      <c r="I1472" s="773">
        <v>255</v>
      </c>
      <c r="J1472" s="734" t="s">
        <v>968</v>
      </c>
      <c r="K1472" s="799" t="s">
        <v>10761</v>
      </c>
      <c r="L1472" s="786">
        <v>920028560</v>
      </c>
      <c r="M1472" s="733" t="s">
        <v>4312</v>
      </c>
      <c r="N1472" s="769" t="s">
        <v>4312</v>
      </c>
      <c r="O1472" s="734" t="s">
        <v>10762</v>
      </c>
      <c r="P1472" s="734"/>
      <c r="Q1472" s="734"/>
      <c r="R1472" s="736">
        <v>23000</v>
      </c>
      <c r="S1472" s="734" t="s">
        <v>1857</v>
      </c>
      <c r="T1472" s="728" t="s">
        <v>722</v>
      </c>
      <c r="U1472" s="737" t="s">
        <v>10763</v>
      </c>
      <c r="V1472" s="736"/>
      <c r="W1472" s="734"/>
      <c r="X1472" s="736"/>
      <c r="Y1472" s="736"/>
      <c r="Z1472" s="736" t="s">
        <v>10764</v>
      </c>
      <c r="AA1472" s="736"/>
      <c r="AB1472" s="734" t="s">
        <v>4317</v>
      </c>
      <c r="AC1472" s="736" t="s">
        <v>4318</v>
      </c>
      <c r="AD1472" s="736">
        <v>92120</v>
      </c>
      <c r="AE1472" s="734" t="s">
        <v>4319</v>
      </c>
      <c r="AF1472" s="736" t="s">
        <v>4320</v>
      </c>
      <c r="AG1472" s="734" t="s">
        <v>724</v>
      </c>
      <c r="AH1472" s="734" t="s">
        <v>4321</v>
      </c>
      <c r="AI1472" s="734" t="s">
        <v>4322</v>
      </c>
      <c r="AJ1472" s="734" t="s">
        <v>3669</v>
      </c>
      <c r="AK1472" s="931"/>
      <c r="AL1472" s="734"/>
      <c r="AM1472" s="763"/>
      <c r="AN1472" s="738"/>
      <c r="AO1472" s="765"/>
      <c r="AP1472" s="789" t="s">
        <v>734</v>
      </c>
      <c r="AQ1472" s="822" t="s">
        <v>734</v>
      </c>
      <c r="AR1472" s="742" t="s">
        <v>715</v>
      </c>
      <c r="AS1472" s="742" t="s">
        <v>10765</v>
      </c>
      <c r="AT1472" s="1097" t="s">
        <v>4864</v>
      </c>
      <c r="AU1472" s="743">
        <v>45292</v>
      </c>
      <c r="AV1472" s="743">
        <v>47118</v>
      </c>
      <c r="AW1472" s="744" t="s">
        <v>10766</v>
      </c>
      <c r="AX1472" s="743">
        <v>45288</v>
      </c>
      <c r="AY1472" s="742" t="s">
        <v>869</v>
      </c>
      <c r="AZ1472" s="775" t="s">
        <v>737</v>
      </c>
      <c r="BA1472" s="791"/>
      <c r="BB1472" s="793"/>
      <c r="BC1472" s="793"/>
      <c r="BD1472" s="793"/>
      <c r="BE1472" s="773" t="s">
        <v>1049</v>
      </c>
      <c r="BF1472" s="785" t="s">
        <v>1050</v>
      </c>
      <c r="BG1472" s="746" t="s">
        <v>734</v>
      </c>
      <c r="BH1472" s="746"/>
      <c r="BI1472" s="747"/>
    </row>
    <row r="1473" spans="1:61" ht="75" customHeight="1">
      <c r="A1473" s="846">
        <v>230001331</v>
      </c>
      <c r="B1473" s="820">
        <v>23</v>
      </c>
      <c r="C1473" s="753" t="s">
        <v>765</v>
      </c>
      <c r="D1473" s="728"/>
      <c r="E1473" s="753" t="s">
        <v>1035</v>
      </c>
      <c r="F1473" s="785"/>
      <c r="G1473" s="754" t="s">
        <v>747</v>
      </c>
      <c r="H1473" s="754" t="s">
        <v>748</v>
      </c>
      <c r="I1473" s="847">
        <v>500</v>
      </c>
      <c r="J1473" s="843" t="s">
        <v>749</v>
      </c>
      <c r="K1473" s="856" t="s">
        <v>10767</v>
      </c>
      <c r="L1473" s="786">
        <v>920028560</v>
      </c>
      <c r="M1473" s="733" t="s">
        <v>4312</v>
      </c>
      <c r="N1473" s="769" t="s">
        <v>4312</v>
      </c>
      <c r="O1473" s="734" t="s">
        <v>10768</v>
      </c>
      <c r="P1473" s="734"/>
      <c r="Q1473" s="760"/>
      <c r="R1473" s="736">
        <v>23460</v>
      </c>
      <c r="S1473" s="760" t="s">
        <v>10769</v>
      </c>
      <c r="T1473" s="728" t="s">
        <v>722</v>
      </c>
      <c r="U1473" s="737" t="s">
        <v>10770</v>
      </c>
      <c r="V1473" s="736" t="s">
        <v>724</v>
      </c>
      <c r="W1473" s="734" t="s">
        <v>10771</v>
      </c>
      <c r="X1473" s="736" t="s">
        <v>10772</v>
      </c>
      <c r="Y1473" s="736" t="s">
        <v>10773</v>
      </c>
      <c r="Z1473" s="736" t="s">
        <v>10774</v>
      </c>
      <c r="AA1473" s="736"/>
      <c r="AB1473" s="734" t="s">
        <v>4317</v>
      </c>
      <c r="AC1473" s="736" t="s">
        <v>4318</v>
      </c>
      <c r="AD1473" s="736">
        <v>92120</v>
      </c>
      <c r="AE1473" s="734" t="s">
        <v>4319</v>
      </c>
      <c r="AF1473" s="736" t="s">
        <v>4320</v>
      </c>
      <c r="AG1473" s="734" t="s">
        <v>724</v>
      </c>
      <c r="AH1473" s="734" t="s">
        <v>4321</v>
      </c>
      <c r="AI1473" s="734" t="s">
        <v>4322</v>
      </c>
      <c r="AJ1473" s="734" t="s">
        <v>3669</v>
      </c>
      <c r="AK1473" s="921"/>
      <c r="AL1473" s="734"/>
      <c r="AM1473" s="763"/>
      <c r="AN1473" s="738"/>
      <c r="AO1473" s="858"/>
      <c r="AP1473" s="904" t="s">
        <v>734</v>
      </c>
      <c r="AQ1473" s="859" t="s">
        <v>737</v>
      </c>
      <c r="AR1473" s="691"/>
      <c r="AS1473" s="752"/>
      <c r="AT1473" s="822" t="s">
        <v>1769</v>
      </c>
      <c r="AU1473" s="765" t="s">
        <v>763</v>
      </c>
      <c r="AV1473" s="765" t="s">
        <v>763</v>
      </c>
      <c r="AW1473" s="766" t="s">
        <v>763</v>
      </c>
      <c r="AX1473" s="765"/>
      <c r="AY1473" s="718"/>
      <c r="AZ1473" s="752"/>
      <c r="BA1473" s="791"/>
      <c r="BB1473" s="793"/>
      <c r="BC1473" s="793"/>
      <c r="BD1473" s="793"/>
      <c r="BE1473" s="773" t="s">
        <v>1049</v>
      </c>
      <c r="BF1473" s="785" t="s">
        <v>1050</v>
      </c>
      <c r="BG1473" s="746" t="s">
        <v>734</v>
      </c>
      <c r="BH1473" s="746"/>
      <c r="BI1473" s="747"/>
    </row>
    <row r="1474" spans="1:61" ht="40.15" customHeight="1">
      <c r="A1474" s="846">
        <v>230003568</v>
      </c>
      <c r="B1474" s="820">
        <v>23</v>
      </c>
      <c r="C1474" s="753" t="s">
        <v>765</v>
      </c>
      <c r="D1474" s="728"/>
      <c r="E1474" s="753" t="s">
        <v>1035</v>
      </c>
      <c r="F1474" s="785"/>
      <c r="G1474" s="754" t="s">
        <v>747</v>
      </c>
      <c r="H1474" s="754" t="s">
        <v>748</v>
      </c>
      <c r="I1474" s="847">
        <v>500</v>
      </c>
      <c r="J1474" s="843" t="s">
        <v>749</v>
      </c>
      <c r="K1474" s="856" t="s">
        <v>10775</v>
      </c>
      <c r="L1474" s="786">
        <v>920028560</v>
      </c>
      <c r="M1474" s="733" t="s">
        <v>4312</v>
      </c>
      <c r="N1474" s="769" t="s">
        <v>4312</v>
      </c>
      <c r="O1474" s="734" t="s">
        <v>10776</v>
      </c>
      <c r="P1474" s="734" t="s">
        <v>10777</v>
      </c>
      <c r="Q1474" s="760"/>
      <c r="R1474" s="736">
        <v>23150</v>
      </c>
      <c r="S1474" s="760" t="s">
        <v>10778</v>
      </c>
      <c r="T1474" s="728" t="s">
        <v>722</v>
      </c>
      <c r="U1474" s="737" t="s">
        <v>10779</v>
      </c>
      <c r="V1474" s="736"/>
      <c r="W1474" s="734"/>
      <c r="X1474" s="736"/>
      <c r="Y1474" s="736"/>
      <c r="Z1474" s="736" t="s">
        <v>10780</v>
      </c>
      <c r="AA1474" s="736"/>
      <c r="AB1474" s="734" t="s">
        <v>4317</v>
      </c>
      <c r="AC1474" s="736" t="s">
        <v>4318</v>
      </c>
      <c r="AD1474" s="736">
        <v>92120</v>
      </c>
      <c r="AE1474" s="734" t="s">
        <v>4319</v>
      </c>
      <c r="AF1474" s="736" t="s">
        <v>4320</v>
      </c>
      <c r="AG1474" s="734" t="s">
        <v>724</v>
      </c>
      <c r="AH1474" s="734" t="s">
        <v>4321</v>
      </c>
      <c r="AI1474" s="734" t="s">
        <v>4322</v>
      </c>
      <c r="AJ1474" s="734" t="s">
        <v>3669</v>
      </c>
      <c r="AK1474" s="921"/>
      <c r="AL1474" s="734"/>
      <c r="AM1474" s="763"/>
      <c r="AN1474" s="738"/>
      <c r="AO1474" s="858"/>
      <c r="AP1474" s="904" t="s">
        <v>734</v>
      </c>
      <c r="AQ1474" s="859" t="s">
        <v>737</v>
      </c>
      <c r="AR1474" s="691"/>
      <c r="AS1474" s="752"/>
      <c r="AT1474" s="822" t="s">
        <v>1769</v>
      </c>
      <c r="AU1474" s="765" t="s">
        <v>763</v>
      </c>
      <c r="AV1474" s="765" t="s">
        <v>763</v>
      </c>
      <c r="AW1474" s="766" t="s">
        <v>763</v>
      </c>
      <c r="AX1474" s="765"/>
      <c r="AY1474" s="718"/>
      <c r="AZ1474" s="752"/>
      <c r="BA1474" s="791"/>
      <c r="BB1474" s="793"/>
      <c r="BC1474" s="793"/>
      <c r="BD1474" s="793"/>
      <c r="BE1474" s="773" t="s">
        <v>1049</v>
      </c>
      <c r="BF1474" s="785" t="s">
        <v>1050</v>
      </c>
      <c r="BG1474" s="746" t="s">
        <v>734</v>
      </c>
      <c r="BH1474" s="746"/>
      <c r="BI1474" s="747"/>
    </row>
    <row r="1475" spans="1:61" ht="40.15" customHeight="1">
      <c r="A1475" s="846">
        <v>230781635</v>
      </c>
      <c r="B1475" s="820">
        <v>23</v>
      </c>
      <c r="C1475" s="753" t="s">
        <v>765</v>
      </c>
      <c r="D1475" s="728"/>
      <c r="E1475" s="753" t="s">
        <v>1035</v>
      </c>
      <c r="F1475" s="785"/>
      <c r="G1475" s="754" t="s">
        <v>747</v>
      </c>
      <c r="H1475" s="754" t="s">
        <v>748</v>
      </c>
      <c r="I1475" s="847">
        <v>500</v>
      </c>
      <c r="J1475" s="843" t="s">
        <v>749</v>
      </c>
      <c r="K1475" s="856" t="s">
        <v>10781</v>
      </c>
      <c r="L1475" s="786">
        <v>920028560</v>
      </c>
      <c r="M1475" s="733" t="s">
        <v>4312</v>
      </c>
      <c r="N1475" s="769" t="s">
        <v>4312</v>
      </c>
      <c r="O1475" s="734" t="s">
        <v>10782</v>
      </c>
      <c r="P1475" s="734"/>
      <c r="Q1475" s="760"/>
      <c r="R1475" s="736">
        <v>23500</v>
      </c>
      <c r="S1475" s="760" t="s">
        <v>3621</v>
      </c>
      <c r="T1475" s="728" t="s">
        <v>722</v>
      </c>
      <c r="U1475" s="737" t="s">
        <v>10783</v>
      </c>
      <c r="V1475" s="736"/>
      <c r="W1475" s="734"/>
      <c r="X1475" s="736"/>
      <c r="Y1475" s="736"/>
      <c r="Z1475" s="736" t="s">
        <v>10784</v>
      </c>
      <c r="AA1475" s="736"/>
      <c r="AB1475" s="734" t="s">
        <v>4317</v>
      </c>
      <c r="AC1475" s="736" t="s">
        <v>4318</v>
      </c>
      <c r="AD1475" s="736">
        <v>92120</v>
      </c>
      <c r="AE1475" s="734" t="s">
        <v>4319</v>
      </c>
      <c r="AF1475" s="736" t="s">
        <v>4320</v>
      </c>
      <c r="AG1475" s="734" t="s">
        <v>724</v>
      </c>
      <c r="AH1475" s="734" t="s">
        <v>4321</v>
      </c>
      <c r="AI1475" s="734" t="s">
        <v>4322</v>
      </c>
      <c r="AJ1475" s="734" t="s">
        <v>3669</v>
      </c>
      <c r="AK1475" s="921"/>
      <c r="AL1475" s="734"/>
      <c r="AM1475" s="763"/>
      <c r="AN1475" s="738"/>
      <c r="AO1475" s="858"/>
      <c r="AP1475" s="904" t="s">
        <v>734</v>
      </c>
      <c r="AQ1475" s="859" t="s">
        <v>737</v>
      </c>
      <c r="AR1475" s="691"/>
      <c r="AS1475" s="752"/>
      <c r="AT1475" s="822" t="s">
        <v>1769</v>
      </c>
      <c r="AU1475" s="765" t="s">
        <v>763</v>
      </c>
      <c r="AV1475" s="765" t="s">
        <v>763</v>
      </c>
      <c r="AW1475" s="766" t="s">
        <v>763</v>
      </c>
      <c r="AX1475" s="765"/>
      <c r="AY1475" s="718"/>
      <c r="AZ1475" s="752"/>
      <c r="BA1475" s="791"/>
      <c r="BB1475" s="793"/>
      <c r="BC1475" s="793"/>
      <c r="BD1475" s="793"/>
      <c r="BE1475" s="773" t="s">
        <v>1049</v>
      </c>
      <c r="BF1475" s="785" t="s">
        <v>1050</v>
      </c>
      <c r="BG1475" s="746" t="s">
        <v>734</v>
      </c>
      <c r="BH1475" s="746"/>
      <c r="BI1475" s="747"/>
    </row>
    <row r="1476" spans="1:61" ht="62.45" customHeight="1">
      <c r="A1476" s="749">
        <v>240004184</v>
      </c>
      <c r="B1476" s="840">
        <v>24</v>
      </c>
      <c r="C1476" s="753" t="s">
        <v>765</v>
      </c>
      <c r="D1476" s="728"/>
      <c r="E1476" s="753" t="s">
        <v>1035</v>
      </c>
      <c r="F1476" s="752"/>
      <c r="G1476" s="736" t="s">
        <v>747</v>
      </c>
      <c r="H1476" s="754" t="s">
        <v>748</v>
      </c>
      <c r="I1476" s="755">
        <v>500</v>
      </c>
      <c r="J1476" s="756" t="s">
        <v>749</v>
      </c>
      <c r="K1476" s="778" t="s">
        <v>10785</v>
      </c>
      <c r="L1476" s="758">
        <v>920028560</v>
      </c>
      <c r="M1476" s="733" t="s">
        <v>4312</v>
      </c>
      <c r="N1476" s="769" t="s">
        <v>4312</v>
      </c>
      <c r="O1476" s="760"/>
      <c r="P1476" s="734" t="s">
        <v>1401</v>
      </c>
      <c r="Q1476" s="736"/>
      <c r="R1476" s="736">
        <v>24320</v>
      </c>
      <c r="S1476" s="761" t="s">
        <v>10786</v>
      </c>
      <c r="T1476" s="728" t="s">
        <v>722</v>
      </c>
      <c r="U1476" s="737" t="s">
        <v>10787</v>
      </c>
      <c r="V1476" s="736"/>
      <c r="W1476" s="736"/>
      <c r="X1476" s="736"/>
      <c r="Y1476" s="736"/>
      <c r="Z1476" s="736" t="s">
        <v>10788</v>
      </c>
      <c r="AA1476" s="736"/>
      <c r="AB1476" s="734" t="s">
        <v>4317</v>
      </c>
      <c r="AC1476" s="736" t="s">
        <v>4318</v>
      </c>
      <c r="AD1476" s="736">
        <v>92120</v>
      </c>
      <c r="AE1476" s="734" t="s">
        <v>4319</v>
      </c>
      <c r="AF1476" s="736" t="s">
        <v>4320</v>
      </c>
      <c r="AG1476" s="734" t="s">
        <v>724</v>
      </c>
      <c r="AH1476" s="734" t="s">
        <v>4321</v>
      </c>
      <c r="AI1476" s="734" t="s">
        <v>4322</v>
      </c>
      <c r="AJ1476" s="734" t="s">
        <v>3669</v>
      </c>
      <c r="AK1476" s="921"/>
      <c r="AL1476" s="736"/>
      <c r="AM1476" s="763"/>
      <c r="AN1476" s="738"/>
      <c r="AO1476" s="739"/>
      <c r="AP1476" s="936" t="s">
        <v>734</v>
      </c>
      <c r="AQ1476" s="822" t="s">
        <v>734</v>
      </c>
      <c r="AR1476" s="742" t="s">
        <v>748</v>
      </c>
      <c r="AS1476" s="742" t="s">
        <v>10789</v>
      </c>
      <c r="AT1476" s="822" t="s">
        <v>10790</v>
      </c>
      <c r="AU1476" s="743">
        <v>43466</v>
      </c>
      <c r="AV1476" s="743">
        <v>45657</v>
      </c>
      <c r="AW1476" s="744">
        <v>24</v>
      </c>
      <c r="AX1476" s="743">
        <v>44938</v>
      </c>
      <c r="AY1476" s="742" t="s">
        <v>10791</v>
      </c>
      <c r="AZ1476" s="743" t="s">
        <v>734</v>
      </c>
      <c r="BA1476" s="734"/>
      <c r="BB1476" s="736"/>
      <c r="BC1476" s="736"/>
      <c r="BD1476" s="736"/>
      <c r="BE1476" s="773" t="s">
        <v>1049</v>
      </c>
      <c r="BF1476" s="794" t="s">
        <v>1610</v>
      </c>
      <c r="BG1476" s="746" t="s">
        <v>734</v>
      </c>
      <c r="BH1476" s="746"/>
      <c r="BI1476" s="747"/>
    </row>
    <row r="1477" spans="1:61" ht="84">
      <c r="A1477" s="749">
        <v>240005132</v>
      </c>
      <c r="B1477" s="840">
        <v>24</v>
      </c>
      <c r="C1477" s="753" t="s">
        <v>765</v>
      </c>
      <c r="D1477" s="728"/>
      <c r="E1477" s="753" t="s">
        <v>1035</v>
      </c>
      <c r="F1477" s="752"/>
      <c r="G1477" s="736" t="s">
        <v>747</v>
      </c>
      <c r="H1477" s="754" t="s">
        <v>748</v>
      </c>
      <c r="I1477" s="755">
        <v>500</v>
      </c>
      <c r="J1477" s="756" t="s">
        <v>749</v>
      </c>
      <c r="K1477" s="757" t="s">
        <v>10792</v>
      </c>
      <c r="L1477" s="758">
        <v>920028560</v>
      </c>
      <c r="M1477" s="733" t="s">
        <v>4312</v>
      </c>
      <c r="N1477" s="769" t="s">
        <v>4312</v>
      </c>
      <c r="O1477" s="734" t="s">
        <v>10793</v>
      </c>
      <c r="P1477" s="760"/>
      <c r="Q1477" s="736"/>
      <c r="R1477" s="736">
        <v>24320</v>
      </c>
      <c r="S1477" s="761" t="s">
        <v>10794</v>
      </c>
      <c r="T1477" s="728" t="s">
        <v>722</v>
      </c>
      <c r="U1477" s="737" t="s">
        <v>10795</v>
      </c>
      <c r="V1477" s="736"/>
      <c r="W1477" s="736"/>
      <c r="X1477" s="736"/>
      <c r="Y1477" s="736"/>
      <c r="Z1477" s="736" t="s">
        <v>10796</v>
      </c>
      <c r="AA1477" s="736"/>
      <c r="AB1477" s="734" t="s">
        <v>4317</v>
      </c>
      <c r="AC1477" s="736" t="s">
        <v>4318</v>
      </c>
      <c r="AD1477" s="736">
        <v>92120</v>
      </c>
      <c r="AE1477" s="734" t="s">
        <v>4319</v>
      </c>
      <c r="AF1477" s="736" t="s">
        <v>4320</v>
      </c>
      <c r="AG1477" s="734" t="s">
        <v>724</v>
      </c>
      <c r="AH1477" s="734" t="s">
        <v>4321</v>
      </c>
      <c r="AI1477" s="734" t="s">
        <v>4322</v>
      </c>
      <c r="AJ1477" s="734" t="s">
        <v>3669</v>
      </c>
      <c r="AK1477" s="921"/>
      <c r="AL1477" s="736"/>
      <c r="AM1477" s="763"/>
      <c r="AN1477" s="738"/>
      <c r="AO1477" s="739"/>
      <c r="AP1477" s="936" t="s">
        <v>734</v>
      </c>
      <c r="AQ1477" s="822" t="s">
        <v>734</v>
      </c>
      <c r="AR1477" s="742" t="s">
        <v>748</v>
      </c>
      <c r="AS1477" s="742" t="s">
        <v>10789</v>
      </c>
      <c r="AT1477" s="822" t="s">
        <v>10790</v>
      </c>
      <c r="AU1477" s="743">
        <v>43466</v>
      </c>
      <c r="AV1477" s="743">
        <v>45657</v>
      </c>
      <c r="AW1477" s="744">
        <v>24</v>
      </c>
      <c r="AX1477" s="743">
        <v>44938</v>
      </c>
      <c r="AY1477" s="742" t="s">
        <v>10791</v>
      </c>
      <c r="AZ1477" s="743" t="s">
        <v>734</v>
      </c>
      <c r="BA1477" s="734"/>
      <c r="BB1477" s="736"/>
      <c r="BC1477" s="736"/>
      <c r="BD1477" s="736"/>
      <c r="BE1477" s="773" t="s">
        <v>1049</v>
      </c>
      <c r="BF1477" s="794" t="s">
        <v>1610</v>
      </c>
      <c r="BG1477" s="746" t="s">
        <v>734</v>
      </c>
      <c r="BH1477" s="746"/>
      <c r="BI1477" s="747"/>
    </row>
    <row r="1478" spans="1:61" ht="40.15" customHeight="1">
      <c r="A1478" s="749">
        <v>330024969</v>
      </c>
      <c r="B1478" s="825">
        <v>33</v>
      </c>
      <c r="C1478" s="753" t="s">
        <v>765</v>
      </c>
      <c r="D1478" s="728"/>
      <c r="E1478" s="753" t="s">
        <v>1035</v>
      </c>
      <c r="F1478" s="752"/>
      <c r="G1478" s="736" t="s">
        <v>747</v>
      </c>
      <c r="H1478" s="754" t="s">
        <v>748</v>
      </c>
      <c r="I1478" s="755">
        <v>500</v>
      </c>
      <c r="J1478" s="756" t="s">
        <v>749</v>
      </c>
      <c r="K1478" s="757" t="s">
        <v>10797</v>
      </c>
      <c r="L1478" s="758">
        <v>920028560</v>
      </c>
      <c r="M1478" s="733" t="s">
        <v>4312</v>
      </c>
      <c r="N1478" s="769" t="s">
        <v>4312</v>
      </c>
      <c r="O1478" s="734" t="s">
        <v>10798</v>
      </c>
      <c r="P1478" s="760"/>
      <c r="Q1478" s="736"/>
      <c r="R1478" s="736">
        <v>33470</v>
      </c>
      <c r="S1478" s="761" t="s">
        <v>1059</v>
      </c>
      <c r="T1478" s="728" t="s">
        <v>722</v>
      </c>
      <c r="U1478" s="737" t="s">
        <v>10799</v>
      </c>
      <c r="V1478" s="736"/>
      <c r="W1478" s="736"/>
      <c r="X1478" s="736"/>
      <c r="Y1478" s="736"/>
      <c r="Z1478" s="736" t="s">
        <v>10800</v>
      </c>
      <c r="AA1478" s="736"/>
      <c r="AB1478" s="734" t="s">
        <v>4317</v>
      </c>
      <c r="AC1478" s="736" t="s">
        <v>4318</v>
      </c>
      <c r="AD1478" s="736">
        <v>92120</v>
      </c>
      <c r="AE1478" s="734" t="s">
        <v>4319</v>
      </c>
      <c r="AF1478" s="736" t="s">
        <v>4320</v>
      </c>
      <c r="AG1478" s="734" t="s">
        <v>724</v>
      </c>
      <c r="AH1478" s="734" t="s">
        <v>4321</v>
      </c>
      <c r="AI1478" s="734" t="s">
        <v>4322</v>
      </c>
      <c r="AJ1478" s="734" t="s">
        <v>3669</v>
      </c>
      <c r="AK1478" s="921"/>
      <c r="AL1478" s="736"/>
      <c r="AM1478" s="763"/>
      <c r="AN1478" s="738"/>
      <c r="AO1478" s="764"/>
      <c r="AP1478" s="691" t="s">
        <v>734</v>
      </c>
      <c r="AQ1478" s="691" t="s">
        <v>737</v>
      </c>
      <c r="AR1478" s="691"/>
      <c r="AS1478" s="752"/>
      <c r="AT1478" s="691"/>
      <c r="AU1478" s="765" t="s">
        <v>763</v>
      </c>
      <c r="AV1478" s="765" t="s">
        <v>763</v>
      </c>
      <c r="AW1478" s="766" t="s">
        <v>763</v>
      </c>
      <c r="AX1478" s="765"/>
      <c r="AY1478" s="691"/>
      <c r="AZ1478" s="752"/>
      <c r="BA1478" s="734"/>
      <c r="BB1478" s="736"/>
      <c r="BC1478" s="736"/>
      <c r="BD1478" s="736"/>
      <c r="BE1478" s="773" t="s">
        <v>1049</v>
      </c>
      <c r="BF1478" s="794" t="s">
        <v>1714</v>
      </c>
      <c r="BG1478" s="746" t="s">
        <v>734</v>
      </c>
      <c r="BH1478" s="746"/>
      <c r="BI1478" s="747"/>
    </row>
    <row r="1479" spans="1:61" ht="40.15" customHeight="1">
      <c r="A1479" s="749">
        <v>470004094</v>
      </c>
      <c r="B1479" s="849">
        <v>47</v>
      </c>
      <c r="C1479" s="753" t="s">
        <v>765</v>
      </c>
      <c r="D1479" s="728"/>
      <c r="E1479" s="753" t="s">
        <v>1035</v>
      </c>
      <c r="F1479" s="752"/>
      <c r="G1479" s="736" t="s">
        <v>747</v>
      </c>
      <c r="H1479" s="754" t="s">
        <v>748</v>
      </c>
      <c r="I1479" s="755">
        <v>500</v>
      </c>
      <c r="J1479" s="756" t="s">
        <v>749</v>
      </c>
      <c r="K1479" s="757" t="s">
        <v>10801</v>
      </c>
      <c r="L1479" s="758">
        <v>920028560</v>
      </c>
      <c r="M1479" s="733" t="s">
        <v>4312</v>
      </c>
      <c r="N1479" s="769" t="s">
        <v>4312</v>
      </c>
      <c r="O1479" s="734" t="s">
        <v>10802</v>
      </c>
      <c r="P1479" s="760"/>
      <c r="Q1479" s="736"/>
      <c r="R1479" s="736">
        <v>47000</v>
      </c>
      <c r="S1479" s="761" t="s">
        <v>2245</v>
      </c>
      <c r="T1479" s="728" t="s">
        <v>722</v>
      </c>
      <c r="U1479" s="737" t="s">
        <v>10803</v>
      </c>
      <c r="V1479" s="736"/>
      <c r="W1479" s="736"/>
      <c r="X1479" s="736"/>
      <c r="Y1479" s="736"/>
      <c r="Z1479" s="736" t="s">
        <v>10804</v>
      </c>
      <c r="AA1479" s="736"/>
      <c r="AB1479" s="734" t="s">
        <v>4317</v>
      </c>
      <c r="AC1479" s="736" t="s">
        <v>4318</v>
      </c>
      <c r="AD1479" s="736">
        <v>92120</v>
      </c>
      <c r="AE1479" s="734" t="s">
        <v>4319</v>
      </c>
      <c r="AF1479" s="736" t="s">
        <v>4320</v>
      </c>
      <c r="AG1479" s="734" t="s">
        <v>724</v>
      </c>
      <c r="AH1479" s="734" t="s">
        <v>4321</v>
      </c>
      <c r="AI1479" s="734" t="s">
        <v>4322</v>
      </c>
      <c r="AJ1479" s="734" t="s">
        <v>3669</v>
      </c>
      <c r="AK1479" s="921"/>
      <c r="AL1479" s="736"/>
      <c r="AM1479" s="763"/>
      <c r="AN1479" s="738"/>
      <c r="AO1479" s="764"/>
      <c r="AP1479" s="691" t="s">
        <v>734</v>
      </c>
      <c r="AQ1479" s="691" t="s">
        <v>737</v>
      </c>
      <c r="AR1479" s="691"/>
      <c r="AS1479" s="752"/>
      <c r="AT1479" s="691"/>
      <c r="AU1479" s="765" t="s">
        <v>763</v>
      </c>
      <c r="AV1479" s="765" t="s">
        <v>763</v>
      </c>
      <c r="AW1479" s="766" t="s">
        <v>763</v>
      </c>
      <c r="AX1479" s="765"/>
      <c r="AY1479" s="691"/>
      <c r="AZ1479" s="752"/>
      <c r="BA1479" s="734"/>
      <c r="BB1479" s="736"/>
      <c r="BC1479" s="736"/>
      <c r="BD1479" s="736"/>
      <c r="BE1479" s="773" t="s">
        <v>1049</v>
      </c>
      <c r="BF1479" s="794" t="s">
        <v>1723</v>
      </c>
      <c r="BG1479" s="746" t="s">
        <v>734</v>
      </c>
      <c r="BH1479" s="746"/>
      <c r="BI1479" s="747"/>
    </row>
    <row r="1480" spans="1:61" ht="40.15" customHeight="1">
      <c r="A1480" s="749">
        <v>640014635</v>
      </c>
      <c r="B1480" s="750">
        <v>64</v>
      </c>
      <c r="C1480" s="753" t="s">
        <v>765</v>
      </c>
      <c r="D1480" s="753" t="s">
        <v>1035</v>
      </c>
      <c r="E1480" s="753" t="s">
        <v>1035</v>
      </c>
      <c r="F1480" s="752"/>
      <c r="G1480" s="736" t="s">
        <v>747</v>
      </c>
      <c r="H1480" s="754" t="s">
        <v>748</v>
      </c>
      <c r="I1480" s="755">
        <v>500</v>
      </c>
      <c r="J1480" s="756" t="s">
        <v>749</v>
      </c>
      <c r="K1480" s="757" t="s">
        <v>10805</v>
      </c>
      <c r="L1480" s="758">
        <v>920028560</v>
      </c>
      <c r="M1480" s="733" t="s">
        <v>4312</v>
      </c>
      <c r="N1480" s="769" t="s">
        <v>4312</v>
      </c>
      <c r="O1480" s="734" t="s">
        <v>10806</v>
      </c>
      <c r="P1480" s="760"/>
      <c r="Q1480" s="736"/>
      <c r="R1480" s="736">
        <v>64190</v>
      </c>
      <c r="S1480" s="761" t="s">
        <v>10807</v>
      </c>
      <c r="T1480" s="728" t="s">
        <v>722</v>
      </c>
      <c r="U1480" s="737" t="s">
        <v>10808</v>
      </c>
      <c r="V1480" s="736"/>
      <c r="W1480" s="736"/>
      <c r="X1480" s="736"/>
      <c r="Y1480" s="736"/>
      <c r="Z1480" s="736" t="s">
        <v>10809</v>
      </c>
      <c r="AA1480" s="736"/>
      <c r="AB1480" s="734" t="s">
        <v>4317</v>
      </c>
      <c r="AC1480" s="736" t="s">
        <v>4318</v>
      </c>
      <c r="AD1480" s="736">
        <v>92120</v>
      </c>
      <c r="AE1480" s="734" t="s">
        <v>4319</v>
      </c>
      <c r="AF1480" s="736" t="s">
        <v>4320</v>
      </c>
      <c r="AG1480" s="734" t="s">
        <v>724</v>
      </c>
      <c r="AH1480" s="734" t="s">
        <v>4321</v>
      </c>
      <c r="AI1480" s="734" t="s">
        <v>4322</v>
      </c>
      <c r="AJ1480" s="734" t="s">
        <v>3669</v>
      </c>
      <c r="AK1480" s="921"/>
      <c r="AL1480" s="922"/>
      <c r="AM1480" s="763"/>
      <c r="AN1480" s="738"/>
      <c r="AO1480" s="764"/>
      <c r="AP1480" s="691" t="s">
        <v>734</v>
      </c>
      <c r="AQ1480" s="691" t="s">
        <v>737</v>
      </c>
      <c r="AR1480" s="691"/>
      <c r="AS1480" s="752"/>
      <c r="AT1480" s="691"/>
      <c r="AU1480" s="765" t="s">
        <v>763</v>
      </c>
      <c r="AV1480" s="765" t="s">
        <v>763</v>
      </c>
      <c r="AW1480" s="766" t="s">
        <v>853</v>
      </c>
      <c r="AX1480" s="765"/>
      <c r="AY1480" s="691"/>
      <c r="AZ1480" s="752"/>
      <c r="BA1480" s="734" t="s">
        <v>10810</v>
      </c>
      <c r="BB1480" s="734" t="s">
        <v>10811</v>
      </c>
      <c r="BC1480" s="736"/>
      <c r="BD1480" s="736"/>
      <c r="BE1480" s="767" t="s">
        <v>10812</v>
      </c>
      <c r="BF1480" s="794" t="s">
        <v>10813</v>
      </c>
      <c r="BG1480" s="746" t="s">
        <v>734</v>
      </c>
      <c r="BH1480" s="746"/>
      <c r="BI1480" s="747"/>
    </row>
    <row r="1481" spans="1:61" ht="40.15" customHeight="1">
      <c r="A1481" s="846">
        <v>790003578</v>
      </c>
      <c r="B1481" s="784">
        <v>79</v>
      </c>
      <c r="C1481" s="753" t="s">
        <v>765</v>
      </c>
      <c r="D1481" s="728"/>
      <c r="E1481" s="753" t="s">
        <v>1035</v>
      </c>
      <c r="F1481" s="785"/>
      <c r="G1481" s="754" t="s">
        <v>747</v>
      </c>
      <c r="H1481" s="754" t="s">
        <v>748</v>
      </c>
      <c r="I1481" s="847">
        <v>500</v>
      </c>
      <c r="J1481" s="843" t="s">
        <v>749</v>
      </c>
      <c r="K1481" s="848" t="s">
        <v>10814</v>
      </c>
      <c r="L1481" s="786">
        <v>920028560</v>
      </c>
      <c r="M1481" s="733" t="s">
        <v>4312</v>
      </c>
      <c r="N1481" s="769" t="s">
        <v>4312</v>
      </c>
      <c r="O1481" s="734" t="s">
        <v>10815</v>
      </c>
      <c r="P1481" s="734"/>
      <c r="Q1481" s="760"/>
      <c r="R1481" s="736">
        <v>79270</v>
      </c>
      <c r="S1481" s="760" t="s">
        <v>10816</v>
      </c>
      <c r="T1481" s="728" t="s">
        <v>722</v>
      </c>
      <c r="U1481" s="737" t="s">
        <v>10817</v>
      </c>
      <c r="V1481" s="736" t="s">
        <v>724</v>
      </c>
      <c r="W1481" s="734" t="s">
        <v>10818</v>
      </c>
      <c r="X1481" s="736" t="s">
        <v>10819</v>
      </c>
      <c r="Y1481" s="736" t="s">
        <v>5818</v>
      </c>
      <c r="Z1481" s="736" t="s">
        <v>10820</v>
      </c>
      <c r="AA1481" s="736"/>
      <c r="AB1481" s="734" t="s">
        <v>4317</v>
      </c>
      <c r="AC1481" s="736" t="s">
        <v>4318</v>
      </c>
      <c r="AD1481" s="736">
        <v>92120</v>
      </c>
      <c r="AE1481" s="734" t="s">
        <v>4319</v>
      </c>
      <c r="AF1481" s="736" t="s">
        <v>4320</v>
      </c>
      <c r="AG1481" s="734" t="s">
        <v>724</v>
      </c>
      <c r="AH1481" s="734" t="s">
        <v>4321</v>
      </c>
      <c r="AI1481" s="734" t="s">
        <v>4322</v>
      </c>
      <c r="AJ1481" s="734" t="s">
        <v>3669</v>
      </c>
      <c r="AK1481" s="921"/>
      <c r="AL1481" s="734"/>
      <c r="AM1481" s="763"/>
      <c r="AN1481" s="738"/>
      <c r="AO1481" s="772"/>
      <c r="AP1481" s="904" t="s">
        <v>734</v>
      </c>
      <c r="AQ1481" s="822" t="s">
        <v>734</v>
      </c>
      <c r="AR1481" s="742" t="s">
        <v>748</v>
      </c>
      <c r="AS1481" s="775" t="s">
        <v>10821</v>
      </c>
      <c r="AT1481" s="742"/>
      <c r="AU1481" s="743">
        <v>44197</v>
      </c>
      <c r="AV1481" s="743">
        <v>46022</v>
      </c>
      <c r="AW1481" s="744" t="s">
        <v>4840</v>
      </c>
      <c r="AX1481" s="743">
        <v>44206</v>
      </c>
      <c r="AY1481" s="712" t="s">
        <v>10822</v>
      </c>
      <c r="AZ1481" s="775" t="s">
        <v>737</v>
      </c>
      <c r="BA1481" s="791"/>
      <c r="BB1481" s="791" t="s">
        <v>10823</v>
      </c>
      <c r="BC1481" s="793"/>
      <c r="BD1481" s="793"/>
      <c r="BE1481" s="773" t="s">
        <v>1049</v>
      </c>
      <c r="BF1481" s="785" t="s">
        <v>826</v>
      </c>
      <c r="BG1481" s="746" t="s">
        <v>734</v>
      </c>
      <c r="BH1481" s="746"/>
      <c r="BI1481" s="747"/>
    </row>
    <row r="1482" spans="1:61" ht="40.15" customHeight="1">
      <c r="A1482" s="846">
        <v>790003693</v>
      </c>
      <c r="B1482" s="784">
        <v>79</v>
      </c>
      <c r="C1482" s="753" t="s">
        <v>765</v>
      </c>
      <c r="D1482" s="728"/>
      <c r="E1482" s="753" t="s">
        <v>1035</v>
      </c>
      <c r="F1482" s="785"/>
      <c r="G1482" s="754" t="s">
        <v>747</v>
      </c>
      <c r="H1482" s="754" t="s">
        <v>748</v>
      </c>
      <c r="I1482" s="847">
        <v>500</v>
      </c>
      <c r="J1482" s="843" t="s">
        <v>749</v>
      </c>
      <c r="K1482" s="856" t="s">
        <v>10824</v>
      </c>
      <c r="L1482" s="786">
        <v>920028560</v>
      </c>
      <c r="M1482" s="733" t="s">
        <v>4312</v>
      </c>
      <c r="N1482" s="769" t="s">
        <v>4312</v>
      </c>
      <c r="O1482" s="734" t="s">
        <v>10825</v>
      </c>
      <c r="P1482" s="734"/>
      <c r="Q1482" s="760"/>
      <c r="R1482" s="736">
        <v>79270</v>
      </c>
      <c r="S1482" s="760" t="s">
        <v>10826</v>
      </c>
      <c r="T1482" s="728" t="s">
        <v>722</v>
      </c>
      <c r="U1482" s="737" t="s">
        <v>10827</v>
      </c>
      <c r="V1482" s="736"/>
      <c r="W1482" s="734"/>
      <c r="X1482" s="736"/>
      <c r="Y1482" s="736"/>
      <c r="Z1482" s="736" t="s">
        <v>10828</v>
      </c>
      <c r="AA1482" s="736"/>
      <c r="AB1482" s="734" t="s">
        <v>4317</v>
      </c>
      <c r="AC1482" s="736" t="s">
        <v>4318</v>
      </c>
      <c r="AD1482" s="736">
        <v>92120</v>
      </c>
      <c r="AE1482" s="734" t="s">
        <v>4319</v>
      </c>
      <c r="AF1482" s="736" t="s">
        <v>4320</v>
      </c>
      <c r="AG1482" s="734" t="s">
        <v>724</v>
      </c>
      <c r="AH1482" s="734" t="s">
        <v>4321</v>
      </c>
      <c r="AI1482" s="734" t="s">
        <v>4322</v>
      </c>
      <c r="AJ1482" s="734" t="s">
        <v>3669</v>
      </c>
      <c r="AK1482" s="921"/>
      <c r="AL1482" s="734"/>
      <c r="AM1482" s="763"/>
      <c r="AN1482" s="738"/>
      <c r="AO1482" s="772"/>
      <c r="AP1482" s="904" t="s">
        <v>734</v>
      </c>
      <c r="AQ1482" s="822" t="s">
        <v>734</v>
      </c>
      <c r="AR1482" s="742" t="s">
        <v>748</v>
      </c>
      <c r="AS1482" s="775" t="s">
        <v>10821</v>
      </c>
      <c r="AT1482" s="742"/>
      <c r="AU1482" s="743">
        <v>44197</v>
      </c>
      <c r="AV1482" s="743">
        <v>46022</v>
      </c>
      <c r="AW1482" s="744" t="s">
        <v>4840</v>
      </c>
      <c r="AX1482" s="743">
        <v>44206</v>
      </c>
      <c r="AY1482" s="712" t="s">
        <v>10822</v>
      </c>
      <c r="AZ1482" s="775" t="s">
        <v>737</v>
      </c>
      <c r="BA1482" s="791" t="s">
        <v>10829</v>
      </c>
      <c r="BB1482" s="793"/>
      <c r="BC1482" s="793"/>
      <c r="BD1482" s="793"/>
      <c r="BE1482" s="773" t="s">
        <v>1049</v>
      </c>
      <c r="BF1482" s="785" t="s">
        <v>826</v>
      </c>
      <c r="BG1482" s="746" t="s">
        <v>734</v>
      </c>
      <c r="BH1482" s="746"/>
      <c r="BI1482" s="747"/>
    </row>
    <row r="1483" spans="1:61" ht="40.15" customHeight="1">
      <c r="A1483" s="875">
        <v>860008168</v>
      </c>
      <c r="B1483" s="876">
        <v>86</v>
      </c>
      <c r="C1483" s="753" t="s">
        <v>765</v>
      </c>
      <c r="D1483" s="728"/>
      <c r="E1483" s="753" t="s">
        <v>1035</v>
      </c>
      <c r="F1483" s="957"/>
      <c r="G1483" s="798" t="s">
        <v>747</v>
      </c>
      <c r="H1483" s="798" t="s">
        <v>748</v>
      </c>
      <c r="I1483" s="730">
        <v>500</v>
      </c>
      <c r="J1483" s="727" t="s">
        <v>749</v>
      </c>
      <c r="K1483" s="807" t="s">
        <v>10830</v>
      </c>
      <c r="L1483" s="800">
        <v>920028560</v>
      </c>
      <c r="M1483" s="733" t="s">
        <v>4312</v>
      </c>
      <c r="N1483" s="769" t="s">
        <v>4312</v>
      </c>
      <c r="O1483" s="734" t="s">
        <v>10831</v>
      </c>
      <c r="P1483" s="734"/>
      <c r="Q1483" s="798"/>
      <c r="R1483" s="736">
        <v>86430</v>
      </c>
      <c r="S1483" s="734" t="s">
        <v>10832</v>
      </c>
      <c r="T1483" s="728" t="s">
        <v>722</v>
      </c>
      <c r="U1483" s="737" t="s">
        <v>10833</v>
      </c>
      <c r="V1483" s="798" t="s">
        <v>724</v>
      </c>
      <c r="W1483" s="798" t="s">
        <v>10834</v>
      </c>
      <c r="X1483" s="798" t="s">
        <v>6355</v>
      </c>
      <c r="Y1483" s="798" t="s">
        <v>727</v>
      </c>
      <c r="Z1483" s="734" t="s">
        <v>10835</v>
      </c>
      <c r="AA1483" s="798"/>
      <c r="AB1483" s="734" t="s">
        <v>4317</v>
      </c>
      <c r="AC1483" s="734" t="s">
        <v>4318</v>
      </c>
      <c r="AD1483" s="734">
        <v>92120</v>
      </c>
      <c r="AE1483" s="734" t="s">
        <v>4319</v>
      </c>
      <c r="AF1483" s="734" t="s">
        <v>4320</v>
      </c>
      <c r="AG1483" s="734" t="s">
        <v>724</v>
      </c>
      <c r="AH1483" s="734" t="s">
        <v>4321</v>
      </c>
      <c r="AI1483" s="734" t="s">
        <v>4322</v>
      </c>
      <c r="AJ1483" s="734" t="s">
        <v>3669</v>
      </c>
      <c r="AK1483" s="921"/>
      <c r="AL1483" s="798"/>
      <c r="AM1483" s="738"/>
      <c r="AN1483" s="738"/>
      <c r="AO1483" s="739"/>
      <c r="AP1483" s="691" t="s">
        <v>734</v>
      </c>
      <c r="AQ1483" s="740" t="s">
        <v>737</v>
      </c>
      <c r="AR1483" s="691"/>
      <c r="AS1483" s="740"/>
      <c r="AT1483" s="740"/>
      <c r="AU1483" s="765" t="s">
        <v>763</v>
      </c>
      <c r="AV1483" s="765" t="s">
        <v>763</v>
      </c>
      <c r="AW1483" s="766" t="s">
        <v>763</v>
      </c>
      <c r="AX1483" s="772"/>
      <c r="AY1483" s="740"/>
      <c r="AZ1483" s="740"/>
      <c r="BA1483" s="734"/>
      <c r="BB1483" s="734"/>
      <c r="BC1483" s="734"/>
      <c r="BD1483" s="734"/>
      <c r="BE1483" s="773" t="s">
        <v>1049</v>
      </c>
      <c r="BF1483" s="723" t="s">
        <v>738</v>
      </c>
      <c r="BG1483" s="746" t="s">
        <v>734</v>
      </c>
      <c r="BH1483" s="746"/>
      <c r="BI1483" s="747"/>
    </row>
    <row r="1484" spans="1:61" ht="40.15" customHeight="1">
      <c r="A1484" s="875">
        <v>860011113</v>
      </c>
      <c r="B1484" s="876">
        <v>86</v>
      </c>
      <c r="C1484" s="753" t="s">
        <v>765</v>
      </c>
      <c r="D1484" s="728"/>
      <c r="E1484" s="753" t="s">
        <v>1035</v>
      </c>
      <c r="F1484" s="957"/>
      <c r="G1484" s="798" t="s">
        <v>747</v>
      </c>
      <c r="H1484" s="798" t="s">
        <v>748</v>
      </c>
      <c r="I1484" s="730">
        <v>500</v>
      </c>
      <c r="J1484" s="727" t="s">
        <v>749</v>
      </c>
      <c r="K1484" s="807" t="s">
        <v>10836</v>
      </c>
      <c r="L1484" s="800">
        <v>920028560</v>
      </c>
      <c r="M1484" s="733" t="s">
        <v>4312</v>
      </c>
      <c r="N1484" s="769" t="s">
        <v>4312</v>
      </c>
      <c r="O1484" s="734" t="s">
        <v>10837</v>
      </c>
      <c r="P1484" s="734"/>
      <c r="Q1484" s="798"/>
      <c r="R1484" s="736">
        <v>86240</v>
      </c>
      <c r="S1484" s="734" t="s">
        <v>10838</v>
      </c>
      <c r="T1484" s="728" t="s">
        <v>722</v>
      </c>
      <c r="U1484" s="737" t="s">
        <v>10839</v>
      </c>
      <c r="V1484" s="798" t="s">
        <v>724</v>
      </c>
      <c r="W1484" s="798" t="s">
        <v>10840</v>
      </c>
      <c r="X1484" s="798" t="s">
        <v>8771</v>
      </c>
      <c r="Y1484" s="798" t="s">
        <v>727</v>
      </c>
      <c r="Z1484" s="734" t="s">
        <v>10841</v>
      </c>
      <c r="AA1484" s="798"/>
      <c r="AB1484" s="734" t="s">
        <v>4317</v>
      </c>
      <c r="AC1484" s="734" t="s">
        <v>4318</v>
      </c>
      <c r="AD1484" s="734">
        <v>92120</v>
      </c>
      <c r="AE1484" s="734" t="s">
        <v>4319</v>
      </c>
      <c r="AF1484" s="734" t="s">
        <v>4320</v>
      </c>
      <c r="AG1484" s="734" t="s">
        <v>724</v>
      </c>
      <c r="AH1484" s="734" t="s">
        <v>4321</v>
      </c>
      <c r="AI1484" s="734" t="s">
        <v>4322</v>
      </c>
      <c r="AJ1484" s="734" t="s">
        <v>3669</v>
      </c>
      <c r="AK1484" s="921"/>
      <c r="AL1484" s="798"/>
      <c r="AM1484" s="738"/>
      <c r="AN1484" s="738"/>
      <c r="AO1484" s="739"/>
      <c r="AP1484" s="691" t="s">
        <v>734</v>
      </c>
      <c r="AQ1484" s="740" t="s">
        <v>737</v>
      </c>
      <c r="AR1484" s="691"/>
      <c r="AS1484" s="740"/>
      <c r="AT1484" s="740"/>
      <c r="AU1484" s="765" t="s">
        <v>763</v>
      </c>
      <c r="AV1484" s="765" t="s">
        <v>763</v>
      </c>
      <c r="AW1484" s="766" t="s">
        <v>763</v>
      </c>
      <c r="AX1484" s="772"/>
      <c r="AY1484" s="740"/>
      <c r="AZ1484" s="740"/>
      <c r="BA1484" s="734"/>
      <c r="BB1484" s="734"/>
      <c r="BC1484" s="734"/>
      <c r="BD1484" s="734"/>
      <c r="BE1484" s="773" t="s">
        <v>1049</v>
      </c>
      <c r="BF1484" s="723" t="s">
        <v>738</v>
      </c>
      <c r="BG1484" s="746" t="s">
        <v>734</v>
      </c>
      <c r="BH1484" s="746"/>
      <c r="BI1484" s="747"/>
    </row>
    <row r="1485" spans="1:61" ht="40.15" customHeight="1">
      <c r="A1485" s="875">
        <v>860780766</v>
      </c>
      <c r="B1485" s="876">
        <v>86</v>
      </c>
      <c r="C1485" s="753" t="s">
        <v>765</v>
      </c>
      <c r="D1485" s="728"/>
      <c r="E1485" s="753" t="s">
        <v>1035</v>
      </c>
      <c r="F1485" s="957"/>
      <c r="G1485" s="798" t="s">
        <v>747</v>
      </c>
      <c r="H1485" s="798" t="s">
        <v>748</v>
      </c>
      <c r="I1485" s="730">
        <v>500</v>
      </c>
      <c r="J1485" s="727" t="s">
        <v>749</v>
      </c>
      <c r="K1485" s="807" t="s">
        <v>10842</v>
      </c>
      <c r="L1485" s="800">
        <v>920028560</v>
      </c>
      <c r="M1485" s="733" t="s">
        <v>4312</v>
      </c>
      <c r="N1485" s="769" t="s">
        <v>4312</v>
      </c>
      <c r="O1485" s="734" t="s">
        <v>10843</v>
      </c>
      <c r="P1485" s="734"/>
      <c r="Q1485" s="798"/>
      <c r="R1485" s="736">
        <v>86035</v>
      </c>
      <c r="S1485" s="734" t="s">
        <v>6368</v>
      </c>
      <c r="T1485" s="728" t="s">
        <v>722</v>
      </c>
      <c r="U1485" s="737" t="s">
        <v>10844</v>
      </c>
      <c r="V1485" s="798" t="s">
        <v>813</v>
      </c>
      <c r="W1485" s="798"/>
      <c r="X1485" s="798"/>
      <c r="Y1485" s="798" t="s">
        <v>954</v>
      </c>
      <c r="Z1485" s="734" t="s">
        <v>10845</v>
      </c>
      <c r="AA1485" s="798"/>
      <c r="AB1485" s="734" t="s">
        <v>4317</v>
      </c>
      <c r="AC1485" s="734" t="s">
        <v>4318</v>
      </c>
      <c r="AD1485" s="734">
        <v>92120</v>
      </c>
      <c r="AE1485" s="734" t="s">
        <v>4319</v>
      </c>
      <c r="AF1485" s="734" t="s">
        <v>4320</v>
      </c>
      <c r="AG1485" s="734" t="s">
        <v>724</v>
      </c>
      <c r="AH1485" s="734" t="s">
        <v>4321</v>
      </c>
      <c r="AI1485" s="734" t="s">
        <v>4322</v>
      </c>
      <c r="AJ1485" s="734" t="s">
        <v>3669</v>
      </c>
      <c r="AK1485" s="921"/>
      <c r="AL1485" s="798"/>
      <c r="AM1485" s="738"/>
      <c r="AN1485" s="738"/>
      <c r="AO1485" s="739"/>
      <c r="AP1485" s="691" t="s">
        <v>734</v>
      </c>
      <c r="AQ1485" s="740" t="s">
        <v>737</v>
      </c>
      <c r="AR1485" s="691"/>
      <c r="AS1485" s="740"/>
      <c r="AT1485" s="740"/>
      <c r="AU1485" s="765" t="s">
        <v>763</v>
      </c>
      <c r="AV1485" s="765" t="s">
        <v>763</v>
      </c>
      <c r="AW1485" s="766" t="s">
        <v>763</v>
      </c>
      <c r="AX1485" s="772"/>
      <c r="AY1485" s="740"/>
      <c r="AZ1485" s="740"/>
      <c r="BA1485" s="734"/>
      <c r="BB1485" s="734"/>
      <c r="BC1485" s="734"/>
      <c r="BD1485" s="734"/>
      <c r="BE1485" s="773" t="s">
        <v>1049</v>
      </c>
      <c r="BF1485" s="723" t="s">
        <v>738</v>
      </c>
      <c r="BG1485" s="746" t="s">
        <v>734</v>
      </c>
      <c r="BH1485" s="746"/>
      <c r="BI1485" s="747"/>
    </row>
    <row r="1486" spans="1:61" ht="40.15" customHeight="1">
      <c r="A1486" s="875">
        <v>860790187</v>
      </c>
      <c r="B1486" s="876">
        <v>86</v>
      </c>
      <c r="C1486" s="753" t="s">
        <v>765</v>
      </c>
      <c r="D1486" s="728"/>
      <c r="E1486" s="753" t="s">
        <v>1035</v>
      </c>
      <c r="F1486" s="957"/>
      <c r="G1486" s="798" t="s">
        <v>747</v>
      </c>
      <c r="H1486" s="798" t="s">
        <v>748</v>
      </c>
      <c r="I1486" s="730">
        <v>500</v>
      </c>
      <c r="J1486" s="727" t="s">
        <v>749</v>
      </c>
      <c r="K1486" s="807" t="s">
        <v>10846</v>
      </c>
      <c r="L1486" s="800">
        <v>920028560</v>
      </c>
      <c r="M1486" s="733" t="s">
        <v>4312</v>
      </c>
      <c r="N1486" s="769" t="s">
        <v>4312</v>
      </c>
      <c r="O1486" s="734" t="s">
        <v>10847</v>
      </c>
      <c r="P1486" s="734"/>
      <c r="Q1486" s="798"/>
      <c r="R1486" s="736">
        <v>86350</v>
      </c>
      <c r="S1486" s="734" t="s">
        <v>10848</v>
      </c>
      <c r="T1486" s="728" t="s">
        <v>722</v>
      </c>
      <c r="U1486" s="737" t="s">
        <v>10849</v>
      </c>
      <c r="V1486" s="798" t="s">
        <v>724</v>
      </c>
      <c r="W1486" s="798"/>
      <c r="X1486" s="798"/>
      <c r="Y1486" s="798" t="s">
        <v>727</v>
      </c>
      <c r="Z1486" s="734" t="s">
        <v>10850</v>
      </c>
      <c r="AA1486" s="798"/>
      <c r="AB1486" s="734" t="s">
        <v>4317</v>
      </c>
      <c r="AC1486" s="734" t="s">
        <v>4318</v>
      </c>
      <c r="AD1486" s="734">
        <v>92120</v>
      </c>
      <c r="AE1486" s="734" t="s">
        <v>4319</v>
      </c>
      <c r="AF1486" s="734" t="s">
        <v>4320</v>
      </c>
      <c r="AG1486" s="734" t="s">
        <v>724</v>
      </c>
      <c r="AH1486" s="734" t="s">
        <v>4321</v>
      </c>
      <c r="AI1486" s="734" t="s">
        <v>4322</v>
      </c>
      <c r="AJ1486" s="734" t="s">
        <v>3669</v>
      </c>
      <c r="AK1486" s="921"/>
      <c r="AL1486" s="798"/>
      <c r="AM1486" s="738"/>
      <c r="AN1486" s="738"/>
      <c r="AO1486" s="739"/>
      <c r="AP1486" s="691" t="s">
        <v>734</v>
      </c>
      <c r="AQ1486" s="740" t="s">
        <v>737</v>
      </c>
      <c r="AR1486" s="691"/>
      <c r="AS1486" s="740"/>
      <c r="AT1486" s="740"/>
      <c r="AU1486" s="765" t="s">
        <v>763</v>
      </c>
      <c r="AV1486" s="765" t="s">
        <v>763</v>
      </c>
      <c r="AW1486" s="766" t="s">
        <v>763</v>
      </c>
      <c r="AX1486" s="772"/>
      <c r="AY1486" s="740"/>
      <c r="AZ1486" s="740"/>
      <c r="BA1486" s="734"/>
      <c r="BB1486" s="734"/>
      <c r="BC1486" s="734"/>
      <c r="BD1486" s="734"/>
      <c r="BE1486" s="773" t="s">
        <v>1049</v>
      </c>
      <c r="BF1486" s="723" t="s">
        <v>738</v>
      </c>
      <c r="BG1486" s="746" t="s">
        <v>734</v>
      </c>
      <c r="BH1486" s="746"/>
      <c r="BI1486" s="747"/>
    </row>
    <row r="1487" spans="1:61" ht="40.15" customHeight="1">
      <c r="A1487" s="795">
        <v>870014529</v>
      </c>
      <c r="B1487" s="796">
        <v>87</v>
      </c>
      <c r="C1487" s="734" t="s">
        <v>745</v>
      </c>
      <c r="D1487" s="727"/>
      <c r="E1487" s="797" t="s">
        <v>858</v>
      </c>
      <c r="F1487" s="797"/>
      <c r="G1487" s="791" t="s">
        <v>715</v>
      </c>
      <c r="H1487" s="791" t="s">
        <v>715</v>
      </c>
      <c r="I1487" s="773">
        <v>448</v>
      </c>
      <c r="J1487" s="734" t="s">
        <v>1018</v>
      </c>
      <c r="K1487" s="799" t="s">
        <v>10851</v>
      </c>
      <c r="L1487" s="800">
        <v>920809829</v>
      </c>
      <c r="M1487" s="733" t="s">
        <v>10852</v>
      </c>
      <c r="N1487" s="769" t="s">
        <v>10852</v>
      </c>
      <c r="O1487" s="734" t="s">
        <v>10853</v>
      </c>
      <c r="P1487" s="734"/>
      <c r="Q1487" s="734"/>
      <c r="R1487" s="736">
        <v>87310</v>
      </c>
      <c r="S1487" s="734" t="s">
        <v>3728</v>
      </c>
      <c r="T1487" s="728" t="s">
        <v>722</v>
      </c>
      <c r="U1487" s="737" t="s">
        <v>10854</v>
      </c>
      <c r="V1487" s="734" t="s">
        <v>724</v>
      </c>
      <c r="W1487" s="734" t="s">
        <v>10855</v>
      </c>
      <c r="X1487" s="734" t="s">
        <v>5571</v>
      </c>
      <c r="Y1487" s="734"/>
      <c r="Z1487" s="734" t="s">
        <v>10856</v>
      </c>
      <c r="AA1487" s="801"/>
      <c r="AB1487" s="734" t="s">
        <v>10857</v>
      </c>
      <c r="AC1487" s="734" t="s">
        <v>10858</v>
      </c>
      <c r="AD1487" s="734">
        <v>92594</v>
      </c>
      <c r="AE1487" s="734" t="s">
        <v>10859</v>
      </c>
      <c r="AF1487" s="734" t="s">
        <v>10860</v>
      </c>
      <c r="AG1487" s="734"/>
      <c r="AH1487" s="734"/>
      <c r="AI1487" s="734"/>
      <c r="AJ1487" s="734"/>
      <c r="AK1487" s="734"/>
      <c r="AL1487" s="734"/>
      <c r="AM1487" s="802"/>
      <c r="AN1487" s="738"/>
      <c r="AO1487" s="739"/>
      <c r="AP1487" s="789" t="s">
        <v>734</v>
      </c>
      <c r="AQ1487" s="712" t="s">
        <v>734</v>
      </c>
      <c r="AR1487" s="742" t="s">
        <v>715</v>
      </c>
      <c r="AS1487" s="742" t="s">
        <v>10861</v>
      </c>
      <c r="AT1487" s="712"/>
      <c r="AU1487" s="743">
        <v>43831</v>
      </c>
      <c r="AV1487" s="743">
        <v>45657</v>
      </c>
      <c r="AW1487" s="744">
        <v>87</v>
      </c>
      <c r="AX1487" s="803">
        <v>44561</v>
      </c>
      <c r="AY1487" s="742" t="s">
        <v>869</v>
      </c>
      <c r="AZ1487" s="742" t="s">
        <v>734</v>
      </c>
      <c r="BA1487" s="734"/>
      <c r="BB1487" s="734"/>
      <c r="BC1487" s="734"/>
      <c r="BD1487" s="734"/>
      <c r="BE1487" s="767" t="s">
        <v>765</v>
      </c>
      <c r="BF1487" s="804" t="s">
        <v>871</v>
      </c>
      <c r="BG1487" s="746" t="s">
        <v>737</v>
      </c>
      <c r="BH1487" s="746"/>
      <c r="BI1487" s="747"/>
    </row>
    <row r="1488" spans="1:61" ht="40.15" customHeight="1">
      <c r="A1488" s="749">
        <v>330782632</v>
      </c>
      <c r="B1488" s="825">
        <v>33</v>
      </c>
      <c r="C1488" s="727" t="s">
        <v>926</v>
      </c>
      <c r="D1488" s="727"/>
      <c r="E1488" s="753" t="s">
        <v>1055</v>
      </c>
      <c r="F1488" s="826"/>
      <c r="G1488" s="736" t="s">
        <v>747</v>
      </c>
      <c r="H1488" s="754" t="s">
        <v>748</v>
      </c>
      <c r="I1488" s="755">
        <v>500</v>
      </c>
      <c r="J1488" s="756" t="s">
        <v>749</v>
      </c>
      <c r="K1488" s="757" t="s">
        <v>10862</v>
      </c>
      <c r="L1488" s="758">
        <v>330000969</v>
      </c>
      <c r="M1488" s="733" t="s">
        <v>10863</v>
      </c>
      <c r="N1488" s="769" t="s">
        <v>10863</v>
      </c>
      <c r="O1488" s="734" t="s">
        <v>10864</v>
      </c>
      <c r="P1488" s="760"/>
      <c r="Q1488" s="736"/>
      <c r="R1488" s="736">
        <v>33180</v>
      </c>
      <c r="S1488" s="761" t="s">
        <v>10865</v>
      </c>
      <c r="T1488" s="728" t="s">
        <v>6571</v>
      </c>
      <c r="U1488" s="737" t="s">
        <v>10866</v>
      </c>
      <c r="V1488" s="736"/>
      <c r="W1488" s="736"/>
      <c r="X1488" s="736"/>
      <c r="Y1488" s="736"/>
      <c r="Z1488" s="736" t="s">
        <v>10867</v>
      </c>
      <c r="AA1488" s="736"/>
      <c r="AB1488" s="734" t="s">
        <v>10868</v>
      </c>
      <c r="AC1488" s="736"/>
      <c r="AD1488" s="736">
        <v>33180</v>
      </c>
      <c r="AE1488" s="734" t="s">
        <v>10865</v>
      </c>
      <c r="AF1488" s="736" t="s">
        <v>10867</v>
      </c>
      <c r="AG1488" s="736"/>
      <c r="AH1488" s="736"/>
      <c r="AI1488" s="736"/>
      <c r="AJ1488" s="736"/>
      <c r="AK1488" s="736"/>
      <c r="AL1488" s="736"/>
      <c r="AM1488" s="763"/>
      <c r="AN1488" s="738"/>
      <c r="AO1488" s="764"/>
      <c r="AP1488" s="691" t="s">
        <v>734</v>
      </c>
      <c r="AQ1488" s="691" t="s">
        <v>737</v>
      </c>
      <c r="AR1488" s="691"/>
      <c r="AS1488" s="752"/>
      <c r="AT1488" s="691"/>
      <c r="AU1488" s="765" t="s">
        <v>763</v>
      </c>
      <c r="AV1488" s="765" t="s">
        <v>763</v>
      </c>
      <c r="AW1488" s="766" t="s">
        <v>763</v>
      </c>
      <c r="AX1488" s="765"/>
      <c r="AY1488" s="691"/>
      <c r="AZ1488" s="752"/>
      <c r="BA1488" s="734"/>
      <c r="BB1488" s="734" t="s">
        <v>10869</v>
      </c>
      <c r="BC1488" s="736"/>
      <c r="BD1488" s="736"/>
      <c r="BE1488" s="767" t="s">
        <v>2179</v>
      </c>
      <c r="BF1488" s="753" t="s">
        <v>1070</v>
      </c>
      <c r="BG1488" s="746" t="s">
        <v>737</v>
      </c>
      <c r="BH1488" s="746"/>
      <c r="BI1488" s="747"/>
    </row>
    <row r="1489" spans="1:61" ht="51" customHeight="1">
      <c r="A1489" s="846">
        <v>790012850</v>
      </c>
      <c r="B1489" s="784">
        <v>79</v>
      </c>
      <c r="C1489" s="734" t="s">
        <v>825</v>
      </c>
      <c r="D1489" s="753"/>
      <c r="E1489" s="753" t="s">
        <v>826</v>
      </c>
      <c r="F1489" s="785"/>
      <c r="G1489" s="754" t="s">
        <v>747</v>
      </c>
      <c r="H1489" s="754" t="s">
        <v>748</v>
      </c>
      <c r="I1489" s="847">
        <v>500</v>
      </c>
      <c r="J1489" s="843" t="s">
        <v>749</v>
      </c>
      <c r="K1489" s="848" t="s">
        <v>10870</v>
      </c>
      <c r="L1489" s="786">
        <v>750052037</v>
      </c>
      <c r="M1489" s="733" t="s">
        <v>10871</v>
      </c>
      <c r="N1489" s="769" t="s">
        <v>10871</v>
      </c>
      <c r="O1489" s="734" t="s">
        <v>10872</v>
      </c>
      <c r="P1489" s="734"/>
      <c r="Q1489" s="760"/>
      <c r="R1489" s="736">
        <v>79000</v>
      </c>
      <c r="S1489" s="760" t="s">
        <v>1295</v>
      </c>
      <c r="T1489" s="728" t="s">
        <v>722</v>
      </c>
      <c r="U1489" s="737" t="s">
        <v>10873</v>
      </c>
      <c r="V1489" s="736" t="s">
        <v>724</v>
      </c>
      <c r="W1489" s="734" t="s">
        <v>10486</v>
      </c>
      <c r="X1489" s="736" t="s">
        <v>9256</v>
      </c>
      <c r="Y1489" s="736"/>
      <c r="Z1489" s="736" t="s">
        <v>10874</v>
      </c>
      <c r="AA1489" s="734" t="s">
        <v>10875</v>
      </c>
      <c r="AB1489" s="734" t="s">
        <v>10876</v>
      </c>
      <c r="AC1489" s="736"/>
      <c r="AD1489" s="736">
        <v>75015</v>
      </c>
      <c r="AE1489" s="734" t="s">
        <v>1982</v>
      </c>
      <c r="AF1489" s="736"/>
      <c r="AG1489" s="853"/>
      <c r="AH1489" s="853"/>
      <c r="AI1489" s="853"/>
      <c r="AJ1489" s="853"/>
      <c r="AK1489" s="853"/>
      <c r="AL1489" s="853"/>
      <c r="AM1489" s="763"/>
      <c r="AN1489" s="738"/>
      <c r="AO1489" s="858"/>
      <c r="AP1489" s="691" t="s">
        <v>734</v>
      </c>
      <c r="AQ1489" s="775" t="s">
        <v>734</v>
      </c>
      <c r="AR1489" s="742" t="s">
        <v>748</v>
      </c>
      <c r="AS1489" s="775" t="s">
        <v>10877</v>
      </c>
      <c r="AT1489" s="742"/>
      <c r="AU1489" s="743">
        <v>45292</v>
      </c>
      <c r="AV1489" s="743">
        <v>47118</v>
      </c>
      <c r="AW1489" s="744">
        <v>79</v>
      </c>
      <c r="AX1489" s="743">
        <v>45321</v>
      </c>
      <c r="AY1489" s="712" t="s">
        <v>869</v>
      </c>
      <c r="AZ1489" s="775" t="s">
        <v>734</v>
      </c>
      <c r="BA1489" s="791"/>
      <c r="BB1489" s="773" t="s">
        <v>10878</v>
      </c>
      <c r="BC1489" s="793"/>
      <c r="BD1489" s="793"/>
      <c r="BE1489" s="767" t="s">
        <v>1277</v>
      </c>
      <c r="BF1489" s="785" t="s">
        <v>826</v>
      </c>
      <c r="BG1489" s="746" t="s">
        <v>737</v>
      </c>
      <c r="BH1489" s="746"/>
      <c r="BI1489" s="747"/>
    </row>
    <row r="1490" spans="1:61" ht="75.75" customHeight="1">
      <c r="A1490" s="749">
        <v>640785580</v>
      </c>
      <c r="B1490" s="750">
        <v>64</v>
      </c>
      <c r="C1490" s="753" t="s">
        <v>884</v>
      </c>
      <c r="D1490" s="753"/>
      <c r="E1490" s="753" t="s">
        <v>885</v>
      </c>
      <c r="F1490" s="752"/>
      <c r="G1490" s="736" t="s">
        <v>747</v>
      </c>
      <c r="H1490" s="754" t="s">
        <v>748</v>
      </c>
      <c r="I1490" s="755">
        <v>500</v>
      </c>
      <c r="J1490" s="756" t="s">
        <v>749</v>
      </c>
      <c r="K1490" s="757" t="s">
        <v>10879</v>
      </c>
      <c r="L1490" s="758">
        <v>640001087</v>
      </c>
      <c r="M1490" s="733" t="s">
        <v>10880</v>
      </c>
      <c r="N1490" s="1098" t="s">
        <v>10880</v>
      </c>
      <c r="O1490" s="734" t="s">
        <v>10881</v>
      </c>
      <c r="P1490" s="734" t="s">
        <v>8582</v>
      </c>
      <c r="Q1490" s="736"/>
      <c r="R1490" s="736">
        <v>64400</v>
      </c>
      <c r="S1490" s="761" t="s">
        <v>1204</v>
      </c>
      <c r="T1490" s="728" t="s">
        <v>722</v>
      </c>
      <c r="U1490" s="737" t="s">
        <v>10882</v>
      </c>
      <c r="V1490" s="736" t="s">
        <v>813</v>
      </c>
      <c r="W1490" s="736" t="s">
        <v>10883</v>
      </c>
      <c r="X1490" s="736" t="s">
        <v>10884</v>
      </c>
      <c r="Y1490" s="736" t="s">
        <v>10885</v>
      </c>
      <c r="Z1490" s="736" t="s">
        <v>10886</v>
      </c>
      <c r="AA1490" s="736"/>
      <c r="AB1490" s="734" t="s">
        <v>10887</v>
      </c>
      <c r="AC1490" s="736" t="s">
        <v>8582</v>
      </c>
      <c r="AD1490" s="736">
        <v>64400</v>
      </c>
      <c r="AE1490" s="734" t="s">
        <v>4924</v>
      </c>
      <c r="AF1490" s="736" t="s">
        <v>10886</v>
      </c>
      <c r="AG1490" s="736"/>
      <c r="AH1490" s="736"/>
      <c r="AI1490" s="736"/>
      <c r="AJ1490" s="736"/>
      <c r="AK1490" s="736"/>
      <c r="AL1490" s="736"/>
      <c r="AM1490" s="763"/>
      <c r="AN1490" s="738"/>
      <c r="AO1490" s="764"/>
      <c r="AP1490" s="691" t="s">
        <v>734</v>
      </c>
      <c r="AQ1490" s="691" t="s">
        <v>737</v>
      </c>
      <c r="AR1490" s="691"/>
      <c r="AS1490" s="752"/>
      <c r="AT1490" s="691"/>
      <c r="AU1490" s="765" t="s">
        <v>763</v>
      </c>
      <c r="AV1490" s="765" t="s">
        <v>763</v>
      </c>
      <c r="AW1490" s="766" t="s">
        <v>853</v>
      </c>
      <c r="AX1490" s="765"/>
      <c r="AY1490" s="691"/>
      <c r="AZ1490" s="752"/>
      <c r="BA1490" s="734" t="s">
        <v>10888</v>
      </c>
      <c r="BB1490" s="736"/>
      <c r="BC1490" s="736"/>
      <c r="BD1490" s="736"/>
      <c r="BE1490" s="833" t="s">
        <v>1761</v>
      </c>
      <c r="BF1490" s="794" t="s">
        <v>1984</v>
      </c>
      <c r="BG1490" s="746" t="s">
        <v>737</v>
      </c>
      <c r="BH1490" s="746"/>
      <c r="BI1490" s="747"/>
    </row>
    <row r="1491" spans="1:61" ht="40.15" customHeight="1">
      <c r="A1491" s="828">
        <v>170026744</v>
      </c>
      <c r="B1491" s="834">
        <v>17</v>
      </c>
      <c r="C1491" s="734" t="s">
        <v>1277</v>
      </c>
      <c r="D1491" s="723"/>
      <c r="E1491" s="753" t="s">
        <v>1435</v>
      </c>
      <c r="F1491" s="838"/>
      <c r="G1491" s="736" t="s">
        <v>715</v>
      </c>
      <c r="H1491" s="736" t="s">
        <v>715</v>
      </c>
      <c r="I1491" s="773">
        <v>445</v>
      </c>
      <c r="J1491" s="734" t="s">
        <v>1023</v>
      </c>
      <c r="K1491" s="769" t="s">
        <v>10889</v>
      </c>
      <c r="L1491" s="786">
        <v>170026736</v>
      </c>
      <c r="M1491" s="733" t="s">
        <v>10890</v>
      </c>
      <c r="N1491" s="769" t="s">
        <v>10890</v>
      </c>
      <c r="O1491" s="734" t="s">
        <v>10891</v>
      </c>
      <c r="P1491" s="734"/>
      <c r="Q1491" s="734"/>
      <c r="R1491" s="736">
        <v>17340</v>
      </c>
      <c r="S1491" s="734" t="s">
        <v>4235</v>
      </c>
      <c r="T1491" s="728" t="s">
        <v>722</v>
      </c>
      <c r="U1491" s="737" t="s">
        <v>10892</v>
      </c>
      <c r="V1491" s="736"/>
      <c r="W1491" s="734"/>
      <c r="X1491" s="736"/>
      <c r="Y1491" s="736"/>
      <c r="Z1491" s="736"/>
      <c r="AA1491" s="736"/>
      <c r="AB1491" s="734" t="s">
        <v>10893</v>
      </c>
      <c r="AC1491" s="736"/>
      <c r="AD1491" s="736">
        <v>17370</v>
      </c>
      <c r="AE1491" s="734" t="s">
        <v>3741</v>
      </c>
      <c r="AF1491" s="736"/>
      <c r="AG1491" s="734"/>
      <c r="AH1491" s="734"/>
      <c r="AI1491" s="734"/>
      <c r="AJ1491" s="734"/>
      <c r="AK1491" s="734"/>
      <c r="AL1491" s="734"/>
      <c r="AM1491" s="763"/>
      <c r="AN1491" s="738"/>
      <c r="AO1491" s="765">
        <v>44851</v>
      </c>
      <c r="AP1491" s="740" t="s">
        <v>737</v>
      </c>
      <c r="AQ1491" s="691" t="s">
        <v>737</v>
      </c>
      <c r="AR1491" s="691"/>
      <c r="AS1491" s="691"/>
      <c r="AT1491" s="691"/>
      <c r="AU1491" s="765"/>
      <c r="AV1491" s="765"/>
      <c r="AW1491" s="766"/>
      <c r="AX1491" s="765"/>
      <c r="AY1491" s="691"/>
      <c r="AZ1491" s="765"/>
      <c r="BA1491" s="773"/>
      <c r="BB1491" s="791" t="s">
        <v>10894</v>
      </c>
      <c r="BC1491" s="793"/>
      <c r="BD1491" s="793"/>
      <c r="BE1491" s="864" t="s">
        <v>2146</v>
      </c>
      <c r="BF1491" s="785"/>
      <c r="BG1491" s="746" t="s">
        <v>737</v>
      </c>
      <c r="BH1491" s="746"/>
      <c r="BI1491" s="747"/>
    </row>
    <row r="1492" spans="1:61" ht="40.15" customHeight="1">
      <c r="A1492" s="725">
        <v>860011436</v>
      </c>
      <c r="B1492" s="726">
        <v>86</v>
      </c>
      <c r="C1492" s="727" t="s">
        <v>713</v>
      </c>
      <c r="D1492" s="727"/>
      <c r="E1492" s="728" t="s">
        <v>714</v>
      </c>
      <c r="F1492" s="728"/>
      <c r="G1492" s="729" t="s">
        <v>715</v>
      </c>
      <c r="H1492" s="729" t="s">
        <v>715</v>
      </c>
      <c r="I1492" s="730">
        <v>182</v>
      </c>
      <c r="J1492" s="727" t="s">
        <v>716</v>
      </c>
      <c r="K1492" s="782" t="s">
        <v>10895</v>
      </c>
      <c r="L1492" s="800">
        <v>860012913</v>
      </c>
      <c r="M1492" s="733" t="s">
        <v>10896</v>
      </c>
      <c r="N1492" s="769" t="s">
        <v>10896</v>
      </c>
      <c r="O1492" s="734" t="s">
        <v>10897</v>
      </c>
      <c r="P1492" s="734"/>
      <c r="Q1492" s="735"/>
      <c r="R1492" s="736">
        <v>86280</v>
      </c>
      <c r="S1492" s="734" t="s">
        <v>1382</v>
      </c>
      <c r="T1492" s="728" t="s">
        <v>722</v>
      </c>
      <c r="U1492" s="737" t="s">
        <v>10898</v>
      </c>
      <c r="V1492" s="735"/>
      <c r="W1492" s="735"/>
      <c r="X1492" s="735"/>
      <c r="Y1492" s="735"/>
      <c r="Z1492" s="734" t="s">
        <v>10899</v>
      </c>
      <c r="AA1492" s="735"/>
      <c r="AB1492" s="734" t="s">
        <v>10900</v>
      </c>
      <c r="AC1492" s="734"/>
      <c r="AD1492" s="734">
        <v>86005</v>
      </c>
      <c r="AE1492" s="734" t="s">
        <v>6368</v>
      </c>
      <c r="AF1492" s="734" t="s">
        <v>10901</v>
      </c>
      <c r="AG1492" s="735"/>
      <c r="AH1492" s="735"/>
      <c r="AI1492" s="735"/>
      <c r="AJ1492" s="735"/>
      <c r="AK1492" s="735"/>
      <c r="AL1492" s="735"/>
      <c r="AM1492" s="738"/>
      <c r="AN1492" s="738"/>
      <c r="AO1492" s="739"/>
      <c r="AP1492" s="789" t="s">
        <v>734</v>
      </c>
      <c r="AQ1492" s="741" t="s">
        <v>734</v>
      </c>
      <c r="AR1492" s="742" t="s">
        <v>715</v>
      </c>
      <c r="AS1492" s="741" t="s">
        <v>10902</v>
      </c>
      <c r="AT1492" s="741"/>
      <c r="AU1492" s="743">
        <v>44197</v>
      </c>
      <c r="AV1492" s="743">
        <v>46022</v>
      </c>
      <c r="AW1492" s="744">
        <v>86</v>
      </c>
      <c r="AX1492" s="745">
        <v>44557</v>
      </c>
      <c r="AY1492" s="741" t="s">
        <v>869</v>
      </c>
      <c r="AZ1492" s="741" t="s">
        <v>737</v>
      </c>
      <c r="BA1492" s="734"/>
      <c r="BB1492" s="734"/>
      <c r="BC1492" s="735"/>
      <c r="BD1492" s="734"/>
      <c r="BE1492" s="735" t="s">
        <v>855</v>
      </c>
      <c r="BF1492" s="723" t="s">
        <v>738</v>
      </c>
      <c r="BG1492" s="746" t="s">
        <v>737</v>
      </c>
      <c r="BH1492" s="746"/>
      <c r="BI1492" s="747"/>
    </row>
    <row r="1493" spans="1:61" ht="51.75" customHeight="1">
      <c r="A1493" s="977">
        <v>640021259</v>
      </c>
      <c r="B1493" s="842">
        <v>64</v>
      </c>
      <c r="C1493" s="751" t="s">
        <v>884</v>
      </c>
      <c r="D1493" s="1031"/>
      <c r="E1493" s="753" t="s">
        <v>885</v>
      </c>
      <c r="F1493" s="752"/>
      <c r="G1493" s="736" t="s">
        <v>843</v>
      </c>
      <c r="H1493" s="843" t="s">
        <v>843</v>
      </c>
      <c r="I1493" s="730">
        <v>165</v>
      </c>
      <c r="J1493" s="756" t="s">
        <v>844</v>
      </c>
      <c r="K1493" s="869" t="s">
        <v>10903</v>
      </c>
      <c r="L1493" s="870">
        <v>640021242</v>
      </c>
      <c r="M1493" s="733" t="s">
        <v>10904</v>
      </c>
      <c r="N1493" s="769" t="s">
        <v>10905</v>
      </c>
      <c r="O1493" s="734" t="s">
        <v>10906</v>
      </c>
      <c r="P1493" s="760"/>
      <c r="Q1493" s="736"/>
      <c r="R1493" s="736">
        <v>64000</v>
      </c>
      <c r="S1493" s="761" t="s">
        <v>849</v>
      </c>
      <c r="T1493" s="728" t="s">
        <v>722</v>
      </c>
      <c r="U1493" s="872" t="s">
        <v>10907</v>
      </c>
      <c r="V1493" s="893" t="s">
        <v>813</v>
      </c>
      <c r="W1493" s="736" t="s">
        <v>10908</v>
      </c>
      <c r="X1493" s="736" t="s">
        <v>10609</v>
      </c>
      <c r="Y1493" s="736" t="s">
        <v>10909</v>
      </c>
      <c r="Z1493" s="736" t="s">
        <v>10910</v>
      </c>
      <c r="AA1493" s="736"/>
      <c r="AB1493" s="734" t="s">
        <v>10911</v>
      </c>
      <c r="AC1493" s="736"/>
      <c r="AD1493" s="736">
        <v>64110</v>
      </c>
      <c r="AE1493" s="761" t="s">
        <v>4164</v>
      </c>
      <c r="AF1493" s="736" t="s">
        <v>10912</v>
      </c>
      <c r="AG1493" s="736"/>
      <c r="AH1493" s="736" t="s">
        <v>10908</v>
      </c>
      <c r="AI1493" s="736" t="s">
        <v>10609</v>
      </c>
      <c r="AJ1493" s="734" t="s">
        <v>10909</v>
      </c>
      <c r="AK1493" s="762" t="s">
        <v>10913</v>
      </c>
      <c r="AL1493" s="736"/>
      <c r="AM1493" s="763"/>
      <c r="AN1493" s="738"/>
      <c r="AO1493" s="764"/>
      <c r="AP1493" s="740" t="s">
        <v>737</v>
      </c>
      <c r="AQ1493" s="691" t="s">
        <v>737</v>
      </c>
      <c r="AR1493" s="691"/>
      <c r="AS1493" s="752"/>
      <c r="AT1493" s="691"/>
      <c r="AU1493" s="765"/>
      <c r="AV1493" s="765"/>
      <c r="AW1493" s="766" t="s">
        <v>853</v>
      </c>
      <c r="AX1493" s="765"/>
      <c r="AY1493" s="691"/>
      <c r="AZ1493" s="752"/>
      <c r="BA1493" s="734"/>
      <c r="BB1493" s="736"/>
      <c r="BC1493" s="736"/>
      <c r="BD1493" s="736"/>
      <c r="BE1493" s="776" t="s">
        <v>800</v>
      </c>
      <c r="BF1493" s="794"/>
      <c r="BG1493" s="746" t="s">
        <v>737</v>
      </c>
      <c r="BH1493" s="746"/>
      <c r="BI1493" s="747"/>
    </row>
    <row r="1494" spans="1:61" ht="40.15" customHeight="1">
      <c r="A1494" s="879">
        <v>860015510</v>
      </c>
      <c r="B1494" s="880">
        <v>86</v>
      </c>
      <c r="C1494" s="727" t="s">
        <v>713</v>
      </c>
      <c r="D1494" s="727"/>
      <c r="E1494" s="728" t="s">
        <v>714</v>
      </c>
      <c r="F1494" s="728"/>
      <c r="G1494" s="1099" t="s">
        <v>843</v>
      </c>
      <c r="H1494" s="1099" t="s">
        <v>843</v>
      </c>
      <c r="I1494" s="727">
        <v>165</v>
      </c>
      <c r="J1494" s="727" t="s">
        <v>844</v>
      </c>
      <c r="K1494" s="881" t="s">
        <v>10914</v>
      </c>
      <c r="L1494" s="945">
        <v>860015478</v>
      </c>
      <c r="M1494" s="733" t="s">
        <v>10915</v>
      </c>
      <c r="N1494" s="1019" t="s">
        <v>10915</v>
      </c>
      <c r="O1494" s="734"/>
      <c r="P1494" s="734"/>
      <c r="Q1494" s="735"/>
      <c r="R1494" s="736">
        <v>86000</v>
      </c>
      <c r="S1494" s="734" t="s">
        <v>1397</v>
      </c>
      <c r="T1494" s="728" t="s">
        <v>722</v>
      </c>
      <c r="U1494" s="872" t="s">
        <v>10916</v>
      </c>
      <c r="V1494" s="735" t="s">
        <v>724</v>
      </c>
      <c r="W1494" s="735" t="s">
        <v>10917</v>
      </c>
      <c r="X1494" s="735" t="s">
        <v>10918</v>
      </c>
      <c r="Y1494" s="735" t="s">
        <v>10919</v>
      </c>
      <c r="Z1494" s="734"/>
      <c r="AA1494" s="735" t="s">
        <v>10920</v>
      </c>
      <c r="AB1494" s="734" t="s">
        <v>3802</v>
      </c>
      <c r="AC1494" s="734"/>
      <c r="AD1494" s="734">
        <v>86000</v>
      </c>
      <c r="AE1494" s="734" t="s">
        <v>1397</v>
      </c>
      <c r="AF1494" s="734"/>
      <c r="AG1494" s="735"/>
      <c r="AH1494" s="735"/>
      <c r="AI1494" s="735"/>
      <c r="AJ1494" s="735"/>
      <c r="AK1494" s="874" t="s">
        <v>10921</v>
      </c>
      <c r="AL1494" s="735"/>
      <c r="AM1494" s="738"/>
      <c r="AN1494" s="738"/>
      <c r="AO1494" s="739"/>
      <c r="AP1494" s="691" t="s">
        <v>737</v>
      </c>
      <c r="AQ1494" s="862" t="s">
        <v>737</v>
      </c>
      <c r="AR1494" s="691"/>
      <c r="AS1494" s="862"/>
      <c r="AT1494" s="789"/>
      <c r="AU1494" s="765"/>
      <c r="AV1494" s="765"/>
      <c r="AW1494" s="766"/>
      <c r="AX1494" s="863"/>
      <c r="AY1494" s="862"/>
      <c r="AZ1494" s="863"/>
      <c r="BA1494" s="734" t="s">
        <v>10922</v>
      </c>
      <c r="BB1494" s="734"/>
      <c r="BC1494" s="735"/>
      <c r="BD1494" s="734"/>
      <c r="BE1494" s="735"/>
      <c r="BF1494" s="723"/>
      <c r="BG1494" s="746" t="s">
        <v>737</v>
      </c>
      <c r="BH1494" s="746"/>
      <c r="BI1494" s="747"/>
    </row>
    <row r="1495" spans="1:61" ht="40.15" customHeight="1">
      <c r="A1495" s="749">
        <v>640019246</v>
      </c>
      <c r="B1495" s="750">
        <v>64</v>
      </c>
      <c r="C1495" s="753" t="s">
        <v>884</v>
      </c>
      <c r="D1495" s="753"/>
      <c r="E1495" s="753" t="s">
        <v>885</v>
      </c>
      <c r="F1495" s="752"/>
      <c r="G1495" s="791" t="s">
        <v>907</v>
      </c>
      <c r="H1495" s="754" t="s">
        <v>748</v>
      </c>
      <c r="I1495" s="730">
        <v>207</v>
      </c>
      <c r="J1495" s="727" t="s">
        <v>908</v>
      </c>
      <c r="K1495" s="757" t="s">
        <v>10923</v>
      </c>
      <c r="L1495" s="758">
        <v>640018826</v>
      </c>
      <c r="M1495" s="733" t="s">
        <v>10924</v>
      </c>
      <c r="N1495" s="769" t="str">
        <f>M1495</f>
        <v>GCSMS AIDES / AIDANTS BASSE NAVARRE</v>
      </c>
      <c r="O1495" s="760"/>
      <c r="P1495" s="760" t="s">
        <v>752</v>
      </c>
      <c r="Q1495" s="736"/>
      <c r="R1495" s="736">
        <v>64640</v>
      </c>
      <c r="S1495" s="761" t="s">
        <v>753</v>
      </c>
      <c r="T1495" s="728" t="s">
        <v>722</v>
      </c>
      <c r="U1495" s="737" t="s">
        <v>10925</v>
      </c>
      <c r="V1495" s="736"/>
      <c r="W1495" s="736"/>
      <c r="X1495" s="736"/>
      <c r="Y1495" s="736"/>
      <c r="Z1495" s="736" t="s">
        <v>10926</v>
      </c>
      <c r="AA1495" s="736"/>
      <c r="AB1495" s="734" t="s">
        <v>10927</v>
      </c>
      <c r="AC1495" s="736"/>
      <c r="AD1495" s="736">
        <v>64120</v>
      </c>
      <c r="AE1495" s="734" t="s">
        <v>3410</v>
      </c>
      <c r="AF1495" s="736"/>
      <c r="AG1495" s="736"/>
      <c r="AH1495" s="736"/>
      <c r="AI1495" s="736"/>
      <c r="AJ1495" s="736"/>
      <c r="AK1495" s="736"/>
      <c r="AL1495" s="736"/>
      <c r="AM1495" s="763"/>
      <c r="AN1495" s="738"/>
      <c r="AO1495" s="764"/>
      <c r="AP1495" s="740" t="s">
        <v>737</v>
      </c>
      <c r="AQ1495" s="691" t="s">
        <v>737</v>
      </c>
      <c r="AR1495" s="691"/>
      <c r="AS1495" s="752"/>
      <c r="AT1495" s="691"/>
      <c r="AU1495" s="765" t="s">
        <v>763</v>
      </c>
      <c r="AV1495" s="765" t="s">
        <v>763</v>
      </c>
      <c r="AW1495" s="766" t="s">
        <v>764</v>
      </c>
      <c r="AX1495" s="765"/>
      <c r="AY1495" s="691"/>
      <c r="AZ1495" s="752"/>
      <c r="BA1495" s="734"/>
      <c r="BB1495" s="736"/>
      <c r="BC1495" s="736"/>
      <c r="BD1495" s="736"/>
      <c r="BE1495" s="833" t="s">
        <v>1761</v>
      </c>
      <c r="BF1495" s="794" t="s">
        <v>1984</v>
      </c>
      <c r="BG1495" s="746" t="s">
        <v>737</v>
      </c>
      <c r="BH1495" s="746"/>
      <c r="BI1495" s="747"/>
    </row>
    <row r="1496" spans="1:61" ht="40.15" customHeight="1">
      <c r="A1496" s="725">
        <v>860005198</v>
      </c>
      <c r="B1496" s="726">
        <v>86</v>
      </c>
      <c r="C1496" s="727" t="s">
        <v>713</v>
      </c>
      <c r="D1496" s="727"/>
      <c r="E1496" s="728" t="s">
        <v>714</v>
      </c>
      <c r="F1496" s="728"/>
      <c r="G1496" s="729" t="s">
        <v>715</v>
      </c>
      <c r="H1496" s="729" t="s">
        <v>715</v>
      </c>
      <c r="I1496" s="730">
        <v>437</v>
      </c>
      <c r="J1496" s="727" t="s">
        <v>990</v>
      </c>
      <c r="K1496" s="782" t="s">
        <v>10928</v>
      </c>
      <c r="L1496" s="732">
        <v>860011865</v>
      </c>
      <c r="M1496" s="733" t="s">
        <v>10929</v>
      </c>
      <c r="N1496" s="769" t="s">
        <v>10929</v>
      </c>
      <c r="O1496" s="734" t="s">
        <v>10930</v>
      </c>
      <c r="P1496" s="734"/>
      <c r="Q1496" s="735"/>
      <c r="R1496" s="736">
        <v>86580</v>
      </c>
      <c r="S1496" s="734" t="s">
        <v>10931</v>
      </c>
      <c r="T1496" s="728" t="s">
        <v>722</v>
      </c>
      <c r="U1496" s="737" t="s">
        <v>10932</v>
      </c>
      <c r="V1496" s="735"/>
      <c r="W1496" s="735"/>
      <c r="X1496" s="735"/>
      <c r="Y1496" s="735"/>
      <c r="Z1496" s="734" t="s">
        <v>10933</v>
      </c>
      <c r="AA1496" s="735"/>
      <c r="AB1496" s="734" t="s">
        <v>10930</v>
      </c>
      <c r="AC1496" s="734"/>
      <c r="AD1496" s="734">
        <v>86580</v>
      </c>
      <c r="AE1496" s="734" t="s">
        <v>10931</v>
      </c>
      <c r="AF1496" s="734" t="s">
        <v>10934</v>
      </c>
      <c r="AG1496" s="735"/>
      <c r="AH1496" s="735"/>
      <c r="AI1496" s="735"/>
      <c r="AJ1496" s="735"/>
      <c r="AK1496" s="735"/>
      <c r="AL1496" s="735"/>
      <c r="AM1496" s="738"/>
      <c r="AN1496" s="738"/>
      <c r="AO1496" s="739"/>
      <c r="AP1496" s="789" t="s">
        <v>734</v>
      </c>
      <c r="AQ1496" s="741" t="s">
        <v>734</v>
      </c>
      <c r="AR1496" s="742" t="s">
        <v>715</v>
      </c>
      <c r="AS1496" s="741" t="s">
        <v>10935</v>
      </c>
      <c r="AT1496" s="741"/>
      <c r="AU1496" s="743">
        <v>44562</v>
      </c>
      <c r="AV1496" s="743">
        <v>46387</v>
      </c>
      <c r="AW1496" s="744">
        <v>86</v>
      </c>
      <c r="AX1496" s="745">
        <v>44587</v>
      </c>
      <c r="AY1496" s="741" t="s">
        <v>869</v>
      </c>
      <c r="AZ1496" s="741" t="s">
        <v>737</v>
      </c>
      <c r="BA1496" s="734"/>
      <c r="BB1496" s="734"/>
      <c r="BC1496" s="735"/>
      <c r="BD1496" s="734"/>
      <c r="BE1496" s="735" t="s">
        <v>855</v>
      </c>
      <c r="BF1496" s="723" t="s">
        <v>738</v>
      </c>
      <c r="BG1496" s="746" t="s">
        <v>737</v>
      </c>
      <c r="BH1496" s="746"/>
      <c r="BI1496" s="747"/>
    </row>
    <row r="1497" spans="1:61" ht="98.25" customHeight="1">
      <c r="A1497" s="795">
        <v>870017308</v>
      </c>
      <c r="B1497" s="796">
        <v>87</v>
      </c>
      <c r="C1497" s="734" t="s">
        <v>745</v>
      </c>
      <c r="D1497" s="727"/>
      <c r="E1497" s="797" t="s">
        <v>858</v>
      </c>
      <c r="F1497" s="797"/>
      <c r="G1497" s="791" t="s">
        <v>715</v>
      </c>
      <c r="H1497" s="791" t="s">
        <v>715</v>
      </c>
      <c r="I1497" s="730">
        <v>182</v>
      </c>
      <c r="J1497" s="733" t="s">
        <v>716</v>
      </c>
      <c r="K1497" s="769" t="s">
        <v>10936</v>
      </c>
      <c r="L1497" s="800">
        <v>860011865</v>
      </c>
      <c r="M1497" s="733" t="s">
        <v>10929</v>
      </c>
      <c r="N1497" s="769" t="s">
        <v>10929</v>
      </c>
      <c r="O1497" s="734" t="s">
        <v>10937</v>
      </c>
      <c r="P1497" s="734"/>
      <c r="Q1497" s="734"/>
      <c r="R1497" s="736">
        <v>87000</v>
      </c>
      <c r="S1497" s="734" t="s">
        <v>1877</v>
      </c>
      <c r="T1497" s="728" t="s">
        <v>722</v>
      </c>
      <c r="U1497" s="737" t="s">
        <v>10938</v>
      </c>
      <c r="V1497" s="734"/>
      <c r="W1497" s="734"/>
      <c r="X1497" s="734"/>
      <c r="Y1497" s="734"/>
      <c r="Z1497" s="734" t="s">
        <v>10939</v>
      </c>
      <c r="AA1497" s="801"/>
      <c r="AB1497" s="734" t="s">
        <v>10930</v>
      </c>
      <c r="AC1497" s="734"/>
      <c r="AD1497" s="734">
        <v>86580</v>
      </c>
      <c r="AE1497" s="734" t="s">
        <v>10931</v>
      </c>
      <c r="AF1497" s="734" t="s">
        <v>10934</v>
      </c>
      <c r="AG1497" s="734"/>
      <c r="AH1497" s="734"/>
      <c r="AI1497" s="734"/>
      <c r="AJ1497" s="734"/>
      <c r="AK1497" s="734"/>
      <c r="AL1497" s="734"/>
      <c r="AM1497" s="738"/>
      <c r="AN1497" s="738"/>
      <c r="AO1497" s="739"/>
      <c r="AP1497" s="740" t="s">
        <v>737</v>
      </c>
      <c r="AQ1497" s="718" t="s">
        <v>737</v>
      </c>
      <c r="AR1497" s="691"/>
      <c r="AS1497" s="691"/>
      <c r="AT1497" s="718"/>
      <c r="AU1497" s="765" t="s">
        <v>763</v>
      </c>
      <c r="AV1497" s="765" t="s">
        <v>763</v>
      </c>
      <c r="AW1497" s="766" t="s">
        <v>763</v>
      </c>
      <c r="AX1497" s="739"/>
      <c r="AY1497" s="691"/>
      <c r="AZ1497" s="691"/>
      <c r="BA1497" s="734"/>
      <c r="BB1497" s="734" t="s">
        <v>10940</v>
      </c>
      <c r="BC1497" s="734"/>
      <c r="BD1497" s="734"/>
      <c r="BE1497" s="767" t="s">
        <v>765</v>
      </c>
      <c r="BF1497" s="804" t="s">
        <v>871</v>
      </c>
      <c r="BG1497" s="746" t="s">
        <v>737</v>
      </c>
      <c r="BH1497" s="746"/>
      <c r="BI1497" s="747"/>
    </row>
    <row r="1498" spans="1:61" ht="55.5" customHeight="1">
      <c r="A1498" s="749">
        <v>470011248</v>
      </c>
      <c r="B1498" s="849">
        <v>47</v>
      </c>
      <c r="C1498" s="727" t="s">
        <v>999</v>
      </c>
      <c r="D1498" s="727"/>
      <c r="E1498" s="753" t="s">
        <v>1714</v>
      </c>
      <c r="F1498" s="753"/>
      <c r="G1498" s="736" t="s">
        <v>2171</v>
      </c>
      <c r="H1498" s="754" t="s">
        <v>748</v>
      </c>
      <c r="I1498" s="770">
        <v>354</v>
      </c>
      <c r="J1498" s="771" t="s">
        <v>771</v>
      </c>
      <c r="K1498" s="757" t="s">
        <v>10941</v>
      </c>
      <c r="L1498" s="758">
        <v>470015371</v>
      </c>
      <c r="M1498" s="733" t="s">
        <v>10942</v>
      </c>
      <c r="N1498" s="769" t="s">
        <v>10943</v>
      </c>
      <c r="O1498" s="791" t="s">
        <v>10944</v>
      </c>
      <c r="P1498" s="760"/>
      <c r="Q1498" s="736"/>
      <c r="R1498" s="736">
        <v>47700</v>
      </c>
      <c r="S1498" s="761" t="s">
        <v>8808</v>
      </c>
      <c r="T1498" s="728" t="s">
        <v>722</v>
      </c>
      <c r="U1498" s="737" t="s">
        <v>10945</v>
      </c>
      <c r="V1498" s="736"/>
      <c r="W1498" s="736"/>
      <c r="X1498" s="736"/>
      <c r="Y1498" s="736"/>
      <c r="Z1498" s="736" t="s">
        <v>10946</v>
      </c>
      <c r="AA1498" s="736"/>
      <c r="AB1498" s="734" t="s">
        <v>10947</v>
      </c>
      <c r="AC1498" s="736"/>
      <c r="AD1498" s="736">
        <v>47200</v>
      </c>
      <c r="AE1498" s="734" t="s">
        <v>2250</v>
      </c>
      <c r="AF1498" s="736" t="s">
        <v>1114</v>
      </c>
      <c r="AG1498" s="736"/>
      <c r="AH1498" s="736"/>
      <c r="AI1498" s="736"/>
      <c r="AJ1498" s="736"/>
      <c r="AK1498" s="736"/>
      <c r="AL1498" s="736"/>
      <c r="AM1498" s="763"/>
      <c r="AN1498" s="738"/>
      <c r="AO1498" s="764"/>
      <c r="AP1498" s="691" t="s">
        <v>737</v>
      </c>
      <c r="AQ1498" s="740" t="s">
        <v>737</v>
      </c>
      <c r="AR1498" s="691"/>
      <c r="AS1498" s="691"/>
      <c r="AT1498" s="740"/>
      <c r="AU1498" s="765" t="s">
        <v>763</v>
      </c>
      <c r="AV1498" s="765" t="s">
        <v>763</v>
      </c>
      <c r="AW1498" s="766" t="s">
        <v>763</v>
      </c>
      <c r="AX1498" s="765"/>
      <c r="AY1498" s="691"/>
      <c r="AZ1498" s="752"/>
      <c r="BA1498" s="734" t="s">
        <v>778</v>
      </c>
      <c r="BB1498" s="734" t="s">
        <v>10948</v>
      </c>
      <c r="BC1498" s="736"/>
      <c r="BD1498" s="736"/>
      <c r="BE1498" s="734" t="s">
        <v>1451</v>
      </c>
      <c r="BF1498" s="794" t="s">
        <v>1723</v>
      </c>
      <c r="BG1498" s="746" t="s">
        <v>737</v>
      </c>
      <c r="BH1498" s="746"/>
      <c r="BI1498" s="747"/>
    </row>
    <row r="1499" spans="1:61" ht="40.15" customHeight="1">
      <c r="A1499" s="749">
        <v>330790908</v>
      </c>
      <c r="B1499" s="825">
        <v>33</v>
      </c>
      <c r="C1499" s="751" t="s">
        <v>1358</v>
      </c>
      <c r="D1499" s="752"/>
      <c r="E1499" s="727" t="s">
        <v>1411</v>
      </c>
      <c r="F1499" s="899"/>
      <c r="G1499" s="736" t="s">
        <v>827</v>
      </c>
      <c r="H1499" s="754" t="s">
        <v>748</v>
      </c>
      <c r="I1499" s="770">
        <v>354</v>
      </c>
      <c r="J1499" s="771" t="s">
        <v>771</v>
      </c>
      <c r="K1499" s="757" t="s">
        <v>10949</v>
      </c>
      <c r="L1499" s="758">
        <v>330028259</v>
      </c>
      <c r="M1499" s="733" t="s">
        <v>10950</v>
      </c>
      <c r="N1499" s="769" t="s">
        <v>10951</v>
      </c>
      <c r="O1499" s="760" t="s">
        <v>10952</v>
      </c>
      <c r="P1499" s="760" t="s">
        <v>10953</v>
      </c>
      <c r="Q1499" s="736"/>
      <c r="R1499" s="736">
        <v>33520</v>
      </c>
      <c r="S1499" s="761" t="s">
        <v>10954</v>
      </c>
      <c r="T1499" s="728" t="s">
        <v>6571</v>
      </c>
      <c r="U1499" s="737" t="s">
        <v>10955</v>
      </c>
      <c r="V1499" s="736"/>
      <c r="W1499" s="736"/>
      <c r="X1499" s="736"/>
      <c r="Y1499" s="736"/>
      <c r="Z1499" s="736" t="s">
        <v>10956</v>
      </c>
      <c r="AA1499" s="736"/>
      <c r="AB1499" s="734" t="s">
        <v>10957</v>
      </c>
      <c r="AC1499" s="734" t="s">
        <v>10958</v>
      </c>
      <c r="AD1499" s="736">
        <v>33520</v>
      </c>
      <c r="AE1499" s="734" t="s">
        <v>10954</v>
      </c>
      <c r="AF1499" s="736"/>
      <c r="AG1499" s="736"/>
      <c r="AH1499" s="736"/>
      <c r="AI1499" s="736"/>
      <c r="AJ1499" s="736"/>
      <c r="AK1499" s="736"/>
      <c r="AL1499" s="736"/>
      <c r="AM1499" s="763"/>
      <c r="AN1499" s="738"/>
      <c r="AO1499" s="764"/>
      <c r="AP1499" s="691" t="s">
        <v>737</v>
      </c>
      <c r="AQ1499" s="691" t="s">
        <v>737</v>
      </c>
      <c r="AR1499" s="691"/>
      <c r="AS1499" s="752"/>
      <c r="AT1499" s="691"/>
      <c r="AU1499" s="765" t="s">
        <v>763</v>
      </c>
      <c r="AV1499" s="765" t="s">
        <v>763</v>
      </c>
      <c r="AW1499" s="766" t="s">
        <v>763</v>
      </c>
      <c r="AX1499" s="765"/>
      <c r="AY1499" s="691"/>
      <c r="AZ1499" s="752"/>
      <c r="BA1499" s="734"/>
      <c r="BB1499" s="736"/>
      <c r="BC1499" s="736"/>
      <c r="BD1499" s="736"/>
      <c r="BE1499" s="767" t="s">
        <v>1941</v>
      </c>
      <c r="BF1499" s="753" t="s">
        <v>1942</v>
      </c>
      <c r="BG1499" s="746" t="s">
        <v>737</v>
      </c>
      <c r="BH1499" s="746"/>
      <c r="BI1499" s="747"/>
    </row>
    <row r="1500" spans="1:61" ht="40.15" customHeight="1">
      <c r="A1500" s="828">
        <v>170021190</v>
      </c>
      <c r="B1500" s="834">
        <v>17</v>
      </c>
      <c r="C1500" s="751" t="s">
        <v>1277</v>
      </c>
      <c r="D1500" s="728"/>
      <c r="E1500" s="753" t="s">
        <v>1435</v>
      </c>
      <c r="F1500" s="785"/>
      <c r="G1500" s="736" t="s">
        <v>715</v>
      </c>
      <c r="H1500" s="736" t="s">
        <v>715</v>
      </c>
      <c r="I1500" s="773">
        <v>437</v>
      </c>
      <c r="J1500" s="734" t="s">
        <v>990</v>
      </c>
      <c r="K1500" s="799" t="s">
        <v>10959</v>
      </c>
      <c r="L1500" s="786">
        <v>170000384</v>
      </c>
      <c r="M1500" s="733" t="s">
        <v>10960</v>
      </c>
      <c r="N1500" s="1039" t="s">
        <v>10961</v>
      </c>
      <c r="O1500" s="734" t="s">
        <v>10962</v>
      </c>
      <c r="P1500" s="734"/>
      <c r="Q1500" s="760"/>
      <c r="R1500" s="736">
        <v>17160</v>
      </c>
      <c r="S1500" s="760" t="s">
        <v>10963</v>
      </c>
      <c r="T1500" s="728" t="s">
        <v>6571</v>
      </c>
      <c r="U1500" s="737" t="s">
        <v>10964</v>
      </c>
      <c r="V1500" s="736"/>
      <c r="W1500" s="734"/>
      <c r="X1500" s="736"/>
      <c r="Y1500" s="736"/>
      <c r="Z1500" s="736" t="s">
        <v>10965</v>
      </c>
      <c r="AA1500" s="736"/>
      <c r="AB1500" s="734" t="s">
        <v>10962</v>
      </c>
      <c r="AC1500" s="736"/>
      <c r="AD1500" s="736">
        <v>17160</v>
      </c>
      <c r="AE1500" s="734" t="s">
        <v>10963</v>
      </c>
      <c r="AF1500" s="736" t="s">
        <v>10965</v>
      </c>
      <c r="AG1500" s="1040"/>
      <c r="AH1500" s="1040"/>
      <c r="AI1500" s="1040"/>
      <c r="AJ1500" s="1040"/>
      <c r="AK1500" s="1040"/>
      <c r="AL1500" s="1040"/>
      <c r="AM1500" s="763"/>
      <c r="AN1500" s="738"/>
      <c r="AO1500" s="765"/>
      <c r="AP1500" s="789" t="s">
        <v>734</v>
      </c>
      <c r="AQ1500" s="775" t="s">
        <v>734</v>
      </c>
      <c r="AR1500" s="742" t="s">
        <v>715</v>
      </c>
      <c r="AS1500" s="775" t="s">
        <v>10966</v>
      </c>
      <c r="AT1500" s="742"/>
      <c r="AU1500" s="743">
        <v>44197</v>
      </c>
      <c r="AV1500" s="743">
        <v>46023</v>
      </c>
      <c r="AW1500" s="744" t="s">
        <v>2484</v>
      </c>
      <c r="AX1500" s="743">
        <v>44298</v>
      </c>
      <c r="AY1500" s="742" t="s">
        <v>869</v>
      </c>
      <c r="AZ1500" s="775" t="s">
        <v>734</v>
      </c>
      <c r="BA1500" s="791"/>
      <c r="BB1500" s="793"/>
      <c r="BC1500" s="793" t="s">
        <v>1450</v>
      </c>
      <c r="BD1500" s="793"/>
      <c r="BE1500" s="791" t="s">
        <v>825</v>
      </c>
      <c r="BF1500" s="785" t="s">
        <v>1452</v>
      </c>
      <c r="BG1500" s="746" t="s">
        <v>737</v>
      </c>
      <c r="BH1500" s="746"/>
      <c r="BI1500" s="747"/>
    </row>
    <row r="1501" spans="1:61" ht="40.15" customHeight="1">
      <c r="A1501" s="846">
        <v>170021638</v>
      </c>
      <c r="B1501" s="834">
        <v>17</v>
      </c>
      <c r="C1501" s="751" t="s">
        <v>1277</v>
      </c>
      <c r="D1501" s="753"/>
      <c r="E1501" s="753" t="s">
        <v>1435</v>
      </c>
      <c r="F1501" s="785"/>
      <c r="G1501" s="754" t="s">
        <v>747</v>
      </c>
      <c r="H1501" s="754" t="s">
        <v>748</v>
      </c>
      <c r="I1501" s="847">
        <v>500</v>
      </c>
      <c r="J1501" s="843" t="s">
        <v>749</v>
      </c>
      <c r="K1501" s="856" t="s">
        <v>10967</v>
      </c>
      <c r="L1501" s="786">
        <v>170000384</v>
      </c>
      <c r="M1501" s="733" t="s">
        <v>10960</v>
      </c>
      <c r="N1501" s="1039" t="s">
        <v>10961</v>
      </c>
      <c r="O1501" s="734" t="s">
        <v>10962</v>
      </c>
      <c r="P1501" s="734"/>
      <c r="Q1501" s="760"/>
      <c r="R1501" s="736">
        <v>17160</v>
      </c>
      <c r="S1501" s="760" t="s">
        <v>10963</v>
      </c>
      <c r="T1501" s="728" t="s">
        <v>6571</v>
      </c>
      <c r="U1501" s="737" t="s">
        <v>10964</v>
      </c>
      <c r="V1501" s="736" t="s">
        <v>813</v>
      </c>
      <c r="W1501" s="734" t="s">
        <v>10968</v>
      </c>
      <c r="X1501" s="736" t="s">
        <v>10191</v>
      </c>
      <c r="Y1501" s="736" t="s">
        <v>954</v>
      </c>
      <c r="Z1501" s="736" t="s">
        <v>10965</v>
      </c>
      <c r="AA1501" s="736"/>
      <c r="AB1501" s="734" t="s">
        <v>10962</v>
      </c>
      <c r="AC1501" s="736"/>
      <c r="AD1501" s="736">
        <v>17160</v>
      </c>
      <c r="AE1501" s="734" t="s">
        <v>10963</v>
      </c>
      <c r="AF1501" s="736" t="s">
        <v>10965</v>
      </c>
      <c r="AG1501" s="1050"/>
      <c r="AH1501" s="1050"/>
      <c r="AI1501" s="1050"/>
      <c r="AJ1501" s="1050"/>
      <c r="AK1501" s="1050"/>
      <c r="AL1501" s="1050"/>
      <c r="AM1501" s="763"/>
      <c r="AN1501" s="738"/>
      <c r="AO1501" s="739"/>
      <c r="AP1501" s="691" t="s">
        <v>734</v>
      </c>
      <c r="AQ1501" s="775" t="s">
        <v>734</v>
      </c>
      <c r="AR1501" s="742" t="s">
        <v>748</v>
      </c>
      <c r="AS1501" s="775" t="s">
        <v>10969</v>
      </c>
      <c r="AT1501" s="742"/>
      <c r="AU1501" s="743">
        <v>43831</v>
      </c>
      <c r="AV1501" s="743">
        <v>45657</v>
      </c>
      <c r="AW1501" s="744" t="s">
        <v>2484</v>
      </c>
      <c r="AX1501" s="743">
        <v>44095</v>
      </c>
      <c r="AY1501" s="712" t="s">
        <v>10970</v>
      </c>
      <c r="AZ1501" s="775" t="s">
        <v>734</v>
      </c>
      <c r="BA1501" s="791"/>
      <c r="BB1501" s="793"/>
      <c r="BC1501" s="793" t="s">
        <v>1713</v>
      </c>
      <c r="BD1501" s="793"/>
      <c r="BE1501" s="767" t="s">
        <v>825</v>
      </c>
      <c r="BF1501" s="785" t="s">
        <v>1452</v>
      </c>
      <c r="BG1501" s="746" t="s">
        <v>737</v>
      </c>
      <c r="BH1501" s="746"/>
      <c r="BI1501" s="747"/>
    </row>
    <row r="1502" spans="1:61" ht="40.15" customHeight="1">
      <c r="A1502" s="846">
        <v>170781140</v>
      </c>
      <c r="B1502" s="834">
        <v>17</v>
      </c>
      <c r="C1502" s="751" t="s">
        <v>1277</v>
      </c>
      <c r="D1502" s="753"/>
      <c r="E1502" s="753" t="s">
        <v>1435</v>
      </c>
      <c r="F1502" s="785"/>
      <c r="G1502" s="754" t="s">
        <v>747</v>
      </c>
      <c r="H1502" s="754" t="s">
        <v>748</v>
      </c>
      <c r="I1502" s="847">
        <v>500</v>
      </c>
      <c r="J1502" s="843" t="s">
        <v>749</v>
      </c>
      <c r="K1502" s="848" t="s">
        <v>10971</v>
      </c>
      <c r="L1502" s="786">
        <v>170000384</v>
      </c>
      <c r="M1502" s="733" t="s">
        <v>10960</v>
      </c>
      <c r="N1502" s="1039" t="s">
        <v>10961</v>
      </c>
      <c r="O1502" s="734" t="s">
        <v>10962</v>
      </c>
      <c r="P1502" s="734"/>
      <c r="Q1502" s="760"/>
      <c r="R1502" s="736">
        <v>17160</v>
      </c>
      <c r="S1502" s="760" t="s">
        <v>10963</v>
      </c>
      <c r="T1502" s="728" t="s">
        <v>6571</v>
      </c>
      <c r="U1502" s="737" t="s">
        <v>10964</v>
      </c>
      <c r="V1502" s="736" t="s">
        <v>813</v>
      </c>
      <c r="W1502" s="734" t="s">
        <v>10968</v>
      </c>
      <c r="X1502" s="736" t="s">
        <v>10191</v>
      </c>
      <c r="Y1502" s="736" t="s">
        <v>954</v>
      </c>
      <c r="Z1502" s="736" t="s">
        <v>10965</v>
      </c>
      <c r="AA1502" s="736"/>
      <c r="AB1502" s="734" t="s">
        <v>10962</v>
      </c>
      <c r="AC1502" s="736"/>
      <c r="AD1502" s="736">
        <v>17160</v>
      </c>
      <c r="AE1502" s="734" t="s">
        <v>10963</v>
      </c>
      <c r="AF1502" s="736" t="s">
        <v>10965</v>
      </c>
      <c r="AG1502" s="1050"/>
      <c r="AH1502" s="1050"/>
      <c r="AI1502" s="1050"/>
      <c r="AJ1502" s="1050"/>
      <c r="AK1502" s="1050"/>
      <c r="AL1502" s="1050"/>
      <c r="AM1502" s="763"/>
      <c r="AN1502" s="738"/>
      <c r="AO1502" s="739"/>
      <c r="AP1502" s="691" t="s">
        <v>734</v>
      </c>
      <c r="AQ1502" s="775" t="s">
        <v>734</v>
      </c>
      <c r="AR1502" s="742" t="s">
        <v>748</v>
      </c>
      <c r="AS1502" s="775" t="s">
        <v>10969</v>
      </c>
      <c r="AT1502" s="742"/>
      <c r="AU1502" s="743">
        <v>43831</v>
      </c>
      <c r="AV1502" s="743">
        <v>45657</v>
      </c>
      <c r="AW1502" s="744" t="s">
        <v>2484</v>
      </c>
      <c r="AX1502" s="743">
        <v>44095</v>
      </c>
      <c r="AY1502" s="712" t="s">
        <v>10970</v>
      </c>
      <c r="AZ1502" s="775" t="s">
        <v>734</v>
      </c>
      <c r="BA1502" s="791"/>
      <c r="BB1502" s="793"/>
      <c r="BC1502" s="793" t="s">
        <v>1713</v>
      </c>
      <c r="BD1502" s="793"/>
      <c r="BE1502" s="767" t="s">
        <v>825</v>
      </c>
      <c r="BF1502" s="785" t="s">
        <v>1452</v>
      </c>
      <c r="BG1502" s="746" t="s">
        <v>737</v>
      </c>
      <c r="BH1502" s="746"/>
      <c r="BI1502" s="747"/>
    </row>
    <row r="1503" spans="1:61" ht="88.5" customHeight="1">
      <c r="A1503" s="846">
        <v>170783526</v>
      </c>
      <c r="B1503" s="834">
        <v>17</v>
      </c>
      <c r="C1503" s="751" t="s">
        <v>1277</v>
      </c>
      <c r="D1503" s="753"/>
      <c r="E1503" s="753" t="s">
        <v>1435</v>
      </c>
      <c r="F1503" s="785"/>
      <c r="G1503" s="754" t="s">
        <v>747</v>
      </c>
      <c r="H1503" s="754" t="s">
        <v>748</v>
      </c>
      <c r="I1503" s="847">
        <v>500</v>
      </c>
      <c r="J1503" s="843" t="s">
        <v>749</v>
      </c>
      <c r="K1503" s="848" t="s">
        <v>10972</v>
      </c>
      <c r="L1503" s="786">
        <v>170000731</v>
      </c>
      <c r="M1503" s="1023" t="s">
        <v>10973</v>
      </c>
      <c r="N1503" s="1039" t="s">
        <v>10961</v>
      </c>
      <c r="O1503" s="734" t="s">
        <v>10974</v>
      </c>
      <c r="P1503" s="734"/>
      <c r="Q1503" s="760"/>
      <c r="R1503" s="736">
        <v>17350</v>
      </c>
      <c r="S1503" s="760" t="s">
        <v>1501</v>
      </c>
      <c r="T1503" s="728" t="s">
        <v>6571</v>
      </c>
      <c r="U1503" s="737" t="s">
        <v>10975</v>
      </c>
      <c r="V1503" s="736" t="s">
        <v>813</v>
      </c>
      <c r="W1503" s="734" t="s">
        <v>10968</v>
      </c>
      <c r="X1503" s="736" t="s">
        <v>10191</v>
      </c>
      <c r="Y1503" s="736" t="s">
        <v>954</v>
      </c>
      <c r="Z1503" s="736" t="s">
        <v>10976</v>
      </c>
      <c r="AA1503" s="736"/>
      <c r="AB1503" s="734" t="s">
        <v>10977</v>
      </c>
      <c r="AC1503" s="736"/>
      <c r="AD1503" s="736">
        <v>17350</v>
      </c>
      <c r="AE1503" s="734" t="s">
        <v>10978</v>
      </c>
      <c r="AF1503" s="736" t="s">
        <v>10976</v>
      </c>
      <c r="AG1503" s="1050"/>
      <c r="AH1503" s="1050"/>
      <c r="AI1503" s="1050"/>
      <c r="AJ1503" s="1050"/>
      <c r="AK1503" s="1050"/>
      <c r="AL1503" s="1050"/>
      <c r="AM1503" s="763"/>
      <c r="AN1503" s="738"/>
      <c r="AO1503" s="739"/>
      <c r="AP1503" s="691" t="s">
        <v>734</v>
      </c>
      <c r="AQ1503" s="775" t="s">
        <v>734</v>
      </c>
      <c r="AR1503" s="742" t="s">
        <v>1757</v>
      </c>
      <c r="AS1503" s="775" t="s">
        <v>10979</v>
      </c>
      <c r="AT1503" s="742"/>
      <c r="AU1503" s="743">
        <v>43831</v>
      </c>
      <c r="AV1503" s="743">
        <v>45658</v>
      </c>
      <c r="AW1503" s="744">
        <v>17</v>
      </c>
      <c r="AX1503" s="743">
        <v>44193</v>
      </c>
      <c r="AY1503" s="712" t="s">
        <v>10980</v>
      </c>
      <c r="AZ1503" s="775" t="s">
        <v>734</v>
      </c>
      <c r="BA1503" s="791"/>
      <c r="BB1503" s="773" t="s">
        <v>10981</v>
      </c>
      <c r="BC1503" s="793" t="s">
        <v>1713</v>
      </c>
      <c r="BD1503" s="793"/>
      <c r="BE1503" s="767" t="s">
        <v>825</v>
      </c>
      <c r="BF1503" s="785" t="s">
        <v>1452</v>
      </c>
      <c r="BG1503" s="746" t="s">
        <v>737</v>
      </c>
      <c r="BH1503" s="746"/>
      <c r="BI1503" s="747"/>
    </row>
    <row r="1504" spans="1:61" ht="76.5" customHeight="1">
      <c r="A1504" s="783">
        <v>170791958</v>
      </c>
      <c r="B1504" s="834">
        <v>17</v>
      </c>
      <c r="C1504" s="751" t="s">
        <v>1277</v>
      </c>
      <c r="D1504" s="728"/>
      <c r="E1504" s="753" t="s">
        <v>1435</v>
      </c>
      <c r="F1504" s="785"/>
      <c r="G1504" s="771" t="s">
        <v>827</v>
      </c>
      <c r="H1504" s="771" t="s">
        <v>748</v>
      </c>
      <c r="I1504" s="770">
        <v>354</v>
      </c>
      <c r="J1504" s="771" t="s">
        <v>771</v>
      </c>
      <c r="K1504" s="769" t="s">
        <v>10982</v>
      </c>
      <c r="L1504" s="786">
        <v>170000731</v>
      </c>
      <c r="M1504" s="1023" t="s">
        <v>10973</v>
      </c>
      <c r="N1504" s="1039" t="s">
        <v>10961</v>
      </c>
      <c r="O1504" s="734" t="s">
        <v>10983</v>
      </c>
      <c r="P1504" s="734"/>
      <c r="Q1504" s="787"/>
      <c r="R1504" s="736">
        <v>17350</v>
      </c>
      <c r="S1504" s="787" t="s">
        <v>1501</v>
      </c>
      <c r="T1504" s="728" t="s">
        <v>6571</v>
      </c>
      <c r="U1504" s="737" t="s">
        <v>10984</v>
      </c>
      <c r="V1504" s="736" t="s">
        <v>724</v>
      </c>
      <c r="W1504" s="734" t="s">
        <v>10985</v>
      </c>
      <c r="X1504" s="736" t="s">
        <v>10986</v>
      </c>
      <c r="Y1504" s="736" t="s">
        <v>727</v>
      </c>
      <c r="Z1504" s="736" t="s">
        <v>10976</v>
      </c>
      <c r="AA1504" s="736"/>
      <c r="AB1504" s="734" t="s">
        <v>10987</v>
      </c>
      <c r="AC1504" s="736"/>
      <c r="AD1504" s="736">
        <v>17350</v>
      </c>
      <c r="AE1504" s="734" t="s">
        <v>10978</v>
      </c>
      <c r="AF1504" s="736" t="s">
        <v>10976</v>
      </c>
      <c r="AG1504" s="1040"/>
      <c r="AH1504" s="1040"/>
      <c r="AI1504" s="1040"/>
      <c r="AJ1504" s="1040"/>
      <c r="AK1504" s="1040"/>
      <c r="AL1504" s="1040"/>
      <c r="AM1504" s="763"/>
      <c r="AN1504" s="738"/>
      <c r="AO1504" s="765"/>
      <c r="AP1504" s="789" t="s">
        <v>734</v>
      </c>
      <c r="AQ1504" s="775" t="s">
        <v>734</v>
      </c>
      <c r="AR1504" s="742" t="s">
        <v>1757</v>
      </c>
      <c r="AS1504" s="775" t="s">
        <v>10979</v>
      </c>
      <c r="AT1504" s="742"/>
      <c r="AU1504" s="743">
        <v>43831</v>
      </c>
      <c r="AV1504" s="743">
        <v>45658</v>
      </c>
      <c r="AW1504" s="744">
        <v>17</v>
      </c>
      <c r="AX1504" s="743">
        <v>44193</v>
      </c>
      <c r="AY1504" s="712" t="s">
        <v>10980</v>
      </c>
      <c r="AZ1504" s="775" t="s">
        <v>734</v>
      </c>
      <c r="BA1504" s="791"/>
      <c r="BB1504" s="773" t="s">
        <v>10981</v>
      </c>
      <c r="BC1504" s="793" t="s">
        <v>1713</v>
      </c>
      <c r="BD1504" s="793"/>
      <c r="BE1504" s="791" t="s">
        <v>825</v>
      </c>
      <c r="BF1504" s="785" t="s">
        <v>1452</v>
      </c>
      <c r="BG1504" s="746" t="s">
        <v>737</v>
      </c>
      <c r="BH1504" s="746"/>
      <c r="BI1504" s="747"/>
    </row>
    <row r="1505" spans="1:61" ht="57" customHeight="1">
      <c r="A1505" s="828">
        <v>170009229</v>
      </c>
      <c r="B1505" s="834">
        <v>17</v>
      </c>
      <c r="C1505" s="751" t="s">
        <v>1277</v>
      </c>
      <c r="D1505" s="728"/>
      <c r="E1505" s="753" t="s">
        <v>1435</v>
      </c>
      <c r="F1505" s="785"/>
      <c r="G1505" s="736" t="s">
        <v>715</v>
      </c>
      <c r="H1505" s="736" t="s">
        <v>715</v>
      </c>
      <c r="I1505" s="773">
        <v>190</v>
      </c>
      <c r="J1505" s="734" t="s">
        <v>739</v>
      </c>
      <c r="K1505" s="769" t="s">
        <v>10988</v>
      </c>
      <c r="L1505" s="786">
        <v>170780175</v>
      </c>
      <c r="M1505" s="733" t="s">
        <v>10989</v>
      </c>
      <c r="N1505" s="769" t="s">
        <v>10961</v>
      </c>
      <c r="O1505" s="734" t="s">
        <v>10990</v>
      </c>
      <c r="P1505" s="734" t="s">
        <v>10991</v>
      </c>
      <c r="Q1505" s="734"/>
      <c r="R1505" s="736">
        <v>17108</v>
      </c>
      <c r="S1505" s="760" t="s">
        <v>5537</v>
      </c>
      <c r="T1505" s="728" t="s">
        <v>879</v>
      </c>
      <c r="U1505" s="737" t="s">
        <v>10992</v>
      </c>
      <c r="V1505" s="736"/>
      <c r="W1505" s="734"/>
      <c r="X1505" s="736"/>
      <c r="Y1505" s="736"/>
      <c r="Z1505" s="736" t="s">
        <v>10993</v>
      </c>
      <c r="AA1505" s="736"/>
      <c r="AB1505" s="734" t="s">
        <v>10994</v>
      </c>
      <c r="AC1505" s="736" t="s">
        <v>10995</v>
      </c>
      <c r="AD1505" s="736">
        <v>17108</v>
      </c>
      <c r="AE1505" s="734" t="s">
        <v>5537</v>
      </c>
      <c r="AF1505" s="736" t="s">
        <v>10996</v>
      </c>
      <c r="AG1505" s="734"/>
      <c r="AH1505" s="734"/>
      <c r="AI1505" s="734"/>
      <c r="AJ1505" s="734"/>
      <c r="AK1505" s="734"/>
      <c r="AL1505" s="734"/>
      <c r="AM1505" s="763"/>
      <c r="AN1505" s="738"/>
      <c r="AO1505" s="765"/>
      <c r="AP1505" s="740" t="s">
        <v>734</v>
      </c>
      <c r="AQ1505" s="775" t="s">
        <v>734</v>
      </c>
      <c r="AR1505" s="742" t="s">
        <v>715</v>
      </c>
      <c r="AS1505" s="775" t="s">
        <v>10997</v>
      </c>
      <c r="AT1505" s="742"/>
      <c r="AU1505" s="743">
        <v>44197</v>
      </c>
      <c r="AV1505" s="743">
        <v>46387</v>
      </c>
      <c r="AW1505" s="744">
        <v>17</v>
      </c>
      <c r="AX1505" s="743">
        <v>44420</v>
      </c>
      <c r="AY1505" s="742" t="s">
        <v>10998</v>
      </c>
      <c r="AZ1505" s="775" t="s">
        <v>734</v>
      </c>
      <c r="BA1505" s="791" t="s">
        <v>10999</v>
      </c>
      <c r="BB1505" s="793"/>
      <c r="BC1505" s="793" t="s">
        <v>1450</v>
      </c>
      <c r="BD1505" s="793"/>
      <c r="BE1505" s="791" t="s">
        <v>1277</v>
      </c>
      <c r="BF1505" s="785" t="s">
        <v>1452</v>
      </c>
      <c r="BG1505" s="746" t="s">
        <v>737</v>
      </c>
      <c r="BH1505" s="746"/>
      <c r="BI1505" s="747"/>
    </row>
    <row r="1506" spans="1:61" ht="61.5" customHeight="1">
      <c r="A1506" s="828">
        <v>170009773</v>
      </c>
      <c r="B1506" s="834">
        <v>17</v>
      </c>
      <c r="C1506" s="751" t="s">
        <v>1277</v>
      </c>
      <c r="D1506" s="728"/>
      <c r="E1506" s="753" t="s">
        <v>1435</v>
      </c>
      <c r="F1506" s="785"/>
      <c r="G1506" s="736" t="s">
        <v>715</v>
      </c>
      <c r="H1506" s="736" t="s">
        <v>715</v>
      </c>
      <c r="I1506" s="773">
        <v>448</v>
      </c>
      <c r="J1506" s="734" t="s">
        <v>1018</v>
      </c>
      <c r="K1506" s="799" t="s">
        <v>11000</v>
      </c>
      <c r="L1506" s="786">
        <v>170780175</v>
      </c>
      <c r="M1506" s="733" t="s">
        <v>10989</v>
      </c>
      <c r="N1506" s="769" t="s">
        <v>10961</v>
      </c>
      <c r="O1506" s="734" t="s">
        <v>11001</v>
      </c>
      <c r="P1506" s="734"/>
      <c r="Q1506" s="760"/>
      <c r="R1506" s="736">
        <v>17100</v>
      </c>
      <c r="S1506" s="760" t="s">
        <v>11002</v>
      </c>
      <c r="T1506" s="728" t="s">
        <v>879</v>
      </c>
      <c r="U1506" s="737" t="s">
        <v>11003</v>
      </c>
      <c r="V1506" s="736"/>
      <c r="W1506" s="734"/>
      <c r="X1506" s="736"/>
      <c r="Y1506" s="736"/>
      <c r="Z1506" s="736" t="s">
        <v>11004</v>
      </c>
      <c r="AA1506" s="736" t="s">
        <v>11005</v>
      </c>
      <c r="AB1506" s="734" t="s">
        <v>10994</v>
      </c>
      <c r="AC1506" s="736" t="s">
        <v>10995</v>
      </c>
      <c r="AD1506" s="736">
        <v>17108</v>
      </c>
      <c r="AE1506" s="734" t="s">
        <v>5537</v>
      </c>
      <c r="AF1506" s="736" t="s">
        <v>10996</v>
      </c>
      <c r="AG1506" s="734"/>
      <c r="AH1506" s="734"/>
      <c r="AI1506" s="734"/>
      <c r="AJ1506" s="734"/>
      <c r="AK1506" s="734"/>
      <c r="AL1506" s="734"/>
      <c r="AM1506" s="763"/>
      <c r="AN1506" s="738"/>
      <c r="AO1506" s="765"/>
      <c r="AP1506" s="740" t="s">
        <v>734</v>
      </c>
      <c r="AQ1506" s="775" t="s">
        <v>734</v>
      </c>
      <c r="AR1506" s="742" t="s">
        <v>715</v>
      </c>
      <c r="AS1506" s="775" t="s">
        <v>10997</v>
      </c>
      <c r="AT1506" s="742"/>
      <c r="AU1506" s="743">
        <v>44197</v>
      </c>
      <c r="AV1506" s="743">
        <v>46387</v>
      </c>
      <c r="AW1506" s="744">
        <v>17</v>
      </c>
      <c r="AX1506" s="743">
        <v>44420</v>
      </c>
      <c r="AY1506" s="742" t="s">
        <v>10998</v>
      </c>
      <c r="AZ1506" s="775" t="s">
        <v>734</v>
      </c>
      <c r="BA1506" s="791"/>
      <c r="BB1506" s="793"/>
      <c r="BC1506" s="793" t="s">
        <v>1450</v>
      </c>
      <c r="BD1506" s="793"/>
      <c r="BE1506" s="791" t="s">
        <v>1277</v>
      </c>
      <c r="BF1506" s="785" t="s">
        <v>1452</v>
      </c>
      <c r="BG1506" s="746" t="s">
        <v>737</v>
      </c>
      <c r="BH1506" s="746"/>
      <c r="BI1506" s="747"/>
    </row>
    <row r="1507" spans="1:61" ht="84" customHeight="1">
      <c r="A1507" s="1022">
        <v>170783559</v>
      </c>
      <c r="B1507" s="834">
        <v>17</v>
      </c>
      <c r="C1507" s="751" t="s">
        <v>1277</v>
      </c>
      <c r="D1507" s="753"/>
      <c r="E1507" s="753" t="s">
        <v>1435</v>
      </c>
      <c r="F1507" s="785"/>
      <c r="G1507" s="754" t="s">
        <v>747</v>
      </c>
      <c r="H1507" s="754" t="s">
        <v>748</v>
      </c>
      <c r="I1507" s="847">
        <v>500</v>
      </c>
      <c r="J1507" s="843" t="s">
        <v>749</v>
      </c>
      <c r="K1507" s="1058" t="s">
        <v>11006</v>
      </c>
      <c r="L1507" s="786">
        <v>170780175</v>
      </c>
      <c r="M1507" s="733" t="s">
        <v>10989</v>
      </c>
      <c r="N1507" s="1049" t="s">
        <v>10961</v>
      </c>
      <c r="O1507" s="734" t="s">
        <v>11007</v>
      </c>
      <c r="P1507" s="734"/>
      <c r="Q1507" s="756"/>
      <c r="R1507" s="736">
        <v>17415</v>
      </c>
      <c r="S1507" s="756" t="s">
        <v>5258</v>
      </c>
      <c r="T1507" s="728" t="s">
        <v>879</v>
      </c>
      <c r="U1507" s="737" t="s">
        <v>11008</v>
      </c>
      <c r="V1507" s="736" t="s">
        <v>724</v>
      </c>
      <c r="W1507" s="734" t="s">
        <v>10985</v>
      </c>
      <c r="X1507" s="736" t="s">
        <v>10986</v>
      </c>
      <c r="Y1507" s="736" t="s">
        <v>727</v>
      </c>
      <c r="Z1507" s="734" t="s">
        <v>11009</v>
      </c>
      <c r="AA1507" s="734" t="s">
        <v>11010</v>
      </c>
      <c r="AB1507" s="734" t="s">
        <v>11011</v>
      </c>
      <c r="AC1507" s="736" t="s">
        <v>11012</v>
      </c>
      <c r="AD1507" s="736">
        <v>17415</v>
      </c>
      <c r="AE1507" s="734" t="s">
        <v>11013</v>
      </c>
      <c r="AF1507" s="736" t="s">
        <v>11014</v>
      </c>
      <c r="AG1507" s="1050"/>
      <c r="AH1507" s="1050"/>
      <c r="AI1507" s="1050"/>
      <c r="AJ1507" s="1050"/>
      <c r="AK1507" s="1050"/>
      <c r="AL1507" s="1050"/>
      <c r="AM1507" s="763"/>
      <c r="AN1507" s="738"/>
      <c r="AO1507" s="739"/>
      <c r="AP1507" s="691" t="s">
        <v>734</v>
      </c>
      <c r="AQ1507" s="775" t="s">
        <v>734</v>
      </c>
      <c r="AR1507" s="742" t="s">
        <v>748</v>
      </c>
      <c r="AS1507" s="775" t="s">
        <v>11015</v>
      </c>
      <c r="AT1507" s="742" t="s">
        <v>11016</v>
      </c>
      <c r="AU1507" s="743">
        <v>43831</v>
      </c>
      <c r="AV1507" s="743">
        <v>45657</v>
      </c>
      <c r="AW1507" s="744" t="s">
        <v>2484</v>
      </c>
      <c r="AX1507" s="743">
        <v>45100</v>
      </c>
      <c r="AY1507" s="742" t="s">
        <v>869</v>
      </c>
      <c r="AZ1507" s="775" t="s">
        <v>734</v>
      </c>
      <c r="BA1507" s="734" t="s">
        <v>11017</v>
      </c>
      <c r="BB1507" s="734" t="s">
        <v>11018</v>
      </c>
      <c r="BC1507" s="736" t="s">
        <v>1713</v>
      </c>
      <c r="BD1507" s="736"/>
      <c r="BE1507" s="751" t="s">
        <v>825</v>
      </c>
      <c r="BF1507" s="753" t="s">
        <v>1452</v>
      </c>
      <c r="BG1507" s="746" t="s">
        <v>737</v>
      </c>
      <c r="BH1507" s="963" t="s">
        <v>3612</v>
      </c>
      <c r="BI1507" s="747"/>
    </row>
    <row r="1508" spans="1:61" ht="63" customHeight="1">
      <c r="A1508" s="1022">
        <v>170783567</v>
      </c>
      <c r="B1508" s="834">
        <v>17</v>
      </c>
      <c r="C1508" s="751" t="s">
        <v>1277</v>
      </c>
      <c r="D1508" s="753"/>
      <c r="E1508" s="753" t="s">
        <v>1435</v>
      </c>
      <c r="F1508" s="785"/>
      <c r="G1508" s="754" t="s">
        <v>747</v>
      </c>
      <c r="H1508" s="754" t="s">
        <v>748</v>
      </c>
      <c r="I1508" s="847">
        <v>500</v>
      </c>
      <c r="J1508" s="843" t="s">
        <v>749</v>
      </c>
      <c r="K1508" s="850" t="s">
        <v>11019</v>
      </c>
      <c r="L1508" s="851">
        <v>170780175</v>
      </c>
      <c r="M1508" s="733" t="s">
        <v>10989</v>
      </c>
      <c r="N1508" s="769" t="s">
        <v>10961</v>
      </c>
      <c r="O1508" s="734" t="s">
        <v>11020</v>
      </c>
      <c r="P1508" s="734"/>
      <c r="Q1508" s="756"/>
      <c r="R1508" s="736">
        <v>17100</v>
      </c>
      <c r="S1508" s="756" t="s">
        <v>11002</v>
      </c>
      <c r="T1508" s="728" t="s">
        <v>879</v>
      </c>
      <c r="U1508" s="737" t="s">
        <v>11003</v>
      </c>
      <c r="V1508" s="736" t="s">
        <v>813</v>
      </c>
      <c r="W1508" s="734" t="s">
        <v>10968</v>
      </c>
      <c r="X1508" s="736" t="s">
        <v>10191</v>
      </c>
      <c r="Y1508" s="736" t="s">
        <v>954</v>
      </c>
      <c r="Z1508" s="736" t="s">
        <v>11021</v>
      </c>
      <c r="AA1508" s="736" t="s">
        <v>11005</v>
      </c>
      <c r="AB1508" s="734" t="s">
        <v>10994</v>
      </c>
      <c r="AC1508" s="736" t="s">
        <v>10995</v>
      </c>
      <c r="AD1508" s="736">
        <v>17108</v>
      </c>
      <c r="AE1508" s="734" t="s">
        <v>5537</v>
      </c>
      <c r="AF1508" s="736" t="s">
        <v>11022</v>
      </c>
      <c r="AG1508" s="734"/>
      <c r="AH1508" s="734"/>
      <c r="AI1508" s="734"/>
      <c r="AJ1508" s="734"/>
      <c r="AK1508" s="734"/>
      <c r="AL1508" s="734"/>
      <c r="AM1508" s="763"/>
      <c r="AN1508" s="738"/>
      <c r="AO1508" s="772"/>
      <c r="AP1508" s="691" t="s">
        <v>734</v>
      </c>
      <c r="AQ1508" s="775" t="s">
        <v>734</v>
      </c>
      <c r="AR1508" s="742" t="s">
        <v>748</v>
      </c>
      <c r="AS1508" s="775" t="s">
        <v>11023</v>
      </c>
      <c r="AT1508" s="742"/>
      <c r="AU1508" s="743">
        <v>45292</v>
      </c>
      <c r="AV1508" s="743">
        <v>47118</v>
      </c>
      <c r="AW1508" s="744" t="s">
        <v>2484</v>
      </c>
      <c r="AX1508" s="743">
        <v>45455</v>
      </c>
      <c r="AY1508" s="742" t="s">
        <v>11024</v>
      </c>
      <c r="AZ1508" s="775" t="s">
        <v>734</v>
      </c>
      <c r="BA1508" s="734" t="s">
        <v>11025</v>
      </c>
      <c r="BB1508" s="736"/>
      <c r="BC1508" s="736" t="s">
        <v>1713</v>
      </c>
      <c r="BD1508" s="736"/>
      <c r="BE1508" s="751" t="s">
        <v>1277</v>
      </c>
      <c r="BF1508" s="753" t="s">
        <v>1452</v>
      </c>
      <c r="BG1508" s="746" t="s">
        <v>737</v>
      </c>
      <c r="BH1508" s="963" t="s">
        <v>3612</v>
      </c>
      <c r="BI1508" s="985">
        <v>170784326</v>
      </c>
    </row>
    <row r="1509" spans="1:61" ht="63.75" customHeight="1">
      <c r="A1509" s="846">
        <v>170784326</v>
      </c>
      <c r="B1509" s="834">
        <v>17</v>
      </c>
      <c r="C1509" s="751" t="s">
        <v>1277</v>
      </c>
      <c r="D1509" s="753"/>
      <c r="E1509" s="753" t="s">
        <v>1435</v>
      </c>
      <c r="F1509" s="785"/>
      <c r="G1509" s="754" t="s">
        <v>747</v>
      </c>
      <c r="H1509" s="754" t="s">
        <v>748</v>
      </c>
      <c r="I1509" s="847">
        <v>500</v>
      </c>
      <c r="J1509" s="843" t="s">
        <v>749</v>
      </c>
      <c r="K1509" s="848" t="s">
        <v>11026</v>
      </c>
      <c r="L1509" s="786">
        <v>170780175</v>
      </c>
      <c r="M1509" s="733" t="s">
        <v>10989</v>
      </c>
      <c r="N1509" s="769" t="s">
        <v>10961</v>
      </c>
      <c r="O1509" s="734" t="s">
        <v>10994</v>
      </c>
      <c r="P1509" s="734" t="s">
        <v>10995</v>
      </c>
      <c r="Q1509" s="760"/>
      <c r="R1509" s="736">
        <v>17108</v>
      </c>
      <c r="S1509" s="760" t="s">
        <v>5537</v>
      </c>
      <c r="T1509" s="728" t="s">
        <v>879</v>
      </c>
      <c r="U1509" s="737" t="s">
        <v>11027</v>
      </c>
      <c r="V1509" s="736" t="s">
        <v>813</v>
      </c>
      <c r="W1509" s="734" t="s">
        <v>10968</v>
      </c>
      <c r="X1509" s="736" t="s">
        <v>10191</v>
      </c>
      <c r="Y1509" s="736" t="s">
        <v>954</v>
      </c>
      <c r="Z1509" s="736" t="s">
        <v>11028</v>
      </c>
      <c r="AA1509" s="736"/>
      <c r="AB1509" s="734" t="s">
        <v>10994</v>
      </c>
      <c r="AC1509" s="736" t="s">
        <v>10995</v>
      </c>
      <c r="AD1509" s="736">
        <v>17108</v>
      </c>
      <c r="AE1509" s="734" t="s">
        <v>5537</v>
      </c>
      <c r="AF1509" s="736" t="s">
        <v>10996</v>
      </c>
      <c r="AG1509" s="734"/>
      <c r="AH1509" s="734"/>
      <c r="AI1509" s="734"/>
      <c r="AJ1509" s="734"/>
      <c r="AK1509" s="734"/>
      <c r="AL1509" s="734"/>
      <c r="AM1509" s="763"/>
      <c r="AN1509" s="738"/>
      <c r="AO1509" s="772"/>
      <c r="AP1509" s="691" t="s">
        <v>734</v>
      </c>
      <c r="AQ1509" s="775" t="s">
        <v>734</v>
      </c>
      <c r="AR1509" s="742" t="s">
        <v>748</v>
      </c>
      <c r="AS1509" s="775" t="s">
        <v>11023</v>
      </c>
      <c r="AT1509" s="742"/>
      <c r="AU1509" s="743">
        <v>45292</v>
      </c>
      <c r="AV1509" s="743">
        <v>47118</v>
      </c>
      <c r="AW1509" s="744" t="s">
        <v>2484</v>
      </c>
      <c r="AX1509" s="743">
        <v>45455</v>
      </c>
      <c r="AY1509" s="712" t="s">
        <v>11024</v>
      </c>
      <c r="AZ1509" s="775" t="s">
        <v>734</v>
      </c>
      <c r="BA1509" s="791"/>
      <c r="BB1509" s="793"/>
      <c r="BC1509" s="793" t="s">
        <v>1713</v>
      </c>
      <c r="BD1509" s="793"/>
      <c r="BE1509" s="767" t="s">
        <v>1277</v>
      </c>
      <c r="BF1509" s="785" t="s">
        <v>1452</v>
      </c>
      <c r="BG1509" s="746" t="s">
        <v>737</v>
      </c>
      <c r="BH1509" s="746"/>
      <c r="BI1509" s="747"/>
    </row>
    <row r="1510" spans="1:61" ht="40.15" customHeight="1">
      <c r="A1510" s="828">
        <v>170791859</v>
      </c>
      <c r="B1510" s="834">
        <v>17</v>
      </c>
      <c r="C1510" s="751" t="s">
        <v>1277</v>
      </c>
      <c r="D1510" s="942"/>
      <c r="E1510" s="797" t="s">
        <v>1435</v>
      </c>
      <c r="F1510" s="949"/>
      <c r="G1510" s="736" t="s">
        <v>843</v>
      </c>
      <c r="H1510" s="736" t="s">
        <v>843</v>
      </c>
      <c r="I1510" s="773">
        <v>197</v>
      </c>
      <c r="J1510" s="734" t="s">
        <v>2486</v>
      </c>
      <c r="K1510" s="769" t="s">
        <v>11029</v>
      </c>
      <c r="L1510" s="786">
        <v>170780175</v>
      </c>
      <c r="M1510" s="733" t="s">
        <v>10989</v>
      </c>
      <c r="N1510" s="1039" t="s">
        <v>10961</v>
      </c>
      <c r="O1510" s="734" t="s">
        <v>11030</v>
      </c>
      <c r="P1510" s="734"/>
      <c r="Q1510" s="736"/>
      <c r="R1510" s="736">
        <v>17400</v>
      </c>
      <c r="S1510" s="760" t="s">
        <v>5258</v>
      </c>
      <c r="T1510" s="728" t="s">
        <v>879</v>
      </c>
      <c r="U1510" s="737" t="s">
        <v>11031</v>
      </c>
      <c r="V1510" s="736"/>
      <c r="W1510" s="734"/>
      <c r="X1510" s="736"/>
      <c r="Y1510" s="736"/>
      <c r="Z1510" s="894" t="s">
        <v>11032</v>
      </c>
      <c r="AA1510" s="894"/>
      <c r="AB1510" s="734" t="s">
        <v>11033</v>
      </c>
      <c r="AC1510" s="736" t="s">
        <v>11012</v>
      </c>
      <c r="AD1510" s="736">
        <v>17415</v>
      </c>
      <c r="AE1510" s="734" t="s">
        <v>11013</v>
      </c>
      <c r="AF1510" s="736" t="s">
        <v>11014</v>
      </c>
      <c r="AG1510" s="736"/>
      <c r="AH1510" s="736"/>
      <c r="AI1510" s="736"/>
      <c r="AJ1510" s="736"/>
      <c r="AK1510" s="736"/>
      <c r="AL1510" s="736"/>
      <c r="AM1510" s="763"/>
      <c r="AN1510" s="738"/>
      <c r="AO1510" s="765"/>
      <c r="AP1510" s="740" t="s">
        <v>737</v>
      </c>
      <c r="AQ1510" s="752" t="s">
        <v>737</v>
      </c>
      <c r="AR1510" s="691"/>
      <c r="AS1510" s="752"/>
      <c r="AT1510" s="691"/>
      <c r="AU1510" s="765" t="s">
        <v>763</v>
      </c>
      <c r="AV1510" s="765" t="s">
        <v>763</v>
      </c>
      <c r="AW1510" s="766" t="s">
        <v>763</v>
      </c>
      <c r="AX1510" s="765"/>
      <c r="AY1510" s="691"/>
      <c r="AZ1510" s="752"/>
      <c r="BA1510" s="734"/>
      <c r="BB1510" s="734" t="s">
        <v>11034</v>
      </c>
      <c r="BC1510" s="736"/>
      <c r="BD1510" s="736"/>
      <c r="BE1510" s="798" t="s">
        <v>765</v>
      </c>
      <c r="BF1510" s="952" t="s">
        <v>1411</v>
      </c>
      <c r="BG1510" s="746" t="s">
        <v>737</v>
      </c>
      <c r="BH1510" s="746"/>
      <c r="BI1510" s="747"/>
    </row>
    <row r="1511" spans="1:61" ht="40.15" customHeight="1">
      <c r="A1511" s="749">
        <v>240009332</v>
      </c>
      <c r="B1511" s="840">
        <v>24</v>
      </c>
      <c r="C1511" s="751" t="s">
        <v>765</v>
      </c>
      <c r="D1511" s="920"/>
      <c r="E1511" s="753" t="s">
        <v>4106</v>
      </c>
      <c r="F1511" s="753" t="s">
        <v>1594</v>
      </c>
      <c r="G1511" s="736" t="s">
        <v>2406</v>
      </c>
      <c r="H1511" s="754" t="s">
        <v>770</v>
      </c>
      <c r="I1511" s="770">
        <v>354</v>
      </c>
      <c r="J1511" s="771" t="s">
        <v>771</v>
      </c>
      <c r="K1511" s="757" t="s">
        <v>11035</v>
      </c>
      <c r="L1511" s="758">
        <v>240016402</v>
      </c>
      <c r="M1511" s="733" t="s">
        <v>11036</v>
      </c>
      <c r="N1511" s="769" t="s">
        <v>11036</v>
      </c>
      <c r="O1511" s="734" t="s">
        <v>11037</v>
      </c>
      <c r="P1511" s="760" t="s">
        <v>11038</v>
      </c>
      <c r="Q1511" s="736"/>
      <c r="R1511" s="734">
        <v>24000</v>
      </c>
      <c r="S1511" s="761" t="s">
        <v>2509</v>
      </c>
      <c r="T1511" s="728" t="s">
        <v>5380</v>
      </c>
      <c r="U1511" s="737" t="s">
        <v>11039</v>
      </c>
      <c r="V1511" s="736"/>
      <c r="W1511" s="736"/>
      <c r="X1511" s="736"/>
      <c r="Y1511" s="736"/>
      <c r="Z1511" s="736" t="s">
        <v>11040</v>
      </c>
      <c r="AA1511" s="736" t="s">
        <v>11041</v>
      </c>
      <c r="AB1511" s="734" t="s">
        <v>11037</v>
      </c>
      <c r="AC1511" s="736" t="s">
        <v>11038</v>
      </c>
      <c r="AD1511" s="736">
        <v>24000</v>
      </c>
      <c r="AE1511" s="736" t="s">
        <v>2509</v>
      </c>
      <c r="AF1511" s="736" t="s">
        <v>11040</v>
      </c>
      <c r="AG1511" s="736"/>
      <c r="AH1511" s="736"/>
      <c r="AI1511" s="736"/>
      <c r="AJ1511" s="736"/>
      <c r="AK1511" s="736"/>
      <c r="AL1511" s="736"/>
      <c r="AM1511" s="763"/>
      <c r="AN1511" s="738"/>
      <c r="AO1511" s="772"/>
      <c r="AP1511" s="691" t="s">
        <v>737</v>
      </c>
      <c r="AQ1511" s="740" t="s">
        <v>737</v>
      </c>
      <c r="AR1511" s="691"/>
      <c r="AS1511" s="691"/>
      <c r="AT1511" s="740"/>
      <c r="AU1511" s="765" t="s">
        <v>763</v>
      </c>
      <c r="AV1511" s="765" t="s">
        <v>763</v>
      </c>
      <c r="AW1511" s="766" t="s">
        <v>763</v>
      </c>
      <c r="AX1511" s="765"/>
      <c r="AY1511" s="691"/>
      <c r="AZ1511" s="752"/>
      <c r="BA1511" s="734" t="s">
        <v>778</v>
      </c>
      <c r="BB1511" s="734" t="s">
        <v>11042</v>
      </c>
      <c r="BC1511" s="736"/>
      <c r="BD1511" s="736"/>
      <c r="BE1511" s="773" t="s">
        <v>4114</v>
      </c>
      <c r="BF1511" s="794" t="s">
        <v>1610</v>
      </c>
      <c r="BG1511" s="746" t="s">
        <v>737</v>
      </c>
      <c r="BH1511" s="746"/>
      <c r="BI1511" s="747"/>
    </row>
    <row r="1512" spans="1:61" ht="48" customHeight="1">
      <c r="A1512" s="749">
        <v>330018839</v>
      </c>
      <c r="B1512" s="825">
        <v>33</v>
      </c>
      <c r="C1512" s="751" t="s">
        <v>1277</v>
      </c>
      <c r="D1512" s="752"/>
      <c r="E1512" s="753" t="s">
        <v>1055</v>
      </c>
      <c r="F1512" s="826"/>
      <c r="G1512" s="736" t="s">
        <v>715</v>
      </c>
      <c r="H1512" s="754" t="s">
        <v>715</v>
      </c>
      <c r="I1512" s="755">
        <v>445</v>
      </c>
      <c r="J1512" s="756" t="s">
        <v>1023</v>
      </c>
      <c r="K1512" s="778" t="s">
        <v>11043</v>
      </c>
      <c r="L1512" s="758">
        <v>330004920</v>
      </c>
      <c r="M1512" s="733" t="s">
        <v>11044</v>
      </c>
      <c r="N1512" s="769" t="s">
        <v>11044</v>
      </c>
      <c r="O1512" s="734" t="s">
        <v>11045</v>
      </c>
      <c r="P1512" s="734" t="s">
        <v>11046</v>
      </c>
      <c r="Q1512" s="736"/>
      <c r="R1512" s="736">
        <v>33700</v>
      </c>
      <c r="S1512" s="761" t="s">
        <v>1657</v>
      </c>
      <c r="T1512" s="728" t="s">
        <v>722</v>
      </c>
      <c r="U1512" s="737" t="s">
        <v>11047</v>
      </c>
      <c r="V1512" s="736"/>
      <c r="W1512" s="736"/>
      <c r="X1512" s="736"/>
      <c r="Y1512" s="736"/>
      <c r="Z1512" s="736" t="s">
        <v>11048</v>
      </c>
      <c r="AA1512" s="736"/>
      <c r="AB1512" s="734" t="s">
        <v>11045</v>
      </c>
      <c r="AC1512" s="736" t="s">
        <v>11046</v>
      </c>
      <c r="AD1512" s="736">
        <v>33700</v>
      </c>
      <c r="AE1512" s="734" t="s">
        <v>1657</v>
      </c>
      <c r="AF1512" s="736" t="s">
        <v>11048</v>
      </c>
      <c r="AG1512" s="736"/>
      <c r="AH1512" s="736"/>
      <c r="AI1512" s="736"/>
      <c r="AJ1512" s="736"/>
      <c r="AK1512" s="734" t="s">
        <v>11049</v>
      </c>
      <c r="AL1512" s="736"/>
      <c r="AM1512" s="763"/>
      <c r="AN1512" s="738"/>
      <c r="AO1512" s="764"/>
      <c r="AP1512" s="740" t="s">
        <v>1468</v>
      </c>
      <c r="AQ1512" s="742" t="s">
        <v>734</v>
      </c>
      <c r="AR1512" s="742" t="s">
        <v>715</v>
      </c>
      <c r="AS1512" s="775" t="s">
        <v>11050</v>
      </c>
      <c r="AT1512" s="742"/>
      <c r="AU1512" s="743">
        <v>45658</v>
      </c>
      <c r="AV1512" s="743">
        <v>47483</v>
      </c>
      <c r="AW1512" s="744">
        <v>33</v>
      </c>
      <c r="AX1512" s="743">
        <v>45960</v>
      </c>
      <c r="AY1512" s="742" t="s">
        <v>869</v>
      </c>
      <c r="AZ1512" s="775"/>
      <c r="BA1512" s="734"/>
      <c r="BB1512" s="734" t="s">
        <v>11051</v>
      </c>
      <c r="BC1512" s="736"/>
      <c r="BD1512" s="736"/>
      <c r="BE1512" s="767" t="s">
        <v>1941</v>
      </c>
      <c r="BF1512" s="753" t="s">
        <v>1070</v>
      </c>
      <c r="BG1512" s="746" t="s">
        <v>737</v>
      </c>
      <c r="BH1512" s="746"/>
      <c r="BI1512" s="747"/>
    </row>
    <row r="1513" spans="1:61" ht="45.75" customHeight="1">
      <c r="A1513" s="828">
        <v>170018857</v>
      </c>
      <c r="B1513" s="834">
        <v>17</v>
      </c>
      <c r="C1513" s="734" t="s">
        <v>1277</v>
      </c>
      <c r="D1513" s="728"/>
      <c r="E1513" s="753" t="s">
        <v>1435</v>
      </c>
      <c r="F1513" s="785"/>
      <c r="G1513" s="736" t="s">
        <v>715</v>
      </c>
      <c r="H1513" s="736" t="s">
        <v>715</v>
      </c>
      <c r="I1513" s="773">
        <v>190</v>
      </c>
      <c r="J1513" s="734" t="s">
        <v>739</v>
      </c>
      <c r="K1513" s="769" t="s">
        <v>11052</v>
      </c>
      <c r="L1513" s="786">
        <v>170024194</v>
      </c>
      <c r="M1513" s="733" t="s">
        <v>11053</v>
      </c>
      <c r="N1513" s="769" t="s">
        <v>11054</v>
      </c>
      <c r="O1513" s="734" t="s">
        <v>11055</v>
      </c>
      <c r="P1513" s="734" t="s">
        <v>11056</v>
      </c>
      <c r="Q1513" s="734"/>
      <c r="R1513" s="736">
        <v>17019</v>
      </c>
      <c r="S1513" s="734" t="s">
        <v>5499</v>
      </c>
      <c r="T1513" s="728" t="s">
        <v>879</v>
      </c>
      <c r="U1513" s="737" t="s">
        <v>11057</v>
      </c>
      <c r="V1513" s="736"/>
      <c r="W1513" s="734"/>
      <c r="X1513" s="736"/>
      <c r="Y1513" s="736"/>
      <c r="Z1513" s="736" t="s">
        <v>11058</v>
      </c>
      <c r="AA1513" s="736"/>
      <c r="AB1513" s="734" t="s">
        <v>11055</v>
      </c>
      <c r="AC1513" s="736"/>
      <c r="AD1513" s="736">
        <v>17019</v>
      </c>
      <c r="AE1513" s="734" t="s">
        <v>5499</v>
      </c>
      <c r="AF1513" s="736" t="s">
        <v>11059</v>
      </c>
      <c r="AG1513" s="734"/>
      <c r="AH1513" s="734"/>
      <c r="AI1513" s="734"/>
      <c r="AJ1513" s="734"/>
      <c r="AK1513" s="734"/>
      <c r="AL1513" s="734"/>
      <c r="AM1513" s="763"/>
      <c r="AN1513" s="738"/>
      <c r="AO1513" s="765"/>
      <c r="AP1513" s="789" t="s">
        <v>734</v>
      </c>
      <c r="AQ1513" s="822" t="s">
        <v>734</v>
      </c>
      <c r="AR1513" s="742" t="s">
        <v>715</v>
      </c>
      <c r="AS1513" s="775" t="s">
        <v>11060</v>
      </c>
      <c r="AT1513" s="822"/>
      <c r="AU1513" s="743">
        <v>44197</v>
      </c>
      <c r="AV1513" s="743">
        <v>46022</v>
      </c>
      <c r="AW1513" s="744">
        <v>17</v>
      </c>
      <c r="AX1513" s="743">
        <v>44806</v>
      </c>
      <c r="AY1513" s="742" t="s">
        <v>11061</v>
      </c>
      <c r="AZ1513" s="775" t="s">
        <v>734</v>
      </c>
      <c r="BA1513" s="791" t="s">
        <v>10999</v>
      </c>
      <c r="BB1513" s="793"/>
      <c r="BC1513" s="793" t="s">
        <v>1450</v>
      </c>
      <c r="BD1513" s="793"/>
      <c r="BE1513" s="734" t="s">
        <v>2610</v>
      </c>
      <c r="BF1513" s="785" t="s">
        <v>1452</v>
      </c>
      <c r="BG1513" s="746" t="s">
        <v>737</v>
      </c>
      <c r="BH1513" s="746"/>
      <c r="BI1513" s="747"/>
    </row>
    <row r="1514" spans="1:61" ht="47.25" customHeight="1">
      <c r="A1514" s="828">
        <v>170019301</v>
      </c>
      <c r="B1514" s="834">
        <v>17</v>
      </c>
      <c r="C1514" s="734" t="s">
        <v>1277</v>
      </c>
      <c r="D1514" s="728"/>
      <c r="E1514" s="753" t="s">
        <v>1435</v>
      </c>
      <c r="F1514" s="785"/>
      <c r="G1514" s="736" t="s">
        <v>715</v>
      </c>
      <c r="H1514" s="736" t="s">
        <v>715</v>
      </c>
      <c r="I1514" s="773">
        <v>255</v>
      </c>
      <c r="J1514" s="734" t="s">
        <v>968</v>
      </c>
      <c r="K1514" s="799" t="s">
        <v>11062</v>
      </c>
      <c r="L1514" s="786">
        <v>170024194</v>
      </c>
      <c r="M1514" s="733" t="s">
        <v>11053</v>
      </c>
      <c r="N1514" s="769" t="s">
        <v>11054</v>
      </c>
      <c r="O1514" s="734" t="s">
        <v>11063</v>
      </c>
      <c r="P1514" s="734" t="s">
        <v>11064</v>
      </c>
      <c r="Q1514" s="734"/>
      <c r="R1514" s="736">
        <v>17022</v>
      </c>
      <c r="S1514" s="760" t="s">
        <v>5499</v>
      </c>
      <c r="T1514" s="728" t="s">
        <v>879</v>
      </c>
      <c r="U1514" s="737" t="s">
        <v>11057</v>
      </c>
      <c r="V1514" s="736"/>
      <c r="W1514" s="734"/>
      <c r="X1514" s="736"/>
      <c r="Y1514" s="736"/>
      <c r="Z1514" s="736" t="s">
        <v>11065</v>
      </c>
      <c r="AA1514" s="734" t="s">
        <v>11066</v>
      </c>
      <c r="AB1514" s="734" t="s">
        <v>11055</v>
      </c>
      <c r="AC1514" s="736"/>
      <c r="AD1514" s="736">
        <v>17019</v>
      </c>
      <c r="AE1514" s="734" t="s">
        <v>5499</v>
      </c>
      <c r="AF1514" s="736" t="s">
        <v>11059</v>
      </c>
      <c r="AG1514" s="734"/>
      <c r="AH1514" s="734"/>
      <c r="AI1514" s="734"/>
      <c r="AJ1514" s="734"/>
      <c r="AK1514" s="734"/>
      <c r="AL1514" s="734"/>
      <c r="AM1514" s="763"/>
      <c r="AN1514" s="738"/>
      <c r="AO1514" s="765"/>
      <c r="AP1514" s="789" t="s">
        <v>734</v>
      </c>
      <c r="AQ1514" s="822" t="s">
        <v>734</v>
      </c>
      <c r="AR1514" s="742" t="s">
        <v>715</v>
      </c>
      <c r="AS1514" s="775" t="s">
        <v>11060</v>
      </c>
      <c r="AT1514" s="822"/>
      <c r="AU1514" s="743">
        <v>44197</v>
      </c>
      <c r="AV1514" s="743">
        <v>46022</v>
      </c>
      <c r="AW1514" s="744">
        <v>17</v>
      </c>
      <c r="AX1514" s="743">
        <v>44806</v>
      </c>
      <c r="AY1514" s="742" t="s">
        <v>11061</v>
      </c>
      <c r="AZ1514" s="775" t="s">
        <v>734</v>
      </c>
      <c r="BA1514" s="791"/>
      <c r="BB1514" s="793"/>
      <c r="BC1514" s="793" t="s">
        <v>1450</v>
      </c>
      <c r="BD1514" s="793"/>
      <c r="BE1514" s="734" t="s">
        <v>2610</v>
      </c>
      <c r="BF1514" s="785" t="s">
        <v>1452</v>
      </c>
      <c r="BG1514" s="746" t="s">
        <v>737</v>
      </c>
      <c r="BH1514" s="746"/>
      <c r="BI1514" s="747"/>
    </row>
    <row r="1515" spans="1:61" ht="65.25" customHeight="1">
      <c r="A1515" s="846">
        <v>170022834</v>
      </c>
      <c r="B1515" s="834">
        <v>17</v>
      </c>
      <c r="C1515" s="734" t="s">
        <v>1277</v>
      </c>
      <c r="D1515" s="753"/>
      <c r="E1515" s="753" t="s">
        <v>1435</v>
      </c>
      <c r="F1515" s="785"/>
      <c r="G1515" s="754" t="s">
        <v>747</v>
      </c>
      <c r="H1515" s="754" t="s">
        <v>748</v>
      </c>
      <c r="I1515" s="847">
        <v>500</v>
      </c>
      <c r="J1515" s="843" t="s">
        <v>749</v>
      </c>
      <c r="K1515" s="850" t="s">
        <v>11067</v>
      </c>
      <c r="L1515" s="786">
        <v>170024194</v>
      </c>
      <c r="M1515" s="733" t="s">
        <v>11053</v>
      </c>
      <c r="N1515" s="769" t="s">
        <v>11054</v>
      </c>
      <c r="O1515" s="734" t="s">
        <v>11068</v>
      </c>
      <c r="P1515" s="734" t="s">
        <v>11069</v>
      </c>
      <c r="Q1515" s="760"/>
      <c r="R1515" s="736">
        <v>17019</v>
      </c>
      <c r="S1515" s="760" t="s">
        <v>5499</v>
      </c>
      <c r="T1515" s="728" t="s">
        <v>879</v>
      </c>
      <c r="U1515" s="737" t="s">
        <v>11070</v>
      </c>
      <c r="V1515" s="736" t="s">
        <v>813</v>
      </c>
      <c r="W1515" s="734" t="s">
        <v>11071</v>
      </c>
      <c r="X1515" s="736" t="s">
        <v>11072</v>
      </c>
      <c r="Y1515" s="736" t="s">
        <v>954</v>
      </c>
      <c r="Z1515" s="736" t="s">
        <v>11073</v>
      </c>
      <c r="AA1515" s="736"/>
      <c r="AB1515" s="734" t="s">
        <v>11055</v>
      </c>
      <c r="AC1515" s="736"/>
      <c r="AD1515" s="736">
        <v>17019</v>
      </c>
      <c r="AE1515" s="734" t="s">
        <v>5499</v>
      </c>
      <c r="AF1515" s="736" t="s">
        <v>11059</v>
      </c>
      <c r="AG1515" s="734"/>
      <c r="AH1515" s="734"/>
      <c r="AI1515" s="734"/>
      <c r="AJ1515" s="734"/>
      <c r="AK1515" s="734"/>
      <c r="AL1515" s="734"/>
      <c r="AM1515" s="763"/>
      <c r="AN1515" s="738"/>
      <c r="AO1515" s="739"/>
      <c r="AP1515" s="691" t="s">
        <v>734</v>
      </c>
      <c r="AQ1515" s="775" t="s">
        <v>734</v>
      </c>
      <c r="AR1515" s="742" t="s">
        <v>748</v>
      </c>
      <c r="AS1515" s="742" t="s">
        <v>11074</v>
      </c>
      <c r="AT1515" s="742"/>
      <c r="AU1515" s="743">
        <v>43101</v>
      </c>
      <c r="AV1515" s="743">
        <v>44926</v>
      </c>
      <c r="AW1515" s="744">
        <v>17</v>
      </c>
      <c r="AX1515" s="743">
        <v>43272</v>
      </c>
      <c r="AY1515" s="712" t="s">
        <v>11075</v>
      </c>
      <c r="AZ1515" s="775" t="s">
        <v>737</v>
      </c>
      <c r="BA1515" s="791"/>
      <c r="BB1515" s="791" t="s">
        <v>11076</v>
      </c>
      <c r="BC1515" s="793" t="s">
        <v>1713</v>
      </c>
      <c r="BD1515" s="793"/>
      <c r="BE1515" s="734" t="s">
        <v>2610</v>
      </c>
      <c r="BF1515" s="785" t="s">
        <v>1452</v>
      </c>
      <c r="BG1515" s="746" t="s">
        <v>737</v>
      </c>
      <c r="BH1515" s="746"/>
      <c r="BI1515" s="747"/>
    </row>
    <row r="1516" spans="1:61" ht="48" customHeight="1">
      <c r="A1516" s="1022">
        <v>170783625</v>
      </c>
      <c r="B1516" s="834">
        <v>17</v>
      </c>
      <c r="C1516" s="734" t="s">
        <v>1277</v>
      </c>
      <c r="D1516" s="753"/>
      <c r="E1516" s="753" t="s">
        <v>1435</v>
      </c>
      <c r="F1516" s="785"/>
      <c r="G1516" s="754" t="s">
        <v>747</v>
      </c>
      <c r="H1516" s="754" t="s">
        <v>748</v>
      </c>
      <c r="I1516" s="847">
        <v>500</v>
      </c>
      <c r="J1516" s="843" t="s">
        <v>749</v>
      </c>
      <c r="K1516" s="1058" t="s">
        <v>11077</v>
      </c>
      <c r="L1516" s="786">
        <v>170024194</v>
      </c>
      <c r="M1516" s="733" t="s">
        <v>11053</v>
      </c>
      <c r="N1516" s="769" t="s">
        <v>11054</v>
      </c>
      <c r="O1516" s="734" t="s">
        <v>11078</v>
      </c>
      <c r="P1516" s="734"/>
      <c r="Q1516" s="756"/>
      <c r="R1516" s="736">
        <v>17410</v>
      </c>
      <c r="S1516" s="756" t="s">
        <v>11079</v>
      </c>
      <c r="T1516" s="728" t="s">
        <v>879</v>
      </c>
      <c r="U1516" s="737" t="s">
        <v>11057</v>
      </c>
      <c r="V1516" s="736" t="s">
        <v>813</v>
      </c>
      <c r="W1516" s="734" t="s">
        <v>11071</v>
      </c>
      <c r="X1516" s="736" t="s">
        <v>11072</v>
      </c>
      <c r="Y1516" s="736" t="s">
        <v>954</v>
      </c>
      <c r="Z1516" s="736" t="s">
        <v>11080</v>
      </c>
      <c r="AA1516" s="736"/>
      <c r="AB1516" s="734" t="s">
        <v>11081</v>
      </c>
      <c r="AC1516" s="736"/>
      <c r="AD1516" s="736">
        <v>17019</v>
      </c>
      <c r="AE1516" s="734" t="s">
        <v>11082</v>
      </c>
      <c r="AF1516" s="894">
        <v>646455050</v>
      </c>
      <c r="AG1516" s="734"/>
      <c r="AH1516" s="734"/>
      <c r="AI1516" s="734"/>
      <c r="AJ1516" s="734"/>
      <c r="AK1516" s="734"/>
      <c r="AL1516" s="734"/>
      <c r="AM1516" s="763"/>
      <c r="AN1516" s="738"/>
      <c r="AO1516" s="739"/>
      <c r="AP1516" s="691" t="s">
        <v>734</v>
      </c>
      <c r="AQ1516" s="775" t="s">
        <v>734</v>
      </c>
      <c r="AR1516" s="742" t="s">
        <v>748</v>
      </c>
      <c r="AS1516" s="742" t="s">
        <v>11074</v>
      </c>
      <c r="AT1516" s="742"/>
      <c r="AU1516" s="743">
        <v>43101</v>
      </c>
      <c r="AV1516" s="743">
        <v>44926</v>
      </c>
      <c r="AW1516" s="744">
        <v>17</v>
      </c>
      <c r="AX1516" s="743">
        <v>43272</v>
      </c>
      <c r="AY1516" s="742" t="s">
        <v>11075</v>
      </c>
      <c r="AZ1516" s="775" t="s">
        <v>737</v>
      </c>
      <c r="BA1516" s="734"/>
      <c r="BB1516" s="736"/>
      <c r="BC1516" s="736" t="s">
        <v>1713</v>
      </c>
      <c r="BD1516" s="736"/>
      <c r="BE1516" s="734" t="s">
        <v>2610</v>
      </c>
      <c r="BF1516" s="753" t="s">
        <v>1452</v>
      </c>
      <c r="BG1516" s="746" t="s">
        <v>737</v>
      </c>
      <c r="BH1516" s="963" t="s">
        <v>3612</v>
      </c>
      <c r="BI1516" s="985">
        <v>170022834</v>
      </c>
    </row>
    <row r="1517" spans="1:61" ht="71.45" customHeight="1">
      <c r="A1517" s="819">
        <v>170784052</v>
      </c>
      <c r="B1517" s="834">
        <v>17</v>
      </c>
      <c r="C1517" s="734" t="s">
        <v>1277</v>
      </c>
      <c r="D1517" s="728"/>
      <c r="E1517" s="753" t="s">
        <v>1435</v>
      </c>
      <c r="F1517" s="785"/>
      <c r="G1517" s="793" t="s">
        <v>715</v>
      </c>
      <c r="H1517" s="793" t="s">
        <v>715</v>
      </c>
      <c r="I1517" s="821">
        <v>246</v>
      </c>
      <c r="J1517" s="736" t="s">
        <v>803</v>
      </c>
      <c r="K1517" s="812" t="s">
        <v>11083</v>
      </c>
      <c r="L1517" s="786">
        <v>170024194</v>
      </c>
      <c r="M1517" s="733" t="s">
        <v>11053</v>
      </c>
      <c r="N1517" s="769" t="s">
        <v>11054</v>
      </c>
      <c r="O1517" s="734" t="s">
        <v>11084</v>
      </c>
      <c r="P1517" s="734" t="s">
        <v>11085</v>
      </c>
      <c r="Q1517" s="791"/>
      <c r="R1517" s="736">
        <v>17022</v>
      </c>
      <c r="S1517" s="791" t="s">
        <v>5499</v>
      </c>
      <c r="T1517" s="728" t="s">
        <v>879</v>
      </c>
      <c r="U1517" s="737" t="s">
        <v>11057</v>
      </c>
      <c r="V1517" s="736"/>
      <c r="W1517" s="734"/>
      <c r="X1517" s="736"/>
      <c r="Y1517" s="736"/>
      <c r="Z1517" s="736" t="s">
        <v>11086</v>
      </c>
      <c r="AA1517" s="736"/>
      <c r="AB1517" s="734" t="s">
        <v>11055</v>
      </c>
      <c r="AC1517" s="736"/>
      <c r="AD1517" s="736">
        <v>17019</v>
      </c>
      <c r="AE1517" s="734" t="s">
        <v>5499</v>
      </c>
      <c r="AF1517" s="736" t="s">
        <v>11059</v>
      </c>
      <c r="AG1517" s="734"/>
      <c r="AH1517" s="734"/>
      <c r="AI1517" s="734"/>
      <c r="AJ1517" s="734"/>
      <c r="AK1517" s="734"/>
      <c r="AL1517" s="734"/>
      <c r="AM1517" s="763"/>
      <c r="AN1517" s="738"/>
      <c r="AO1517" s="765"/>
      <c r="AP1517" s="789" t="s">
        <v>734</v>
      </c>
      <c r="AQ1517" s="822" t="s">
        <v>734</v>
      </c>
      <c r="AR1517" s="742" t="s">
        <v>715</v>
      </c>
      <c r="AS1517" s="775" t="s">
        <v>11060</v>
      </c>
      <c r="AT1517" s="822"/>
      <c r="AU1517" s="743">
        <v>44197</v>
      </c>
      <c r="AV1517" s="743">
        <v>46022</v>
      </c>
      <c r="AW1517" s="744">
        <v>17</v>
      </c>
      <c r="AX1517" s="743">
        <v>44806</v>
      </c>
      <c r="AY1517" s="742" t="s">
        <v>11061</v>
      </c>
      <c r="AZ1517" s="775" t="s">
        <v>734</v>
      </c>
      <c r="BA1517" s="791"/>
      <c r="BB1517" s="793"/>
      <c r="BC1517" s="793" t="s">
        <v>1450</v>
      </c>
      <c r="BD1517" s="793"/>
      <c r="BE1517" s="734" t="s">
        <v>2610</v>
      </c>
      <c r="BF1517" s="785" t="s">
        <v>1452</v>
      </c>
      <c r="BG1517" s="746" t="s">
        <v>737</v>
      </c>
      <c r="BH1517" s="746"/>
      <c r="BI1517" s="747"/>
    </row>
    <row r="1518" spans="1:61" ht="40.15" customHeight="1">
      <c r="A1518" s="828">
        <v>170791867</v>
      </c>
      <c r="B1518" s="834">
        <v>17</v>
      </c>
      <c r="C1518" s="734" t="s">
        <v>1277</v>
      </c>
      <c r="D1518" s="942"/>
      <c r="E1518" s="797" t="s">
        <v>1435</v>
      </c>
      <c r="F1518" s="949"/>
      <c r="G1518" s="736" t="s">
        <v>843</v>
      </c>
      <c r="H1518" s="736" t="s">
        <v>843</v>
      </c>
      <c r="I1518" s="773">
        <v>197</v>
      </c>
      <c r="J1518" s="734" t="s">
        <v>2486</v>
      </c>
      <c r="K1518" s="769" t="s">
        <v>11087</v>
      </c>
      <c r="L1518" s="786">
        <v>170024194</v>
      </c>
      <c r="M1518" s="733" t="s">
        <v>11053</v>
      </c>
      <c r="N1518" s="769" t="s">
        <v>11054</v>
      </c>
      <c r="O1518" s="734" t="s">
        <v>11088</v>
      </c>
      <c r="P1518" s="734"/>
      <c r="Q1518" s="736"/>
      <c r="R1518" s="736">
        <v>17019</v>
      </c>
      <c r="S1518" s="736" t="s">
        <v>11089</v>
      </c>
      <c r="T1518" s="728" t="s">
        <v>879</v>
      </c>
      <c r="U1518" s="737" t="s">
        <v>11057</v>
      </c>
      <c r="V1518" s="736"/>
      <c r="W1518" s="734"/>
      <c r="X1518" s="736"/>
      <c r="Y1518" s="736"/>
      <c r="Z1518" s="894" t="s">
        <v>11090</v>
      </c>
      <c r="AA1518" s="894"/>
      <c r="AB1518" s="734" t="s">
        <v>11088</v>
      </c>
      <c r="AC1518" s="736"/>
      <c r="AD1518" s="736">
        <v>17019</v>
      </c>
      <c r="AE1518" s="734" t="s">
        <v>5499</v>
      </c>
      <c r="AF1518" s="736" t="s">
        <v>11059</v>
      </c>
      <c r="AG1518" s="736"/>
      <c r="AH1518" s="736"/>
      <c r="AI1518" s="736"/>
      <c r="AJ1518" s="736"/>
      <c r="AK1518" s="736"/>
      <c r="AL1518" s="736"/>
      <c r="AM1518" s="763"/>
      <c r="AN1518" s="738"/>
      <c r="AO1518" s="765"/>
      <c r="AP1518" s="740" t="s">
        <v>737</v>
      </c>
      <c r="AQ1518" s="752" t="s">
        <v>737</v>
      </c>
      <c r="AR1518" s="691"/>
      <c r="AS1518" s="752"/>
      <c r="AT1518" s="691"/>
      <c r="AU1518" s="765" t="s">
        <v>763</v>
      </c>
      <c r="AV1518" s="765" t="s">
        <v>763</v>
      </c>
      <c r="AW1518" s="766" t="s">
        <v>763</v>
      </c>
      <c r="AX1518" s="765"/>
      <c r="AY1518" s="691"/>
      <c r="AZ1518" s="752"/>
      <c r="BA1518" s="734"/>
      <c r="BB1518" s="736"/>
      <c r="BC1518" s="736"/>
      <c r="BD1518" s="736"/>
      <c r="BE1518" s="734" t="s">
        <v>2610</v>
      </c>
      <c r="BF1518" s="952" t="s">
        <v>1411</v>
      </c>
      <c r="BG1518" s="746" t="s">
        <v>737</v>
      </c>
      <c r="BH1518" s="746"/>
      <c r="BI1518" s="747"/>
    </row>
    <row r="1519" spans="1:61" ht="40.15" customHeight="1">
      <c r="A1519" s="846">
        <v>170782932</v>
      </c>
      <c r="B1519" s="834">
        <v>17</v>
      </c>
      <c r="C1519" s="734" t="s">
        <v>1277</v>
      </c>
      <c r="D1519" s="728"/>
      <c r="E1519" s="753" t="s">
        <v>1435</v>
      </c>
      <c r="F1519" s="785"/>
      <c r="G1519" s="754" t="s">
        <v>747</v>
      </c>
      <c r="H1519" s="754" t="s">
        <v>748</v>
      </c>
      <c r="I1519" s="847">
        <v>500</v>
      </c>
      <c r="J1519" s="843" t="s">
        <v>749</v>
      </c>
      <c r="K1519" s="848" t="s">
        <v>11091</v>
      </c>
      <c r="L1519" s="786">
        <v>170000707</v>
      </c>
      <c r="M1519" s="733" t="s">
        <v>11092</v>
      </c>
      <c r="N1519" s="807" t="s">
        <v>11093</v>
      </c>
      <c r="O1519" s="734" t="s">
        <v>11094</v>
      </c>
      <c r="P1519" s="734" t="s">
        <v>11095</v>
      </c>
      <c r="Q1519" s="760"/>
      <c r="R1519" s="736">
        <v>17430</v>
      </c>
      <c r="S1519" s="760" t="s">
        <v>11096</v>
      </c>
      <c r="T1519" s="728" t="s">
        <v>2084</v>
      </c>
      <c r="U1519" s="737" t="s">
        <v>11097</v>
      </c>
      <c r="V1519" s="736" t="s">
        <v>724</v>
      </c>
      <c r="W1519" s="1100" t="s">
        <v>11098</v>
      </c>
      <c r="X1519" s="736" t="s">
        <v>935</v>
      </c>
      <c r="Y1519" s="736" t="s">
        <v>727</v>
      </c>
      <c r="Z1519" s="736" t="s">
        <v>11099</v>
      </c>
      <c r="AA1519" s="894"/>
      <c r="AB1519" s="734" t="s">
        <v>11095</v>
      </c>
      <c r="AC1519" s="736"/>
      <c r="AD1519" s="736">
        <v>17430</v>
      </c>
      <c r="AE1519" s="734" t="s">
        <v>11096</v>
      </c>
      <c r="AF1519" s="736" t="s">
        <v>11099</v>
      </c>
      <c r="AG1519" s="734"/>
      <c r="AH1519" s="734"/>
      <c r="AI1519" s="734"/>
      <c r="AJ1519" s="734"/>
      <c r="AK1519" s="734"/>
      <c r="AL1519" s="734"/>
      <c r="AM1519" s="763"/>
      <c r="AN1519" s="738"/>
      <c r="AO1519" s="858"/>
      <c r="AP1519" s="691" t="s">
        <v>734</v>
      </c>
      <c r="AQ1519" s="775" t="s">
        <v>734</v>
      </c>
      <c r="AR1519" s="742" t="s">
        <v>748</v>
      </c>
      <c r="AS1519" s="775" t="s">
        <v>11100</v>
      </c>
      <c r="AT1519" s="742"/>
      <c r="AU1519" s="743">
        <v>45292</v>
      </c>
      <c r="AV1519" s="743">
        <v>47118</v>
      </c>
      <c r="AW1519" s="744">
        <v>17</v>
      </c>
      <c r="AX1519" s="743">
        <v>45412</v>
      </c>
      <c r="AY1519" s="712" t="s">
        <v>11101</v>
      </c>
      <c r="AZ1519" s="775" t="s">
        <v>734</v>
      </c>
      <c r="BA1519" s="791"/>
      <c r="BB1519" s="793"/>
      <c r="BC1519" s="793" t="s">
        <v>1713</v>
      </c>
      <c r="BD1519" s="793"/>
      <c r="BE1519" s="864" t="s">
        <v>2146</v>
      </c>
      <c r="BF1519" s="785" t="s">
        <v>1452</v>
      </c>
      <c r="BG1519" s="746" t="s">
        <v>737</v>
      </c>
      <c r="BH1519" s="746"/>
      <c r="BI1519" s="747"/>
    </row>
    <row r="1520" spans="1:61" ht="40.15" customHeight="1">
      <c r="A1520" s="977">
        <v>330791757</v>
      </c>
      <c r="B1520" s="1060">
        <v>33</v>
      </c>
      <c r="C1520" s="727" t="s">
        <v>1277</v>
      </c>
      <c r="D1520" s="752"/>
      <c r="E1520" s="753" t="s">
        <v>1055</v>
      </c>
      <c r="F1520" s="826"/>
      <c r="G1520" s="736" t="s">
        <v>747</v>
      </c>
      <c r="H1520" s="754" t="s">
        <v>748</v>
      </c>
      <c r="I1520" s="755">
        <v>500</v>
      </c>
      <c r="J1520" s="756" t="s">
        <v>749</v>
      </c>
      <c r="K1520" s="757" t="s">
        <v>11102</v>
      </c>
      <c r="L1520" s="758">
        <v>330004953</v>
      </c>
      <c r="M1520" s="733" t="s">
        <v>11103</v>
      </c>
      <c r="N1520" s="769" t="s">
        <v>11093</v>
      </c>
      <c r="O1520" s="734" t="s">
        <v>11104</v>
      </c>
      <c r="P1520" s="760"/>
      <c r="Q1520" s="736"/>
      <c r="R1520" s="736">
        <v>33370</v>
      </c>
      <c r="S1520" s="761" t="s">
        <v>4206</v>
      </c>
      <c r="T1520" s="728" t="s">
        <v>2084</v>
      </c>
      <c r="U1520" s="737" t="s">
        <v>11105</v>
      </c>
      <c r="V1520" s="736"/>
      <c r="W1520" s="736"/>
      <c r="X1520" s="736"/>
      <c r="Y1520" s="736"/>
      <c r="Z1520" s="736" t="s">
        <v>11106</v>
      </c>
      <c r="AA1520" s="736"/>
      <c r="AB1520" s="734" t="s">
        <v>11104</v>
      </c>
      <c r="AC1520" s="736"/>
      <c r="AD1520" s="736">
        <v>33370</v>
      </c>
      <c r="AE1520" s="734" t="s">
        <v>4206</v>
      </c>
      <c r="AF1520" s="736" t="s">
        <v>11106</v>
      </c>
      <c r="AG1520" s="736"/>
      <c r="AH1520" s="736"/>
      <c r="AI1520" s="736"/>
      <c r="AJ1520" s="736"/>
      <c r="AK1520" s="736"/>
      <c r="AL1520" s="736"/>
      <c r="AM1520" s="763"/>
      <c r="AN1520" s="738"/>
      <c r="AO1520" s="764"/>
      <c r="AP1520" s="691" t="s">
        <v>734</v>
      </c>
      <c r="AQ1520" s="691" t="s">
        <v>737</v>
      </c>
      <c r="AR1520" s="691"/>
      <c r="AS1520" s="752"/>
      <c r="AT1520" s="691"/>
      <c r="AU1520" s="765" t="s">
        <v>763</v>
      </c>
      <c r="AV1520" s="765" t="s">
        <v>763</v>
      </c>
      <c r="AW1520" s="766" t="s">
        <v>763</v>
      </c>
      <c r="AX1520" s="765"/>
      <c r="AY1520" s="691"/>
      <c r="AZ1520" s="752"/>
      <c r="BA1520" s="734"/>
      <c r="BB1520" s="734" t="s">
        <v>11107</v>
      </c>
      <c r="BC1520" s="736"/>
      <c r="BD1520" s="736"/>
      <c r="BE1520" s="767" t="s">
        <v>857</v>
      </c>
      <c r="BF1520" s="753" t="s">
        <v>947</v>
      </c>
      <c r="BG1520" s="746" t="s">
        <v>737</v>
      </c>
      <c r="BH1520" s="746"/>
      <c r="BI1520" s="747"/>
    </row>
    <row r="1521" spans="1:61" ht="95.25" customHeight="1">
      <c r="A1521" s="749">
        <v>330799230</v>
      </c>
      <c r="B1521" s="825">
        <v>33</v>
      </c>
      <c r="C1521" s="751" t="s">
        <v>1277</v>
      </c>
      <c r="D1521" s="752"/>
      <c r="E1521" s="753" t="s">
        <v>1055</v>
      </c>
      <c r="F1521" s="826"/>
      <c r="G1521" s="736" t="s">
        <v>747</v>
      </c>
      <c r="H1521" s="754" t="s">
        <v>748</v>
      </c>
      <c r="I1521" s="755">
        <v>500</v>
      </c>
      <c r="J1521" s="756" t="s">
        <v>749</v>
      </c>
      <c r="K1521" s="757" t="s">
        <v>11108</v>
      </c>
      <c r="L1521" s="758">
        <v>330005893</v>
      </c>
      <c r="M1521" s="733" t="s">
        <v>11109</v>
      </c>
      <c r="N1521" s="769" t="s">
        <v>11093</v>
      </c>
      <c r="O1521" s="734" t="s">
        <v>11110</v>
      </c>
      <c r="P1521" s="760"/>
      <c r="Q1521" s="736"/>
      <c r="R1521" s="736">
        <v>33320</v>
      </c>
      <c r="S1521" s="761" t="s">
        <v>1545</v>
      </c>
      <c r="T1521" s="728" t="s">
        <v>2084</v>
      </c>
      <c r="U1521" s="737" t="s">
        <v>11111</v>
      </c>
      <c r="V1521" s="736"/>
      <c r="W1521" s="736"/>
      <c r="X1521" s="736"/>
      <c r="Y1521" s="736"/>
      <c r="Z1521" s="736" t="s">
        <v>11112</v>
      </c>
      <c r="AA1521" s="736"/>
      <c r="AB1521" s="734" t="s">
        <v>11110</v>
      </c>
      <c r="AC1521" s="736"/>
      <c r="AD1521" s="736">
        <v>33320</v>
      </c>
      <c r="AE1521" s="734" t="s">
        <v>1545</v>
      </c>
      <c r="AF1521" s="736" t="s">
        <v>11113</v>
      </c>
      <c r="AG1521" s="736"/>
      <c r="AH1521" s="736"/>
      <c r="AI1521" s="736"/>
      <c r="AJ1521" s="736"/>
      <c r="AK1521" s="736"/>
      <c r="AL1521" s="736"/>
      <c r="AM1521" s="763"/>
      <c r="AN1521" s="738"/>
      <c r="AO1521" s="764"/>
      <c r="AP1521" s="691" t="s">
        <v>734</v>
      </c>
      <c r="AQ1521" s="691" t="s">
        <v>737</v>
      </c>
      <c r="AR1521" s="691"/>
      <c r="AS1521" s="752"/>
      <c r="AT1521" s="691"/>
      <c r="AU1521" s="765" t="s">
        <v>763</v>
      </c>
      <c r="AV1521" s="765" t="s">
        <v>763</v>
      </c>
      <c r="AW1521" s="766" t="s">
        <v>763</v>
      </c>
      <c r="AX1521" s="765"/>
      <c r="AY1521" s="691"/>
      <c r="AZ1521" s="752"/>
      <c r="BA1521" s="734"/>
      <c r="BB1521" s="734" t="s">
        <v>11114</v>
      </c>
      <c r="BC1521" s="736"/>
      <c r="BD1521" s="736"/>
      <c r="BE1521" s="734" t="s">
        <v>1358</v>
      </c>
      <c r="BF1521" s="753" t="s">
        <v>1070</v>
      </c>
      <c r="BG1521" s="746" t="s">
        <v>737</v>
      </c>
      <c r="BH1521" s="746"/>
      <c r="BI1521" s="747"/>
    </row>
    <row r="1522" spans="1:61" ht="61.5" customHeight="1">
      <c r="A1522" s="749">
        <v>330799792</v>
      </c>
      <c r="B1522" s="825">
        <v>33</v>
      </c>
      <c r="C1522" s="727" t="s">
        <v>1277</v>
      </c>
      <c r="D1522" s="752"/>
      <c r="E1522" s="753" t="s">
        <v>1055</v>
      </c>
      <c r="F1522" s="826"/>
      <c r="G1522" s="736" t="s">
        <v>747</v>
      </c>
      <c r="H1522" s="754" t="s">
        <v>748</v>
      </c>
      <c r="I1522" s="755">
        <v>500</v>
      </c>
      <c r="J1522" s="756" t="s">
        <v>749</v>
      </c>
      <c r="K1522" s="757" t="s">
        <v>11115</v>
      </c>
      <c r="L1522" s="758">
        <v>330006156</v>
      </c>
      <c r="M1522" s="733" t="s">
        <v>11116</v>
      </c>
      <c r="N1522" s="807" t="s">
        <v>11093</v>
      </c>
      <c r="O1522" s="734" t="s">
        <v>9497</v>
      </c>
      <c r="P1522" s="760"/>
      <c r="Q1522" s="736"/>
      <c r="R1522" s="736">
        <v>33230</v>
      </c>
      <c r="S1522" s="761" t="s">
        <v>10080</v>
      </c>
      <c r="T1522" s="728" t="s">
        <v>2084</v>
      </c>
      <c r="U1522" s="737" t="s">
        <v>11117</v>
      </c>
      <c r="V1522" s="736"/>
      <c r="W1522" s="736"/>
      <c r="X1522" s="736"/>
      <c r="Y1522" s="736"/>
      <c r="Z1522" s="736" t="s">
        <v>11118</v>
      </c>
      <c r="AA1522" s="736"/>
      <c r="AB1522" s="734" t="s">
        <v>9497</v>
      </c>
      <c r="AC1522" s="736"/>
      <c r="AD1522" s="736">
        <v>33230</v>
      </c>
      <c r="AE1522" s="734" t="s">
        <v>10080</v>
      </c>
      <c r="AF1522" s="736" t="s">
        <v>11118</v>
      </c>
      <c r="AG1522" s="736"/>
      <c r="AH1522" s="736"/>
      <c r="AI1522" s="736"/>
      <c r="AJ1522" s="736"/>
      <c r="AK1522" s="736"/>
      <c r="AL1522" s="736"/>
      <c r="AM1522" s="763"/>
      <c r="AN1522" s="738"/>
      <c r="AO1522" s="764"/>
      <c r="AP1522" s="691" t="s">
        <v>734</v>
      </c>
      <c r="AQ1522" s="691" t="s">
        <v>737</v>
      </c>
      <c r="AR1522" s="691"/>
      <c r="AS1522" s="752"/>
      <c r="AT1522" s="691"/>
      <c r="AU1522" s="765" t="s">
        <v>763</v>
      </c>
      <c r="AV1522" s="765" t="s">
        <v>763</v>
      </c>
      <c r="AW1522" s="766" t="s">
        <v>763</v>
      </c>
      <c r="AX1522" s="765"/>
      <c r="AY1522" s="691"/>
      <c r="AZ1522" s="752"/>
      <c r="BA1522" s="734"/>
      <c r="BB1522" s="736"/>
      <c r="BC1522" s="736"/>
      <c r="BD1522" s="736"/>
      <c r="BE1522" s="767" t="s">
        <v>1941</v>
      </c>
      <c r="BF1522" s="753" t="s">
        <v>1070</v>
      </c>
      <c r="BG1522" s="746" t="s">
        <v>737</v>
      </c>
      <c r="BH1522" s="746"/>
      <c r="BI1522" s="747"/>
    </row>
    <row r="1523" spans="1:61" ht="40.15" customHeight="1">
      <c r="A1523" s="749">
        <v>330798612</v>
      </c>
      <c r="B1523" s="825">
        <v>33</v>
      </c>
      <c r="C1523" s="727" t="s">
        <v>1277</v>
      </c>
      <c r="D1523" s="752"/>
      <c r="E1523" s="753" t="s">
        <v>1055</v>
      </c>
      <c r="F1523" s="826"/>
      <c r="G1523" s="736" t="s">
        <v>747</v>
      </c>
      <c r="H1523" s="754" t="s">
        <v>748</v>
      </c>
      <c r="I1523" s="755">
        <v>500</v>
      </c>
      <c r="J1523" s="756" t="s">
        <v>749</v>
      </c>
      <c r="K1523" s="757" t="s">
        <v>11119</v>
      </c>
      <c r="L1523" s="758">
        <v>330058371</v>
      </c>
      <c r="M1523" s="733" t="s">
        <v>11120</v>
      </c>
      <c r="N1523" s="769" t="s">
        <v>11093</v>
      </c>
      <c r="O1523" s="734" t="s">
        <v>11121</v>
      </c>
      <c r="P1523" s="760"/>
      <c r="Q1523" s="736"/>
      <c r="R1523" s="736">
        <v>33640</v>
      </c>
      <c r="S1523" s="761" t="s">
        <v>11122</v>
      </c>
      <c r="T1523" s="728" t="s">
        <v>2084</v>
      </c>
      <c r="U1523" s="737" t="s">
        <v>11123</v>
      </c>
      <c r="V1523" s="736"/>
      <c r="W1523" s="736"/>
      <c r="X1523" s="736"/>
      <c r="Y1523" s="736"/>
      <c r="Z1523" s="736" t="s">
        <v>11124</v>
      </c>
      <c r="AA1523" s="736"/>
      <c r="AB1523" s="734" t="s">
        <v>11121</v>
      </c>
      <c r="AC1523" s="736"/>
      <c r="AD1523" s="736">
        <v>33640</v>
      </c>
      <c r="AE1523" s="734" t="s">
        <v>4518</v>
      </c>
      <c r="AF1523" s="736"/>
      <c r="AG1523" s="736"/>
      <c r="AH1523" s="736"/>
      <c r="AI1523" s="736"/>
      <c r="AJ1523" s="736"/>
      <c r="AK1523" s="736"/>
      <c r="AL1523" s="736"/>
      <c r="AM1523" s="763"/>
      <c r="AN1523" s="738"/>
      <c r="AO1523" s="764"/>
      <c r="AP1523" s="691" t="s">
        <v>734</v>
      </c>
      <c r="AQ1523" s="691" t="s">
        <v>737</v>
      </c>
      <c r="AR1523" s="691"/>
      <c r="AS1523" s="752"/>
      <c r="AT1523" s="691"/>
      <c r="AU1523" s="765" t="s">
        <v>763</v>
      </c>
      <c r="AV1523" s="765" t="s">
        <v>763</v>
      </c>
      <c r="AW1523" s="766" t="s">
        <v>763</v>
      </c>
      <c r="AX1523" s="765"/>
      <c r="AY1523" s="691"/>
      <c r="AZ1523" s="752"/>
      <c r="BA1523" s="734"/>
      <c r="BB1523" s="736" t="s">
        <v>11125</v>
      </c>
      <c r="BC1523" s="736"/>
      <c r="BD1523" s="736"/>
      <c r="BE1523" s="734" t="s">
        <v>855</v>
      </c>
      <c r="BF1523" s="753" t="s">
        <v>1070</v>
      </c>
      <c r="BG1523" s="746" t="s">
        <v>737</v>
      </c>
      <c r="BH1523" s="746"/>
      <c r="BI1523" s="747"/>
    </row>
    <row r="1524" spans="1:61" ht="55.5" customHeight="1">
      <c r="A1524" s="846">
        <v>170023196</v>
      </c>
      <c r="B1524" s="834">
        <v>17</v>
      </c>
      <c r="C1524" s="734" t="s">
        <v>1277</v>
      </c>
      <c r="D1524" s="753"/>
      <c r="E1524" s="753" t="s">
        <v>1435</v>
      </c>
      <c r="F1524" s="785"/>
      <c r="G1524" s="754" t="s">
        <v>747</v>
      </c>
      <c r="H1524" s="754" t="s">
        <v>748</v>
      </c>
      <c r="I1524" s="847">
        <v>500</v>
      </c>
      <c r="J1524" s="843" t="s">
        <v>749</v>
      </c>
      <c r="K1524" s="856" t="s">
        <v>11126</v>
      </c>
      <c r="L1524" s="786">
        <v>330059866</v>
      </c>
      <c r="M1524" s="733" t="s">
        <v>11127</v>
      </c>
      <c r="N1524" s="807" t="s">
        <v>11093</v>
      </c>
      <c r="O1524" s="734" t="s">
        <v>11128</v>
      </c>
      <c r="P1524" s="734"/>
      <c r="Q1524" s="760"/>
      <c r="R1524" s="736">
        <v>17620</v>
      </c>
      <c r="S1524" s="760" t="s">
        <v>11129</v>
      </c>
      <c r="T1524" s="728" t="s">
        <v>2084</v>
      </c>
      <c r="U1524" s="737" t="s">
        <v>11130</v>
      </c>
      <c r="V1524" s="736" t="s">
        <v>724</v>
      </c>
      <c r="W1524" s="734" t="s">
        <v>11131</v>
      </c>
      <c r="X1524" s="736" t="s">
        <v>935</v>
      </c>
      <c r="Y1524" s="736" t="s">
        <v>727</v>
      </c>
      <c r="Z1524" s="736" t="s">
        <v>11132</v>
      </c>
      <c r="AA1524" s="736"/>
      <c r="AB1524" s="734" t="s">
        <v>11133</v>
      </c>
      <c r="AC1524" s="736"/>
      <c r="AD1524" s="736">
        <v>33600</v>
      </c>
      <c r="AE1524" s="734" t="s">
        <v>1104</v>
      </c>
      <c r="AF1524" s="736"/>
      <c r="AG1524" s="734" t="s">
        <v>813</v>
      </c>
      <c r="AH1524" s="734" t="s">
        <v>11134</v>
      </c>
      <c r="AI1524" s="734" t="s">
        <v>11135</v>
      </c>
      <c r="AJ1524" s="734" t="s">
        <v>11136</v>
      </c>
      <c r="AK1524" s="788" t="s">
        <v>11137</v>
      </c>
      <c r="AL1524" s="734"/>
      <c r="AM1524" s="854"/>
      <c r="AN1524" s="855"/>
      <c r="AO1524" s="858"/>
      <c r="AP1524" s="691" t="s">
        <v>734</v>
      </c>
      <c r="AQ1524" s="775" t="s">
        <v>734</v>
      </c>
      <c r="AR1524" s="742" t="s">
        <v>748</v>
      </c>
      <c r="AS1524" s="775" t="s">
        <v>11100</v>
      </c>
      <c r="AT1524" s="742"/>
      <c r="AU1524" s="743">
        <v>45292</v>
      </c>
      <c r="AV1524" s="743">
        <v>47118</v>
      </c>
      <c r="AW1524" s="744">
        <v>17</v>
      </c>
      <c r="AX1524" s="743">
        <v>45412</v>
      </c>
      <c r="AY1524" s="712" t="s">
        <v>11101</v>
      </c>
      <c r="AZ1524" s="775" t="s">
        <v>734</v>
      </c>
      <c r="BA1524" s="791" t="s">
        <v>11138</v>
      </c>
      <c r="BB1524" s="793"/>
      <c r="BC1524" s="793" t="s">
        <v>1713</v>
      </c>
      <c r="BD1524" s="793"/>
      <c r="BE1524" s="864" t="s">
        <v>2146</v>
      </c>
      <c r="BF1524" s="785" t="s">
        <v>1452</v>
      </c>
      <c r="BG1524" s="746" t="s">
        <v>737</v>
      </c>
      <c r="BH1524" s="746"/>
      <c r="BI1524" s="747"/>
    </row>
    <row r="1525" spans="1:61" ht="40.15" customHeight="1">
      <c r="A1525" s="749">
        <v>330019209</v>
      </c>
      <c r="B1525" s="825">
        <v>33</v>
      </c>
      <c r="C1525" s="727" t="s">
        <v>1277</v>
      </c>
      <c r="D1525" s="752"/>
      <c r="E1525" s="753" t="s">
        <v>1055</v>
      </c>
      <c r="F1525" s="826"/>
      <c r="G1525" s="736" t="s">
        <v>747</v>
      </c>
      <c r="H1525" s="754" t="s">
        <v>748</v>
      </c>
      <c r="I1525" s="755">
        <v>500</v>
      </c>
      <c r="J1525" s="756" t="s">
        <v>749</v>
      </c>
      <c r="K1525" s="757" t="s">
        <v>11139</v>
      </c>
      <c r="L1525" s="758">
        <v>330059924</v>
      </c>
      <c r="M1525" s="733" t="s">
        <v>11140</v>
      </c>
      <c r="N1525" s="769" t="s">
        <v>11093</v>
      </c>
      <c r="O1525" s="734" t="s">
        <v>11141</v>
      </c>
      <c r="P1525" s="760"/>
      <c r="Q1525" s="736"/>
      <c r="R1525" s="736">
        <v>33880</v>
      </c>
      <c r="S1525" s="761" t="s">
        <v>11142</v>
      </c>
      <c r="T1525" s="728" t="s">
        <v>2084</v>
      </c>
      <c r="U1525" s="737" t="s">
        <v>11143</v>
      </c>
      <c r="V1525" s="736"/>
      <c r="W1525" s="736"/>
      <c r="X1525" s="736"/>
      <c r="Y1525" s="736"/>
      <c r="Z1525" s="736" t="s">
        <v>11144</v>
      </c>
      <c r="AA1525" s="736"/>
      <c r="AB1525" s="734" t="s">
        <v>11145</v>
      </c>
      <c r="AC1525" s="736"/>
      <c r="AD1525" s="736">
        <v>75013</v>
      </c>
      <c r="AE1525" s="734" t="s">
        <v>1982</v>
      </c>
      <c r="AF1525" s="736"/>
      <c r="AG1525" s="736"/>
      <c r="AH1525" s="736"/>
      <c r="AI1525" s="736"/>
      <c r="AJ1525" s="736"/>
      <c r="AK1525" s="736"/>
      <c r="AL1525" s="736"/>
      <c r="AM1525" s="763"/>
      <c r="AN1525" s="738"/>
      <c r="AO1525" s="764"/>
      <c r="AP1525" s="691" t="s">
        <v>734</v>
      </c>
      <c r="AQ1525" s="691" t="s">
        <v>737</v>
      </c>
      <c r="AR1525" s="691"/>
      <c r="AS1525" s="752"/>
      <c r="AT1525" s="691"/>
      <c r="AU1525" s="765" t="s">
        <v>763</v>
      </c>
      <c r="AV1525" s="765" t="s">
        <v>763</v>
      </c>
      <c r="AW1525" s="766" t="s">
        <v>763</v>
      </c>
      <c r="AX1525" s="765"/>
      <c r="AY1525" s="691"/>
      <c r="AZ1525" s="752"/>
      <c r="BA1525" s="734"/>
      <c r="BB1525" s="736"/>
      <c r="BC1525" s="736"/>
      <c r="BD1525" s="736"/>
      <c r="BE1525" s="735" t="s">
        <v>713</v>
      </c>
      <c r="BF1525" s="753" t="s">
        <v>1070</v>
      </c>
      <c r="BG1525" s="746" t="s">
        <v>737</v>
      </c>
      <c r="BH1525" s="746"/>
      <c r="BI1525" s="747"/>
    </row>
    <row r="1526" spans="1:61" ht="40.15" customHeight="1">
      <c r="A1526" s="749">
        <v>330799461</v>
      </c>
      <c r="B1526" s="825">
        <v>33</v>
      </c>
      <c r="C1526" s="727" t="s">
        <v>1277</v>
      </c>
      <c r="D1526" s="752"/>
      <c r="E1526" s="753" t="s">
        <v>1055</v>
      </c>
      <c r="F1526" s="826"/>
      <c r="G1526" s="736" t="s">
        <v>747</v>
      </c>
      <c r="H1526" s="754" t="s">
        <v>748</v>
      </c>
      <c r="I1526" s="755">
        <v>500</v>
      </c>
      <c r="J1526" s="756" t="s">
        <v>749</v>
      </c>
      <c r="K1526" s="757" t="s">
        <v>11146</v>
      </c>
      <c r="L1526" s="758">
        <v>330799453</v>
      </c>
      <c r="M1526" s="733" t="s">
        <v>11147</v>
      </c>
      <c r="N1526" s="807" t="s">
        <v>11093</v>
      </c>
      <c r="O1526" s="734" t="s">
        <v>11148</v>
      </c>
      <c r="P1526" s="734" t="s">
        <v>7351</v>
      </c>
      <c r="Q1526" s="736"/>
      <c r="R1526" s="736">
        <v>33564</v>
      </c>
      <c r="S1526" s="761" t="s">
        <v>9837</v>
      </c>
      <c r="T1526" s="728" t="s">
        <v>2084</v>
      </c>
      <c r="U1526" s="737" t="s">
        <v>11149</v>
      </c>
      <c r="V1526" s="736"/>
      <c r="W1526" s="736"/>
      <c r="X1526" s="736"/>
      <c r="Y1526" s="736"/>
      <c r="Z1526" s="736" t="s">
        <v>11150</v>
      </c>
      <c r="AA1526" s="736"/>
      <c r="AB1526" s="734" t="s">
        <v>11151</v>
      </c>
      <c r="AC1526" s="736" t="s">
        <v>7351</v>
      </c>
      <c r="AD1526" s="736">
        <v>33560</v>
      </c>
      <c r="AE1526" s="734" t="s">
        <v>9837</v>
      </c>
      <c r="AF1526" s="736" t="s">
        <v>11150</v>
      </c>
      <c r="AG1526" s="736"/>
      <c r="AH1526" s="736"/>
      <c r="AI1526" s="736"/>
      <c r="AJ1526" s="736"/>
      <c r="AK1526" s="736"/>
      <c r="AL1526" s="736"/>
      <c r="AM1526" s="763"/>
      <c r="AN1526" s="738"/>
      <c r="AO1526" s="764"/>
      <c r="AP1526" s="691" t="s">
        <v>734</v>
      </c>
      <c r="AQ1526" s="691" t="s">
        <v>737</v>
      </c>
      <c r="AR1526" s="691"/>
      <c r="AS1526" s="752"/>
      <c r="AT1526" s="691"/>
      <c r="AU1526" s="765" t="s">
        <v>763</v>
      </c>
      <c r="AV1526" s="765" t="s">
        <v>763</v>
      </c>
      <c r="AW1526" s="766" t="s">
        <v>763</v>
      </c>
      <c r="AX1526" s="765"/>
      <c r="AY1526" s="691"/>
      <c r="AZ1526" s="752"/>
      <c r="BA1526" s="734"/>
      <c r="BB1526" s="736"/>
      <c r="BC1526" s="736"/>
      <c r="BD1526" s="736"/>
      <c r="BE1526" s="767" t="s">
        <v>1941</v>
      </c>
      <c r="BF1526" s="753" t="s">
        <v>1070</v>
      </c>
      <c r="BG1526" s="746" t="s">
        <v>737</v>
      </c>
      <c r="BH1526" s="746"/>
      <c r="BI1526" s="747"/>
    </row>
    <row r="1527" spans="1:61" ht="74.25" customHeight="1">
      <c r="A1527" s="749">
        <v>330010018</v>
      </c>
      <c r="B1527" s="825">
        <v>33</v>
      </c>
      <c r="C1527" s="751" t="s">
        <v>857</v>
      </c>
      <c r="D1527" s="752"/>
      <c r="E1527" s="753" t="s">
        <v>1411</v>
      </c>
      <c r="F1527" s="752"/>
      <c r="G1527" s="736" t="s">
        <v>843</v>
      </c>
      <c r="H1527" s="754" t="s">
        <v>843</v>
      </c>
      <c r="I1527" s="755">
        <v>165</v>
      </c>
      <c r="J1527" s="756" t="s">
        <v>844</v>
      </c>
      <c r="K1527" s="757" t="s">
        <v>11152</v>
      </c>
      <c r="L1527" s="758">
        <v>750015968</v>
      </c>
      <c r="M1527" s="733" t="s">
        <v>11153</v>
      </c>
      <c r="N1527" s="769" t="s">
        <v>11154</v>
      </c>
      <c r="O1527" s="760" t="s">
        <v>11155</v>
      </c>
      <c r="P1527" s="760" t="s">
        <v>11156</v>
      </c>
      <c r="Q1527" s="736"/>
      <c r="R1527" s="736">
        <v>33321</v>
      </c>
      <c r="S1527" s="761" t="s">
        <v>11157</v>
      </c>
      <c r="T1527" s="728" t="s">
        <v>722</v>
      </c>
      <c r="U1527" s="737" t="s">
        <v>11158</v>
      </c>
      <c r="V1527" s="736"/>
      <c r="W1527" s="736"/>
      <c r="X1527" s="736"/>
      <c r="Y1527" s="736"/>
      <c r="Z1527" s="736" t="s">
        <v>11159</v>
      </c>
      <c r="AA1527" s="736"/>
      <c r="AB1527" s="734" t="s">
        <v>11160</v>
      </c>
      <c r="AC1527" s="736"/>
      <c r="AD1527" s="736">
        <v>75011</v>
      </c>
      <c r="AE1527" s="734" t="s">
        <v>1982</v>
      </c>
      <c r="AF1527" s="736" t="s">
        <v>11161</v>
      </c>
      <c r="AG1527" s="736"/>
      <c r="AH1527" s="736"/>
      <c r="AI1527" s="736"/>
      <c r="AJ1527" s="736"/>
      <c r="AK1527" s="736"/>
      <c r="AL1527" s="736"/>
      <c r="AM1527" s="763"/>
      <c r="AN1527" s="738"/>
      <c r="AO1527" s="764"/>
      <c r="AP1527" s="740" t="s">
        <v>737</v>
      </c>
      <c r="AQ1527" s="691" t="s">
        <v>737</v>
      </c>
      <c r="AR1527" s="691"/>
      <c r="AS1527" s="752"/>
      <c r="AT1527" s="691"/>
      <c r="AU1527" s="765" t="s">
        <v>763</v>
      </c>
      <c r="AV1527" s="765" t="s">
        <v>763</v>
      </c>
      <c r="AW1527" s="766" t="s">
        <v>763</v>
      </c>
      <c r="AX1527" s="765"/>
      <c r="AY1527" s="691"/>
      <c r="AZ1527" s="752"/>
      <c r="BA1527" s="734"/>
      <c r="BB1527" s="736"/>
      <c r="BC1527" s="736"/>
      <c r="BD1527" s="736"/>
      <c r="BE1527" s="767" t="s">
        <v>1941</v>
      </c>
      <c r="BF1527" s="753" t="s">
        <v>1942</v>
      </c>
      <c r="BG1527" s="746" t="s">
        <v>737</v>
      </c>
      <c r="BH1527" s="746"/>
      <c r="BI1527" s="747"/>
    </row>
    <row r="1528" spans="1:61" ht="51.6" customHeight="1">
      <c r="A1528" s="749">
        <v>330032129</v>
      </c>
      <c r="B1528" s="825">
        <v>33</v>
      </c>
      <c r="C1528" s="751" t="s">
        <v>857</v>
      </c>
      <c r="D1528" s="752"/>
      <c r="E1528" s="753" t="s">
        <v>1411</v>
      </c>
      <c r="F1528" s="752"/>
      <c r="G1528" s="736" t="s">
        <v>715</v>
      </c>
      <c r="H1528" s="754" t="s">
        <v>715</v>
      </c>
      <c r="I1528" s="755">
        <v>445</v>
      </c>
      <c r="J1528" s="756" t="s">
        <v>1023</v>
      </c>
      <c r="K1528" s="757" t="s">
        <v>11162</v>
      </c>
      <c r="L1528" s="758">
        <v>750015968</v>
      </c>
      <c r="M1528" s="733" t="s">
        <v>11153</v>
      </c>
      <c r="N1528" s="769" t="s">
        <v>11154</v>
      </c>
      <c r="O1528" s="734" t="s">
        <v>11163</v>
      </c>
      <c r="P1528" s="734" t="s">
        <v>11164</v>
      </c>
      <c r="Q1528" s="736"/>
      <c r="R1528" s="736">
        <v>33100</v>
      </c>
      <c r="S1528" s="761" t="s">
        <v>1559</v>
      </c>
      <c r="T1528" s="728" t="s">
        <v>722</v>
      </c>
      <c r="U1528" s="737" t="s">
        <v>11165</v>
      </c>
      <c r="V1528" s="736"/>
      <c r="W1528" s="736"/>
      <c r="X1528" s="736"/>
      <c r="Y1528" s="736"/>
      <c r="Z1528" s="736" t="s">
        <v>11166</v>
      </c>
      <c r="AA1528" s="736"/>
      <c r="AB1528" s="734" t="s">
        <v>11167</v>
      </c>
      <c r="AC1528" s="736" t="s">
        <v>11164</v>
      </c>
      <c r="AD1528" s="736">
        <v>75011</v>
      </c>
      <c r="AE1528" s="734" t="s">
        <v>1982</v>
      </c>
      <c r="AF1528" s="736" t="s">
        <v>11168</v>
      </c>
      <c r="AG1528" s="736"/>
      <c r="AH1528" s="736"/>
      <c r="AI1528" s="736"/>
      <c r="AJ1528" s="736"/>
      <c r="AK1528" s="736"/>
      <c r="AL1528" s="736"/>
      <c r="AM1528" s="763"/>
      <c r="AN1528" s="738"/>
      <c r="AO1528" s="764"/>
      <c r="AP1528" s="740" t="s">
        <v>737</v>
      </c>
      <c r="AQ1528" s="691" t="s">
        <v>737</v>
      </c>
      <c r="AR1528" s="691"/>
      <c r="AS1528" s="752"/>
      <c r="AT1528" s="691"/>
      <c r="AU1528" s="765" t="s">
        <v>763</v>
      </c>
      <c r="AV1528" s="765" t="s">
        <v>763</v>
      </c>
      <c r="AW1528" s="766" t="s">
        <v>763</v>
      </c>
      <c r="AX1528" s="765"/>
      <c r="AY1528" s="691"/>
      <c r="AZ1528" s="752"/>
      <c r="BA1528" s="734"/>
      <c r="BB1528" s="736"/>
      <c r="BC1528" s="736"/>
      <c r="BD1528" s="736"/>
      <c r="BE1528" s="767" t="s">
        <v>1949</v>
      </c>
      <c r="BF1528" s="753" t="s">
        <v>1942</v>
      </c>
      <c r="BG1528" s="746" t="s">
        <v>737</v>
      </c>
      <c r="BH1528" s="746"/>
      <c r="BI1528" s="747"/>
    </row>
    <row r="1529" spans="1:61" ht="72.75" customHeight="1">
      <c r="A1529" s="749">
        <v>330021668</v>
      </c>
      <c r="B1529" s="825">
        <v>33</v>
      </c>
      <c r="C1529" s="751" t="s">
        <v>1277</v>
      </c>
      <c r="D1529" s="752"/>
      <c r="E1529" s="753" t="s">
        <v>1055</v>
      </c>
      <c r="F1529" s="826"/>
      <c r="G1529" s="736" t="s">
        <v>715</v>
      </c>
      <c r="H1529" s="754" t="s">
        <v>715</v>
      </c>
      <c r="I1529" s="755">
        <v>255</v>
      </c>
      <c r="J1529" s="756" t="s">
        <v>968</v>
      </c>
      <c r="K1529" s="757" t="s">
        <v>11169</v>
      </c>
      <c r="L1529" s="758">
        <v>330001108</v>
      </c>
      <c r="M1529" s="733" t="s">
        <v>11170</v>
      </c>
      <c r="N1529" s="769" t="s">
        <v>11170</v>
      </c>
      <c r="O1529" s="734" t="s">
        <v>11171</v>
      </c>
      <c r="P1529" s="734" t="s">
        <v>11172</v>
      </c>
      <c r="Q1529" s="736"/>
      <c r="R1529" s="736">
        <v>33370</v>
      </c>
      <c r="S1529" s="761" t="s">
        <v>4187</v>
      </c>
      <c r="T1529" s="728" t="s">
        <v>722</v>
      </c>
      <c r="U1529" s="737" t="s">
        <v>11173</v>
      </c>
      <c r="V1529" s="736" t="s">
        <v>813</v>
      </c>
      <c r="W1529" s="736" t="s">
        <v>1707</v>
      </c>
      <c r="X1529" s="736" t="s">
        <v>973</v>
      </c>
      <c r="Y1529" s="736" t="s">
        <v>954</v>
      </c>
      <c r="Z1529" s="736" t="s">
        <v>11174</v>
      </c>
      <c r="AA1529" s="736"/>
      <c r="AB1529" s="734" t="s">
        <v>11175</v>
      </c>
      <c r="AC1529" s="736" t="s">
        <v>11176</v>
      </c>
      <c r="AD1529" s="736">
        <v>33370</v>
      </c>
      <c r="AE1529" s="734" t="s">
        <v>4187</v>
      </c>
      <c r="AF1529" s="736" t="s">
        <v>11177</v>
      </c>
      <c r="AG1529" s="736"/>
      <c r="AH1529" s="736"/>
      <c r="AI1529" s="736"/>
      <c r="AJ1529" s="734"/>
      <c r="AK1529" s="734" t="s">
        <v>11178</v>
      </c>
      <c r="AL1529" s="736"/>
      <c r="AM1529" s="763"/>
      <c r="AN1529" s="738"/>
      <c r="AO1529" s="764"/>
      <c r="AP1529" s="752" t="s">
        <v>734</v>
      </c>
      <c r="AQ1529" s="824" t="s">
        <v>734</v>
      </c>
      <c r="AR1529" s="742" t="s">
        <v>715</v>
      </c>
      <c r="AS1529" s="775" t="s">
        <v>11179</v>
      </c>
      <c r="AT1529" s="742" t="s">
        <v>11180</v>
      </c>
      <c r="AU1529" s="743">
        <v>45292</v>
      </c>
      <c r="AV1529" s="743">
        <v>47119</v>
      </c>
      <c r="AW1529" s="744">
        <v>33</v>
      </c>
      <c r="AX1529" s="743">
        <v>45551</v>
      </c>
      <c r="AY1529" s="742" t="s">
        <v>11181</v>
      </c>
      <c r="AZ1529" s="743"/>
      <c r="BA1529" s="734"/>
      <c r="BB1529" s="734" t="s">
        <v>11182</v>
      </c>
      <c r="BC1529" s="736"/>
      <c r="BD1529" s="736"/>
      <c r="BE1529" s="767" t="s">
        <v>1941</v>
      </c>
      <c r="BF1529" s="753" t="s">
        <v>1070</v>
      </c>
      <c r="BG1529" s="746" t="s">
        <v>737</v>
      </c>
      <c r="BH1529" s="746"/>
      <c r="BI1529" s="747"/>
    </row>
    <row r="1530" spans="1:61" ht="40.15" customHeight="1">
      <c r="A1530" s="749">
        <v>330057142</v>
      </c>
      <c r="B1530" s="825">
        <v>33</v>
      </c>
      <c r="C1530" s="751" t="s">
        <v>1277</v>
      </c>
      <c r="D1530" s="752"/>
      <c r="E1530" s="753" t="s">
        <v>1055</v>
      </c>
      <c r="F1530" s="826"/>
      <c r="G1530" s="736" t="s">
        <v>715</v>
      </c>
      <c r="H1530" s="754" t="s">
        <v>715</v>
      </c>
      <c r="I1530" s="773">
        <v>448</v>
      </c>
      <c r="J1530" s="734" t="s">
        <v>1018</v>
      </c>
      <c r="K1530" s="757" t="s">
        <v>11183</v>
      </c>
      <c r="L1530" s="758">
        <v>330001108</v>
      </c>
      <c r="M1530" s="733" t="s">
        <v>11170</v>
      </c>
      <c r="N1530" s="769" t="s">
        <v>11170</v>
      </c>
      <c r="O1530" s="734" t="s">
        <v>11184</v>
      </c>
      <c r="P1530" s="734" t="s">
        <v>11185</v>
      </c>
      <c r="Q1530" s="736"/>
      <c r="R1530" s="736">
        <v>33305</v>
      </c>
      <c r="S1530" s="761" t="s">
        <v>2352</v>
      </c>
      <c r="T1530" s="728" t="s">
        <v>722</v>
      </c>
      <c r="U1530" s="737" t="s">
        <v>11173</v>
      </c>
      <c r="V1530" s="736" t="s">
        <v>813</v>
      </c>
      <c r="W1530" s="736" t="s">
        <v>1707</v>
      </c>
      <c r="X1530" s="736" t="s">
        <v>973</v>
      </c>
      <c r="Y1530" s="736" t="s">
        <v>954</v>
      </c>
      <c r="Z1530" s="736" t="s">
        <v>11186</v>
      </c>
      <c r="AA1530" s="736"/>
      <c r="AB1530" s="734" t="s">
        <v>11175</v>
      </c>
      <c r="AC1530" s="736" t="s">
        <v>11176</v>
      </c>
      <c r="AD1530" s="736">
        <v>33370</v>
      </c>
      <c r="AE1530" s="734" t="s">
        <v>4187</v>
      </c>
      <c r="AF1530" s="736" t="s">
        <v>11177</v>
      </c>
      <c r="AG1530" s="736"/>
      <c r="AH1530" s="736"/>
      <c r="AI1530" s="736"/>
      <c r="AJ1530" s="734"/>
      <c r="AK1530" s="734" t="s">
        <v>11187</v>
      </c>
      <c r="AL1530" s="736"/>
      <c r="AM1530" s="763"/>
      <c r="AN1530" s="738"/>
      <c r="AO1530" s="764"/>
      <c r="AP1530" s="752" t="s">
        <v>734</v>
      </c>
      <c r="AQ1530" s="824" t="s">
        <v>734</v>
      </c>
      <c r="AR1530" s="742" t="s">
        <v>715</v>
      </c>
      <c r="AS1530" s="775" t="s">
        <v>11179</v>
      </c>
      <c r="AT1530" s="742" t="s">
        <v>11180</v>
      </c>
      <c r="AU1530" s="743">
        <v>45292</v>
      </c>
      <c r="AV1530" s="743">
        <v>47119</v>
      </c>
      <c r="AW1530" s="744">
        <v>33</v>
      </c>
      <c r="AX1530" s="743">
        <v>45551</v>
      </c>
      <c r="AY1530" s="742" t="s">
        <v>11181</v>
      </c>
      <c r="AZ1530" s="743"/>
      <c r="BA1530" s="734"/>
      <c r="BB1530" s="736"/>
      <c r="BC1530" s="736"/>
      <c r="BD1530" s="736"/>
      <c r="BE1530" s="767" t="s">
        <v>1941</v>
      </c>
      <c r="BF1530" s="753" t="s">
        <v>1070</v>
      </c>
      <c r="BG1530" s="746" t="s">
        <v>737</v>
      </c>
      <c r="BH1530" s="746"/>
      <c r="BI1530" s="747"/>
    </row>
    <row r="1531" spans="1:61" ht="40.15" customHeight="1">
      <c r="A1531" s="749">
        <v>330780891</v>
      </c>
      <c r="B1531" s="825">
        <v>33</v>
      </c>
      <c r="C1531" s="751" t="s">
        <v>1277</v>
      </c>
      <c r="D1531" s="752"/>
      <c r="E1531" s="753" t="s">
        <v>1055</v>
      </c>
      <c r="F1531" s="826"/>
      <c r="G1531" s="736" t="s">
        <v>715</v>
      </c>
      <c r="H1531" s="754" t="s">
        <v>715</v>
      </c>
      <c r="I1531" s="755">
        <v>192</v>
      </c>
      <c r="J1531" s="756" t="s">
        <v>1694</v>
      </c>
      <c r="K1531" s="778" t="s">
        <v>11188</v>
      </c>
      <c r="L1531" s="758">
        <v>330001108</v>
      </c>
      <c r="M1531" s="733" t="s">
        <v>11170</v>
      </c>
      <c r="N1531" s="769" t="s">
        <v>11170</v>
      </c>
      <c r="O1531" s="734" t="s">
        <v>11189</v>
      </c>
      <c r="P1531" s="760"/>
      <c r="Q1531" s="736"/>
      <c r="R1531" s="736">
        <v>33150</v>
      </c>
      <c r="S1531" s="761" t="s">
        <v>2782</v>
      </c>
      <c r="T1531" s="728" t="s">
        <v>722</v>
      </c>
      <c r="U1531" s="737" t="s">
        <v>11173</v>
      </c>
      <c r="V1531" s="736" t="s">
        <v>813</v>
      </c>
      <c r="W1531" s="736" t="s">
        <v>1707</v>
      </c>
      <c r="X1531" s="736" t="s">
        <v>973</v>
      </c>
      <c r="Y1531" s="736" t="s">
        <v>954</v>
      </c>
      <c r="Z1531" s="736" t="s">
        <v>11190</v>
      </c>
      <c r="AA1531" s="736"/>
      <c r="AB1531" s="734" t="s">
        <v>11175</v>
      </c>
      <c r="AC1531" s="736" t="s">
        <v>11176</v>
      </c>
      <c r="AD1531" s="736">
        <v>33370</v>
      </c>
      <c r="AE1531" s="734" t="s">
        <v>4187</v>
      </c>
      <c r="AF1531" s="736" t="s">
        <v>11177</v>
      </c>
      <c r="AG1531" s="736"/>
      <c r="AH1531" s="736"/>
      <c r="AI1531" s="736"/>
      <c r="AJ1531" s="734"/>
      <c r="AK1531" s="734" t="s">
        <v>11178</v>
      </c>
      <c r="AL1531" s="736"/>
      <c r="AM1531" s="763"/>
      <c r="AN1531" s="738"/>
      <c r="AO1531" s="764"/>
      <c r="AP1531" s="752" t="s">
        <v>734</v>
      </c>
      <c r="AQ1531" s="824" t="s">
        <v>734</v>
      </c>
      <c r="AR1531" s="742" t="s">
        <v>715</v>
      </c>
      <c r="AS1531" s="775" t="s">
        <v>11179</v>
      </c>
      <c r="AT1531" s="742" t="s">
        <v>11180</v>
      </c>
      <c r="AU1531" s="743">
        <v>45292</v>
      </c>
      <c r="AV1531" s="743">
        <v>47119</v>
      </c>
      <c r="AW1531" s="744">
        <v>33</v>
      </c>
      <c r="AX1531" s="743">
        <v>45551</v>
      </c>
      <c r="AY1531" s="742" t="s">
        <v>11181</v>
      </c>
      <c r="AZ1531" s="743"/>
      <c r="BA1531" s="734"/>
      <c r="BB1531" s="736"/>
      <c r="BC1531" s="736"/>
      <c r="BD1531" s="736"/>
      <c r="BE1531" s="767" t="s">
        <v>1941</v>
      </c>
      <c r="BF1531" s="753" t="s">
        <v>1070</v>
      </c>
      <c r="BG1531" s="746" t="s">
        <v>737</v>
      </c>
      <c r="BH1531" s="746"/>
      <c r="BI1531" s="747"/>
    </row>
    <row r="1532" spans="1:61" ht="40.15" customHeight="1">
      <c r="A1532" s="749">
        <v>330793597</v>
      </c>
      <c r="B1532" s="825">
        <v>33</v>
      </c>
      <c r="C1532" s="751" t="s">
        <v>1277</v>
      </c>
      <c r="D1532" s="752"/>
      <c r="E1532" s="753" t="s">
        <v>1055</v>
      </c>
      <c r="F1532" s="826"/>
      <c r="G1532" s="736" t="s">
        <v>715</v>
      </c>
      <c r="H1532" s="754" t="s">
        <v>715</v>
      </c>
      <c r="I1532" s="773">
        <v>448</v>
      </c>
      <c r="J1532" s="734" t="s">
        <v>1018</v>
      </c>
      <c r="K1532" s="757" t="s">
        <v>11191</v>
      </c>
      <c r="L1532" s="758">
        <v>330001108</v>
      </c>
      <c r="M1532" s="733" t="s">
        <v>11170</v>
      </c>
      <c r="N1532" s="769" t="s">
        <v>11170</v>
      </c>
      <c r="O1532" s="734" t="s">
        <v>11192</v>
      </c>
      <c r="P1532" s="734"/>
      <c r="Q1532" s="736"/>
      <c r="R1532" s="736">
        <v>33950</v>
      </c>
      <c r="S1532" s="761" t="s">
        <v>8302</v>
      </c>
      <c r="T1532" s="728" t="s">
        <v>722</v>
      </c>
      <c r="U1532" s="872" t="s">
        <v>11173</v>
      </c>
      <c r="V1532" s="736" t="s">
        <v>813</v>
      </c>
      <c r="W1532" s="736" t="s">
        <v>1707</v>
      </c>
      <c r="X1532" s="736" t="s">
        <v>973</v>
      </c>
      <c r="Y1532" s="736" t="s">
        <v>954</v>
      </c>
      <c r="Z1532" s="736" t="s">
        <v>11177</v>
      </c>
      <c r="AA1532" s="736"/>
      <c r="AB1532" s="734" t="s">
        <v>11175</v>
      </c>
      <c r="AC1532" s="736" t="s">
        <v>11176</v>
      </c>
      <c r="AD1532" s="736">
        <v>33370</v>
      </c>
      <c r="AE1532" s="734" t="s">
        <v>4187</v>
      </c>
      <c r="AF1532" s="736" t="s">
        <v>11177</v>
      </c>
      <c r="AG1532" s="736"/>
      <c r="AH1532" s="736"/>
      <c r="AI1532" s="736"/>
      <c r="AJ1532" s="734"/>
      <c r="AK1532" s="734" t="s">
        <v>11187</v>
      </c>
      <c r="AL1532" s="736"/>
      <c r="AM1532" s="763"/>
      <c r="AN1532" s="738"/>
      <c r="AO1532" s="764"/>
      <c r="AP1532" s="752" t="s">
        <v>734</v>
      </c>
      <c r="AQ1532" s="824" t="s">
        <v>734</v>
      </c>
      <c r="AR1532" s="742" t="s">
        <v>715</v>
      </c>
      <c r="AS1532" s="775" t="s">
        <v>11179</v>
      </c>
      <c r="AT1532" s="742" t="s">
        <v>11193</v>
      </c>
      <c r="AU1532" s="743">
        <v>45292</v>
      </c>
      <c r="AV1532" s="743">
        <v>47119</v>
      </c>
      <c r="AW1532" s="744">
        <v>33</v>
      </c>
      <c r="AX1532" s="743">
        <v>45551</v>
      </c>
      <c r="AY1532" s="742" t="s">
        <v>11181</v>
      </c>
      <c r="AZ1532" s="743"/>
      <c r="BA1532" s="734"/>
      <c r="BB1532" s="734" t="s">
        <v>11194</v>
      </c>
      <c r="BC1532" s="736"/>
      <c r="BD1532" s="736"/>
      <c r="BE1532" s="767"/>
      <c r="BF1532" s="753" t="s">
        <v>1070</v>
      </c>
      <c r="BG1532" s="746" t="s">
        <v>737</v>
      </c>
      <c r="BH1532" s="746"/>
      <c r="BI1532" s="747"/>
    </row>
    <row r="1533" spans="1:61" ht="79.5" customHeight="1">
      <c r="A1533" s="749">
        <v>330804261</v>
      </c>
      <c r="B1533" s="825">
        <v>33</v>
      </c>
      <c r="C1533" s="751" t="s">
        <v>1277</v>
      </c>
      <c r="D1533" s="752"/>
      <c r="E1533" s="753" t="s">
        <v>1055</v>
      </c>
      <c r="F1533" s="826"/>
      <c r="G1533" s="736" t="s">
        <v>715</v>
      </c>
      <c r="H1533" s="754" t="s">
        <v>715</v>
      </c>
      <c r="I1533" s="755">
        <v>182</v>
      </c>
      <c r="J1533" s="756" t="s">
        <v>716</v>
      </c>
      <c r="K1533" s="757" t="s">
        <v>11195</v>
      </c>
      <c r="L1533" s="758">
        <v>330001108</v>
      </c>
      <c r="M1533" s="733" t="s">
        <v>11170</v>
      </c>
      <c r="N1533" s="769" t="s">
        <v>11170</v>
      </c>
      <c r="O1533" s="734" t="s">
        <v>11196</v>
      </c>
      <c r="P1533" s="760"/>
      <c r="Q1533" s="736"/>
      <c r="R1533" s="736">
        <v>33150</v>
      </c>
      <c r="S1533" s="761" t="s">
        <v>2782</v>
      </c>
      <c r="T1533" s="728" t="s">
        <v>722</v>
      </c>
      <c r="U1533" s="737" t="s">
        <v>11173</v>
      </c>
      <c r="V1533" s="736" t="s">
        <v>813</v>
      </c>
      <c r="W1533" s="736" t="s">
        <v>1707</v>
      </c>
      <c r="X1533" s="736" t="s">
        <v>973</v>
      </c>
      <c r="Y1533" s="736" t="s">
        <v>954</v>
      </c>
      <c r="Z1533" s="736" t="s">
        <v>11197</v>
      </c>
      <c r="AA1533" s="736"/>
      <c r="AB1533" s="734" t="s">
        <v>11175</v>
      </c>
      <c r="AC1533" s="736" t="s">
        <v>11176</v>
      </c>
      <c r="AD1533" s="736">
        <v>33370</v>
      </c>
      <c r="AE1533" s="734" t="s">
        <v>4187</v>
      </c>
      <c r="AF1533" s="736" t="s">
        <v>11177</v>
      </c>
      <c r="AG1533" s="736"/>
      <c r="AH1533" s="736"/>
      <c r="AI1533" s="736"/>
      <c r="AJ1533" s="734"/>
      <c r="AK1533" s="734" t="s">
        <v>11178</v>
      </c>
      <c r="AL1533" s="736"/>
      <c r="AM1533" s="763"/>
      <c r="AN1533" s="738"/>
      <c r="AO1533" s="764"/>
      <c r="AP1533" s="752" t="s">
        <v>734</v>
      </c>
      <c r="AQ1533" s="824" t="s">
        <v>734</v>
      </c>
      <c r="AR1533" s="742" t="s">
        <v>715</v>
      </c>
      <c r="AS1533" s="775" t="s">
        <v>11179</v>
      </c>
      <c r="AT1533" s="742" t="s">
        <v>11180</v>
      </c>
      <c r="AU1533" s="743">
        <v>45292</v>
      </c>
      <c r="AV1533" s="743">
        <v>47119</v>
      </c>
      <c r="AW1533" s="744">
        <v>33</v>
      </c>
      <c r="AX1533" s="743">
        <v>45551</v>
      </c>
      <c r="AY1533" s="742" t="s">
        <v>11181</v>
      </c>
      <c r="AZ1533" s="743"/>
      <c r="BA1533" s="734"/>
      <c r="BB1533" s="736"/>
      <c r="BC1533" s="736"/>
      <c r="BD1533" s="736"/>
      <c r="BE1533" s="767" t="s">
        <v>1941</v>
      </c>
      <c r="BF1533" s="753" t="s">
        <v>1070</v>
      </c>
      <c r="BG1533" s="746" t="s">
        <v>737</v>
      </c>
      <c r="BH1533" s="746"/>
      <c r="BI1533" s="747"/>
    </row>
    <row r="1534" spans="1:61" ht="40.15" customHeight="1">
      <c r="A1534" s="749">
        <v>400781142</v>
      </c>
      <c r="B1534" s="827">
        <v>40</v>
      </c>
      <c r="C1534" s="751" t="s">
        <v>1524</v>
      </c>
      <c r="D1534" s="752"/>
      <c r="E1534" s="753" t="s">
        <v>1149</v>
      </c>
      <c r="F1534" s="752"/>
      <c r="G1534" s="736" t="s">
        <v>715</v>
      </c>
      <c r="H1534" s="754" t="s">
        <v>715</v>
      </c>
      <c r="I1534" s="755">
        <v>246</v>
      </c>
      <c r="J1534" s="756" t="s">
        <v>803</v>
      </c>
      <c r="K1534" s="757" t="s">
        <v>11198</v>
      </c>
      <c r="L1534" s="758">
        <v>400780607</v>
      </c>
      <c r="M1534" s="734" t="s">
        <v>11199</v>
      </c>
      <c r="N1534" s="769" t="s">
        <v>11199</v>
      </c>
      <c r="O1534" s="734" t="s">
        <v>11200</v>
      </c>
      <c r="P1534" s="760"/>
      <c r="Q1534" s="736"/>
      <c r="R1534" s="736">
        <v>40410</v>
      </c>
      <c r="S1534" s="761" t="s">
        <v>11201</v>
      </c>
      <c r="T1534" s="728" t="s">
        <v>722</v>
      </c>
      <c r="U1534" s="737" t="s">
        <v>11202</v>
      </c>
      <c r="V1534" s="736"/>
      <c r="W1534" s="736"/>
      <c r="X1534" s="736"/>
      <c r="Y1534" s="736"/>
      <c r="Z1534" s="736" t="s">
        <v>11203</v>
      </c>
      <c r="AA1534" s="736"/>
      <c r="AB1534" s="734" t="s">
        <v>11204</v>
      </c>
      <c r="AC1534" s="736" t="s">
        <v>11205</v>
      </c>
      <c r="AD1534" s="736">
        <v>40410</v>
      </c>
      <c r="AE1534" s="734" t="s">
        <v>11201</v>
      </c>
      <c r="AF1534" s="894">
        <v>558082109</v>
      </c>
      <c r="AG1534" s="736"/>
      <c r="AH1534" s="736"/>
      <c r="AI1534" s="736"/>
      <c r="AJ1534" s="736"/>
      <c r="AK1534" s="736"/>
      <c r="AL1534" s="736"/>
      <c r="AM1534" s="763"/>
      <c r="AN1534" s="738"/>
      <c r="AO1534" s="772"/>
      <c r="AP1534" s="740" t="s">
        <v>737</v>
      </c>
      <c r="AQ1534" s="691" t="s">
        <v>737</v>
      </c>
      <c r="AR1534" s="691"/>
      <c r="AS1534" s="752"/>
      <c r="AT1534" s="691"/>
      <c r="AU1534" s="765" t="s">
        <v>763</v>
      </c>
      <c r="AV1534" s="765" t="s">
        <v>763</v>
      </c>
      <c r="AW1534" s="766" t="s">
        <v>763</v>
      </c>
      <c r="AX1534" s="765"/>
      <c r="AY1534" s="691"/>
      <c r="AZ1534" s="752"/>
      <c r="BA1534" s="734"/>
      <c r="BB1534" s="734" t="s">
        <v>11206</v>
      </c>
      <c r="BC1534" s="736"/>
      <c r="BD1534" s="736"/>
      <c r="BE1534" s="767" t="s">
        <v>1579</v>
      </c>
      <c r="BF1534" s="794" t="s">
        <v>902</v>
      </c>
      <c r="BG1534" s="746" t="s">
        <v>11207</v>
      </c>
      <c r="BH1534" s="746"/>
      <c r="BI1534" s="747"/>
    </row>
    <row r="1535" spans="1:61" ht="40.15" customHeight="1">
      <c r="A1535" s="749">
        <v>640019162</v>
      </c>
      <c r="B1535" s="750">
        <v>64</v>
      </c>
      <c r="C1535" s="753" t="s">
        <v>884</v>
      </c>
      <c r="D1535" s="753"/>
      <c r="E1535" s="753" t="s">
        <v>885</v>
      </c>
      <c r="F1535" s="899"/>
      <c r="G1535" s="754" t="s">
        <v>747</v>
      </c>
      <c r="H1535" s="754" t="s">
        <v>748</v>
      </c>
      <c r="I1535" s="847">
        <v>500</v>
      </c>
      <c r="J1535" s="843" t="s">
        <v>749</v>
      </c>
      <c r="K1535" s="869" t="s">
        <v>11208</v>
      </c>
      <c r="L1535" s="758">
        <v>400780607</v>
      </c>
      <c r="M1535" s="734" t="s">
        <v>11199</v>
      </c>
      <c r="N1535" s="769" t="s">
        <v>11199</v>
      </c>
      <c r="O1535" s="734" t="s">
        <v>11209</v>
      </c>
      <c r="P1535" s="734"/>
      <c r="Q1535" s="736"/>
      <c r="R1535" s="736">
        <v>64350</v>
      </c>
      <c r="S1535" s="761" t="s">
        <v>11210</v>
      </c>
      <c r="T1535" s="728" t="s">
        <v>722</v>
      </c>
      <c r="U1535" s="1101" t="s">
        <v>11211</v>
      </c>
      <c r="V1535" s="736" t="s">
        <v>813</v>
      </c>
      <c r="W1535" s="736" t="s">
        <v>11212</v>
      </c>
      <c r="X1535" s="736" t="s">
        <v>4787</v>
      </c>
      <c r="Y1535" s="736" t="s">
        <v>954</v>
      </c>
      <c r="Z1535" s="736"/>
      <c r="AA1535" s="736"/>
      <c r="AB1535" s="734" t="s">
        <v>11204</v>
      </c>
      <c r="AC1535" s="736" t="s">
        <v>11205</v>
      </c>
      <c r="AD1535" s="736">
        <v>40410</v>
      </c>
      <c r="AE1535" s="734" t="s">
        <v>11201</v>
      </c>
      <c r="AF1535" s="894">
        <v>558082109</v>
      </c>
      <c r="AG1535" s="736"/>
      <c r="AH1535" s="734"/>
      <c r="AI1535" s="734"/>
      <c r="AJ1535" s="734"/>
      <c r="AK1535" s="931"/>
      <c r="AL1535" s="736"/>
      <c r="AM1535" s="763"/>
      <c r="AN1535" s="738"/>
      <c r="AO1535" s="772">
        <v>44886</v>
      </c>
      <c r="AP1535" s="789" t="s">
        <v>734</v>
      </c>
      <c r="AQ1535" s="691" t="s">
        <v>737</v>
      </c>
      <c r="AR1535" s="691"/>
      <c r="AS1535" s="752"/>
      <c r="AT1535" s="691"/>
      <c r="AU1535" s="765"/>
      <c r="AV1535" s="765"/>
      <c r="AW1535" s="766" t="s">
        <v>853</v>
      </c>
      <c r="AX1535" s="765"/>
      <c r="AY1535" s="691"/>
      <c r="AZ1535" s="765"/>
      <c r="BA1535" s="734" t="s">
        <v>11213</v>
      </c>
      <c r="BB1535" s="734" t="s">
        <v>11214</v>
      </c>
      <c r="BC1535" s="736"/>
      <c r="BD1535" s="736"/>
      <c r="BE1535" s="833" t="s">
        <v>1761</v>
      </c>
      <c r="BF1535" s="753"/>
      <c r="BG1535" s="746" t="s">
        <v>11207</v>
      </c>
      <c r="BH1535" s="746"/>
      <c r="BI1535" s="747"/>
    </row>
    <row r="1536" spans="1:61" ht="40.15" customHeight="1">
      <c r="A1536" s="749">
        <v>640791950</v>
      </c>
      <c r="B1536" s="750">
        <v>64</v>
      </c>
      <c r="C1536" s="753" t="s">
        <v>884</v>
      </c>
      <c r="D1536" s="753"/>
      <c r="E1536" s="753" t="s">
        <v>885</v>
      </c>
      <c r="F1536" s="752"/>
      <c r="G1536" s="736" t="s">
        <v>747</v>
      </c>
      <c r="H1536" s="754" t="s">
        <v>748</v>
      </c>
      <c r="I1536" s="755">
        <v>500</v>
      </c>
      <c r="J1536" s="756" t="s">
        <v>749</v>
      </c>
      <c r="K1536" s="757" t="s">
        <v>11215</v>
      </c>
      <c r="L1536" s="758">
        <v>400780607</v>
      </c>
      <c r="M1536" s="734" t="s">
        <v>11199</v>
      </c>
      <c r="N1536" s="769" t="s">
        <v>11199</v>
      </c>
      <c r="O1536" s="760" t="s">
        <v>5371</v>
      </c>
      <c r="P1536" s="734"/>
      <c r="Q1536" s="736"/>
      <c r="R1536" s="736">
        <v>64390</v>
      </c>
      <c r="S1536" s="761" t="s">
        <v>4908</v>
      </c>
      <c r="T1536" s="728" t="s">
        <v>722</v>
      </c>
      <c r="U1536" s="737" t="s">
        <v>11216</v>
      </c>
      <c r="V1536" s="736"/>
      <c r="W1536" s="736"/>
      <c r="X1536" s="736"/>
      <c r="Y1536" s="736"/>
      <c r="Z1536" s="736" t="s">
        <v>11217</v>
      </c>
      <c r="AA1536" s="736"/>
      <c r="AB1536" s="734" t="s">
        <v>11204</v>
      </c>
      <c r="AC1536" s="736" t="s">
        <v>11205</v>
      </c>
      <c r="AD1536" s="736">
        <v>40410</v>
      </c>
      <c r="AE1536" s="734" t="s">
        <v>11201</v>
      </c>
      <c r="AF1536" s="894">
        <v>558082109</v>
      </c>
      <c r="AG1536" s="736"/>
      <c r="AH1536" s="736"/>
      <c r="AI1536" s="736"/>
      <c r="AJ1536" s="736"/>
      <c r="AK1536" s="736"/>
      <c r="AL1536" s="736"/>
      <c r="AM1536" s="763"/>
      <c r="AN1536" s="738"/>
      <c r="AO1536" s="764"/>
      <c r="AP1536" s="691" t="s">
        <v>734</v>
      </c>
      <c r="AQ1536" s="691" t="s">
        <v>737</v>
      </c>
      <c r="AR1536" s="691"/>
      <c r="AS1536" s="752"/>
      <c r="AT1536" s="691"/>
      <c r="AU1536" s="765" t="s">
        <v>763</v>
      </c>
      <c r="AV1536" s="765" t="s">
        <v>763</v>
      </c>
      <c r="AW1536" s="766" t="s">
        <v>853</v>
      </c>
      <c r="AX1536" s="765"/>
      <c r="AY1536" s="691"/>
      <c r="AZ1536" s="752"/>
      <c r="BA1536" s="734"/>
      <c r="BB1536" s="734" t="s">
        <v>11218</v>
      </c>
      <c r="BC1536" s="736"/>
      <c r="BD1536" s="736"/>
      <c r="BE1536" s="833" t="s">
        <v>1761</v>
      </c>
      <c r="BF1536" s="794" t="s">
        <v>1984</v>
      </c>
      <c r="BG1536" s="746" t="s">
        <v>11207</v>
      </c>
      <c r="BH1536" s="746"/>
      <c r="BI1536" s="747"/>
    </row>
    <row r="1537" spans="1:61" ht="40.15" customHeight="1">
      <c r="A1537" s="749">
        <v>640796728</v>
      </c>
      <c r="B1537" s="750">
        <v>64</v>
      </c>
      <c r="C1537" s="753" t="s">
        <v>884</v>
      </c>
      <c r="D1537" s="753"/>
      <c r="E1537" s="753" t="s">
        <v>885</v>
      </c>
      <c r="F1537" s="752"/>
      <c r="G1537" s="736" t="s">
        <v>827</v>
      </c>
      <c r="H1537" s="754" t="s">
        <v>748</v>
      </c>
      <c r="I1537" s="770">
        <v>354</v>
      </c>
      <c r="J1537" s="771" t="s">
        <v>771</v>
      </c>
      <c r="K1537" s="757" t="s">
        <v>11219</v>
      </c>
      <c r="L1537" s="758">
        <v>400780607</v>
      </c>
      <c r="M1537" s="734" t="s">
        <v>11199</v>
      </c>
      <c r="N1537" s="769" t="s">
        <v>11199</v>
      </c>
      <c r="O1537" s="760" t="s">
        <v>11220</v>
      </c>
      <c r="P1537" s="760"/>
      <c r="Q1537" s="736"/>
      <c r="R1537" s="736">
        <v>64350</v>
      </c>
      <c r="S1537" s="761" t="s">
        <v>11210</v>
      </c>
      <c r="T1537" s="728" t="s">
        <v>722</v>
      </c>
      <c r="U1537" s="737" t="s">
        <v>11221</v>
      </c>
      <c r="V1537" s="736"/>
      <c r="W1537" s="736"/>
      <c r="X1537" s="736"/>
      <c r="Y1537" s="736"/>
      <c r="Z1537" s="736" t="s">
        <v>11222</v>
      </c>
      <c r="AA1537" s="736"/>
      <c r="AB1537" s="734" t="s">
        <v>11204</v>
      </c>
      <c r="AC1537" s="736" t="s">
        <v>11205</v>
      </c>
      <c r="AD1537" s="736">
        <v>40410</v>
      </c>
      <c r="AE1537" s="734" t="s">
        <v>11201</v>
      </c>
      <c r="AF1537" s="894">
        <v>558082109</v>
      </c>
      <c r="AG1537" s="736"/>
      <c r="AH1537" s="736"/>
      <c r="AI1537" s="736"/>
      <c r="AJ1537" s="736"/>
      <c r="AK1537" s="736"/>
      <c r="AL1537" s="736"/>
      <c r="AM1537" s="763"/>
      <c r="AN1537" s="738"/>
      <c r="AO1537" s="764"/>
      <c r="AP1537" s="691" t="s">
        <v>737</v>
      </c>
      <c r="AQ1537" s="691" t="s">
        <v>737</v>
      </c>
      <c r="AR1537" s="691"/>
      <c r="AS1537" s="752"/>
      <c r="AT1537" s="691"/>
      <c r="AU1537" s="765" t="s">
        <v>763</v>
      </c>
      <c r="AV1537" s="765" t="s">
        <v>763</v>
      </c>
      <c r="AW1537" s="766" t="s">
        <v>853</v>
      </c>
      <c r="AX1537" s="765"/>
      <c r="AY1537" s="691"/>
      <c r="AZ1537" s="752"/>
      <c r="BA1537" s="734"/>
      <c r="BB1537" s="734" t="s">
        <v>11223</v>
      </c>
      <c r="BC1537" s="736"/>
      <c r="BD1537" s="736"/>
      <c r="BE1537" s="833" t="s">
        <v>1761</v>
      </c>
      <c r="BF1537" s="794" t="s">
        <v>858</v>
      </c>
      <c r="BG1537" s="746" t="s">
        <v>11207</v>
      </c>
      <c r="BH1537" s="746"/>
      <c r="BI1537" s="747"/>
    </row>
    <row r="1538" spans="1:61" ht="46.5" customHeight="1">
      <c r="A1538" s="875">
        <v>860780543</v>
      </c>
      <c r="B1538" s="876">
        <v>86</v>
      </c>
      <c r="C1538" s="727" t="s">
        <v>713</v>
      </c>
      <c r="D1538" s="727"/>
      <c r="E1538" s="728" t="s">
        <v>714</v>
      </c>
      <c r="F1538" s="728"/>
      <c r="G1538" s="798" t="s">
        <v>747</v>
      </c>
      <c r="H1538" s="798" t="s">
        <v>748</v>
      </c>
      <c r="I1538" s="730">
        <v>500</v>
      </c>
      <c r="J1538" s="727" t="s">
        <v>749</v>
      </c>
      <c r="K1538" s="807" t="s">
        <v>11224</v>
      </c>
      <c r="L1538" s="877">
        <v>860017664</v>
      </c>
      <c r="M1538" s="733" t="s">
        <v>11225</v>
      </c>
      <c r="N1538" s="881" t="s">
        <v>11225</v>
      </c>
      <c r="O1538" s="734" t="s">
        <v>11226</v>
      </c>
      <c r="P1538" s="734" t="s">
        <v>11227</v>
      </c>
      <c r="Q1538" s="798"/>
      <c r="R1538" s="736">
        <v>86290</v>
      </c>
      <c r="S1538" s="734" t="s">
        <v>11228</v>
      </c>
      <c r="T1538" s="728" t="s">
        <v>2084</v>
      </c>
      <c r="U1538" s="737" t="s">
        <v>11229</v>
      </c>
      <c r="V1538" s="798" t="s">
        <v>813</v>
      </c>
      <c r="W1538" s="798" t="s">
        <v>11230</v>
      </c>
      <c r="X1538" s="798" t="s">
        <v>6284</v>
      </c>
      <c r="Y1538" s="798" t="s">
        <v>954</v>
      </c>
      <c r="Z1538" s="734" t="s">
        <v>11231</v>
      </c>
      <c r="AA1538" s="798"/>
      <c r="AB1538" s="734" t="s">
        <v>11232</v>
      </c>
      <c r="AC1538" s="734" t="s">
        <v>11233</v>
      </c>
      <c r="AD1538" s="734">
        <v>86290</v>
      </c>
      <c r="AE1538" s="734" t="s">
        <v>11228</v>
      </c>
      <c r="AF1538" s="734"/>
      <c r="AG1538" s="734" t="s">
        <v>724</v>
      </c>
      <c r="AH1538" s="734" t="s">
        <v>7999</v>
      </c>
      <c r="AI1538" s="734" t="s">
        <v>8000</v>
      </c>
      <c r="AJ1538" s="734" t="s">
        <v>727</v>
      </c>
      <c r="AK1538" s="734"/>
      <c r="AL1538" s="734" t="s">
        <v>8001</v>
      </c>
      <c r="AM1538" s="738"/>
      <c r="AN1538" s="738"/>
      <c r="AO1538" s="739"/>
      <c r="AP1538" s="691" t="s">
        <v>734</v>
      </c>
      <c r="AQ1538" s="740" t="s">
        <v>737</v>
      </c>
      <c r="AR1538" s="691"/>
      <c r="AS1538" s="839"/>
      <c r="AT1538" s="740"/>
      <c r="AU1538" s="765"/>
      <c r="AV1538" s="765"/>
      <c r="AW1538" s="766"/>
      <c r="AX1538" s="765"/>
      <c r="AY1538" s="740"/>
      <c r="AZ1538" s="772"/>
      <c r="BA1538" s="734"/>
      <c r="BB1538" s="994" t="s">
        <v>11234</v>
      </c>
      <c r="BC1538" s="734"/>
      <c r="BD1538" s="734"/>
      <c r="BE1538" s="798" t="s">
        <v>1358</v>
      </c>
      <c r="BF1538" s="723" t="s">
        <v>738</v>
      </c>
      <c r="BG1538" s="746" t="s">
        <v>737</v>
      </c>
      <c r="BH1538" s="746"/>
      <c r="BI1538" s="747"/>
    </row>
    <row r="1539" spans="1:61" ht="46.9" customHeight="1">
      <c r="A1539" s="879">
        <v>860790625</v>
      </c>
      <c r="B1539" s="876">
        <v>86</v>
      </c>
      <c r="C1539" s="727" t="s">
        <v>713</v>
      </c>
      <c r="D1539" s="727"/>
      <c r="E1539" s="728" t="s">
        <v>714</v>
      </c>
      <c r="F1539" s="728"/>
      <c r="G1539" s="798" t="s">
        <v>747</v>
      </c>
      <c r="H1539" s="798" t="s">
        <v>748</v>
      </c>
      <c r="I1539" s="730">
        <v>500</v>
      </c>
      <c r="J1539" s="727" t="s">
        <v>749</v>
      </c>
      <c r="K1539" s="881" t="s">
        <v>11235</v>
      </c>
      <c r="L1539" s="945">
        <v>860017649</v>
      </c>
      <c r="M1539" s="733" t="s">
        <v>11236</v>
      </c>
      <c r="N1539" s="733" t="s">
        <v>11236</v>
      </c>
      <c r="O1539" s="734" t="s">
        <v>11237</v>
      </c>
      <c r="P1539" s="734"/>
      <c r="Q1539" s="727"/>
      <c r="R1539" s="734">
        <v>86290</v>
      </c>
      <c r="S1539" s="734" t="s">
        <v>11238</v>
      </c>
      <c r="T1539" s="728" t="s">
        <v>2084</v>
      </c>
      <c r="U1539" s="737" t="s">
        <v>11239</v>
      </c>
      <c r="V1539" s="727" t="s">
        <v>813</v>
      </c>
      <c r="W1539" s="727" t="s">
        <v>11230</v>
      </c>
      <c r="X1539" s="727" t="s">
        <v>6284</v>
      </c>
      <c r="Y1539" s="727" t="s">
        <v>954</v>
      </c>
      <c r="Z1539" s="734" t="s">
        <v>11240</v>
      </c>
      <c r="AA1539" s="727"/>
      <c r="AB1539" s="734" t="s">
        <v>11237</v>
      </c>
      <c r="AC1539" s="734"/>
      <c r="AD1539" s="734">
        <v>86290</v>
      </c>
      <c r="AE1539" s="734" t="s">
        <v>11238</v>
      </c>
      <c r="AF1539" s="734"/>
      <c r="AG1539" s="734"/>
      <c r="AH1539" s="734"/>
      <c r="AI1539" s="734"/>
      <c r="AJ1539" s="734"/>
      <c r="AK1539" s="734"/>
      <c r="AL1539" s="734"/>
      <c r="AM1539" s="738"/>
      <c r="AN1539" s="738"/>
      <c r="AO1539" s="739">
        <v>43223</v>
      </c>
      <c r="AP1539" s="691" t="s">
        <v>734</v>
      </c>
      <c r="AQ1539" s="789" t="s">
        <v>737</v>
      </c>
      <c r="AR1539" s="691"/>
      <c r="AS1539" s="789"/>
      <c r="AT1539" s="789"/>
      <c r="AU1539" s="765"/>
      <c r="AV1539" s="765"/>
      <c r="AW1539" s="766"/>
      <c r="AX1539" s="765"/>
      <c r="AY1539" s="789"/>
      <c r="AZ1539" s="941"/>
      <c r="BA1539" s="734"/>
      <c r="BB1539" s="792" t="s">
        <v>11241</v>
      </c>
      <c r="BC1539" s="734"/>
      <c r="BD1539" s="734"/>
      <c r="BE1539" s="727" t="s">
        <v>1358</v>
      </c>
      <c r="BF1539" s="728" t="s">
        <v>738</v>
      </c>
      <c r="BG1539" s="746" t="s">
        <v>737</v>
      </c>
      <c r="BH1539" s="963"/>
      <c r="BI1539" s="985"/>
    </row>
    <row r="1540" spans="1:61" ht="40.15" customHeight="1">
      <c r="A1540" s="795">
        <v>870002532</v>
      </c>
      <c r="B1540" s="901">
        <v>87</v>
      </c>
      <c r="C1540" s="727" t="s">
        <v>745</v>
      </c>
      <c r="D1540" s="727"/>
      <c r="E1540" s="797" t="s">
        <v>858</v>
      </c>
      <c r="F1540" s="797"/>
      <c r="G1540" s="791" t="s">
        <v>747</v>
      </c>
      <c r="H1540" s="791" t="s">
        <v>748</v>
      </c>
      <c r="I1540" s="773">
        <v>500</v>
      </c>
      <c r="J1540" s="734" t="s">
        <v>749</v>
      </c>
      <c r="K1540" s="769" t="s">
        <v>11242</v>
      </c>
      <c r="L1540" s="800">
        <v>870014503</v>
      </c>
      <c r="M1540" s="733" t="s">
        <v>11243</v>
      </c>
      <c r="N1540" s="769" t="s">
        <v>11243</v>
      </c>
      <c r="O1540" s="734" t="s">
        <v>11244</v>
      </c>
      <c r="P1540" s="734"/>
      <c r="Q1540" s="734"/>
      <c r="R1540" s="736">
        <v>87300</v>
      </c>
      <c r="S1540" s="734" t="s">
        <v>10709</v>
      </c>
      <c r="T1540" s="728" t="s">
        <v>879</v>
      </c>
      <c r="U1540" s="737" t="s">
        <v>11245</v>
      </c>
      <c r="V1540" s="734"/>
      <c r="W1540" s="734"/>
      <c r="X1540" s="734"/>
      <c r="Y1540" s="734"/>
      <c r="Z1540" s="734" t="s">
        <v>11246</v>
      </c>
      <c r="AA1540" s="801"/>
      <c r="AB1540" s="734" t="s">
        <v>11244</v>
      </c>
      <c r="AC1540" s="734"/>
      <c r="AD1540" s="734">
        <v>87300</v>
      </c>
      <c r="AE1540" s="734" t="s">
        <v>10709</v>
      </c>
      <c r="AF1540" s="734" t="s">
        <v>11246</v>
      </c>
      <c r="AG1540" s="734"/>
      <c r="AH1540" s="734"/>
      <c r="AI1540" s="734"/>
      <c r="AJ1540" s="734"/>
      <c r="AK1540" s="734"/>
      <c r="AL1540" s="734"/>
      <c r="AM1540" s="802"/>
      <c r="AN1540" s="738"/>
      <c r="AO1540" s="739"/>
      <c r="AP1540" s="691" t="s">
        <v>734</v>
      </c>
      <c r="AQ1540" s="718" t="s">
        <v>737</v>
      </c>
      <c r="AR1540" s="691"/>
      <c r="AS1540" s="691"/>
      <c r="AT1540" s="718"/>
      <c r="AU1540" s="765" t="s">
        <v>763</v>
      </c>
      <c r="AV1540" s="765" t="s">
        <v>763</v>
      </c>
      <c r="AW1540" s="766" t="s">
        <v>763</v>
      </c>
      <c r="AX1540" s="739"/>
      <c r="AY1540" s="691"/>
      <c r="AZ1540" s="691"/>
      <c r="BA1540" s="734"/>
      <c r="BB1540" s="734"/>
      <c r="BC1540" s="734"/>
      <c r="BD1540" s="734"/>
      <c r="BE1540" s="767" t="s">
        <v>765</v>
      </c>
      <c r="BF1540" s="804" t="s">
        <v>871</v>
      </c>
      <c r="BG1540" s="746" t="s">
        <v>737</v>
      </c>
      <c r="BH1540" s="746"/>
      <c r="BI1540" s="747"/>
    </row>
    <row r="1541" spans="1:61" ht="40.15" customHeight="1">
      <c r="A1541" s="795">
        <v>870005964</v>
      </c>
      <c r="B1541" s="796">
        <v>87</v>
      </c>
      <c r="C1541" s="734" t="s">
        <v>745</v>
      </c>
      <c r="D1541" s="727"/>
      <c r="E1541" s="797" t="s">
        <v>858</v>
      </c>
      <c r="F1541" s="797"/>
      <c r="G1541" s="791" t="s">
        <v>2171</v>
      </c>
      <c r="H1541" s="791" t="s">
        <v>748</v>
      </c>
      <c r="I1541" s="773">
        <v>354</v>
      </c>
      <c r="J1541" s="734" t="s">
        <v>771</v>
      </c>
      <c r="K1541" s="769" t="s">
        <v>11247</v>
      </c>
      <c r="L1541" s="800">
        <v>870014503</v>
      </c>
      <c r="M1541" s="733" t="s">
        <v>11243</v>
      </c>
      <c r="N1541" s="769" t="s">
        <v>11243</v>
      </c>
      <c r="O1541" s="734" t="s">
        <v>11248</v>
      </c>
      <c r="P1541" s="734"/>
      <c r="Q1541" s="734"/>
      <c r="R1541" s="734">
        <v>87190</v>
      </c>
      <c r="S1541" s="734" t="s">
        <v>11249</v>
      </c>
      <c r="T1541" s="728" t="s">
        <v>879</v>
      </c>
      <c r="U1541" s="737" t="s">
        <v>11250</v>
      </c>
      <c r="V1541" s="734"/>
      <c r="W1541" s="734"/>
      <c r="X1541" s="734"/>
      <c r="Y1541" s="734"/>
      <c r="Z1541" s="734" t="s">
        <v>11251</v>
      </c>
      <c r="AA1541" s="801"/>
      <c r="AB1541" s="734" t="s">
        <v>11252</v>
      </c>
      <c r="AC1541" s="734"/>
      <c r="AD1541" s="734">
        <v>87300</v>
      </c>
      <c r="AE1541" s="734" t="s">
        <v>10709</v>
      </c>
      <c r="AF1541" s="734" t="s">
        <v>11246</v>
      </c>
      <c r="AG1541" s="734"/>
      <c r="AH1541" s="734"/>
      <c r="AI1541" s="734"/>
      <c r="AJ1541" s="734"/>
      <c r="AK1541" s="734"/>
      <c r="AL1541" s="734"/>
      <c r="AM1541" s="802"/>
      <c r="AN1541" s="738"/>
      <c r="AO1541" s="764"/>
      <c r="AP1541" s="691" t="s">
        <v>737</v>
      </c>
      <c r="AQ1541" s="740" t="s">
        <v>737</v>
      </c>
      <c r="AR1541" s="691"/>
      <c r="AS1541" s="691"/>
      <c r="AT1541" s="740"/>
      <c r="AU1541" s="765" t="s">
        <v>763</v>
      </c>
      <c r="AV1541" s="765" t="s">
        <v>763</v>
      </c>
      <c r="AW1541" s="766" t="s">
        <v>763</v>
      </c>
      <c r="AX1541" s="739"/>
      <c r="AY1541" s="691"/>
      <c r="AZ1541" s="691"/>
      <c r="BA1541" s="734" t="s">
        <v>778</v>
      </c>
      <c r="BB1541" s="734"/>
      <c r="BC1541" s="734"/>
      <c r="BD1541" s="734"/>
      <c r="BE1541" s="767" t="s">
        <v>765</v>
      </c>
      <c r="BF1541" s="804" t="s">
        <v>871</v>
      </c>
      <c r="BG1541" s="746" t="s">
        <v>737</v>
      </c>
      <c r="BH1541" s="746"/>
      <c r="BI1541" s="747"/>
    </row>
    <row r="1542" spans="1:61" ht="40.15" customHeight="1">
      <c r="A1542" s="875">
        <v>190002733</v>
      </c>
      <c r="B1542" s="987">
        <v>19</v>
      </c>
      <c r="C1542" s="751" t="s">
        <v>1787</v>
      </c>
      <c r="D1542" s="833"/>
      <c r="E1542" s="727" t="s">
        <v>1000</v>
      </c>
      <c r="F1542" s="727"/>
      <c r="G1542" s="798" t="s">
        <v>747</v>
      </c>
      <c r="H1542" s="798" t="s">
        <v>748</v>
      </c>
      <c r="I1542" s="730">
        <v>500</v>
      </c>
      <c r="J1542" s="727" t="s">
        <v>749</v>
      </c>
      <c r="K1542" s="807" t="s">
        <v>11253</v>
      </c>
      <c r="L1542" s="877">
        <v>190000067</v>
      </c>
      <c r="M1542" s="733" t="s">
        <v>11254</v>
      </c>
      <c r="N1542" s="769" t="s">
        <v>11254</v>
      </c>
      <c r="O1542" s="734" t="s">
        <v>11255</v>
      </c>
      <c r="P1542" s="734"/>
      <c r="Q1542" s="798"/>
      <c r="R1542" s="736">
        <v>19110</v>
      </c>
      <c r="S1542" s="734" t="s">
        <v>3546</v>
      </c>
      <c r="T1542" s="798" t="s">
        <v>879</v>
      </c>
      <c r="U1542" s="737" t="s">
        <v>11256</v>
      </c>
      <c r="V1542" s="798" t="s">
        <v>813</v>
      </c>
      <c r="W1542" s="798" t="s">
        <v>9647</v>
      </c>
      <c r="X1542" s="798"/>
      <c r="Y1542" s="798" t="s">
        <v>954</v>
      </c>
      <c r="Z1542" s="734" t="s">
        <v>11257</v>
      </c>
      <c r="AA1542" s="798" t="s">
        <v>11258</v>
      </c>
      <c r="AB1542" s="734" t="s">
        <v>11255</v>
      </c>
      <c r="AC1542" s="734"/>
      <c r="AD1542" s="734">
        <v>19110</v>
      </c>
      <c r="AE1542" s="734" t="s">
        <v>3546</v>
      </c>
      <c r="AF1542" s="734" t="s">
        <v>11257</v>
      </c>
      <c r="AG1542" s="798"/>
      <c r="AH1542" s="798"/>
      <c r="AI1542" s="798"/>
      <c r="AJ1542" s="798"/>
      <c r="AK1542" s="798"/>
      <c r="AL1542" s="798"/>
      <c r="AM1542" s="738"/>
      <c r="AN1542" s="738"/>
      <c r="AO1542" s="739"/>
      <c r="AP1542" s="691" t="s">
        <v>734</v>
      </c>
      <c r="AQ1542" s="740" t="s">
        <v>737</v>
      </c>
      <c r="AR1542" s="691"/>
      <c r="AS1542" s="740"/>
      <c r="AT1542" s="740"/>
      <c r="AU1542" s="765" t="s">
        <v>763</v>
      </c>
      <c r="AV1542" s="765" t="s">
        <v>763</v>
      </c>
      <c r="AW1542" s="766" t="s">
        <v>763</v>
      </c>
      <c r="AX1542" s="772"/>
      <c r="AY1542" s="740"/>
      <c r="AZ1542" s="740"/>
      <c r="BA1542" s="734"/>
      <c r="BB1542" s="734" t="s">
        <v>11259</v>
      </c>
      <c r="BC1542" s="798"/>
      <c r="BD1542" s="798"/>
      <c r="BE1542" s="774" t="s">
        <v>855</v>
      </c>
      <c r="BF1542" s="730" t="s">
        <v>1013</v>
      </c>
      <c r="BG1542" s="746" t="s">
        <v>737</v>
      </c>
      <c r="BH1542" s="746"/>
      <c r="BI1542" s="747"/>
    </row>
    <row r="1543" spans="1:61" ht="51" customHeight="1">
      <c r="A1543" s="749">
        <v>470008749</v>
      </c>
      <c r="B1543" s="849">
        <v>47</v>
      </c>
      <c r="C1543" s="727" t="s">
        <v>1787</v>
      </c>
      <c r="D1543" s="727"/>
      <c r="E1543" s="753" t="s">
        <v>1714</v>
      </c>
      <c r="F1543" s="753"/>
      <c r="G1543" s="736" t="s">
        <v>747</v>
      </c>
      <c r="H1543" s="754" t="s">
        <v>748</v>
      </c>
      <c r="I1543" s="755">
        <v>500</v>
      </c>
      <c r="J1543" s="756" t="s">
        <v>749</v>
      </c>
      <c r="K1543" s="757" t="s">
        <v>11260</v>
      </c>
      <c r="L1543" s="758">
        <v>470000357</v>
      </c>
      <c r="M1543" s="733" t="s">
        <v>11261</v>
      </c>
      <c r="N1543" s="769" t="s">
        <v>11261</v>
      </c>
      <c r="O1543" s="734" t="s">
        <v>11262</v>
      </c>
      <c r="P1543" s="734" t="s">
        <v>2724</v>
      </c>
      <c r="Q1543" s="736"/>
      <c r="R1543" s="736">
        <v>47700</v>
      </c>
      <c r="S1543" s="761" t="s">
        <v>8808</v>
      </c>
      <c r="T1543" s="728" t="s">
        <v>879</v>
      </c>
      <c r="U1543" s="737" t="s">
        <v>11263</v>
      </c>
      <c r="V1543" s="736"/>
      <c r="W1543" s="736"/>
      <c r="X1543" s="736"/>
      <c r="Y1543" s="736"/>
      <c r="Z1543" s="736" t="s">
        <v>11264</v>
      </c>
      <c r="AA1543" s="736"/>
      <c r="AB1543" s="734" t="s">
        <v>11265</v>
      </c>
      <c r="AC1543" s="736" t="s">
        <v>2724</v>
      </c>
      <c r="AD1543" s="736">
        <v>47700</v>
      </c>
      <c r="AE1543" s="734" t="s">
        <v>8808</v>
      </c>
      <c r="AF1543" s="736" t="s">
        <v>11264</v>
      </c>
      <c r="AG1543" s="736"/>
      <c r="AH1543" s="736"/>
      <c r="AI1543" s="736"/>
      <c r="AJ1543" s="736"/>
      <c r="AK1543" s="736"/>
      <c r="AL1543" s="736"/>
      <c r="AM1543" s="763"/>
      <c r="AN1543" s="738"/>
      <c r="AO1543" s="772"/>
      <c r="AP1543" s="691" t="s">
        <v>734</v>
      </c>
      <c r="AQ1543" s="691" t="s">
        <v>737</v>
      </c>
      <c r="AR1543" s="691"/>
      <c r="AS1543" s="752"/>
      <c r="AT1543" s="691"/>
      <c r="AU1543" s="765" t="s">
        <v>763</v>
      </c>
      <c r="AV1543" s="765" t="s">
        <v>763</v>
      </c>
      <c r="AW1543" s="766" t="s">
        <v>763</v>
      </c>
      <c r="AX1543" s="765"/>
      <c r="AY1543" s="691"/>
      <c r="AZ1543" s="752"/>
      <c r="BA1543" s="734"/>
      <c r="BB1543" s="736"/>
      <c r="BC1543" s="736"/>
      <c r="BD1543" s="736"/>
      <c r="BE1543" s="734" t="s">
        <v>4700</v>
      </c>
      <c r="BF1543" s="794" t="s">
        <v>1723</v>
      </c>
      <c r="BG1543" s="746" t="s">
        <v>737</v>
      </c>
      <c r="BH1543" s="746"/>
      <c r="BI1543" s="747"/>
    </row>
    <row r="1544" spans="1:61" ht="40.15" customHeight="1">
      <c r="A1544" s="795">
        <v>870005832</v>
      </c>
      <c r="B1544" s="901">
        <v>87</v>
      </c>
      <c r="C1544" s="751" t="s">
        <v>745</v>
      </c>
      <c r="D1544" s="727"/>
      <c r="E1544" s="797" t="s">
        <v>858</v>
      </c>
      <c r="F1544" s="797"/>
      <c r="G1544" s="791" t="s">
        <v>747</v>
      </c>
      <c r="H1544" s="791" t="s">
        <v>748</v>
      </c>
      <c r="I1544" s="773">
        <v>500</v>
      </c>
      <c r="J1544" s="734" t="s">
        <v>749</v>
      </c>
      <c r="K1544" s="799" t="s">
        <v>11266</v>
      </c>
      <c r="L1544" s="800">
        <v>870014248</v>
      </c>
      <c r="M1544" s="733" t="s">
        <v>11267</v>
      </c>
      <c r="N1544" s="769" t="s">
        <v>11267</v>
      </c>
      <c r="O1544" s="734" t="s">
        <v>11268</v>
      </c>
      <c r="P1544" s="734"/>
      <c r="Q1544" s="734"/>
      <c r="R1544" s="736">
        <v>87400</v>
      </c>
      <c r="S1544" s="734" t="s">
        <v>11269</v>
      </c>
      <c r="T1544" s="728" t="s">
        <v>879</v>
      </c>
      <c r="U1544" s="737" t="s">
        <v>11270</v>
      </c>
      <c r="V1544" s="734"/>
      <c r="W1544" s="734"/>
      <c r="X1544" s="734"/>
      <c r="Y1544" s="734"/>
      <c r="Z1544" s="734" t="s">
        <v>11271</v>
      </c>
      <c r="AA1544" s="801"/>
      <c r="AB1544" s="734" t="s">
        <v>11272</v>
      </c>
      <c r="AC1544" s="734"/>
      <c r="AD1544" s="734">
        <v>87400</v>
      </c>
      <c r="AE1544" s="734" t="s">
        <v>11273</v>
      </c>
      <c r="AF1544" s="734" t="s">
        <v>11271</v>
      </c>
      <c r="AG1544" s="734"/>
      <c r="AH1544" s="734"/>
      <c r="AI1544" s="734"/>
      <c r="AJ1544" s="734"/>
      <c r="AK1544" s="734"/>
      <c r="AL1544" s="734"/>
      <c r="AM1544" s="802"/>
      <c r="AN1544" s="738"/>
      <c r="AO1544" s="739"/>
      <c r="AP1544" s="691" t="s">
        <v>734</v>
      </c>
      <c r="AQ1544" s="712" t="s">
        <v>734</v>
      </c>
      <c r="AR1544" s="742" t="s">
        <v>748</v>
      </c>
      <c r="AS1544" s="742" t="s">
        <v>11274</v>
      </c>
      <c r="AT1544" s="712"/>
      <c r="AU1544" s="743">
        <v>42736</v>
      </c>
      <c r="AV1544" s="743">
        <v>44926</v>
      </c>
      <c r="AW1544" s="744">
        <v>87</v>
      </c>
      <c r="AX1544" s="803">
        <v>43265</v>
      </c>
      <c r="AY1544" s="742" t="s">
        <v>869</v>
      </c>
      <c r="AZ1544" s="803"/>
      <c r="BA1544" s="734"/>
      <c r="BB1544" s="734"/>
      <c r="BC1544" s="734"/>
      <c r="BD1544" s="734"/>
      <c r="BE1544" s="767" t="s">
        <v>765</v>
      </c>
      <c r="BF1544" s="804" t="s">
        <v>871</v>
      </c>
      <c r="BG1544" s="746" t="s">
        <v>737</v>
      </c>
      <c r="BH1544" s="746"/>
      <c r="BI1544" s="747"/>
    </row>
    <row r="1545" spans="1:61" ht="40.15" customHeight="1">
      <c r="A1545" s="749">
        <v>470008772</v>
      </c>
      <c r="B1545" s="849">
        <v>47</v>
      </c>
      <c r="C1545" s="727" t="s">
        <v>999</v>
      </c>
      <c r="D1545" s="727"/>
      <c r="E1545" s="753" t="s">
        <v>1714</v>
      </c>
      <c r="F1545" s="753"/>
      <c r="G1545" s="736" t="s">
        <v>747</v>
      </c>
      <c r="H1545" s="754" t="s">
        <v>748</v>
      </c>
      <c r="I1545" s="755">
        <v>500</v>
      </c>
      <c r="J1545" s="756" t="s">
        <v>749</v>
      </c>
      <c r="K1545" s="757" t="s">
        <v>11275</v>
      </c>
      <c r="L1545" s="758">
        <v>470000365</v>
      </c>
      <c r="M1545" s="733" t="s">
        <v>11276</v>
      </c>
      <c r="N1545" s="769" t="s">
        <v>11276</v>
      </c>
      <c r="O1545" s="734" t="s">
        <v>11277</v>
      </c>
      <c r="P1545" s="760"/>
      <c r="Q1545" s="736"/>
      <c r="R1545" s="736">
        <v>47140</v>
      </c>
      <c r="S1545" s="761" t="s">
        <v>11278</v>
      </c>
      <c r="T1545" s="728" t="s">
        <v>879</v>
      </c>
      <c r="U1545" s="737" t="s">
        <v>11279</v>
      </c>
      <c r="V1545" s="736"/>
      <c r="W1545" s="736"/>
      <c r="X1545" s="736"/>
      <c r="Y1545" s="736"/>
      <c r="Z1545" s="736" t="s">
        <v>11280</v>
      </c>
      <c r="AA1545" s="736"/>
      <c r="AB1545" s="734" t="s">
        <v>11281</v>
      </c>
      <c r="AC1545" s="736"/>
      <c r="AD1545" s="736">
        <v>47140</v>
      </c>
      <c r="AE1545" s="734" t="s">
        <v>11282</v>
      </c>
      <c r="AF1545" s="736" t="s">
        <v>11280</v>
      </c>
      <c r="AG1545" s="736"/>
      <c r="AH1545" s="736"/>
      <c r="AI1545" s="736"/>
      <c r="AJ1545" s="736"/>
      <c r="AK1545" s="736"/>
      <c r="AL1545" s="736"/>
      <c r="AM1545" s="763"/>
      <c r="AN1545" s="738"/>
      <c r="AO1545" s="764"/>
      <c r="AP1545" s="691" t="s">
        <v>734</v>
      </c>
      <c r="AQ1545" s="691" t="s">
        <v>737</v>
      </c>
      <c r="AR1545" s="691"/>
      <c r="AS1545" s="752"/>
      <c r="AT1545" s="691"/>
      <c r="AU1545" s="765" t="s">
        <v>763</v>
      </c>
      <c r="AV1545" s="765" t="s">
        <v>763</v>
      </c>
      <c r="AW1545" s="766" t="s">
        <v>763</v>
      </c>
      <c r="AX1545" s="765"/>
      <c r="AY1545" s="691"/>
      <c r="AZ1545" s="752"/>
      <c r="BA1545" s="734"/>
      <c r="BB1545" s="736"/>
      <c r="BC1545" s="736"/>
      <c r="BD1545" s="736"/>
      <c r="BE1545" s="734" t="s">
        <v>1358</v>
      </c>
      <c r="BF1545" s="794" t="s">
        <v>1723</v>
      </c>
      <c r="BG1545" s="746" t="s">
        <v>737</v>
      </c>
      <c r="BH1545" s="746"/>
      <c r="BI1545" s="747"/>
    </row>
    <row r="1546" spans="1:61" ht="40.15" customHeight="1">
      <c r="A1546" s="749">
        <v>470010836</v>
      </c>
      <c r="B1546" s="849">
        <v>47</v>
      </c>
      <c r="C1546" s="727" t="s">
        <v>999</v>
      </c>
      <c r="D1546" s="727"/>
      <c r="E1546" s="753" t="s">
        <v>1714</v>
      </c>
      <c r="F1546" s="753"/>
      <c r="G1546" s="736" t="s">
        <v>827</v>
      </c>
      <c r="H1546" s="754" t="s">
        <v>748</v>
      </c>
      <c r="I1546" s="770">
        <v>354</v>
      </c>
      <c r="J1546" s="771" t="s">
        <v>771</v>
      </c>
      <c r="K1546" s="757" t="s">
        <v>11283</v>
      </c>
      <c r="L1546" s="758">
        <v>470000365</v>
      </c>
      <c r="M1546" s="733" t="s">
        <v>11276</v>
      </c>
      <c r="N1546" s="769" t="s">
        <v>11276</v>
      </c>
      <c r="O1546" s="798" t="s">
        <v>11284</v>
      </c>
      <c r="P1546" s="760" t="s">
        <v>11285</v>
      </c>
      <c r="Q1546" s="736"/>
      <c r="R1546" s="736">
        <v>47140</v>
      </c>
      <c r="S1546" s="761" t="s">
        <v>11278</v>
      </c>
      <c r="T1546" s="728" t="s">
        <v>879</v>
      </c>
      <c r="U1546" s="737" t="s">
        <v>11286</v>
      </c>
      <c r="V1546" s="736"/>
      <c r="W1546" s="736"/>
      <c r="X1546" s="736"/>
      <c r="Y1546" s="736"/>
      <c r="Z1546" s="736" t="s">
        <v>11287</v>
      </c>
      <c r="AA1546" s="736"/>
      <c r="AB1546" s="734" t="s">
        <v>11288</v>
      </c>
      <c r="AC1546" s="736"/>
      <c r="AD1546" s="736">
        <v>47140</v>
      </c>
      <c r="AE1546" s="734" t="s">
        <v>11282</v>
      </c>
      <c r="AF1546" s="736" t="s">
        <v>11280</v>
      </c>
      <c r="AG1546" s="736"/>
      <c r="AH1546" s="736"/>
      <c r="AI1546" s="736"/>
      <c r="AJ1546" s="736"/>
      <c r="AK1546" s="736"/>
      <c r="AL1546" s="736"/>
      <c r="AM1546" s="763"/>
      <c r="AN1546" s="738"/>
      <c r="AO1546" s="764"/>
      <c r="AP1546" s="691" t="s">
        <v>737</v>
      </c>
      <c r="AQ1546" s="691" t="s">
        <v>737</v>
      </c>
      <c r="AR1546" s="691"/>
      <c r="AS1546" s="752"/>
      <c r="AT1546" s="691"/>
      <c r="AU1546" s="765" t="s">
        <v>763</v>
      </c>
      <c r="AV1546" s="765" t="s">
        <v>763</v>
      </c>
      <c r="AW1546" s="766" t="s">
        <v>763</v>
      </c>
      <c r="AX1546" s="765"/>
      <c r="AY1546" s="691"/>
      <c r="AZ1546" s="752"/>
      <c r="BA1546" s="734"/>
      <c r="BB1546" s="736"/>
      <c r="BC1546" s="736"/>
      <c r="BD1546" s="736"/>
      <c r="BE1546" s="734" t="s">
        <v>1451</v>
      </c>
      <c r="BF1546" s="794" t="s">
        <v>1723</v>
      </c>
      <c r="BG1546" s="746" t="s">
        <v>737</v>
      </c>
      <c r="BH1546" s="746"/>
      <c r="BI1546" s="747"/>
    </row>
    <row r="1547" spans="1:61" ht="40.15" customHeight="1">
      <c r="A1547" s="805">
        <v>160004503</v>
      </c>
      <c r="B1547" s="810">
        <v>16</v>
      </c>
      <c r="C1547" s="727" t="s">
        <v>842</v>
      </c>
      <c r="D1547" s="727"/>
      <c r="E1547" s="797" t="s">
        <v>927</v>
      </c>
      <c r="F1547" s="798"/>
      <c r="G1547" s="791" t="s">
        <v>747</v>
      </c>
      <c r="H1547" s="791" t="s">
        <v>748</v>
      </c>
      <c r="I1547" s="730">
        <v>500</v>
      </c>
      <c r="J1547" s="727" t="s">
        <v>749</v>
      </c>
      <c r="K1547" s="807" t="s">
        <v>11289</v>
      </c>
      <c r="L1547" s="800">
        <v>160014411</v>
      </c>
      <c r="M1547" s="733" t="s">
        <v>11290</v>
      </c>
      <c r="N1547" s="769" t="s">
        <v>11290</v>
      </c>
      <c r="O1547" s="734" t="s">
        <v>11291</v>
      </c>
      <c r="P1547" s="734"/>
      <c r="Q1547" s="798"/>
      <c r="R1547" s="736">
        <v>16100</v>
      </c>
      <c r="S1547" s="734" t="s">
        <v>6779</v>
      </c>
      <c r="T1547" s="728" t="s">
        <v>879</v>
      </c>
      <c r="U1547" s="737" t="s">
        <v>11292</v>
      </c>
      <c r="V1547" s="798"/>
      <c r="W1547" s="798"/>
      <c r="X1547" s="798"/>
      <c r="Y1547" s="798"/>
      <c r="Z1547" s="808" t="s">
        <v>11293</v>
      </c>
      <c r="AA1547" s="808"/>
      <c r="AB1547" s="734" t="s">
        <v>11294</v>
      </c>
      <c r="AC1547" s="734" t="s">
        <v>11295</v>
      </c>
      <c r="AD1547" s="734">
        <v>16112</v>
      </c>
      <c r="AE1547" s="734" t="s">
        <v>8622</v>
      </c>
      <c r="AF1547" s="734" t="s">
        <v>11296</v>
      </c>
      <c r="AG1547" s="798"/>
      <c r="AH1547" s="798"/>
      <c r="AI1547" s="798"/>
      <c r="AJ1547" s="798"/>
      <c r="AK1547" s="798"/>
      <c r="AL1547" s="798"/>
      <c r="AM1547" s="802"/>
      <c r="AN1547" s="738"/>
      <c r="AO1547" s="739"/>
      <c r="AP1547" s="691" t="s">
        <v>734</v>
      </c>
      <c r="AQ1547" s="718" t="s">
        <v>737</v>
      </c>
      <c r="AR1547" s="691"/>
      <c r="AS1547" s="740"/>
      <c r="AT1547" s="718"/>
      <c r="AU1547" s="765" t="s">
        <v>763</v>
      </c>
      <c r="AV1547" s="765" t="s">
        <v>763</v>
      </c>
      <c r="AW1547" s="766" t="s">
        <v>763</v>
      </c>
      <c r="AX1547" s="772"/>
      <c r="AY1547" s="740"/>
      <c r="AZ1547" s="740"/>
      <c r="BA1547" s="734"/>
      <c r="BB1547" s="773" t="s">
        <v>3716</v>
      </c>
      <c r="BC1547" s="734"/>
      <c r="BD1547" s="734"/>
      <c r="BE1547" s="845" t="s">
        <v>1693</v>
      </c>
      <c r="BF1547" s="804" t="s">
        <v>947</v>
      </c>
      <c r="BG1547" s="746" t="s">
        <v>737</v>
      </c>
      <c r="BH1547" s="746"/>
      <c r="BI1547" s="747"/>
    </row>
    <row r="1548" spans="1:61" ht="40.15" customHeight="1">
      <c r="A1548" s="1032">
        <v>160007563</v>
      </c>
      <c r="B1548" s="810">
        <v>16</v>
      </c>
      <c r="C1548" s="727" t="s">
        <v>842</v>
      </c>
      <c r="D1548" s="727"/>
      <c r="E1548" s="797" t="s">
        <v>927</v>
      </c>
      <c r="F1548" s="798"/>
      <c r="G1548" s="791" t="s">
        <v>747</v>
      </c>
      <c r="H1548" s="791" t="s">
        <v>748</v>
      </c>
      <c r="I1548" s="730">
        <v>500</v>
      </c>
      <c r="J1548" s="727" t="s">
        <v>749</v>
      </c>
      <c r="K1548" s="881" t="s">
        <v>11297</v>
      </c>
      <c r="L1548" s="800">
        <v>160014411</v>
      </c>
      <c r="M1548" s="733" t="s">
        <v>11290</v>
      </c>
      <c r="N1548" s="769" t="s">
        <v>11290</v>
      </c>
      <c r="O1548" s="734" t="s">
        <v>11298</v>
      </c>
      <c r="P1548" s="734"/>
      <c r="Q1548" s="727"/>
      <c r="R1548" s="734">
        <v>16200</v>
      </c>
      <c r="S1548" s="727" t="s">
        <v>3319</v>
      </c>
      <c r="T1548" s="728" t="s">
        <v>879</v>
      </c>
      <c r="U1548" s="737" t="s">
        <v>11299</v>
      </c>
      <c r="V1548" s="727"/>
      <c r="W1548" s="727"/>
      <c r="X1548" s="727"/>
      <c r="Y1548" s="727"/>
      <c r="Z1548" s="1033" t="s">
        <v>11293</v>
      </c>
      <c r="AA1548" s="1033"/>
      <c r="AB1548" s="734" t="s">
        <v>11294</v>
      </c>
      <c r="AC1548" s="734" t="s">
        <v>11295</v>
      </c>
      <c r="AD1548" s="734">
        <v>16112</v>
      </c>
      <c r="AE1548" s="734" t="s">
        <v>8622</v>
      </c>
      <c r="AF1548" s="734" t="s">
        <v>11296</v>
      </c>
      <c r="AG1548" s="727"/>
      <c r="AH1548" s="727"/>
      <c r="AI1548" s="727"/>
      <c r="AJ1548" s="727"/>
      <c r="AK1548" s="727"/>
      <c r="AL1548" s="727"/>
      <c r="AM1548" s="1034"/>
      <c r="AN1548" s="738"/>
      <c r="AO1548" s="739"/>
      <c r="AP1548" s="691" t="s">
        <v>734</v>
      </c>
      <c r="AQ1548" s="691" t="s">
        <v>737</v>
      </c>
      <c r="AR1548" s="691"/>
      <c r="AS1548" s="789"/>
      <c r="AT1548" s="691"/>
      <c r="AU1548" s="765" t="s">
        <v>763</v>
      </c>
      <c r="AV1548" s="765" t="s">
        <v>763</v>
      </c>
      <c r="AW1548" s="766" t="s">
        <v>763</v>
      </c>
      <c r="AX1548" s="941"/>
      <c r="AY1548" s="789"/>
      <c r="AZ1548" s="789"/>
      <c r="BA1548" s="734"/>
      <c r="BB1548" s="734" t="s">
        <v>11300</v>
      </c>
      <c r="BC1548" s="734"/>
      <c r="BD1548" s="734"/>
      <c r="BE1548" s="727" t="s">
        <v>1693</v>
      </c>
      <c r="BF1548" s="797" t="s">
        <v>947</v>
      </c>
      <c r="BG1548" s="746" t="s">
        <v>737</v>
      </c>
      <c r="BH1548" s="963" t="s">
        <v>3612</v>
      </c>
      <c r="BI1548" s="985">
        <v>160004503</v>
      </c>
    </row>
    <row r="1549" spans="1:61" ht="40.15" customHeight="1">
      <c r="A1549" s="1032">
        <v>160007779</v>
      </c>
      <c r="B1549" s="712">
        <v>16</v>
      </c>
      <c r="C1549" s="727" t="s">
        <v>842</v>
      </c>
      <c r="D1549" s="727"/>
      <c r="E1549" s="797" t="s">
        <v>927</v>
      </c>
      <c r="F1549" s="798"/>
      <c r="G1549" s="791" t="s">
        <v>747</v>
      </c>
      <c r="H1549" s="791" t="s">
        <v>748</v>
      </c>
      <c r="I1549" s="730">
        <v>500</v>
      </c>
      <c r="J1549" s="727" t="s">
        <v>749</v>
      </c>
      <c r="K1549" s="850" t="s">
        <v>11301</v>
      </c>
      <c r="L1549" s="800">
        <v>160014411</v>
      </c>
      <c r="M1549" s="733" t="s">
        <v>11290</v>
      </c>
      <c r="N1549" s="769" t="s">
        <v>11290</v>
      </c>
      <c r="O1549" s="734" t="s">
        <v>11302</v>
      </c>
      <c r="P1549" s="734"/>
      <c r="Q1549" s="756"/>
      <c r="R1549" s="736">
        <v>16120</v>
      </c>
      <c r="S1549" s="734" t="s">
        <v>11303</v>
      </c>
      <c r="T1549" s="728" t="s">
        <v>879</v>
      </c>
      <c r="U1549" s="737" t="s">
        <v>11299</v>
      </c>
      <c r="V1549" s="727"/>
      <c r="W1549" s="727"/>
      <c r="X1549" s="727"/>
      <c r="Y1549" s="727"/>
      <c r="Z1549" s="734" t="s">
        <v>11304</v>
      </c>
      <c r="AA1549" s="1033"/>
      <c r="AB1549" s="734" t="s">
        <v>11294</v>
      </c>
      <c r="AC1549" s="734" t="s">
        <v>11295</v>
      </c>
      <c r="AD1549" s="734">
        <v>16112</v>
      </c>
      <c r="AE1549" s="734" t="s">
        <v>8622</v>
      </c>
      <c r="AF1549" s="734" t="s">
        <v>11296</v>
      </c>
      <c r="AG1549" s="727"/>
      <c r="AH1549" s="727"/>
      <c r="AI1549" s="727"/>
      <c r="AJ1549" s="727"/>
      <c r="AK1549" s="727"/>
      <c r="AL1549" s="727"/>
      <c r="AM1549" s="1034"/>
      <c r="AN1549" s="738"/>
      <c r="AO1549" s="739"/>
      <c r="AP1549" s="691" t="s">
        <v>734</v>
      </c>
      <c r="AQ1549" s="691" t="s">
        <v>737</v>
      </c>
      <c r="AR1549" s="691"/>
      <c r="AS1549" s="789"/>
      <c r="AT1549" s="691"/>
      <c r="AU1549" s="765" t="s">
        <v>763</v>
      </c>
      <c r="AV1549" s="765" t="s">
        <v>763</v>
      </c>
      <c r="AW1549" s="766" t="s">
        <v>763</v>
      </c>
      <c r="AX1549" s="941"/>
      <c r="AY1549" s="789"/>
      <c r="AZ1549" s="789"/>
      <c r="BA1549" s="734"/>
      <c r="BB1549" s="734" t="s">
        <v>11305</v>
      </c>
      <c r="BC1549" s="734"/>
      <c r="BD1549" s="734"/>
      <c r="BE1549" s="727" t="s">
        <v>1693</v>
      </c>
      <c r="BF1549" s="797" t="s">
        <v>947</v>
      </c>
      <c r="BG1549" s="746" t="s">
        <v>737</v>
      </c>
      <c r="BH1549" s="963" t="s">
        <v>3612</v>
      </c>
      <c r="BI1549" s="985">
        <v>160004503</v>
      </c>
    </row>
    <row r="1550" spans="1:61" ht="48.6" customHeight="1">
      <c r="A1550" s="805">
        <v>160014692</v>
      </c>
      <c r="B1550" s="712">
        <v>16</v>
      </c>
      <c r="C1550" s="727" t="s">
        <v>842</v>
      </c>
      <c r="D1550" s="727"/>
      <c r="E1550" s="797" t="s">
        <v>927</v>
      </c>
      <c r="F1550" s="798"/>
      <c r="G1550" s="791" t="s">
        <v>715</v>
      </c>
      <c r="H1550" s="791" t="s">
        <v>715</v>
      </c>
      <c r="I1550" s="730">
        <v>255</v>
      </c>
      <c r="J1550" s="727" t="s">
        <v>968</v>
      </c>
      <c r="K1550" s="812" t="s">
        <v>11306</v>
      </c>
      <c r="L1550" s="800">
        <v>160014411</v>
      </c>
      <c r="M1550" s="733" t="s">
        <v>11290</v>
      </c>
      <c r="N1550" s="769" t="s">
        <v>11290</v>
      </c>
      <c r="O1550" s="734" t="s">
        <v>3318</v>
      </c>
      <c r="P1550" s="734"/>
      <c r="Q1550" s="791"/>
      <c r="R1550" s="736">
        <v>16200</v>
      </c>
      <c r="S1550" s="734" t="s">
        <v>3319</v>
      </c>
      <c r="T1550" s="728" t="s">
        <v>879</v>
      </c>
      <c r="U1550" s="737" t="s">
        <v>11292</v>
      </c>
      <c r="V1550" s="798"/>
      <c r="W1550" s="798"/>
      <c r="X1550" s="798"/>
      <c r="Y1550" s="798"/>
      <c r="Z1550" s="734" t="s">
        <v>11307</v>
      </c>
      <c r="AA1550" s="808"/>
      <c r="AB1550" s="734" t="s">
        <v>11294</v>
      </c>
      <c r="AC1550" s="734" t="s">
        <v>11295</v>
      </c>
      <c r="AD1550" s="734">
        <v>16112</v>
      </c>
      <c r="AE1550" s="734" t="s">
        <v>8622</v>
      </c>
      <c r="AF1550" s="734" t="s">
        <v>11296</v>
      </c>
      <c r="AG1550" s="798"/>
      <c r="AH1550" s="798"/>
      <c r="AI1550" s="798"/>
      <c r="AJ1550" s="798"/>
      <c r="AK1550" s="798"/>
      <c r="AL1550" s="798"/>
      <c r="AM1550" s="802"/>
      <c r="AN1550" s="802"/>
      <c r="AO1550" s="772"/>
      <c r="AP1550" s="740" t="s">
        <v>737</v>
      </c>
      <c r="AQ1550" s="718" t="s">
        <v>737</v>
      </c>
      <c r="AR1550" s="691"/>
      <c r="AS1550" s="740"/>
      <c r="AT1550" s="718"/>
      <c r="AU1550" s="765" t="s">
        <v>763</v>
      </c>
      <c r="AV1550" s="765" t="s">
        <v>763</v>
      </c>
      <c r="AW1550" s="766" t="s">
        <v>763</v>
      </c>
      <c r="AX1550" s="772"/>
      <c r="AY1550" s="740"/>
      <c r="AZ1550" s="740"/>
      <c r="BA1550" s="734"/>
      <c r="BB1550" s="734"/>
      <c r="BC1550" s="734"/>
      <c r="BD1550" s="734"/>
      <c r="BE1550" s="845" t="s">
        <v>1693</v>
      </c>
      <c r="BF1550" s="804" t="s">
        <v>947</v>
      </c>
      <c r="BG1550" s="746" t="s">
        <v>737</v>
      </c>
      <c r="BH1550" s="746"/>
      <c r="BI1550" s="747"/>
    </row>
    <row r="1551" spans="1:61" ht="40.15" customHeight="1">
      <c r="A1551" s="805">
        <v>870003605</v>
      </c>
      <c r="B1551" s="933">
        <v>87</v>
      </c>
      <c r="C1551" s="751" t="s">
        <v>857</v>
      </c>
      <c r="D1551" s="727"/>
      <c r="E1551" s="797" t="s">
        <v>858</v>
      </c>
      <c r="F1551" s="797"/>
      <c r="G1551" s="791" t="s">
        <v>715</v>
      </c>
      <c r="H1551" s="791" t="s">
        <v>715</v>
      </c>
      <c r="I1551" s="730">
        <v>183</v>
      </c>
      <c r="J1551" s="727" t="s">
        <v>741</v>
      </c>
      <c r="K1551" s="878" t="s">
        <v>11308</v>
      </c>
      <c r="L1551" s="800">
        <v>870006947</v>
      </c>
      <c r="M1551" s="733" t="s">
        <v>11309</v>
      </c>
      <c r="N1551" s="769" t="s">
        <v>11310</v>
      </c>
      <c r="O1551" s="734" t="s">
        <v>11311</v>
      </c>
      <c r="P1551" s="734"/>
      <c r="Q1551" s="798"/>
      <c r="R1551" s="736">
        <v>87200</v>
      </c>
      <c r="S1551" s="734" t="s">
        <v>7152</v>
      </c>
      <c r="T1551" s="728" t="s">
        <v>6571</v>
      </c>
      <c r="U1551" s="737" t="s">
        <v>9986</v>
      </c>
      <c r="V1551" s="798"/>
      <c r="W1551" s="798"/>
      <c r="X1551" s="798"/>
      <c r="Y1551" s="798"/>
      <c r="Z1551" s="734" t="s">
        <v>11312</v>
      </c>
      <c r="AA1551" s="808"/>
      <c r="AB1551" s="734" t="s">
        <v>11311</v>
      </c>
      <c r="AC1551" s="734"/>
      <c r="AD1551" s="734">
        <v>87200</v>
      </c>
      <c r="AE1551" s="734" t="s">
        <v>11313</v>
      </c>
      <c r="AF1551" s="734" t="s">
        <v>11312</v>
      </c>
      <c r="AG1551" s="798"/>
      <c r="AH1551" s="798"/>
      <c r="AI1551" s="798"/>
      <c r="AJ1551" s="798"/>
      <c r="AK1551" s="798"/>
      <c r="AL1551" s="798"/>
      <c r="AM1551" s="802"/>
      <c r="AN1551" s="802"/>
      <c r="AO1551" s="1002"/>
      <c r="AP1551" s="691" t="s">
        <v>734</v>
      </c>
      <c r="AQ1551" s="712" t="s">
        <v>734</v>
      </c>
      <c r="AR1551" s="742" t="s">
        <v>715</v>
      </c>
      <c r="AS1551" s="810" t="s">
        <v>11314</v>
      </c>
      <c r="AT1551" s="1102"/>
      <c r="AU1551" s="743">
        <v>43101</v>
      </c>
      <c r="AV1551" s="743">
        <v>44926</v>
      </c>
      <c r="AW1551" s="744">
        <v>87</v>
      </c>
      <c r="AX1551" s="811">
        <v>43480</v>
      </c>
      <c r="AY1551" s="810" t="s">
        <v>11315</v>
      </c>
      <c r="AZ1551" s="811" t="s">
        <v>734</v>
      </c>
      <c r="BA1551" s="734" t="s">
        <v>9991</v>
      </c>
      <c r="BB1551" s="734" t="s">
        <v>11316</v>
      </c>
      <c r="BC1551" s="734"/>
      <c r="BD1551" s="734"/>
      <c r="BE1551" s="798" t="s">
        <v>999</v>
      </c>
      <c r="BF1551" s="804" t="s">
        <v>871</v>
      </c>
      <c r="BG1551" s="746" t="s">
        <v>737</v>
      </c>
      <c r="BH1551" s="746"/>
      <c r="BI1551" s="747"/>
    </row>
    <row r="1552" spans="1:61" ht="54" customHeight="1">
      <c r="A1552" s="805">
        <v>870011269</v>
      </c>
      <c r="B1552" s="933">
        <v>87</v>
      </c>
      <c r="C1552" s="751" t="s">
        <v>857</v>
      </c>
      <c r="D1552" s="727"/>
      <c r="E1552" s="797" t="s">
        <v>858</v>
      </c>
      <c r="F1552" s="797"/>
      <c r="G1552" s="791" t="s">
        <v>715</v>
      </c>
      <c r="H1552" s="791" t="s">
        <v>715</v>
      </c>
      <c r="I1552" s="730">
        <v>182</v>
      </c>
      <c r="J1552" s="727" t="s">
        <v>716</v>
      </c>
      <c r="K1552" s="807" t="s">
        <v>11317</v>
      </c>
      <c r="L1552" s="800">
        <v>870006947</v>
      </c>
      <c r="M1552" s="733" t="s">
        <v>11309</v>
      </c>
      <c r="N1552" s="769" t="s">
        <v>11310</v>
      </c>
      <c r="O1552" s="734" t="s">
        <v>11311</v>
      </c>
      <c r="P1552" s="734"/>
      <c r="Q1552" s="798"/>
      <c r="R1552" s="736">
        <v>87200</v>
      </c>
      <c r="S1552" s="734" t="s">
        <v>7152</v>
      </c>
      <c r="T1552" s="728" t="s">
        <v>6571</v>
      </c>
      <c r="U1552" s="737" t="s">
        <v>9986</v>
      </c>
      <c r="V1552" s="798"/>
      <c r="W1552" s="798"/>
      <c r="X1552" s="798"/>
      <c r="Y1552" s="798"/>
      <c r="Z1552" s="734" t="s">
        <v>11318</v>
      </c>
      <c r="AA1552" s="808"/>
      <c r="AB1552" s="734" t="s">
        <v>11311</v>
      </c>
      <c r="AC1552" s="734"/>
      <c r="AD1552" s="734">
        <v>87200</v>
      </c>
      <c r="AE1552" s="734" t="s">
        <v>11313</v>
      </c>
      <c r="AF1552" s="734" t="s">
        <v>11312</v>
      </c>
      <c r="AG1552" s="798"/>
      <c r="AH1552" s="798"/>
      <c r="AI1552" s="798"/>
      <c r="AJ1552" s="798"/>
      <c r="AK1552" s="798"/>
      <c r="AL1552" s="798"/>
      <c r="AM1552" s="802"/>
      <c r="AN1552" s="802"/>
      <c r="AO1552" s="1002"/>
      <c r="AP1552" s="691" t="s">
        <v>734</v>
      </c>
      <c r="AQ1552" s="712" t="s">
        <v>734</v>
      </c>
      <c r="AR1552" s="742" t="s">
        <v>715</v>
      </c>
      <c r="AS1552" s="810" t="s">
        <v>11314</v>
      </c>
      <c r="AT1552" s="1102"/>
      <c r="AU1552" s="743">
        <v>43101</v>
      </c>
      <c r="AV1552" s="743">
        <v>44926</v>
      </c>
      <c r="AW1552" s="744">
        <v>87</v>
      </c>
      <c r="AX1552" s="811">
        <v>43480</v>
      </c>
      <c r="AY1552" s="810" t="s">
        <v>11315</v>
      </c>
      <c r="AZ1552" s="811" t="s">
        <v>734</v>
      </c>
      <c r="BA1552" s="734" t="s">
        <v>9991</v>
      </c>
      <c r="BB1552" s="734" t="s">
        <v>11316</v>
      </c>
      <c r="BC1552" s="734"/>
      <c r="BD1552" s="734"/>
      <c r="BE1552" s="798" t="s">
        <v>999</v>
      </c>
      <c r="BF1552" s="804" t="s">
        <v>871</v>
      </c>
      <c r="BG1552" s="746" t="s">
        <v>737</v>
      </c>
      <c r="BH1552" s="746"/>
      <c r="BI1552" s="747"/>
    </row>
    <row r="1553" spans="1:61" ht="40.15" customHeight="1">
      <c r="A1553" s="828">
        <v>790000244</v>
      </c>
      <c r="B1553" s="784">
        <v>79</v>
      </c>
      <c r="C1553" s="734" t="s">
        <v>884</v>
      </c>
      <c r="D1553" s="728"/>
      <c r="E1553" s="753" t="s">
        <v>826</v>
      </c>
      <c r="F1553" s="785"/>
      <c r="G1553" s="736" t="s">
        <v>715</v>
      </c>
      <c r="H1553" s="736" t="s">
        <v>715</v>
      </c>
      <c r="I1553" s="773">
        <v>183</v>
      </c>
      <c r="J1553" s="734" t="s">
        <v>741</v>
      </c>
      <c r="K1553" s="799" t="s">
        <v>11319</v>
      </c>
      <c r="L1553" s="786">
        <v>790000434</v>
      </c>
      <c r="M1553" s="733" t="s">
        <v>11320</v>
      </c>
      <c r="N1553" s="769" t="s">
        <v>11320</v>
      </c>
      <c r="O1553" s="734" t="s">
        <v>11321</v>
      </c>
      <c r="P1553" s="734"/>
      <c r="Q1553" s="734"/>
      <c r="R1553" s="736">
        <v>79400</v>
      </c>
      <c r="S1553" s="734" t="s">
        <v>7847</v>
      </c>
      <c r="T1553" s="728" t="s">
        <v>6571</v>
      </c>
      <c r="U1553" s="737" t="s">
        <v>11322</v>
      </c>
      <c r="V1553" s="736" t="s">
        <v>813</v>
      </c>
      <c r="W1553" s="734" t="s">
        <v>11323</v>
      </c>
      <c r="X1553" s="736" t="s">
        <v>11324</v>
      </c>
      <c r="Y1553" s="736" t="s">
        <v>954</v>
      </c>
      <c r="Z1553" s="736" t="s">
        <v>11325</v>
      </c>
      <c r="AA1553" s="734" t="s">
        <v>11326</v>
      </c>
      <c r="AB1553" s="734" t="s">
        <v>11327</v>
      </c>
      <c r="AC1553" s="736"/>
      <c r="AD1553" s="736">
        <v>79400</v>
      </c>
      <c r="AE1553" s="734" t="s">
        <v>7847</v>
      </c>
      <c r="AF1553" s="736" t="s">
        <v>11325</v>
      </c>
      <c r="AG1553" s="734"/>
      <c r="AH1553" s="734"/>
      <c r="AI1553" s="734"/>
      <c r="AJ1553" s="734"/>
      <c r="AK1553" s="734"/>
      <c r="AL1553" s="734"/>
      <c r="AM1553" s="763"/>
      <c r="AN1553" s="738"/>
      <c r="AO1553" s="765"/>
      <c r="AP1553" s="936" t="s">
        <v>734</v>
      </c>
      <c r="AQ1553" s="824" t="s">
        <v>734</v>
      </c>
      <c r="AR1553" s="742" t="s">
        <v>715</v>
      </c>
      <c r="AS1553" s="1062" t="s">
        <v>11328</v>
      </c>
      <c r="AT1553" s="712"/>
      <c r="AU1553" s="743">
        <v>43466</v>
      </c>
      <c r="AV1553" s="743">
        <v>45291</v>
      </c>
      <c r="AW1553" s="744">
        <v>79</v>
      </c>
      <c r="AX1553" s="743">
        <v>43462</v>
      </c>
      <c r="AY1553" s="742" t="s">
        <v>11329</v>
      </c>
      <c r="AZ1553" s="775"/>
      <c r="BA1553" s="791"/>
      <c r="BB1553" s="773" t="s">
        <v>11330</v>
      </c>
      <c r="BC1553" s="793"/>
      <c r="BD1553" s="793"/>
      <c r="BE1553" s="751" t="s">
        <v>3569</v>
      </c>
      <c r="BF1553" s="785" t="s">
        <v>826</v>
      </c>
      <c r="BG1553" s="746" t="s">
        <v>737</v>
      </c>
      <c r="BH1553" s="746"/>
      <c r="BI1553" s="747"/>
    </row>
    <row r="1554" spans="1:61" ht="61.15" customHeight="1">
      <c r="A1554" s="828">
        <v>790016257</v>
      </c>
      <c r="B1554" s="784">
        <v>79</v>
      </c>
      <c r="C1554" s="734" t="s">
        <v>884</v>
      </c>
      <c r="D1554" s="728"/>
      <c r="E1554" s="753" t="s">
        <v>826</v>
      </c>
      <c r="F1554" s="785"/>
      <c r="G1554" s="736" t="s">
        <v>715</v>
      </c>
      <c r="H1554" s="736" t="s">
        <v>715</v>
      </c>
      <c r="I1554" s="773">
        <v>182</v>
      </c>
      <c r="J1554" s="734" t="s">
        <v>716</v>
      </c>
      <c r="K1554" s="769" t="s">
        <v>11331</v>
      </c>
      <c r="L1554" s="786">
        <v>790000434</v>
      </c>
      <c r="M1554" s="733" t="s">
        <v>11320</v>
      </c>
      <c r="N1554" s="769" t="s">
        <v>11320</v>
      </c>
      <c r="O1554" s="734" t="s">
        <v>11332</v>
      </c>
      <c r="P1554" s="734"/>
      <c r="Q1554" s="734"/>
      <c r="R1554" s="736">
        <v>79400</v>
      </c>
      <c r="S1554" s="734" t="s">
        <v>7847</v>
      </c>
      <c r="T1554" s="728" t="s">
        <v>6571</v>
      </c>
      <c r="U1554" s="737" t="s">
        <v>11322</v>
      </c>
      <c r="V1554" s="736" t="s">
        <v>813</v>
      </c>
      <c r="W1554" s="734" t="s">
        <v>11323</v>
      </c>
      <c r="X1554" s="736" t="s">
        <v>11324</v>
      </c>
      <c r="Y1554" s="736" t="s">
        <v>954</v>
      </c>
      <c r="Z1554" s="736" t="s">
        <v>11333</v>
      </c>
      <c r="AA1554" s="734" t="s">
        <v>11334</v>
      </c>
      <c r="AB1554" s="734" t="s">
        <v>11327</v>
      </c>
      <c r="AC1554" s="736"/>
      <c r="AD1554" s="736">
        <v>79400</v>
      </c>
      <c r="AE1554" s="734" t="s">
        <v>7847</v>
      </c>
      <c r="AF1554" s="736" t="s">
        <v>11325</v>
      </c>
      <c r="AG1554" s="734"/>
      <c r="AH1554" s="734"/>
      <c r="AI1554" s="734"/>
      <c r="AJ1554" s="734"/>
      <c r="AK1554" s="734"/>
      <c r="AL1554" s="734"/>
      <c r="AM1554" s="763"/>
      <c r="AN1554" s="738"/>
      <c r="AO1554" s="765"/>
      <c r="AP1554" s="936" t="s">
        <v>734</v>
      </c>
      <c r="AQ1554" s="824" t="s">
        <v>734</v>
      </c>
      <c r="AR1554" s="742" t="s">
        <v>715</v>
      </c>
      <c r="AS1554" s="1062" t="s">
        <v>11328</v>
      </c>
      <c r="AT1554" s="712"/>
      <c r="AU1554" s="743">
        <v>43466</v>
      </c>
      <c r="AV1554" s="743">
        <v>45291</v>
      </c>
      <c r="AW1554" s="744">
        <v>79</v>
      </c>
      <c r="AX1554" s="743">
        <v>43462</v>
      </c>
      <c r="AY1554" s="742" t="s">
        <v>11329</v>
      </c>
      <c r="AZ1554" s="775"/>
      <c r="BA1554" s="791"/>
      <c r="BB1554" s="793"/>
      <c r="BC1554" s="793"/>
      <c r="BD1554" s="793"/>
      <c r="BE1554" s="751" t="s">
        <v>3569</v>
      </c>
      <c r="BF1554" s="785" t="s">
        <v>826</v>
      </c>
      <c r="BG1554" s="746" t="s">
        <v>737</v>
      </c>
      <c r="BH1554" s="746"/>
      <c r="BI1554" s="747"/>
    </row>
    <row r="1555" spans="1:61" ht="40.15" customHeight="1">
      <c r="A1555" s="725">
        <v>190011213</v>
      </c>
      <c r="B1555" s="817">
        <v>19</v>
      </c>
      <c r="C1555" s="751" t="s">
        <v>999</v>
      </c>
      <c r="D1555" s="774"/>
      <c r="E1555" s="727" t="s">
        <v>1000</v>
      </c>
      <c r="F1555" s="727"/>
      <c r="G1555" s="735" t="s">
        <v>827</v>
      </c>
      <c r="H1555" s="735" t="s">
        <v>748</v>
      </c>
      <c r="I1555" s="730">
        <v>354</v>
      </c>
      <c r="J1555" s="727" t="s">
        <v>771</v>
      </c>
      <c r="K1555" s="731" t="s">
        <v>11335</v>
      </c>
      <c r="L1555" s="945">
        <v>190011205</v>
      </c>
      <c r="M1555" s="733" t="s">
        <v>11336</v>
      </c>
      <c r="N1555" s="731" t="s">
        <v>11336</v>
      </c>
      <c r="O1555" s="734" t="s">
        <v>11337</v>
      </c>
      <c r="P1555" s="734" t="s">
        <v>3880</v>
      </c>
      <c r="Q1555" s="735"/>
      <c r="R1555" s="734">
        <v>19430</v>
      </c>
      <c r="S1555" s="734" t="s">
        <v>11338</v>
      </c>
      <c r="T1555" s="728" t="s">
        <v>722</v>
      </c>
      <c r="U1555" s="737" t="s">
        <v>11339</v>
      </c>
      <c r="V1555" s="730"/>
      <c r="W1555" s="861"/>
      <c r="X1555" s="861"/>
      <c r="Y1555" s="861"/>
      <c r="Z1555" s="734" t="s">
        <v>11340</v>
      </c>
      <c r="AA1555" s="861"/>
      <c r="AB1555" s="734" t="s">
        <v>1253</v>
      </c>
      <c r="AC1555" s="734"/>
      <c r="AD1555" s="734">
        <v>19430</v>
      </c>
      <c r="AE1555" s="734" t="s">
        <v>11341</v>
      </c>
      <c r="AF1555" s="734" t="s">
        <v>11342</v>
      </c>
      <c r="AG1555" s="735"/>
      <c r="AH1555" s="735"/>
      <c r="AI1555" s="735"/>
      <c r="AJ1555" s="735"/>
      <c r="AK1555" s="735"/>
      <c r="AL1555" s="735"/>
      <c r="AM1555" s="738"/>
      <c r="AN1555" s="738"/>
      <c r="AO1555" s="739"/>
      <c r="AP1555" s="691" t="s">
        <v>737</v>
      </c>
      <c r="AQ1555" s="862" t="s">
        <v>737</v>
      </c>
      <c r="AR1555" s="691"/>
      <c r="AS1555" s="862"/>
      <c r="AT1555" s="862"/>
      <c r="AU1555" s="765" t="s">
        <v>763</v>
      </c>
      <c r="AV1555" s="765" t="s">
        <v>763</v>
      </c>
      <c r="AW1555" s="766" t="s">
        <v>763</v>
      </c>
      <c r="AX1555" s="863"/>
      <c r="AY1555" s="862"/>
      <c r="AZ1555" s="862"/>
      <c r="BA1555" s="734"/>
      <c r="BB1555" s="734"/>
      <c r="BC1555" s="734"/>
      <c r="BD1555" s="734"/>
      <c r="BE1555" s="776" t="s">
        <v>1012</v>
      </c>
      <c r="BF1555" s="730" t="s">
        <v>1013</v>
      </c>
      <c r="BG1555" s="746" t="s">
        <v>737</v>
      </c>
      <c r="BH1555" s="746"/>
      <c r="BI1555" s="747"/>
    </row>
    <row r="1556" spans="1:61" ht="40.15" customHeight="1">
      <c r="A1556" s="725">
        <v>190011353</v>
      </c>
      <c r="B1556" s="817">
        <v>19</v>
      </c>
      <c r="C1556" s="751" t="s">
        <v>999</v>
      </c>
      <c r="D1556" s="774"/>
      <c r="E1556" s="727" t="s">
        <v>1000</v>
      </c>
      <c r="F1556" s="727"/>
      <c r="G1556" s="735" t="s">
        <v>827</v>
      </c>
      <c r="H1556" s="735" t="s">
        <v>748</v>
      </c>
      <c r="I1556" s="730">
        <v>354</v>
      </c>
      <c r="J1556" s="727" t="s">
        <v>771</v>
      </c>
      <c r="K1556" s="731" t="s">
        <v>11343</v>
      </c>
      <c r="L1556" s="945">
        <v>190006015</v>
      </c>
      <c r="M1556" s="733" t="s">
        <v>11344</v>
      </c>
      <c r="N1556" s="731" t="s">
        <v>11344</v>
      </c>
      <c r="O1556" s="734" t="s">
        <v>11345</v>
      </c>
      <c r="P1556" s="734"/>
      <c r="Q1556" s="735"/>
      <c r="R1556" s="734">
        <v>19560</v>
      </c>
      <c r="S1556" s="734" t="s">
        <v>11346</v>
      </c>
      <c r="T1556" s="728" t="s">
        <v>722</v>
      </c>
      <c r="U1556" s="737" t="s">
        <v>11347</v>
      </c>
      <c r="V1556" s="730"/>
      <c r="W1556" s="861"/>
      <c r="X1556" s="861"/>
      <c r="Y1556" s="861"/>
      <c r="Z1556" s="734" t="s">
        <v>11348</v>
      </c>
      <c r="AA1556" s="861"/>
      <c r="AB1556" s="734" t="s">
        <v>1401</v>
      </c>
      <c r="AC1556" s="734" t="s">
        <v>3880</v>
      </c>
      <c r="AD1556" s="734">
        <v>19330</v>
      </c>
      <c r="AE1556" s="734" t="s">
        <v>11349</v>
      </c>
      <c r="AF1556" s="734" t="s">
        <v>11350</v>
      </c>
      <c r="AG1556" s="735"/>
      <c r="AH1556" s="735"/>
      <c r="AI1556" s="735"/>
      <c r="AJ1556" s="735"/>
      <c r="AK1556" s="735"/>
      <c r="AL1556" s="735"/>
      <c r="AM1556" s="738"/>
      <c r="AN1556" s="738"/>
      <c r="AO1556" s="739"/>
      <c r="AP1556" s="691" t="s">
        <v>737</v>
      </c>
      <c r="AQ1556" s="862" t="s">
        <v>737</v>
      </c>
      <c r="AR1556" s="691"/>
      <c r="AS1556" s="862"/>
      <c r="AT1556" s="862"/>
      <c r="AU1556" s="765" t="s">
        <v>763</v>
      </c>
      <c r="AV1556" s="765" t="s">
        <v>763</v>
      </c>
      <c r="AW1556" s="766" t="s">
        <v>763</v>
      </c>
      <c r="AX1556" s="863"/>
      <c r="AY1556" s="862"/>
      <c r="AZ1556" s="862"/>
      <c r="BA1556" s="734"/>
      <c r="BB1556" s="734"/>
      <c r="BC1556" s="734"/>
      <c r="BD1556" s="734"/>
      <c r="BE1556" s="776" t="s">
        <v>1012</v>
      </c>
      <c r="BF1556" s="730" t="s">
        <v>1013</v>
      </c>
      <c r="BG1556" s="746" t="s">
        <v>737</v>
      </c>
      <c r="BH1556" s="746"/>
      <c r="BI1556" s="747"/>
    </row>
    <row r="1557" spans="1:61" ht="40.15" customHeight="1">
      <c r="A1557" s="725">
        <v>190006403</v>
      </c>
      <c r="B1557" s="817">
        <v>19</v>
      </c>
      <c r="C1557" s="751" t="s">
        <v>1787</v>
      </c>
      <c r="D1557" s="774"/>
      <c r="E1557" s="727" t="s">
        <v>1000</v>
      </c>
      <c r="F1557" s="727"/>
      <c r="G1557" s="735" t="s">
        <v>827</v>
      </c>
      <c r="H1557" s="735" t="s">
        <v>748</v>
      </c>
      <c r="I1557" s="730">
        <v>354</v>
      </c>
      <c r="J1557" s="727" t="s">
        <v>771</v>
      </c>
      <c r="K1557" s="731" t="s">
        <v>11351</v>
      </c>
      <c r="L1557" s="945">
        <v>190005942</v>
      </c>
      <c r="M1557" s="733" t="s">
        <v>11352</v>
      </c>
      <c r="N1557" s="731" t="s">
        <v>11352</v>
      </c>
      <c r="O1557" s="734" t="s">
        <v>11353</v>
      </c>
      <c r="P1557" s="734"/>
      <c r="Q1557" s="735"/>
      <c r="R1557" s="734">
        <v>19550</v>
      </c>
      <c r="S1557" s="734" t="s">
        <v>11354</v>
      </c>
      <c r="T1557" s="728" t="s">
        <v>722</v>
      </c>
      <c r="U1557" s="737" t="s">
        <v>11355</v>
      </c>
      <c r="V1557" s="730"/>
      <c r="W1557" s="861"/>
      <c r="X1557" s="861"/>
      <c r="Y1557" s="861"/>
      <c r="Z1557" s="734" t="s">
        <v>11356</v>
      </c>
      <c r="AA1557" s="861"/>
      <c r="AB1557" s="734" t="s">
        <v>11357</v>
      </c>
      <c r="AC1557" s="734"/>
      <c r="AD1557" s="734">
        <v>19550</v>
      </c>
      <c r="AE1557" s="734" t="s">
        <v>11354</v>
      </c>
      <c r="AF1557" s="734" t="s">
        <v>11358</v>
      </c>
      <c r="AG1557" s="735"/>
      <c r="AH1557" s="735"/>
      <c r="AI1557" s="735"/>
      <c r="AJ1557" s="735"/>
      <c r="AK1557" s="735"/>
      <c r="AL1557" s="735"/>
      <c r="AM1557" s="738"/>
      <c r="AN1557" s="738"/>
      <c r="AO1557" s="739"/>
      <c r="AP1557" s="691" t="s">
        <v>737</v>
      </c>
      <c r="AQ1557" s="862" t="s">
        <v>737</v>
      </c>
      <c r="AR1557" s="691"/>
      <c r="AS1557" s="862"/>
      <c r="AT1557" s="862"/>
      <c r="AU1557" s="765" t="s">
        <v>763</v>
      </c>
      <c r="AV1557" s="765" t="s">
        <v>763</v>
      </c>
      <c r="AW1557" s="766" t="s">
        <v>763</v>
      </c>
      <c r="AX1557" s="863"/>
      <c r="AY1557" s="862"/>
      <c r="AZ1557" s="862"/>
      <c r="BA1557" s="734"/>
      <c r="BB1557" s="734"/>
      <c r="BC1557" s="734"/>
      <c r="BD1557" s="734"/>
      <c r="BE1557" s="751" t="s">
        <v>999</v>
      </c>
      <c r="BF1557" s="730" t="s">
        <v>1013</v>
      </c>
      <c r="BG1557" s="746" t="s">
        <v>737</v>
      </c>
      <c r="BH1557" s="746"/>
      <c r="BI1557" s="747"/>
    </row>
    <row r="1558" spans="1:61" ht="51" customHeight="1">
      <c r="A1558" s="725">
        <v>190005843</v>
      </c>
      <c r="B1558" s="817">
        <v>19</v>
      </c>
      <c r="C1558" s="751" t="s">
        <v>1787</v>
      </c>
      <c r="D1558" s="774"/>
      <c r="E1558" s="727" t="s">
        <v>1000</v>
      </c>
      <c r="F1558" s="727"/>
      <c r="G1558" s="735" t="s">
        <v>827</v>
      </c>
      <c r="H1558" s="735" t="s">
        <v>748</v>
      </c>
      <c r="I1558" s="730">
        <v>354</v>
      </c>
      <c r="J1558" s="727" t="s">
        <v>771</v>
      </c>
      <c r="K1558" s="731" t="s">
        <v>11359</v>
      </c>
      <c r="L1558" s="945">
        <v>190006049</v>
      </c>
      <c r="M1558" s="733" t="s">
        <v>11360</v>
      </c>
      <c r="N1558" s="769" t="s">
        <v>11360</v>
      </c>
      <c r="O1558" s="734" t="s">
        <v>11361</v>
      </c>
      <c r="P1558" s="734"/>
      <c r="Q1558" s="735"/>
      <c r="R1558" s="734">
        <v>19700</v>
      </c>
      <c r="S1558" s="734" t="s">
        <v>9347</v>
      </c>
      <c r="T1558" s="728" t="s">
        <v>722</v>
      </c>
      <c r="U1558" s="737" t="s">
        <v>11362</v>
      </c>
      <c r="V1558" s="730"/>
      <c r="W1558" s="861"/>
      <c r="X1558" s="861"/>
      <c r="Y1558" s="861"/>
      <c r="Z1558" s="734" t="s">
        <v>11363</v>
      </c>
      <c r="AA1558" s="861"/>
      <c r="AB1558" s="734" t="s">
        <v>11361</v>
      </c>
      <c r="AC1558" s="734"/>
      <c r="AD1558" s="734">
        <v>19700</v>
      </c>
      <c r="AE1558" s="734" t="s">
        <v>9347</v>
      </c>
      <c r="AF1558" s="734" t="s">
        <v>11364</v>
      </c>
      <c r="AG1558" s="735"/>
      <c r="AH1558" s="735"/>
      <c r="AI1558" s="735"/>
      <c r="AJ1558" s="735"/>
      <c r="AK1558" s="735"/>
      <c r="AL1558" s="735"/>
      <c r="AM1558" s="738"/>
      <c r="AN1558" s="738"/>
      <c r="AO1558" s="739"/>
      <c r="AP1558" s="691" t="s">
        <v>737</v>
      </c>
      <c r="AQ1558" s="862" t="s">
        <v>737</v>
      </c>
      <c r="AR1558" s="691"/>
      <c r="AS1558" s="862"/>
      <c r="AT1558" s="862"/>
      <c r="AU1558" s="765" t="s">
        <v>763</v>
      </c>
      <c r="AV1558" s="765" t="s">
        <v>763</v>
      </c>
      <c r="AW1558" s="766" t="s">
        <v>763</v>
      </c>
      <c r="AX1558" s="863"/>
      <c r="AY1558" s="862"/>
      <c r="AZ1558" s="862"/>
      <c r="BA1558" s="734"/>
      <c r="BB1558" s="734"/>
      <c r="BC1558" s="734"/>
      <c r="BD1558" s="734"/>
      <c r="BE1558" s="751" t="s">
        <v>999</v>
      </c>
      <c r="BF1558" s="730" t="s">
        <v>1013</v>
      </c>
      <c r="BG1558" s="746" t="s">
        <v>737</v>
      </c>
      <c r="BH1558" s="746"/>
      <c r="BI1558" s="747"/>
    </row>
    <row r="1559" spans="1:61" ht="51" customHeight="1">
      <c r="A1559" s="795">
        <v>870003696</v>
      </c>
      <c r="B1559" s="796">
        <v>87</v>
      </c>
      <c r="C1559" s="727" t="s">
        <v>857</v>
      </c>
      <c r="D1559" s="727"/>
      <c r="E1559" s="797" t="s">
        <v>858</v>
      </c>
      <c r="F1559" s="797"/>
      <c r="G1559" s="734" t="s">
        <v>827</v>
      </c>
      <c r="H1559" s="798" t="s">
        <v>748</v>
      </c>
      <c r="I1559" s="773">
        <v>354</v>
      </c>
      <c r="J1559" s="734" t="s">
        <v>771</v>
      </c>
      <c r="K1559" s="799" t="s">
        <v>11365</v>
      </c>
      <c r="L1559" s="800">
        <v>870007085</v>
      </c>
      <c r="M1559" s="733" t="s">
        <v>11366</v>
      </c>
      <c r="N1559" s="769" t="s">
        <v>11366</v>
      </c>
      <c r="O1559" s="734" t="s">
        <v>7086</v>
      </c>
      <c r="P1559" s="734"/>
      <c r="Q1559" s="734"/>
      <c r="R1559" s="734">
        <v>87380</v>
      </c>
      <c r="S1559" s="734" t="s">
        <v>9354</v>
      </c>
      <c r="T1559" s="728" t="s">
        <v>722</v>
      </c>
      <c r="U1559" s="737" t="s">
        <v>11367</v>
      </c>
      <c r="V1559" s="734"/>
      <c r="W1559" s="734"/>
      <c r="X1559" s="734"/>
      <c r="Y1559" s="734"/>
      <c r="Z1559" s="734" t="s">
        <v>11368</v>
      </c>
      <c r="AA1559" s="801"/>
      <c r="AB1559" s="734" t="s">
        <v>7086</v>
      </c>
      <c r="AC1559" s="734"/>
      <c r="AD1559" s="734">
        <v>87380</v>
      </c>
      <c r="AE1559" s="734" t="s">
        <v>9357</v>
      </c>
      <c r="AF1559" s="734" t="s">
        <v>11369</v>
      </c>
      <c r="AG1559" s="734"/>
      <c r="AH1559" s="734"/>
      <c r="AI1559" s="734"/>
      <c r="AJ1559" s="734"/>
      <c r="AK1559" s="734"/>
      <c r="AL1559" s="734"/>
      <c r="AM1559" s="802"/>
      <c r="AN1559" s="738"/>
      <c r="AO1559" s="739"/>
      <c r="AP1559" s="691" t="s">
        <v>734</v>
      </c>
      <c r="AQ1559" s="712" t="s">
        <v>734</v>
      </c>
      <c r="AR1559" s="742" t="s">
        <v>771</v>
      </c>
      <c r="AS1559" s="742" t="s">
        <v>11370</v>
      </c>
      <c r="AT1559" s="712"/>
      <c r="AU1559" s="743">
        <v>43101</v>
      </c>
      <c r="AV1559" s="743">
        <v>44926</v>
      </c>
      <c r="AW1559" s="744">
        <v>87</v>
      </c>
      <c r="AX1559" s="803">
        <v>43390</v>
      </c>
      <c r="AY1559" s="742" t="s">
        <v>869</v>
      </c>
      <c r="AZ1559" s="803"/>
      <c r="BA1559" s="734"/>
      <c r="BB1559" s="734"/>
      <c r="BC1559" s="734"/>
      <c r="BD1559" s="734"/>
      <c r="BE1559" s="767" t="s">
        <v>11371</v>
      </c>
      <c r="BF1559" s="804" t="s">
        <v>871</v>
      </c>
      <c r="BG1559" s="746" t="s">
        <v>737</v>
      </c>
      <c r="BH1559" s="746"/>
      <c r="BI1559" s="747"/>
    </row>
    <row r="1560" spans="1:61" ht="40.15" customHeight="1">
      <c r="A1560" s="749">
        <v>240004044</v>
      </c>
      <c r="B1560" s="840">
        <v>24</v>
      </c>
      <c r="C1560" s="751" t="s">
        <v>765</v>
      </c>
      <c r="D1560" s="920"/>
      <c r="E1560" s="753" t="s">
        <v>4106</v>
      </c>
      <c r="F1560" s="753" t="s">
        <v>1594</v>
      </c>
      <c r="G1560" s="736" t="s">
        <v>715</v>
      </c>
      <c r="H1560" s="754" t="s">
        <v>715</v>
      </c>
      <c r="I1560" s="730">
        <v>186</v>
      </c>
      <c r="J1560" s="756" t="s">
        <v>1225</v>
      </c>
      <c r="K1560" s="778" t="s">
        <v>11372</v>
      </c>
      <c r="L1560" s="758">
        <v>240000497</v>
      </c>
      <c r="M1560" s="733" t="s">
        <v>11373</v>
      </c>
      <c r="N1560" s="769" t="s">
        <v>11373</v>
      </c>
      <c r="O1560" s="734" t="s">
        <v>11374</v>
      </c>
      <c r="P1560" s="734" t="s">
        <v>11375</v>
      </c>
      <c r="Q1560" s="736"/>
      <c r="R1560" s="736">
        <v>24750</v>
      </c>
      <c r="S1560" s="761" t="s">
        <v>11376</v>
      </c>
      <c r="T1560" s="728" t="s">
        <v>6571</v>
      </c>
      <c r="U1560" s="737" t="s">
        <v>11377</v>
      </c>
      <c r="V1560" s="736"/>
      <c r="W1560" s="736"/>
      <c r="X1560" s="736"/>
      <c r="Y1560" s="736"/>
      <c r="Z1560" s="736" t="s">
        <v>11378</v>
      </c>
      <c r="AA1560" s="736"/>
      <c r="AB1560" s="734" t="s">
        <v>11374</v>
      </c>
      <c r="AC1560" s="736" t="s">
        <v>11375</v>
      </c>
      <c r="AD1560" s="736">
        <v>24750</v>
      </c>
      <c r="AE1560" s="734" t="s">
        <v>11376</v>
      </c>
      <c r="AF1560" s="736" t="s">
        <v>11378</v>
      </c>
      <c r="AG1560" s="736"/>
      <c r="AH1560" s="736"/>
      <c r="AI1560" s="736"/>
      <c r="AJ1560" s="734"/>
      <c r="AK1560" s="736"/>
      <c r="AL1560" s="736"/>
      <c r="AM1560" s="763"/>
      <c r="AN1560" s="738"/>
      <c r="AO1560" s="764"/>
      <c r="AP1560" s="752" t="s">
        <v>734</v>
      </c>
      <c r="AQ1560" s="824" t="s">
        <v>734</v>
      </c>
      <c r="AR1560" s="742" t="s">
        <v>715</v>
      </c>
      <c r="AS1560" s="775" t="s">
        <v>11379</v>
      </c>
      <c r="AT1560" s="742" t="s">
        <v>11380</v>
      </c>
      <c r="AU1560" s="743">
        <v>45292</v>
      </c>
      <c r="AV1560" s="743">
        <v>47118</v>
      </c>
      <c r="AW1560" s="744">
        <v>24</v>
      </c>
      <c r="AX1560" s="743">
        <v>45289</v>
      </c>
      <c r="AY1560" s="742" t="s">
        <v>11381</v>
      </c>
      <c r="AZ1560" s="743" t="s">
        <v>734</v>
      </c>
      <c r="BA1560" s="734"/>
      <c r="BB1560" s="736"/>
      <c r="BC1560" s="736"/>
      <c r="BD1560" s="736"/>
      <c r="BE1560" s="773" t="s">
        <v>4114</v>
      </c>
      <c r="BF1560" s="794" t="s">
        <v>1610</v>
      </c>
      <c r="BG1560" s="746" t="s">
        <v>737</v>
      </c>
      <c r="BH1560" s="746"/>
      <c r="BI1560" s="747"/>
    </row>
    <row r="1561" spans="1:61" ht="40.15" customHeight="1">
      <c r="A1561" s="749">
        <v>240004051</v>
      </c>
      <c r="B1561" s="840">
        <v>24</v>
      </c>
      <c r="C1561" s="751" t="s">
        <v>765</v>
      </c>
      <c r="D1561" s="920"/>
      <c r="E1561" s="753" t="s">
        <v>4106</v>
      </c>
      <c r="F1561" s="753" t="s">
        <v>1594</v>
      </c>
      <c r="G1561" s="736" t="s">
        <v>715</v>
      </c>
      <c r="H1561" s="754" t="s">
        <v>715</v>
      </c>
      <c r="I1561" s="755">
        <v>182</v>
      </c>
      <c r="J1561" s="756" t="s">
        <v>716</v>
      </c>
      <c r="K1561" s="757" t="s">
        <v>11382</v>
      </c>
      <c r="L1561" s="758">
        <v>240000497</v>
      </c>
      <c r="M1561" s="733" t="s">
        <v>11373</v>
      </c>
      <c r="N1561" s="769" t="s">
        <v>11373</v>
      </c>
      <c r="O1561" s="734" t="s">
        <v>11374</v>
      </c>
      <c r="P1561" s="734" t="s">
        <v>11375</v>
      </c>
      <c r="Q1561" s="736"/>
      <c r="R1561" s="736">
        <v>24750</v>
      </c>
      <c r="S1561" s="761" t="s">
        <v>11376</v>
      </c>
      <c r="T1561" s="728" t="s">
        <v>6571</v>
      </c>
      <c r="U1561" s="737" t="s">
        <v>11383</v>
      </c>
      <c r="V1561" s="736"/>
      <c r="W1561" s="736"/>
      <c r="X1561" s="736"/>
      <c r="Y1561" s="736"/>
      <c r="Z1561" s="736" t="s">
        <v>11384</v>
      </c>
      <c r="AA1561" s="736"/>
      <c r="AB1561" s="734" t="s">
        <v>11374</v>
      </c>
      <c r="AC1561" s="736" t="s">
        <v>11375</v>
      </c>
      <c r="AD1561" s="736">
        <v>24750</v>
      </c>
      <c r="AE1561" s="734" t="s">
        <v>11376</v>
      </c>
      <c r="AF1561" s="736" t="s">
        <v>11378</v>
      </c>
      <c r="AG1561" s="736"/>
      <c r="AH1561" s="736"/>
      <c r="AI1561" s="736"/>
      <c r="AJ1561" s="734"/>
      <c r="AK1561" s="736"/>
      <c r="AL1561" s="736"/>
      <c r="AM1561" s="763"/>
      <c r="AN1561" s="738"/>
      <c r="AO1561" s="764"/>
      <c r="AP1561" s="752" t="s">
        <v>734</v>
      </c>
      <c r="AQ1561" s="824" t="s">
        <v>734</v>
      </c>
      <c r="AR1561" s="742" t="s">
        <v>715</v>
      </c>
      <c r="AS1561" s="775" t="s">
        <v>11379</v>
      </c>
      <c r="AT1561" s="742" t="s">
        <v>11380</v>
      </c>
      <c r="AU1561" s="743">
        <v>45292</v>
      </c>
      <c r="AV1561" s="743">
        <v>47118</v>
      </c>
      <c r="AW1561" s="744">
        <v>24</v>
      </c>
      <c r="AX1561" s="743">
        <v>45289</v>
      </c>
      <c r="AY1561" s="742" t="s">
        <v>11381</v>
      </c>
      <c r="AZ1561" s="743" t="s">
        <v>734</v>
      </c>
      <c r="BA1561" s="734"/>
      <c r="BB1561" s="736"/>
      <c r="BC1561" s="736"/>
      <c r="BD1561" s="736"/>
      <c r="BE1561" s="773" t="s">
        <v>4114</v>
      </c>
      <c r="BF1561" s="794" t="s">
        <v>1610</v>
      </c>
      <c r="BG1561" s="746" t="s">
        <v>737</v>
      </c>
      <c r="BH1561" s="746"/>
      <c r="BI1561" s="747"/>
    </row>
    <row r="1562" spans="1:61" ht="40.15" customHeight="1">
      <c r="A1562" s="805">
        <v>870000197</v>
      </c>
      <c r="B1562" s="901">
        <v>87</v>
      </c>
      <c r="C1562" s="727" t="s">
        <v>857</v>
      </c>
      <c r="D1562" s="727"/>
      <c r="E1562" s="797" t="s">
        <v>858</v>
      </c>
      <c r="F1562" s="797"/>
      <c r="G1562" s="791" t="s">
        <v>715</v>
      </c>
      <c r="H1562" s="791" t="s">
        <v>715</v>
      </c>
      <c r="I1562" s="730">
        <v>186</v>
      </c>
      <c r="J1562" s="727" t="s">
        <v>1225</v>
      </c>
      <c r="K1562" s="806" t="s">
        <v>11385</v>
      </c>
      <c r="L1562" s="800">
        <v>870000890</v>
      </c>
      <c r="M1562" s="733" t="s">
        <v>11386</v>
      </c>
      <c r="N1562" s="769" t="s">
        <v>11386</v>
      </c>
      <c r="O1562" s="734"/>
      <c r="P1562" s="734" t="s">
        <v>11387</v>
      </c>
      <c r="Q1562" s="791"/>
      <c r="R1562" s="736">
        <v>87210</v>
      </c>
      <c r="S1562" s="734" t="s">
        <v>11388</v>
      </c>
      <c r="T1562" s="728" t="s">
        <v>6571</v>
      </c>
      <c r="U1562" s="737" t="s">
        <v>11389</v>
      </c>
      <c r="V1562" s="798" t="s">
        <v>813</v>
      </c>
      <c r="W1562" s="798" t="s">
        <v>11390</v>
      </c>
      <c r="X1562" s="798" t="s">
        <v>2820</v>
      </c>
      <c r="Y1562" s="798" t="s">
        <v>954</v>
      </c>
      <c r="Z1562" s="734" t="s">
        <v>11391</v>
      </c>
      <c r="AA1562" s="808" t="s">
        <v>11392</v>
      </c>
      <c r="AB1562" s="734"/>
      <c r="AC1562" s="734" t="s">
        <v>11387</v>
      </c>
      <c r="AD1562" s="734">
        <v>87210</v>
      </c>
      <c r="AE1562" s="734" t="s">
        <v>11388</v>
      </c>
      <c r="AF1562" s="734" t="s">
        <v>11391</v>
      </c>
      <c r="AG1562" s="798"/>
      <c r="AH1562" s="798"/>
      <c r="AI1562" s="798"/>
      <c r="AJ1562" s="798"/>
      <c r="AK1562" s="798"/>
      <c r="AL1562" s="798"/>
      <c r="AM1562" s="802"/>
      <c r="AN1562" s="802"/>
      <c r="AO1562" s="772"/>
      <c r="AP1562" s="691" t="s">
        <v>734</v>
      </c>
      <c r="AQ1562" s="712" t="s">
        <v>734</v>
      </c>
      <c r="AR1562" s="742" t="s">
        <v>715</v>
      </c>
      <c r="AS1562" s="810" t="s">
        <v>11393</v>
      </c>
      <c r="AT1562" s="712"/>
      <c r="AU1562" s="743">
        <v>43101</v>
      </c>
      <c r="AV1562" s="743">
        <v>44926</v>
      </c>
      <c r="AW1562" s="744">
        <v>87</v>
      </c>
      <c r="AX1562" s="743">
        <v>43101</v>
      </c>
      <c r="AY1562" s="810" t="s">
        <v>11394</v>
      </c>
      <c r="AZ1562" s="810" t="s">
        <v>734</v>
      </c>
      <c r="BA1562" s="734" t="s">
        <v>9991</v>
      </c>
      <c r="BB1562" s="734"/>
      <c r="BC1562" s="734"/>
      <c r="BD1562" s="734"/>
      <c r="BE1562" s="798" t="s">
        <v>6576</v>
      </c>
      <c r="BF1562" s="804" t="s">
        <v>871</v>
      </c>
      <c r="BG1562" s="746" t="s">
        <v>737</v>
      </c>
      <c r="BH1562" s="746"/>
      <c r="BI1562" s="747"/>
    </row>
    <row r="1563" spans="1:61" ht="51.75" customHeight="1">
      <c r="A1563" s="805">
        <v>870016433</v>
      </c>
      <c r="B1563" s="901">
        <v>87</v>
      </c>
      <c r="C1563" s="727" t="s">
        <v>857</v>
      </c>
      <c r="D1563" s="727"/>
      <c r="E1563" s="797" t="s">
        <v>858</v>
      </c>
      <c r="F1563" s="797"/>
      <c r="G1563" s="791" t="s">
        <v>715</v>
      </c>
      <c r="H1563" s="791" t="s">
        <v>715</v>
      </c>
      <c r="I1563" s="730">
        <v>182</v>
      </c>
      <c r="J1563" s="727" t="s">
        <v>716</v>
      </c>
      <c r="K1563" s="812" t="s">
        <v>11395</v>
      </c>
      <c r="L1563" s="800">
        <v>870000890</v>
      </c>
      <c r="M1563" s="733" t="s">
        <v>11386</v>
      </c>
      <c r="N1563" s="769" t="s">
        <v>11386</v>
      </c>
      <c r="O1563" s="734" t="s">
        <v>2766</v>
      </c>
      <c r="P1563" s="734" t="s">
        <v>11396</v>
      </c>
      <c r="Q1563" s="791"/>
      <c r="R1563" s="736">
        <v>87000</v>
      </c>
      <c r="S1563" s="734" t="s">
        <v>1877</v>
      </c>
      <c r="T1563" s="728" t="s">
        <v>6571</v>
      </c>
      <c r="U1563" s="737" t="s">
        <v>11389</v>
      </c>
      <c r="V1563" s="798" t="s">
        <v>813</v>
      </c>
      <c r="W1563" s="798" t="s">
        <v>11390</v>
      </c>
      <c r="X1563" s="798" t="s">
        <v>2820</v>
      </c>
      <c r="Y1563" s="798" t="s">
        <v>954</v>
      </c>
      <c r="Z1563" s="734" t="s">
        <v>11397</v>
      </c>
      <c r="AA1563" s="808" t="s">
        <v>11392</v>
      </c>
      <c r="AB1563" s="734"/>
      <c r="AC1563" s="734" t="s">
        <v>11387</v>
      </c>
      <c r="AD1563" s="734">
        <v>87210</v>
      </c>
      <c r="AE1563" s="734" t="s">
        <v>11388</v>
      </c>
      <c r="AF1563" s="734" t="s">
        <v>11391</v>
      </c>
      <c r="AG1563" s="798"/>
      <c r="AH1563" s="798"/>
      <c r="AI1563" s="798"/>
      <c r="AJ1563" s="798"/>
      <c r="AK1563" s="798"/>
      <c r="AL1563" s="798"/>
      <c r="AM1563" s="802"/>
      <c r="AN1563" s="802"/>
      <c r="AO1563" s="772"/>
      <c r="AP1563" s="691" t="s">
        <v>734</v>
      </c>
      <c r="AQ1563" s="712" t="s">
        <v>734</v>
      </c>
      <c r="AR1563" s="742" t="s">
        <v>715</v>
      </c>
      <c r="AS1563" s="810" t="s">
        <v>11393</v>
      </c>
      <c r="AT1563" s="712"/>
      <c r="AU1563" s="743">
        <v>43101</v>
      </c>
      <c r="AV1563" s="743">
        <v>44926</v>
      </c>
      <c r="AW1563" s="744">
        <v>87</v>
      </c>
      <c r="AX1563" s="743">
        <v>43101</v>
      </c>
      <c r="AY1563" s="810" t="s">
        <v>11394</v>
      </c>
      <c r="AZ1563" s="810" t="s">
        <v>734</v>
      </c>
      <c r="BA1563" s="734" t="s">
        <v>9991</v>
      </c>
      <c r="BB1563" s="734"/>
      <c r="BC1563" s="734"/>
      <c r="BD1563" s="734"/>
      <c r="BE1563" s="798" t="s">
        <v>6576</v>
      </c>
      <c r="BF1563" s="804" t="s">
        <v>871</v>
      </c>
      <c r="BG1563" s="746" t="s">
        <v>737</v>
      </c>
      <c r="BH1563" s="746"/>
      <c r="BI1563" s="747"/>
    </row>
    <row r="1564" spans="1:61" ht="40.15" customHeight="1">
      <c r="A1564" s="828">
        <v>170022461</v>
      </c>
      <c r="B1564" s="834">
        <v>17</v>
      </c>
      <c r="C1564" s="751" t="s">
        <v>1524</v>
      </c>
      <c r="D1564" s="728"/>
      <c r="E1564" s="753" t="s">
        <v>1149</v>
      </c>
      <c r="F1564" s="785"/>
      <c r="G1564" s="736" t="s">
        <v>715</v>
      </c>
      <c r="H1564" s="736" t="s">
        <v>715</v>
      </c>
      <c r="I1564" s="773">
        <v>437</v>
      </c>
      <c r="J1564" s="734" t="s">
        <v>990</v>
      </c>
      <c r="K1564" s="1103" t="s">
        <v>11398</v>
      </c>
      <c r="L1564" s="786">
        <v>330790866</v>
      </c>
      <c r="M1564" s="733" t="s">
        <v>11399</v>
      </c>
      <c r="N1564" s="769" t="s">
        <v>11400</v>
      </c>
      <c r="O1564" s="734" t="s">
        <v>11401</v>
      </c>
      <c r="P1564" s="734"/>
      <c r="Q1564" s="734"/>
      <c r="R1564" s="736">
        <v>17100</v>
      </c>
      <c r="S1564" s="734" t="s">
        <v>3452</v>
      </c>
      <c r="T1564" s="728" t="s">
        <v>722</v>
      </c>
      <c r="U1564" s="737" t="s">
        <v>11402</v>
      </c>
      <c r="V1564" s="736"/>
      <c r="W1564" s="734"/>
      <c r="X1564" s="736"/>
      <c r="Y1564" s="736"/>
      <c r="Z1564" s="736" t="s">
        <v>11403</v>
      </c>
      <c r="AA1564" s="736"/>
      <c r="AB1564" s="734" t="s">
        <v>11404</v>
      </c>
      <c r="AC1564" s="736"/>
      <c r="AD1564" s="736">
        <v>33000</v>
      </c>
      <c r="AE1564" s="734" t="s">
        <v>1064</v>
      </c>
      <c r="AF1564" s="736" t="s">
        <v>11405</v>
      </c>
      <c r="AG1564" s="734"/>
      <c r="AH1564" s="734"/>
      <c r="AI1564" s="734"/>
      <c r="AJ1564" s="734"/>
      <c r="AK1564" s="734"/>
      <c r="AL1564" s="734"/>
      <c r="AM1564" s="763"/>
      <c r="AN1564" s="738"/>
      <c r="AO1564" s="739"/>
      <c r="AP1564" s="740" t="s">
        <v>734</v>
      </c>
      <c r="AQ1564" s="775" t="s">
        <v>734</v>
      </c>
      <c r="AR1564" s="742" t="s">
        <v>715</v>
      </c>
      <c r="AS1564" s="775" t="s">
        <v>11406</v>
      </c>
      <c r="AT1564" s="742"/>
      <c r="AU1564" s="743">
        <v>43831</v>
      </c>
      <c r="AV1564" s="743">
        <v>45657</v>
      </c>
      <c r="AW1564" s="744" t="s">
        <v>2484</v>
      </c>
      <c r="AX1564" s="743">
        <v>44193</v>
      </c>
      <c r="AY1564" s="742" t="s">
        <v>869</v>
      </c>
      <c r="AZ1564" s="775" t="s">
        <v>734</v>
      </c>
      <c r="BA1564" s="791"/>
      <c r="BB1564" s="793"/>
      <c r="BC1564" s="793" t="s">
        <v>1450</v>
      </c>
      <c r="BD1564" s="793"/>
      <c r="BE1564" s="751" t="s">
        <v>11407</v>
      </c>
      <c r="BF1564" s="794" t="s">
        <v>902</v>
      </c>
      <c r="BG1564" s="746" t="s">
        <v>734</v>
      </c>
      <c r="BH1564" s="746"/>
      <c r="BI1564" s="747"/>
    </row>
    <row r="1565" spans="1:61" ht="40.15" customHeight="1">
      <c r="A1565" s="846">
        <v>170804041</v>
      </c>
      <c r="B1565" s="834">
        <v>17</v>
      </c>
      <c r="C1565" s="751" t="s">
        <v>1524</v>
      </c>
      <c r="D1565" s="753"/>
      <c r="E1565" s="753" t="s">
        <v>1149</v>
      </c>
      <c r="F1565" s="785"/>
      <c r="G1565" s="754" t="s">
        <v>747</v>
      </c>
      <c r="H1565" s="754" t="s">
        <v>748</v>
      </c>
      <c r="I1565" s="847">
        <v>500</v>
      </c>
      <c r="J1565" s="843" t="s">
        <v>749</v>
      </c>
      <c r="K1565" s="848" t="s">
        <v>11408</v>
      </c>
      <c r="L1565" s="786">
        <v>330790866</v>
      </c>
      <c r="M1565" s="733" t="s">
        <v>11399</v>
      </c>
      <c r="N1565" s="769" t="s">
        <v>11400</v>
      </c>
      <c r="O1565" s="734" t="s">
        <v>11401</v>
      </c>
      <c r="P1565" s="734"/>
      <c r="Q1565" s="760"/>
      <c r="R1565" s="736">
        <v>17100</v>
      </c>
      <c r="S1565" s="760" t="s">
        <v>3452</v>
      </c>
      <c r="T1565" s="728" t="s">
        <v>722</v>
      </c>
      <c r="U1565" s="737" t="s">
        <v>11402</v>
      </c>
      <c r="V1565" s="736" t="s">
        <v>813</v>
      </c>
      <c r="W1565" s="734" t="s">
        <v>11409</v>
      </c>
      <c r="X1565" s="736" t="s">
        <v>11410</v>
      </c>
      <c r="Y1565" s="736" t="s">
        <v>954</v>
      </c>
      <c r="Z1565" s="736" t="s">
        <v>11403</v>
      </c>
      <c r="AA1565" s="736"/>
      <c r="AB1565" s="734" t="s">
        <v>11404</v>
      </c>
      <c r="AC1565" s="736"/>
      <c r="AD1565" s="736">
        <v>33000</v>
      </c>
      <c r="AE1565" s="734" t="s">
        <v>1064</v>
      </c>
      <c r="AF1565" s="736" t="s">
        <v>11405</v>
      </c>
      <c r="AG1565" s="734"/>
      <c r="AH1565" s="734"/>
      <c r="AI1565" s="734"/>
      <c r="AJ1565" s="734"/>
      <c r="AK1565" s="734"/>
      <c r="AL1565" s="734"/>
      <c r="AM1565" s="763"/>
      <c r="AN1565" s="738"/>
      <c r="AO1565" s="739"/>
      <c r="AP1565" s="904" t="s">
        <v>734</v>
      </c>
      <c r="AQ1565" s="822" t="s">
        <v>734</v>
      </c>
      <c r="AR1565" s="742" t="s">
        <v>748</v>
      </c>
      <c r="AS1565" s="742" t="s">
        <v>11411</v>
      </c>
      <c r="AT1565" s="822"/>
      <c r="AU1565" s="743">
        <v>43466</v>
      </c>
      <c r="AV1565" s="743">
        <v>45291</v>
      </c>
      <c r="AW1565" s="744">
        <v>17</v>
      </c>
      <c r="AX1565" s="743">
        <v>43502</v>
      </c>
      <c r="AY1565" s="712" t="s">
        <v>869</v>
      </c>
      <c r="AZ1565" s="775" t="s">
        <v>734</v>
      </c>
      <c r="BA1565" s="791"/>
      <c r="BB1565" s="793"/>
      <c r="BC1565" s="793" t="s">
        <v>1713</v>
      </c>
      <c r="BD1565" s="793"/>
      <c r="BE1565" s="751" t="s">
        <v>11407</v>
      </c>
      <c r="BF1565" s="794" t="s">
        <v>902</v>
      </c>
      <c r="BG1565" s="746" t="s">
        <v>734</v>
      </c>
      <c r="BH1565" s="746"/>
      <c r="BI1565" s="747"/>
    </row>
    <row r="1566" spans="1:61" ht="40.15" customHeight="1">
      <c r="A1566" s="749">
        <v>330050618</v>
      </c>
      <c r="B1566" s="825">
        <v>33</v>
      </c>
      <c r="C1566" s="751" t="s">
        <v>1524</v>
      </c>
      <c r="D1566" s="752"/>
      <c r="E1566" s="753" t="s">
        <v>1149</v>
      </c>
      <c r="F1566" s="752"/>
      <c r="G1566" s="736" t="s">
        <v>715</v>
      </c>
      <c r="H1566" s="754" t="s">
        <v>715</v>
      </c>
      <c r="I1566" s="755">
        <v>437</v>
      </c>
      <c r="J1566" s="756" t="s">
        <v>990</v>
      </c>
      <c r="K1566" s="757" t="s">
        <v>11412</v>
      </c>
      <c r="L1566" s="758">
        <v>330790866</v>
      </c>
      <c r="M1566" s="733" t="s">
        <v>11399</v>
      </c>
      <c r="N1566" s="769" t="s">
        <v>11400</v>
      </c>
      <c r="O1566" s="760" t="s">
        <v>11413</v>
      </c>
      <c r="P1566" s="760"/>
      <c r="Q1566" s="736"/>
      <c r="R1566" s="736">
        <v>33700</v>
      </c>
      <c r="S1566" s="761" t="s">
        <v>1657</v>
      </c>
      <c r="T1566" s="728" t="s">
        <v>722</v>
      </c>
      <c r="U1566" s="737" t="s">
        <v>11414</v>
      </c>
      <c r="V1566" s="736"/>
      <c r="W1566" s="736"/>
      <c r="X1566" s="736"/>
      <c r="Y1566" s="736"/>
      <c r="Z1566" s="736"/>
      <c r="AA1566" s="736"/>
      <c r="AB1566" s="734" t="s">
        <v>11415</v>
      </c>
      <c r="AC1566" s="736"/>
      <c r="AD1566" s="736">
        <v>33000</v>
      </c>
      <c r="AE1566" s="734" t="s">
        <v>1064</v>
      </c>
      <c r="AF1566" s="736" t="s">
        <v>11405</v>
      </c>
      <c r="AG1566" s="736"/>
      <c r="AH1566" s="736"/>
      <c r="AI1566" s="736"/>
      <c r="AJ1566" s="736"/>
      <c r="AK1566" s="736"/>
      <c r="AL1566" s="736"/>
      <c r="AM1566" s="763"/>
      <c r="AN1566" s="738"/>
      <c r="AO1566" s="764"/>
      <c r="AP1566" s="740" t="s">
        <v>737</v>
      </c>
      <c r="AQ1566" s="691" t="s">
        <v>737</v>
      </c>
      <c r="AR1566" s="691"/>
      <c r="AS1566" s="752"/>
      <c r="AT1566" s="691"/>
      <c r="AU1566" s="765" t="s">
        <v>763</v>
      </c>
      <c r="AV1566" s="765" t="s">
        <v>763</v>
      </c>
      <c r="AW1566" s="766" t="s">
        <v>763</v>
      </c>
      <c r="AX1566" s="765"/>
      <c r="AY1566" s="691"/>
      <c r="AZ1566" s="752"/>
      <c r="BA1566" s="734"/>
      <c r="BB1566" s="736"/>
      <c r="BC1566" s="736"/>
      <c r="BD1566" s="736"/>
      <c r="BE1566" s="751" t="s">
        <v>11407</v>
      </c>
      <c r="BF1566" s="794" t="s">
        <v>902</v>
      </c>
      <c r="BG1566" s="746" t="s">
        <v>734</v>
      </c>
      <c r="BH1566" s="746"/>
      <c r="BI1566" s="747"/>
    </row>
    <row r="1567" spans="1:61" ht="40.15" customHeight="1">
      <c r="A1567" s="749">
        <v>330057720</v>
      </c>
      <c r="B1567" s="825">
        <v>33</v>
      </c>
      <c r="C1567" s="751" t="s">
        <v>1524</v>
      </c>
      <c r="D1567" s="752"/>
      <c r="E1567" s="753" t="s">
        <v>1149</v>
      </c>
      <c r="F1567" s="752"/>
      <c r="G1567" s="736" t="s">
        <v>715</v>
      </c>
      <c r="H1567" s="754" t="s">
        <v>715</v>
      </c>
      <c r="I1567" s="755">
        <v>182</v>
      </c>
      <c r="J1567" s="756" t="s">
        <v>716</v>
      </c>
      <c r="K1567" s="757" t="s">
        <v>11416</v>
      </c>
      <c r="L1567" s="758">
        <v>330790866</v>
      </c>
      <c r="M1567" s="733" t="s">
        <v>11399</v>
      </c>
      <c r="N1567" s="769" t="s">
        <v>11400</v>
      </c>
      <c r="O1567" s="734" t="s">
        <v>11417</v>
      </c>
      <c r="P1567" s="760"/>
      <c r="Q1567" s="736"/>
      <c r="R1567" s="736">
        <v>33000</v>
      </c>
      <c r="S1567" s="761" t="s">
        <v>1064</v>
      </c>
      <c r="T1567" s="728" t="s">
        <v>722</v>
      </c>
      <c r="U1567" s="737" t="s">
        <v>11418</v>
      </c>
      <c r="V1567" s="736"/>
      <c r="W1567" s="736"/>
      <c r="X1567" s="736"/>
      <c r="Y1567" s="736"/>
      <c r="Z1567" s="736" t="s">
        <v>11419</v>
      </c>
      <c r="AA1567" s="736"/>
      <c r="AB1567" s="734" t="s">
        <v>11404</v>
      </c>
      <c r="AC1567" s="736"/>
      <c r="AD1567" s="736">
        <v>33000</v>
      </c>
      <c r="AE1567" s="734" t="s">
        <v>1064</v>
      </c>
      <c r="AF1567" s="736" t="s">
        <v>11405</v>
      </c>
      <c r="AG1567" s="736"/>
      <c r="AH1567" s="736"/>
      <c r="AI1567" s="736"/>
      <c r="AJ1567" s="734"/>
      <c r="AK1567" s="736"/>
      <c r="AL1567" s="736"/>
      <c r="AM1567" s="763"/>
      <c r="AN1567" s="738"/>
      <c r="AO1567" s="764"/>
      <c r="AP1567" s="752" t="s">
        <v>734</v>
      </c>
      <c r="AQ1567" s="824" t="s">
        <v>734</v>
      </c>
      <c r="AR1567" s="742" t="s">
        <v>1863</v>
      </c>
      <c r="AS1567" s="775" t="s">
        <v>11420</v>
      </c>
      <c r="AT1567" s="742"/>
      <c r="AU1567" s="743">
        <v>42736</v>
      </c>
      <c r="AV1567" s="743">
        <v>44561</v>
      </c>
      <c r="AW1567" s="744">
        <v>33</v>
      </c>
      <c r="AX1567" s="743"/>
      <c r="AY1567" s="742" t="s">
        <v>11421</v>
      </c>
      <c r="AZ1567" s="775" t="s">
        <v>734</v>
      </c>
      <c r="BA1567" s="734"/>
      <c r="BB1567" s="736"/>
      <c r="BC1567" s="736"/>
      <c r="BD1567" s="736"/>
      <c r="BE1567" s="751" t="s">
        <v>11407</v>
      </c>
      <c r="BF1567" s="794" t="s">
        <v>902</v>
      </c>
      <c r="BG1567" s="746" t="s">
        <v>734</v>
      </c>
      <c r="BH1567" s="746"/>
      <c r="BI1567" s="747"/>
    </row>
    <row r="1568" spans="1:61" ht="40.15" customHeight="1">
      <c r="A1568" s="749">
        <v>330780842</v>
      </c>
      <c r="B1568" s="825">
        <v>33</v>
      </c>
      <c r="C1568" s="751" t="s">
        <v>1524</v>
      </c>
      <c r="D1568" s="752"/>
      <c r="E1568" s="753" t="s">
        <v>1149</v>
      </c>
      <c r="F1568" s="752"/>
      <c r="G1568" s="736" t="s">
        <v>715</v>
      </c>
      <c r="H1568" s="754" t="s">
        <v>715</v>
      </c>
      <c r="I1568" s="730">
        <v>195</v>
      </c>
      <c r="J1568" s="756" t="s">
        <v>2563</v>
      </c>
      <c r="K1568" s="778" t="s">
        <v>11422</v>
      </c>
      <c r="L1568" s="758">
        <v>330790866</v>
      </c>
      <c r="M1568" s="733" t="s">
        <v>11399</v>
      </c>
      <c r="N1568" s="769" t="s">
        <v>11400</v>
      </c>
      <c r="O1568" s="734" t="s">
        <v>11417</v>
      </c>
      <c r="P1568" s="760"/>
      <c r="Q1568" s="736"/>
      <c r="R1568" s="736">
        <v>33000</v>
      </c>
      <c r="S1568" s="761" t="s">
        <v>1064</v>
      </c>
      <c r="T1568" s="728" t="s">
        <v>722</v>
      </c>
      <c r="U1568" s="737" t="s">
        <v>11418</v>
      </c>
      <c r="V1568" s="736"/>
      <c r="W1568" s="736"/>
      <c r="X1568" s="736"/>
      <c r="Y1568" s="736"/>
      <c r="Z1568" s="736" t="s">
        <v>11419</v>
      </c>
      <c r="AA1568" s="736"/>
      <c r="AB1568" s="734" t="s">
        <v>11404</v>
      </c>
      <c r="AC1568" s="736"/>
      <c r="AD1568" s="736">
        <v>33000</v>
      </c>
      <c r="AE1568" s="734" t="s">
        <v>1064</v>
      </c>
      <c r="AF1568" s="736" t="s">
        <v>11405</v>
      </c>
      <c r="AG1568" s="736"/>
      <c r="AH1568" s="736"/>
      <c r="AI1568" s="736"/>
      <c r="AJ1568" s="734"/>
      <c r="AK1568" s="736"/>
      <c r="AL1568" s="736"/>
      <c r="AM1568" s="763"/>
      <c r="AN1568" s="738"/>
      <c r="AO1568" s="764"/>
      <c r="AP1568" s="752" t="s">
        <v>734</v>
      </c>
      <c r="AQ1568" s="824" t="s">
        <v>734</v>
      </c>
      <c r="AR1568" s="742" t="s">
        <v>1863</v>
      </c>
      <c r="AS1568" s="775" t="s">
        <v>11420</v>
      </c>
      <c r="AT1568" s="742"/>
      <c r="AU1568" s="743">
        <v>42736</v>
      </c>
      <c r="AV1568" s="743">
        <v>44561</v>
      </c>
      <c r="AW1568" s="744">
        <v>33</v>
      </c>
      <c r="AX1568" s="743"/>
      <c r="AY1568" s="742" t="s">
        <v>11421</v>
      </c>
      <c r="AZ1568" s="775" t="s">
        <v>734</v>
      </c>
      <c r="BA1568" s="734"/>
      <c r="BB1568" s="736"/>
      <c r="BC1568" s="736"/>
      <c r="BD1568" s="736"/>
      <c r="BE1568" s="751" t="s">
        <v>11407</v>
      </c>
      <c r="BF1568" s="794" t="s">
        <v>902</v>
      </c>
      <c r="BG1568" s="746" t="s">
        <v>734</v>
      </c>
      <c r="BH1568" s="746"/>
      <c r="BI1568" s="747"/>
    </row>
    <row r="1569" spans="1:61" ht="77.45" customHeight="1">
      <c r="A1569" s="749">
        <v>330783788</v>
      </c>
      <c r="B1569" s="825">
        <v>33</v>
      </c>
      <c r="C1569" s="751" t="s">
        <v>1524</v>
      </c>
      <c r="D1569" s="752"/>
      <c r="E1569" s="753" t="s">
        <v>1149</v>
      </c>
      <c r="F1569" s="752"/>
      <c r="G1569" s="736" t="s">
        <v>715</v>
      </c>
      <c r="H1569" s="754" t="s">
        <v>715</v>
      </c>
      <c r="I1569" s="730">
        <v>194</v>
      </c>
      <c r="J1569" s="756" t="s">
        <v>11423</v>
      </c>
      <c r="K1569" s="757" t="s">
        <v>11424</v>
      </c>
      <c r="L1569" s="758">
        <v>330790866</v>
      </c>
      <c r="M1569" s="733" t="s">
        <v>11399</v>
      </c>
      <c r="N1569" s="769" t="s">
        <v>11400</v>
      </c>
      <c r="O1569" s="734" t="s">
        <v>11425</v>
      </c>
      <c r="P1569" s="734" t="s">
        <v>7021</v>
      </c>
      <c r="Q1569" s="736"/>
      <c r="R1569" s="736">
        <v>33565</v>
      </c>
      <c r="S1569" s="761" t="s">
        <v>9837</v>
      </c>
      <c r="T1569" s="728" t="s">
        <v>722</v>
      </c>
      <c r="U1569" s="737" t="s">
        <v>11426</v>
      </c>
      <c r="V1569" s="736"/>
      <c r="W1569" s="736"/>
      <c r="X1569" s="736"/>
      <c r="Y1569" s="736"/>
      <c r="Z1569" s="736" t="s">
        <v>11427</v>
      </c>
      <c r="AA1569" s="736"/>
      <c r="AB1569" s="734" t="s">
        <v>11404</v>
      </c>
      <c r="AC1569" s="736" t="s">
        <v>7021</v>
      </c>
      <c r="AD1569" s="736">
        <v>33000</v>
      </c>
      <c r="AE1569" s="734" t="s">
        <v>1064</v>
      </c>
      <c r="AF1569" s="736" t="s">
        <v>11405</v>
      </c>
      <c r="AG1569" s="736"/>
      <c r="AH1569" s="736"/>
      <c r="AI1569" s="736"/>
      <c r="AJ1569" s="734"/>
      <c r="AK1569" s="736"/>
      <c r="AL1569" s="736"/>
      <c r="AM1569" s="763"/>
      <c r="AN1569" s="738"/>
      <c r="AO1569" s="764"/>
      <c r="AP1569" s="752" t="s">
        <v>734</v>
      </c>
      <c r="AQ1569" s="824" t="s">
        <v>734</v>
      </c>
      <c r="AR1569" s="742" t="s">
        <v>1863</v>
      </c>
      <c r="AS1569" s="775" t="s">
        <v>11420</v>
      </c>
      <c r="AT1569" s="742"/>
      <c r="AU1569" s="743">
        <v>42736</v>
      </c>
      <c r="AV1569" s="743">
        <v>44561</v>
      </c>
      <c r="AW1569" s="744">
        <v>33</v>
      </c>
      <c r="AX1569" s="743"/>
      <c r="AY1569" s="742" t="s">
        <v>11421</v>
      </c>
      <c r="AZ1569" s="775" t="s">
        <v>734</v>
      </c>
      <c r="BA1569" s="734"/>
      <c r="BB1569" s="736"/>
      <c r="BC1569" s="736"/>
      <c r="BD1569" s="736"/>
      <c r="BE1569" s="751" t="s">
        <v>11407</v>
      </c>
      <c r="BF1569" s="794" t="s">
        <v>902</v>
      </c>
      <c r="BG1569" s="746" t="s">
        <v>734</v>
      </c>
      <c r="BH1569" s="746"/>
      <c r="BI1569" s="747"/>
    </row>
    <row r="1570" spans="1:61" ht="44.45" customHeight="1">
      <c r="A1570" s="749">
        <v>330799818</v>
      </c>
      <c r="B1570" s="825">
        <v>33</v>
      </c>
      <c r="C1570" s="751" t="s">
        <v>1524</v>
      </c>
      <c r="D1570" s="752"/>
      <c r="E1570" s="753" t="s">
        <v>1149</v>
      </c>
      <c r="F1570" s="752"/>
      <c r="G1570" s="736" t="s">
        <v>715</v>
      </c>
      <c r="H1570" s="754" t="s">
        <v>715</v>
      </c>
      <c r="I1570" s="755">
        <v>182</v>
      </c>
      <c r="J1570" s="756" t="s">
        <v>716</v>
      </c>
      <c r="K1570" s="757" t="s">
        <v>11428</v>
      </c>
      <c r="L1570" s="758">
        <v>330790866</v>
      </c>
      <c r="M1570" s="733" t="s">
        <v>11399</v>
      </c>
      <c r="N1570" s="769" t="s">
        <v>11400</v>
      </c>
      <c r="O1570" s="734" t="s">
        <v>11425</v>
      </c>
      <c r="P1570" s="760"/>
      <c r="Q1570" s="736"/>
      <c r="R1570" s="736">
        <v>33440</v>
      </c>
      <c r="S1570" s="761" t="s">
        <v>3272</v>
      </c>
      <c r="T1570" s="728" t="s">
        <v>722</v>
      </c>
      <c r="U1570" s="737" t="s">
        <v>11426</v>
      </c>
      <c r="V1570" s="736"/>
      <c r="W1570" s="736"/>
      <c r="X1570" s="736"/>
      <c r="Y1570" s="736"/>
      <c r="Z1570" s="736" t="s">
        <v>11405</v>
      </c>
      <c r="AA1570" s="736"/>
      <c r="AB1570" s="734" t="s">
        <v>11404</v>
      </c>
      <c r="AC1570" s="736"/>
      <c r="AD1570" s="736">
        <v>33000</v>
      </c>
      <c r="AE1570" s="734" t="s">
        <v>1064</v>
      </c>
      <c r="AF1570" s="736" t="s">
        <v>11405</v>
      </c>
      <c r="AG1570" s="736"/>
      <c r="AH1570" s="736"/>
      <c r="AI1570" s="736"/>
      <c r="AJ1570" s="734"/>
      <c r="AK1570" s="736"/>
      <c r="AL1570" s="736"/>
      <c r="AM1570" s="763"/>
      <c r="AN1570" s="738"/>
      <c r="AO1570" s="764"/>
      <c r="AP1570" s="752" t="s">
        <v>734</v>
      </c>
      <c r="AQ1570" s="824" t="s">
        <v>734</v>
      </c>
      <c r="AR1570" s="742" t="s">
        <v>1863</v>
      </c>
      <c r="AS1570" s="775" t="s">
        <v>11420</v>
      </c>
      <c r="AT1570" s="742" t="s">
        <v>11429</v>
      </c>
      <c r="AU1570" s="743">
        <v>42736</v>
      </c>
      <c r="AV1570" s="743">
        <v>45291</v>
      </c>
      <c r="AW1570" s="744">
        <v>33</v>
      </c>
      <c r="AX1570" s="743">
        <v>45216</v>
      </c>
      <c r="AY1570" s="742" t="s">
        <v>11421</v>
      </c>
      <c r="AZ1570" s="775" t="s">
        <v>734</v>
      </c>
      <c r="BA1570" s="734"/>
      <c r="BB1570" s="736"/>
      <c r="BC1570" s="736"/>
      <c r="BD1570" s="736"/>
      <c r="BE1570" s="751" t="s">
        <v>11407</v>
      </c>
      <c r="BF1570" s="794" t="s">
        <v>902</v>
      </c>
      <c r="BG1570" s="746" t="s">
        <v>734</v>
      </c>
      <c r="BH1570" s="746"/>
      <c r="BI1570" s="747"/>
    </row>
    <row r="1571" spans="1:61" ht="81.599999999999994" customHeight="1">
      <c r="A1571" s="749">
        <v>330804402</v>
      </c>
      <c r="B1571" s="825">
        <v>33</v>
      </c>
      <c r="C1571" s="751" t="s">
        <v>1524</v>
      </c>
      <c r="D1571" s="752"/>
      <c r="E1571" s="753" t="s">
        <v>1149</v>
      </c>
      <c r="F1571" s="752"/>
      <c r="G1571" s="736" t="s">
        <v>715</v>
      </c>
      <c r="H1571" s="754" t="s">
        <v>715</v>
      </c>
      <c r="I1571" s="755">
        <v>246</v>
      </c>
      <c r="J1571" s="756" t="s">
        <v>803</v>
      </c>
      <c r="K1571" s="757" t="s">
        <v>11430</v>
      </c>
      <c r="L1571" s="758">
        <v>330790866</v>
      </c>
      <c r="M1571" s="733" t="s">
        <v>11399</v>
      </c>
      <c r="N1571" s="769" t="s">
        <v>11400</v>
      </c>
      <c r="O1571" s="734" t="s">
        <v>11431</v>
      </c>
      <c r="P1571" s="760"/>
      <c r="Q1571" s="736"/>
      <c r="R1571" s="736">
        <v>33700</v>
      </c>
      <c r="S1571" s="761" t="s">
        <v>1657</v>
      </c>
      <c r="T1571" s="728" t="s">
        <v>722</v>
      </c>
      <c r="U1571" s="737" t="s">
        <v>11432</v>
      </c>
      <c r="V1571" s="736"/>
      <c r="W1571" s="736"/>
      <c r="X1571" s="736"/>
      <c r="Y1571" s="736"/>
      <c r="Z1571" s="736" t="s">
        <v>11433</v>
      </c>
      <c r="AA1571" s="736"/>
      <c r="AB1571" s="734" t="s">
        <v>11404</v>
      </c>
      <c r="AC1571" s="736"/>
      <c r="AD1571" s="736">
        <v>33000</v>
      </c>
      <c r="AE1571" s="734" t="s">
        <v>1064</v>
      </c>
      <c r="AF1571" s="736" t="s">
        <v>11405</v>
      </c>
      <c r="AG1571" s="736"/>
      <c r="AH1571" s="736"/>
      <c r="AI1571" s="736"/>
      <c r="AJ1571" s="734"/>
      <c r="AK1571" s="736"/>
      <c r="AL1571" s="736"/>
      <c r="AM1571" s="763"/>
      <c r="AN1571" s="738"/>
      <c r="AO1571" s="764"/>
      <c r="AP1571" s="752" t="s">
        <v>734</v>
      </c>
      <c r="AQ1571" s="824" t="s">
        <v>734</v>
      </c>
      <c r="AR1571" s="742" t="s">
        <v>1863</v>
      </c>
      <c r="AS1571" s="775" t="s">
        <v>11420</v>
      </c>
      <c r="AT1571" s="742" t="s">
        <v>11429</v>
      </c>
      <c r="AU1571" s="743">
        <v>42736</v>
      </c>
      <c r="AV1571" s="743">
        <v>45291</v>
      </c>
      <c r="AW1571" s="744">
        <v>33</v>
      </c>
      <c r="AX1571" s="743">
        <v>45216</v>
      </c>
      <c r="AY1571" s="742" t="s">
        <v>11421</v>
      </c>
      <c r="AZ1571" s="775" t="s">
        <v>734</v>
      </c>
      <c r="BA1571" s="734"/>
      <c r="BB1571" s="736"/>
      <c r="BC1571" s="736"/>
      <c r="BD1571" s="736"/>
      <c r="BE1571" s="751" t="s">
        <v>11407</v>
      </c>
      <c r="BF1571" s="794" t="s">
        <v>902</v>
      </c>
      <c r="BG1571" s="746" t="s">
        <v>734</v>
      </c>
      <c r="BH1571" s="746"/>
      <c r="BI1571" s="747"/>
    </row>
    <row r="1572" spans="1:61" ht="84" customHeight="1">
      <c r="A1572" s="749">
        <v>400008249</v>
      </c>
      <c r="B1572" s="827">
        <v>40</v>
      </c>
      <c r="C1572" s="751" t="s">
        <v>1524</v>
      </c>
      <c r="D1572" s="752"/>
      <c r="E1572" s="753" t="s">
        <v>1149</v>
      </c>
      <c r="F1572" s="752"/>
      <c r="G1572" s="736" t="s">
        <v>715</v>
      </c>
      <c r="H1572" s="754" t="s">
        <v>715</v>
      </c>
      <c r="I1572" s="755">
        <v>182</v>
      </c>
      <c r="J1572" s="756" t="s">
        <v>716</v>
      </c>
      <c r="K1572" s="757" t="s">
        <v>11434</v>
      </c>
      <c r="L1572" s="758">
        <v>330790866</v>
      </c>
      <c r="M1572" s="733" t="s">
        <v>11399</v>
      </c>
      <c r="N1572" s="769" t="s">
        <v>11400</v>
      </c>
      <c r="O1572" s="734" t="s">
        <v>11435</v>
      </c>
      <c r="P1572" s="760"/>
      <c r="Q1572" s="736"/>
      <c r="R1572" s="736">
        <v>40000</v>
      </c>
      <c r="S1572" s="761" t="s">
        <v>1153</v>
      </c>
      <c r="T1572" s="728" t="s">
        <v>722</v>
      </c>
      <c r="U1572" s="737" t="s">
        <v>11436</v>
      </c>
      <c r="V1572" s="736"/>
      <c r="W1572" s="736"/>
      <c r="X1572" s="736"/>
      <c r="Y1572" s="736"/>
      <c r="Z1572" s="736" t="s">
        <v>11437</v>
      </c>
      <c r="AA1572" s="736"/>
      <c r="AB1572" s="734" t="s">
        <v>11404</v>
      </c>
      <c r="AC1572" s="736"/>
      <c r="AD1572" s="736">
        <v>33000</v>
      </c>
      <c r="AE1572" s="734" t="s">
        <v>1064</v>
      </c>
      <c r="AF1572" s="736" t="s">
        <v>11405</v>
      </c>
      <c r="AG1572" s="736"/>
      <c r="AH1572" s="736"/>
      <c r="AI1572" s="736"/>
      <c r="AJ1572" s="734"/>
      <c r="AK1572" s="736"/>
      <c r="AL1572" s="736"/>
      <c r="AM1572" s="763"/>
      <c r="AN1572" s="738"/>
      <c r="AO1572" s="764"/>
      <c r="AP1572" s="752" t="s">
        <v>734</v>
      </c>
      <c r="AQ1572" s="824" t="s">
        <v>734</v>
      </c>
      <c r="AR1572" s="742" t="s">
        <v>1863</v>
      </c>
      <c r="AS1572" s="775" t="s">
        <v>11420</v>
      </c>
      <c r="AT1572" s="742" t="s">
        <v>11429</v>
      </c>
      <c r="AU1572" s="743">
        <v>42736</v>
      </c>
      <c r="AV1572" s="743">
        <v>45291</v>
      </c>
      <c r="AW1572" s="744">
        <v>33</v>
      </c>
      <c r="AX1572" s="743">
        <v>45216</v>
      </c>
      <c r="AY1572" s="742" t="s">
        <v>11421</v>
      </c>
      <c r="AZ1572" s="775" t="s">
        <v>734</v>
      </c>
      <c r="BA1572" s="734"/>
      <c r="BB1572" s="736"/>
      <c r="BC1572" s="736"/>
      <c r="BD1572" s="736"/>
      <c r="BE1572" s="751" t="s">
        <v>11407</v>
      </c>
      <c r="BF1572" s="794" t="s">
        <v>902</v>
      </c>
      <c r="BG1572" s="746" t="s">
        <v>734</v>
      </c>
      <c r="BH1572" s="746"/>
      <c r="BI1572" s="747"/>
    </row>
    <row r="1573" spans="1:61" ht="67.5" customHeight="1">
      <c r="A1573" s="749">
        <v>400011516</v>
      </c>
      <c r="B1573" s="827">
        <v>40</v>
      </c>
      <c r="C1573" s="751" t="s">
        <v>1524</v>
      </c>
      <c r="D1573" s="752"/>
      <c r="E1573" s="753" t="s">
        <v>1149</v>
      </c>
      <c r="F1573" s="752"/>
      <c r="G1573" s="736" t="s">
        <v>715</v>
      </c>
      <c r="H1573" s="754" t="s">
        <v>715</v>
      </c>
      <c r="I1573" s="755">
        <v>445</v>
      </c>
      <c r="J1573" s="756" t="s">
        <v>1023</v>
      </c>
      <c r="K1573" s="757" t="s">
        <v>11438</v>
      </c>
      <c r="L1573" s="758">
        <v>330790866</v>
      </c>
      <c r="M1573" s="733" t="s">
        <v>11399</v>
      </c>
      <c r="N1573" s="769" t="s">
        <v>11400</v>
      </c>
      <c r="O1573" s="734" t="s">
        <v>11435</v>
      </c>
      <c r="P1573" s="760"/>
      <c r="Q1573" s="736"/>
      <c r="R1573" s="736">
        <v>40000</v>
      </c>
      <c r="S1573" s="761" t="s">
        <v>1153</v>
      </c>
      <c r="T1573" s="728" t="s">
        <v>722</v>
      </c>
      <c r="U1573" s="737" t="s">
        <v>11439</v>
      </c>
      <c r="V1573" s="736"/>
      <c r="W1573" s="736"/>
      <c r="X1573" s="736"/>
      <c r="Y1573" s="736"/>
      <c r="Z1573" s="736" t="s">
        <v>11437</v>
      </c>
      <c r="AA1573" s="736"/>
      <c r="AB1573" s="734" t="s">
        <v>11404</v>
      </c>
      <c r="AC1573" s="736"/>
      <c r="AD1573" s="736">
        <v>33000</v>
      </c>
      <c r="AE1573" s="734" t="s">
        <v>1064</v>
      </c>
      <c r="AF1573" s="736" t="s">
        <v>11405</v>
      </c>
      <c r="AG1573" s="736"/>
      <c r="AH1573" s="736"/>
      <c r="AI1573" s="736"/>
      <c r="AJ1573" s="736"/>
      <c r="AK1573" s="736"/>
      <c r="AL1573" s="736"/>
      <c r="AM1573" s="763"/>
      <c r="AN1573" s="738"/>
      <c r="AO1573" s="772"/>
      <c r="AP1573" s="740" t="s">
        <v>737</v>
      </c>
      <c r="AQ1573" s="734" t="s">
        <v>737</v>
      </c>
      <c r="AR1573" s="691"/>
      <c r="AS1573" s="752"/>
      <c r="AT1573" s="734"/>
      <c r="AU1573" s="765" t="s">
        <v>763</v>
      </c>
      <c r="AV1573" s="765" t="s">
        <v>763</v>
      </c>
      <c r="AW1573" s="766" t="s">
        <v>763</v>
      </c>
      <c r="AX1573" s="765"/>
      <c r="AY1573" s="691"/>
      <c r="AZ1573" s="752"/>
      <c r="BA1573" s="734"/>
      <c r="BB1573" s="736"/>
      <c r="BC1573" s="736"/>
      <c r="BD1573" s="736"/>
      <c r="BE1573" s="751" t="s">
        <v>11407</v>
      </c>
      <c r="BF1573" s="794" t="s">
        <v>902</v>
      </c>
      <c r="BG1573" s="746" t="s">
        <v>734</v>
      </c>
      <c r="BH1573" s="746"/>
      <c r="BI1573" s="747"/>
    </row>
    <row r="1574" spans="1:61" ht="40.15" customHeight="1">
      <c r="A1574" s="795">
        <v>870008232</v>
      </c>
      <c r="B1574" s="796">
        <v>87</v>
      </c>
      <c r="C1574" s="734" t="s">
        <v>1524</v>
      </c>
      <c r="D1574" s="727"/>
      <c r="E1574" s="797" t="s">
        <v>1149</v>
      </c>
      <c r="F1574" s="797"/>
      <c r="G1574" s="791" t="s">
        <v>715</v>
      </c>
      <c r="H1574" s="791" t="s">
        <v>715</v>
      </c>
      <c r="I1574" s="730">
        <v>195</v>
      </c>
      <c r="J1574" s="734" t="s">
        <v>2563</v>
      </c>
      <c r="K1574" s="769" t="s">
        <v>11440</v>
      </c>
      <c r="L1574" s="800">
        <v>330790866</v>
      </c>
      <c r="M1574" s="733" t="s">
        <v>11399</v>
      </c>
      <c r="N1574" s="769" t="s">
        <v>11400</v>
      </c>
      <c r="O1574" s="734" t="s">
        <v>11441</v>
      </c>
      <c r="P1574" s="734"/>
      <c r="Q1574" s="734"/>
      <c r="R1574" s="736">
        <v>87000</v>
      </c>
      <c r="S1574" s="734" t="s">
        <v>1877</v>
      </c>
      <c r="T1574" s="728" t="s">
        <v>722</v>
      </c>
      <c r="U1574" s="737" t="s">
        <v>11442</v>
      </c>
      <c r="V1574" s="734" t="s">
        <v>724</v>
      </c>
      <c r="W1574" s="734" t="s">
        <v>5440</v>
      </c>
      <c r="X1574" s="734" t="s">
        <v>2187</v>
      </c>
      <c r="Y1574" s="734" t="s">
        <v>5818</v>
      </c>
      <c r="Z1574" s="734" t="s">
        <v>11443</v>
      </c>
      <c r="AA1574" s="1104"/>
      <c r="AB1574" s="734" t="s">
        <v>11404</v>
      </c>
      <c r="AC1574" s="736"/>
      <c r="AD1574" s="736">
        <v>33000</v>
      </c>
      <c r="AE1574" s="734" t="s">
        <v>1064</v>
      </c>
      <c r="AF1574" s="736" t="s">
        <v>11405</v>
      </c>
      <c r="AG1574" s="734"/>
      <c r="AH1574" s="734"/>
      <c r="AI1574" s="734"/>
      <c r="AJ1574" s="734"/>
      <c r="AK1574" s="734"/>
      <c r="AL1574" s="734"/>
      <c r="AM1574" s="763"/>
      <c r="AN1574" s="738"/>
      <c r="AO1574" s="739"/>
      <c r="AP1574" s="740" t="s">
        <v>734</v>
      </c>
      <c r="AQ1574" s="824" t="s">
        <v>734</v>
      </c>
      <c r="AR1574" s="742" t="s">
        <v>1863</v>
      </c>
      <c r="AS1574" s="775" t="s">
        <v>11420</v>
      </c>
      <c r="AT1574" s="742" t="s">
        <v>11444</v>
      </c>
      <c r="AU1574" s="743">
        <v>44316</v>
      </c>
      <c r="AV1574" s="743">
        <v>45291</v>
      </c>
      <c r="AW1574" s="744">
        <v>33</v>
      </c>
      <c r="AX1574" s="743">
        <v>45216</v>
      </c>
      <c r="AY1574" s="742" t="s">
        <v>11421</v>
      </c>
      <c r="AZ1574" s="775" t="s">
        <v>734</v>
      </c>
      <c r="BA1574" s="734"/>
      <c r="BB1574" s="734" t="s">
        <v>11445</v>
      </c>
      <c r="BC1574" s="734"/>
      <c r="BD1574" s="734"/>
      <c r="BE1574" s="751" t="s">
        <v>11407</v>
      </c>
      <c r="BF1574" s="804" t="s">
        <v>11446</v>
      </c>
      <c r="BG1574" s="746" t="s">
        <v>734</v>
      </c>
      <c r="BH1574" s="746"/>
      <c r="BI1574" s="747"/>
    </row>
    <row r="1575" spans="1:61" ht="59.25" customHeight="1">
      <c r="A1575" s="795">
        <v>870015765</v>
      </c>
      <c r="B1575" s="796">
        <v>87</v>
      </c>
      <c r="C1575" s="734" t="s">
        <v>1524</v>
      </c>
      <c r="D1575" s="727"/>
      <c r="E1575" s="797" t="s">
        <v>1149</v>
      </c>
      <c r="F1575" s="797"/>
      <c r="G1575" s="791" t="s">
        <v>715</v>
      </c>
      <c r="H1575" s="791" t="s">
        <v>715</v>
      </c>
      <c r="I1575" s="773">
        <v>182</v>
      </c>
      <c r="J1575" s="734" t="s">
        <v>716</v>
      </c>
      <c r="K1575" s="769" t="s">
        <v>11447</v>
      </c>
      <c r="L1575" s="800">
        <v>330790866</v>
      </c>
      <c r="M1575" s="733" t="s">
        <v>11399</v>
      </c>
      <c r="N1575" s="769" t="s">
        <v>11400</v>
      </c>
      <c r="O1575" s="734" t="s">
        <v>11441</v>
      </c>
      <c r="P1575" s="734"/>
      <c r="Q1575" s="734"/>
      <c r="R1575" s="736">
        <v>87000</v>
      </c>
      <c r="S1575" s="734" t="s">
        <v>1877</v>
      </c>
      <c r="T1575" s="728" t="s">
        <v>722</v>
      </c>
      <c r="U1575" s="737" t="s">
        <v>11442</v>
      </c>
      <c r="V1575" s="734" t="s">
        <v>724</v>
      </c>
      <c r="W1575" s="734" t="s">
        <v>5440</v>
      </c>
      <c r="X1575" s="734" t="s">
        <v>2187</v>
      </c>
      <c r="Y1575" s="734" t="s">
        <v>5818</v>
      </c>
      <c r="Z1575" s="734" t="s">
        <v>11443</v>
      </c>
      <c r="AA1575" s="1104"/>
      <c r="AB1575" s="734" t="s">
        <v>11404</v>
      </c>
      <c r="AC1575" s="736"/>
      <c r="AD1575" s="736">
        <v>33000</v>
      </c>
      <c r="AE1575" s="734" t="s">
        <v>1064</v>
      </c>
      <c r="AF1575" s="736" t="s">
        <v>11405</v>
      </c>
      <c r="AG1575" s="734"/>
      <c r="AH1575" s="734"/>
      <c r="AI1575" s="734"/>
      <c r="AJ1575" s="734"/>
      <c r="AK1575" s="734"/>
      <c r="AL1575" s="734"/>
      <c r="AM1575" s="763"/>
      <c r="AN1575" s="738"/>
      <c r="AO1575" s="739"/>
      <c r="AP1575" s="740" t="s">
        <v>734</v>
      </c>
      <c r="AQ1575" s="824" t="s">
        <v>734</v>
      </c>
      <c r="AR1575" s="742" t="s">
        <v>1863</v>
      </c>
      <c r="AS1575" s="775" t="s">
        <v>11420</v>
      </c>
      <c r="AT1575" s="742" t="s">
        <v>11444</v>
      </c>
      <c r="AU1575" s="743">
        <v>44316</v>
      </c>
      <c r="AV1575" s="743">
        <v>45291</v>
      </c>
      <c r="AW1575" s="744">
        <v>33</v>
      </c>
      <c r="AX1575" s="743">
        <v>45216</v>
      </c>
      <c r="AY1575" s="742" t="s">
        <v>11421</v>
      </c>
      <c r="AZ1575" s="775" t="s">
        <v>734</v>
      </c>
      <c r="BA1575" s="734"/>
      <c r="BB1575" s="734" t="s">
        <v>11448</v>
      </c>
      <c r="BC1575" s="734"/>
      <c r="BD1575" s="734"/>
      <c r="BE1575" s="751" t="s">
        <v>11407</v>
      </c>
      <c r="BF1575" s="804" t="s">
        <v>11446</v>
      </c>
      <c r="BG1575" s="746" t="s">
        <v>734</v>
      </c>
      <c r="BH1575" s="746"/>
      <c r="BI1575" s="747"/>
    </row>
    <row r="1576" spans="1:61" ht="69.599999999999994" customHeight="1">
      <c r="A1576" s="828">
        <v>790003784</v>
      </c>
      <c r="B1576" s="784">
        <v>79</v>
      </c>
      <c r="C1576" s="753" t="s">
        <v>884</v>
      </c>
      <c r="D1576" s="753"/>
      <c r="E1576" s="753" t="s">
        <v>826</v>
      </c>
      <c r="F1576" s="785"/>
      <c r="G1576" s="736" t="s">
        <v>715</v>
      </c>
      <c r="H1576" s="736" t="s">
        <v>715</v>
      </c>
      <c r="I1576" s="773">
        <v>186</v>
      </c>
      <c r="J1576" s="734" t="s">
        <v>1225</v>
      </c>
      <c r="K1576" s="799" t="s">
        <v>11449</v>
      </c>
      <c r="L1576" s="786">
        <v>790000806</v>
      </c>
      <c r="M1576" s="733" t="s">
        <v>11450</v>
      </c>
      <c r="N1576" s="769" t="s">
        <v>11450</v>
      </c>
      <c r="O1576" s="734" t="s">
        <v>11451</v>
      </c>
      <c r="P1576" s="734" t="s">
        <v>11452</v>
      </c>
      <c r="Q1576" s="734"/>
      <c r="R1576" s="736">
        <v>79000</v>
      </c>
      <c r="S1576" s="734" t="s">
        <v>1295</v>
      </c>
      <c r="T1576" s="728" t="s">
        <v>6571</v>
      </c>
      <c r="U1576" s="737" t="s">
        <v>11453</v>
      </c>
      <c r="V1576" s="736" t="s">
        <v>813</v>
      </c>
      <c r="W1576" s="734" t="s">
        <v>11323</v>
      </c>
      <c r="X1576" s="736" t="s">
        <v>11324</v>
      </c>
      <c r="Y1576" s="736" t="s">
        <v>954</v>
      </c>
      <c r="Z1576" s="736" t="s">
        <v>11333</v>
      </c>
      <c r="AA1576" s="734" t="s">
        <v>11454</v>
      </c>
      <c r="AB1576" s="734" t="s">
        <v>11451</v>
      </c>
      <c r="AC1576" s="736" t="s">
        <v>11455</v>
      </c>
      <c r="AD1576" s="736">
        <v>79013</v>
      </c>
      <c r="AE1576" s="734" t="s">
        <v>1270</v>
      </c>
      <c r="AF1576" s="736" t="s">
        <v>11333</v>
      </c>
      <c r="AG1576" s="734"/>
      <c r="AH1576" s="734"/>
      <c r="AI1576" s="734"/>
      <c r="AJ1576" s="734"/>
      <c r="AK1576" s="734"/>
      <c r="AL1576" s="734"/>
      <c r="AM1576" s="763"/>
      <c r="AN1576" s="738"/>
      <c r="AO1576" s="765"/>
      <c r="AP1576" s="752" t="s">
        <v>734</v>
      </c>
      <c r="AQ1576" s="824" t="s">
        <v>734</v>
      </c>
      <c r="AR1576" s="742" t="s">
        <v>715</v>
      </c>
      <c r="AS1576" s="775" t="s">
        <v>11456</v>
      </c>
      <c r="AT1576" s="742"/>
      <c r="AU1576" s="743">
        <v>43101</v>
      </c>
      <c r="AV1576" s="743">
        <v>44926</v>
      </c>
      <c r="AW1576" s="744">
        <v>79</v>
      </c>
      <c r="AX1576" s="743">
        <v>43097</v>
      </c>
      <c r="AY1576" s="742" t="s">
        <v>11457</v>
      </c>
      <c r="AZ1576" s="743"/>
      <c r="BA1576" s="791"/>
      <c r="BB1576" s="773" t="s">
        <v>11458</v>
      </c>
      <c r="BC1576" s="793"/>
      <c r="BD1576" s="793"/>
      <c r="BE1576" s="833" t="s">
        <v>1761</v>
      </c>
      <c r="BF1576" s="785" t="s">
        <v>826</v>
      </c>
      <c r="BG1576" s="746" t="s">
        <v>737</v>
      </c>
      <c r="BH1576" s="746"/>
      <c r="BI1576" s="747"/>
    </row>
    <row r="1577" spans="1:61" ht="40.15" customHeight="1">
      <c r="A1577" s="828">
        <v>790016240</v>
      </c>
      <c r="B1577" s="784">
        <v>79</v>
      </c>
      <c r="C1577" s="753" t="s">
        <v>884</v>
      </c>
      <c r="D1577" s="753"/>
      <c r="E1577" s="753" t="s">
        <v>826</v>
      </c>
      <c r="F1577" s="785"/>
      <c r="G1577" s="736" t="s">
        <v>715</v>
      </c>
      <c r="H1577" s="736" t="s">
        <v>715</v>
      </c>
      <c r="I1577" s="773">
        <v>182</v>
      </c>
      <c r="J1577" s="734" t="s">
        <v>716</v>
      </c>
      <c r="K1577" s="769" t="s">
        <v>11459</v>
      </c>
      <c r="L1577" s="786">
        <v>790000806</v>
      </c>
      <c r="M1577" s="733" t="s">
        <v>11450</v>
      </c>
      <c r="N1577" s="769" t="s">
        <v>11450</v>
      </c>
      <c r="O1577" s="734" t="s">
        <v>11451</v>
      </c>
      <c r="P1577" s="734" t="s">
        <v>11452</v>
      </c>
      <c r="Q1577" s="734"/>
      <c r="R1577" s="736">
        <v>79013</v>
      </c>
      <c r="S1577" s="760" t="s">
        <v>1270</v>
      </c>
      <c r="T1577" s="728" t="s">
        <v>6571</v>
      </c>
      <c r="U1577" s="737" t="s">
        <v>11460</v>
      </c>
      <c r="V1577" s="736" t="s">
        <v>813</v>
      </c>
      <c r="W1577" s="734" t="s">
        <v>11323</v>
      </c>
      <c r="X1577" s="736" t="s">
        <v>11324</v>
      </c>
      <c r="Y1577" s="736" t="s">
        <v>954</v>
      </c>
      <c r="Z1577" s="736" t="s">
        <v>11333</v>
      </c>
      <c r="AA1577" s="734"/>
      <c r="AB1577" s="734" t="s">
        <v>11451</v>
      </c>
      <c r="AC1577" s="736" t="s">
        <v>11455</v>
      </c>
      <c r="AD1577" s="736">
        <v>79013</v>
      </c>
      <c r="AE1577" s="734" t="s">
        <v>1270</v>
      </c>
      <c r="AF1577" s="736" t="s">
        <v>11333</v>
      </c>
      <c r="AG1577" s="734"/>
      <c r="AH1577" s="734"/>
      <c r="AI1577" s="734"/>
      <c r="AJ1577" s="734"/>
      <c r="AK1577" s="734"/>
      <c r="AL1577" s="734"/>
      <c r="AM1577" s="763"/>
      <c r="AN1577" s="738"/>
      <c r="AO1577" s="765"/>
      <c r="AP1577" s="752" t="s">
        <v>734</v>
      </c>
      <c r="AQ1577" s="824" t="s">
        <v>734</v>
      </c>
      <c r="AR1577" s="742" t="s">
        <v>715</v>
      </c>
      <c r="AS1577" s="775" t="s">
        <v>11456</v>
      </c>
      <c r="AT1577" s="742"/>
      <c r="AU1577" s="743">
        <v>43101</v>
      </c>
      <c r="AV1577" s="743">
        <v>44926</v>
      </c>
      <c r="AW1577" s="744">
        <v>79</v>
      </c>
      <c r="AX1577" s="743">
        <v>43097</v>
      </c>
      <c r="AY1577" s="742" t="s">
        <v>11457</v>
      </c>
      <c r="AZ1577" s="743"/>
      <c r="BA1577" s="791"/>
      <c r="BB1577" s="793"/>
      <c r="BC1577" s="793"/>
      <c r="BD1577" s="793"/>
      <c r="BE1577" s="833" t="s">
        <v>1761</v>
      </c>
      <c r="BF1577" s="785" t="s">
        <v>826</v>
      </c>
      <c r="BG1577" s="746" t="s">
        <v>737</v>
      </c>
      <c r="BH1577" s="746"/>
      <c r="BI1577" s="747"/>
    </row>
    <row r="1578" spans="1:61" ht="90.75" customHeight="1">
      <c r="A1578" s="805">
        <v>160003984</v>
      </c>
      <c r="B1578" s="810">
        <v>16</v>
      </c>
      <c r="C1578" s="727" t="s">
        <v>926</v>
      </c>
      <c r="D1578" s="727"/>
      <c r="E1578" s="797" t="s">
        <v>927</v>
      </c>
      <c r="F1578" s="798"/>
      <c r="G1578" s="791" t="s">
        <v>715</v>
      </c>
      <c r="H1578" s="791" t="s">
        <v>715</v>
      </c>
      <c r="I1578" s="730">
        <v>246</v>
      </c>
      <c r="J1578" s="727" t="s">
        <v>803</v>
      </c>
      <c r="K1578" s="878" t="s">
        <v>11461</v>
      </c>
      <c r="L1578" s="800">
        <v>160015004</v>
      </c>
      <c r="M1578" s="733" t="s">
        <v>11462</v>
      </c>
      <c r="N1578" s="807" t="s">
        <v>11463</v>
      </c>
      <c r="O1578" s="734" t="s">
        <v>11464</v>
      </c>
      <c r="P1578" s="734"/>
      <c r="Q1578" s="798"/>
      <c r="R1578" s="736">
        <v>16100</v>
      </c>
      <c r="S1578" s="734" t="s">
        <v>9719</v>
      </c>
      <c r="T1578" s="728" t="s">
        <v>722</v>
      </c>
      <c r="U1578" s="737" t="s">
        <v>11465</v>
      </c>
      <c r="V1578" s="798"/>
      <c r="W1578" s="798"/>
      <c r="X1578" s="798"/>
      <c r="Y1578" s="798"/>
      <c r="Z1578" s="734" t="s">
        <v>11466</v>
      </c>
      <c r="AA1578" s="1105" t="s">
        <v>11467</v>
      </c>
      <c r="AB1578" s="734" t="s">
        <v>11464</v>
      </c>
      <c r="AC1578" s="734"/>
      <c r="AD1578" s="734">
        <v>16100</v>
      </c>
      <c r="AE1578" s="734" t="s">
        <v>9719</v>
      </c>
      <c r="AF1578" s="734" t="s">
        <v>11468</v>
      </c>
      <c r="AG1578" s="798"/>
      <c r="AH1578" s="798"/>
      <c r="AI1578" s="798"/>
      <c r="AJ1578" s="798"/>
      <c r="AK1578" s="798"/>
      <c r="AL1578" s="798"/>
      <c r="AM1578" s="802"/>
      <c r="AN1578" s="802"/>
      <c r="AO1578" s="772"/>
      <c r="AP1578" s="740" t="s">
        <v>734</v>
      </c>
      <c r="AQ1578" s="810" t="s">
        <v>734</v>
      </c>
      <c r="AR1578" s="742" t="s">
        <v>715</v>
      </c>
      <c r="AS1578" s="810" t="s">
        <v>11469</v>
      </c>
      <c r="AT1578" s="810" t="s">
        <v>11470</v>
      </c>
      <c r="AU1578" s="743">
        <v>43831</v>
      </c>
      <c r="AV1578" s="743">
        <v>46022</v>
      </c>
      <c r="AW1578" s="744">
        <v>16</v>
      </c>
      <c r="AX1578" s="811">
        <v>45456</v>
      </c>
      <c r="AY1578" s="810" t="s">
        <v>11471</v>
      </c>
      <c r="AZ1578" s="810" t="s">
        <v>737</v>
      </c>
      <c r="BA1578" s="873" t="s">
        <v>11472</v>
      </c>
      <c r="BB1578" s="734"/>
      <c r="BC1578" s="734"/>
      <c r="BD1578" s="734"/>
      <c r="BE1578" s="767" t="s">
        <v>2179</v>
      </c>
      <c r="BF1578" s="804" t="s">
        <v>947</v>
      </c>
      <c r="BG1578" s="746" t="s">
        <v>737</v>
      </c>
      <c r="BH1578" s="1106"/>
      <c r="BI1578" s="1106"/>
    </row>
    <row r="1579" spans="1:61" ht="40.15" customHeight="1">
      <c r="A1579" s="977">
        <v>400015244</v>
      </c>
      <c r="B1579" s="1036">
        <v>40</v>
      </c>
      <c r="C1579" s="753" t="s">
        <v>842</v>
      </c>
      <c r="D1579" s="753"/>
      <c r="E1579" s="753" t="s">
        <v>746</v>
      </c>
      <c r="F1579" s="752"/>
      <c r="G1579" s="736" t="s">
        <v>843</v>
      </c>
      <c r="H1579" s="843" t="s">
        <v>843</v>
      </c>
      <c r="I1579" s="773">
        <v>180</v>
      </c>
      <c r="J1579" s="756" t="s">
        <v>2103</v>
      </c>
      <c r="K1579" s="869" t="s">
        <v>11473</v>
      </c>
      <c r="L1579" s="870">
        <v>400011052</v>
      </c>
      <c r="M1579" s="733" t="s">
        <v>11474</v>
      </c>
      <c r="N1579" s="769" t="s">
        <v>11474</v>
      </c>
      <c r="O1579" s="734" t="s">
        <v>11475</v>
      </c>
      <c r="P1579" s="760"/>
      <c r="Q1579" s="736"/>
      <c r="R1579" s="736">
        <v>40100</v>
      </c>
      <c r="S1579" s="761" t="s">
        <v>1167</v>
      </c>
      <c r="T1579" s="728" t="s">
        <v>722</v>
      </c>
      <c r="U1579" s="829" t="s">
        <v>11476</v>
      </c>
      <c r="V1579" s="736" t="s">
        <v>813</v>
      </c>
      <c r="W1579" s="736" t="s">
        <v>11477</v>
      </c>
      <c r="X1579" s="736" t="s">
        <v>11478</v>
      </c>
      <c r="Y1579" s="736" t="s">
        <v>954</v>
      </c>
      <c r="Z1579" s="736" t="s">
        <v>11479</v>
      </c>
      <c r="AA1579" s="736"/>
      <c r="AB1579" s="734" t="s">
        <v>11480</v>
      </c>
      <c r="AC1579" s="978" t="s">
        <v>3947</v>
      </c>
      <c r="AD1579" s="736">
        <v>40100</v>
      </c>
      <c r="AE1579" s="734" t="s">
        <v>1167</v>
      </c>
      <c r="AF1579" s="736"/>
      <c r="AG1579" s="736"/>
      <c r="AH1579" s="736"/>
      <c r="AI1579" s="736"/>
      <c r="AJ1579" s="734"/>
      <c r="AK1579" s="736"/>
      <c r="AL1579" s="736"/>
      <c r="AM1579" s="763"/>
      <c r="AN1579" s="738"/>
      <c r="AO1579" s="772"/>
      <c r="AP1579" s="740" t="s">
        <v>737</v>
      </c>
      <c r="AQ1579" s="691" t="s">
        <v>737</v>
      </c>
      <c r="AR1579" s="691"/>
      <c r="AS1579" s="752"/>
      <c r="AT1579" s="1107"/>
      <c r="AU1579" s="765"/>
      <c r="AV1579" s="765"/>
      <c r="AW1579" s="903" t="s">
        <v>11481</v>
      </c>
      <c r="AX1579" s="765"/>
      <c r="AY1579" s="691"/>
      <c r="AZ1579" s="752"/>
      <c r="BA1579" s="734"/>
      <c r="BB1579" s="736"/>
      <c r="BC1579" s="736"/>
      <c r="BD1579" s="736"/>
      <c r="BE1579" s="753" t="s">
        <v>4925</v>
      </c>
      <c r="BF1579" s="753" t="s">
        <v>11482</v>
      </c>
      <c r="BG1579" s="746" t="s">
        <v>737</v>
      </c>
      <c r="BH1579" s="746"/>
      <c r="BI1579" s="747"/>
    </row>
    <row r="1580" spans="1:61" ht="40.15" customHeight="1">
      <c r="A1580" s="749">
        <v>240011619</v>
      </c>
      <c r="B1580" s="840">
        <v>24</v>
      </c>
      <c r="C1580" s="753" t="s">
        <v>765</v>
      </c>
      <c r="D1580" s="728"/>
      <c r="E1580" s="753" t="s">
        <v>4106</v>
      </c>
      <c r="F1580" s="753" t="s">
        <v>1594</v>
      </c>
      <c r="G1580" s="736" t="s">
        <v>715</v>
      </c>
      <c r="H1580" s="754" t="s">
        <v>715</v>
      </c>
      <c r="I1580" s="755">
        <v>186</v>
      </c>
      <c r="J1580" s="756" t="s">
        <v>1225</v>
      </c>
      <c r="K1580" s="778" t="s">
        <v>11483</v>
      </c>
      <c r="L1580" s="758">
        <v>240006478</v>
      </c>
      <c r="M1580" s="733" t="s">
        <v>11484</v>
      </c>
      <c r="N1580" s="769" t="s">
        <v>11484</v>
      </c>
      <c r="O1580" s="734" t="s">
        <v>11485</v>
      </c>
      <c r="P1580" s="760"/>
      <c r="Q1580" s="736"/>
      <c r="R1580" s="736">
        <v>24130</v>
      </c>
      <c r="S1580" s="761" t="s">
        <v>8281</v>
      </c>
      <c r="T1580" s="728" t="s">
        <v>722</v>
      </c>
      <c r="U1580" s="737" t="s">
        <v>11486</v>
      </c>
      <c r="V1580" s="736"/>
      <c r="W1580" s="736"/>
      <c r="X1580" s="736"/>
      <c r="Y1580" s="736"/>
      <c r="Z1580" s="736" t="s">
        <v>11487</v>
      </c>
      <c r="AA1580" s="736"/>
      <c r="AB1580" s="734" t="s">
        <v>11488</v>
      </c>
      <c r="AC1580" s="736"/>
      <c r="AD1580" s="736">
        <v>24019</v>
      </c>
      <c r="AE1580" s="734" t="s">
        <v>7106</v>
      </c>
      <c r="AF1580" s="736" t="s">
        <v>11489</v>
      </c>
      <c r="AG1580" s="736"/>
      <c r="AH1580" s="736"/>
      <c r="AI1580" s="736"/>
      <c r="AJ1580" s="736"/>
      <c r="AK1580" s="736"/>
      <c r="AL1580" s="736"/>
      <c r="AM1580" s="763"/>
      <c r="AN1580" s="738"/>
      <c r="AO1580" s="772"/>
      <c r="AP1580" s="740" t="s">
        <v>734</v>
      </c>
      <c r="AQ1580" s="742" t="s">
        <v>734</v>
      </c>
      <c r="AR1580" s="742" t="s">
        <v>715</v>
      </c>
      <c r="AS1580" s="775" t="s">
        <v>11490</v>
      </c>
      <c r="AT1580" s="897"/>
      <c r="AU1580" s="743">
        <v>44197</v>
      </c>
      <c r="AV1580" s="743">
        <v>46022</v>
      </c>
      <c r="AW1580" s="744">
        <v>24</v>
      </c>
      <c r="AX1580" s="743">
        <v>44182</v>
      </c>
      <c r="AY1580" s="742" t="s">
        <v>11491</v>
      </c>
      <c r="AZ1580" s="775"/>
      <c r="BA1580" s="734" t="s">
        <v>11492</v>
      </c>
      <c r="BB1580" s="773" t="s">
        <v>11493</v>
      </c>
      <c r="BC1580" s="736"/>
      <c r="BD1580" s="736"/>
      <c r="BE1580" s="773" t="s">
        <v>1049</v>
      </c>
      <c r="BF1580" s="794" t="s">
        <v>1610</v>
      </c>
      <c r="BG1580" s="746" t="s">
        <v>737</v>
      </c>
      <c r="BH1580" s="746"/>
      <c r="BI1580" s="747"/>
    </row>
    <row r="1581" spans="1:61" ht="40.15" customHeight="1">
      <c r="A1581" s="749">
        <v>400009148</v>
      </c>
      <c r="B1581" s="827">
        <v>40</v>
      </c>
      <c r="C1581" s="751" t="s">
        <v>713</v>
      </c>
      <c r="D1581" s="727"/>
      <c r="E1581" s="753" t="s">
        <v>1149</v>
      </c>
      <c r="F1581" s="752"/>
      <c r="G1581" s="736" t="s">
        <v>715</v>
      </c>
      <c r="H1581" s="754" t="s">
        <v>715</v>
      </c>
      <c r="I1581" s="755">
        <v>445</v>
      </c>
      <c r="J1581" s="756" t="s">
        <v>1023</v>
      </c>
      <c r="K1581" s="778" t="s">
        <v>11494</v>
      </c>
      <c r="L1581" s="758">
        <v>400000543</v>
      </c>
      <c r="M1581" s="733" t="s">
        <v>11495</v>
      </c>
      <c r="N1581" s="769" t="s">
        <v>11495</v>
      </c>
      <c r="O1581" s="734" t="s">
        <v>11496</v>
      </c>
      <c r="P1581" s="760"/>
      <c r="Q1581" s="736"/>
      <c r="R1581" s="736">
        <v>40000</v>
      </c>
      <c r="S1581" s="761" t="s">
        <v>1153</v>
      </c>
      <c r="T1581" s="728" t="s">
        <v>722</v>
      </c>
      <c r="U1581" s="737" t="s">
        <v>11497</v>
      </c>
      <c r="V1581" s="736" t="s">
        <v>724</v>
      </c>
      <c r="W1581" s="736" t="s">
        <v>11498</v>
      </c>
      <c r="X1581" s="736"/>
      <c r="Y1581" s="736" t="s">
        <v>727</v>
      </c>
      <c r="Z1581" s="736" t="s">
        <v>11499</v>
      </c>
      <c r="AA1581" s="736"/>
      <c r="AB1581" s="734" t="s">
        <v>11500</v>
      </c>
      <c r="AC1581" s="736"/>
      <c r="AD1581" s="736">
        <v>40004</v>
      </c>
      <c r="AE1581" s="734" t="s">
        <v>1181</v>
      </c>
      <c r="AF1581" s="736" t="s">
        <v>11499</v>
      </c>
      <c r="AG1581" s="736"/>
      <c r="AH1581" s="736"/>
      <c r="AI1581" s="736"/>
      <c r="AJ1581" s="734"/>
      <c r="AK1581" s="736"/>
      <c r="AL1581" s="736"/>
      <c r="AM1581" s="763"/>
      <c r="AN1581" s="738"/>
      <c r="AO1581" s="772"/>
      <c r="AP1581" s="691" t="s">
        <v>734</v>
      </c>
      <c r="AQ1581" s="742" t="s">
        <v>734</v>
      </c>
      <c r="AR1581" s="742" t="s">
        <v>715</v>
      </c>
      <c r="AS1581" s="775" t="s">
        <v>11501</v>
      </c>
      <c r="AT1581" s="742"/>
      <c r="AU1581" s="743">
        <v>43101</v>
      </c>
      <c r="AV1581" s="743">
        <v>44926</v>
      </c>
      <c r="AW1581" s="744">
        <v>40</v>
      </c>
      <c r="AX1581" s="743">
        <v>43314</v>
      </c>
      <c r="AY1581" s="742" t="s">
        <v>11502</v>
      </c>
      <c r="AZ1581" s="775"/>
      <c r="BA1581" s="734"/>
      <c r="BB1581" s="736"/>
      <c r="BC1581" s="736"/>
      <c r="BD1581" s="736"/>
      <c r="BE1581" s="767" t="s">
        <v>1160</v>
      </c>
      <c r="BF1581" s="794" t="s">
        <v>902</v>
      </c>
      <c r="BG1581" s="746" t="s">
        <v>737</v>
      </c>
      <c r="BH1581" s="746"/>
      <c r="BI1581" s="747"/>
    </row>
    <row r="1582" spans="1:61" ht="40.15" customHeight="1">
      <c r="A1582" s="749">
        <v>400780920</v>
      </c>
      <c r="B1582" s="827">
        <v>40</v>
      </c>
      <c r="C1582" s="751" t="s">
        <v>713</v>
      </c>
      <c r="D1582" s="727"/>
      <c r="E1582" s="753" t="s">
        <v>1149</v>
      </c>
      <c r="F1582" s="752"/>
      <c r="G1582" s="736" t="s">
        <v>715</v>
      </c>
      <c r="H1582" s="754" t="s">
        <v>715</v>
      </c>
      <c r="I1582" s="773">
        <v>448</v>
      </c>
      <c r="J1582" s="734" t="s">
        <v>1018</v>
      </c>
      <c r="K1582" s="757" t="s">
        <v>11503</v>
      </c>
      <c r="L1582" s="758">
        <v>400000543</v>
      </c>
      <c r="M1582" s="733" t="s">
        <v>11495</v>
      </c>
      <c r="N1582" s="769" t="s">
        <v>11495</v>
      </c>
      <c r="O1582" s="734" t="s">
        <v>11500</v>
      </c>
      <c r="P1582" s="734" t="s">
        <v>11504</v>
      </c>
      <c r="Q1582" s="736"/>
      <c r="R1582" s="736">
        <v>40004</v>
      </c>
      <c r="S1582" s="761" t="s">
        <v>1153</v>
      </c>
      <c r="T1582" s="728" t="s">
        <v>722</v>
      </c>
      <c r="U1582" s="737" t="s">
        <v>11497</v>
      </c>
      <c r="V1582" s="736" t="s">
        <v>724</v>
      </c>
      <c r="W1582" s="736" t="s">
        <v>11498</v>
      </c>
      <c r="X1582" s="736"/>
      <c r="Y1582" s="736" t="s">
        <v>727</v>
      </c>
      <c r="Z1582" s="736" t="s">
        <v>11499</v>
      </c>
      <c r="AA1582" s="736"/>
      <c r="AB1582" s="734" t="s">
        <v>11500</v>
      </c>
      <c r="AC1582" s="736" t="s">
        <v>11504</v>
      </c>
      <c r="AD1582" s="736">
        <v>40004</v>
      </c>
      <c r="AE1582" s="734" t="s">
        <v>1181</v>
      </c>
      <c r="AF1582" s="736" t="s">
        <v>11499</v>
      </c>
      <c r="AG1582" s="736"/>
      <c r="AH1582" s="736"/>
      <c r="AI1582" s="736"/>
      <c r="AJ1582" s="734"/>
      <c r="AK1582" s="736"/>
      <c r="AL1582" s="736"/>
      <c r="AM1582" s="763"/>
      <c r="AN1582" s="738"/>
      <c r="AO1582" s="772"/>
      <c r="AP1582" s="691" t="s">
        <v>734</v>
      </c>
      <c r="AQ1582" s="742" t="s">
        <v>734</v>
      </c>
      <c r="AR1582" s="742" t="s">
        <v>715</v>
      </c>
      <c r="AS1582" s="775" t="s">
        <v>11501</v>
      </c>
      <c r="AT1582" s="742"/>
      <c r="AU1582" s="743">
        <v>43101</v>
      </c>
      <c r="AV1582" s="743">
        <v>44926</v>
      </c>
      <c r="AW1582" s="744">
        <v>40</v>
      </c>
      <c r="AX1582" s="743">
        <v>43314</v>
      </c>
      <c r="AY1582" s="742" t="s">
        <v>11502</v>
      </c>
      <c r="AZ1582" s="775"/>
      <c r="BA1582" s="734"/>
      <c r="BB1582" s="736"/>
      <c r="BC1582" s="736"/>
      <c r="BD1582" s="736"/>
      <c r="BE1582" s="767" t="s">
        <v>1160</v>
      </c>
      <c r="BF1582" s="794" t="s">
        <v>902</v>
      </c>
      <c r="BG1582" s="746" t="s">
        <v>737</v>
      </c>
      <c r="BH1582" s="746"/>
      <c r="BI1582" s="747"/>
    </row>
    <row r="1583" spans="1:61" ht="60.75" customHeight="1">
      <c r="A1583" s="749">
        <v>330782558</v>
      </c>
      <c r="B1583" s="825">
        <v>33</v>
      </c>
      <c r="C1583" s="751" t="s">
        <v>857</v>
      </c>
      <c r="D1583" s="752"/>
      <c r="E1583" s="753" t="s">
        <v>1411</v>
      </c>
      <c r="F1583" s="752"/>
      <c r="G1583" s="736" t="s">
        <v>747</v>
      </c>
      <c r="H1583" s="754" t="s">
        <v>748</v>
      </c>
      <c r="I1583" s="755">
        <v>500</v>
      </c>
      <c r="J1583" s="756" t="s">
        <v>749</v>
      </c>
      <c r="K1583" s="757" t="s">
        <v>11505</v>
      </c>
      <c r="L1583" s="758">
        <v>330000894</v>
      </c>
      <c r="M1583" s="733" t="s">
        <v>11506</v>
      </c>
      <c r="N1583" s="769" t="s">
        <v>11506</v>
      </c>
      <c r="O1583" s="734" t="s">
        <v>11507</v>
      </c>
      <c r="P1583" s="760"/>
      <c r="Q1583" s="736"/>
      <c r="R1583" s="736">
        <v>33670</v>
      </c>
      <c r="S1583" s="761" t="s">
        <v>4961</v>
      </c>
      <c r="T1583" s="728" t="s">
        <v>6571</v>
      </c>
      <c r="U1583" s="737" t="s">
        <v>11508</v>
      </c>
      <c r="V1583" s="736"/>
      <c r="W1583" s="736"/>
      <c r="X1583" s="736"/>
      <c r="Y1583" s="736"/>
      <c r="Z1583" s="736" t="s">
        <v>11509</v>
      </c>
      <c r="AA1583" s="736"/>
      <c r="AB1583" s="734" t="s">
        <v>11507</v>
      </c>
      <c r="AC1583" s="736"/>
      <c r="AD1583" s="736">
        <v>33670</v>
      </c>
      <c r="AE1583" s="734" t="s">
        <v>4961</v>
      </c>
      <c r="AF1583" s="736" t="s">
        <v>11509</v>
      </c>
      <c r="AG1583" s="736"/>
      <c r="AH1583" s="736"/>
      <c r="AI1583" s="736"/>
      <c r="AJ1583" s="736"/>
      <c r="AK1583" s="736"/>
      <c r="AL1583" s="736"/>
      <c r="AM1583" s="763"/>
      <c r="AN1583" s="738"/>
      <c r="AO1583" s="764"/>
      <c r="AP1583" s="691" t="s">
        <v>734</v>
      </c>
      <c r="AQ1583" s="691" t="s">
        <v>737</v>
      </c>
      <c r="AR1583" s="691"/>
      <c r="AS1583" s="752"/>
      <c r="AT1583" s="691"/>
      <c r="AU1583" s="765" t="s">
        <v>763</v>
      </c>
      <c r="AV1583" s="765" t="s">
        <v>763</v>
      </c>
      <c r="AW1583" s="766" t="s">
        <v>763</v>
      </c>
      <c r="AX1583" s="765"/>
      <c r="AY1583" s="691"/>
      <c r="AZ1583" s="752"/>
      <c r="BA1583" s="734"/>
      <c r="BB1583" s="736"/>
      <c r="BC1583" s="736"/>
      <c r="BD1583" s="736"/>
      <c r="BE1583" s="767" t="s">
        <v>1949</v>
      </c>
      <c r="BF1583" s="753" t="s">
        <v>1942</v>
      </c>
      <c r="BG1583" s="746" t="s">
        <v>737</v>
      </c>
      <c r="BH1583" s="746"/>
      <c r="BI1583" s="747"/>
    </row>
    <row r="1584" spans="1:61" ht="87.75" customHeight="1">
      <c r="A1584" s="846">
        <v>170023006</v>
      </c>
      <c r="B1584" s="834">
        <v>17</v>
      </c>
      <c r="C1584" s="751" t="s">
        <v>1277</v>
      </c>
      <c r="D1584" s="753"/>
      <c r="E1584" s="753" t="s">
        <v>1435</v>
      </c>
      <c r="F1584" s="785"/>
      <c r="G1584" s="754" t="s">
        <v>747</v>
      </c>
      <c r="H1584" s="754" t="s">
        <v>748</v>
      </c>
      <c r="I1584" s="847">
        <v>500</v>
      </c>
      <c r="J1584" s="843" t="s">
        <v>749</v>
      </c>
      <c r="K1584" s="848" t="s">
        <v>11510</v>
      </c>
      <c r="L1584" s="786">
        <v>170022990</v>
      </c>
      <c r="M1584" s="733" t="s">
        <v>11511</v>
      </c>
      <c r="N1584" s="769" t="s">
        <v>11512</v>
      </c>
      <c r="O1584" s="734" t="s">
        <v>11513</v>
      </c>
      <c r="P1584" s="734"/>
      <c r="Q1584" s="760"/>
      <c r="R1584" s="736">
        <v>17220</v>
      </c>
      <c r="S1584" s="760" t="s">
        <v>11514</v>
      </c>
      <c r="T1584" s="728" t="s">
        <v>2084</v>
      </c>
      <c r="U1584" s="737" t="s">
        <v>11515</v>
      </c>
      <c r="V1584" s="736" t="s">
        <v>813</v>
      </c>
      <c r="W1584" s="734" t="s">
        <v>11516</v>
      </c>
      <c r="X1584" s="736" t="s">
        <v>11517</v>
      </c>
      <c r="Y1584" s="736" t="s">
        <v>815</v>
      </c>
      <c r="Z1584" s="736" t="s">
        <v>11518</v>
      </c>
      <c r="AA1584" s="736"/>
      <c r="AB1584" s="734" t="s">
        <v>11513</v>
      </c>
      <c r="AC1584" s="736"/>
      <c r="AD1584" s="736">
        <v>17220</v>
      </c>
      <c r="AE1584" s="734" t="s">
        <v>11519</v>
      </c>
      <c r="AF1584" s="736"/>
      <c r="AG1584" s="734"/>
      <c r="AH1584" s="734"/>
      <c r="AI1584" s="734"/>
      <c r="AJ1584" s="734"/>
      <c r="AK1584" s="734"/>
      <c r="AL1584" s="734"/>
      <c r="AM1584" s="763"/>
      <c r="AN1584" s="738"/>
      <c r="AO1584" s="858"/>
      <c r="AP1584" s="691" t="s">
        <v>734</v>
      </c>
      <c r="AQ1584" s="775" t="s">
        <v>734</v>
      </c>
      <c r="AR1584" s="742" t="s">
        <v>748</v>
      </c>
      <c r="AS1584" s="775" t="s">
        <v>11520</v>
      </c>
      <c r="AT1584" s="742"/>
      <c r="AU1584" s="743">
        <v>44197</v>
      </c>
      <c r="AV1584" s="743">
        <v>46022</v>
      </c>
      <c r="AW1584" s="744">
        <v>17</v>
      </c>
      <c r="AX1584" s="743">
        <v>44720</v>
      </c>
      <c r="AY1584" s="712" t="s">
        <v>869</v>
      </c>
      <c r="AZ1584" s="775" t="s">
        <v>734</v>
      </c>
      <c r="BA1584" s="791"/>
      <c r="BB1584" s="773" t="s">
        <v>11521</v>
      </c>
      <c r="BC1584" s="793" t="s">
        <v>1713</v>
      </c>
      <c r="BD1584" s="793"/>
      <c r="BE1584" s="767" t="s">
        <v>1277</v>
      </c>
      <c r="BF1584" s="785" t="s">
        <v>1452</v>
      </c>
      <c r="BG1584" s="746" t="s">
        <v>737</v>
      </c>
      <c r="BH1584" s="746"/>
      <c r="BI1584" s="747"/>
    </row>
    <row r="1585" spans="1:61" ht="40.15" customHeight="1">
      <c r="A1585" s="749">
        <v>330783580</v>
      </c>
      <c r="B1585" s="825">
        <v>33</v>
      </c>
      <c r="C1585" s="751" t="s">
        <v>1358</v>
      </c>
      <c r="D1585" s="752"/>
      <c r="E1585" s="727" t="s">
        <v>1411</v>
      </c>
      <c r="F1585" s="899"/>
      <c r="G1585" s="736" t="s">
        <v>747</v>
      </c>
      <c r="H1585" s="754" t="s">
        <v>748</v>
      </c>
      <c r="I1585" s="755">
        <v>500</v>
      </c>
      <c r="J1585" s="756" t="s">
        <v>749</v>
      </c>
      <c r="K1585" s="778" t="s">
        <v>11522</v>
      </c>
      <c r="L1585" s="758">
        <v>330001249</v>
      </c>
      <c r="M1585" s="733" t="s">
        <v>11523</v>
      </c>
      <c r="N1585" s="769" t="s">
        <v>11512</v>
      </c>
      <c r="O1585" s="734" t="s">
        <v>11524</v>
      </c>
      <c r="P1585" s="760"/>
      <c r="Q1585" s="736"/>
      <c r="R1585" s="736">
        <v>33600</v>
      </c>
      <c r="S1585" s="761" t="s">
        <v>1104</v>
      </c>
      <c r="T1585" s="728" t="s">
        <v>2084</v>
      </c>
      <c r="U1585" s="737" t="s">
        <v>11525</v>
      </c>
      <c r="V1585" s="736"/>
      <c r="W1585" s="736"/>
      <c r="X1585" s="736"/>
      <c r="Y1585" s="736"/>
      <c r="Z1585" s="736" t="s">
        <v>11526</v>
      </c>
      <c r="AA1585" s="736"/>
      <c r="AB1585" s="734" t="s">
        <v>11527</v>
      </c>
      <c r="AC1585" s="736"/>
      <c r="AD1585" s="736">
        <v>33600</v>
      </c>
      <c r="AE1585" s="734" t="s">
        <v>1104</v>
      </c>
      <c r="AF1585" s="736" t="s">
        <v>11526</v>
      </c>
      <c r="AG1585" s="736"/>
      <c r="AH1585" s="736" t="s">
        <v>11528</v>
      </c>
      <c r="AI1585" s="736" t="s">
        <v>11529</v>
      </c>
      <c r="AJ1585" s="734" t="s">
        <v>11530</v>
      </c>
      <c r="AK1585" s="734" t="s">
        <v>11531</v>
      </c>
      <c r="AL1585" s="736"/>
      <c r="AM1585" s="763"/>
      <c r="AN1585" s="738"/>
      <c r="AO1585" s="739"/>
      <c r="AP1585" s="691" t="s">
        <v>734</v>
      </c>
      <c r="AQ1585" s="742" t="s">
        <v>734</v>
      </c>
      <c r="AR1585" s="742" t="s">
        <v>748</v>
      </c>
      <c r="AS1585" s="742" t="s">
        <v>11532</v>
      </c>
      <c r="AT1585" s="742"/>
      <c r="AU1585" s="743">
        <v>43190</v>
      </c>
      <c r="AV1585" s="743">
        <v>45015</v>
      </c>
      <c r="AW1585" s="775">
        <v>33</v>
      </c>
      <c r="AX1585" s="743">
        <v>43349</v>
      </c>
      <c r="AY1585" s="742" t="s">
        <v>11533</v>
      </c>
      <c r="AZ1585" s="743" t="s">
        <v>3456</v>
      </c>
      <c r="BA1585" s="734"/>
      <c r="BB1585" s="736"/>
      <c r="BC1585" s="736"/>
      <c r="BD1585" s="736"/>
      <c r="BE1585" s="841"/>
      <c r="BF1585" s="753" t="s">
        <v>1942</v>
      </c>
      <c r="BG1585" s="746" t="s">
        <v>737</v>
      </c>
      <c r="BH1585" s="746"/>
      <c r="BI1585" s="747"/>
    </row>
    <row r="1586" spans="1:61" ht="63" customHeight="1">
      <c r="A1586" s="749">
        <v>330059809</v>
      </c>
      <c r="B1586" s="844">
        <v>33</v>
      </c>
      <c r="C1586" s="751" t="s">
        <v>1358</v>
      </c>
      <c r="D1586" s="752"/>
      <c r="E1586" s="727" t="s">
        <v>1411</v>
      </c>
      <c r="F1586" s="899"/>
      <c r="G1586" s="736" t="s">
        <v>747</v>
      </c>
      <c r="H1586" s="754" t="s">
        <v>748</v>
      </c>
      <c r="I1586" s="755">
        <v>500</v>
      </c>
      <c r="J1586" s="756" t="s">
        <v>749</v>
      </c>
      <c r="K1586" s="757" t="s">
        <v>11534</v>
      </c>
      <c r="L1586" s="758">
        <v>330005265</v>
      </c>
      <c r="M1586" s="733" t="s">
        <v>11535</v>
      </c>
      <c r="N1586" s="769" t="s">
        <v>11512</v>
      </c>
      <c r="O1586" s="734"/>
      <c r="P1586" s="760"/>
      <c r="Q1586" s="736"/>
      <c r="R1586" s="736">
        <v>33360</v>
      </c>
      <c r="S1586" s="761" t="s">
        <v>11536</v>
      </c>
      <c r="T1586" s="728" t="s">
        <v>2084</v>
      </c>
      <c r="U1586" s="737" t="s">
        <v>11537</v>
      </c>
      <c r="V1586" s="736" t="s">
        <v>724</v>
      </c>
      <c r="W1586" s="736" t="s">
        <v>11538</v>
      </c>
      <c r="X1586" s="736" t="s">
        <v>1590</v>
      </c>
      <c r="Y1586" s="736" t="s">
        <v>727</v>
      </c>
      <c r="Z1586" s="736"/>
      <c r="AA1586" s="736"/>
      <c r="AB1586" s="734" t="s">
        <v>11539</v>
      </c>
      <c r="AC1586" s="736"/>
      <c r="AD1586" s="736">
        <v>33360</v>
      </c>
      <c r="AE1586" s="734" t="s">
        <v>11536</v>
      </c>
      <c r="AF1586" s="736" t="s">
        <v>11540</v>
      </c>
      <c r="AG1586" s="736"/>
      <c r="AH1586" s="736" t="s">
        <v>11528</v>
      </c>
      <c r="AI1586" s="736" t="s">
        <v>11529</v>
      </c>
      <c r="AJ1586" s="734" t="s">
        <v>11530</v>
      </c>
      <c r="AK1586" s="734" t="s">
        <v>11531</v>
      </c>
      <c r="AL1586" s="736"/>
      <c r="AM1586" s="763"/>
      <c r="AN1586" s="738"/>
      <c r="AO1586" s="739"/>
      <c r="AP1586" s="691" t="s">
        <v>734</v>
      </c>
      <c r="AQ1586" s="742" t="s">
        <v>734</v>
      </c>
      <c r="AR1586" s="742" t="s">
        <v>748</v>
      </c>
      <c r="AS1586" s="742" t="s">
        <v>11532</v>
      </c>
      <c r="AT1586" s="742" t="s">
        <v>11541</v>
      </c>
      <c r="AU1586" s="743">
        <v>43190</v>
      </c>
      <c r="AV1586" s="743">
        <v>45015</v>
      </c>
      <c r="AW1586" s="775">
        <v>33</v>
      </c>
      <c r="AX1586" s="743">
        <v>43349</v>
      </c>
      <c r="AY1586" s="742" t="s">
        <v>11533</v>
      </c>
      <c r="AZ1586" s="743" t="s">
        <v>3456</v>
      </c>
      <c r="BA1586" s="773" t="s">
        <v>11542</v>
      </c>
      <c r="BB1586" s="736"/>
      <c r="BC1586" s="736"/>
      <c r="BD1586" s="736"/>
      <c r="BE1586" s="841"/>
      <c r="BF1586" s="753" t="s">
        <v>1942</v>
      </c>
      <c r="BG1586" s="746" t="s">
        <v>737</v>
      </c>
      <c r="BH1586" s="746"/>
      <c r="BI1586" s="747"/>
    </row>
    <row r="1587" spans="1:61" ht="40.15" customHeight="1">
      <c r="A1587" s="749">
        <v>330051988</v>
      </c>
      <c r="B1587" s="825">
        <v>33</v>
      </c>
      <c r="C1587" s="751" t="s">
        <v>1358</v>
      </c>
      <c r="D1587" s="752"/>
      <c r="E1587" s="727" t="s">
        <v>1411</v>
      </c>
      <c r="F1587" s="899"/>
      <c r="G1587" s="736" t="s">
        <v>747</v>
      </c>
      <c r="H1587" s="754" t="s">
        <v>748</v>
      </c>
      <c r="I1587" s="755">
        <v>500</v>
      </c>
      <c r="J1587" s="756" t="s">
        <v>749</v>
      </c>
      <c r="K1587" s="757" t="s">
        <v>11543</v>
      </c>
      <c r="L1587" s="758">
        <v>330005463</v>
      </c>
      <c r="M1587" s="733" t="s">
        <v>11544</v>
      </c>
      <c r="N1587" s="769" t="s">
        <v>11512</v>
      </c>
      <c r="O1587" s="734" t="s">
        <v>11545</v>
      </c>
      <c r="P1587" s="760"/>
      <c r="Q1587" s="736"/>
      <c r="R1587" s="736">
        <v>33400</v>
      </c>
      <c r="S1587" s="761" t="s">
        <v>3052</v>
      </c>
      <c r="T1587" s="728" t="s">
        <v>2084</v>
      </c>
      <c r="U1587" s="737" t="s">
        <v>11546</v>
      </c>
      <c r="V1587" s="736"/>
      <c r="W1587" s="736"/>
      <c r="X1587" s="736"/>
      <c r="Y1587" s="736"/>
      <c r="Z1587" s="736"/>
      <c r="AA1587" s="736"/>
      <c r="AB1587" s="734" t="s">
        <v>11547</v>
      </c>
      <c r="AC1587" s="736"/>
      <c r="AD1587" s="736">
        <v>33170</v>
      </c>
      <c r="AE1587" s="734" t="s">
        <v>4146</v>
      </c>
      <c r="AF1587" s="736" t="s">
        <v>11548</v>
      </c>
      <c r="AG1587" s="736"/>
      <c r="AH1587" s="736" t="s">
        <v>11528</v>
      </c>
      <c r="AI1587" s="736" t="s">
        <v>11529</v>
      </c>
      <c r="AJ1587" s="734" t="s">
        <v>11530</v>
      </c>
      <c r="AK1587" s="734" t="s">
        <v>11531</v>
      </c>
      <c r="AL1587" s="736"/>
      <c r="AM1587" s="763"/>
      <c r="AN1587" s="738"/>
      <c r="AO1587" s="739"/>
      <c r="AP1587" s="691" t="s">
        <v>734</v>
      </c>
      <c r="AQ1587" s="742" t="s">
        <v>734</v>
      </c>
      <c r="AR1587" s="742" t="s">
        <v>748</v>
      </c>
      <c r="AS1587" s="742" t="s">
        <v>11532</v>
      </c>
      <c r="AT1587" s="742"/>
      <c r="AU1587" s="743">
        <v>43190</v>
      </c>
      <c r="AV1587" s="743">
        <v>45015</v>
      </c>
      <c r="AW1587" s="775">
        <v>33</v>
      </c>
      <c r="AX1587" s="743">
        <v>43349</v>
      </c>
      <c r="AY1587" s="742" t="s">
        <v>11533</v>
      </c>
      <c r="AZ1587" s="743" t="s">
        <v>3456</v>
      </c>
      <c r="BA1587" s="734"/>
      <c r="BB1587" s="736"/>
      <c r="BC1587" s="736"/>
      <c r="BD1587" s="736"/>
      <c r="BE1587" s="841"/>
      <c r="BF1587" s="753" t="s">
        <v>1942</v>
      </c>
      <c r="BG1587" s="746" t="s">
        <v>737</v>
      </c>
      <c r="BH1587" s="746"/>
      <c r="BI1587" s="747"/>
    </row>
    <row r="1588" spans="1:61" ht="40.15" customHeight="1">
      <c r="A1588" s="749">
        <v>330056748</v>
      </c>
      <c r="B1588" s="825">
        <v>33</v>
      </c>
      <c r="C1588" s="751" t="s">
        <v>1358</v>
      </c>
      <c r="D1588" s="752"/>
      <c r="E1588" s="727" t="s">
        <v>1411</v>
      </c>
      <c r="F1588" s="899"/>
      <c r="G1588" s="736" t="s">
        <v>747</v>
      </c>
      <c r="H1588" s="754" t="s">
        <v>748</v>
      </c>
      <c r="I1588" s="755">
        <v>500</v>
      </c>
      <c r="J1588" s="756" t="s">
        <v>749</v>
      </c>
      <c r="K1588" s="757" t="s">
        <v>11549</v>
      </c>
      <c r="L1588" s="758">
        <v>330056292</v>
      </c>
      <c r="M1588" s="733" t="s">
        <v>11550</v>
      </c>
      <c r="N1588" s="769" t="s">
        <v>11512</v>
      </c>
      <c r="O1588" s="734" t="s">
        <v>11551</v>
      </c>
      <c r="P1588" s="760"/>
      <c r="Q1588" s="736"/>
      <c r="R1588" s="736">
        <v>33140</v>
      </c>
      <c r="S1588" s="761" t="s">
        <v>2366</v>
      </c>
      <c r="T1588" s="728" t="s">
        <v>2084</v>
      </c>
      <c r="U1588" s="737" t="s">
        <v>11552</v>
      </c>
      <c r="V1588" s="736"/>
      <c r="W1588" s="736"/>
      <c r="X1588" s="736"/>
      <c r="Y1588" s="736"/>
      <c r="Z1588" s="736" t="s">
        <v>11553</v>
      </c>
      <c r="AA1588" s="736" t="s">
        <v>11554</v>
      </c>
      <c r="AB1588" s="734" t="s">
        <v>11555</v>
      </c>
      <c r="AC1588" s="736"/>
      <c r="AD1588" s="736">
        <v>33650</v>
      </c>
      <c r="AE1588" s="734" t="s">
        <v>11556</v>
      </c>
      <c r="AF1588" s="736" t="s">
        <v>11557</v>
      </c>
      <c r="AG1588" s="736"/>
      <c r="AH1588" s="736" t="s">
        <v>11528</v>
      </c>
      <c r="AI1588" s="736" t="s">
        <v>11529</v>
      </c>
      <c r="AJ1588" s="734" t="s">
        <v>11530</v>
      </c>
      <c r="AK1588" s="734" t="s">
        <v>11531</v>
      </c>
      <c r="AL1588" s="736"/>
      <c r="AM1588" s="763"/>
      <c r="AN1588" s="738"/>
      <c r="AO1588" s="739"/>
      <c r="AP1588" s="691" t="s">
        <v>734</v>
      </c>
      <c r="AQ1588" s="742" t="s">
        <v>734</v>
      </c>
      <c r="AR1588" s="742" t="s">
        <v>748</v>
      </c>
      <c r="AS1588" s="742" t="s">
        <v>11532</v>
      </c>
      <c r="AT1588" s="742"/>
      <c r="AU1588" s="743">
        <v>43190</v>
      </c>
      <c r="AV1588" s="743">
        <v>45015</v>
      </c>
      <c r="AW1588" s="775">
        <v>33</v>
      </c>
      <c r="AX1588" s="743">
        <v>43349</v>
      </c>
      <c r="AY1588" s="742" t="s">
        <v>11533</v>
      </c>
      <c r="AZ1588" s="743" t="s">
        <v>3456</v>
      </c>
      <c r="BA1588" s="734"/>
      <c r="BB1588" s="736"/>
      <c r="BC1588" s="736"/>
      <c r="BD1588" s="736"/>
      <c r="BE1588" s="841"/>
      <c r="BF1588" s="753" t="s">
        <v>1942</v>
      </c>
      <c r="BG1588" s="746" t="s">
        <v>737</v>
      </c>
      <c r="BH1588" s="746"/>
      <c r="BI1588" s="747"/>
    </row>
    <row r="1589" spans="1:61" ht="40.15" customHeight="1">
      <c r="A1589" s="977">
        <v>330791062</v>
      </c>
      <c r="B1589" s="1060">
        <v>33</v>
      </c>
      <c r="C1589" s="751" t="s">
        <v>857</v>
      </c>
      <c r="D1589" s="752"/>
      <c r="E1589" s="753" t="s">
        <v>1411</v>
      </c>
      <c r="F1589" s="752"/>
      <c r="G1589" s="736" t="s">
        <v>747</v>
      </c>
      <c r="H1589" s="843" t="s">
        <v>748</v>
      </c>
      <c r="I1589" s="755">
        <v>500</v>
      </c>
      <c r="J1589" s="756" t="s">
        <v>749</v>
      </c>
      <c r="K1589" s="869" t="s">
        <v>11558</v>
      </c>
      <c r="L1589" s="870">
        <v>330061003</v>
      </c>
      <c r="M1589" s="733" t="s">
        <v>11559</v>
      </c>
      <c r="N1589" s="769" t="s">
        <v>11559</v>
      </c>
      <c r="O1589" s="734" t="s">
        <v>11560</v>
      </c>
      <c r="P1589" s="756"/>
      <c r="Q1589" s="736"/>
      <c r="R1589" s="736">
        <v>33500</v>
      </c>
      <c r="S1589" s="871" t="s">
        <v>2306</v>
      </c>
      <c r="T1589" s="728" t="s">
        <v>2084</v>
      </c>
      <c r="U1589" s="737" t="s">
        <v>11561</v>
      </c>
      <c r="V1589" s="736"/>
      <c r="W1589" s="736"/>
      <c r="X1589" s="736"/>
      <c r="Y1589" s="736"/>
      <c r="Z1589" s="736" t="s">
        <v>11562</v>
      </c>
      <c r="AA1589" s="736"/>
      <c r="AB1589" s="734" t="s">
        <v>11560</v>
      </c>
      <c r="AC1589" s="736"/>
      <c r="AD1589" s="736">
        <v>33500</v>
      </c>
      <c r="AE1589" s="734" t="s">
        <v>2306</v>
      </c>
      <c r="AF1589" s="736"/>
      <c r="AG1589" s="736"/>
      <c r="AH1589" s="736"/>
      <c r="AI1589" s="736"/>
      <c r="AJ1589" s="736"/>
      <c r="AK1589" s="736"/>
      <c r="AL1589" s="736"/>
      <c r="AM1589" s="763"/>
      <c r="AN1589" s="738"/>
      <c r="AO1589" s="1037"/>
      <c r="AP1589" s="691" t="s">
        <v>734</v>
      </c>
      <c r="AQ1589" s="691" t="s">
        <v>737</v>
      </c>
      <c r="AR1589" s="691"/>
      <c r="AS1589" s="752"/>
      <c r="AT1589" s="691"/>
      <c r="AU1589" s="765"/>
      <c r="AV1589" s="765"/>
      <c r="AW1589" s="766"/>
      <c r="AX1589" s="765"/>
      <c r="AY1589" s="691"/>
      <c r="AZ1589" s="752"/>
      <c r="BA1589" s="734"/>
      <c r="BB1589" s="736"/>
      <c r="BC1589" s="736"/>
      <c r="BD1589" s="736"/>
      <c r="BE1589" s="751"/>
      <c r="BF1589" s="753" t="s">
        <v>1942</v>
      </c>
      <c r="BG1589" s="746" t="s">
        <v>737</v>
      </c>
      <c r="BH1589" s="746"/>
      <c r="BI1589" s="747"/>
    </row>
    <row r="1590" spans="1:61" ht="40.15" customHeight="1">
      <c r="A1590" s="749">
        <v>640785655</v>
      </c>
      <c r="B1590" s="750">
        <v>64</v>
      </c>
      <c r="C1590" s="753" t="s">
        <v>884</v>
      </c>
      <c r="D1590" s="753"/>
      <c r="E1590" s="753" t="s">
        <v>885</v>
      </c>
      <c r="F1590" s="752"/>
      <c r="G1590" s="736" t="s">
        <v>747</v>
      </c>
      <c r="H1590" s="754" t="s">
        <v>748</v>
      </c>
      <c r="I1590" s="755">
        <v>500</v>
      </c>
      <c r="J1590" s="756" t="s">
        <v>749</v>
      </c>
      <c r="K1590" s="778" t="s">
        <v>11563</v>
      </c>
      <c r="L1590" s="758">
        <v>640001137</v>
      </c>
      <c r="M1590" s="733" t="s">
        <v>11564</v>
      </c>
      <c r="N1590" s="757" t="s">
        <v>11564</v>
      </c>
      <c r="O1590" s="734" t="s">
        <v>11565</v>
      </c>
      <c r="P1590" s="760"/>
      <c r="Q1590" s="736"/>
      <c r="R1590" s="736">
        <v>64170</v>
      </c>
      <c r="S1590" s="761" t="s">
        <v>11566</v>
      </c>
      <c r="T1590" s="728" t="s">
        <v>2084</v>
      </c>
      <c r="U1590" s="737" t="s">
        <v>11567</v>
      </c>
      <c r="V1590" s="736"/>
      <c r="W1590" s="736"/>
      <c r="X1590" s="736"/>
      <c r="Y1590" s="736"/>
      <c r="Z1590" s="736" t="s">
        <v>11568</v>
      </c>
      <c r="AA1590" s="736"/>
      <c r="AB1590" s="734" t="s">
        <v>11569</v>
      </c>
      <c r="AC1590" s="736"/>
      <c r="AD1590" s="736">
        <v>64170</v>
      </c>
      <c r="AE1590" s="734" t="s">
        <v>11566</v>
      </c>
      <c r="AF1590" s="736" t="s">
        <v>11568</v>
      </c>
      <c r="AG1590" s="757"/>
      <c r="AH1590" s="736"/>
      <c r="AI1590" s="736"/>
      <c r="AJ1590" s="734"/>
      <c r="AK1590" s="736"/>
      <c r="AL1590" s="736"/>
      <c r="AM1590" s="763"/>
      <c r="AN1590" s="738"/>
      <c r="AO1590" s="739"/>
      <c r="AP1590" s="691" t="s">
        <v>734</v>
      </c>
      <c r="AQ1590" s="742" t="s">
        <v>734</v>
      </c>
      <c r="AR1590" s="742" t="s">
        <v>748</v>
      </c>
      <c r="AS1590" s="742" t="s">
        <v>11570</v>
      </c>
      <c r="AT1590" s="742"/>
      <c r="AU1590" s="743">
        <v>43466</v>
      </c>
      <c r="AV1590" s="743">
        <v>45291</v>
      </c>
      <c r="AW1590" s="744" t="s">
        <v>853</v>
      </c>
      <c r="AX1590" s="743">
        <v>43710</v>
      </c>
      <c r="AY1590" s="742" t="s">
        <v>869</v>
      </c>
      <c r="AZ1590" s="775" t="s">
        <v>734</v>
      </c>
      <c r="BA1590" s="734" t="s">
        <v>11571</v>
      </c>
      <c r="BB1590" s="736"/>
      <c r="BC1590" s="736"/>
      <c r="BD1590" s="736"/>
      <c r="BE1590" s="833" t="s">
        <v>1761</v>
      </c>
      <c r="BF1590" s="794" t="s">
        <v>858</v>
      </c>
      <c r="BG1590" s="746" t="s">
        <v>737</v>
      </c>
      <c r="BH1590" s="746"/>
      <c r="BI1590" s="747"/>
    </row>
    <row r="1591" spans="1:61" ht="40.15" customHeight="1">
      <c r="A1591" s="749">
        <v>240009779</v>
      </c>
      <c r="B1591" s="840">
        <v>24</v>
      </c>
      <c r="C1591" s="751" t="s">
        <v>1434</v>
      </c>
      <c r="D1591" s="920"/>
      <c r="E1591" s="791" t="s">
        <v>4529</v>
      </c>
      <c r="F1591" s="753" t="s">
        <v>1594</v>
      </c>
      <c r="G1591" s="736" t="s">
        <v>747</v>
      </c>
      <c r="H1591" s="754" t="s">
        <v>748</v>
      </c>
      <c r="I1591" s="755">
        <v>500</v>
      </c>
      <c r="J1591" s="756" t="s">
        <v>749</v>
      </c>
      <c r="K1591" s="778" t="s">
        <v>11572</v>
      </c>
      <c r="L1591" s="758">
        <v>240013847</v>
      </c>
      <c r="M1591" s="733" t="s">
        <v>11573</v>
      </c>
      <c r="N1591" s="769" t="s">
        <v>11573</v>
      </c>
      <c r="O1591" s="734" t="s">
        <v>11574</v>
      </c>
      <c r="P1591" s="760"/>
      <c r="Q1591" s="736"/>
      <c r="R1591" s="736">
        <v>24230</v>
      </c>
      <c r="S1591" s="761" t="s">
        <v>11575</v>
      </c>
      <c r="T1591" s="728" t="s">
        <v>2084</v>
      </c>
      <c r="U1591" s="737" t="s">
        <v>11576</v>
      </c>
      <c r="V1591" s="736"/>
      <c r="W1591" s="736"/>
      <c r="X1591" s="736"/>
      <c r="Y1591" s="736"/>
      <c r="Z1591" s="736" t="s">
        <v>11577</v>
      </c>
      <c r="AA1591" s="736"/>
      <c r="AB1591" s="734" t="s">
        <v>11578</v>
      </c>
      <c r="AC1591" s="736"/>
      <c r="AD1591" s="736">
        <v>24230</v>
      </c>
      <c r="AE1591" s="734" t="s">
        <v>11575</v>
      </c>
      <c r="AF1591" s="736" t="s">
        <v>11577</v>
      </c>
      <c r="AG1591" s="736"/>
      <c r="AH1591" s="736"/>
      <c r="AI1591" s="736"/>
      <c r="AJ1591" s="736"/>
      <c r="AK1591" s="736"/>
      <c r="AL1591" s="736"/>
      <c r="AM1591" s="763"/>
      <c r="AN1591" s="738"/>
      <c r="AO1591" s="764"/>
      <c r="AP1591" s="691" t="s">
        <v>734</v>
      </c>
      <c r="AQ1591" s="742" t="s">
        <v>734</v>
      </c>
      <c r="AR1591" s="742" t="s">
        <v>748</v>
      </c>
      <c r="AS1591" s="775" t="s">
        <v>11579</v>
      </c>
      <c r="AT1591" s="742"/>
      <c r="AU1591" s="743">
        <v>44197</v>
      </c>
      <c r="AV1591" s="743">
        <v>46022</v>
      </c>
      <c r="AW1591" s="744">
        <v>24</v>
      </c>
      <c r="AX1591" s="743">
        <v>44333</v>
      </c>
      <c r="AY1591" s="742" t="s">
        <v>869</v>
      </c>
      <c r="AZ1591" s="775" t="s">
        <v>734</v>
      </c>
      <c r="BA1591" s="734"/>
      <c r="BB1591" s="736"/>
      <c r="BC1591" s="736"/>
      <c r="BD1591" s="736"/>
      <c r="BE1591" s="864" t="s">
        <v>800</v>
      </c>
      <c r="BF1591" s="794" t="s">
        <v>1610</v>
      </c>
      <c r="BG1591" s="746" t="s">
        <v>737</v>
      </c>
      <c r="BH1591" s="746"/>
      <c r="BI1591" s="747"/>
    </row>
    <row r="1592" spans="1:61" ht="40.15" customHeight="1">
      <c r="A1592" s="749">
        <v>640795837</v>
      </c>
      <c r="B1592" s="750">
        <v>64</v>
      </c>
      <c r="C1592" s="753" t="s">
        <v>884</v>
      </c>
      <c r="D1592" s="753"/>
      <c r="E1592" s="753" t="s">
        <v>885</v>
      </c>
      <c r="F1592" s="752"/>
      <c r="G1592" s="736" t="s">
        <v>747</v>
      </c>
      <c r="H1592" s="754" t="s">
        <v>748</v>
      </c>
      <c r="I1592" s="755">
        <v>500</v>
      </c>
      <c r="J1592" s="756" t="s">
        <v>749</v>
      </c>
      <c r="K1592" s="778" t="s">
        <v>11580</v>
      </c>
      <c r="L1592" s="758">
        <v>640004081</v>
      </c>
      <c r="M1592" s="733" t="s">
        <v>11581</v>
      </c>
      <c r="N1592" s="757" t="s">
        <v>11581</v>
      </c>
      <c r="O1592" s="734" t="s">
        <v>11582</v>
      </c>
      <c r="P1592" s="760"/>
      <c r="Q1592" s="736"/>
      <c r="R1592" s="736">
        <v>64110</v>
      </c>
      <c r="S1592" s="761" t="s">
        <v>11583</v>
      </c>
      <c r="T1592" s="728" t="s">
        <v>2084</v>
      </c>
      <c r="U1592" s="737" t="s">
        <v>11584</v>
      </c>
      <c r="V1592" s="736"/>
      <c r="W1592" s="736"/>
      <c r="X1592" s="736"/>
      <c r="Y1592" s="736"/>
      <c r="Z1592" s="736" t="s">
        <v>11585</v>
      </c>
      <c r="AA1592" s="736"/>
      <c r="AB1592" s="734" t="s">
        <v>11586</v>
      </c>
      <c r="AC1592" s="736"/>
      <c r="AD1592" s="736">
        <v>64110</v>
      </c>
      <c r="AE1592" s="734" t="s">
        <v>11583</v>
      </c>
      <c r="AF1592" s="736" t="s">
        <v>11585</v>
      </c>
      <c r="AG1592" s="757"/>
      <c r="AH1592" s="736"/>
      <c r="AI1592" s="736"/>
      <c r="AJ1592" s="734"/>
      <c r="AK1592" s="736"/>
      <c r="AL1592" s="736"/>
      <c r="AM1592" s="763"/>
      <c r="AN1592" s="738"/>
      <c r="AO1592" s="739"/>
      <c r="AP1592" s="691" t="s">
        <v>734</v>
      </c>
      <c r="AQ1592" s="742" t="s">
        <v>734</v>
      </c>
      <c r="AR1592" s="742" t="s">
        <v>748</v>
      </c>
      <c r="AS1592" s="742" t="s">
        <v>11587</v>
      </c>
      <c r="AT1592" s="742"/>
      <c r="AU1592" s="743">
        <v>43466</v>
      </c>
      <c r="AV1592" s="743">
        <v>45291</v>
      </c>
      <c r="AW1592" s="744" t="s">
        <v>853</v>
      </c>
      <c r="AX1592" s="743">
        <v>43598</v>
      </c>
      <c r="AY1592" s="742" t="s">
        <v>869</v>
      </c>
      <c r="AZ1592" s="775" t="s">
        <v>734</v>
      </c>
      <c r="BA1592" s="734"/>
      <c r="BB1592" s="736"/>
      <c r="BC1592" s="736"/>
      <c r="BD1592" s="736"/>
      <c r="BE1592" s="833" t="s">
        <v>1761</v>
      </c>
      <c r="BF1592" s="794" t="s">
        <v>858</v>
      </c>
      <c r="BG1592" s="746" t="s">
        <v>737</v>
      </c>
      <c r="BH1592" s="746"/>
      <c r="BI1592" s="747"/>
    </row>
    <row r="1593" spans="1:61" ht="40.15" customHeight="1">
      <c r="A1593" s="846">
        <v>790000277</v>
      </c>
      <c r="B1593" s="784">
        <v>79</v>
      </c>
      <c r="C1593" s="751" t="s">
        <v>884</v>
      </c>
      <c r="D1593" s="753"/>
      <c r="E1593" s="753" t="s">
        <v>826</v>
      </c>
      <c r="F1593" s="785"/>
      <c r="G1593" s="754" t="s">
        <v>747</v>
      </c>
      <c r="H1593" s="754" t="s">
        <v>748</v>
      </c>
      <c r="I1593" s="847">
        <v>500</v>
      </c>
      <c r="J1593" s="843" t="s">
        <v>749</v>
      </c>
      <c r="K1593" s="848" t="s">
        <v>11588</v>
      </c>
      <c r="L1593" s="786">
        <v>790018725</v>
      </c>
      <c r="M1593" s="733" t="s">
        <v>11589</v>
      </c>
      <c r="N1593" s="769" t="s">
        <v>11589</v>
      </c>
      <c r="O1593" s="734" t="s">
        <v>11590</v>
      </c>
      <c r="P1593" s="734" t="s">
        <v>11591</v>
      </c>
      <c r="Q1593" s="760"/>
      <c r="R1593" s="736">
        <v>79600</v>
      </c>
      <c r="S1593" s="760" t="s">
        <v>11592</v>
      </c>
      <c r="T1593" s="728" t="s">
        <v>6571</v>
      </c>
      <c r="U1593" s="737" t="s">
        <v>11593</v>
      </c>
      <c r="V1593" s="736" t="s">
        <v>724</v>
      </c>
      <c r="W1593" s="734" t="s">
        <v>11594</v>
      </c>
      <c r="X1593" s="736"/>
      <c r="Y1593" s="736"/>
      <c r="Z1593" s="736" t="s">
        <v>11595</v>
      </c>
      <c r="AA1593" s="1108" t="s">
        <v>11596</v>
      </c>
      <c r="AB1593" s="734" t="s">
        <v>11597</v>
      </c>
      <c r="AC1593" s="736"/>
      <c r="AD1593" s="736">
        <v>79600</v>
      </c>
      <c r="AE1593" s="734" t="s">
        <v>11592</v>
      </c>
      <c r="AF1593" s="736" t="s">
        <v>11595</v>
      </c>
      <c r="AG1593" s="734" t="s">
        <v>724</v>
      </c>
      <c r="AH1593" s="734" t="s">
        <v>11594</v>
      </c>
      <c r="AI1593" s="734" t="s">
        <v>11598</v>
      </c>
      <c r="AJ1593" s="734" t="s">
        <v>11599</v>
      </c>
      <c r="AK1593" s="1109" t="s">
        <v>11600</v>
      </c>
      <c r="AL1593" s="734"/>
      <c r="AM1593" s="763"/>
      <c r="AN1593" s="738"/>
      <c r="AO1593" s="739"/>
      <c r="AP1593" s="691" t="s">
        <v>734</v>
      </c>
      <c r="AQ1593" s="775" t="s">
        <v>734</v>
      </c>
      <c r="AR1593" s="742" t="s">
        <v>748</v>
      </c>
      <c r="AS1593" s="775" t="s">
        <v>11601</v>
      </c>
      <c r="AT1593" s="742"/>
      <c r="AU1593" s="743">
        <v>44131</v>
      </c>
      <c r="AV1593" s="743">
        <v>45956</v>
      </c>
      <c r="AW1593" s="744" t="s">
        <v>4840</v>
      </c>
      <c r="AX1593" s="743">
        <v>44131</v>
      </c>
      <c r="AY1593" s="712" t="s">
        <v>869</v>
      </c>
      <c r="AZ1593" s="775" t="s">
        <v>737</v>
      </c>
      <c r="BA1593" s="791"/>
      <c r="BB1593" s="791" t="s">
        <v>11602</v>
      </c>
      <c r="BC1593" s="793"/>
      <c r="BD1593" s="793"/>
      <c r="BE1593" s="776" t="s">
        <v>4081</v>
      </c>
      <c r="BF1593" s="785" t="s">
        <v>826</v>
      </c>
      <c r="BG1593" s="746" t="s">
        <v>737</v>
      </c>
      <c r="BH1593" s="746"/>
      <c r="BI1593" s="747"/>
    </row>
    <row r="1594" spans="1:61" ht="40.15" customHeight="1">
      <c r="A1594" s="749">
        <v>330057746</v>
      </c>
      <c r="B1594" s="825">
        <v>33</v>
      </c>
      <c r="C1594" s="734" t="s">
        <v>857</v>
      </c>
      <c r="D1594" s="752"/>
      <c r="E1594" s="753" t="s">
        <v>1411</v>
      </c>
      <c r="F1594" s="752"/>
      <c r="G1594" s="736" t="s">
        <v>747</v>
      </c>
      <c r="H1594" s="754" t="s">
        <v>748</v>
      </c>
      <c r="I1594" s="755">
        <v>500</v>
      </c>
      <c r="J1594" s="756" t="s">
        <v>749</v>
      </c>
      <c r="K1594" s="757" t="s">
        <v>11603</v>
      </c>
      <c r="L1594" s="758">
        <v>330023789</v>
      </c>
      <c r="M1594" s="733" t="s">
        <v>11604</v>
      </c>
      <c r="N1594" s="769" t="s">
        <v>11605</v>
      </c>
      <c r="O1594" s="734" t="s">
        <v>11606</v>
      </c>
      <c r="P1594" s="760"/>
      <c r="Q1594" s="736"/>
      <c r="R1594" s="736">
        <v>33120</v>
      </c>
      <c r="S1594" s="761" t="s">
        <v>1956</v>
      </c>
      <c r="T1594" s="728" t="s">
        <v>722</v>
      </c>
      <c r="U1594" s="737" t="s">
        <v>11607</v>
      </c>
      <c r="V1594" s="736" t="s">
        <v>4340</v>
      </c>
      <c r="W1594" s="736" t="s">
        <v>11608</v>
      </c>
      <c r="X1594" s="736" t="s">
        <v>11609</v>
      </c>
      <c r="Y1594" s="736" t="s">
        <v>954</v>
      </c>
      <c r="Z1594" s="736" t="s">
        <v>11610</v>
      </c>
      <c r="AA1594" s="736"/>
      <c r="AB1594" s="734" t="s">
        <v>11611</v>
      </c>
      <c r="AC1594" s="736" t="s">
        <v>11612</v>
      </c>
      <c r="AD1594" s="736">
        <v>33000</v>
      </c>
      <c r="AE1594" s="734" t="s">
        <v>1064</v>
      </c>
      <c r="AF1594" s="736" t="s">
        <v>11613</v>
      </c>
      <c r="AG1594" s="736"/>
      <c r="AH1594" s="736"/>
      <c r="AI1594" s="736"/>
      <c r="AJ1594" s="736"/>
      <c r="AK1594" s="736"/>
      <c r="AL1594" s="736"/>
      <c r="AM1594" s="763"/>
      <c r="AN1594" s="738"/>
      <c r="AO1594" s="764"/>
      <c r="AP1594" s="691" t="s">
        <v>734</v>
      </c>
      <c r="AQ1594" s="691" t="s">
        <v>737</v>
      </c>
      <c r="AR1594" s="691"/>
      <c r="AS1594" s="752"/>
      <c r="AT1594" s="691"/>
      <c r="AU1594" s="765" t="s">
        <v>763</v>
      </c>
      <c r="AV1594" s="765" t="s">
        <v>763</v>
      </c>
      <c r="AW1594" s="766" t="s">
        <v>763</v>
      </c>
      <c r="AX1594" s="765"/>
      <c r="AY1594" s="691"/>
      <c r="AZ1594" s="752"/>
      <c r="BA1594" s="734"/>
      <c r="BB1594" s="736"/>
      <c r="BC1594" s="736"/>
      <c r="BD1594" s="736"/>
      <c r="BE1594" s="734" t="s">
        <v>765</v>
      </c>
      <c r="BF1594" s="753" t="s">
        <v>1942</v>
      </c>
      <c r="BG1594" s="746" t="s">
        <v>737</v>
      </c>
      <c r="BH1594" s="746"/>
      <c r="BI1594" s="747"/>
    </row>
    <row r="1595" spans="1:61" ht="40.15" customHeight="1">
      <c r="A1595" s="749">
        <v>330798695</v>
      </c>
      <c r="B1595" s="825">
        <v>33</v>
      </c>
      <c r="C1595" s="734" t="s">
        <v>857</v>
      </c>
      <c r="D1595" s="899"/>
      <c r="E1595" s="753" t="s">
        <v>1411</v>
      </c>
      <c r="F1595" s="752"/>
      <c r="G1595" s="736" t="s">
        <v>747</v>
      </c>
      <c r="H1595" s="754" t="s">
        <v>748</v>
      </c>
      <c r="I1595" s="755">
        <v>500</v>
      </c>
      <c r="J1595" s="756" t="s">
        <v>749</v>
      </c>
      <c r="K1595" s="757" t="s">
        <v>11614</v>
      </c>
      <c r="L1595" s="758">
        <v>330023789</v>
      </c>
      <c r="M1595" s="733" t="s">
        <v>11604</v>
      </c>
      <c r="N1595" s="769" t="s">
        <v>11605</v>
      </c>
      <c r="O1595" s="734" t="s">
        <v>11615</v>
      </c>
      <c r="P1595" s="760"/>
      <c r="Q1595" s="736"/>
      <c r="R1595" s="736">
        <v>33250</v>
      </c>
      <c r="S1595" s="761" t="s">
        <v>1088</v>
      </c>
      <c r="T1595" s="728" t="s">
        <v>722</v>
      </c>
      <c r="U1595" s="737" t="s">
        <v>11616</v>
      </c>
      <c r="V1595" s="736"/>
      <c r="W1595" s="736"/>
      <c r="X1595" s="736"/>
      <c r="Y1595" s="736"/>
      <c r="Z1595" s="736" t="s">
        <v>11617</v>
      </c>
      <c r="AA1595" s="736"/>
      <c r="AB1595" s="734" t="s">
        <v>11611</v>
      </c>
      <c r="AC1595" s="736" t="s">
        <v>11612</v>
      </c>
      <c r="AD1595" s="736">
        <v>33000</v>
      </c>
      <c r="AE1595" s="734" t="s">
        <v>1064</v>
      </c>
      <c r="AF1595" s="736" t="s">
        <v>11613</v>
      </c>
      <c r="AG1595" s="736"/>
      <c r="AH1595" s="736"/>
      <c r="AI1595" s="736"/>
      <c r="AJ1595" s="736"/>
      <c r="AK1595" s="736"/>
      <c r="AL1595" s="736"/>
      <c r="AM1595" s="763"/>
      <c r="AN1595" s="738"/>
      <c r="AO1595" s="764"/>
      <c r="AP1595" s="691" t="s">
        <v>734</v>
      </c>
      <c r="AQ1595" s="691" t="s">
        <v>737</v>
      </c>
      <c r="AR1595" s="691"/>
      <c r="AS1595" s="752"/>
      <c r="AT1595" s="691"/>
      <c r="AU1595" s="765" t="s">
        <v>763</v>
      </c>
      <c r="AV1595" s="765" t="s">
        <v>763</v>
      </c>
      <c r="AW1595" s="766" t="s">
        <v>763</v>
      </c>
      <c r="AX1595" s="765"/>
      <c r="AY1595" s="691"/>
      <c r="AZ1595" s="752"/>
      <c r="BA1595" s="734"/>
      <c r="BB1595" s="734" t="s">
        <v>11618</v>
      </c>
      <c r="BC1595" s="736"/>
      <c r="BD1595" s="736"/>
      <c r="BE1595" s="767" t="s">
        <v>1941</v>
      </c>
      <c r="BF1595" s="753" t="s">
        <v>1942</v>
      </c>
      <c r="BG1595" s="746" t="s">
        <v>737</v>
      </c>
      <c r="BH1595" s="746"/>
      <c r="BI1595" s="747"/>
    </row>
    <row r="1596" spans="1:61" ht="49.5" customHeight="1">
      <c r="A1596" s="749">
        <v>330799404</v>
      </c>
      <c r="B1596" s="825">
        <v>33</v>
      </c>
      <c r="C1596" s="734" t="s">
        <v>857</v>
      </c>
      <c r="D1596" s="752"/>
      <c r="E1596" s="753" t="s">
        <v>1411</v>
      </c>
      <c r="F1596" s="752"/>
      <c r="G1596" s="736" t="s">
        <v>747</v>
      </c>
      <c r="H1596" s="754" t="s">
        <v>748</v>
      </c>
      <c r="I1596" s="755">
        <v>500</v>
      </c>
      <c r="J1596" s="756" t="s">
        <v>749</v>
      </c>
      <c r="K1596" s="757" t="s">
        <v>11619</v>
      </c>
      <c r="L1596" s="758">
        <v>330023789</v>
      </c>
      <c r="M1596" s="733" t="s">
        <v>11604</v>
      </c>
      <c r="N1596" s="769" t="s">
        <v>11605</v>
      </c>
      <c r="O1596" s="734" t="s">
        <v>11620</v>
      </c>
      <c r="P1596" s="760"/>
      <c r="Q1596" s="736"/>
      <c r="R1596" s="736">
        <v>33000</v>
      </c>
      <c r="S1596" s="761" t="s">
        <v>1064</v>
      </c>
      <c r="T1596" s="728" t="s">
        <v>722</v>
      </c>
      <c r="U1596" s="737" t="s">
        <v>11621</v>
      </c>
      <c r="V1596" s="736" t="s">
        <v>724</v>
      </c>
      <c r="W1596" s="736" t="s">
        <v>11622</v>
      </c>
      <c r="X1596" s="736" t="s">
        <v>7843</v>
      </c>
      <c r="Y1596" s="736" t="s">
        <v>727</v>
      </c>
      <c r="Z1596" s="736" t="s">
        <v>11623</v>
      </c>
      <c r="AA1596" s="736"/>
      <c r="AB1596" s="734" t="s">
        <v>11611</v>
      </c>
      <c r="AC1596" s="736" t="s">
        <v>11612</v>
      </c>
      <c r="AD1596" s="736">
        <v>33000</v>
      </c>
      <c r="AE1596" s="734" t="s">
        <v>1064</v>
      </c>
      <c r="AF1596" s="736" t="s">
        <v>11613</v>
      </c>
      <c r="AG1596" s="736"/>
      <c r="AH1596" s="736"/>
      <c r="AI1596" s="736"/>
      <c r="AJ1596" s="736"/>
      <c r="AK1596" s="736"/>
      <c r="AL1596" s="736"/>
      <c r="AM1596" s="763"/>
      <c r="AN1596" s="738"/>
      <c r="AO1596" s="764"/>
      <c r="AP1596" s="691" t="s">
        <v>734</v>
      </c>
      <c r="AQ1596" s="691" t="s">
        <v>737</v>
      </c>
      <c r="AR1596" s="691"/>
      <c r="AS1596" s="752"/>
      <c r="AT1596" s="691"/>
      <c r="AU1596" s="765" t="s">
        <v>763</v>
      </c>
      <c r="AV1596" s="765" t="s">
        <v>763</v>
      </c>
      <c r="AW1596" s="766" t="s">
        <v>763</v>
      </c>
      <c r="AX1596" s="765"/>
      <c r="AY1596" s="691"/>
      <c r="AZ1596" s="752"/>
      <c r="BA1596" s="734"/>
      <c r="BB1596" s="736"/>
      <c r="BC1596" s="736"/>
      <c r="BD1596" s="736"/>
      <c r="BE1596" s="734" t="s">
        <v>855</v>
      </c>
      <c r="BF1596" s="753" t="s">
        <v>1942</v>
      </c>
      <c r="BG1596" s="746" t="s">
        <v>737</v>
      </c>
      <c r="BH1596" s="746"/>
      <c r="BI1596" s="747"/>
    </row>
    <row r="1597" spans="1:61" ht="51" customHeight="1">
      <c r="A1597" s="749">
        <v>470001819</v>
      </c>
      <c r="B1597" s="849">
        <v>47</v>
      </c>
      <c r="C1597" s="727" t="s">
        <v>999</v>
      </c>
      <c r="D1597" s="727"/>
      <c r="E1597" s="753" t="s">
        <v>1714</v>
      </c>
      <c r="F1597" s="753"/>
      <c r="G1597" s="736" t="s">
        <v>747</v>
      </c>
      <c r="H1597" s="754" t="s">
        <v>748</v>
      </c>
      <c r="I1597" s="755">
        <v>500</v>
      </c>
      <c r="J1597" s="756" t="s">
        <v>749</v>
      </c>
      <c r="K1597" s="757" t="s">
        <v>11624</v>
      </c>
      <c r="L1597" s="758">
        <v>330023789</v>
      </c>
      <c r="M1597" s="733" t="s">
        <v>11604</v>
      </c>
      <c r="N1597" s="769" t="s">
        <v>11605</v>
      </c>
      <c r="O1597" s="734" t="s">
        <v>11625</v>
      </c>
      <c r="P1597" s="760"/>
      <c r="Q1597" s="736"/>
      <c r="R1597" s="736">
        <v>47000</v>
      </c>
      <c r="S1597" s="761" t="s">
        <v>2245</v>
      </c>
      <c r="T1597" s="728" t="s">
        <v>722</v>
      </c>
      <c r="U1597" s="737" t="s">
        <v>11626</v>
      </c>
      <c r="V1597" s="736"/>
      <c r="W1597" s="736"/>
      <c r="X1597" s="736"/>
      <c r="Y1597" s="736"/>
      <c r="Z1597" s="736" t="s">
        <v>11627</v>
      </c>
      <c r="AA1597" s="736"/>
      <c r="AB1597" s="734" t="s">
        <v>11628</v>
      </c>
      <c r="AC1597" s="736"/>
      <c r="AD1597" s="736">
        <v>33000</v>
      </c>
      <c r="AE1597" s="734" t="s">
        <v>1064</v>
      </c>
      <c r="AF1597" s="736" t="s">
        <v>11613</v>
      </c>
      <c r="AG1597" s="736"/>
      <c r="AH1597" s="736"/>
      <c r="AI1597" s="736"/>
      <c r="AJ1597" s="736"/>
      <c r="AK1597" s="736"/>
      <c r="AL1597" s="736"/>
      <c r="AM1597" s="763"/>
      <c r="AN1597" s="738"/>
      <c r="AO1597" s="764"/>
      <c r="AP1597" s="691" t="s">
        <v>734</v>
      </c>
      <c r="AQ1597" s="691" t="s">
        <v>737</v>
      </c>
      <c r="AR1597" s="691"/>
      <c r="AS1597" s="752"/>
      <c r="AT1597" s="691"/>
      <c r="AU1597" s="765" t="s">
        <v>763</v>
      </c>
      <c r="AV1597" s="765" t="s">
        <v>763</v>
      </c>
      <c r="AW1597" s="766" t="s">
        <v>763</v>
      </c>
      <c r="AX1597" s="765"/>
      <c r="AY1597" s="691"/>
      <c r="AZ1597" s="752"/>
      <c r="BA1597" s="734"/>
      <c r="BB1597" s="736"/>
      <c r="BC1597" s="736"/>
      <c r="BD1597" s="736"/>
      <c r="BE1597" s="734" t="s">
        <v>1358</v>
      </c>
      <c r="BF1597" s="794" t="s">
        <v>1723</v>
      </c>
      <c r="BG1597" s="746" t="s">
        <v>737</v>
      </c>
      <c r="BH1597" s="746"/>
      <c r="BI1597" s="747"/>
    </row>
    <row r="1598" spans="1:61" ht="40.15" customHeight="1">
      <c r="A1598" s="749">
        <v>330051129</v>
      </c>
      <c r="B1598" s="825">
        <v>33</v>
      </c>
      <c r="C1598" s="734" t="s">
        <v>857</v>
      </c>
      <c r="D1598" s="752"/>
      <c r="E1598" s="753" t="s">
        <v>1411</v>
      </c>
      <c r="F1598" s="752"/>
      <c r="G1598" s="736" t="s">
        <v>747</v>
      </c>
      <c r="H1598" s="754" t="s">
        <v>748</v>
      </c>
      <c r="I1598" s="755">
        <v>500</v>
      </c>
      <c r="J1598" s="756" t="s">
        <v>749</v>
      </c>
      <c r="K1598" s="757" t="s">
        <v>11629</v>
      </c>
      <c r="L1598" s="1110">
        <v>330791666</v>
      </c>
      <c r="M1598" s="1089" t="s">
        <v>5705</v>
      </c>
      <c r="N1598" s="873" t="s">
        <v>11605</v>
      </c>
      <c r="O1598" s="734" t="s">
        <v>11630</v>
      </c>
      <c r="P1598" s="760"/>
      <c r="Q1598" s="736"/>
      <c r="R1598" s="736">
        <v>33000</v>
      </c>
      <c r="S1598" s="761" t="s">
        <v>1064</v>
      </c>
      <c r="T1598" s="728" t="s">
        <v>5380</v>
      </c>
      <c r="U1598" s="737" t="s">
        <v>11631</v>
      </c>
      <c r="V1598" s="736" t="s">
        <v>724</v>
      </c>
      <c r="W1598" s="736" t="s">
        <v>11632</v>
      </c>
      <c r="X1598" s="736" t="s">
        <v>11633</v>
      </c>
      <c r="Y1598" s="736" t="s">
        <v>727</v>
      </c>
      <c r="Z1598" s="736" t="s">
        <v>11634</v>
      </c>
      <c r="AA1598" s="736"/>
      <c r="AB1598" s="734" t="s">
        <v>5714</v>
      </c>
      <c r="AC1598" s="736"/>
      <c r="AD1598" s="736">
        <v>33077</v>
      </c>
      <c r="AE1598" s="734" t="s">
        <v>1559</v>
      </c>
      <c r="AF1598" s="736" t="s">
        <v>5715</v>
      </c>
      <c r="AG1598" s="736"/>
      <c r="AH1598" s="736"/>
      <c r="AI1598" s="736"/>
      <c r="AJ1598" s="736"/>
      <c r="AK1598" s="736"/>
      <c r="AL1598" s="736"/>
      <c r="AM1598" s="763"/>
      <c r="AN1598" s="738"/>
      <c r="AO1598" s="764"/>
      <c r="AP1598" s="691" t="s">
        <v>734</v>
      </c>
      <c r="AQ1598" s="691" t="s">
        <v>737</v>
      </c>
      <c r="AR1598" s="691"/>
      <c r="AS1598" s="752"/>
      <c r="AT1598" s="691"/>
      <c r="AU1598" s="765" t="s">
        <v>763</v>
      </c>
      <c r="AV1598" s="765" t="s">
        <v>763</v>
      </c>
      <c r="AW1598" s="766" t="s">
        <v>763</v>
      </c>
      <c r="AX1598" s="765"/>
      <c r="AY1598" s="691"/>
      <c r="AZ1598" s="752"/>
      <c r="BA1598" s="734"/>
      <c r="BB1598" s="736"/>
      <c r="BC1598" s="736"/>
      <c r="BD1598" s="736"/>
      <c r="BE1598" s="734" t="s">
        <v>765</v>
      </c>
      <c r="BF1598" s="753" t="s">
        <v>1942</v>
      </c>
      <c r="BG1598" s="746" t="s">
        <v>737</v>
      </c>
      <c r="BH1598" s="746"/>
      <c r="BI1598" s="747"/>
    </row>
    <row r="1599" spans="1:61" ht="40.15" customHeight="1">
      <c r="A1599" s="749">
        <v>470010455</v>
      </c>
      <c r="B1599" s="849">
        <v>47</v>
      </c>
      <c r="C1599" s="751" t="s">
        <v>1787</v>
      </c>
      <c r="D1599" s="833"/>
      <c r="E1599" s="753" t="s">
        <v>1714</v>
      </c>
      <c r="F1599" s="753"/>
      <c r="G1599" s="736" t="s">
        <v>747</v>
      </c>
      <c r="H1599" s="754" t="s">
        <v>748</v>
      </c>
      <c r="I1599" s="755">
        <v>500</v>
      </c>
      <c r="J1599" s="756" t="s">
        <v>749</v>
      </c>
      <c r="K1599" s="757" t="s">
        <v>11635</v>
      </c>
      <c r="L1599" s="758">
        <v>470001645</v>
      </c>
      <c r="M1599" s="733" t="s">
        <v>11636</v>
      </c>
      <c r="N1599" s="769" t="s">
        <v>11637</v>
      </c>
      <c r="O1599" s="734" t="s">
        <v>11638</v>
      </c>
      <c r="P1599" s="760"/>
      <c r="Q1599" s="736"/>
      <c r="R1599" s="736">
        <v>47370</v>
      </c>
      <c r="S1599" s="761" t="s">
        <v>2461</v>
      </c>
      <c r="T1599" s="728" t="s">
        <v>6571</v>
      </c>
      <c r="U1599" s="737" t="s">
        <v>11639</v>
      </c>
      <c r="V1599" s="736" t="s">
        <v>813</v>
      </c>
      <c r="W1599" s="736" t="s">
        <v>11640</v>
      </c>
      <c r="X1599" s="736" t="s">
        <v>4415</v>
      </c>
      <c r="Y1599" s="736" t="s">
        <v>954</v>
      </c>
      <c r="Z1599" s="736" t="s">
        <v>11641</v>
      </c>
      <c r="AA1599" s="736"/>
      <c r="AB1599" s="734" t="s">
        <v>11638</v>
      </c>
      <c r="AC1599" s="736"/>
      <c r="AD1599" s="736">
        <v>47370</v>
      </c>
      <c r="AE1599" s="734" t="s">
        <v>11642</v>
      </c>
      <c r="AF1599" s="736" t="s">
        <v>11641</v>
      </c>
      <c r="AG1599" s="736"/>
      <c r="AH1599" s="736"/>
      <c r="AI1599" s="736"/>
      <c r="AJ1599" s="736"/>
      <c r="AK1599" s="736"/>
      <c r="AL1599" s="736"/>
      <c r="AM1599" s="763"/>
      <c r="AN1599" s="738"/>
      <c r="AO1599" s="764"/>
      <c r="AP1599" s="691" t="s">
        <v>734</v>
      </c>
      <c r="AQ1599" s="691" t="s">
        <v>737</v>
      </c>
      <c r="AR1599" s="691"/>
      <c r="AS1599" s="752"/>
      <c r="AT1599" s="691"/>
      <c r="AU1599" s="765" t="s">
        <v>763</v>
      </c>
      <c r="AV1599" s="765" t="s">
        <v>763</v>
      </c>
      <c r="AW1599" s="766" t="s">
        <v>763</v>
      </c>
      <c r="AX1599" s="765"/>
      <c r="AY1599" s="691"/>
      <c r="AZ1599" s="752"/>
      <c r="BA1599" s="734"/>
      <c r="BB1599" s="736"/>
      <c r="BC1599" s="736"/>
      <c r="BD1599" s="736"/>
      <c r="BE1599" s="734" t="s">
        <v>1451</v>
      </c>
      <c r="BF1599" s="794" t="s">
        <v>1723</v>
      </c>
      <c r="BG1599" s="746" t="s">
        <v>737</v>
      </c>
      <c r="BH1599" s="746"/>
      <c r="BI1599" s="747"/>
    </row>
    <row r="1600" spans="1:61" ht="40.15" customHeight="1">
      <c r="A1600" s="749">
        <v>400789756</v>
      </c>
      <c r="B1600" s="827">
        <v>40</v>
      </c>
      <c r="C1600" s="751" t="s">
        <v>1524</v>
      </c>
      <c r="D1600" s="752"/>
      <c r="E1600" s="753" t="s">
        <v>1149</v>
      </c>
      <c r="F1600" s="752"/>
      <c r="G1600" s="736" t="s">
        <v>747</v>
      </c>
      <c r="H1600" s="754" t="s">
        <v>748</v>
      </c>
      <c r="I1600" s="755">
        <v>500</v>
      </c>
      <c r="J1600" s="756" t="s">
        <v>749</v>
      </c>
      <c r="K1600" s="757" t="s">
        <v>11643</v>
      </c>
      <c r="L1600" s="758">
        <v>400006177</v>
      </c>
      <c r="M1600" s="733" t="s">
        <v>11644</v>
      </c>
      <c r="N1600" s="769" t="s">
        <v>11645</v>
      </c>
      <c r="O1600" s="734" t="s">
        <v>11646</v>
      </c>
      <c r="P1600" s="760"/>
      <c r="Q1600" s="736"/>
      <c r="R1600" s="736">
        <v>40390</v>
      </c>
      <c r="S1600" s="761" t="s">
        <v>4086</v>
      </c>
      <c r="T1600" s="728" t="s">
        <v>2084</v>
      </c>
      <c r="U1600" s="737" t="s">
        <v>11647</v>
      </c>
      <c r="V1600" s="736"/>
      <c r="W1600" s="736"/>
      <c r="X1600" s="736"/>
      <c r="Y1600" s="736"/>
      <c r="Z1600" s="736" t="s">
        <v>11648</v>
      </c>
      <c r="AA1600" s="736"/>
      <c r="AB1600" s="734" t="s">
        <v>11649</v>
      </c>
      <c r="AC1600" s="736"/>
      <c r="AD1600" s="736">
        <v>40390</v>
      </c>
      <c r="AE1600" s="734" t="s">
        <v>4089</v>
      </c>
      <c r="AF1600" s="736" t="s">
        <v>11648</v>
      </c>
      <c r="AG1600" s="736"/>
      <c r="AH1600" s="736"/>
      <c r="AI1600" s="736"/>
      <c r="AJ1600" s="736"/>
      <c r="AK1600" s="736"/>
      <c r="AL1600" s="736"/>
      <c r="AM1600" s="763"/>
      <c r="AN1600" s="738"/>
      <c r="AO1600" s="764"/>
      <c r="AP1600" s="691" t="s">
        <v>734</v>
      </c>
      <c r="AQ1600" s="691" t="s">
        <v>737</v>
      </c>
      <c r="AR1600" s="691"/>
      <c r="AS1600" s="752"/>
      <c r="AT1600" s="691"/>
      <c r="AU1600" s="765" t="s">
        <v>763</v>
      </c>
      <c r="AV1600" s="765" t="s">
        <v>763</v>
      </c>
      <c r="AW1600" s="766" t="s">
        <v>764</v>
      </c>
      <c r="AX1600" s="765"/>
      <c r="AY1600" s="691"/>
      <c r="AZ1600" s="752"/>
      <c r="BA1600" s="773" t="s">
        <v>3981</v>
      </c>
      <c r="BB1600" s="736"/>
      <c r="BC1600" s="736"/>
      <c r="BD1600" s="736"/>
      <c r="BE1600" s="767" t="s">
        <v>1579</v>
      </c>
      <c r="BF1600" s="794" t="s">
        <v>902</v>
      </c>
      <c r="BG1600" s="746" t="s">
        <v>737</v>
      </c>
      <c r="BH1600" s="746"/>
      <c r="BI1600" s="747"/>
    </row>
    <row r="1601" spans="1:61" ht="65.25" customHeight="1">
      <c r="A1601" s="846">
        <v>790000285</v>
      </c>
      <c r="B1601" s="784">
        <v>79</v>
      </c>
      <c r="C1601" s="751" t="s">
        <v>884</v>
      </c>
      <c r="D1601" s="753"/>
      <c r="E1601" s="753" t="s">
        <v>826</v>
      </c>
      <c r="F1601" s="785"/>
      <c r="G1601" s="754" t="s">
        <v>747</v>
      </c>
      <c r="H1601" s="754" t="s">
        <v>748</v>
      </c>
      <c r="I1601" s="847">
        <v>500</v>
      </c>
      <c r="J1601" s="843" t="s">
        <v>749</v>
      </c>
      <c r="K1601" s="848" t="s">
        <v>11650</v>
      </c>
      <c r="L1601" s="786">
        <v>790000509</v>
      </c>
      <c r="M1601" s="733" t="s">
        <v>11651</v>
      </c>
      <c r="N1601" s="769" t="s">
        <v>11652</v>
      </c>
      <c r="O1601" s="734" t="s">
        <v>11653</v>
      </c>
      <c r="P1601" s="734" t="s">
        <v>8069</v>
      </c>
      <c r="Q1601" s="760"/>
      <c r="R1601" s="736">
        <v>79150</v>
      </c>
      <c r="S1601" s="760" t="s">
        <v>11654</v>
      </c>
      <c r="T1601" s="728" t="s">
        <v>6571</v>
      </c>
      <c r="U1601" s="737" t="s">
        <v>11655</v>
      </c>
      <c r="V1601" s="736"/>
      <c r="W1601" s="734"/>
      <c r="X1601" s="736"/>
      <c r="Y1601" s="736"/>
      <c r="Z1601" s="736" t="s">
        <v>11656</v>
      </c>
      <c r="AA1601" s="1111" t="s">
        <v>11657</v>
      </c>
      <c r="AB1601" s="734" t="s">
        <v>11653</v>
      </c>
      <c r="AC1601" s="736" t="s">
        <v>8069</v>
      </c>
      <c r="AD1601" s="736">
        <v>79150</v>
      </c>
      <c r="AE1601" s="734" t="s">
        <v>11654</v>
      </c>
      <c r="AF1601" s="736" t="s">
        <v>11656</v>
      </c>
      <c r="AG1601" s="853"/>
      <c r="AH1601" s="853"/>
      <c r="AI1601" s="853"/>
      <c r="AJ1601" s="853"/>
      <c r="AK1601" s="853"/>
      <c r="AL1601" s="853"/>
      <c r="AM1601" s="763"/>
      <c r="AN1601" s="738"/>
      <c r="AO1601" s="739"/>
      <c r="AP1601" s="691" t="s">
        <v>734</v>
      </c>
      <c r="AQ1601" s="775" t="s">
        <v>734</v>
      </c>
      <c r="AR1601" s="742" t="s">
        <v>748</v>
      </c>
      <c r="AS1601" s="775" t="s">
        <v>11658</v>
      </c>
      <c r="AT1601" s="897" t="s">
        <v>11659</v>
      </c>
      <c r="AU1601" s="743">
        <v>43818</v>
      </c>
      <c r="AV1601" s="743">
        <v>45644</v>
      </c>
      <c r="AW1601" s="744">
        <v>79</v>
      </c>
      <c r="AX1601" s="743">
        <v>43818</v>
      </c>
      <c r="AY1601" s="712" t="s">
        <v>869</v>
      </c>
      <c r="AZ1601" s="775" t="s">
        <v>734</v>
      </c>
      <c r="BA1601" s="791" t="s">
        <v>11660</v>
      </c>
      <c r="BB1601" s="791" t="s">
        <v>11661</v>
      </c>
      <c r="BC1601" s="793"/>
      <c r="BD1601" s="793"/>
      <c r="BE1601" s="776" t="s">
        <v>4081</v>
      </c>
      <c r="BF1601" s="785" t="s">
        <v>826</v>
      </c>
      <c r="BG1601" s="746" t="s">
        <v>737</v>
      </c>
      <c r="BH1601" s="746"/>
      <c r="BI1601" s="747"/>
    </row>
    <row r="1602" spans="1:61" ht="40.15" customHeight="1">
      <c r="A1602" s="846">
        <v>790003768</v>
      </c>
      <c r="B1602" s="784">
        <v>79</v>
      </c>
      <c r="C1602" s="751" t="s">
        <v>884</v>
      </c>
      <c r="D1602" s="753"/>
      <c r="E1602" s="753" t="s">
        <v>826</v>
      </c>
      <c r="F1602" s="785"/>
      <c r="G1602" s="754" t="s">
        <v>747</v>
      </c>
      <c r="H1602" s="754" t="s">
        <v>748</v>
      </c>
      <c r="I1602" s="847">
        <v>500</v>
      </c>
      <c r="J1602" s="843" t="s">
        <v>749</v>
      </c>
      <c r="K1602" s="848" t="s">
        <v>11662</v>
      </c>
      <c r="L1602" s="786">
        <v>790000780</v>
      </c>
      <c r="M1602" s="733" t="s">
        <v>11663</v>
      </c>
      <c r="N1602" s="769" t="s">
        <v>11663</v>
      </c>
      <c r="O1602" s="734" t="s">
        <v>11664</v>
      </c>
      <c r="P1602" s="734"/>
      <c r="Q1602" s="760"/>
      <c r="R1602" s="736">
        <v>79250</v>
      </c>
      <c r="S1602" s="760" t="s">
        <v>6163</v>
      </c>
      <c r="T1602" s="728" t="s">
        <v>6571</v>
      </c>
      <c r="U1602" s="737" t="s">
        <v>11665</v>
      </c>
      <c r="V1602" s="736"/>
      <c r="W1602" s="734"/>
      <c r="X1602" s="736"/>
      <c r="Y1602" s="736"/>
      <c r="Z1602" s="736" t="s">
        <v>11666</v>
      </c>
      <c r="AA1602" s="734" t="s">
        <v>11657</v>
      </c>
      <c r="AB1602" s="734" t="s">
        <v>11664</v>
      </c>
      <c r="AC1602" s="736"/>
      <c r="AD1602" s="736">
        <v>79250</v>
      </c>
      <c r="AE1602" s="734" t="s">
        <v>6163</v>
      </c>
      <c r="AF1602" s="736" t="s">
        <v>11666</v>
      </c>
      <c r="AG1602" s="853"/>
      <c r="AH1602" s="853"/>
      <c r="AI1602" s="853"/>
      <c r="AJ1602" s="853"/>
      <c r="AK1602" s="853"/>
      <c r="AL1602" s="853"/>
      <c r="AM1602" s="763"/>
      <c r="AN1602" s="738"/>
      <c r="AO1602" s="772"/>
      <c r="AP1602" s="904" t="s">
        <v>734</v>
      </c>
      <c r="AQ1602" s="822" t="s">
        <v>734</v>
      </c>
      <c r="AR1602" s="742" t="s">
        <v>748</v>
      </c>
      <c r="AS1602" s="775" t="s">
        <v>11667</v>
      </c>
      <c r="AT1602" s="742" t="s">
        <v>11668</v>
      </c>
      <c r="AU1602" s="743">
        <v>47119</v>
      </c>
      <c r="AV1602" s="743">
        <v>46022</v>
      </c>
      <c r="AW1602" s="744">
        <v>79</v>
      </c>
      <c r="AX1602" s="743">
        <v>45604</v>
      </c>
      <c r="AY1602" s="712" t="s">
        <v>869</v>
      </c>
      <c r="AZ1602" s="775"/>
      <c r="BA1602" s="791" t="s">
        <v>11669</v>
      </c>
      <c r="BB1602" s="791" t="s">
        <v>11670</v>
      </c>
      <c r="BC1602" s="793"/>
      <c r="BD1602" s="793"/>
      <c r="BE1602" s="776" t="s">
        <v>4081</v>
      </c>
      <c r="BF1602" s="785" t="s">
        <v>826</v>
      </c>
      <c r="BG1602" s="746" t="s">
        <v>737</v>
      </c>
      <c r="BH1602" s="746"/>
      <c r="BI1602" s="747"/>
    </row>
    <row r="1603" spans="1:61" ht="40.15" customHeight="1">
      <c r="A1603" s="749">
        <v>470002064</v>
      </c>
      <c r="B1603" s="849">
        <v>47</v>
      </c>
      <c r="C1603" s="751" t="s">
        <v>1787</v>
      </c>
      <c r="D1603" s="833"/>
      <c r="E1603" s="753" t="s">
        <v>1714</v>
      </c>
      <c r="F1603" s="753"/>
      <c r="G1603" s="736" t="s">
        <v>747</v>
      </c>
      <c r="H1603" s="754" t="s">
        <v>748</v>
      </c>
      <c r="I1603" s="755">
        <v>500</v>
      </c>
      <c r="J1603" s="756" t="s">
        <v>749</v>
      </c>
      <c r="K1603" s="757" t="s">
        <v>11671</v>
      </c>
      <c r="L1603" s="758">
        <v>470000662</v>
      </c>
      <c r="M1603" s="733" t="s">
        <v>11672</v>
      </c>
      <c r="N1603" s="769" t="s">
        <v>11673</v>
      </c>
      <c r="O1603" s="734" t="s">
        <v>11674</v>
      </c>
      <c r="P1603" s="760"/>
      <c r="Q1603" s="736"/>
      <c r="R1603" s="736">
        <v>47160</v>
      </c>
      <c r="S1603" s="761" t="s">
        <v>11675</v>
      </c>
      <c r="T1603" s="728" t="s">
        <v>6571</v>
      </c>
      <c r="U1603" s="737" t="s">
        <v>11676</v>
      </c>
      <c r="V1603" s="736"/>
      <c r="W1603" s="736"/>
      <c r="X1603" s="736"/>
      <c r="Y1603" s="736"/>
      <c r="Z1603" s="736" t="s">
        <v>11677</v>
      </c>
      <c r="AA1603" s="736"/>
      <c r="AB1603" s="734" t="s">
        <v>11674</v>
      </c>
      <c r="AC1603" s="736"/>
      <c r="AD1603" s="736">
        <v>47160</v>
      </c>
      <c r="AE1603" s="734" t="s">
        <v>11675</v>
      </c>
      <c r="AF1603" s="736" t="s">
        <v>11677</v>
      </c>
      <c r="AG1603" s="736"/>
      <c r="AH1603" s="736"/>
      <c r="AI1603" s="736"/>
      <c r="AJ1603" s="736"/>
      <c r="AK1603" s="736"/>
      <c r="AL1603" s="736"/>
      <c r="AM1603" s="763"/>
      <c r="AN1603" s="738"/>
      <c r="AO1603" s="764"/>
      <c r="AP1603" s="691" t="s">
        <v>734</v>
      </c>
      <c r="AQ1603" s="691" t="s">
        <v>737</v>
      </c>
      <c r="AR1603" s="691"/>
      <c r="AS1603" s="752"/>
      <c r="AT1603" s="691"/>
      <c r="AU1603" s="765" t="s">
        <v>763</v>
      </c>
      <c r="AV1603" s="765" t="s">
        <v>763</v>
      </c>
      <c r="AW1603" s="766" t="s">
        <v>763</v>
      </c>
      <c r="AX1603" s="765"/>
      <c r="AY1603" s="691"/>
      <c r="AZ1603" s="752"/>
      <c r="BA1603" s="734"/>
      <c r="BB1603" s="736"/>
      <c r="BC1603" s="736"/>
      <c r="BD1603" s="736"/>
      <c r="BE1603" s="734" t="s">
        <v>1358</v>
      </c>
      <c r="BF1603" s="794" t="s">
        <v>1723</v>
      </c>
      <c r="BG1603" s="746" t="s">
        <v>737</v>
      </c>
      <c r="BH1603" s="746"/>
      <c r="BI1603" s="747"/>
    </row>
    <row r="1604" spans="1:61" ht="46.9" customHeight="1">
      <c r="A1604" s="749">
        <v>330782533</v>
      </c>
      <c r="B1604" s="825">
        <v>33</v>
      </c>
      <c r="C1604" s="751" t="s">
        <v>1358</v>
      </c>
      <c r="D1604" s="752"/>
      <c r="E1604" s="727" t="s">
        <v>1411</v>
      </c>
      <c r="F1604" s="899"/>
      <c r="G1604" s="736" t="s">
        <v>747</v>
      </c>
      <c r="H1604" s="754" t="s">
        <v>748</v>
      </c>
      <c r="I1604" s="755">
        <v>500</v>
      </c>
      <c r="J1604" s="756" t="s">
        <v>749</v>
      </c>
      <c r="K1604" s="778" t="s">
        <v>11678</v>
      </c>
      <c r="L1604" s="758">
        <v>330000878</v>
      </c>
      <c r="M1604" s="733" t="s">
        <v>4400</v>
      </c>
      <c r="N1604" s="769" t="s">
        <v>11679</v>
      </c>
      <c r="O1604" s="734" t="s">
        <v>11680</v>
      </c>
      <c r="P1604" s="734" t="s">
        <v>11681</v>
      </c>
      <c r="Q1604" s="736"/>
      <c r="R1604" s="736">
        <v>33350</v>
      </c>
      <c r="S1604" s="761" t="s">
        <v>11682</v>
      </c>
      <c r="T1604" s="728" t="s">
        <v>6571</v>
      </c>
      <c r="U1604" s="737" t="s">
        <v>11683</v>
      </c>
      <c r="V1604" s="736"/>
      <c r="W1604" s="736"/>
      <c r="X1604" s="736"/>
      <c r="Y1604" s="736"/>
      <c r="Z1604" s="736" t="s">
        <v>11684</v>
      </c>
      <c r="AA1604" s="736"/>
      <c r="AB1604" s="734" t="s">
        <v>11680</v>
      </c>
      <c r="AC1604" s="736" t="s">
        <v>11681</v>
      </c>
      <c r="AD1604" s="736">
        <v>33350</v>
      </c>
      <c r="AE1604" s="734" t="s">
        <v>11682</v>
      </c>
      <c r="AF1604" s="736" t="s">
        <v>11685</v>
      </c>
      <c r="AG1604" s="736"/>
      <c r="AH1604" s="736"/>
      <c r="AI1604" s="736"/>
      <c r="AJ1604" s="734"/>
      <c r="AK1604" s="736"/>
      <c r="AL1604" s="736"/>
      <c r="AM1604" s="763"/>
      <c r="AN1604" s="738"/>
      <c r="AO1604" s="739"/>
      <c r="AP1604" s="691" t="s">
        <v>734</v>
      </c>
      <c r="AQ1604" s="742" t="s">
        <v>734</v>
      </c>
      <c r="AR1604" s="742" t="s">
        <v>748</v>
      </c>
      <c r="AS1604" s="742" t="s">
        <v>11686</v>
      </c>
      <c r="AT1604" s="742"/>
      <c r="AU1604" s="743">
        <v>43384</v>
      </c>
      <c r="AV1604" s="743">
        <v>45270</v>
      </c>
      <c r="AW1604" s="744">
        <v>33</v>
      </c>
      <c r="AX1604" s="743">
        <v>43384</v>
      </c>
      <c r="AY1604" s="742" t="s">
        <v>869</v>
      </c>
      <c r="AZ1604" s="743"/>
      <c r="BA1604" s="734"/>
      <c r="BB1604" s="736"/>
      <c r="BC1604" s="736"/>
      <c r="BD1604" s="736"/>
      <c r="BE1604" s="734" t="s">
        <v>855</v>
      </c>
      <c r="BF1604" s="753" t="s">
        <v>1942</v>
      </c>
      <c r="BG1604" s="746" t="s">
        <v>737</v>
      </c>
      <c r="BH1604" s="746"/>
      <c r="BI1604" s="747"/>
    </row>
    <row r="1605" spans="1:61" ht="40.15" customHeight="1">
      <c r="A1605" s="749">
        <v>470002049</v>
      </c>
      <c r="B1605" s="849">
        <v>47</v>
      </c>
      <c r="C1605" s="727" t="s">
        <v>1787</v>
      </c>
      <c r="D1605" s="727"/>
      <c r="E1605" s="753" t="s">
        <v>1714</v>
      </c>
      <c r="F1605" s="753"/>
      <c r="G1605" s="736" t="s">
        <v>747</v>
      </c>
      <c r="H1605" s="754" t="s">
        <v>748</v>
      </c>
      <c r="I1605" s="755">
        <v>500</v>
      </c>
      <c r="J1605" s="756" t="s">
        <v>749</v>
      </c>
      <c r="K1605" s="757" t="s">
        <v>8488</v>
      </c>
      <c r="L1605" s="758">
        <v>470000647</v>
      </c>
      <c r="M1605" s="733" t="s">
        <v>11687</v>
      </c>
      <c r="N1605" s="769" t="s">
        <v>11687</v>
      </c>
      <c r="O1605" s="734" t="s">
        <v>11688</v>
      </c>
      <c r="P1605" s="760"/>
      <c r="Q1605" s="736"/>
      <c r="R1605" s="736">
        <v>47330</v>
      </c>
      <c r="S1605" s="761" t="s">
        <v>2279</v>
      </c>
      <c r="T1605" s="728" t="s">
        <v>6571</v>
      </c>
      <c r="U1605" s="737" t="s">
        <v>11689</v>
      </c>
      <c r="V1605" s="736"/>
      <c r="W1605" s="736"/>
      <c r="X1605" s="736"/>
      <c r="Y1605" s="736"/>
      <c r="Z1605" s="736" t="s">
        <v>11690</v>
      </c>
      <c r="AA1605" s="736"/>
      <c r="AB1605" s="734" t="s">
        <v>11688</v>
      </c>
      <c r="AC1605" s="736"/>
      <c r="AD1605" s="736">
        <v>47330</v>
      </c>
      <c r="AE1605" s="734" t="s">
        <v>2279</v>
      </c>
      <c r="AF1605" s="736" t="s">
        <v>11690</v>
      </c>
      <c r="AG1605" s="736"/>
      <c r="AH1605" s="736"/>
      <c r="AI1605" s="736"/>
      <c r="AJ1605" s="736"/>
      <c r="AK1605" s="736"/>
      <c r="AL1605" s="736"/>
      <c r="AM1605" s="763"/>
      <c r="AN1605" s="738"/>
      <c r="AO1605" s="764"/>
      <c r="AP1605" s="691" t="s">
        <v>734</v>
      </c>
      <c r="AQ1605" s="691" t="s">
        <v>737</v>
      </c>
      <c r="AR1605" s="691"/>
      <c r="AS1605" s="752"/>
      <c r="AT1605" s="691"/>
      <c r="AU1605" s="765" t="s">
        <v>763</v>
      </c>
      <c r="AV1605" s="765" t="s">
        <v>763</v>
      </c>
      <c r="AW1605" s="766" t="s">
        <v>763</v>
      </c>
      <c r="AX1605" s="765"/>
      <c r="AY1605" s="691"/>
      <c r="AZ1605" s="752"/>
      <c r="BA1605" s="734"/>
      <c r="BB1605" s="736"/>
      <c r="BC1605" s="736"/>
      <c r="BD1605" s="736"/>
      <c r="BE1605" s="734" t="s">
        <v>4700</v>
      </c>
      <c r="BF1605" s="794" t="s">
        <v>1723</v>
      </c>
      <c r="BG1605" s="746" t="s">
        <v>737</v>
      </c>
      <c r="BH1605" s="746"/>
      <c r="BI1605" s="747"/>
    </row>
    <row r="1606" spans="1:61" ht="40.15" customHeight="1">
      <c r="A1606" s="749">
        <v>470010620</v>
      </c>
      <c r="B1606" s="849">
        <v>47</v>
      </c>
      <c r="C1606" s="727" t="s">
        <v>1787</v>
      </c>
      <c r="D1606" s="727"/>
      <c r="E1606" s="753" t="s">
        <v>1714</v>
      </c>
      <c r="F1606" s="753"/>
      <c r="G1606" s="736" t="s">
        <v>827</v>
      </c>
      <c r="H1606" s="754" t="s">
        <v>748</v>
      </c>
      <c r="I1606" s="770">
        <v>354</v>
      </c>
      <c r="J1606" s="771" t="s">
        <v>771</v>
      </c>
      <c r="K1606" s="757" t="s">
        <v>11691</v>
      </c>
      <c r="L1606" s="758">
        <v>470000647</v>
      </c>
      <c r="M1606" s="733" t="s">
        <v>11687</v>
      </c>
      <c r="N1606" s="769" t="s">
        <v>11687</v>
      </c>
      <c r="O1606" s="798" t="s">
        <v>11692</v>
      </c>
      <c r="P1606" s="760"/>
      <c r="Q1606" s="736"/>
      <c r="R1606" s="736">
        <v>47330</v>
      </c>
      <c r="S1606" s="761" t="s">
        <v>2279</v>
      </c>
      <c r="T1606" s="728" t="s">
        <v>6571</v>
      </c>
      <c r="U1606" s="737" t="s">
        <v>11693</v>
      </c>
      <c r="V1606" s="736"/>
      <c r="W1606" s="736"/>
      <c r="X1606" s="736"/>
      <c r="Y1606" s="736"/>
      <c r="Z1606" s="736" t="s">
        <v>11690</v>
      </c>
      <c r="AA1606" s="736"/>
      <c r="AB1606" s="734" t="s">
        <v>11694</v>
      </c>
      <c r="AC1606" s="736"/>
      <c r="AD1606" s="736">
        <v>47330</v>
      </c>
      <c r="AE1606" s="734" t="s">
        <v>2279</v>
      </c>
      <c r="AF1606" s="736" t="s">
        <v>11690</v>
      </c>
      <c r="AG1606" s="736"/>
      <c r="AH1606" s="736"/>
      <c r="AI1606" s="736"/>
      <c r="AJ1606" s="736"/>
      <c r="AK1606" s="736"/>
      <c r="AL1606" s="736"/>
      <c r="AM1606" s="763"/>
      <c r="AN1606" s="738"/>
      <c r="AO1606" s="764"/>
      <c r="AP1606" s="839" t="s">
        <v>6638</v>
      </c>
      <c r="AQ1606" s="740" t="s">
        <v>737</v>
      </c>
      <c r="AR1606" s="691"/>
      <c r="AS1606" s="691"/>
      <c r="AT1606" s="740"/>
      <c r="AU1606" s="765" t="s">
        <v>763</v>
      </c>
      <c r="AV1606" s="765" t="s">
        <v>763</v>
      </c>
      <c r="AW1606" s="766" t="s">
        <v>763</v>
      </c>
      <c r="AX1606" s="765"/>
      <c r="AY1606" s="691"/>
      <c r="AZ1606" s="752"/>
      <c r="BA1606" s="734" t="s">
        <v>778</v>
      </c>
      <c r="BB1606" s="736"/>
      <c r="BC1606" s="736"/>
      <c r="BD1606" s="736"/>
      <c r="BE1606" s="734" t="s">
        <v>4700</v>
      </c>
      <c r="BF1606" s="794" t="s">
        <v>1723</v>
      </c>
      <c r="BG1606" s="746" t="s">
        <v>737</v>
      </c>
      <c r="BH1606" s="746"/>
      <c r="BI1606" s="747"/>
    </row>
    <row r="1607" spans="1:61" ht="40.15" customHeight="1">
      <c r="A1607" s="749">
        <v>330782616</v>
      </c>
      <c r="B1607" s="825">
        <v>33</v>
      </c>
      <c r="C1607" s="727" t="s">
        <v>825</v>
      </c>
      <c r="D1607" s="727"/>
      <c r="E1607" s="753" t="s">
        <v>1611</v>
      </c>
      <c r="F1607" s="826"/>
      <c r="G1607" s="736" t="s">
        <v>747</v>
      </c>
      <c r="H1607" s="754" t="s">
        <v>748</v>
      </c>
      <c r="I1607" s="755">
        <v>500</v>
      </c>
      <c r="J1607" s="756" t="s">
        <v>749</v>
      </c>
      <c r="K1607" s="757" t="s">
        <v>11695</v>
      </c>
      <c r="L1607" s="758">
        <v>330000944</v>
      </c>
      <c r="M1607" s="733" t="s">
        <v>11696</v>
      </c>
      <c r="N1607" s="769" t="s">
        <v>11697</v>
      </c>
      <c r="O1607" s="734" t="s">
        <v>11698</v>
      </c>
      <c r="P1607" s="760"/>
      <c r="Q1607" s="736"/>
      <c r="R1607" s="736">
        <v>33400</v>
      </c>
      <c r="S1607" s="761" t="s">
        <v>3052</v>
      </c>
      <c r="T1607" s="728" t="s">
        <v>6571</v>
      </c>
      <c r="U1607" s="737" t="s">
        <v>11699</v>
      </c>
      <c r="V1607" s="736" t="s">
        <v>724</v>
      </c>
      <c r="W1607" s="736" t="s">
        <v>11700</v>
      </c>
      <c r="X1607" s="736" t="s">
        <v>11701</v>
      </c>
      <c r="Y1607" s="736" t="s">
        <v>727</v>
      </c>
      <c r="Z1607" s="736" t="s">
        <v>11702</v>
      </c>
      <c r="AA1607" s="736"/>
      <c r="AB1607" s="734" t="s">
        <v>11698</v>
      </c>
      <c r="AC1607" s="736"/>
      <c r="AD1607" s="736">
        <v>33400</v>
      </c>
      <c r="AE1607" s="734" t="s">
        <v>3052</v>
      </c>
      <c r="AF1607" s="736" t="s">
        <v>11702</v>
      </c>
      <c r="AG1607" s="736"/>
      <c r="AH1607" s="736"/>
      <c r="AI1607" s="736"/>
      <c r="AJ1607" s="736"/>
      <c r="AK1607" s="736"/>
      <c r="AL1607" s="736"/>
      <c r="AM1607" s="763"/>
      <c r="AN1607" s="738"/>
      <c r="AO1607" s="764"/>
      <c r="AP1607" s="691" t="s">
        <v>734</v>
      </c>
      <c r="AQ1607" s="691" t="s">
        <v>737</v>
      </c>
      <c r="AR1607" s="691"/>
      <c r="AS1607" s="752"/>
      <c r="AT1607" s="691"/>
      <c r="AU1607" s="765" t="s">
        <v>763</v>
      </c>
      <c r="AV1607" s="765" t="s">
        <v>763</v>
      </c>
      <c r="AW1607" s="766" t="s">
        <v>763</v>
      </c>
      <c r="AX1607" s="765"/>
      <c r="AY1607" s="691"/>
      <c r="AZ1607" s="752"/>
      <c r="BA1607" s="734"/>
      <c r="BB1607" s="736"/>
      <c r="BC1607" s="736"/>
      <c r="BD1607" s="736"/>
      <c r="BE1607" s="767" t="s">
        <v>2501</v>
      </c>
      <c r="BF1607" s="753" t="s">
        <v>2502</v>
      </c>
      <c r="BG1607" s="746" t="s">
        <v>737</v>
      </c>
      <c r="BH1607" s="746"/>
      <c r="BI1607" s="747"/>
    </row>
    <row r="1608" spans="1:61" ht="40.15" customHeight="1">
      <c r="A1608" s="749">
        <v>330782541</v>
      </c>
      <c r="B1608" s="825">
        <v>33</v>
      </c>
      <c r="C1608" s="751" t="s">
        <v>857</v>
      </c>
      <c r="D1608" s="752"/>
      <c r="E1608" s="753" t="s">
        <v>1411</v>
      </c>
      <c r="F1608" s="752"/>
      <c r="G1608" s="736" t="s">
        <v>747</v>
      </c>
      <c r="H1608" s="754" t="s">
        <v>748</v>
      </c>
      <c r="I1608" s="755">
        <v>500</v>
      </c>
      <c r="J1608" s="756" t="s">
        <v>749</v>
      </c>
      <c r="K1608" s="757" t="s">
        <v>11703</v>
      </c>
      <c r="L1608" s="758">
        <v>330000886</v>
      </c>
      <c r="M1608" s="733" t="s">
        <v>4400</v>
      </c>
      <c r="N1608" s="769" t="s">
        <v>11704</v>
      </c>
      <c r="O1608" s="734" t="s">
        <v>11705</v>
      </c>
      <c r="P1608" s="760"/>
      <c r="Q1608" s="736"/>
      <c r="R1608" s="736">
        <v>33230</v>
      </c>
      <c r="S1608" s="761" t="s">
        <v>10080</v>
      </c>
      <c r="T1608" s="728" t="s">
        <v>6571</v>
      </c>
      <c r="U1608" s="737" t="s">
        <v>11706</v>
      </c>
      <c r="V1608" s="736"/>
      <c r="W1608" s="736"/>
      <c r="X1608" s="736"/>
      <c r="Y1608" s="736"/>
      <c r="Z1608" s="736" t="s">
        <v>11707</v>
      </c>
      <c r="AA1608" s="736"/>
      <c r="AB1608" s="734" t="s">
        <v>11708</v>
      </c>
      <c r="AC1608" s="736"/>
      <c r="AD1608" s="736">
        <v>33230</v>
      </c>
      <c r="AE1608" s="734" t="s">
        <v>10080</v>
      </c>
      <c r="AF1608" s="736" t="s">
        <v>11707</v>
      </c>
      <c r="AG1608" s="736"/>
      <c r="AH1608" s="736"/>
      <c r="AI1608" s="736"/>
      <c r="AJ1608" s="736"/>
      <c r="AK1608" s="736"/>
      <c r="AL1608" s="736"/>
      <c r="AM1608" s="763"/>
      <c r="AN1608" s="738"/>
      <c r="AO1608" s="764"/>
      <c r="AP1608" s="691" t="s">
        <v>734</v>
      </c>
      <c r="AQ1608" s="691" t="s">
        <v>737</v>
      </c>
      <c r="AR1608" s="691"/>
      <c r="AS1608" s="752"/>
      <c r="AT1608" s="691"/>
      <c r="AU1608" s="765" t="s">
        <v>763</v>
      </c>
      <c r="AV1608" s="765" t="s">
        <v>763</v>
      </c>
      <c r="AW1608" s="766" t="s">
        <v>763</v>
      </c>
      <c r="AX1608" s="765"/>
      <c r="AY1608" s="691"/>
      <c r="AZ1608" s="752"/>
      <c r="BA1608" s="734"/>
      <c r="BB1608" s="736"/>
      <c r="BC1608" s="736"/>
      <c r="BD1608" s="736"/>
      <c r="BE1608" s="767" t="s">
        <v>1949</v>
      </c>
      <c r="BF1608" s="979" t="s">
        <v>1942</v>
      </c>
      <c r="BG1608" s="746" t="s">
        <v>737</v>
      </c>
      <c r="BH1608" s="746"/>
      <c r="BI1608" s="747"/>
    </row>
    <row r="1609" spans="1:61" ht="57" customHeight="1">
      <c r="A1609" s="805">
        <v>160002093</v>
      </c>
      <c r="B1609" s="712">
        <v>16</v>
      </c>
      <c r="C1609" s="727" t="s">
        <v>842</v>
      </c>
      <c r="D1609" s="727"/>
      <c r="E1609" s="797" t="s">
        <v>927</v>
      </c>
      <c r="F1609" s="798"/>
      <c r="G1609" s="791" t="s">
        <v>747</v>
      </c>
      <c r="H1609" s="791" t="s">
        <v>748</v>
      </c>
      <c r="I1609" s="730">
        <v>500</v>
      </c>
      <c r="J1609" s="727" t="s">
        <v>749</v>
      </c>
      <c r="K1609" s="856" t="s">
        <v>11709</v>
      </c>
      <c r="L1609" s="800">
        <v>160000444</v>
      </c>
      <c r="M1609" s="733" t="s">
        <v>11710</v>
      </c>
      <c r="N1609" s="769" t="s">
        <v>11711</v>
      </c>
      <c r="O1609" s="734" t="s">
        <v>11712</v>
      </c>
      <c r="P1609" s="734"/>
      <c r="Q1609" s="760"/>
      <c r="R1609" s="736">
        <v>16390</v>
      </c>
      <c r="S1609" s="734" t="s">
        <v>11713</v>
      </c>
      <c r="T1609" s="728" t="s">
        <v>6571</v>
      </c>
      <c r="U1609" s="737" t="s">
        <v>11714</v>
      </c>
      <c r="V1609" s="798"/>
      <c r="W1609" s="798"/>
      <c r="X1609" s="798"/>
      <c r="Y1609" s="798"/>
      <c r="Z1609" s="734" t="s">
        <v>11715</v>
      </c>
      <c r="AA1609" s="808"/>
      <c r="AB1609" s="734" t="s">
        <v>11716</v>
      </c>
      <c r="AC1609" s="734"/>
      <c r="AD1609" s="734">
        <v>16390</v>
      </c>
      <c r="AE1609" s="734" t="s">
        <v>11713</v>
      </c>
      <c r="AF1609" s="734" t="s">
        <v>11715</v>
      </c>
      <c r="AG1609" s="798"/>
      <c r="AH1609" s="798"/>
      <c r="AI1609" s="798"/>
      <c r="AJ1609" s="798"/>
      <c r="AK1609" s="798"/>
      <c r="AL1609" s="798"/>
      <c r="AM1609" s="802"/>
      <c r="AN1609" s="738"/>
      <c r="AO1609" s="739"/>
      <c r="AP1609" s="691" t="s">
        <v>734</v>
      </c>
      <c r="AQ1609" s="718" t="s">
        <v>737</v>
      </c>
      <c r="AR1609" s="691"/>
      <c r="AS1609" s="740"/>
      <c r="AT1609" s="718"/>
      <c r="AU1609" s="765" t="s">
        <v>763</v>
      </c>
      <c r="AV1609" s="765" t="s">
        <v>763</v>
      </c>
      <c r="AW1609" s="766" t="s">
        <v>763</v>
      </c>
      <c r="AX1609" s="772"/>
      <c r="AY1609" s="740"/>
      <c r="AZ1609" s="740"/>
      <c r="BA1609" s="734"/>
      <c r="BB1609" s="734"/>
      <c r="BC1609" s="734"/>
      <c r="BD1609" s="734"/>
      <c r="BE1609" s="845" t="s">
        <v>1693</v>
      </c>
      <c r="BF1609" s="804" t="s">
        <v>947</v>
      </c>
      <c r="BG1609" s="746" t="s">
        <v>737</v>
      </c>
      <c r="BH1609" s="746"/>
      <c r="BI1609" s="747"/>
    </row>
    <row r="1610" spans="1:61" ht="40.15" customHeight="1">
      <c r="A1610" s="749">
        <v>470000514</v>
      </c>
      <c r="B1610" s="849">
        <v>47</v>
      </c>
      <c r="C1610" s="727" t="s">
        <v>1787</v>
      </c>
      <c r="D1610" s="727"/>
      <c r="E1610" s="753" t="s">
        <v>1714</v>
      </c>
      <c r="F1610" s="753"/>
      <c r="G1610" s="736" t="s">
        <v>747</v>
      </c>
      <c r="H1610" s="754" t="s">
        <v>748</v>
      </c>
      <c r="I1610" s="755">
        <v>500</v>
      </c>
      <c r="J1610" s="756" t="s">
        <v>749</v>
      </c>
      <c r="K1610" s="757" t="s">
        <v>11717</v>
      </c>
      <c r="L1610" s="758">
        <v>470000621</v>
      </c>
      <c r="M1610" s="733" t="s">
        <v>11718</v>
      </c>
      <c r="N1610" s="769" t="s">
        <v>11718</v>
      </c>
      <c r="O1610" s="734" t="s">
        <v>11719</v>
      </c>
      <c r="P1610" s="734" t="s">
        <v>11720</v>
      </c>
      <c r="Q1610" s="736"/>
      <c r="R1610" s="736">
        <v>47190</v>
      </c>
      <c r="S1610" s="761" t="s">
        <v>2230</v>
      </c>
      <c r="T1610" s="728" t="s">
        <v>6571</v>
      </c>
      <c r="U1610" s="737" t="s">
        <v>11721</v>
      </c>
      <c r="V1610" s="893"/>
      <c r="W1610" s="736"/>
      <c r="X1610" s="736"/>
      <c r="Y1610" s="736"/>
      <c r="Z1610" s="736" t="s">
        <v>11722</v>
      </c>
      <c r="AA1610" s="736"/>
      <c r="AB1610" s="734" t="s">
        <v>11719</v>
      </c>
      <c r="AC1610" s="736" t="s">
        <v>11720</v>
      </c>
      <c r="AD1610" s="736">
        <v>47190</v>
      </c>
      <c r="AE1610" s="734" t="s">
        <v>2230</v>
      </c>
      <c r="AF1610" s="736" t="s">
        <v>11722</v>
      </c>
      <c r="AG1610" s="736"/>
      <c r="AH1610" s="736"/>
      <c r="AI1610" s="736"/>
      <c r="AJ1610" s="736"/>
      <c r="AK1610" s="736"/>
      <c r="AL1610" s="736"/>
      <c r="AM1610" s="763"/>
      <c r="AN1610" s="738"/>
      <c r="AO1610" s="764"/>
      <c r="AP1610" s="691" t="s">
        <v>734</v>
      </c>
      <c r="AQ1610" s="691" t="s">
        <v>737</v>
      </c>
      <c r="AR1610" s="691"/>
      <c r="AS1610" s="752"/>
      <c r="AT1610" s="691"/>
      <c r="AU1610" s="765" t="s">
        <v>763</v>
      </c>
      <c r="AV1610" s="765" t="s">
        <v>763</v>
      </c>
      <c r="AW1610" s="766" t="s">
        <v>763</v>
      </c>
      <c r="AX1610" s="765"/>
      <c r="AY1610" s="691"/>
      <c r="AZ1610" s="752"/>
      <c r="BA1610" s="734"/>
      <c r="BB1610" s="736"/>
      <c r="BC1610" s="736"/>
      <c r="BD1610" s="736"/>
      <c r="BE1610" s="727" t="s">
        <v>4700</v>
      </c>
      <c r="BF1610" s="794" t="s">
        <v>1723</v>
      </c>
      <c r="BG1610" s="746" t="s">
        <v>737</v>
      </c>
      <c r="BH1610" s="746"/>
      <c r="BI1610" s="747"/>
    </row>
    <row r="1611" spans="1:61" ht="40.15" customHeight="1">
      <c r="A1611" s="749">
        <v>470008210</v>
      </c>
      <c r="B1611" s="849">
        <v>47</v>
      </c>
      <c r="C1611" s="727" t="s">
        <v>1787</v>
      </c>
      <c r="D1611" s="727"/>
      <c r="E1611" s="753" t="s">
        <v>1714</v>
      </c>
      <c r="F1611" s="753"/>
      <c r="G1611" s="736" t="s">
        <v>827</v>
      </c>
      <c r="H1611" s="754" t="s">
        <v>748</v>
      </c>
      <c r="I1611" s="770">
        <v>354</v>
      </c>
      <c r="J1611" s="771" t="s">
        <v>771</v>
      </c>
      <c r="K1611" s="757" t="s">
        <v>11723</v>
      </c>
      <c r="L1611" s="758">
        <v>470000621</v>
      </c>
      <c r="M1611" s="733" t="s">
        <v>11718</v>
      </c>
      <c r="N1611" s="769" t="s">
        <v>11718</v>
      </c>
      <c r="O1611" s="798" t="s">
        <v>11724</v>
      </c>
      <c r="P1611" s="760" t="s">
        <v>11725</v>
      </c>
      <c r="Q1611" s="736" t="s">
        <v>11726</v>
      </c>
      <c r="R1611" s="736">
        <v>47190</v>
      </c>
      <c r="S1611" s="761" t="s">
        <v>2230</v>
      </c>
      <c r="T1611" s="728" t="s">
        <v>6571</v>
      </c>
      <c r="U1611" s="737" t="s">
        <v>11727</v>
      </c>
      <c r="V1611" s="736"/>
      <c r="W1611" s="736"/>
      <c r="X1611" s="736"/>
      <c r="Y1611" s="736"/>
      <c r="Z1611" s="736" t="s">
        <v>11722</v>
      </c>
      <c r="AA1611" s="736"/>
      <c r="AB1611" s="734" t="s">
        <v>11728</v>
      </c>
      <c r="AC1611" s="736" t="s">
        <v>11720</v>
      </c>
      <c r="AD1611" s="736">
        <v>47190</v>
      </c>
      <c r="AE1611" s="736" t="s">
        <v>2230</v>
      </c>
      <c r="AF1611" s="736"/>
      <c r="AG1611" s="736"/>
      <c r="AH1611" s="736"/>
      <c r="AI1611" s="736"/>
      <c r="AJ1611" s="736"/>
      <c r="AK1611" s="736"/>
      <c r="AL1611" s="736"/>
      <c r="AM1611" s="763"/>
      <c r="AN1611" s="738"/>
      <c r="AO1611" s="764"/>
      <c r="AP1611" s="839" t="s">
        <v>6638</v>
      </c>
      <c r="AQ1611" s="691" t="s">
        <v>737</v>
      </c>
      <c r="AR1611" s="691"/>
      <c r="AS1611" s="752"/>
      <c r="AT1611" s="691"/>
      <c r="AU1611" s="765" t="s">
        <v>763</v>
      </c>
      <c r="AV1611" s="765" t="s">
        <v>763</v>
      </c>
      <c r="AW1611" s="766" t="s">
        <v>763</v>
      </c>
      <c r="AX1611" s="765"/>
      <c r="AY1611" s="691"/>
      <c r="AZ1611" s="752"/>
      <c r="BA1611" s="734"/>
      <c r="BB1611" s="736"/>
      <c r="BC1611" s="736"/>
      <c r="BD1611" s="736"/>
      <c r="BE1611" s="727" t="s">
        <v>4700</v>
      </c>
      <c r="BF1611" s="794" t="s">
        <v>1723</v>
      </c>
      <c r="BG1611" s="746" t="s">
        <v>737</v>
      </c>
      <c r="BH1611" s="746"/>
      <c r="BI1611" s="747"/>
    </row>
    <row r="1612" spans="1:61" ht="78" customHeight="1">
      <c r="A1612" s="749">
        <v>240002121</v>
      </c>
      <c r="B1612" s="840">
        <v>24</v>
      </c>
      <c r="C1612" s="751" t="s">
        <v>1434</v>
      </c>
      <c r="D1612" s="752"/>
      <c r="E1612" s="791" t="s">
        <v>4529</v>
      </c>
      <c r="F1612" s="753" t="s">
        <v>1594</v>
      </c>
      <c r="G1612" s="736" t="s">
        <v>747</v>
      </c>
      <c r="H1612" s="754" t="s">
        <v>748</v>
      </c>
      <c r="I1612" s="755">
        <v>500</v>
      </c>
      <c r="J1612" s="756" t="s">
        <v>749</v>
      </c>
      <c r="K1612" s="778" t="s">
        <v>11729</v>
      </c>
      <c r="L1612" s="1016">
        <v>240000752</v>
      </c>
      <c r="M1612" s="733" t="s">
        <v>11730</v>
      </c>
      <c r="N1612" s="1112" t="s">
        <v>11731</v>
      </c>
      <c r="O1612" s="734" t="s">
        <v>11732</v>
      </c>
      <c r="P1612" s="760"/>
      <c r="Q1612" s="736"/>
      <c r="R1612" s="736">
        <v>24440</v>
      </c>
      <c r="S1612" s="761" t="s">
        <v>11733</v>
      </c>
      <c r="T1612" s="728" t="s">
        <v>6571</v>
      </c>
      <c r="U1612" s="737" t="s">
        <v>11734</v>
      </c>
      <c r="V1612" s="736"/>
      <c r="W1612" s="736"/>
      <c r="X1612" s="736"/>
      <c r="Y1612" s="736"/>
      <c r="Z1612" s="736" t="s">
        <v>11735</v>
      </c>
      <c r="AA1612" s="736"/>
      <c r="AB1612" s="734"/>
      <c r="AC1612" s="736"/>
      <c r="AD1612" s="736">
        <v>24440</v>
      </c>
      <c r="AE1612" s="734" t="s">
        <v>11733</v>
      </c>
      <c r="AF1612" s="736" t="s">
        <v>11735</v>
      </c>
      <c r="AG1612" s="736"/>
      <c r="AH1612" s="736"/>
      <c r="AI1612" s="736"/>
      <c r="AJ1612" s="736"/>
      <c r="AK1612" s="736"/>
      <c r="AL1612" s="736"/>
      <c r="AM1612" s="763"/>
      <c r="AN1612" s="738"/>
      <c r="AO1612" s="764"/>
      <c r="AP1612" s="691" t="s">
        <v>734</v>
      </c>
      <c r="AQ1612" s="742" t="s">
        <v>734</v>
      </c>
      <c r="AR1612" s="742" t="s">
        <v>748</v>
      </c>
      <c r="AS1612" s="775" t="s">
        <v>11736</v>
      </c>
      <c r="AT1612" s="742"/>
      <c r="AU1612" s="743">
        <v>44197</v>
      </c>
      <c r="AV1612" s="743">
        <v>46022</v>
      </c>
      <c r="AW1612" s="744">
        <v>24</v>
      </c>
      <c r="AX1612" s="743">
        <v>44217</v>
      </c>
      <c r="AY1612" s="742" t="s">
        <v>869</v>
      </c>
      <c r="AZ1612" s="775" t="s">
        <v>734</v>
      </c>
      <c r="BA1612" s="734"/>
      <c r="BB1612" s="736"/>
      <c r="BC1612" s="736"/>
      <c r="BD1612" s="736"/>
      <c r="BE1612" s="767" t="s">
        <v>1535</v>
      </c>
      <c r="BF1612" s="794" t="s">
        <v>1610</v>
      </c>
      <c r="BG1612" s="746" t="s">
        <v>737</v>
      </c>
      <c r="BH1612" s="746"/>
      <c r="BI1612" s="747"/>
    </row>
    <row r="1613" spans="1:61" ht="40.15" customHeight="1">
      <c r="A1613" s="749">
        <v>240002154</v>
      </c>
      <c r="B1613" s="840">
        <v>24</v>
      </c>
      <c r="C1613" s="751" t="s">
        <v>1434</v>
      </c>
      <c r="D1613" s="752"/>
      <c r="E1613" s="791" t="s">
        <v>4529</v>
      </c>
      <c r="F1613" s="753" t="s">
        <v>1594</v>
      </c>
      <c r="G1613" s="736" t="s">
        <v>747</v>
      </c>
      <c r="H1613" s="754" t="s">
        <v>748</v>
      </c>
      <c r="I1613" s="755">
        <v>500</v>
      </c>
      <c r="J1613" s="756" t="s">
        <v>749</v>
      </c>
      <c r="K1613" s="778" t="s">
        <v>11737</v>
      </c>
      <c r="L1613" s="758">
        <v>240000786</v>
      </c>
      <c r="M1613" s="733" t="s">
        <v>11738</v>
      </c>
      <c r="N1613" s="769" t="s">
        <v>11739</v>
      </c>
      <c r="O1613" s="734" t="s">
        <v>11740</v>
      </c>
      <c r="P1613" s="760"/>
      <c r="Q1613" s="736"/>
      <c r="R1613" s="736">
        <v>24480</v>
      </c>
      <c r="S1613" s="761" t="s">
        <v>11741</v>
      </c>
      <c r="T1613" s="728" t="s">
        <v>6571</v>
      </c>
      <c r="U1613" s="737" t="s">
        <v>11742</v>
      </c>
      <c r="V1613" s="736"/>
      <c r="W1613" s="736"/>
      <c r="X1613" s="736"/>
      <c r="Y1613" s="736"/>
      <c r="Z1613" s="736" t="s">
        <v>11743</v>
      </c>
      <c r="AA1613" s="736"/>
      <c r="AB1613" s="734"/>
      <c r="AC1613" s="736"/>
      <c r="AD1613" s="736">
        <v>24480</v>
      </c>
      <c r="AE1613" s="734" t="s">
        <v>11741</v>
      </c>
      <c r="AF1613" s="736" t="s">
        <v>11744</v>
      </c>
      <c r="AG1613" s="736"/>
      <c r="AH1613" s="736"/>
      <c r="AI1613" s="736"/>
      <c r="AJ1613" s="734"/>
      <c r="AK1613" s="736"/>
      <c r="AL1613" s="736"/>
      <c r="AM1613" s="763"/>
      <c r="AN1613" s="738"/>
      <c r="AO1613" s="739"/>
      <c r="AP1613" s="936" t="s">
        <v>734</v>
      </c>
      <c r="AQ1613" s="822" t="s">
        <v>734</v>
      </c>
      <c r="AR1613" s="742" t="s">
        <v>748</v>
      </c>
      <c r="AS1613" s="742" t="s">
        <v>11745</v>
      </c>
      <c r="AT1613" s="822" t="s">
        <v>9437</v>
      </c>
      <c r="AU1613" s="743">
        <v>45292</v>
      </c>
      <c r="AV1613" s="743">
        <v>47118</v>
      </c>
      <c r="AW1613" s="744">
        <v>24</v>
      </c>
      <c r="AX1613" s="743">
        <v>45289</v>
      </c>
      <c r="AY1613" s="742" t="s">
        <v>869</v>
      </c>
      <c r="AZ1613" s="743" t="s">
        <v>734</v>
      </c>
      <c r="BA1613" s="734"/>
      <c r="BB1613" s="736"/>
      <c r="BC1613" s="736"/>
      <c r="BD1613" s="736"/>
      <c r="BE1613" s="767" t="s">
        <v>1535</v>
      </c>
      <c r="BF1613" s="794" t="s">
        <v>1610</v>
      </c>
      <c r="BG1613" s="746" t="s">
        <v>737</v>
      </c>
      <c r="BH1613" s="746"/>
      <c r="BI1613" s="747"/>
    </row>
    <row r="1614" spans="1:61" ht="40.15" customHeight="1">
      <c r="A1614" s="749">
        <v>470002239</v>
      </c>
      <c r="B1614" s="849">
        <v>47</v>
      </c>
      <c r="C1614" s="727" t="s">
        <v>999</v>
      </c>
      <c r="D1614" s="727"/>
      <c r="E1614" s="753" t="s">
        <v>1714</v>
      </c>
      <c r="F1614" s="753"/>
      <c r="G1614" s="736" t="s">
        <v>747</v>
      </c>
      <c r="H1614" s="754" t="s">
        <v>748</v>
      </c>
      <c r="I1614" s="755">
        <v>500</v>
      </c>
      <c r="J1614" s="756" t="s">
        <v>749</v>
      </c>
      <c r="K1614" s="757" t="s">
        <v>11746</v>
      </c>
      <c r="L1614" s="758">
        <v>470000779</v>
      </c>
      <c r="M1614" s="733" t="s">
        <v>11747</v>
      </c>
      <c r="N1614" s="769" t="s">
        <v>11747</v>
      </c>
      <c r="O1614" s="734" t="s">
        <v>11748</v>
      </c>
      <c r="P1614" s="760"/>
      <c r="Q1614" s="736"/>
      <c r="R1614" s="736">
        <v>47290</v>
      </c>
      <c r="S1614" s="761" t="s">
        <v>11749</v>
      </c>
      <c r="T1614" s="728" t="s">
        <v>6571</v>
      </c>
      <c r="U1614" s="737" t="s">
        <v>11750</v>
      </c>
      <c r="V1614" s="736" t="s">
        <v>724</v>
      </c>
      <c r="W1614" s="736" t="s">
        <v>11751</v>
      </c>
      <c r="X1614" s="736" t="s">
        <v>7843</v>
      </c>
      <c r="Y1614" s="736" t="s">
        <v>727</v>
      </c>
      <c r="Z1614" s="736" t="s">
        <v>11752</v>
      </c>
      <c r="AA1614" s="736"/>
      <c r="AB1614" s="734" t="s">
        <v>11748</v>
      </c>
      <c r="AC1614" s="736"/>
      <c r="AD1614" s="736">
        <v>47290</v>
      </c>
      <c r="AE1614" s="734" t="s">
        <v>11749</v>
      </c>
      <c r="AF1614" s="736" t="s">
        <v>11752</v>
      </c>
      <c r="AG1614" s="736"/>
      <c r="AH1614" s="736"/>
      <c r="AI1614" s="736"/>
      <c r="AJ1614" s="736"/>
      <c r="AK1614" s="736"/>
      <c r="AL1614" s="736"/>
      <c r="AM1614" s="763"/>
      <c r="AN1614" s="738"/>
      <c r="AO1614" s="764"/>
      <c r="AP1614" s="691" t="s">
        <v>734</v>
      </c>
      <c r="AQ1614" s="691" t="s">
        <v>737</v>
      </c>
      <c r="AR1614" s="691"/>
      <c r="AS1614" s="752"/>
      <c r="AT1614" s="691"/>
      <c r="AU1614" s="765" t="s">
        <v>763</v>
      </c>
      <c r="AV1614" s="765" t="s">
        <v>763</v>
      </c>
      <c r="AW1614" s="766" t="s">
        <v>763</v>
      </c>
      <c r="AX1614" s="765"/>
      <c r="AY1614" s="691"/>
      <c r="AZ1614" s="752"/>
      <c r="BA1614" s="734"/>
      <c r="BB1614" s="736"/>
      <c r="BC1614" s="736"/>
      <c r="BD1614" s="736"/>
      <c r="BE1614" s="734" t="s">
        <v>1358</v>
      </c>
      <c r="BF1614" s="794" t="s">
        <v>1723</v>
      </c>
      <c r="BG1614" s="746" t="s">
        <v>737</v>
      </c>
      <c r="BH1614" s="746"/>
      <c r="BI1614" s="747"/>
    </row>
    <row r="1615" spans="1:61" ht="40.15" customHeight="1">
      <c r="A1615" s="749">
        <v>470000506</v>
      </c>
      <c r="B1615" s="849">
        <v>47</v>
      </c>
      <c r="C1615" s="751" t="s">
        <v>1787</v>
      </c>
      <c r="D1615" s="833"/>
      <c r="E1615" s="753" t="s">
        <v>1714</v>
      </c>
      <c r="F1615" s="753"/>
      <c r="G1615" s="736" t="s">
        <v>747</v>
      </c>
      <c r="H1615" s="754" t="s">
        <v>748</v>
      </c>
      <c r="I1615" s="755">
        <v>500</v>
      </c>
      <c r="J1615" s="756" t="s">
        <v>749</v>
      </c>
      <c r="K1615" s="757" t="s">
        <v>11753</v>
      </c>
      <c r="L1615" s="758">
        <v>470000613</v>
      </c>
      <c r="M1615" s="733" t="s">
        <v>11754</v>
      </c>
      <c r="N1615" s="769" t="s">
        <v>11754</v>
      </c>
      <c r="O1615" s="734" t="s">
        <v>6694</v>
      </c>
      <c r="P1615" s="734" t="s">
        <v>2224</v>
      </c>
      <c r="Q1615" s="736"/>
      <c r="R1615" s="736">
        <v>47440</v>
      </c>
      <c r="S1615" s="761" t="s">
        <v>2215</v>
      </c>
      <c r="T1615" s="728" t="s">
        <v>6571</v>
      </c>
      <c r="U1615" s="737" t="s">
        <v>11755</v>
      </c>
      <c r="V1615" s="736"/>
      <c r="W1615" s="736"/>
      <c r="X1615" s="736"/>
      <c r="Y1615" s="736"/>
      <c r="Z1615" s="736" t="s">
        <v>11756</v>
      </c>
      <c r="AA1615" s="736"/>
      <c r="AB1615" s="734" t="s">
        <v>6694</v>
      </c>
      <c r="AC1615" s="736" t="s">
        <v>2224</v>
      </c>
      <c r="AD1615" s="736">
        <v>47440</v>
      </c>
      <c r="AE1615" s="734" t="s">
        <v>2215</v>
      </c>
      <c r="AF1615" s="736" t="s">
        <v>11756</v>
      </c>
      <c r="AG1615" s="736"/>
      <c r="AH1615" s="736"/>
      <c r="AI1615" s="736"/>
      <c r="AJ1615" s="736"/>
      <c r="AK1615" s="736"/>
      <c r="AL1615" s="736"/>
      <c r="AM1615" s="763"/>
      <c r="AN1615" s="738"/>
      <c r="AO1615" s="764"/>
      <c r="AP1615" s="691" t="s">
        <v>734</v>
      </c>
      <c r="AQ1615" s="691" t="s">
        <v>737</v>
      </c>
      <c r="AR1615" s="691"/>
      <c r="AS1615" s="752"/>
      <c r="AT1615" s="691"/>
      <c r="AU1615" s="765" t="s">
        <v>763</v>
      </c>
      <c r="AV1615" s="765" t="s">
        <v>763</v>
      </c>
      <c r="AW1615" s="766" t="s">
        <v>763</v>
      </c>
      <c r="AX1615" s="765"/>
      <c r="AY1615" s="691"/>
      <c r="AZ1615" s="752"/>
      <c r="BA1615" s="734"/>
      <c r="BB1615" s="736"/>
      <c r="BC1615" s="736"/>
      <c r="BD1615" s="736"/>
      <c r="BE1615" s="776" t="s">
        <v>1693</v>
      </c>
      <c r="BF1615" s="794" t="s">
        <v>1723</v>
      </c>
      <c r="BG1615" s="746" t="s">
        <v>737</v>
      </c>
      <c r="BH1615" s="746"/>
      <c r="BI1615" s="747"/>
    </row>
    <row r="1616" spans="1:61" ht="40.15" customHeight="1">
      <c r="A1616" s="795">
        <v>160002119</v>
      </c>
      <c r="B1616" s="742">
        <v>16</v>
      </c>
      <c r="C1616" s="727" t="s">
        <v>926</v>
      </c>
      <c r="D1616" s="727"/>
      <c r="E1616" s="797" t="s">
        <v>927</v>
      </c>
      <c r="F1616" s="798"/>
      <c r="G1616" s="791" t="s">
        <v>747</v>
      </c>
      <c r="H1616" s="791" t="s">
        <v>748</v>
      </c>
      <c r="I1616" s="773">
        <v>500</v>
      </c>
      <c r="J1616" s="734" t="s">
        <v>749</v>
      </c>
      <c r="K1616" s="769" t="s">
        <v>11757</v>
      </c>
      <c r="L1616" s="800">
        <v>160000550</v>
      </c>
      <c r="M1616" s="733" t="s">
        <v>11758</v>
      </c>
      <c r="N1616" s="769" t="s">
        <v>11758</v>
      </c>
      <c r="O1616" s="734" t="s">
        <v>5525</v>
      </c>
      <c r="P1616" s="734"/>
      <c r="Q1616" s="734"/>
      <c r="R1616" s="736">
        <v>16210</v>
      </c>
      <c r="S1616" s="734" t="s">
        <v>11759</v>
      </c>
      <c r="T1616" s="728" t="s">
        <v>6571</v>
      </c>
      <c r="U1616" s="737" t="s">
        <v>11760</v>
      </c>
      <c r="V1616" s="734" t="s">
        <v>724</v>
      </c>
      <c r="W1616" s="734" t="s">
        <v>11761</v>
      </c>
      <c r="X1616" s="734" t="s">
        <v>11762</v>
      </c>
      <c r="Y1616" s="734" t="s">
        <v>727</v>
      </c>
      <c r="Z1616" s="734" t="s">
        <v>11763</v>
      </c>
      <c r="AA1616" s="801"/>
      <c r="AB1616" s="734" t="s">
        <v>5525</v>
      </c>
      <c r="AC1616" s="734"/>
      <c r="AD1616" s="734">
        <v>16210</v>
      </c>
      <c r="AE1616" s="734" t="s">
        <v>11759</v>
      </c>
      <c r="AF1616" s="734" t="s">
        <v>11763</v>
      </c>
      <c r="AG1616" s="734"/>
      <c r="AH1616" s="734"/>
      <c r="AI1616" s="734"/>
      <c r="AJ1616" s="734"/>
      <c r="AK1616" s="734"/>
      <c r="AL1616" s="734"/>
      <c r="AM1616" s="802"/>
      <c r="AN1616" s="738"/>
      <c r="AO1616" s="739"/>
      <c r="AP1616" s="691" t="s">
        <v>734</v>
      </c>
      <c r="AQ1616" s="718" t="s">
        <v>737</v>
      </c>
      <c r="AR1616" s="691"/>
      <c r="AS1616" s="691"/>
      <c r="AT1616" s="718"/>
      <c r="AU1616" s="765" t="s">
        <v>763</v>
      </c>
      <c r="AV1616" s="765" t="s">
        <v>763</v>
      </c>
      <c r="AW1616" s="766" t="s">
        <v>763</v>
      </c>
      <c r="AX1616" s="739"/>
      <c r="AY1616" s="691"/>
      <c r="AZ1616" s="691"/>
      <c r="BA1616" s="734"/>
      <c r="BB1616" s="734"/>
      <c r="BC1616" s="734"/>
      <c r="BD1616" s="734"/>
      <c r="BE1616" s="767" t="s">
        <v>2179</v>
      </c>
      <c r="BF1616" s="804" t="s">
        <v>947</v>
      </c>
      <c r="BG1616" s="746" t="s">
        <v>737</v>
      </c>
      <c r="BH1616" s="746"/>
      <c r="BI1616" s="747"/>
    </row>
    <row r="1617" spans="1:61" ht="40.15" customHeight="1">
      <c r="A1617" s="749">
        <v>470002056</v>
      </c>
      <c r="B1617" s="849">
        <v>47</v>
      </c>
      <c r="C1617" s="751" t="s">
        <v>1787</v>
      </c>
      <c r="D1617" s="833"/>
      <c r="E1617" s="753" t="s">
        <v>1714</v>
      </c>
      <c r="F1617" s="753"/>
      <c r="G1617" s="736" t="s">
        <v>747</v>
      </c>
      <c r="H1617" s="754" t="s">
        <v>748</v>
      </c>
      <c r="I1617" s="755">
        <v>500</v>
      </c>
      <c r="J1617" s="756" t="s">
        <v>749</v>
      </c>
      <c r="K1617" s="757" t="s">
        <v>11764</v>
      </c>
      <c r="L1617" s="758">
        <v>470000654</v>
      </c>
      <c r="M1617" s="733" t="s">
        <v>11765</v>
      </c>
      <c r="N1617" s="769" t="s">
        <v>11765</v>
      </c>
      <c r="O1617" s="734" t="s">
        <v>11766</v>
      </c>
      <c r="P1617" s="760"/>
      <c r="Q1617" s="736"/>
      <c r="R1617" s="736">
        <v>47320</v>
      </c>
      <c r="S1617" s="761" t="s">
        <v>2260</v>
      </c>
      <c r="T1617" s="728" t="s">
        <v>6571</v>
      </c>
      <c r="U1617" s="737" t="s">
        <v>11767</v>
      </c>
      <c r="V1617" s="736"/>
      <c r="W1617" s="736"/>
      <c r="X1617" s="736"/>
      <c r="Y1617" s="736"/>
      <c r="Z1617" s="736" t="s">
        <v>11768</v>
      </c>
      <c r="AA1617" s="736"/>
      <c r="AB1617" s="734"/>
      <c r="AC1617" s="736"/>
      <c r="AD1617" s="736">
        <v>47320</v>
      </c>
      <c r="AE1617" s="734" t="s">
        <v>2260</v>
      </c>
      <c r="AF1617" s="736" t="s">
        <v>11768</v>
      </c>
      <c r="AG1617" s="736"/>
      <c r="AH1617" s="736"/>
      <c r="AI1617" s="736"/>
      <c r="AJ1617" s="736"/>
      <c r="AK1617" s="736"/>
      <c r="AL1617" s="736"/>
      <c r="AM1617" s="763"/>
      <c r="AN1617" s="738"/>
      <c r="AO1617" s="764"/>
      <c r="AP1617" s="691" t="s">
        <v>734</v>
      </c>
      <c r="AQ1617" s="691" t="s">
        <v>737</v>
      </c>
      <c r="AR1617" s="691"/>
      <c r="AS1617" s="752"/>
      <c r="AT1617" s="691"/>
      <c r="AU1617" s="765" t="s">
        <v>763</v>
      </c>
      <c r="AV1617" s="765" t="s">
        <v>763</v>
      </c>
      <c r="AW1617" s="766" t="s">
        <v>763</v>
      </c>
      <c r="AX1617" s="765"/>
      <c r="AY1617" s="691"/>
      <c r="AZ1617" s="752"/>
      <c r="BA1617" s="734"/>
      <c r="BB1617" s="736"/>
      <c r="BC1617" s="736"/>
      <c r="BD1617" s="736"/>
      <c r="BE1617" s="734" t="s">
        <v>1358</v>
      </c>
      <c r="BF1617" s="794" t="s">
        <v>1723</v>
      </c>
      <c r="BG1617" s="746" t="s">
        <v>737</v>
      </c>
      <c r="BH1617" s="746"/>
      <c r="BI1617" s="747"/>
    </row>
    <row r="1618" spans="1:61" ht="40.15" customHeight="1">
      <c r="A1618" s="749">
        <v>240002253</v>
      </c>
      <c r="B1618" s="840">
        <v>24</v>
      </c>
      <c r="C1618" s="753" t="s">
        <v>765</v>
      </c>
      <c r="D1618" s="728"/>
      <c r="E1618" s="753" t="s">
        <v>4106</v>
      </c>
      <c r="F1618" s="753" t="s">
        <v>1594</v>
      </c>
      <c r="G1618" s="736" t="s">
        <v>747</v>
      </c>
      <c r="H1618" s="754" t="s">
        <v>748</v>
      </c>
      <c r="I1618" s="755">
        <v>500</v>
      </c>
      <c r="J1618" s="756" t="s">
        <v>749</v>
      </c>
      <c r="K1618" s="778" t="s">
        <v>11769</v>
      </c>
      <c r="L1618" s="758">
        <v>240000885</v>
      </c>
      <c r="M1618" s="733" t="s">
        <v>11770</v>
      </c>
      <c r="N1618" s="769" t="s">
        <v>11770</v>
      </c>
      <c r="O1618" s="734" t="s">
        <v>1401</v>
      </c>
      <c r="P1618" s="760"/>
      <c r="Q1618" s="736"/>
      <c r="R1618" s="736">
        <v>24150</v>
      </c>
      <c r="S1618" s="761" t="s">
        <v>11771</v>
      </c>
      <c r="T1618" s="728" t="s">
        <v>6571</v>
      </c>
      <c r="U1618" s="737" t="s">
        <v>11772</v>
      </c>
      <c r="V1618" s="736"/>
      <c r="W1618" s="736"/>
      <c r="X1618" s="736"/>
      <c r="Y1618" s="736"/>
      <c r="Z1618" s="736" t="s">
        <v>11773</v>
      </c>
      <c r="AA1618" s="736"/>
      <c r="AB1618" s="734"/>
      <c r="AC1618" s="736"/>
      <c r="AD1618" s="736">
        <v>24150</v>
      </c>
      <c r="AE1618" s="734" t="s">
        <v>11771</v>
      </c>
      <c r="AF1618" s="736" t="s">
        <v>11773</v>
      </c>
      <c r="AG1618" s="736"/>
      <c r="AH1618" s="736"/>
      <c r="AI1618" s="736"/>
      <c r="AJ1618" s="736"/>
      <c r="AK1618" s="736"/>
      <c r="AL1618" s="736"/>
      <c r="AM1618" s="763"/>
      <c r="AN1618" s="738"/>
      <c r="AO1618" s="764"/>
      <c r="AP1618" s="691" t="s">
        <v>734</v>
      </c>
      <c r="AQ1618" s="712" t="s">
        <v>734</v>
      </c>
      <c r="AR1618" s="712" t="s">
        <v>748</v>
      </c>
      <c r="AS1618" s="712" t="s">
        <v>11774</v>
      </c>
      <c r="AT1618" s="712"/>
      <c r="AU1618" s="986">
        <v>44197</v>
      </c>
      <c r="AV1618" s="986">
        <v>46022</v>
      </c>
      <c r="AW1618" s="742">
        <v>24</v>
      </c>
      <c r="AX1618" s="986">
        <v>44189</v>
      </c>
      <c r="AY1618" s="712" t="s">
        <v>869</v>
      </c>
      <c r="AZ1618" s="712" t="s">
        <v>734</v>
      </c>
      <c r="BA1618" s="734"/>
      <c r="BB1618" s="736"/>
      <c r="BC1618" s="736"/>
      <c r="BD1618" s="736"/>
      <c r="BE1618" s="773" t="s">
        <v>1049</v>
      </c>
      <c r="BF1618" s="794" t="s">
        <v>1610</v>
      </c>
      <c r="BG1618" s="746" t="s">
        <v>737</v>
      </c>
      <c r="BH1618" s="746"/>
      <c r="BI1618" s="747"/>
    </row>
    <row r="1619" spans="1:61" ht="40.15" customHeight="1">
      <c r="A1619" s="749">
        <v>470002106</v>
      </c>
      <c r="B1619" s="849">
        <v>47</v>
      </c>
      <c r="C1619" s="751" t="s">
        <v>999</v>
      </c>
      <c r="D1619" s="833"/>
      <c r="E1619" s="753" t="s">
        <v>1714</v>
      </c>
      <c r="F1619" s="753"/>
      <c r="G1619" s="736" t="s">
        <v>747</v>
      </c>
      <c r="H1619" s="754" t="s">
        <v>748</v>
      </c>
      <c r="I1619" s="755">
        <v>500</v>
      </c>
      <c r="J1619" s="756" t="s">
        <v>749</v>
      </c>
      <c r="K1619" s="757" t="s">
        <v>11775</v>
      </c>
      <c r="L1619" s="758">
        <v>470000704</v>
      </c>
      <c r="M1619" s="733" t="s">
        <v>11776</v>
      </c>
      <c r="N1619" s="769" t="s">
        <v>11776</v>
      </c>
      <c r="O1619" s="734" t="s">
        <v>11777</v>
      </c>
      <c r="P1619" s="760"/>
      <c r="Q1619" s="736"/>
      <c r="R1619" s="736">
        <v>47170</v>
      </c>
      <c r="S1619" s="761" t="s">
        <v>4542</v>
      </c>
      <c r="T1619" s="728" t="s">
        <v>6571</v>
      </c>
      <c r="U1619" s="737" t="s">
        <v>11778</v>
      </c>
      <c r="V1619" s="736"/>
      <c r="W1619" s="736"/>
      <c r="X1619" s="736"/>
      <c r="Y1619" s="736"/>
      <c r="Z1619" s="736" t="s">
        <v>11779</v>
      </c>
      <c r="AA1619" s="736"/>
      <c r="AB1619" s="734" t="s">
        <v>11777</v>
      </c>
      <c r="AC1619" s="736"/>
      <c r="AD1619" s="736">
        <v>47170</v>
      </c>
      <c r="AE1619" s="734" t="s">
        <v>4542</v>
      </c>
      <c r="AF1619" s="736" t="s">
        <v>11779</v>
      </c>
      <c r="AG1619" s="736"/>
      <c r="AH1619" s="736"/>
      <c r="AI1619" s="736"/>
      <c r="AJ1619" s="736"/>
      <c r="AK1619" s="736"/>
      <c r="AL1619" s="736"/>
      <c r="AM1619" s="763"/>
      <c r="AN1619" s="738"/>
      <c r="AO1619" s="764"/>
      <c r="AP1619" s="691" t="s">
        <v>734</v>
      </c>
      <c r="AQ1619" s="691" t="s">
        <v>737</v>
      </c>
      <c r="AR1619" s="718"/>
      <c r="AS1619" s="718"/>
      <c r="AT1619" s="718"/>
      <c r="AU1619" s="718" t="s">
        <v>763</v>
      </c>
      <c r="AV1619" s="718" t="s">
        <v>763</v>
      </c>
      <c r="AW1619" s="691" t="s">
        <v>763</v>
      </c>
      <c r="AX1619" s="718"/>
      <c r="AY1619" s="718"/>
      <c r="AZ1619" s="718"/>
      <c r="BA1619" s="734"/>
      <c r="BB1619" s="736"/>
      <c r="BC1619" s="736"/>
      <c r="BD1619" s="736"/>
      <c r="BE1619" s="734" t="s">
        <v>10143</v>
      </c>
      <c r="BF1619" s="794" t="s">
        <v>1723</v>
      </c>
      <c r="BG1619" s="746" t="s">
        <v>737</v>
      </c>
      <c r="BH1619" s="746"/>
      <c r="BI1619" s="747"/>
    </row>
    <row r="1620" spans="1:61" ht="40.15" customHeight="1">
      <c r="A1620" s="846">
        <v>790000350</v>
      </c>
      <c r="B1620" s="784">
        <v>79</v>
      </c>
      <c r="C1620" s="751" t="s">
        <v>884</v>
      </c>
      <c r="D1620" s="753"/>
      <c r="E1620" s="753" t="s">
        <v>826</v>
      </c>
      <c r="F1620" s="785"/>
      <c r="G1620" s="754" t="s">
        <v>747</v>
      </c>
      <c r="H1620" s="754" t="s">
        <v>748</v>
      </c>
      <c r="I1620" s="847">
        <v>500</v>
      </c>
      <c r="J1620" s="843" t="s">
        <v>749</v>
      </c>
      <c r="K1620" s="848" t="s">
        <v>11780</v>
      </c>
      <c r="L1620" s="786">
        <v>790000574</v>
      </c>
      <c r="M1620" s="733" t="s">
        <v>11781</v>
      </c>
      <c r="N1620" s="769" t="s">
        <v>11782</v>
      </c>
      <c r="O1620" s="734" t="s">
        <v>11783</v>
      </c>
      <c r="P1620" s="734"/>
      <c r="Q1620" s="760"/>
      <c r="R1620" s="736">
        <v>79320</v>
      </c>
      <c r="S1620" s="760" t="s">
        <v>6142</v>
      </c>
      <c r="T1620" s="728" t="s">
        <v>6571</v>
      </c>
      <c r="U1620" s="737" t="s">
        <v>11784</v>
      </c>
      <c r="V1620" s="736"/>
      <c r="W1620" s="734"/>
      <c r="X1620" s="736"/>
      <c r="Y1620" s="736"/>
      <c r="Z1620" s="736" t="s">
        <v>11785</v>
      </c>
      <c r="AA1620" s="736" t="s">
        <v>11786</v>
      </c>
      <c r="AB1620" s="734" t="s">
        <v>11783</v>
      </c>
      <c r="AC1620" s="736"/>
      <c r="AD1620" s="736">
        <v>79320</v>
      </c>
      <c r="AE1620" s="734" t="s">
        <v>6142</v>
      </c>
      <c r="AF1620" s="736" t="s">
        <v>11785</v>
      </c>
      <c r="AG1620" s="853"/>
      <c r="AH1620" s="853"/>
      <c r="AI1620" s="853"/>
      <c r="AJ1620" s="853"/>
      <c r="AK1620" s="853"/>
      <c r="AL1620" s="853"/>
      <c r="AM1620" s="763"/>
      <c r="AN1620" s="738"/>
      <c r="AO1620" s="739"/>
      <c r="AP1620" s="691" t="s">
        <v>734</v>
      </c>
      <c r="AQ1620" s="775" t="s">
        <v>734</v>
      </c>
      <c r="AR1620" s="712" t="s">
        <v>748</v>
      </c>
      <c r="AS1620" s="712" t="s">
        <v>11787</v>
      </c>
      <c r="AT1620" s="712"/>
      <c r="AU1620" s="986">
        <v>43773</v>
      </c>
      <c r="AV1620" s="986">
        <v>45599</v>
      </c>
      <c r="AW1620" s="742" t="s">
        <v>4840</v>
      </c>
      <c r="AX1620" s="712">
        <v>43773</v>
      </c>
      <c r="AY1620" s="712" t="s">
        <v>869</v>
      </c>
      <c r="AZ1620" s="712" t="s">
        <v>734</v>
      </c>
      <c r="BA1620" s="791"/>
      <c r="BB1620" s="791" t="s">
        <v>11788</v>
      </c>
      <c r="BC1620" s="793"/>
      <c r="BD1620" s="793"/>
      <c r="BE1620" s="776" t="s">
        <v>4081</v>
      </c>
      <c r="BF1620" s="785" t="s">
        <v>826</v>
      </c>
      <c r="BG1620" s="746" t="s">
        <v>737</v>
      </c>
      <c r="BH1620" s="746"/>
      <c r="BI1620" s="747"/>
    </row>
    <row r="1621" spans="1:61" ht="40.15" customHeight="1">
      <c r="A1621" s="805">
        <v>160000527</v>
      </c>
      <c r="B1621" s="712">
        <v>16</v>
      </c>
      <c r="C1621" s="727" t="s">
        <v>842</v>
      </c>
      <c r="D1621" s="727"/>
      <c r="E1621" s="797" t="s">
        <v>927</v>
      </c>
      <c r="F1621" s="798"/>
      <c r="G1621" s="791" t="s">
        <v>747</v>
      </c>
      <c r="H1621" s="791" t="s">
        <v>748</v>
      </c>
      <c r="I1621" s="730">
        <v>500</v>
      </c>
      <c r="J1621" s="727" t="s">
        <v>749</v>
      </c>
      <c r="K1621" s="848" t="s">
        <v>11789</v>
      </c>
      <c r="L1621" s="800">
        <v>160000386</v>
      </c>
      <c r="M1621" s="733" t="s">
        <v>11790</v>
      </c>
      <c r="N1621" s="769" t="s">
        <v>11790</v>
      </c>
      <c r="O1621" s="734" t="s">
        <v>11791</v>
      </c>
      <c r="P1621" s="734"/>
      <c r="Q1621" s="760"/>
      <c r="R1621" s="736">
        <v>16220</v>
      </c>
      <c r="S1621" s="734" t="s">
        <v>11792</v>
      </c>
      <c r="T1621" s="728" t="s">
        <v>6571</v>
      </c>
      <c r="U1621" s="737" t="s">
        <v>11793</v>
      </c>
      <c r="V1621" s="798"/>
      <c r="W1621" s="798"/>
      <c r="X1621" s="798"/>
      <c r="Y1621" s="798"/>
      <c r="Z1621" s="734" t="s">
        <v>11794</v>
      </c>
      <c r="AA1621" s="808"/>
      <c r="AB1621" s="734" t="s">
        <v>4897</v>
      </c>
      <c r="AC1621" s="734"/>
      <c r="AD1621" s="734">
        <v>16220</v>
      </c>
      <c r="AE1621" s="734" t="s">
        <v>11792</v>
      </c>
      <c r="AF1621" s="734" t="s">
        <v>11794</v>
      </c>
      <c r="AG1621" s="798"/>
      <c r="AH1621" s="798"/>
      <c r="AI1621" s="798"/>
      <c r="AJ1621" s="798"/>
      <c r="AK1621" s="798"/>
      <c r="AL1621" s="798"/>
      <c r="AM1621" s="802"/>
      <c r="AN1621" s="738"/>
      <c r="AO1621" s="739"/>
      <c r="AP1621" s="691" t="s">
        <v>734</v>
      </c>
      <c r="AQ1621" s="712" t="s">
        <v>734</v>
      </c>
      <c r="AR1621" s="712" t="s">
        <v>748</v>
      </c>
      <c r="AS1621" s="712" t="s">
        <v>11795</v>
      </c>
      <c r="AT1621" s="712"/>
      <c r="AU1621" s="986">
        <v>45292</v>
      </c>
      <c r="AV1621" s="986">
        <v>47118</v>
      </c>
      <c r="AW1621" s="742">
        <v>16</v>
      </c>
      <c r="AX1621" s="986">
        <v>45291</v>
      </c>
      <c r="AY1621" s="712" t="s">
        <v>869</v>
      </c>
      <c r="AZ1621" s="712" t="s">
        <v>737</v>
      </c>
      <c r="BA1621" s="734"/>
      <c r="BB1621" s="734"/>
      <c r="BC1621" s="734"/>
      <c r="BD1621" s="734"/>
      <c r="BE1621" s="845" t="s">
        <v>1693</v>
      </c>
      <c r="BF1621" s="804" t="s">
        <v>947</v>
      </c>
      <c r="BG1621" s="746" t="s">
        <v>737</v>
      </c>
      <c r="BH1621" s="746"/>
      <c r="BI1621" s="747"/>
    </row>
    <row r="1622" spans="1:61" ht="55.5" customHeight="1">
      <c r="A1622" s="749">
        <v>470009796</v>
      </c>
      <c r="B1622" s="849">
        <v>47</v>
      </c>
      <c r="C1622" s="727" t="s">
        <v>999</v>
      </c>
      <c r="D1622" s="727"/>
      <c r="E1622" s="753" t="s">
        <v>1714</v>
      </c>
      <c r="F1622" s="753"/>
      <c r="G1622" s="736" t="s">
        <v>747</v>
      </c>
      <c r="H1622" s="754" t="s">
        <v>748</v>
      </c>
      <c r="I1622" s="755">
        <v>500</v>
      </c>
      <c r="J1622" s="756" t="s">
        <v>749</v>
      </c>
      <c r="K1622" s="757" t="s">
        <v>11796</v>
      </c>
      <c r="L1622" s="758">
        <v>470001603</v>
      </c>
      <c r="M1622" s="733" t="s">
        <v>11797</v>
      </c>
      <c r="N1622" s="769" t="s">
        <v>11798</v>
      </c>
      <c r="O1622" s="734" t="s">
        <v>11799</v>
      </c>
      <c r="P1622" s="760"/>
      <c r="Q1622" s="736"/>
      <c r="R1622" s="736">
        <v>47270</v>
      </c>
      <c r="S1622" s="761" t="s">
        <v>11800</v>
      </c>
      <c r="T1622" s="728" t="s">
        <v>6571</v>
      </c>
      <c r="U1622" s="737" t="s">
        <v>11801</v>
      </c>
      <c r="V1622" s="736"/>
      <c r="W1622" s="736"/>
      <c r="X1622" s="736"/>
      <c r="Y1622" s="736"/>
      <c r="Z1622" s="736" t="s">
        <v>11802</v>
      </c>
      <c r="AA1622" s="736"/>
      <c r="AB1622" s="734"/>
      <c r="AC1622" s="736"/>
      <c r="AD1622" s="736">
        <v>47270</v>
      </c>
      <c r="AE1622" s="734" t="s">
        <v>11800</v>
      </c>
      <c r="AF1622" s="736" t="s">
        <v>11802</v>
      </c>
      <c r="AG1622" s="736"/>
      <c r="AH1622" s="736"/>
      <c r="AI1622" s="736"/>
      <c r="AJ1622" s="736"/>
      <c r="AK1622" s="736"/>
      <c r="AL1622" s="736"/>
      <c r="AM1622" s="763"/>
      <c r="AN1622" s="738"/>
      <c r="AO1622" s="764"/>
      <c r="AP1622" s="691" t="s">
        <v>734</v>
      </c>
      <c r="AQ1622" s="691" t="s">
        <v>737</v>
      </c>
      <c r="AR1622" s="718"/>
      <c r="AS1622" s="718"/>
      <c r="AT1622" s="718"/>
      <c r="AU1622" s="718" t="s">
        <v>763</v>
      </c>
      <c r="AV1622" s="718" t="s">
        <v>763</v>
      </c>
      <c r="AW1622" s="691" t="s">
        <v>763</v>
      </c>
      <c r="AX1622" s="718"/>
      <c r="AY1622" s="718"/>
      <c r="AZ1622" s="718"/>
      <c r="BA1622" s="734"/>
      <c r="BB1622" s="736"/>
      <c r="BC1622" s="736"/>
      <c r="BD1622" s="736"/>
      <c r="BE1622" s="734" t="s">
        <v>1451</v>
      </c>
      <c r="BF1622" s="794" t="s">
        <v>1723</v>
      </c>
      <c r="BG1622" s="746" t="s">
        <v>737</v>
      </c>
      <c r="BH1622" s="746"/>
      <c r="BI1622" s="747"/>
    </row>
    <row r="1623" spans="1:61" ht="40.15" customHeight="1">
      <c r="A1623" s="749">
        <v>400780805</v>
      </c>
      <c r="B1623" s="827">
        <v>40</v>
      </c>
      <c r="C1623" s="751" t="s">
        <v>1524</v>
      </c>
      <c r="D1623" s="752"/>
      <c r="E1623" s="753" t="s">
        <v>1149</v>
      </c>
      <c r="F1623" s="752"/>
      <c r="G1623" s="736" t="s">
        <v>747</v>
      </c>
      <c r="H1623" s="754" t="s">
        <v>748</v>
      </c>
      <c r="I1623" s="755">
        <v>500</v>
      </c>
      <c r="J1623" s="756" t="s">
        <v>749</v>
      </c>
      <c r="K1623" s="757" t="s">
        <v>11803</v>
      </c>
      <c r="L1623" s="758">
        <v>400000469</v>
      </c>
      <c r="M1623" s="733" t="s">
        <v>11804</v>
      </c>
      <c r="N1623" s="769" t="s">
        <v>11804</v>
      </c>
      <c r="O1623" s="734" t="s">
        <v>11805</v>
      </c>
      <c r="P1623" s="760"/>
      <c r="Q1623" s="736"/>
      <c r="R1623" s="736">
        <v>40120</v>
      </c>
      <c r="S1623" s="761" t="s">
        <v>11806</v>
      </c>
      <c r="T1623" s="728" t="s">
        <v>6571</v>
      </c>
      <c r="U1623" s="737" t="s">
        <v>11807</v>
      </c>
      <c r="V1623" s="736"/>
      <c r="W1623" s="736"/>
      <c r="X1623" s="736"/>
      <c r="Y1623" s="736"/>
      <c r="Z1623" s="736" t="s">
        <v>11808</v>
      </c>
      <c r="AA1623" s="736"/>
      <c r="AB1623" s="734" t="s">
        <v>11805</v>
      </c>
      <c r="AC1623" s="736"/>
      <c r="AD1623" s="736">
        <v>40120</v>
      </c>
      <c r="AE1623" s="734" t="s">
        <v>11806</v>
      </c>
      <c r="AF1623" s="736" t="s">
        <v>11808</v>
      </c>
      <c r="AG1623" s="736"/>
      <c r="AH1623" s="736"/>
      <c r="AI1623" s="736"/>
      <c r="AJ1623" s="736"/>
      <c r="AK1623" s="736"/>
      <c r="AL1623" s="736"/>
      <c r="AM1623" s="763"/>
      <c r="AN1623" s="738"/>
      <c r="AO1623" s="764"/>
      <c r="AP1623" s="691" t="s">
        <v>734</v>
      </c>
      <c r="AQ1623" s="691" t="s">
        <v>737</v>
      </c>
      <c r="AR1623" s="718"/>
      <c r="AS1623" s="718"/>
      <c r="AT1623" s="718"/>
      <c r="AU1623" s="718" t="s">
        <v>763</v>
      </c>
      <c r="AV1623" s="718" t="s">
        <v>763</v>
      </c>
      <c r="AW1623" s="691" t="s">
        <v>763</v>
      </c>
      <c r="AX1623" s="718"/>
      <c r="AY1623" s="718"/>
      <c r="AZ1623" s="718"/>
      <c r="BA1623" s="734"/>
      <c r="BB1623" s="734" t="s">
        <v>11809</v>
      </c>
      <c r="BC1623" s="736"/>
      <c r="BD1623" s="736"/>
      <c r="BE1623" s="767" t="s">
        <v>1579</v>
      </c>
      <c r="BF1623" s="794" t="s">
        <v>902</v>
      </c>
      <c r="BG1623" s="746" t="s">
        <v>737</v>
      </c>
      <c r="BH1623" s="746"/>
      <c r="BI1623" s="747"/>
    </row>
    <row r="1624" spans="1:61" ht="51" customHeight="1">
      <c r="A1624" s="749">
        <v>400786109</v>
      </c>
      <c r="B1624" s="827">
        <v>40</v>
      </c>
      <c r="C1624" s="751" t="s">
        <v>1524</v>
      </c>
      <c r="D1624" s="752"/>
      <c r="E1624" s="753" t="s">
        <v>1149</v>
      </c>
      <c r="F1624" s="752"/>
      <c r="G1624" s="736" t="s">
        <v>827</v>
      </c>
      <c r="H1624" s="754" t="s">
        <v>748</v>
      </c>
      <c r="I1624" s="770">
        <v>354</v>
      </c>
      <c r="J1624" s="771" t="s">
        <v>771</v>
      </c>
      <c r="K1624" s="757" t="s">
        <v>11810</v>
      </c>
      <c r="L1624" s="758">
        <v>400000469</v>
      </c>
      <c r="M1624" s="733" t="s">
        <v>11804</v>
      </c>
      <c r="N1624" s="769" t="s">
        <v>11804</v>
      </c>
      <c r="O1624" s="760" t="s">
        <v>11811</v>
      </c>
      <c r="P1624" s="760"/>
      <c r="Q1624" s="736"/>
      <c r="R1624" s="736">
        <v>40120</v>
      </c>
      <c r="S1624" s="761" t="s">
        <v>11806</v>
      </c>
      <c r="T1624" s="728" t="s">
        <v>6571</v>
      </c>
      <c r="U1624" s="737" t="s">
        <v>11812</v>
      </c>
      <c r="V1624" s="736"/>
      <c r="W1624" s="736"/>
      <c r="X1624" s="736"/>
      <c r="Y1624" s="736"/>
      <c r="Z1624" s="736" t="s">
        <v>11808</v>
      </c>
      <c r="AA1624" s="736"/>
      <c r="AB1624" s="734" t="s">
        <v>11813</v>
      </c>
      <c r="AC1624" s="736"/>
      <c r="AD1624" s="736">
        <v>40120</v>
      </c>
      <c r="AE1624" s="734" t="s">
        <v>11806</v>
      </c>
      <c r="AF1624" s="736" t="s">
        <v>11808</v>
      </c>
      <c r="AG1624" s="736"/>
      <c r="AH1624" s="736"/>
      <c r="AI1624" s="736"/>
      <c r="AJ1624" s="736"/>
      <c r="AK1624" s="736"/>
      <c r="AL1624" s="736"/>
      <c r="AM1624" s="763"/>
      <c r="AN1624" s="738"/>
      <c r="AO1624" s="764"/>
      <c r="AP1624" s="839" t="s">
        <v>6638</v>
      </c>
      <c r="AQ1624" s="691" t="s">
        <v>737</v>
      </c>
      <c r="AR1624" s="718"/>
      <c r="AS1624" s="718"/>
      <c r="AT1624" s="718"/>
      <c r="AU1624" s="718" t="s">
        <v>763</v>
      </c>
      <c r="AV1624" s="718" t="s">
        <v>763</v>
      </c>
      <c r="AW1624" s="691" t="s">
        <v>763</v>
      </c>
      <c r="AX1624" s="718"/>
      <c r="AY1624" s="718"/>
      <c r="AZ1624" s="718"/>
      <c r="BA1624" s="734"/>
      <c r="BB1624" s="736"/>
      <c r="BC1624" s="736"/>
      <c r="BD1624" s="736"/>
      <c r="BE1624" s="767" t="s">
        <v>4958</v>
      </c>
      <c r="BF1624" s="794" t="s">
        <v>902</v>
      </c>
      <c r="BG1624" s="746" t="s">
        <v>737</v>
      </c>
      <c r="BH1624" s="746"/>
      <c r="BI1624" s="747"/>
    </row>
    <row r="1625" spans="1:61" ht="30" customHeight="1">
      <c r="A1625" s="749">
        <v>470002155</v>
      </c>
      <c r="B1625" s="849">
        <v>47</v>
      </c>
      <c r="C1625" s="751" t="s">
        <v>1787</v>
      </c>
      <c r="D1625" s="727"/>
      <c r="E1625" s="753" t="s">
        <v>1714</v>
      </c>
      <c r="F1625" s="753"/>
      <c r="G1625" s="736" t="s">
        <v>747</v>
      </c>
      <c r="H1625" s="754" t="s">
        <v>748</v>
      </c>
      <c r="I1625" s="755">
        <v>500</v>
      </c>
      <c r="J1625" s="756" t="s">
        <v>749</v>
      </c>
      <c r="K1625" s="757" t="s">
        <v>11814</v>
      </c>
      <c r="L1625" s="758">
        <v>470000746</v>
      </c>
      <c r="M1625" s="733" t="s">
        <v>11815</v>
      </c>
      <c r="N1625" s="769" t="s">
        <v>11816</v>
      </c>
      <c r="O1625" s="734" t="s">
        <v>11817</v>
      </c>
      <c r="P1625" s="734" t="s">
        <v>11818</v>
      </c>
      <c r="Q1625" s="736"/>
      <c r="R1625" s="736">
        <v>47110</v>
      </c>
      <c r="S1625" s="761" t="s">
        <v>2440</v>
      </c>
      <c r="T1625" s="728" t="s">
        <v>6571</v>
      </c>
      <c r="U1625" s="737" t="s">
        <v>11819</v>
      </c>
      <c r="V1625" s="736"/>
      <c r="W1625" s="736"/>
      <c r="X1625" s="736"/>
      <c r="Y1625" s="736"/>
      <c r="Z1625" s="736" t="s">
        <v>11820</v>
      </c>
      <c r="AA1625" s="736"/>
      <c r="AB1625" s="734" t="s">
        <v>11817</v>
      </c>
      <c r="AC1625" s="736" t="s">
        <v>11818</v>
      </c>
      <c r="AD1625" s="736">
        <v>47110</v>
      </c>
      <c r="AE1625" s="734" t="s">
        <v>11821</v>
      </c>
      <c r="AF1625" s="736" t="s">
        <v>11820</v>
      </c>
      <c r="AG1625" s="736"/>
      <c r="AH1625" s="736"/>
      <c r="AI1625" s="736"/>
      <c r="AJ1625" s="736"/>
      <c r="AK1625" s="736"/>
      <c r="AL1625" s="736"/>
      <c r="AM1625" s="763"/>
      <c r="AN1625" s="738"/>
      <c r="AO1625" s="764"/>
      <c r="AP1625" s="691" t="s">
        <v>734</v>
      </c>
      <c r="AQ1625" s="691" t="s">
        <v>737</v>
      </c>
      <c r="AR1625" s="718"/>
      <c r="AS1625" s="718"/>
      <c r="AT1625" s="718"/>
      <c r="AU1625" s="718" t="s">
        <v>763</v>
      </c>
      <c r="AV1625" s="718" t="s">
        <v>763</v>
      </c>
      <c r="AW1625" s="691" t="s">
        <v>763</v>
      </c>
      <c r="AX1625" s="718"/>
      <c r="AY1625" s="718"/>
      <c r="AZ1625" s="718"/>
      <c r="BA1625" s="734"/>
      <c r="BB1625" s="736"/>
      <c r="BC1625" s="736"/>
      <c r="BD1625" s="736"/>
      <c r="BE1625" s="776" t="s">
        <v>1693</v>
      </c>
      <c r="BF1625" s="794" t="s">
        <v>1723</v>
      </c>
      <c r="BG1625" s="746" t="s">
        <v>737</v>
      </c>
      <c r="BH1625" s="746"/>
      <c r="BI1625" s="747"/>
    </row>
    <row r="1626" spans="1:61" ht="56.25" customHeight="1">
      <c r="A1626" s="749">
        <v>470009234</v>
      </c>
      <c r="B1626" s="849">
        <v>47</v>
      </c>
      <c r="C1626" s="751" t="s">
        <v>1787</v>
      </c>
      <c r="D1626" s="727"/>
      <c r="E1626" s="753" t="s">
        <v>1714</v>
      </c>
      <c r="F1626" s="753"/>
      <c r="G1626" s="736" t="s">
        <v>827</v>
      </c>
      <c r="H1626" s="754" t="s">
        <v>748</v>
      </c>
      <c r="I1626" s="770">
        <v>354</v>
      </c>
      <c r="J1626" s="771" t="s">
        <v>771</v>
      </c>
      <c r="K1626" s="757" t="s">
        <v>11822</v>
      </c>
      <c r="L1626" s="758">
        <v>470000746</v>
      </c>
      <c r="M1626" s="733" t="s">
        <v>11815</v>
      </c>
      <c r="N1626" s="769" t="s">
        <v>11816</v>
      </c>
      <c r="O1626" s="798" t="s">
        <v>11823</v>
      </c>
      <c r="P1626" s="760" t="s">
        <v>4400</v>
      </c>
      <c r="Q1626" s="736"/>
      <c r="R1626" s="736">
        <v>47110</v>
      </c>
      <c r="S1626" s="761" t="s">
        <v>2440</v>
      </c>
      <c r="T1626" s="728" t="s">
        <v>6571</v>
      </c>
      <c r="U1626" s="737" t="s">
        <v>11824</v>
      </c>
      <c r="V1626" s="736"/>
      <c r="W1626" s="736"/>
      <c r="X1626" s="736"/>
      <c r="Y1626" s="736"/>
      <c r="Z1626" s="736" t="s">
        <v>11820</v>
      </c>
      <c r="AA1626" s="736"/>
      <c r="AB1626" s="734" t="s">
        <v>11825</v>
      </c>
      <c r="AC1626" s="736"/>
      <c r="AD1626" s="736">
        <v>47110</v>
      </c>
      <c r="AE1626" s="734" t="s">
        <v>11821</v>
      </c>
      <c r="AF1626" s="736" t="s">
        <v>11820</v>
      </c>
      <c r="AG1626" s="736"/>
      <c r="AH1626" s="736"/>
      <c r="AI1626" s="736"/>
      <c r="AJ1626" s="736"/>
      <c r="AK1626" s="736"/>
      <c r="AL1626" s="736"/>
      <c r="AM1626" s="763"/>
      <c r="AN1626" s="738"/>
      <c r="AO1626" s="764"/>
      <c r="AP1626" s="839" t="s">
        <v>6638</v>
      </c>
      <c r="AQ1626" s="691" t="s">
        <v>737</v>
      </c>
      <c r="AR1626" s="718"/>
      <c r="AS1626" s="718"/>
      <c r="AT1626" s="718"/>
      <c r="AU1626" s="718" t="s">
        <v>763</v>
      </c>
      <c r="AV1626" s="718" t="s">
        <v>763</v>
      </c>
      <c r="AW1626" s="691" t="s">
        <v>763</v>
      </c>
      <c r="AX1626" s="718"/>
      <c r="AY1626" s="718"/>
      <c r="AZ1626" s="718"/>
      <c r="BA1626" s="734"/>
      <c r="BB1626" s="736"/>
      <c r="BC1626" s="736"/>
      <c r="BD1626" s="736"/>
      <c r="BE1626" s="776" t="s">
        <v>1693</v>
      </c>
      <c r="BF1626" s="794" t="s">
        <v>1723</v>
      </c>
      <c r="BG1626" s="746" t="s">
        <v>737</v>
      </c>
      <c r="BH1626" s="746"/>
      <c r="BI1626" s="747"/>
    </row>
    <row r="1627" spans="1:61" ht="36" customHeight="1">
      <c r="A1627" s="749">
        <v>240002238</v>
      </c>
      <c r="B1627" s="840">
        <v>24</v>
      </c>
      <c r="C1627" s="751" t="s">
        <v>1434</v>
      </c>
      <c r="D1627" s="920"/>
      <c r="E1627" s="791" t="s">
        <v>4529</v>
      </c>
      <c r="F1627" s="753" t="s">
        <v>1594</v>
      </c>
      <c r="G1627" s="736" t="s">
        <v>747</v>
      </c>
      <c r="H1627" s="754" t="s">
        <v>748</v>
      </c>
      <c r="I1627" s="755">
        <v>500</v>
      </c>
      <c r="J1627" s="756" t="s">
        <v>749</v>
      </c>
      <c r="K1627" s="778" t="s">
        <v>11826</v>
      </c>
      <c r="L1627" s="758">
        <v>240000869</v>
      </c>
      <c r="M1627" s="733" t="s">
        <v>11827</v>
      </c>
      <c r="N1627" s="769" t="s">
        <v>11827</v>
      </c>
      <c r="O1627" s="734" t="s">
        <v>11828</v>
      </c>
      <c r="P1627" s="760"/>
      <c r="Q1627" s="736"/>
      <c r="R1627" s="736">
        <v>24800</v>
      </c>
      <c r="S1627" s="761" t="s">
        <v>11829</v>
      </c>
      <c r="T1627" s="728" t="s">
        <v>6571</v>
      </c>
      <c r="U1627" s="737" t="s">
        <v>11830</v>
      </c>
      <c r="V1627" s="736"/>
      <c r="W1627" s="736"/>
      <c r="X1627" s="736"/>
      <c r="Y1627" s="736"/>
      <c r="Z1627" s="736" t="s">
        <v>11831</v>
      </c>
      <c r="AA1627" s="736"/>
      <c r="AB1627" s="734" t="s">
        <v>11828</v>
      </c>
      <c r="AC1627" s="736"/>
      <c r="AD1627" s="736">
        <v>24800</v>
      </c>
      <c r="AE1627" s="734" t="s">
        <v>11829</v>
      </c>
      <c r="AF1627" s="736" t="s">
        <v>11832</v>
      </c>
      <c r="AG1627" s="736"/>
      <c r="AH1627" s="736"/>
      <c r="AI1627" s="736"/>
      <c r="AJ1627" s="736"/>
      <c r="AK1627" s="736"/>
      <c r="AL1627" s="736"/>
      <c r="AM1627" s="763"/>
      <c r="AN1627" s="738"/>
      <c r="AO1627" s="863"/>
      <c r="AP1627" s="691" t="s">
        <v>734</v>
      </c>
      <c r="AQ1627" s="742" t="s">
        <v>734</v>
      </c>
      <c r="AR1627" s="712" t="s">
        <v>1757</v>
      </c>
      <c r="AS1627" s="712" t="s">
        <v>11833</v>
      </c>
      <c r="AT1627" s="712"/>
      <c r="AU1627" s="986">
        <v>44562</v>
      </c>
      <c r="AV1627" s="986">
        <v>46387</v>
      </c>
      <c r="AW1627" s="742">
        <v>24</v>
      </c>
      <c r="AX1627" s="986">
        <v>44694</v>
      </c>
      <c r="AY1627" s="712" t="s">
        <v>11834</v>
      </c>
      <c r="AZ1627" s="712" t="s">
        <v>734</v>
      </c>
      <c r="BA1627" s="734"/>
      <c r="BB1627" s="736"/>
      <c r="BC1627" s="736"/>
      <c r="BD1627" s="736"/>
      <c r="BE1627" s="864" t="s">
        <v>800</v>
      </c>
      <c r="BF1627" s="794" t="s">
        <v>1610</v>
      </c>
      <c r="BG1627" s="746" t="s">
        <v>737</v>
      </c>
      <c r="BH1627" s="746"/>
      <c r="BI1627" s="747"/>
    </row>
    <row r="1628" spans="1:61" ht="40.15" customHeight="1">
      <c r="A1628" s="749">
        <v>240013193</v>
      </c>
      <c r="B1628" s="840">
        <v>24</v>
      </c>
      <c r="C1628" s="751" t="s">
        <v>1434</v>
      </c>
      <c r="D1628" s="920"/>
      <c r="E1628" s="791" t="s">
        <v>4529</v>
      </c>
      <c r="F1628" s="753" t="s">
        <v>1594</v>
      </c>
      <c r="G1628" s="736" t="s">
        <v>769</v>
      </c>
      <c r="H1628" s="754" t="s">
        <v>770</v>
      </c>
      <c r="I1628" s="770">
        <v>354</v>
      </c>
      <c r="J1628" s="771" t="s">
        <v>771</v>
      </c>
      <c r="K1628" s="757" t="s">
        <v>11835</v>
      </c>
      <c r="L1628" s="758">
        <v>240000869</v>
      </c>
      <c r="M1628" s="733" t="s">
        <v>11827</v>
      </c>
      <c r="N1628" s="769" t="s">
        <v>11827</v>
      </c>
      <c r="O1628" s="760" t="s">
        <v>11836</v>
      </c>
      <c r="P1628" s="760"/>
      <c r="Q1628" s="736"/>
      <c r="R1628" s="736">
        <v>24800</v>
      </c>
      <c r="S1628" s="761" t="s">
        <v>11829</v>
      </c>
      <c r="T1628" s="728" t="s">
        <v>6571</v>
      </c>
      <c r="U1628" s="737" t="s">
        <v>11830</v>
      </c>
      <c r="V1628" s="736"/>
      <c r="W1628" s="736"/>
      <c r="X1628" s="736"/>
      <c r="Y1628" s="736"/>
      <c r="Z1628" s="736" t="s">
        <v>11832</v>
      </c>
      <c r="AA1628" s="736"/>
      <c r="AB1628" s="734" t="s">
        <v>11837</v>
      </c>
      <c r="AC1628" s="736"/>
      <c r="AD1628" s="736">
        <v>24800</v>
      </c>
      <c r="AE1628" s="734" t="s">
        <v>11829</v>
      </c>
      <c r="AF1628" s="736" t="s">
        <v>11832</v>
      </c>
      <c r="AG1628" s="736"/>
      <c r="AH1628" s="736"/>
      <c r="AI1628" s="736"/>
      <c r="AJ1628" s="736"/>
      <c r="AK1628" s="736"/>
      <c r="AL1628" s="736"/>
      <c r="AM1628" s="763"/>
      <c r="AN1628" s="738"/>
      <c r="AO1628" s="764"/>
      <c r="AP1628" s="789" t="s">
        <v>734</v>
      </c>
      <c r="AQ1628" s="742" t="s">
        <v>734</v>
      </c>
      <c r="AR1628" s="712" t="s">
        <v>1757</v>
      </c>
      <c r="AS1628" s="712" t="s">
        <v>11833</v>
      </c>
      <c r="AT1628" s="712"/>
      <c r="AU1628" s="986">
        <v>44562</v>
      </c>
      <c r="AV1628" s="986">
        <v>46387</v>
      </c>
      <c r="AW1628" s="742">
        <v>24</v>
      </c>
      <c r="AX1628" s="986">
        <v>44694</v>
      </c>
      <c r="AY1628" s="712" t="s">
        <v>11834</v>
      </c>
      <c r="AZ1628" s="712" t="s">
        <v>734</v>
      </c>
      <c r="BA1628" s="734"/>
      <c r="BB1628" s="736"/>
      <c r="BC1628" s="736"/>
      <c r="BD1628" s="736"/>
      <c r="BE1628" s="864" t="s">
        <v>800</v>
      </c>
      <c r="BF1628" s="794" t="s">
        <v>1610</v>
      </c>
      <c r="BG1628" s="746" t="s">
        <v>737</v>
      </c>
      <c r="BH1628" s="746"/>
      <c r="BI1628" s="747"/>
    </row>
    <row r="1629" spans="1:61" ht="40.15" customHeight="1">
      <c r="A1629" s="846">
        <v>790000376</v>
      </c>
      <c r="B1629" s="784">
        <v>79</v>
      </c>
      <c r="C1629" s="751" t="s">
        <v>884</v>
      </c>
      <c r="D1629" s="753"/>
      <c r="E1629" s="753" t="s">
        <v>826</v>
      </c>
      <c r="F1629" s="785"/>
      <c r="G1629" s="754" t="s">
        <v>747</v>
      </c>
      <c r="H1629" s="754" t="s">
        <v>748</v>
      </c>
      <c r="I1629" s="847">
        <v>500</v>
      </c>
      <c r="J1629" s="843" t="s">
        <v>749</v>
      </c>
      <c r="K1629" s="848" t="s">
        <v>11838</v>
      </c>
      <c r="L1629" s="786">
        <v>790000590</v>
      </c>
      <c r="M1629" s="733" t="s">
        <v>11839</v>
      </c>
      <c r="N1629" s="769" t="s">
        <v>11839</v>
      </c>
      <c r="O1629" s="734" t="s">
        <v>11840</v>
      </c>
      <c r="P1629" s="734"/>
      <c r="Q1629" s="760"/>
      <c r="R1629" s="736">
        <v>79100</v>
      </c>
      <c r="S1629" s="760" t="s">
        <v>11841</v>
      </c>
      <c r="T1629" s="728" t="s">
        <v>6571</v>
      </c>
      <c r="U1629" s="737" t="s">
        <v>11842</v>
      </c>
      <c r="V1629" s="736"/>
      <c r="W1629" s="734"/>
      <c r="X1629" s="736"/>
      <c r="Y1629" s="736"/>
      <c r="Z1629" s="736" t="s">
        <v>11843</v>
      </c>
      <c r="AA1629" s="736" t="s">
        <v>11844</v>
      </c>
      <c r="AB1629" s="734" t="s">
        <v>11840</v>
      </c>
      <c r="AC1629" s="736"/>
      <c r="AD1629" s="736">
        <v>79100</v>
      </c>
      <c r="AE1629" s="734" t="s">
        <v>11841</v>
      </c>
      <c r="AF1629" s="736" t="s">
        <v>11843</v>
      </c>
      <c r="AG1629" s="853"/>
      <c r="AH1629" s="853"/>
      <c r="AI1629" s="853"/>
      <c r="AJ1629" s="853"/>
      <c r="AK1629" s="853"/>
      <c r="AL1629" s="853"/>
      <c r="AM1629" s="763"/>
      <c r="AN1629" s="738"/>
      <c r="AO1629" s="739"/>
      <c r="AP1629" s="691" t="s">
        <v>734</v>
      </c>
      <c r="AQ1629" s="775" t="s">
        <v>734</v>
      </c>
      <c r="AR1629" s="712" t="s">
        <v>748</v>
      </c>
      <c r="AS1629" s="712" t="s">
        <v>11845</v>
      </c>
      <c r="AT1629" s="712" t="s">
        <v>11846</v>
      </c>
      <c r="AU1629" s="986">
        <v>43222</v>
      </c>
      <c r="AV1629" s="986">
        <v>45778</v>
      </c>
      <c r="AW1629" s="742">
        <v>79</v>
      </c>
      <c r="AX1629" s="986">
        <v>45604</v>
      </c>
      <c r="AY1629" s="712" t="s">
        <v>869</v>
      </c>
      <c r="AZ1629" s="712"/>
      <c r="BA1629" s="791"/>
      <c r="BB1629" s="793"/>
      <c r="BC1629" s="793"/>
      <c r="BD1629" s="793"/>
      <c r="BE1629" s="776" t="s">
        <v>4081</v>
      </c>
      <c r="BF1629" s="785" t="s">
        <v>826</v>
      </c>
      <c r="BG1629" s="746" t="s">
        <v>737</v>
      </c>
      <c r="BH1629" s="746"/>
      <c r="BI1629" s="747"/>
    </row>
    <row r="1630" spans="1:61" ht="40.15" customHeight="1">
      <c r="A1630" s="749">
        <v>470002080</v>
      </c>
      <c r="B1630" s="849">
        <v>47</v>
      </c>
      <c r="C1630" s="751" t="s">
        <v>1787</v>
      </c>
      <c r="D1630" s="833"/>
      <c r="E1630" s="753" t="s">
        <v>1714</v>
      </c>
      <c r="F1630" s="753"/>
      <c r="G1630" s="736" t="s">
        <v>747</v>
      </c>
      <c r="H1630" s="754" t="s">
        <v>748</v>
      </c>
      <c r="I1630" s="755">
        <v>500</v>
      </c>
      <c r="J1630" s="756" t="s">
        <v>749</v>
      </c>
      <c r="K1630" s="757" t="s">
        <v>11847</v>
      </c>
      <c r="L1630" s="758">
        <v>470000688</v>
      </c>
      <c r="M1630" s="733" t="s">
        <v>11848</v>
      </c>
      <c r="N1630" s="769" t="s">
        <v>11849</v>
      </c>
      <c r="O1630" s="734" t="s">
        <v>11850</v>
      </c>
      <c r="P1630" s="760"/>
      <c r="Q1630" s="736"/>
      <c r="R1630" s="736">
        <v>47430</v>
      </c>
      <c r="S1630" s="761" t="s">
        <v>11851</v>
      </c>
      <c r="T1630" s="728" t="s">
        <v>6571</v>
      </c>
      <c r="U1630" s="737" t="s">
        <v>11852</v>
      </c>
      <c r="V1630" s="736"/>
      <c r="W1630" s="736"/>
      <c r="X1630" s="736"/>
      <c r="Y1630" s="736"/>
      <c r="Z1630" s="736" t="s">
        <v>11853</v>
      </c>
      <c r="AA1630" s="736"/>
      <c r="AB1630" s="734"/>
      <c r="AC1630" s="736"/>
      <c r="AD1630" s="736">
        <v>47430</v>
      </c>
      <c r="AE1630" s="734" t="s">
        <v>11854</v>
      </c>
      <c r="AF1630" s="736" t="s">
        <v>11853</v>
      </c>
      <c r="AG1630" s="736"/>
      <c r="AH1630" s="736"/>
      <c r="AI1630" s="736"/>
      <c r="AJ1630" s="736"/>
      <c r="AK1630" s="736"/>
      <c r="AL1630" s="736"/>
      <c r="AM1630" s="763"/>
      <c r="AN1630" s="738"/>
      <c r="AO1630" s="764"/>
      <c r="AP1630" s="691" t="s">
        <v>734</v>
      </c>
      <c r="AQ1630" s="691" t="s">
        <v>737</v>
      </c>
      <c r="AR1630" s="718"/>
      <c r="AS1630" s="718"/>
      <c r="AT1630" s="718"/>
      <c r="AU1630" s="718" t="s">
        <v>763</v>
      </c>
      <c r="AV1630" s="718" t="s">
        <v>763</v>
      </c>
      <c r="AW1630" s="691" t="s">
        <v>763</v>
      </c>
      <c r="AX1630" s="718"/>
      <c r="AY1630" s="718"/>
      <c r="AZ1630" s="718"/>
      <c r="BA1630" s="734"/>
      <c r="BB1630" s="736"/>
      <c r="BC1630" s="736"/>
      <c r="BD1630" s="736"/>
      <c r="BE1630" s="734" t="s">
        <v>1358</v>
      </c>
      <c r="BF1630" s="794" t="s">
        <v>1723</v>
      </c>
      <c r="BG1630" s="746" t="s">
        <v>737</v>
      </c>
      <c r="BH1630" s="746"/>
      <c r="BI1630" s="747"/>
    </row>
    <row r="1631" spans="1:61" s="1005" customFormat="1" ht="98.25" customHeight="1">
      <c r="A1631" s="749">
        <v>470002189</v>
      </c>
      <c r="B1631" s="849">
        <v>47</v>
      </c>
      <c r="C1631" s="727" t="s">
        <v>999</v>
      </c>
      <c r="D1631" s="727"/>
      <c r="E1631" s="753" t="s">
        <v>1714</v>
      </c>
      <c r="F1631" s="753"/>
      <c r="G1631" s="736" t="s">
        <v>747</v>
      </c>
      <c r="H1631" s="754" t="s">
        <v>748</v>
      </c>
      <c r="I1631" s="755">
        <v>500</v>
      </c>
      <c r="J1631" s="756" t="s">
        <v>749</v>
      </c>
      <c r="K1631" s="757" t="s">
        <v>11855</v>
      </c>
      <c r="L1631" s="758">
        <v>470000753</v>
      </c>
      <c r="M1631" s="733" t="s">
        <v>11856</v>
      </c>
      <c r="N1631" s="769" t="s">
        <v>11857</v>
      </c>
      <c r="O1631" s="734" t="s">
        <v>1401</v>
      </c>
      <c r="P1631" s="760"/>
      <c r="Q1631" s="736"/>
      <c r="R1631" s="736">
        <v>47260</v>
      </c>
      <c r="S1631" s="761" t="s">
        <v>11858</v>
      </c>
      <c r="T1631" s="728" t="s">
        <v>6571</v>
      </c>
      <c r="U1631" s="737" t="s">
        <v>11859</v>
      </c>
      <c r="V1631" s="736"/>
      <c r="W1631" s="736"/>
      <c r="X1631" s="736"/>
      <c r="Y1631" s="736"/>
      <c r="Z1631" s="736" t="s">
        <v>11860</v>
      </c>
      <c r="AA1631" s="736"/>
      <c r="AB1631" s="734"/>
      <c r="AC1631" s="736"/>
      <c r="AD1631" s="736">
        <v>47260</v>
      </c>
      <c r="AE1631" s="734" t="s">
        <v>11861</v>
      </c>
      <c r="AF1631" s="736" t="s">
        <v>11862</v>
      </c>
      <c r="AG1631" s="736"/>
      <c r="AH1631" s="736"/>
      <c r="AI1631" s="736"/>
      <c r="AJ1631" s="736"/>
      <c r="AK1631" s="736"/>
      <c r="AL1631" s="736"/>
      <c r="AM1631" s="763"/>
      <c r="AN1631" s="738"/>
      <c r="AO1631" s="764"/>
      <c r="AP1631" s="691" t="s">
        <v>734</v>
      </c>
      <c r="AQ1631" s="691" t="s">
        <v>737</v>
      </c>
      <c r="AR1631" s="718"/>
      <c r="AS1631" s="718"/>
      <c r="AT1631" s="718"/>
      <c r="AU1631" s="718" t="s">
        <v>763</v>
      </c>
      <c r="AV1631" s="718" t="s">
        <v>763</v>
      </c>
      <c r="AW1631" s="691" t="s">
        <v>763</v>
      </c>
      <c r="AX1631" s="718"/>
      <c r="AY1631" s="718"/>
      <c r="AZ1631" s="718"/>
      <c r="BA1631" s="734"/>
      <c r="BB1631" s="736"/>
      <c r="BC1631" s="736"/>
      <c r="BD1631" s="736"/>
      <c r="BE1631" s="734" t="s">
        <v>1358</v>
      </c>
      <c r="BF1631" s="794" t="s">
        <v>1723</v>
      </c>
      <c r="BG1631" s="746" t="s">
        <v>737</v>
      </c>
      <c r="BH1631" s="746"/>
      <c r="BI1631" s="747"/>
    </row>
    <row r="1632" spans="1:61" ht="58.9" customHeight="1">
      <c r="A1632" s="846">
        <v>790000319</v>
      </c>
      <c r="B1632" s="784">
        <v>79</v>
      </c>
      <c r="C1632" s="751" t="s">
        <v>884</v>
      </c>
      <c r="D1632" s="753"/>
      <c r="E1632" s="753" t="s">
        <v>826</v>
      </c>
      <c r="F1632" s="785"/>
      <c r="G1632" s="754" t="s">
        <v>747</v>
      </c>
      <c r="H1632" s="754" t="s">
        <v>748</v>
      </c>
      <c r="I1632" s="847">
        <v>500</v>
      </c>
      <c r="J1632" s="843" t="s">
        <v>749</v>
      </c>
      <c r="K1632" s="848" t="s">
        <v>11863</v>
      </c>
      <c r="L1632" s="786">
        <v>790000533</v>
      </c>
      <c r="M1632" s="733" t="s">
        <v>4400</v>
      </c>
      <c r="N1632" s="769" t="s">
        <v>11864</v>
      </c>
      <c r="O1632" s="734" t="s">
        <v>11865</v>
      </c>
      <c r="P1632" s="734"/>
      <c r="Q1632" s="760"/>
      <c r="R1632" s="736">
        <v>79350</v>
      </c>
      <c r="S1632" s="760" t="s">
        <v>11866</v>
      </c>
      <c r="T1632" s="728" t="s">
        <v>6571</v>
      </c>
      <c r="U1632" s="737" t="s">
        <v>11867</v>
      </c>
      <c r="V1632" s="736" t="s">
        <v>813</v>
      </c>
      <c r="W1632" s="734" t="s">
        <v>11868</v>
      </c>
      <c r="X1632" s="736" t="s">
        <v>11869</v>
      </c>
      <c r="Y1632" s="736" t="s">
        <v>954</v>
      </c>
      <c r="Z1632" s="734" t="s">
        <v>11870</v>
      </c>
      <c r="AA1632" s="736"/>
      <c r="AB1632" s="734" t="s">
        <v>11871</v>
      </c>
      <c r="AC1632" s="736"/>
      <c r="AD1632" s="736">
        <v>79350</v>
      </c>
      <c r="AE1632" s="734" t="s">
        <v>11872</v>
      </c>
      <c r="AF1632" s="736" t="s">
        <v>11873</v>
      </c>
      <c r="AG1632" s="853"/>
      <c r="AH1632" s="853"/>
      <c r="AI1632" s="853"/>
      <c r="AJ1632" s="853"/>
      <c r="AK1632" s="853"/>
      <c r="AL1632" s="853"/>
      <c r="AM1632" s="763"/>
      <c r="AN1632" s="738"/>
      <c r="AO1632" s="772"/>
      <c r="AP1632" s="691" t="s">
        <v>734</v>
      </c>
      <c r="AQ1632" s="775" t="s">
        <v>734</v>
      </c>
      <c r="AR1632" s="712" t="s">
        <v>748</v>
      </c>
      <c r="AS1632" s="712" t="s">
        <v>11874</v>
      </c>
      <c r="AT1632" s="712" t="s">
        <v>11875</v>
      </c>
      <c r="AU1632" s="986">
        <v>44217</v>
      </c>
      <c r="AV1632" s="986">
        <v>46042</v>
      </c>
      <c r="AW1632" s="742" t="s">
        <v>4840</v>
      </c>
      <c r="AX1632" s="986">
        <v>44217</v>
      </c>
      <c r="AY1632" s="712" t="s">
        <v>869</v>
      </c>
      <c r="AZ1632" s="712" t="s">
        <v>737</v>
      </c>
      <c r="BA1632" s="791"/>
      <c r="BB1632" s="793" t="s">
        <v>11876</v>
      </c>
      <c r="BC1632" s="793"/>
      <c r="BD1632" s="793"/>
      <c r="BE1632" s="776" t="s">
        <v>4081</v>
      </c>
      <c r="BF1632" s="785" t="s">
        <v>826</v>
      </c>
      <c r="BG1632" s="746" t="s">
        <v>737</v>
      </c>
      <c r="BH1632" s="746"/>
      <c r="BI1632" s="747"/>
    </row>
    <row r="1633" spans="1:61" ht="63" customHeight="1">
      <c r="A1633" s="749">
        <v>470002072</v>
      </c>
      <c r="B1633" s="849">
        <v>47</v>
      </c>
      <c r="C1633" s="751" t="s">
        <v>1787</v>
      </c>
      <c r="D1633" s="833"/>
      <c r="E1633" s="753" t="s">
        <v>1714</v>
      </c>
      <c r="F1633" s="753"/>
      <c r="G1633" s="736" t="s">
        <v>747</v>
      </c>
      <c r="H1633" s="754" t="s">
        <v>748</v>
      </c>
      <c r="I1633" s="755">
        <v>500</v>
      </c>
      <c r="J1633" s="756" t="s">
        <v>749</v>
      </c>
      <c r="K1633" s="757" t="s">
        <v>11877</v>
      </c>
      <c r="L1633" s="758">
        <v>470000670</v>
      </c>
      <c r="M1633" s="733" t="s">
        <v>11878</v>
      </c>
      <c r="N1633" s="769" t="s">
        <v>11878</v>
      </c>
      <c r="O1633" s="734" t="s">
        <v>1401</v>
      </c>
      <c r="P1633" s="760"/>
      <c r="Q1633" s="736"/>
      <c r="R1633" s="736">
        <v>47230</v>
      </c>
      <c r="S1633" s="761" t="s">
        <v>11879</v>
      </c>
      <c r="T1633" s="728" t="s">
        <v>6571</v>
      </c>
      <c r="U1633" s="737" t="s">
        <v>11880</v>
      </c>
      <c r="V1633" s="736"/>
      <c r="W1633" s="736"/>
      <c r="X1633" s="736"/>
      <c r="Y1633" s="736"/>
      <c r="Z1633" s="736" t="s">
        <v>11881</v>
      </c>
      <c r="AA1633" s="736"/>
      <c r="AB1633" s="734" t="s">
        <v>1401</v>
      </c>
      <c r="AC1633" s="736"/>
      <c r="AD1633" s="736">
        <v>47230</v>
      </c>
      <c r="AE1633" s="734" t="s">
        <v>11879</v>
      </c>
      <c r="AF1633" s="736" t="s">
        <v>11881</v>
      </c>
      <c r="AG1633" s="736"/>
      <c r="AH1633" s="736"/>
      <c r="AI1633" s="736"/>
      <c r="AJ1633" s="736"/>
      <c r="AK1633" s="736"/>
      <c r="AL1633" s="736"/>
      <c r="AM1633" s="763"/>
      <c r="AN1633" s="738"/>
      <c r="AO1633" s="764"/>
      <c r="AP1633" s="691" t="s">
        <v>734</v>
      </c>
      <c r="AQ1633" s="691" t="s">
        <v>737</v>
      </c>
      <c r="AR1633" s="718"/>
      <c r="AS1633" s="718"/>
      <c r="AT1633" s="718"/>
      <c r="AU1633" s="718" t="s">
        <v>763</v>
      </c>
      <c r="AV1633" s="718" t="s">
        <v>763</v>
      </c>
      <c r="AW1633" s="691" t="s">
        <v>763</v>
      </c>
      <c r="AX1633" s="718"/>
      <c r="AY1633" s="718"/>
      <c r="AZ1633" s="718"/>
      <c r="BA1633" s="734"/>
      <c r="BB1633" s="736"/>
      <c r="BC1633" s="736"/>
      <c r="BD1633" s="736"/>
      <c r="BE1633" s="734" t="s">
        <v>1358</v>
      </c>
      <c r="BF1633" s="794" t="s">
        <v>1723</v>
      </c>
      <c r="BG1633" s="746" t="s">
        <v>737</v>
      </c>
      <c r="BH1633" s="746"/>
      <c r="BI1633" s="747"/>
    </row>
    <row r="1634" spans="1:61" ht="40.15" customHeight="1">
      <c r="A1634" s="749">
        <v>400780763</v>
      </c>
      <c r="B1634" s="827">
        <v>40</v>
      </c>
      <c r="C1634" s="751" t="s">
        <v>1524</v>
      </c>
      <c r="D1634" s="752"/>
      <c r="E1634" s="753" t="s">
        <v>1149</v>
      </c>
      <c r="F1634" s="752"/>
      <c r="G1634" s="736" t="s">
        <v>747</v>
      </c>
      <c r="H1634" s="754" t="s">
        <v>748</v>
      </c>
      <c r="I1634" s="755">
        <v>500</v>
      </c>
      <c r="J1634" s="756" t="s">
        <v>749</v>
      </c>
      <c r="K1634" s="757" t="s">
        <v>11882</v>
      </c>
      <c r="L1634" s="758">
        <v>400014221</v>
      </c>
      <c r="M1634" s="734" t="s">
        <v>11883</v>
      </c>
      <c r="N1634" s="769" t="s">
        <v>11883</v>
      </c>
      <c r="O1634" s="734" t="s">
        <v>11884</v>
      </c>
      <c r="P1634" s="760"/>
      <c r="Q1634" s="736"/>
      <c r="R1634" s="736">
        <v>40430</v>
      </c>
      <c r="S1634" s="761" t="s">
        <v>11885</v>
      </c>
      <c r="T1634" s="728" t="s">
        <v>6571</v>
      </c>
      <c r="U1634" s="737" t="s">
        <v>11886</v>
      </c>
      <c r="V1634" s="736"/>
      <c r="W1634" s="736"/>
      <c r="X1634" s="736"/>
      <c r="Y1634" s="736"/>
      <c r="Z1634" s="736" t="s">
        <v>11887</v>
      </c>
      <c r="AA1634" s="736"/>
      <c r="AB1634" s="734" t="s">
        <v>11888</v>
      </c>
      <c r="AC1634" s="736"/>
      <c r="AD1634" s="736">
        <v>40630</v>
      </c>
      <c r="AE1634" s="734" t="s">
        <v>7666</v>
      </c>
      <c r="AF1634" s="736" t="s">
        <v>11887</v>
      </c>
      <c r="AG1634" s="736"/>
      <c r="AH1634" s="736"/>
      <c r="AI1634" s="736"/>
      <c r="AJ1634" s="736"/>
      <c r="AK1634" s="736"/>
      <c r="AL1634" s="736"/>
      <c r="AM1634" s="763"/>
      <c r="AN1634" s="738"/>
      <c r="AO1634" s="764"/>
      <c r="AP1634" s="691" t="s">
        <v>734</v>
      </c>
      <c r="AQ1634" s="691" t="s">
        <v>737</v>
      </c>
      <c r="AR1634" s="718"/>
      <c r="AS1634" s="718"/>
      <c r="AT1634" s="718"/>
      <c r="AU1634" s="718" t="s">
        <v>763</v>
      </c>
      <c r="AV1634" s="718" t="s">
        <v>763</v>
      </c>
      <c r="AW1634" s="691" t="s">
        <v>763</v>
      </c>
      <c r="AX1634" s="718"/>
      <c r="AY1634" s="718"/>
      <c r="AZ1634" s="718"/>
      <c r="BA1634" s="734"/>
      <c r="BB1634" s="734" t="s">
        <v>11889</v>
      </c>
      <c r="BC1634" s="736"/>
      <c r="BD1634" s="736"/>
      <c r="BE1634" s="767" t="s">
        <v>1579</v>
      </c>
      <c r="BF1634" s="794" t="s">
        <v>902</v>
      </c>
      <c r="BG1634" s="746" t="s">
        <v>737</v>
      </c>
      <c r="BH1634" s="746"/>
      <c r="BI1634" s="747"/>
    </row>
    <row r="1635" spans="1:61" ht="72" customHeight="1">
      <c r="A1635" s="805">
        <v>160002085</v>
      </c>
      <c r="B1635" s="712">
        <v>16</v>
      </c>
      <c r="C1635" s="727" t="s">
        <v>842</v>
      </c>
      <c r="D1635" s="727"/>
      <c r="E1635" s="797" t="s">
        <v>927</v>
      </c>
      <c r="F1635" s="798"/>
      <c r="G1635" s="791" t="s">
        <v>747</v>
      </c>
      <c r="H1635" s="791" t="s">
        <v>748</v>
      </c>
      <c r="I1635" s="730">
        <v>500</v>
      </c>
      <c r="J1635" s="727" t="s">
        <v>749</v>
      </c>
      <c r="K1635" s="848" t="s">
        <v>11890</v>
      </c>
      <c r="L1635" s="800">
        <v>160000428</v>
      </c>
      <c r="M1635" s="733" t="s">
        <v>11891</v>
      </c>
      <c r="N1635" s="769" t="s">
        <v>11891</v>
      </c>
      <c r="O1635" s="734" t="s">
        <v>11892</v>
      </c>
      <c r="P1635" s="734" t="s">
        <v>11893</v>
      </c>
      <c r="Q1635" s="760"/>
      <c r="R1635" s="736">
        <v>16140</v>
      </c>
      <c r="S1635" s="734" t="s">
        <v>11894</v>
      </c>
      <c r="T1635" s="728" t="s">
        <v>6571</v>
      </c>
      <c r="U1635" s="737" t="s">
        <v>11895</v>
      </c>
      <c r="V1635" s="798"/>
      <c r="W1635" s="798"/>
      <c r="X1635" s="798"/>
      <c r="Y1635" s="798"/>
      <c r="Z1635" s="734" t="s">
        <v>11896</v>
      </c>
      <c r="AA1635" s="808"/>
      <c r="AB1635" s="734" t="s">
        <v>11897</v>
      </c>
      <c r="AC1635" s="734"/>
      <c r="AD1635" s="734">
        <v>16140</v>
      </c>
      <c r="AE1635" s="734" t="s">
        <v>11894</v>
      </c>
      <c r="AF1635" s="734" t="s">
        <v>11896</v>
      </c>
      <c r="AG1635" s="798"/>
      <c r="AH1635" s="798"/>
      <c r="AI1635" s="798"/>
      <c r="AJ1635" s="798"/>
      <c r="AK1635" s="798"/>
      <c r="AL1635" s="798"/>
      <c r="AM1635" s="802"/>
      <c r="AN1635" s="738"/>
      <c r="AO1635" s="739"/>
      <c r="AP1635" s="691" t="s">
        <v>734</v>
      </c>
      <c r="AQ1635" s="712" t="s">
        <v>734</v>
      </c>
      <c r="AR1635" s="712" t="s">
        <v>748</v>
      </c>
      <c r="AS1635" s="712" t="s">
        <v>11898</v>
      </c>
      <c r="AT1635" s="712"/>
      <c r="AU1635" s="986">
        <v>43684</v>
      </c>
      <c r="AV1635" s="986">
        <v>45510</v>
      </c>
      <c r="AW1635" s="742">
        <v>16</v>
      </c>
      <c r="AX1635" s="712">
        <v>43684</v>
      </c>
      <c r="AY1635" s="712" t="s">
        <v>869</v>
      </c>
      <c r="AZ1635" s="712" t="s">
        <v>870</v>
      </c>
      <c r="BA1635" s="734"/>
      <c r="BB1635" s="734"/>
      <c r="BC1635" s="734"/>
      <c r="BD1635" s="734"/>
      <c r="BE1635" s="845" t="s">
        <v>1693</v>
      </c>
      <c r="BF1635" s="804" t="s">
        <v>947</v>
      </c>
      <c r="BG1635" s="746" t="s">
        <v>737</v>
      </c>
      <c r="BH1635" s="746"/>
      <c r="BI1635" s="747"/>
    </row>
    <row r="1636" spans="1:61" ht="40.15" customHeight="1">
      <c r="A1636" s="749">
        <v>240002337</v>
      </c>
      <c r="B1636" s="840">
        <v>24</v>
      </c>
      <c r="C1636" s="753" t="s">
        <v>765</v>
      </c>
      <c r="D1636" s="728"/>
      <c r="E1636" s="753" t="s">
        <v>4106</v>
      </c>
      <c r="F1636" s="753" t="s">
        <v>1594</v>
      </c>
      <c r="G1636" s="736" t="s">
        <v>747</v>
      </c>
      <c r="H1636" s="754" t="s">
        <v>748</v>
      </c>
      <c r="I1636" s="755">
        <v>500</v>
      </c>
      <c r="J1636" s="756" t="s">
        <v>749</v>
      </c>
      <c r="K1636" s="778" t="s">
        <v>11899</v>
      </c>
      <c r="L1636" s="758">
        <v>240006858</v>
      </c>
      <c r="M1636" s="733" t="s">
        <v>11900</v>
      </c>
      <c r="N1636" s="769" t="s">
        <v>11900</v>
      </c>
      <c r="O1636" s="734" t="s">
        <v>11901</v>
      </c>
      <c r="P1636" s="734" t="s">
        <v>11902</v>
      </c>
      <c r="Q1636" s="736"/>
      <c r="R1636" s="736">
        <v>24107</v>
      </c>
      <c r="S1636" s="761" t="s">
        <v>6892</v>
      </c>
      <c r="T1636" s="728" t="s">
        <v>722</v>
      </c>
      <c r="U1636" s="737" t="s">
        <v>11903</v>
      </c>
      <c r="V1636" s="736"/>
      <c r="W1636" s="736"/>
      <c r="X1636" s="736"/>
      <c r="Y1636" s="736"/>
      <c r="Z1636" s="736" t="s">
        <v>11904</v>
      </c>
      <c r="AA1636" s="736"/>
      <c r="AB1636" s="734" t="s">
        <v>11905</v>
      </c>
      <c r="AC1636" s="736" t="s">
        <v>11902</v>
      </c>
      <c r="AD1636" s="736">
        <v>24100</v>
      </c>
      <c r="AE1636" s="734" t="s">
        <v>3040</v>
      </c>
      <c r="AF1636" s="736" t="s">
        <v>8697</v>
      </c>
      <c r="AG1636" s="736"/>
      <c r="AH1636" s="736"/>
      <c r="AI1636" s="736"/>
      <c r="AJ1636" s="734"/>
      <c r="AK1636" s="736"/>
      <c r="AL1636" s="736"/>
      <c r="AM1636" s="763"/>
      <c r="AN1636" s="738"/>
      <c r="AO1636" s="739"/>
      <c r="AP1636" s="691" t="s">
        <v>734</v>
      </c>
      <c r="AQ1636" s="742" t="s">
        <v>734</v>
      </c>
      <c r="AR1636" s="712" t="s">
        <v>748</v>
      </c>
      <c r="AS1636" s="712" t="s">
        <v>11906</v>
      </c>
      <c r="AT1636" s="712" t="s">
        <v>9389</v>
      </c>
      <c r="AU1636" s="986">
        <v>45658</v>
      </c>
      <c r="AV1636" s="986">
        <v>47483</v>
      </c>
      <c r="AW1636" s="742">
        <v>24</v>
      </c>
      <c r="AX1636" s="986">
        <v>45608</v>
      </c>
      <c r="AY1636" s="712" t="s">
        <v>869</v>
      </c>
      <c r="AZ1636" s="712" t="s">
        <v>734</v>
      </c>
      <c r="BA1636" s="734"/>
      <c r="BB1636" s="736"/>
      <c r="BC1636" s="736"/>
      <c r="BD1636" s="736"/>
      <c r="BE1636" s="773" t="s">
        <v>1049</v>
      </c>
      <c r="BF1636" s="794" t="s">
        <v>1610</v>
      </c>
      <c r="BG1636" s="746" t="s">
        <v>737</v>
      </c>
      <c r="BH1636" s="746"/>
      <c r="BI1636" s="747"/>
    </row>
    <row r="1637" spans="1:61" ht="40.15" customHeight="1">
      <c r="A1637" s="749">
        <v>240002212</v>
      </c>
      <c r="B1637" s="840">
        <v>24</v>
      </c>
      <c r="C1637" s="751" t="s">
        <v>1434</v>
      </c>
      <c r="D1637" s="752"/>
      <c r="E1637" s="791" t="s">
        <v>4529</v>
      </c>
      <c r="F1637" s="753" t="s">
        <v>1594</v>
      </c>
      <c r="G1637" s="736" t="s">
        <v>747</v>
      </c>
      <c r="H1637" s="754" t="s">
        <v>748</v>
      </c>
      <c r="I1637" s="755">
        <v>500</v>
      </c>
      <c r="J1637" s="756" t="s">
        <v>749</v>
      </c>
      <c r="K1637" s="778" t="s">
        <v>11907</v>
      </c>
      <c r="L1637" s="1016">
        <v>240000844</v>
      </c>
      <c r="M1637" s="733" t="s">
        <v>11908</v>
      </c>
      <c r="N1637" s="769" t="s">
        <v>11908</v>
      </c>
      <c r="O1637" s="734" t="s">
        <v>11909</v>
      </c>
      <c r="P1637" s="760"/>
      <c r="Q1637" s="736"/>
      <c r="R1637" s="736">
        <v>24490</v>
      </c>
      <c r="S1637" s="761" t="s">
        <v>11910</v>
      </c>
      <c r="T1637" s="728" t="s">
        <v>6571</v>
      </c>
      <c r="U1637" s="737" t="s">
        <v>11911</v>
      </c>
      <c r="V1637" s="736"/>
      <c r="W1637" s="736"/>
      <c r="X1637" s="736"/>
      <c r="Y1637" s="736"/>
      <c r="Z1637" s="736" t="s">
        <v>11912</v>
      </c>
      <c r="AA1637" s="736"/>
      <c r="AB1637" s="734" t="s">
        <v>11913</v>
      </c>
      <c r="AC1637" s="736"/>
      <c r="AD1637" s="736">
        <v>24490</v>
      </c>
      <c r="AE1637" s="734" t="s">
        <v>11910</v>
      </c>
      <c r="AF1637" s="736" t="s">
        <v>11912</v>
      </c>
      <c r="AG1637" s="736"/>
      <c r="AH1637" s="736"/>
      <c r="AI1637" s="736"/>
      <c r="AJ1637" s="734"/>
      <c r="AK1637" s="736"/>
      <c r="AL1637" s="736"/>
      <c r="AM1637" s="763"/>
      <c r="AN1637" s="738"/>
      <c r="AO1637" s="739"/>
      <c r="AP1637" s="936" t="s">
        <v>734</v>
      </c>
      <c r="AQ1637" s="822" t="s">
        <v>734</v>
      </c>
      <c r="AR1637" s="712" t="s">
        <v>748</v>
      </c>
      <c r="AS1637" s="712" t="s">
        <v>11914</v>
      </c>
      <c r="AT1637" s="712"/>
      <c r="AU1637" s="986">
        <v>44927</v>
      </c>
      <c r="AV1637" s="986">
        <v>46752</v>
      </c>
      <c r="AW1637" s="742">
        <v>24</v>
      </c>
      <c r="AX1637" s="986">
        <v>44988</v>
      </c>
      <c r="AY1637" s="712" t="s">
        <v>869</v>
      </c>
      <c r="AZ1637" s="712"/>
      <c r="BA1637" s="734"/>
      <c r="BB1637" s="736"/>
      <c r="BC1637" s="736"/>
      <c r="BD1637" s="736"/>
      <c r="BE1637" s="767" t="s">
        <v>1535</v>
      </c>
      <c r="BF1637" s="794" t="s">
        <v>1610</v>
      </c>
      <c r="BG1637" s="746" t="s">
        <v>737</v>
      </c>
      <c r="BH1637" s="746"/>
      <c r="BI1637" s="747"/>
    </row>
    <row r="1638" spans="1:61" ht="40.15" customHeight="1">
      <c r="A1638" s="749">
        <v>470009259</v>
      </c>
      <c r="B1638" s="849">
        <v>47</v>
      </c>
      <c r="C1638" s="727" t="s">
        <v>999</v>
      </c>
      <c r="D1638" s="727"/>
      <c r="E1638" s="753" t="s">
        <v>1714</v>
      </c>
      <c r="F1638" s="753"/>
      <c r="G1638" s="736" t="s">
        <v>747</v>
      </c>
      <c r="H1638" s="754" t="s">
        <v>748</v>
      </c>
      <c r="I1638" s="755">
        <v>500</v>
      </c>
      <c r="J1638" s="756" t="s">
        <v>749</v>
      </c>
      <c r="K1638" s="757" t="s">
        <v>11915</v>
      </c>
      <c r="L1638" s="758">
        <v>470001579</v>
      </c>
      <c r="M1638" s="733" t="s">
        <v>11916</v>
      </c>
      <c r="N1638" s="769" t="s">
        <v>11917</v>
      </c>
      <c r="O1638" s="734" t="s">
        <v>11918</v>
      </c>
      <c r="P1638" s="760"/>
      <c r="Q1638" s="736"/>
      <c r="R1638" s="736">
        <v>47170</v>
      </c>
      <c r="S1638" s="761" t="s">
        <v>11919</v>
      </c>
      <c r="T1638" s="728" t="s">
        <v>6571</v>
      </c>
      <c r="U1638" s="737" t="s">
        <v>11920</v>
      </c>
      <c r="V1638" s="736"/>
      <c r="W1638" s="736"/>
      <c r="X1638" s="736"/>
      <c r="Y1638" s="736"/>
      <c r="Z1638" s="736" t="s">
        <v>11921</v>
      </c>
      <c r="AA1638" s="736"/>
      <c r="AB1638" s="734" t="s">
        <v>11918</v>
      </c>
      <c r="AC1638" s="736"/>
      <c r="AD1638" s="736">
        <v>47170</v>
      </c>
      <c r="AE1638" s="734" t="s">
        <v>11919</v>
      </c>
      <c r="AF1638" s="736" t="s">
        <v>11921</v>
      </c>
      <c r="AG1638" s="736"/>
      <c r="AH1638" s="736"/>
      <c r="AI1638" s="736"/>
      <c r="AJ1638" s="736"/>
      <c r="AK1638" s="736"/>
      <c r="AL1638" s="736"/>
      <c r="AM1638" s="763"/>
      <c r="AN1638" s="738"/>
      <c r="AO1638" s="764"/>
      <c r="AP1638" s="691" t="s">
        <v>734</v>
      </c>
      <c r="AQ1638" s="691" t="s">
        <v>737</v>
      </c>
      <c r="AR1638" s="718"/>
      <c r="AS1638" s="718"/>
      <c r="AT1638" s="718"/>
      <c r="AU1638" s="718" t="s">
        <v>763</v>
      </c>
      <c r="AV1638" s="718" t="s">
        <v>763</v>
      </c>
      <c r="AW1638" s="691" t="s">
        <v>763</v>
      </c>
      <c r="AX1638" s="718"/>
      <c r="AY1638" s="718"/>
      <c r="AZ1638" s="718"/>
      <c r="BA1638" s="734"/>
      <c r="BB1638" s="736"/>
      <c r="BC1638" s="736"/>
      <c r="BD1638" s="736"/>
      <c r="BE1638" s="734" t="s">
        <v>1358</v>
      </c>
      <c r="BF1638" s="794" t="s">
        <v>1723</v>
      </c>
      <c r="BG1638" s="746" t="s">
        <v>737</v>
      </c>
      <c r="BH1638" s="746"/>
      <c r="BI1638" s="747"/>
    </row>
    <row r="1639" spans="1:61" ht="40.15" customHeight="1">
      <c r="A1639" s="749">
        <v>470010786</v>
      </c>
      <c r="B1639" s="849">
        <v>47</v>
      </c>
      <c r="C1639" s="727" t="s">
        <v>999</v>
      </c>
      <c r="D1639" s="727"/>
      <c r="E1639" s="753" t="s">
        <v>1714</v>
      </c>
      <c r="F1639" s="753"/>
      <c r="G1639" s="736" t="s">
        <v>827</v>
      </c>
      <c r="H1639" s="754" t="s">
        <v>748</v>
      </c>
      <c r="I1639" s="770">
        <v>354</v>
      </c>
      <c r="J1639" s="771" t="s">
        <v>771</v>
      </c>
      <c r="K1639" s="757" t="s">
        <v>11922</v>
      </c>
      <c r="L1639" s="758">
        <v>470001579</v>
      </c>
      <c r="M1639" s="733" t="s">
        <v>11916</v>
      </c>
      <c r="N1639" s="769" t="s">
        <v>11917</v>
      </c>
      <c r="O1639" s="791" t="s">
        <v>11923</v>
      </c>
      <c r="P1639" s="760" t="s">
        <v>4400</v>
      </c>
      <c r="Q1639" s="736"/>
      <c r="R1639" s="736">
        <v>47170</v>
      </c>
      <c r="S1639" s="761" t="s">
        <v>11919</v>
      </c>
      <c r="T1639" s="728" t="s">
        <v>6571</v>
      </c>
      <c r="U1639" s="737" t="s">
        <v>11924</v>
      </c>
      <c r="V1639" s="736"/>
      <c r="W1639" s="736"/>
      <c r="X1639" s="736"/>
      <c r="Y1639" s="736"/>
      <c r="Z1639" s="736" t="s">
        <v>11921</v>
      </c>
      <c r="AA1639" s="736"/>
      <c r="AB1639" s="734" t="s">
        <v>11925</v>
      </c>
      <c r="AC1639" s="736"/>
      <c r="AD1639" s="736">
        <v>47170</v>
      </c>
      <c r="AE1639" s="734" t="s">
        <v>11919</v>
      </c>
      <c r="AF1639" s="736" t="s">
        <v>11921</v>
      </c>
      <c r="AG1639" s="736"/>
      <c r="AH1639" s="736"/>
      <c r="AI1639" s="736"/>
      <c r="AJ1639" s="736"/>
      <c r="AK1639" s="736"/>
      <c r="AL1639" s="736"/>
      <c r="AM1639" s="763"/>
      <c r="AN1639" s="738"/>
      <c r="AO1639" s="764"/>
      <c r="AP1639" s="839" t="s">
        <v>6638</v>
      </c>
      <c r="AQ1639" s="691" t="s">
        <v>737</v>
      </c>
      <c r="AR1639" s="718"/>
      <c r="AS1639" s="718"/>
      <c r="AT1639" s="718"/>
      <c r="AU1639" s="718" t="s">
        <v>763</v>
      </c>
      <c r="AV1639" s="718" t="s">
        <v>763</v>
      </c>
      <c r="AW1639" s="691" t="s">
        <v>763</v>
      </c>
      <c r="AX1639" s="718"/>
      <c r="AY1639" s="718"/>
      <c r="AZ1639" s="718"/>
      <c r="BA1639" s="734"/>
      <c r="BB1639" s="736"/>
      <c r="BC1639" s="736"/>
      <c r="BD1639" s="736"/>
      <c r="BE1639" s="734" t="s">
        <v>1451</v>
      </c>
      <c r="BF1639" s="794" t="s">
        <v>1723</v>
      </c>
      <c r="BG1639" s="746" t="s">
        <v>737</v>
      </c>
      <c r="BH1639" s="746"/>
      <c r="BI1639" s="747"/>
    </row>
    <row r="1640" spans="1:61" ht="52.15" customHeight="1">
      <c r="A1640" s="846">
        <v>790000327</v>
      </c>
      <c r="B1640" s="784">
        <v>79</v>
      </c>
      <c r="C1640" s="751" t="s">
        <v>825</v>
      </c>
      <c r="D1640" s="753"/>
      <c r="E1640" s="753" t="s">
        <v>826</v>
      </c>
      <c r="F1640" s="785"/>
      <c r="G1640" s="754" t="s">
        <v>747</v>
      </c>
      <c r="H1640" s="754" t="s">
        <v>748</v>
      </c>
      <c r="I1640" s="847">
        <v>500</v>
      </c>
      <c r="J1640" s="843" t="s">
        <v>749</v>
      </c>
      <c r="K1640" s="848" t="s">
        <v>11926</v>
      </c>
      <c r="L1640" s="786">
        <v>790000541</v>
      </c>
      <c r="M1640" s="733" t="s">
        <v>11927</v>
      </c>
      <c r="N1640" s="769" t="s">
        <v>11928</v>
      </c>
      <c r="O1640" s="734" t="s">
        <v>7861</v>
      </c>
      <c r="P1640" s="734"/>
      <c r="Q1640" s="760"/>
      <c r="R1640" s="736">
        <v>79190</v>
      </c>
      <c r="S1640" s="760" t="s">
        <v>11929</v>
      </c>
      <c r="T1640" s="728" t="s">
        <v>6571</v>
      </c>
      <c r="U1640" s="737" t="s">
        <v>11930</v>
      </c>
      <c r="V1640" s="736" t="s">
        <v>724</v>
      </c>
      <c r="W1640" s="734" t="s">
        <v>9128</v>
      </c>
      <c r="X1640" s="736" t="s">
        <v>9129</v>
      </c>
      <c r="Y1640" s="736" t="s">
        <v>727</v>
      </c>
      <c r="Z1640" s="736" t="s">
        <v>11931</v>
      </c>
      <c r="AA1640" s="734" t="s">
        <v>11932</v>
      </c>
      <c r="AB1640" s="734" t="s">
        <v>7861</v>
      </c>
      <c r="AC1640" s="736"/>
      <c r="AD1640" s="736">
        <v>79190</v>
      </c>
      <c r="AE1640" s="734" t="s">
        <v>11929</v>
      </c>
      <c r="AF1640" s="736" t="s">
        <v>11931</v>
      </c>
      <c r="AG1640" s="853"/>
      <c r="AH1640" s="853"/>
      <c r="AI1640" s="853"/>
      <c r="AJ1640" s="853"/>
      <c r="AK1640" s="853"/>
      <c r="AL1640" s="853"/>
      <c r="AM1640" s="763"/>
      <c r="AN1640" s="738"/>
      <c r="AO1640" s="858"/>
      <c r="AP1640" s="691" t="s">
        <v>734</v>
      </c>
      <c r="AQ1640" s="775" t="s">
        <v>734</v>
      </c>
      <c r="AR1640" s="712" t="s">
        <v>748</v>
      </c>
      <c r="AS1640" s="712" t="s">
        <v>11933</v>
      </c>
      <c r="AT1640" s="712"/>
      <c r="AU1640" s="986">
        <v>45658</v>
      </c>
      <c r="AV1640" s="986">
        <v>47483</v>
      </c>
      <c r="AW1640" s="742" t="s">
        <v>4840</v>
      </c>
      <c r="AX1640" s="986">
        <v>45625</v>
      </c>
      <c r="AY1640" s="712" t="s">
        <v>869</v>
      </c>
      <c r="AZ1640" s="775" t="s">
        <v>737</v>
      </c>
      <c r="BA1640" s="773" t="s">
        <v>11934</v>
      </c>
      <c r="BB1640" s="773" t="s">
        <v>11935</v>
      </c>
      <c r="BC1640" s="793"/>
      <c r="BD1640" s="793"/>
      <c r="BE1640" s="767" t="s">
        <v>825</v>
      </c>
      <c r="BF1640" s="785" t="s">
        <v>826</v>
      </c>
      <c r="BG1640" s="746" t="s">
        <v>737</v>
      </c>
      <c r="BH1640" s="746"/>
      <c r="BI1640" s="747"/>
    </row>
    <row r="1641" spans="1:61" ht="109.9" customHeight="1">
      <c r="A1641" s="749">
        <v>330782509</v>
      </c>
      <c r="B1641" s="825">
        <v>33</v>
      </c>
      <c r="C1641" s="751" t="s">
        <v>857</v>
      </c>
      <c r="D1641" s="752"/>
      <c r="E1641" s="753" t="s">
        <v>1411</v>
      </c>
      <c r="F1641" s="752"/>
      <c r="G1641" s="736" t="s">
        <v>747</v>
      </c>
      <c r="H1641" s="754" t="s">
        <v>748</v>
      </c>
      <c r="I1641" s="755">
        <v>500</v>
      </c>
      <c r="J1641" s="756" t="s">
        <v>749</v>
      </c>
      <c r="K1641" s="757" t="s">
        <v>11936</v>
      </c>
      <c r="L1641" s="758">
        <v>330000852</v>
      </c>
      <c r="M1641" s="733" t="s">
        <v>11937</v>
      </c>
      <c r="N1641" s="769" t="s">
        <v>11937</v>
      </c>
      <c r="O1641" s="734" t="s">
        <v>11938</v>
      </c>
      <c r="P1641" s="760"/>
      <c r="Q1641" s="736"/>
      <c r="R1641" s="736">
        <v>33130</v>
      </c>
      <c r="S1641" s="761" t="s">
        <v>1080</v>
      </c>
      <c r="T1641" s="728" t="s">
        <v>6571</v>
      </c>
      <c r="U1641" s="737" t="s">
        <v>11939</v>
      </c>
      <c r="V1641" s="736"/>
      <c r="W1641" s="736"/>
      <c r="X1641" s="736"/>
      <c r="Y1641" s="736"/>
      <c r="Z1641" s="736" t="s">
        <v>11940</v>
      </c>
      <c r="AA1641" s="736"/>
      <c r="AB1641" s="734" t="s">
        <v>11941</v>
      </c>
      <c r="AC1641" s="736"/>
      <c r="AD1641" s="736">
        <v>33130</v>
      </c>
      <c r="AE1641" s="734" t="s">
        <v>1080</v>
      </c>
      <c r="AF1641" s="736" t="s">
        <v>11940</v>
      </c>
      <c r="AG1641" s="736"/>
      <c r="AH1641" s="736"/>
      <c r="AI1641" s="736"/>
      <c r="AJ1641" s="736"/>
      <c r="AK1641" s="736"/>
      <c r="AL1641" s="736"/>
      <c r="AM1641" s="763"/>
      <c r="AN1641" s="738"/>
      <c r="AO1641" s="764"/>
      <c r="AP1641" s="691" t="s">
        <v>734</v>
      </c>
      <c r="AQ1641" s="691" t="s">
        <v>737</v>
      </c>
      <c r="AR1641" s="718"/>
      <c r="AS1641" s="718"/>
      <c r="AT1641" s="718"/>
      <c r="AU1641" s="718" t="s">
        <v>763</v>
      </c>
      <c r="AV1641" s="718" t="s">
        <v>763</v>
      </c>
      <c r="AW1641" s="691" t="s">
        <v>763</v>
      </c>
      <c r="AX1641" s="718"/>
      <c r="AY1641" s="718"/>
      <c r="AZ1641" s="718"/>
      <c r="BA1641" s="734"/>
      <c r="BB1641" s="736"/>
      <c r="BC1641" s="736"/>
      <c r="BD1641" s="736"/>
      <c r="BE1641" s="767" t="s">
        <v>1949</v>
      </c>
      <c r="BF1641" s="753" t="s">
        <v>1942</v>
      </c>
      <c r="BG1641" s="746" t="s">
        <v>737</v>
      </c>
      <c r="BH1641" s="746"/>
      <c r="BI1641" s="747"/>
    </row>
    <row r="1642" spans="1:61" ht="48.6" customHeight="1">
      <c r="A1642" s="846">
        <v>790002059</v>
      </c>
      <c r="B1642" s="784">
        <v>79</v>
      </c>
      <c r="C1642" s="751" t="s">
        <v>884</v>
      </c>
      <c r="D1642" s="753"/>
      <c r="E1642" s="753" t="s">
        <v>826</v>
      </c>
      <c r="F1642" s="785"/>
      <c r="G1642" s="754" t="s">
        <v>747</v>
      </c>
      <c r="H1642" s="754" t="s">
        <v>748</v>
      </c>
      <c r="I1642" s="847">
        <v>500</v>
      </c>
      <c r="J1642" s="843" t="s">
        <v>749</v>
      </c>
      <c r="K1642" s="848" t="s">
        <v>11942</v>
      </c>
      <c r="L1642" s="786">
        <v>790000640</v>
      </c>
      <c r="M1642" s="733" t="s">
        <v>11943</v>
      </c>
      <c r="N1642" s="769" t="s">
        <v>11943</v>
      </c>
      <c r="O1642" s="734" t="s">
        <v>11944</v>
      </c>
      <c r="P1642" s="734" t="s">
        <v>11945</v>
      </c>
      <c r="Q1642" s="760"/>
      <c r="R1642" s="736">
        <v>79210</v>
      </c>
      <c r="S1642" s="760" t="s">
        <v>11946</v>
      </c>
      <c r="T1642" s="728" t="s">
        <v>722</v>
      </c>
      <c r="U1642" s="737" t="s">
        <v>11947</v>
      </c>
      <c r="V1642" s="736" t="s">
        <v>813</v>
      </c>
      <c r="W1642" s="734" t="s">
        <v>11948</v>
      </c>
      <c r="X1642" s="736" t="s">
        <v>11949</v>
      </c>
      <c r="Y1642" s="736" t="s">
        <v>954</v>
      </c>
      <c r="Z1642" s="736"/>
      <c r="AA1642" s="734"/>
      <c r="AB1642" s="734" t="s">
        <v>11950</v>
      </c>
      <c r="AC1642" s="736" t="s">
        <v>11945</v>
      </c>
      <c r="AD1642" s="736">
        <v>79210</v>
      </c>
      <c r="AE1642" s="734" t="s">
        <v>11946</v>
      </c>
      <c r="AF1642" s="736" t="s">
        <v>11951</v>
      </c>
      <c r="AG1642" s="853"/>
      <c r="AH1642" s="853"/>
      <c r="AI1642" s="853"/>
      <c r="AJ1642" s="853"/>
      <c r="AK1642" s="853"/>
      <c r="AL1642" s="853"/>
      <c r="AM1642" s="763"/>
      <c r="AN1642" s="738"/>
      <c r="AO1642" s="772"/>
      <c r="AP1642" s="691" t="s">
        <v>734</v>
      </c>
      <c r="AQ1642" s="775" t="s">
        <v>734</v>
      </c>
      <c r="AR1642" s="712" t="s">
        <v>748</v>
      </c>
      <c r="AS1642" s="712" t="s">
        <v>11952</v>
      </c>
      <c r="AT1642" s="712"/>
      <c r="AU1642" s="986">
        <v>44927</v>
      </c>
      <c r="AV1642" s="986">
        <v>46752</v>
      </c>
      <c r="AW1642" s="742" t="s">
        <v>4840</v>
      </c>
      <c r="AX1642" s="986">
        <v>45078</v>
      </c>
      <c r="AY1642" s="712" t="s">
        <v>869</v>
      </c>
      <c r="AZ1642" s="712" t="s">
        <v>734</v>
      </c>
      <c r="BA1642" s="791"/>
      <c r="BB1642" s="992" t="s">
        <v>11953</v>
      </c>
      <c r="BC1642" s="793"/>
      <c r="BD1642" s="793"/>
      <c r="BE1642" s="776" t="s">
        <v>4081</v>
      </c>
      <c r="BF1642" s="785" t="s">
        <v>826</v>
      </c>
      <c r="BG1642" s="746" t="s">
        <v>737</v>
      </c>
      <c r="BH1642" s="746"/>
      <c r="BI1642" s="747"/>
    </row>
    <row r="1643" spans="1:61" ht="48.6" customHeight="1">
      <c r="A1643" s="749">
        <v>470002114</v>
      </c>
      <c r="B1643" s="849">
        <v>47</v>
      </c>
      <c r="C1643" s="727" t="s">
        <v>999</v>
      </c>
      <c r="D1643" s="727"/>
      <c r="E1643" s="753" t="s">
        <v>1714</v>
      </c>
      <c r="F1643" s="753"/>
      <c r="G1643" s="736" t="s">
        <v>747</v>
      </c>
      <c r="H1643" s="754" t="s">
        <v>748</v>
      </c>
      <c r="I1643" s="755">
        <v>500</v>
      </c>
      <c r="J1643" s="756" t="s">
        <v>749</v>
      </c>
      <c r="K1643" s="757" t="s">
        <v>11954</v>
      </c>
      <c r="L1643" s="758">
        <v>470000712</v>
      </c>
      <c r="M1643" s="733" t="s">
        <v>11955</v>
      </c>
      <c r="N1643" s="769" t="s">
        <v>11956</v>
      </c>
      <c r="O1643" s="734" t="s">
        <v>11957</v>
      </c>
      <c r="P1643" s="760"/>
      <c r="Q1643" s="736"/>
      <c r="R1643" s="736">
        <v>47800</v>
      </c>
      <c r="S1643" s="761" t="s">
        <v>2394</v>
      </c>
      <c r="T1643" s="728" t="s">
        <v>6571</v>
      </c>
      <c r="U1643" s="737" t="s">
        <v>11958</v>
      </c>
      <c r="V1643" s="736"/>
      <c r="W1643" s="736"/>
      <c r="X1643" s="736"/>
      <c r="Y1643" s="736"/>
      <c r="Z1643" s="736" t="s">
        <v>11959</v>
      </c>
      <c r="AA1643" s="736"/>
      <c r="AB1643" s="734" t="s">
        <v>11960</v>
      </c>
      <c r="AC1643" s="736"/>
      <c r="AD1643" s="736">
        <v>47800</v>
      </c>
      <c r="AE1643" s="734" t="s">
        <v>2394</v>
      </c>
      <c r="AF1643" s="736" t="s">
        <v>11959</v>
      </c>
      <c r="AG1643" s="736"/>
      <c r="AH1643" s="736"/>
      <c r="AI1643" s="736"/>
      <c r="AJ1643" s="736"/>
      <c r="AK1643" s="736"/>
      <c r="AL1643" s="736"/>
      <c r="AM1643" s="763"/>
      <c r="AN1643" s="738"/>
      <c r="AO1643" s="764"/>
      <c r="AP1643" s="691" t="s">
        <v>734</v>
      </c>
      <c r="AQ1643" s="691" t="s">
        <v>737</v>
      </c>
      <c r="AR1643" s="718"/>
      <c r="AS1643" s="718"/>
      <c r="AT1643" s="718"/>
      <c r="AU1643" s="718" t="s">
        <v>763</v>
      </c>
      <c r="AV1643" s="718" t="s">
        <v>763</v>
      </c>
      <c r="AW1643" s="691" t="s">
        <v>763</v>
      </c>
      <c r="AX1643" s="718"/>
      <c r="AY1643" s="718"/>
      <c r="AZ1643" s="718"/>
      <c r="BA1643" s="734"/>
      <c r="BB1643" s="736"/>
      <c r="BC1643" s="736"/>
      <c r="BD1643" s="736"/>
      <c r="BE1643" s="734" t="s">
        <v>1358</v>
      </c>
      <c r="BF1643" s="794" t="s">
        <v>1723</v>
      </c>
      <c r="BG1643" s="746" t="s">
        <v>737</v>
      </c>
      <c r="BH1643" s="746"/>
      <c r="BI1643" s="747"/>
    </row>
    <row r="1644" spans="1:61" ht="24">
      <c r="A1644" s="749">
        <v>470002130</v>
      </c>
      <c r="B1644" s="849">
        <v>47</v>
      </c>
      <c r="C1644" s="727" t="s">
        <v>999</v>
      </c>
      <c r="D1644" s="727"/>
      <c r="E1644" s="753" t="s">
        <v>1714</v>
      </c>
      <c r="F1644" s="753"/>
      <c r="G1644" s="736" t="s">
        <v>747</v>
      </c>
      <c r="H1644" s="754" t="s">
        <v>748</v>
      </c>
      <c r="I1644" s="755">
        <v>500</v>
      </c>
      <c r="J1644" s="756" t="s">
        <v>749</v>
      </c>
      <c r="K1644" s="757" t="s">
        <v>11961</v>
      </c>
      <c r="L1644" s="758">
        <v>470000720</v>
      </c>
      <c r="M1644" s="733" t="s">
        <v>11962</v>
      </c>
      <c r="N1644" s="769" t="s">
        <v>11962</v>
      </c>
      <c r="O1644" s="734" t="s">
        <v>11963</v>
      </c>
      <c r="P1644" s="760"/>
      <c r="Q1644" s="736"/>
      <c r="R1644" s="736">
        <v>47150</v>
      </c>
      <c r="S1644" s="761" t="s">
        <v>11964</v>
      </c>
      <c r="T1644" s="728" t="s">
        <v>6571</v>
      </c>
      <c r="U1644" s="737" t="s">
        <v>11965</v>
      </c>
      <c r="V1644" s="736"/>
      <c r="W1644" s="736"/>
      <c r="X1644" s="736"/>
      <c r="Y1644" s="736"/>
      <c r="Z1644" s="736" t="s">
        <v>11966</v>
      </c>
      <c r="AA1644" s="736"/>
      <c r="AB1644" s="734" t="s">
        <v>11963</v>
      </c>
      <c r="AC1644" s="736"/>
      <c r="AD1644" s="736">
        <v>47150</v>
      </c>
      <c r="AE1644" s="734" t="s">
        <v>11964</v>
      </c>
      <c r="AF1644" s="736" t="s">
        <v>11966</v>
      </c>
      <c r="AG1644" s="736"/>
      <c r="AH1644" s="736"/>
      <c r="AI1644" s="736"/>
      <c r="AJ1644" s="736"/>
      <c r="AK1644" s="736"/>
      <c r="AL1644" s="736"/>
      <c r="AM1644" s="763"/>
      <c r="AN1644" s="738"/>
      <c r="AO1644" s="764"/>
      <c r="AP1644" s="691" t="s">
        <v>734</v>
      </c>
      <c r="AQ1644" s="691" t="s">
        <v>737</v>
      </c>
      <c r="AR1644" s="718"/>
      <c r="AS1644" s="718"/>
      <c r="AT1644" s="718"/>
      <c r="AU1644" s="718" t="s">
        <v>763</v>
      </c>
      <c r="AV1644" s="718" t="s">
        <v>763</v>
      </c>
      <c r="AW1644" s="691" t="s">
        <v>763</v>
      </c>
      <c r="AX1644" s="718"/>
      <c r="AY1644" s="718"/>
      <c r="AZ1644" s="718"/>
      <c r="BA1644" s="734"/>
      <c r="BB1644" s="736"/>
      <c r="BC1644" s="736"/>
      <c r="BD1644" s="736"/>
      <c r="BE1644" s="734" t="s">
        <v>1358</v>
      </c>
      <c r="BF1644" s="794" t="s">
        <v>1723</v>
      </c>
      <c r="BG1644" s="746" t="s">
        <v>737</v>
      </c>
      <c r="BH1644" s="746"/>
      <c r="BI1644" s="747"/>
    </row>
    <row r="1645" spans="1:61" ht="40.15" customHeight="1">
      <c r="A1645" s="749">
        <v>470002254</v>
      </c>
      <c r="B1645" s="849">
        <v>47</v>
      </c>
      <c r="C1645" s="727" t="s">
        <v>999</v>
      </c>
      <c r="D1645" s="727"/>
      <c r="E1645" s="753" t="s">
        <v>1714</v>
      </c>
      <c r="F1645" s="753"/>
      <c r="G1645" s="736" t="s">
        <v>827</v>
      </c>
      <c r="H1645" s="754" t="s">
        <v>748</v>
      </c>
      <c r="I1645" s="770">
        <v>354</v>
      </c>
      <c r="J1645" s="771" t="s">
        <v>771</v>
      </c>
      <c r="K1645" s="757" t="s">
        <v>11967</v>
      </c>
      <c r="L1645" s="758">
        <v>470000720</v>
      </c>
      <c r="M1645" s="733" t="s">
        <v>11962</v>
      </c>
      <c r="N1645" s="769" t="s">
        <v>11962</v>
      </c>
      <c r="O1645" s="791" t="s">
        <v>11968</v>
      </c>
      <c r="P1645" s="760" t="s">
        <v>11969</v>
      </c>
      <c r="Q1645" s="736"/>
      <c r="R1645" s="736">
        <v>47150</v>
      </c>
      <c r="S1645" s="761" t="s">
        <v>11964</v>
      </c>
      <c r="T1645" s="728" t="s">
        <v>6571</v>
      </c>
      <c r="U1645" s="737" t="s">
        <v>11970</v>
      </c>
      <c r="V1645" s="736"/>
      <c r="W1645" s="736"/>
      <c r="X1645" s="736"/>
      <c r="Y1645" s="736"/>
      <c r="Z1645" s="736" t="s">
        <v>11966</v>
      </c>
      <c r="AA1645" s="736"/>
      <c r="AB1645" s="734" t="s">
        <v>11971</v>
      </c>
      <c r="AC1645" s="736"/>
      <c r="AD1645" s="736">
        <v>47150</v>
      </c>
      <c r="AE1645" s="734" t="s">
        <v>11972</v>
      </c>
      <c r="AF1645" s="736" t="s">
        <v>11966</v>
      </c>
      <c r="AG1645" s="736"/>
      <c r="AH1645" s="736"/>
      <c r="AI1645" s="736"/>
      <c r="AJ1645" s="736"/>
      <c r="AK1645" s="736"/>
      <c r="AL1645" s="736"/>
      <c r="AM1645" s="763"/>
      <c r="AN1645" s="738"/>
      <c r="AO1645" s="764"/>
      <c r="AP1645" s="839" t="s">
        <v>6638</v>
      </c>
      <c r="AQ1645" s="740" t="s">
        <v>737</v>
      </c>
      <c r="AR1645" s="718"/>
      <c r="AS1645" s="718"/>
      <c r="AT1645" s="718"/>
      <c r="AU1645" s="718" t="s">
        <v>763</v>
      </c>
      <c r="AV1645" s="718" t="s">
        <v>763</v>
      </c>
      <c r="AW1645" s="691" t="s">
        <v>763</v>
      </c>
      <c r="AX1645" s="718"/>
      <c r="AY1645" s="718"/>
      <c r="AZ1645" s="718"/>
      <c r="BA1645" s="734" t="s">
        <v>778</v>
      </c>
      <c r="BB1645" s="736"/>
      <c r="BC1645" s="736"/>
      <c r="BD1645" s="736"/>
      <c r="BE1645" s="785" t="s">
        <v>5047</v>
      </c>
      <c r="BF1645" s="794" t="s">
        <v>1723</v>
      </c>
      <c r="BG1645" s="746" t="s">
        <v>737</v>
      </c>
      <c r="BH1645" s="746"/>
      <c r="BI1645" s="747"/>
    </row>
    <row r="1646" spans="1:61" ht="64.5" customHeight="1">
      <c r="A1646" s="749">
        <v>240002204</v>
      </c>
      <c r="B1646" s="840">
        <v>24</v>
      </c>
      <c r="C1646" s="751" t="s">
        <v>765</v>
      </c>
      <c r="D1646" s="920"/>
      <c r="E1646" s="753" t="s">
        <v>4106</v>
      </c>
      <c r="F1646" s="753" t="s">
        <v>1594</v>
      </c>
      <c r="G1646" s="736" t="s">
        <v>747</v>
      </c>
      <c r="H1646" s="754" t="s">
        <v>748</v>
      </c>
      <c r="I1646" s="755">
        <v>500</v>
      </c>
      <c r="J1646" s="756" t="s">
        <v>749</v>
      </c>
      <c r="K1646" s="778" t="s">
        <v>11973</v>
      </c>
      <c r="L1646" s="758">
        <v>240000836</v>
      </c>
      <c r="M1646" s="733" t="s">
        <v>11974</v>
      </c>
      <c r="N1646" s="769" t="s">
        <v>11974</v>
      </c>
      <c r="O1646" s="734" t="s">
        <v>11975</v>
      </c>
      <c r="P1646" s="760"/>
      <c r="Q1646" s="736"/>
      <c r="R1646" s="736">
        <v>24400</v>
      </c>
      <c r="S1646" s="761" t="s">
        <v>10436</v>
      </c>
      <c r="T1646" s="728" t="s">
        <v>6571</v>
      </c>
      <c r="U1646" s="737" t="s">
        <v>11976</v>
      </c>
      <c r="V1646" s="736"/>
      <c r="W1646" s="736"/>
      <c r="X1646" s="736"/>
      <c r="Y1646" s="736"/>
      <c r="Z1646" s="736" t="s">
        <v>11977</v>
      </c>
      <c r="AA1646" s="736"/>
      <c r="AB1646" s="734" t="s">
        <v>11978</v>
      </c>
      <c r="AC1646" s="736"/>
      <c r="AD1646" s="736">
        <v>24400</v>
      </c>
      <c r="AE1646" s="734" t="s">
        <v>10436</v>
      </c>
      <c r="AF1646" s="736" t="s">
        <v>11977</v>
      </c>
      <c r="AG1646" s="736"/>
      <c r="AH1646" s="736"/>
      <c r="AI1646" s="736"/>
      <c r="AJ1646" s="736"/>
      <c r="AK1646" s="736"/>
      <c r="AL1646" s="736"/>
      <c r="AM1646" s="763"/>
      <c r="AN1646" s="738"/>
      <c r="AO1646" s="764"/>
      <c r="AP1646" s="691" t="s">
        <v>734</v>
      </c>
      <c r="AQ1646" s="712" t="s">
        <v>734</v>
      </c>
      <c r="AR1646" s="712" t="s">
        <v>1757</v>
      </c>
      <c r="AS1646" s="712" t="s">
        <v>11979</v>
      </c>
      <c r="AT1646" s="712"/>
      <c r="AU1646" s="986">
        <v>44562</v>
      </c>
      <c r="AV1646" s="986">
        <v>46387</v>
      </c>
      <c r="AW1646" s="742">
        <v>24</v>
      </c>
      <c r="AX1646" s="986">
        <v>44561</v>
      </c>
      <c r="AY1646" s="712" t="s">
        <v>11980</v>
      </c>
      <c r="AZ1646" s="712" t="s">
        <v>734</v>
      </c>
      <c r="BA1646" s="734"/>
      <c r="BB1646" s="736"/>
      <c r="BC1646" s="736"/>
      <c r="BD1646" s="736"/>
      <c r="BE1646" s="773" t="s">
        <v>4114</v>
      </c>
      <c r="BF1646" s="794" t="s">
        <v>1610</v>
      </c>
      <c r="BG1646" s="746" t="s">
        <v>737</v>
      </c>
      <c r="BH1646" s="746"/>
      <c r="BI1646" s="747"/>
    </row>
    <row r="1647" spans="1:61" ht="72" customHeight="1">
      <c r="A1647" s="749">
        <v>240012518</v>
      </c>
      <c r="B1647" s="840">
        <v>24</v>
      </c>
      <c r="C1647" s="751" t="s">
        <v>765</v>
      </c>
      <c r="D1647" s="920"/>
      <c r="E1647" s="753" t="s">
        <v>4106</v>
      </c>
      <c r="F1647" s="753" t="s">
        <v>1594</v>
      </c>
      <c r="G1647" s="736" t="s">
        <v>827</v>
      </c>
      <c r="H1647" s="754" t="s">
        <v>748</v>
      </c>
      <c r="I1647" s="770">
        <v>354</v>
      </c>
      <c r="J1647" s="771" t="s">
        <v>771</v>
      </c>
      <c r="K1647" s="757" t="s">
        <v>11981</v>
      </c>
      <c r="L1647" s="758">
        <v>240000836</v>
      </c>
      <c r="M1647" s="733" t="s">
        <v>11974</v>
      </c>
      <c r="N1647" s="769" t="s">
        <v>11974</v>
      </c>
      <c r="O1647" s="760" t="s">
        <v>11982</v>
      </c>
      <c r="P1647" s="760" t="s">
        <v>11983</v>
      </c>
      <c r="Q1647" s="736"/>
      <c r="R1647" s="736">
        <v>24400</v>
      </c>
      <c r="S1647" s="761" t="s">
        <v>10436</v>
      </c>
      <c r="T1647" s="728" t="s">
        <v>6571</v>
      </c>
      <c r="U1647" s="737" t="s">
        <v>11976</v>
      </c>
      <c r="V1647" s="736"/>
      <c r="W1647" s="736"/>
      <c r="X1647" s="736"/>
      <c r="Y1647" s="736"/>
      <c r="Z1647" s="736" t="s">
        <v>11984</v>
      </c>
      <c r="AA1647" s="736"/>
      <c r="AB1647" s="734" t="s">
        <v>11985</v>
      </c>
      <c r="AC1647" s="736" t="s">
        <v>11983</v>
      </c>
      <c r="AD1647" s="736">
        <v>24400</v>
      </c>
      <c r="AE1647" s="734" t="s">
        <v>10436</v>
      </c>
      <c r="AF1647" s="736" t="s">
        <v>11977</v>
      </c>
      <c r="AG1647" s="736"/>
      <c r="AH1647" s="736"/>
      <c r="AI1647" s="736"/>
      <c r="AJ1647" s="736"/>
      <c r="AK1647" s="736"/>
      <c r="AL1647" s="736"/>
      <c r="AM1647" s="763"/>
      <c r="AN1647" s="738"/>
      <c r="AO1647" s="764"/>
      <c r="AP1647" s="789" t="s">
        <v>734</v>
      </c>
      <c r="AQ1647" s="712" t="s">
        <v>734</v>
      </c>
      <c r="AR1647" s="712" t="s">
        <v>1757</v>
      </c>
      <c r="AS1647" s="712" t="s">
        <v>11979</v>
      </c>
      <c r="AT1647" s="712"/>
      <c r="AU1647" s="986">
        <v>44562</v>
      </c>
      <c r="AV1647" s="986">
        <v>46387</v>
      </c>
      <c r="AW1647" s="742">
        <v>24</v>
      </c>
      <c r="AX1647" s="986">
        <v>44561</v>
      </c>
      <c r="AY1647" s="712" t="s">
        <v>11980</v>
      </c>
      <c r="AZ1647" s="712" t="s">
        <v>734</v>
      </c>
      <c r="BA1647" s="734"/>
      <c r="BB1647" s="736"/>
      <c r="BC1647" s="736"/>
      <c r="BD1647" s="736"/>
      <c r="BE1647" s="773" t="s">
        <v>4114</v>
      </c>
      <c r="BF1647" s="794" t="s">
        <v>1610</v>
      </c>
      <c r="BG1647" s="746" t="s">
        <v>737</v>
      </c>
      <c r="BH1647" s="746"/>
      <c r="BI1647" s="747"/>
    </row>
    <row r="1648" spans="1:61" ht="51.6" customHeight="1">
      <c r="A1648" s="749">
        <v>240005280</v>
      </c>
      <c r="B1648" s="840">
        <v>24</v>
      </c>
      <c r="C1648" s="753" t="s">
        <v>765</v>
      </c>
      <c r="D1648" s="728"/>
      <c r="E1648" s="753" t="s">
        <v>4106</v>
      </c>
      <c r="F1648" s="753" t="s">
        <v>1594</v>
      </c>
      <c r="G1648" s="736" t="s">
        <v>747</v>
      </c>
      <c r="H1648" s="754" t="s">
        <v>748</v>
      </c>
      <c r="I1648" s="755">
        <v>500</v>
      </c>
      <c r="J1648" s="756" t="s">
        <v>749</v>
      </c>
      <c r="K1648" s="778" t="s">
        <v>9314</v>
      </c>
      <c r="L1648" s="758">
        <v>240001339</v>
      </c>
      <c r="M1648" s="733" t="s">
        <v>4400</v>
      </c>
      <c r="N1648" s="769" t="s">
        <v>11986</v>
      </c>
      <c r="O1648" s="734" t="s">
        <v>11987</v>
      </c>
      <c r="P1648" s="760"/>
      <c r="Q1648" s="736"/>
      <c r="R1648" s="736">
        <v>24190</v>
      </c>
      <c r="S1648" s="761" t="s">
        <v>9316</v>
      </c>
      <c r="T1648" s="728" t="s">
        <v>6571</v>
      </c>
      <c r="U1648" s="737" t="s">
        <v>11988</v>
      </c>
      <c r="V1648" s="736"/>
      <c r="W1648" s="736"/>
      <c r="X1648" s="736"/>
      <c r="Y1648" s="736"/>
      <c r="Z1648" s="736" t="s">
        <v>11989</v>
      </c>
      <c r="AA1648" s="736"/>
      <c r="AB1648" s="734" t="s">
        <v>11990</v>
      </c>
      <c r="AC1648" s="736"/>
      <c r="AD1648" s="736">
        <v>24190</v>
      </c>
      <c r="AE1648" s="734" t="s">
        <v>9316</v>
      </c>
      <c r="AF1648" s="736" t="s">
        <v>11989</v>
      </c>
      <c r="AG1648" s="736"/>
      <c r="AH1648" s="736"/>
      <c r="AI1648" s="736"/>
      <c r="AJ1648" s="736"/>
      <c r="AK1648" s="736"/>
      <c r="AL1648" s="736"/>
      <c r="AM1648" s="763"/>
      <c r="AN1648" s="738"/>
      <c r="AO1648" s="764"/>
      <c r="AP1648" s="936" t="s">
        <v>734</v>
      </c>
      <c r="AQ1648" s="712" t="s">
        <v>734</v>
      </c>
      <c r="AR1648" s="712" t="s">
        <v>748</v>
      </c>
      <c r="AS1648" s="712" t="s">
        <v>11991</v>
      </c>
      <c r="AT1648" s="712"/>
      <c r="AU1648" s="986">
        <v>44197</v>
      </c>
      <c r="AV1648" s="986">
        <v>46022</v>
      </c>
      <c r="AW1648" s="742">
        <v>24</v>
      </c>
      <c r="AX1648" s="986">
        <v>44217</v>
      </c>
      <c r="AY1648" s="712" t="s">
        <v>869</v>
      </c>
      <c r="AZ1648" s="712" t="s">
        <v>734</v>
      </c>
      <c r="BA1648" s="734"/>
      <c r="BB1648" s="736"/>
      <c r="BC1648" s="736"/>
      <c r="BD1648" s="736"/>
      <c r="BE1648" s="773" t="s">
        <v>1049</v>
      </c>
      <c r="BF1648" s="794" t="s">
        <v>1610</v>
      </c>
      <c r="BG1648" s="746" t="s">
        <v>737</v>
      </c>
      <c r="BH1648" s="746"/>
      <c r="BI1648" s="747"/>
    </row>
    <row r="1649" spans="1:61" ht="58.15" customHeight="1">
      <c r="A1649" s="749">
        <v>470002148</v>
      </c>
      <c r="B1649" s="849">
        <v>47</v>
      </c>
      <c r="C1649" s="727" t="s">
        <v>1787</v>
      </c>
      <c r="D1649" s="727"/>
      <c r="E1649" s="753" t="s">
        <v>1714</v>
      </c>
      <c r="F1649" s="753"/>
      <c r="G1649" s="736" t="s">
        <v>747</v>
      </c>
      <c r="H1649" s="754" t="s">
        <v>748</v>
      </c>
      <c r="I1649" s="755">
        <v>500</v>
      </c>
      <c r="J1649" s="756" t="s">
        <v>749</v>
      </c>
      <c r="K1649" s="757" t="s">
        <v>11992</v>
      </c>
      <c r="L1649" s="758">
        <v>470000738</v>
      </c>
      <c r="M1649" s="733" t="s">
        <v>11993</v>
      </c>
      <c r="N1649" s="769" t="s">
        <v>11994</v>
      </c>
      <c r="O1649" s="734" t="s">
        <v>11995</v>
      </c>
      <c r="P1649" s="760"/>
      <c r="Q1649" s="736"/>
      <c r="R1649" s="736">
        <v>47130</v>
      </c>
      <c r="S1649" s="761" t="s">
        <v>4891</v>
      </c>
      <c r="T1649" s="728" t="s">
        <v>6571</v>
      </c>
      <c r="U1649" s="737" t="s">
        <v>11996</v>
      </c>
      <c r="V1649" s="736"/>
      <c r="W1649" s="736"/>
      <c r="X1649" s="736"/>
      <c r="Y1649" s="736"/>
      <c r="Z1649" s="736" t="s">
        <v>11997</v>
      </c>
      <c r="AA1649" s="736"/>
      <c r="AB1649" s="734" t="s">
        <v>11998</v>
      </c>
      <c r="AC1649" s="736"/>
      <c r="AD1649" s="736">
        <v>47130</v>
      </c>
      <c r="AE1649" s="734" t="s">
        <v>4891</v>
      </c>
      <c r="AF1649" s="736" t="s">
        <v>11997</v>
      </c>
      <c r="AG1649" s="736"/>
      <c r="AH1649" s="736"/>
      <c r="AI1649" s="736"/>
      <c r="AJ1649" s="736"/>
      <c r="AK1649" s="736"/>
      <c r="AL1649" s="736"/>
      <c r="AM1649" s="763"/>
      <c r="AN1649" s="738"/>
      <c r="AO1649" s="764"/>
      <c r="AP1649" s="691" t="s">
        <v>734</v>
      </c>
      <c r="AQ1649" s="691" t="s">
        <v>737</v>
      </c>
      <c r="AR1649" s="691"/>
      <c r="AS1649" s="752"/>
      <c r="AT1649" s="691"/>
      <c r="AU1649" s="765" t="s">
        <v>763</v>
      </c>
      <c r="AV1649" s="765" t="s">
        <v>763</v>
      </c>
      <c r="AW1649" s="766" t="s">
        <v>763</v>
      </c>
      <c r="AX1649" s="765"/>
      <c r="AY1649" s="691"/>
      <c r="AZ1649" s="752"/>
      <c r="BA1649" s="734"/>
      <c r="BB1649" s="736"/>
      <c r="BC1649" s="736"/>
      <c r="BD1649" s="736"/>
      <c r="BE1649" s="734" t="s">
        <v>4700</v>
      </c>
      <c r="BF1649" s="794" t="s">
        <v>1723</v>
      </c>
      <c r="BG1649" s="746" t="s">
        <v>737</v>
      </c>
      <c r="BH1649" s="746"/>
      <c r="BI1649" s="747"/>
    </row>
    <row r="1650" spans="1:61" ht="46.15" customHeight="1">
      <c r="A1650" s="749">
        <v>400780797</v>
      </c>
      <c r="B1650" s="827">
        <v>40</v>
      </c>
      <c r="C1650" s="751" t="s">
        <v>1524</v>
      </c>
      <c r="D1650" s="752"/>
      <c r="E1650" s="753" t="s">
        <v>1149</v>
      </c>
      <c r="F1650" s="752"/>
      <c r="G1650" s="736" t="s">
        <v>747</v>
      </c>
      <c r="H1650" s="754" t="s">
        <v>748</v>
      </c>
      <c r="I1650" s="755">
        <v>500</v>
      </c>
      <c r="J1650" s="756" t="s">
        <v>749</v>
      </c>
      <c r="K1650" s="757" t="s">
        <v>11999</v>
      </c>
      <c r="L1650" s="758">
        <v>400000451</v>
      </c>
      <c r="M1650" s="733" t="s">
        <v>12000</v>
      </c>
      <c r="N1650" s="769" t="s">
        <v>12000</v>
      </c>
      <c r="O1650" s="734" t="s">
        <v>12001</v>
      </c>
      <c r="P1650" s="734" t="s">
        <v>4525</v>
      </c>
      <c r="Q1650" s="736"/>
      <c r="R1650" s="736">
        <v>40300</v>
      </c>
      <c r="S1650" s="761" t="s">
        <v>12002</v>
      </c>
      <c r="T1650" s="728" t="s">
        <v>6571</v>
      </c>
      <c r="U1650" s="737" t="s">
        <v>12003</v>
      </c>
      <c r="V1650" s="736"/>
      <c r="W1650" s="736"/>
      <c r="X1650" s="736"/>
      <c r="Y1650" s="736"/>
      <c r="Z1650" s="736" t="s">
        <v>12004</v>
      </c>
      <c r="AA1650" s="736"/>
      <c r="AB1650" s="734" t="s">
        <v>12001</v>
      </c>
      <c r="AC1650" s="736" t="s">
        <v>4525</v>
      </c>
      <c r="AD1650" s="736">
        <v>40300</v>
      </c>
      <c r="AE1650" s="734" t="s">
        <v>12002</v>
      </c>
      <c r="AF1650" s="736" t="s">
        <v>12004</v>
      </c>
      <c r="AG1650" s="736"/>
      <c r="AH1650" s="736"/>
      <c r="AI1650" s="736"/>
      <c r="AJ1650" s="736"/>
      <c r="AK1650" s="736"/>
      <c r="AL1650" s="736"/>
      <c r="AM1650" s="763"/>
      <c r="AN1650" s="738"/>
      <c r="AO1650" s="764"/>
      <c r="AP1650" s="691" t="s">
        <v>734</v>
      </c>
      <c r="AQ1650" s="691" t="s">
        <v>737</v>
      </c>
      <c r="AR1650" s="691"/>
      <c r="AS1650" s="752"/>
      <c r="AT1650" s="691"/>
      <c r="AU1650" s="765" t="s">
        <v>763</v>
      </c>
      <c r="AV1650" s="765" t="s">
        <v>763</v>
      </c>
      <c r="AW1650" s="766" t="s">
        <v>763</v>
      </c>
      <c r="AX1650" s="765"/>
      <c r="AY1650" s="691"/>
      <c r="AZ1650" s="752"/>
      <c r="BA1650" s="734"/>
      <c r="BB1650" s="736"/>
      <c r="BC1650" s="736"/>
      <c r="BD1650" s="736"/>
      <c r="BE1650" s="767" t="s">
        <v>1579</v>
      </c>
      <c r="BF1650" s="794" t="s">
        <v>902</v>
      </c>
      <c r="BG1650" s="746" t="s">
        <v>737</v>
      </c>
      <c r="BH1650" s="746"/>
      <c r="BI1650" s="747"/>
    </row>
    <row r="1651" spans="1:61" ht="40.15" customHeight="1">
      <c r="A1651" s="749">
        <v>400780813</v>
      </c>
      <c r="B1651" s="827">
        <v>40</v>
      </c>
      <c r="C1651" s="751" t="s">
        <v>1524</v>
      </c>
      <c r="D1651" s="752"/>
      <c r="E1651" s="753" t="s">
        <v>1149</v>
      </c>
      <c r="F1651" s="752"/>
      <c r="G1651" s="736" t="s">
        <v>747</v>
      </c>
      <c r="H1651" s="754" t="s">
        <v>748</v>
      </c>
      <c r="I1651" s="755">
        <v>500</v>
      </c>
      <c r="J1651" s="756" t="s">
        <v>749</v>
      </c>
      <c r="K1651" s="757" t="s">
        <v>12005</v>
      </c>
      <c r="L1651" s="758">
        <v>400000477</v>
      </c>
      <c r="M1651" s="733" t="s">
        <v>12000</v>
      </c>
      <c r="N1651" s="769" t="s">
        <v>12000</v>
      </c>
      <c r="O1651" s="734" t="s">
        <v>12006</v>
      </c>
      <c r="P1651" s="760"/>
      <c r="Q1651" s="736"/>
      <c r="R1651" s="736">
        <v>40390</v>
      </c>
      <c r="S1651" s="761" t="s">
        <v>4086</v>
      </c>
      <c r="T1651" s="728" t="s">
        <v>6571</v>
      </c>
      <c r="U1651" s="737" t="s">
        <v>12007</v>
      </c>
      <c r="V1651" s="1045"/>
      <c r="W1651" s="736"/>
      <c r="X1651" s="736"/>
      <c r="Y1651" s="736"/>
      <c r="Z1651" s="736" t="s">
        <v>12008</v>
      </c>
      <c r="AA1651" s="736"/>
      <c r="AB1651" s="734" t="s">
        <v>12006</v>
      </c>
      <c r="AC1651" s="736"/>
      <c r="AD1651" s="736">
        <v>40390</v>
      </c>
      <c r="AE1651" s="734" t="s">
        <v>4089</v>
      </c>
      <c r="AF1651" s="736" t="s">
        <v>12008</v>
      </c>
      <c r="AG1651" s="736"/>
      <c r="AH1651" s="736"/>
      <c r="AI1651" s="736"/>
      <c r="AJ1651" s="736"/>
      <c r="AK1651" s="736"/>
      <c r="AL1651" s="736"/>
      <c r="AM1651" s="763"/>
      <c r="AN1651" s="738"/>
      <c r="AO1651" s="764"/>
      <c r="AP1651" s="691" t="s">
        <v>734</v>
      </c>
      <c r="AQ1651" s="691" t="s">
        <v>737</v>
      </c>
      <c r="AR1651" s="691"/>
      <c r="AS1651" s="752"/>
      <c r="AT1651" s="691"/>
      <c r="AU1651" s="765" t="s">
        <v>763</v>
      </c>
      <c r="AV1651" s="765" t="s">
        <v>763</v>
      </c>
      <c r="AW1651" s="766" t="s">
        <v>764</v>
      </c>
      <c r="AX1651" s="765"/>
      <c r="AY1651" s="691"/>
      <c r="AZ1651" s="752"/>
      <c r="BA1651" s="773" t="s">
        <v>3981</v>
      </c>
      <c r="BB1651" s="736"/>
      <c r="BC1651" s="736"/>
      <c r="BD1651" s="736"/>
      <c r="BE1651" s="767" t="s">
        <v>1579</v>
      </c>
      <c r="BF1651" s="794" t="s">
        <v>902</v>
      </c>
      <c r="BG1651" s="746" t="s">
        <v>737</v>
      </c>
      <c r="BH1651" s="746"/>
      <c r="BI1651" s="747"/>
    </row>
    <row r="1652" spans="1:61" ht="40.15" customHeight="1">
      <c r="A1652" s="749">
        <v>640781977</v>
      </c>
      <c r="B1652" s="750">
        <v>64</v>
      </c>
      <c r="C1652" s="751" t="s">
        <v>745</v>
      </c>
      <c r="D1652" s="752"/>
      <c r="E1652" s="753" t="s">
        <v>746</v>
      </c>
      <c r="F1652" s="752"/>
      <c r="G1652" s="736" t="s">
        <v>747</v>
      </c>
      <c r="H1652" s="754" t="s">
        <v>748</v>
      </c>
      <c r="I1652" s="755">
        <v>500</v>
      </c>
      <c r="J1652" s="756" t="s">
        <v>749</v>
      </c>
      <c r="K1652" s="757" t="s">
        <v>12009</v>
      </c>
      <c r="L1652" s="758">
        <v>640000840</v>
      </c>
      <c r="M1652" s="733" t="s">
        <v>12000</v>
      </c>
      <c r="N1652" s="757" t="s">
        <v>12000</v>
      </c>
      <c r="O1652" s="734" t="s">
        <v>12010</v>
      </c>
      <c r="P1652" s="760"/>
      <c r="Q1652" s="736"/>
      <c r="R1652" s="736">
        <v>64240</v>
      </c>
      <c r="S1652" s="761" t="s">
        <v>12011</v>
      </c>
      <c r="T1652" s="728" t="s">
        <v>6571</v>
      </c>
      <c r="U1652" s="737" t="s">
        <v>12012</v>
      </c>
      <c r="V1652" s="736" t="s">
        <v>724</v>
      </c>
      <c r="W1652" s="736" t="s">
        <v>12013</v>
      </c>
      <c r="X1652" s="736" t="s">
        <v>12014</v>
      </c>
      <c r="Y1652" s="736" t="s">
        <v>9473</v>
      </c>
      <c r="Z1652" s="736" t="s">
        <v>12015</v>
      </c>
      <c r="AA1652" s="736"/>
      <c r="AB1652" s="734" t="s">
        <v>12016</v>
      </c>
      <c r="AC1652" s="736"/>
      <c r="AD1652" s="736">
        <v>64240</v>
      </c>
      <c r="AE1652" s="734" t="s">
        <v>12011</v>
      </c>
      <c r="AF1652" s="736" t="s">
        <v>12015</v>
      </c>
      <c r="AG1652" s="736"/>
      <c r="AH1652" s="736"/>
      <c r="AI1652" s="736"/>
      <c r="AJ1652" s="736"/>
      <c r="AK1652" s="736"/>
      <c r="AL1652" s="736"/>
      <c r="AM1652" s="763"/>
      <c r="AN1652" s="738"/>
      <c r="AO1652" s="764"/>
      <c r="AP1652" s="691" t="s">
        <v>734</v>
      </c>
      <c r="AQ1652" s="691" t="s">
        <v>737</v>
      </c>
      <c r="AR1652" s="691"/>
      <c r="AS1652" s="752"/>
      <c r="AT1652" s="691"/>
      <c r="AU1652" s="765" t="s">
        <v>763</v>
      </c>
      <c r="AV1652" s="765" t="s">
        <v>763</v>
      </c>
      <c r="AW1652" s="766" t="s">
        <v>764</v>
      </c>
      <c r="AX1652" s="765"/>
      <c r="AY1652" s="691"/>
      <c r="AZ1652" s="752"/>
      <c r="BA1652" s="734"/>
      <c r="BB1652" s="736"/>
      <c r="BC1652" s="736"/>
      <c r="BD1652" s="736"/>
      <c r="BE1652" s="767" t="s">
        <v>765</v>
      </c>
      <c r="BF1652" s="794" t="s">
        <v>766</v>
      </c>
      <c r="BG1652" s="746" t="s">
        <v>737</v>
      </c>
      <c r="BH1652" s="746"/>
      <c r="BI1652" s="747"/>
    </row>
    <row r="1653" spans="1:61" ht="40.15" customHeight="1">
      <c r="A1653" s="846">
        <v>170780217</v>
      </c>
      <c r="B1653" s="834">
        <v>17</v>
      </c>
      <c r="C1653" s="734" t="s">
        <v>1277</v>
      </c>
      <c r="D1653" s="728"/>
      <c r="E1653" s="753" t="s">
        <v>1435</v>
      </c>
      <c r="F1653" s="785"/>
      <c r="G1653" s="754" t="s">
        <v>747</v>
      </c>
      <c r="H1653" s="754" t="s">
        <v>748</v>
      </c>
      <c r="I1653" s="847">
        <v>500</v>
      </c>
      <c r="J1653" s="843" t="s">
        <v>749</v>
      </c>
      <c r="K1653" s="848" t="s">
        <v>12017</v>
      </c>
      <c r="L1653" s="786">
        <v>170000145</v>
      </c>
      <c r="M1653" s="733" t="s">
        <v>12018</v>
      </c>
      <c r="N1653" s="769" t="s">
        <v>12019</v>
      </c>
      <c r="O1653" s="734" t="s">
        <v>12020</v>
      </c>
      <c r="P1653" s="734" t="s">
        <v>12021</v>
      </c>
      <c r="Q1653" s="760"/>
      <c r="R1653" s="736">
        <v>17230</v>
      </c>
      <c r="S1653" s="760" t="s">
        <v>12022</v>
      </c>
      <c r="T1653" s="728" t="s">
        <v>6571</v>
      </c>
      <c r="U1653" s="737" t="s">
        <v>12023</v>
      </c>
      <c r="V1653" s="736"/>
      <c r="W1653" s="734"/>
      <c r="X1653" s="736"/>
      <c r="Y1653" s="736"/>
      <c r="Z1653" s="736" t="s">
        <v>12024</v>
      </c>
      <c r="AA1653" s="736"/>
      <c r="AB1653" s="734" t="s">
        <v>12020</v>
      </c>
      <c r="AC1653" s="736" t="s">
        <v>12021</v>
      </c>
      <c r="AD1653" s="736">
        <v>17230</v>
      </c>
      <c r="AE1653" s="734" t="s">
        <v>12022</v>
      </c>
      <c r="AF1653" s="736" t="s">
        <v>12024</v>
      </c>
      <c r="AG1653" s="734"/>
      <c r="AH1653" s="734"/>
      <c r="AI1653" s="734"/>
      <c r="AJ1653" s="734"/>
      <c r="AK1653" s="734"/>
      <c r="AL1653" s="734"/>
      <c r="AM1653" s="763"/>
      <c r="AN1653" s="738"/>
      <c r="AO1653" s="739"/>
      <c r="AP1653" s="691" t="s">
        <v>734</v>
      </c>
      <c r="AQ1653" s="775" t="s">
        <v>734</v>
      </c>
      <c r="AR1653" s="742" t="s">
        <v>748</v>
      </c>
      <c r="AS1653" s="775" t="s">
        <v>12025</v>
      </c>
      <c r="AT1653" s="742"/>
      <c r="AU1653" s="743">
        <v>44197</v>
      </c>
      <c r="AV1653" s="743">
        <v>46022</v>
      </c>
      <c r="AW1653" s="744" t="s">
        <v>2484</v>
      </c>
      <c r="AX1653" s="743">
        <v>44193</v>
      </c>
      <c r="AY1653" s="742" t="s">
        <v>869</v>
      </c>
      <c r="AZ1653" s="775"/>
      <c r="BA1653" s="791"/>
      <c r="BB1653" s="793"/>
      <c r="BC1653" s="793" t="s">
        <v>1713</v>
      </c>
      <c r="BD1653" s="793"/>
      <c r="BE1653" s="734" t="s">
        <v>2610</v>
      </c>
      <c r="BF1653" s="785" t="s">
        <v>1452</v>
      </c>
      <c r="BG1653" s="746" t="s">
        <v>737</v>
      </c>
      <c r="BH1653" s="746"/>
      <c r="BI1653" s="747"/>
    </row>
    <row r="1654" spans="1:61" ht="52.9" customHeight="1">
      <c r="A1654" s="846">
        <v>170781157</v>
      </c>
      <c r="B1654" s="834">
        <v>17</v>
      </c>
      <c r="C1654" s="734" t="s">
        <v>1277</v>
      </c>
      <c r="D1654" s="728"/>
      <c r="E1654" s="753" t="s">
        <v>1435</v>
      </c>
      <c r="F1654" s="785"/>
      <c r="G1654" s="754" t="s">
        <v>747</v>
      </c>
      <c r="H1654" s="754" t="s">
        <v>748</v>
      </c>
      <c r="I1654" s="847">
        <v>500</v>
      </c>
      <c r="J1654" s="843" t="s">
        <v>749</v>
      </c>
      <c r="K1654" s="848" t="s">
        <v>12026</v>
      </c>
      <c r="L1654" s="786">
        <v>170000392</v>
      </c>
      <c r="M1654" s="733" t="s">
        <v>12027</v>
      </c>
      <c r="N1654" s="769" t="s">
        <v>12028</v>
      </c>
      <c r="O1654" s="734" t="s">
        <v>12029</v>
      </c>
      <c r="P1654" s="734"/>
      <c r="Q1654" s="760"/>
      <c r="R1654" s="736">
        <v>17700</v>
      </c>
      <c r="S1654" s="760" t="s">
        <v>12030</v>
      </c>
      <c r="T1654" s="728" t="s">
        <v>6571</v>
      </c>
      <c r="U1654" s="737" t="s">
        <v>12031</v>
      </c>
      <c r="V1654" s="736" t="s">
        <v>813</v>
      </c>
      <c r="W1654" s="734" t="s">
        <v>12032</v>
      </c>
      <c r="X1654" s="736" t="s">
        <v>8879</v>
      </c>
      <c r="Y1654" s="736" t="s">
        <v>954</v>
      </c>
      <c r="Z1654" s="736" t="s">
        <v>12033</v>
      </c>
      <c r="AA1654" s="736"/>
      <c r="AB1654" s="734" t="s">
        <v>12029</v>
      </c>
      <c r="AC1654" s="736" t="s">
        <v>12034</v>
      </c>
      <c r="AD1654" s="736">
        <v>17700</v>
      </c>
      <c r="AE1654" s="734" t="s">
        <v>12030</v>
      </c>
      <c r="AF1654" s="736" t="s">
        <v>12033</v>
      </c>
      <c r="AG1654" s="734"/>
      <c r="AH1654" s="734"/>
      <c r="AI1654" s="734"/>
      <c r="AJ1654" s="734"/>
      <c r="AK1654" s="734"/>
      <c r="AL1654" s="734"/>
      <c r="AM1654" s="763"/>
      <c r="AN1654" s="738"/>
      <c r="AO1654" s="739"/>
      <c r="AP1654" s="691" t="s">
        <v>734</v>
      </c>
      <c r="AQ1654" s="775" t="s">
        <v>734</v>
      </c>
      <c r="AR1654" s="742" t="s">
        <v>748</v>
      </c>
      <c r="AS1654" s="775" t="s">
        <v>12035</v>
      </c>
      <c r="AT1654" s="742"/>
      <c r="AU1654" s="743">
        <v>43831</v>
      </c>
      <c r="AV1654" s="743">
        <v>45657</v>
      </c>
      <c r="AW1654" s="744" t="s">
        <v>2484</v>
      </c>
      <c r="AX1654" s="743">
        <v>44005</v>
      </c>
      <c r="AY1654" s="712" t="s">
        <v>869</v>
      </c>
      <c r="AZ1654" s="775" t="s">
        <v>734</v>
      </c>
      <c r="BA1654" s="791" t="s">
        <v>12036</v>
      </c>
      <c r="BB1654" s="793"/>
      <c r="BC1654" s="793" t="s">
        <v>1713</v>
      </c>
      <c r="BD1654" s="793"/>
      <c r="BE1654" s="734" t="s">
        <v>1277</v>
      </c>
      <c r="BF1654" s="785" t="s">
        <v>1452</v>
      </c>
      <c r="BG1654" s="746" t="s">
        <v>737</v>
      </c>
      <c r="BH1654" s="746"/>
      <c r="BI1654" s="747"/>
    </row>
    <row r="1655" spans="1:61" ht="57" customHeight="1">
      <c r="A1655" s="846">
        <v>170781132</v>
      </c>
      <c r="B1655" s="834">
        <v>17</v>
      </c>
      <c r="C1655" s="734" t="s">
        <v>1277</v>
      </c>
      <c r="D1655" s="728"/>
      <c r="E1655" s="753" t="s">
        <v>1435</v>
      </c>
      <c r="F1655" s="785"/>
      <c r="G1655" s="754" t="s">
        <v>747</v>
      </c>
      <c r="H1655" s="754" t="s">
        <v>748</v>
      </c>
      <c r="I1655" s="847">
        <v>500</v>
      </c>
      <c r="J1655" s="843" t="s">
        <v>749</v>
      </c>
      <c r="K1655" s="848" t="s">
        <v>12037</v>
      </c>
      <c r="L1655" s="786">
        <v>170000376</v>
      </c>
      <c r="M1655" s="733" t="s">
        <v>12038</v>
      </c>
      <c r="N1655" s="769" t="s">
        <v>12039</v>
      </c>
      <c r="O1655" s="734" t="s">
        <v>12040</v>
      </c>
      <c r="P1655" s="734"/>
      <c r="Q1655" s="760"/>
      <c r="R1655" s="736">
        <v>17140</v>
      </c>
      <c r="S1655" s="760" t="s">
        <v>4704</v>
      </c>
      <c r="T1655" s="728" t="s">
        <v>6571</v>
      </c>
      <c r="U1655" s="737" t="s">
        <v>12041</v>
      </c>
      <c r="V1655" s="736"/>
      <c r="W1655" s="734"/>
      <c r="X1655" s="736"/>
      <c r="Y1655" s="736"/>
      <c r="Z1655" s="736" t="s">
        <v>12042</v>
      </c>
      <c r="AA1655" s="736"/>
      <c r="AB1655" s="734"/>
      <c r="AC1655" s="736"/>
      <c r="AD1655" s="736">
        <v>17140</v>
      </c>
      <c r="AE1655" s="734" t="s">
        <v>4704</v>
      </c>
      <c r="AF1655" s="736" t="s">
        <v>12042</v>
      </c>
      <c r="AG1655" s="734"/>
      <c r="AH1655" s="734"/>
      <c r="AI1655" s="734"/>
      <c r="AJ1655" s="734"/>
      <c r="AK1655" s="734"/>
      <c r="AL1655" s="734"/>
      <c r="AM1655" s="763"/>
      <c r="AN1655" s="738"/>
      <c r="AO1655" s="858"/>
      <c r="AP1655" s="691" t="s">
        <v>734</v>
      </c>
      <c r="AQ1655" s="775" t="s">
        <v>734</v>
      </c>
      <c r="AR1655" s="742" t="s">
        <v>748</v>
      </c>
      <c r="AS1655" s="775" t="s">
        <v>12043</v>
      </c>
      <c r="AT1655" s="742"/>
      <c r="AU1655" s="743">
        <v>45292</v>
      </c>
      <c r="AV1655" s="743">
        <v>46022</v>
      </c>
      <c r="AW1655" s="744">
        <v>17</v>
      </c>
      <c r="AX1655" s="743">
        <v>44875</v>
      </c>
      <c r="AY1655" s="742" t="s">
        <v>869</v>
      </c>
      <c r="AZ1655" s="775" t="s">
        <v>734</v>
      </c>
      <c r="BA1655" s="791"/>
      <c r="BB1655" s="793"/>
      <c r="BC1655" s="793" t="s">
        <v>1713</v>
      </c>
      <c r="BD1655" s="793"/>
      <c r="BE1655" s="734" t="s">
        <v>1451</v>
      </c>
      <c r="BF1655" s="785" t="s">
        <v>1452</v>
      </c>
      <c r="BG1655" s="746" t="s">
        <v>737</v>
      </c>
      <c r="BH1655" s="746"/>
      <c r="BI1655" s="747"/>
    </row>
    <row r="1656" spans="1:61" ht="40.15" customHeight="1">
      <c r="A1656" s="749">
        <v>400780722</v>
      </c>
      <c r="B1656" s="827">
        <v>40</v>
      </c>
      <c r="C1656" s="751" t="s">
        <v>713</v>
      </c>
      <c r="D1656" s="727"/>
      <c r="E1656" s="753" t="s">
        <v>1149</v>
      </c>
      <c r="F1656" s="752"/>
      <c r="G1656" s="736" t="s">
        <v>747</v>
      </c>
      <c r="H1656" s="754" t="s">
        <v>748</v>
      </c>
      <c r="I1656" s="755">
        <v>500</v>
      </c>
      <c r="J1656" s="756" t="s">
        <v>749</v>
      </c>
      <c r="K1656" s="757" t="s">
        <v>12044</v>
      </c>
      <c r="L1656" s="758">
        <v>400000394</v>
      </c>
      <c r="M1656" s="733" t="s">
        <v>12000</v>
      </c>
      <c r="N1656" s="769" t="s">
        <v>12045</v>
      </c>
      <c r="O1656" s="734" t="s">
        <v>12046</v>
      </c>
      <c r="P1656" s="760"/>
      <c r="Q1656" s="736"/>
      <c r="R1656" s="736">
        <v>40310</v>
      </c>
      <c r="S1656" s="761" t="s">
        <v>12047</v>
      </c>
      <c r="T1656" s="728" t="s">
        <v>6571</v>
      </c>
      <c r="U1656" s="737" t="s">
        <v>12048</v>
      </c>
      <c r="V1656" s="736" t="s">
        <v>724</v>
      </c>
      <c r="W1656" s="736" t="s">
        <v>12049</v>
      </c>
      <c r="X1656" s="736" t="s">
        <v>835</v>
      </c>
      <c r="Y1656" s="736" t="s">
        <v>727</v>
      </c>
      <c r="Z1656" s="736" t="s">
        <v>12050</v>
      </c>
      <c r="AA1656" s="736"/>
      <c r="AB1656" s="734" t="s">
        <v>12051</v>
      </c>
      <c r="AC1656" s="736"/>
      <c r="AD1656" s="736">
        <v>40310</v>
      </c>
      <c r="AE1656" s="734" t="s">
        <v>12047</v>
      </c>
      <c r="AF1656" s="736" t="s">
        <v>12050</v>
      </c>
      <c r="AG1656" s="736"/>
      <c r="AH1656" s="736"/>
      <c r="AI1656" s="736"/>
      <c r="AJ1656" s="736"/>
      <c r="AK1656" s="736"/>
      <c r="AL1656" s="736"/>
      <c r="AM1656" s="763"/>
      <c r="AN1656" s="738"/>
      <c r="AO1656" s="764"/>
      <c r="AP1656" s="691" t="s">
        <v>734</v>
      </c>
      <c r="AQ1656" s="691" t="s">
        <v>737</v>
      </c>
      <c r="AR1656" s="691"/>
      <c r="AS1656" s="752"/>
      <c r="AT1656" s="691"/>
      <c r="AU1656" s="765" t="s">
        <v>763</v>
      </c>
      <c r="AV1656" s="765" t="s">
        <v>763</v>
      </c>
      <c r="AW1656" s="766" t="s">
        <v>763</v>
      </c>
      <c r="AX1656" s="765"/>
      <c r="AY1656" s="691"/>
      <c r="AZ1656" s="752"/>
      <c r="BA1656" s="734"/>
      <c r="BB1656" s="736"/>
      <c r="BC1656" s="736"/>
      <c r="BD1656" s="736"/>
      <c r="BE1656" s="767" t="s">
        <v>1579</v>
      </c>
      <c r="BF1656" s="794" t="s">
        <v>902</v>
      </c>
      <c r="BG1656" s="746" t="s">
        <v>737</v>
      </c>
      <c r="BH1656" s="746"/>
      <c r="BI1656" s="747"/>
    </row>
    <row r="1657" spans="1:61" ht="60.6" customHeight="1">
      <c r="A1657" s="749">
        <v>400785986</v>
      </c>
      <c r="B1657" s="827">
        <v>40</v>
      </c>
      <c r="C1657" s="751" t="s">
        <v>713</v>
      </c>
      <c r="D1657" s="727"/>
      <c r="E1657" s="753" t="s">
        <v>1149</v>
      </c>
      <c r="F1657" s="752"/>
      <c r="G1657" s="736" t="s">
        <v>827</v>
      </c>
      <c r="H1657" s="754" t="s">
        <v>748</v>
      </c>
      <c r="I1657" s="770">
        <v>354</v>
      </c>
      <c r="J1657" s="771" t="s">
        <v>771</v>
      </c>
      <c r="K1657" s="757" t="s">
        <v>12052</v>
      </c>
      <c r="L1657" s="758">
        <v>400000394</v>
      </c>
      <c r="M1657" s="733" t="s">
        <v>12000</v>
      </c>
      <c r="N1657" s="769" t="s">
        <v>12045</v>
      </c>
      <c r="O1657" s="760" t="s">
        <v>12053</v>
      </c>
      <c r="P1657" s="760"/>
      <c r="Q1657" s="736"/>
      <c r="R1657" s="736">
        <v>40310</v>
      </c>
      <c r="S1657" s="761" t="s">
        <v>12047</v>
      </c>
      <c r="T1657" s="728" t="s">
        <v>6571</v>
      </c>
      <c r="U1657" s="737" t="s">
        <v>12054</v>
      </c>
      <c r="V1657" s="736" t="s">
        <v>724</v>
      </c>
      <c r="W1657" s="736" t="s">
        <v>12049</v>
      </c>
      <c r="X1657" s="736" t="s">
        <v>835</v>
      </c>
      <c r="Y1657" s="736" t="s">
        <v>727</v>
      </c>
      <c r="Z1657" s="736" t="s">
        <v>12050</v>
      </c>
      <c r="AA1657" s="736"/>
      <c r="AB1657" s="734"/>
      <c r="AC1657" s="736" t="s">
        <v>12055</v>
      </c>
      <c r="AD1657" s="736">
        <v>40310</v>
      </c>
      <c r="AE1657" s="734" t="s">
        <v>12047</v>
      </c>
      <c r="AF1657" s="736" t="s">
        <v>12050</v>
      </c>
      <c r="AG1657" s="736"/>
      <c r="AH1657" s="736"/>
      <c r="AI1657" s="736"/>
      <c r="AJ1657" s="736"/>
      <c r="AK1657" s="736"/>
      <c r="AL1657" s="736"/>
      <c r="AM1657" s="763"/>
      <c r="AN1657" s="738"/>
      <c r="AO1657" s="764"/>
      <c r="AP1657" s="839" t="s">
        <v>6638</v>
      </c>
      <c r="AQ1657" s="691" t="s">
        <v>737</v>
      </c>
      <c r="AR1657" s="691"/>
      <c r="AS1657" s="752"/>
      <c r="AT1657" s="691"/>
      <c r="AU1657" s="765" t="s">
        <v>763</v>
      </c>
      <c r="AV1657" s="765" t="s">
        <v>763</v>
      </c>
      <c r="AW1657" s="766" t="s">
        <v>763</v>
      </c>
      <c r="AX1657" s="765"/>
      <c r="AY1657" s="691"/>
      <c r="AZ1657" s="752"/>
      <c r="BA1657" s="734"/>
      <c r="BB1657" s="736"/>
      <c r="BC1657" s="736"/>
      <c r="BD1657" s="736"/>
      <c r="BE1657" s="767" t="s">
        <v>4958</v>
      </c>
      <c r="BF1657" s="794" t="s">
        <v>902</v>
      </c>
      <c r="BG1657" s="746" t="s">
        <v>737</v>
      </c>
      <c r="BH1657" s="746"/>
      <c r="BI1657" s="747"/>
    </row>
    <row r="1658" spans="1:61" ht="40.15" customHeight="1">
      <c r="A1658" s="749">
        <v>330782566</v>
      </c>
      <c r="B1658" s="825">
        <v>33</v>
      </c>
      <c r="C1658" s="751" t="s">
        <v>857</v>
      </c>
      <c r="D1658" s="752"/>
      <c r="E1658" s="753" t="s">
        <v>1411</v>
      </c>
      <c r="F1658" s="752"/>
      <c r="G1658" s="736" t="s">
        <v>747</v>
      </c>
      <c r="H1658" s="754" t="s">
        <v>748</v>
      </c>
      <c r="I1658" s="755">
        <v>500</v>
      </c>
      <c r="J1658" s="756" t="s">
        <v>749</v>
      </c>
      <c r="K1658" s="757" t="s">
        <v>12056</v>
      </c>
      <c r="L1658" s="758">
        <v>330000902</v>
      </c>
      <c r="M1658" s="733" t="s">
        <v>12057</v>
      </c>
      <c r="N1658" s="769" t="s">
        <v>12058</v>
      </c>
      <c r="O1658" s="734" t="s">
        <v>12059</v>
      </c>
      <c r="P1658" s="760"/>
      <c r="Q1658" s="736"/>
      <c r="R1658" s="736">
        <v>33110</v>
      </c>
      <c r="S1658" s="761" t="s">
        <v>1952</v>
      </c>
      <c r="T1658" s="728" t="s">
        <v>6571</v>
      </c>
      <c r="U1658" s="737" t="s">
        <v>12060</v>
      </c>
      <c r="V1658" s="736"/>
      <c r="W1658" s="736"/>
      <c r="X1658" s="736"/>
      <c r="Y1658" s="736"/>
      <c r="Z1658" s="736" t="s">
        <v>12061</v>
      </c>
      <c r="AA1658" s="736"/>
      <c r="AB1658" s="734" t="s">
        <v>12062</v>
      </c>
      <c r="AC1658" s="736"/>
      <c r="AD1658" s="736">
        <v>33110</v>
      </c>
      <c r="AE1658" s="734" t="s">
        <v>1952</v>
      </c>
      <c r="AF1658" s="736" t="s">
        <v>12061</v>
      </c>
      <c r="AG1658" s="736"/>
      <c r="AH1658" s="736"/>
      <c r="AI1658" s="736"/>
      <c r="AJ1658" s="736"/>
      <c r="AK1658" s="736"/>
      <c r="AL1658" s="736"/>
      <c r="AM1658" s="763"/>
      <c r="AN1658" s="738"/>
      <c r="AO1658" s="764"/>
      <c r="AP1658" s="691" t="s">
        <v>734</v>
      </c>
      <c r="AQ1658" s="691" t="s">
        <v>737</v>
      </c>
      <c r="AR1658" s="691"/>
      <c r="AS1658" s="752"/>
      <c r="AT1658" s="691"/>
      <c r="AU1658" s="765" t="s">
        <v>763</v>
      </c>
      <c r="AV1658" s="765" t="s">
        <v>763</v>
      </c>
      <c r="AW1658" s="766" t="s">
        <v>763</v>
      </c>
      <c r="AX1658" s="765"/>
      <c r="AY1658" s="691"/>
      <c r="AZ1658" s="752"/>
      <c r="BA1658" s="734"/>
      <c r="BB1658" s="736"/>
      <c r="BC1658" s="736"/>
      <c r="BD1658" s="736"/>
      <c r="BE1658" s="734" t="s">
        <v>765</v>
      </c>
      <c r="BF1658" s="753" t="s">
        <v>1942</v>
      </c>
      <c r="BG1658" s="746" t="s">
        <v>737</v>
      </c>
      <c r="BH1658" s="746"/>
      <c r="BI1658" s="747"/>
    </row>
    <row r="1659" spans="1:61" ht="40.15" customHeight="1">
      <c r="A1659" s="749">
        <v>240013276</v>
      </c>
      <c r="B1659" s="840">
        <v>24</v>
      </c>
      <c r="C1659" s="753" t="s">
        <v>765</v>
      </c>
      <c r="D1659" s="728"/>
      <c r="E1659" s="753" t="s">
        <v>4106</v>
      </c>
      <c r="F1659" s="753" t="s">
        <v>1594</v>
      </c>
      <c r="G1659" s="736" t="s">
        <v>747</v>
      </c>
      <c r="H1659" s="754" t="s">
        <v>748</v>
      </c>
      <c r="I1659" s="755">
        <v>500</v>
      </c>
      <c r="J1659" s="756" t="s">
        <v>749</v>
      </c>
      <c r="K1659" s="778" t="s">
        <v>12063</v>
      </c>
      <c r="L1659" s="758">
        <v>240013250</v>
      </c>
      <c r="M1659" s="733" t="s">
        <v>12064</v>
      </c>
      <c r="N1659" s="769" t="str">
        <f>M1659</f>
        <v>MAISON DE RETRAITE PUBLIQUE LES CLAUDS DE LALY</v>
      </c>
      <c r="O1659" s="734" t="s">
        <v>12065</v>
      </c>
      <c r="P1659" s="760"/>
      <c r="Q1659" s="736"/>
      <c r="R1659" s="736">
        <v>24550</v>
      </c>
      <c r="S1659" s="761" t="s">
        <v>12066</v>
      </c>
      <c r="T1659" s="728" t="s">
        <v>6571</v>
      </c>
      <c r="U1659" s="737" t="s">
        <v>12067</v>
      </c>
      <c r="V1659" s="736"/>
      <c r="W1659" s="736"/>
      <c r="X1659" s="736"/>
      <c r="Y1659" s="736"/>
      <c r="Z1659" s="736" t="s">
        <v>12068</v>
      </c>
      <c r="AA1659" s="736"/>
      <c r="AB1659" s="734"/>
      <c r="AC1659" s="736"/>
      <c r="AD1659" s="736">
        <v>24550</v>
      </c>
      <c r="AE1659" s="734" t="s">
        <v>12066</v>
      </c>
      <c r="AF1659" s="736" t="s">
        <v>12069</v>
      </c>
      <c r="AG1659" s="736"/>
      <c r="AH1659" s="736"/>
      <c r="AI1659" s="736"/>
      <c r="AJ1659" s="734"/>
      <c r="AK1659" s="736"/>
      <c r="AL1659" s="736"/>
      <c r="AM1659" s="763"/>
      <c r="AN1659" s="738"/>
      <c r="AO1659" s="739"/>
      <c r="AP1659" s="936" t="s">
        <v>734</v>
      </c>
      <c r="AQ1659" s="822" t="s">
        <v>734</v>
      </c>
      <c r="AR1659" s="742" t="s">
        <v>748</v>
      </c>
      <c r="AS1659" s="742" t="s">
        <v>12070</v>
      </c>
      <c r="AT1659" s="742" t="s">
        <v>12071</v>
      </c>
      <c r="AU1659" s="743">
        <v>44927</v>
      </c>
      <c r="AV1659" s="743">
        <v>46752</v>
      </c>
      <c r="AW1659" s="744">
        <v>24</v>
      </c>
      <c r="AX1659" s="743">
        <v>44938</v>
      </c>
      <c r="AY1659" s="742" t="s">
        <v>869</v>
      </c>
      <c r="AZ1659" s="743"/>
      <c r="BA1659" s="734"/>
      <c r="BB1659" s="736"/>
      <c r="BC1659" s="736"/>
      <c r="BD1659" s="736"/>
      <c r="BE1659" s="773" t="s">
        <v>1049</v>
      </c>
      <c r="BF1659" s="794" t="s">
        <v>1610</v>
      </c>
      <c r="BG1659" s="746" t="s">
        <v>737</v>
      </c>
      <c r="BH1659" s="746"/>
      <c r="BI1659" s="747"/>
    </row>
    <row r="1660" spans="1:61" ht="40.15" customHeight="1">
      <c r="A1660" s="749">
        <v>400780854</v>
      </c>
      <c r="B1660" s="827">
        <v>40</v>
      </c>
      <c r="C1660" s="751" t="s">
        <v>1524</v>
      </c>
      <c r="D1660" s="752"/>
      <c r="E1660" s="753" t="s">
        <v>1149</v>
      </c>
      <c r="F1660" s="752"/>
      <c r="G1660" s="736" t="s">
        <v>747</v>
      </c>
      <c r="H1660" s="754" t="s">
        <v>748</v>
      </c>
      <c r="I1660" s="755">
        <v>500</v>
      </c>
      <c r="J1660" s="756" t="s">
        <v>749</v>
      </c>
      <c r="K1660" s="757" t="s">
        <v>12072</v>
      </c>
      <c r="L1660" s="758">
        <v>400000519</v>
      </c>
      <c r="M1660" s="733" t="s">
        <v>12073</v>
      </c>
      <c r="N1660" s="769" t="s">
        <v>12074</v>
      </c>
      <c r="O1660" s="734" t="s">
        <v>12075</v>
      </c>
      <c r="P1660" s="760"/>
      <c r="Q1660" s="736"/>
      <c r="R1660" s="736">
        <v>40465</v>
      </c>
      <c r="S1660" s="761" t="s">
        <v>12076</v>
      </c>
      <c r="T1660" s="728" t="s">
        <v>6571</v>
      </c>
      <c r="U1660" s="737" t="s">
        <v>12077</v>
      </c>
      <c r="V1660" s="736"/>
      <c r="W1660" s="736"/>
      <c r="X1660" s="736"/>
      <c r="Y1660" s="736"/>
      <c r="Z1660" s="736" t="s">
        <v>12078</v>
      </c>
      <c r="AA1660" s="736"/>
      <c r="AB1660" s="734" t="s">
        <v>12079</v>
      </c>
      <c r="AC1660" s="736"/>
      <c r="AD1660" s="736">
        <v>40465</v>
      </c>
      <c r="AE1660" s="734" t="s">
        <v>12080</v>
      </c>
      <c r="AF1660" s="736" t="s">
        <v>12078</v>
      </c>
      <c r="AG1660" s="736"/>
      <c r="AH1660" s="736"/>
      <c r="AI1660" s="736"/>
      <c r="AJ1660" s="736"/>
      <c r="AK1660" s="736"/>
      <c r="AL1660" s="736"/>
      <c r="AM1660" s="763"/>
      <c r="AN1660" s="738"/>
      <c r="AO1660" s="764"/>
      <c r="AP1660" s="691" t="s">
        <v>734</v>
      </c>
      <c r="AQ1660" s="691" t="s">
        <v>737</v>
      </c>
      <c r="AR1660" s="691"/>
      <c r="AS1660" s="752"/>
      <c r="AT1660" s="691"/>
      <c r="AU1660" s="765" t="s">
        <v>763</v>
      </c>
      <c r="AV1660" s="765" t="s">
        <v>763</v>
      </c>
      <c r="AW1660" s="766" t="s">
        <v>763</v>
      </c>
      <c r="AX1660" s="765"/>
      <c r="AY1660" s="691"/>
      <c r="AZ1660" s="752"/>
      <c r="BA1660" s="734"/>
      <c r="BB1660" s="734" t="s">
        <v>12081</v>
      </c>
      <c r="BC1660" s="736"/>
      <c r="BD1660" s="736"/>
      <c r="BE1660" s="767" t="s">
        <v>1579</v>
      </c>
      <c r="BF1660" s="794" t="s">
        <v>902</v>
      </c>
      <c r="BG1660" s="746" t="s">
        <v>737</v>
      </c>
      <c r="BH1660" s="746"/>
      <c r="BI1660" s="747"/>
    </row>
    <row r="1661" spans="1:61" ht="73.5" customHeight="1">
      <c r="A1661" s="749">
        <v>240002162</v>
      </c>
      <c r="B1661" s="840">
        <v>24</v>
      </c>
      <c r="C1661" s="751" t="s">
        <v>1434</v>
      </c>
      <c r="D1661" s="752"/>
      <c r="E1661" s="791" t="s">
        <v>4529</v>
      </c>
      <c r="F1661" s="753" t="s">
        <v>1594</v>
      </c>
      <c r="G1661" s="736" t="s">
        <v>747</v>
      </c>
      <c r="H1661" s="754" t="s">
        <v>748</v>
      </c>
      <c r="I1661" s="755">
        <v>500</v>
      </c>
      <c r="J1661" s="756" t="s">
        <v>749</v>
      </c>
      <c r="K1661" s="778" t="s">
        <v>12082</v>
      </c>
      <c r="L1661" s="1016">
        <v>240000794</v>
      </c>
      <c r="M1661" s="733" t="s">
        <v>12083</v>
      </c>
      <c r="N1661" s="769" t="s">
        <v>12084</v>
      </c>
      <c r="O1661" s="734" t="s">
        <v>12085</v>
      </c>
      <c r="P1661" s="760"/>
      <c r="Q1661" s="736"/>
      <c r="R1661" s="736">
        <v>24200</v>
      </c>
      <c r="S1661" s="761" t="s">
        <v>12086</v>
      </c>
      <c r="T1661" s="728" t="s">
        <v>6571</v>
      </c>
      <c r="U1661" s="737" t="s">
        <v>12087</v>
      </c>
      <c r="V1661" s="736"/>
      <c r="W1661" s="736"/>
      <c r="X1661" s="736"/>
      <c r="Y1661" s="736"/>
      <c r="Z1661" s="736" t="s">
        <v>12088</v>
      </c>
      <c r="AA1661" s="736"/>
      <c r="AB1661" s="734" t="s">
        <v>12085</v>
      </c>
      <c r="AC1661" s="736"/>
      <c r="AD1661" s="736">
        <v>24200</v>
      </c>
      <c r="AE1661" s="734" t="s">
        <v>12089</v>
      </c>
      <c r="AF1661" s="736" t="s">
        <v>12088</v>
      </c>
      <c r="AG1661" s="736"/>
      <c r="AH1661" s="736"/>
      <c r="AI1661" s="736"/>
      <c r="AJ1661" s="736"/>
      <c r="AK1661" s="736"/>
      <c r="AL1661" s="736"/>
      <c r="AM1661" s="763"/>
      <c r="AN1661" s="738"/>
      <c r="AO1661" s="764"/>
      <c r="AP1661" s="691" t="s">
        <v>734</v>
      </c>
      <c r="AQ1661" s="742" t="s">
        <v>734</v>
      </c>
      <c r="AR1661" s="742" t="s">
        <v>748</v>
      </c>
      <c r="AS1661" s="775" t="s">
        <v>12090</v>
      </c>
      <c r="AT1661" s="742"/>
      <c r="AU1661" s="743">
        <v>44197</v>
      </c>
      <c r="AV1661" s="743">
        <v>46022</v>
      </c>
      <c r="AW1661" s="744">
        <v>24</v>
      </c>
      <c r="AX1661" s="743">
        <v>44274</v>
      </c>
      <c r="AY1661" s="742" t="s">
        <v>869</v>
      </c>
      <c r="AZ1661" s="775" t="s">
        <v>734</v>
      </c>
      <c r="BA1661" s="734"/>
      <c r="BB1661" s="736"/>
      <c r="BC1661" s="736"/>
      <c r="BD1661" s="736"/>
      <c r="BE1661" s="767" t="s">
        <v>1535</v>
      </c>
      <c r="BF1661" s="794" t="s">
        <v>1610</v>
      </c>
      <c r="BG1661" s="746" t="s">
        <v>737</v>
      </c>
      <c r="BH1661" s="746"/>
      <c r="BI1661" s="747"/>
    </row>
    <row r="1662" spans="1:61" ht="89.25" customHeight="1">
      <c r="A1662" s="749">
        <v>240002279</v>
      </c>
      <c r="B1662" s="840">
        <v>24</v>
      </c>
      <c r="C1662" s="753" t="s">
        <v>765</v>
      </c>
      <c r="D1662" s="728"/>
      <c r="E1662" s="753" t="s">
        <v>4106</v>
      </c>
      <c r="F1662" s="753" t="s">
        <v>1594</v>
      </c>
      <c r="G1662" s="736" t="s">
        <v>747</v>
      </c>
      <c r="H1662" s="754" t="s">
        <v>748</v>
      </c>
      <c r="I1662" s="755">
        <v>500</v>
      </c>
      <c r="J1662" s="756" t="s">
        <v>749</v>
      </c>
      <c r="K1662" s="778" t="s">
        <v>12091</v>
      </c>
      <c r="L1662" s="758">
        <v>240000901</v>
      </c>
      <c r="M1662" s="733" t="s">
        <v>12092</v>
      </c>
      <c r="N1662" s="769" t="s">
        <v>12092</v>
      </c>
      <c r="O1662" s="734" t="s">
        <v>12093</v>
      </c>
      <c r="P1662" s="760"/>
      <c r="Q1662" s="736"/>
      <c r="R1662" s="736">
        <v>24590</v>
      </c>
      <c r="S1662" s="761" t="s">
        <v>12094</v>
      </c>
      <c r="T1662" s="728" t="s">
        <v>6571</v>
      </c>
      <c r="U1662" s="737" t="s">
        <v>12095</v>
      </c>
      <c r="V1662" s="736"/>
      <c r="W1662" s="736"/>
      <c r="X1662" s="736"/>
      <c r="Y1662" s="736"/>
      <c r="Z1662" s="736" t="s">
        <v>12096</v>
      </c>
      <c r="AA1662" s="736"/>
      <c r="AB1662" s="734"/>
      <c r="AC1662" s="736"/>
      <c r="AD1662" s="736">
        <v>24590</v>
      </c>
      <c r="AE1662" s="734" t="s">
        <v>12094</v>
      </c>
      <c r="AF1662" s="736" t="s">
        <v>12096</v>
      </c>
      <c r="AG1662" s="736"/>
      <c r="AH1662" s="736"/>
      <c r="AI1662" s="736"/>
      <c r="AJ1662" s="734"/>
      <c r="AK1662" s="736"/>
      <c r="AL1662" s="736"/>
      <c r="AM1662" s="763"/>
      <c r="AN1662" s="738"/>
      <c r="AO1662" s="739"/>
      <c r="AP1662" s="936" t="s">
        <v>734</v>
      </c>
      <c r="AQ1662" s="822" t="s">
        <v>734</v>
      </c>
      <c r="AR1662" s="742" t="s">
        <v>748</v>
      </c>
      <c r="AS1662" s="742" t="s">
        <v>12097</v>
      </c>
      <c r="AT1662" s="822" t="s">
        <v>12098</v>
      </c>
      <c r="AU1662" s="743">
        <v>43466</v>
      </c>
      <c r="AV1662" s="743">
        <v>46022</v>
      </c>
      <c r="AW1662" s="744">
        <v>24</v>
      </c>
      <c r="AX1662" s="743">
        <v>45408</v>
      </c>
      <c r="AY1662" s="742" t="s">
        <v>869</v>
      </c>
      <c r="AZ1662" s="743"/>
      <c r="BA1662" s="734"/>
      <c r="BB1662" s="736"/>
      <c r="BC1662" s="736"/>
      <c r="BD1662" s="736"/>
      <c r="BE1662" s="773" t="s">
        <v>1049</v>
      </c>
      <c r="BF1662" s="794" t="s">
        <v>1610</v>
      </c>
      <c r="BG1662" s="746" t="s">
        <v>737</v>
      </c>
      <c r="BH1662" s="746"/>
      <c r="BI1662" s="747"/>
    </row>
    <row r="1663" spans="1:61" ht="52.5" customHeight="1">
      <c r="A1663" s="749">
        <v>330781857</v>
      </c>
      <c r="B1663" s="825">
        <v>33</v>
      </c>
      <c r="C1663" s="751" t="s">
        <v>999</v>
      </c>
      <c r="D1663" s="752"/>
      <c r="E1663" s="753" t="s">
        <v>1611</v>
      </c>
      <c r="F1663" s="752"/>
      <c r="G1663" s="736" t="s">
        <v>747</v>
      </c>
      <c r="H1663" s="754" t="s">
        <v>748</v>
      </c>
      <c r="I1663" s="755">
        <v>500</v>
      </c>
      <c r="J1663" s="756" t="s">
        <v>749</v>
      </c>
      <c r="K1663" s="757" t="s">
        <v>12099</v>
      </c>
      <c r="L1663" s="758">
        <v>330000746</v>
      </c>
      <c r="M1663" s="733" t="s">
        <v>12100</v>
      </c>
      <c r="N1663" s="769" t="s">
        <v>12101</v>
      </c>
      <c r="O1663" s="734" t="s">
        <v>12102</v>
      </c>
      <c r="P1663" s="734"/>
      <c r="Q1663" s="736"/>
      <c r="R1663" s="736">
        <v>33240</v>
      </c>
      <c r="S1663" s="761" t="s">
        <v>12103</v>
      </c>
      <c r="T1663" s="728" t="s">
        <v>6571</v>
      </c>
      <c r="U1663" s="737" t="s">
        <v>12104</v>
      </c>
      <c r="V1663" s="736" t="s">
        <v>724</v>
      </c>
      <c r="W1663" s="736" t="s">
        <v>12105</v>
      </c>
      <c r="X1663" s="736" t="s">
        <v>9139</v>
      </c>
      <c r="Y1663" s="736" t="s">
        <v>727</v>
      </c>
      <c r="Z1663" s="736" t="s">
        <v>12106</v>
      </c>
      <c r="AA1663" s="736" t="s">
        <v>12107</v>
      </c>
      <c r="AB1663" s="734" t="s">
        <v>12108</v>
      </c>
      <c r="AC1663" s="736" t="s">
        <v>12109</v>
      </c>
      <c r="AD1663" s="736">
        <v>33240</v>
      </c>
      <c r="AE1663" s="734" t="s">
        <v>12110</v>
      </c>
      <c r="AF1663" s="736" t="s">
        <v>12111</v>
      </c>
      <c r="AG1663" s="736"/>
      <c r="AH1663" s="736"/>
      <c r="AI1663" s="736"/>
      <c r="AJ1663" s="736"/>
      <c r="AK1663" s="736"/>
      <c r="AL1663" s="736"/>
      <c r="AM1663" s="763"/>
      <c r="AN1663" s="738"/>
      <c r="AO1663" s="764"/>
      <c r="AP1663" s="691" t="s">
        <v>734</v>
      </c>
      <c r="AQ1663" s="691" t="s">
        <v>737</v>
      </c>
      <c r="AR1663" s="691"/>
      <c r="AS1663" s="752"/>
      <c r="AT1663" s="691"/>
      <c r="AU1663" s="765" t="s">
        <v>763</v>
      </c>
      <c r="AV1663" s="765" t="s">
        <v>763</v>
      </c>
      <c r="AW1663" s="766" t="s">
        <v>763</v>
      </c>
      <c r="AX1663" s="765"/>
      <c r="AY1663" s="691"/>
      <c r="AZ1663" s="752"/>
      <c r="BA1663" s="734"/>
      <c r="BB1663" s="736"/>
      <c r="BC1663" s="736"/>
      <c r="BD1663" s="736"/>
      <c r="BE1663" s="767" t="s">
        <v>1623</v>
      </c>
      <c r="BF1663" s="753" t="s">
        <v>1624</v>
      </c>
      <c r="BG1663" s="746" t="s">
        <v>737</v>
      </c>
      <c r="BH1663" s="746"/>
      <c r="BI1663" s="747"/>
    </row>
    <row r="1664" spans="1:61" ht="77.25" customHeight="1">
      <c r="A1664" s="749">
        <v>330782707</v>
      </c>
      <c r="B1664" s="825">
        <v>33</v>
      </c>
      <c r="C1664" s="751" t="s">
        <v>1277</v>
      </c>
      <c r="D1664" s="752"/>
      <c r="E1664" s="753" t="s">
        <v>1055</v>
      </c>
      <c r="F1664" s="826"/>
      <c r="G1664" s="736" t="s">
        <v>747</v>
      </c>
      <c r="H1664" s="754" t="s">
        <v>748</v>
      </c>
      <c r="I1664" s="755">
        <v>500</v>
      </c>
      <c r="J1664" s="756" t="s">
        <v>749</v>
      </c>
      <c r="K1664" s="757" t="s">
        <v>12112</v>
      </c>
      <c r="L1664" s="758">
        <v>330000985</v>
      </c>
      <c r="M1664" s="733" t="s">
        <v>12113</v>
      </c>
      <c r="N1664" s="769" t="s">
        <v>12113</v>
      </c>
      <c r="O1664" s="734" t="s">
        <v>12114</v>
      </c>
      <c r="P1664" s="760"/>
      <c r="Q1664" s="736"/>
      <c r="R1664" s="736">
        <v>33120</v>
      </c>
      <c r="S1664" s="761" t="s">
        <v>1956</v>
      </c>
      <c r="T1664" s="728" t="s">
        <v>722</v>
      </c>
      <c r="U1664" s="737" t="s">
        <v>12115</v>
      </c>
      <c r="V1664" s="736"/>
      <c r="W1664" s="736"/>
      <c r="X1664" s="736"/>
      <c r="Y1664" s="736"/>
      <c r="Z1664" s="736" t="s">
        <v>12116</v>
      </c>
      <c r="AA1664" s="736"/>
      <c r="AB1664" s="734" t="s">
        <v>12114</v>
      </c>
      <c r="AC1664" s="736"/>
      <c r="AD1664" s="736">
        <v>33120</v>
      </c>
      <c r="AE1664" s="734" t="s">
        <v>1956</v>
      </c>
      <c r="AF1664" s="736" t="s">
        <v>12116</v>
      </c>
      <c r="AG1664" s="736"/>
      <c r="AH1664" s="736"/>
      <c r="AI1664" s="736"/>
      <c r="AJ1664" s="736"/>
      <c r="AK1664" s="736"/>
      <c r="AL1664" s="736"/>
      <c r="AM1664" s="763"/>
      <c r="AN1664" s="738"/>
      <c r="AO1664" s="764"/>
      <c r="AP1664" s="691" t="s">
        <v>734</v>
      </c>
      <c r="AQ1664" s="691" t="s">
        <v>737</v>
      </c>
      <c r="AR1664" s="691"/>
      <c r="AS1664" s="752"/>
      <c r="AT1664" s="691"/>
      <c r="AU1664" s="765" t="s">
        <v>763</v>
      </c>
      <c r="AV1664" s="765" t="s">
        <v>763</v>
      </c>
      <c r="AW1664" s="766" t="s">
        <v>763</v>
      </c>
      <c r="AX1664" s="765"/>
      <c r="AY1664" s="691"/>
      <c r="AZ1664" s="752"/>
      <c r="BA1664" s="734"/>
      <c r="BB1664" s="736"/>
      <c r="BC1664" s="736"/>
      <c r="BD1664" s="736"/>
      <c r="BE1664" s="767" t="s">
        <v>1941</v>
      </c>
      <c r="BF1664" s="753" t="s">
        <v>1070</v>
      </c>
      <c r="BG1664" s="746" t="s">
        <v>737</v>
      </c>
      <c r="BH1664" s="746"/>
      <c r="BI1664" s="747"/>
    </row>
    <row r="1665" spans="1:61" ht="40.15" customHeight="1">
      <c r="A1665" s="749">
        <v>400780789</v>
      </c>
      <c r="B1665" s="827">
        <v>40</v>
      </c>
      <c r="C1665" s="751" t="s">
        <v>1524</v>
      </c>
      <c r="D1665" s="752"/>
      <c r="E1665" s="753" t="s">
        <v>1149</v>
      </c>
      <c r="F1665" s="752"/>
      <c r="G1665" s="736" t="s">
        <v>747</v>
      </c>
      <c r="H1665" s="754" t="s">
        <v>748</v>
      </c>
      <c r="I1665" s="755">
        <v>500</v>
      </c>
      <c r="J1665" s="756" t="s">
        <v>749</v>
      </c>
      <c r="K1665" s="757" t="s">
        <v>12117</v>
      </c>
      <c r="L1665" s="758">
        <v>400000444</v>
      </c>
      <c r="M1665" s="733" t="s">
        <v>12118</v>
      </c>
      <c r="N1665" s="769" t="s">
        <v>12118</v>
      </c>
      <c r="O1665" s="734" t="s">
        <v>12119</v>
      </c>
      <c r="P1665" s="760"/>
      <c r="Q1665" s="736"/>
      <c r="R1665" s="736">
        <v>40250</v>
      </c>
      <c r="S1665" s="761" t="s">
        <v>7931</v>
      </c>
      <c r="T1665" s="728" t="s">
        <v>6571</v>
      </c>
      <c r="U1665" s="737" t="s">
        <v>12120</v>
      </c>
      <c r="V1665" s="736"/>
      <c r="W1665" s="736"/>
      <c r="X1665" s="736"/>
      <c r="Y1665" s="736"/>
      <c r="Z1665" s="736" t="s">
        <v>12121</v>
      </c>
      <c r="AA1665" s="736"/>
      <c r="AB1665" s="734" t="s">
        <v>12119</v>
      </c>
      <c r="AC1665" s="736"/>
      <c r="AD1665" s="736">
        <v>40250</v>
      </c>
      <c r="AE1665" s="734" t="s">
        <v>7931</v>
      </c>
      <c r="AF1665" s="736" t="s">
        <v>12121</v>
      </c>
      <c r="AG1665" s="736"/>
      <c r="AH1665" s="736"/>
      <c r="AI1665" s="736"/>
      <c r="AJ1665" s="736"/>
      <c r="AK1665" s="736"/>
      <c r="AL1665" s="736"/>
      <c r="AM1665" s="763"/>
      <c r="AN1665" s="738"/>
      <c r="AO1665" s="764"/>
      <c r="AP1665" s="691" t="s">
        <v>734</v>
      </c>
      <c r="AQ1665" s="691" t="s">
        <v>737</v>
      </c>
      <c r="AR1665" s="691"/>
      <c r="AS1665" s="752"/>
      <c r="AT1665" s="691"/>
      <c r="AU1665" s="765" t="s">
        <v>763</v>
      </c>
      <c r="AV1665" s="765" t="s">
        <v>763</v>
      </c>
      <c r="AW1665" s="766" t="s">
        <v>763</v>
      </c>
      <c r="AX1665" s="765"/>
      <c r="AY1665" s="691"/>
      <c r="AZ1665" s="752"/>
      <c r="BA1665" s="734"/>
      <c r="BB1665" s="736"/>
      <c r="BC1665" s="736"/>
      <c r="BD1665" s="736"/>
      <c r="BE1665" s="767" t="s">
        <v>1579</v>
      </c>
      <c r="BF1665" s="794" t="s">
        <v>902</v>
      </c>
      <c r="BG1665" s="746" t="s">
        <v>737</v>
      </c>
      <c r="BH1665" s="746"/>
      <c r="BI1665" s="747"/>
    </row>
    <row r="1666" spans="1:61" ht="40.15" customHeight="1">
      <c r="A1666" s="749">
        <v>400786216</v>
      </c>
      <c r="B1666" s="827">
        <v>40</v>
      </c>
      <c r="C1666" s="751" t="s">
        <v>1524</v>
      </c>
      <c r="D1666" s="752"/>
      <c r="E1666" s="753" t="s">
        <v>1149</v>
      </c>
      <c r="F1666" s="752"/>
      <c r="G1666" s="736" t="s">
        <v>827</v>
      </c>
      <c r="H1666" s="754" t="s">
        <v>748</v>
      </c>
      <c r="I1666" s="770">
        <v>354</v>
      </c>
      <c r="J1666" s="771" t="s">
        <v>771</v>
      </c>
      <c r="K1666" s="757" t="s">
        <v>12122</v>
      </c>
      <c r="L1666" s="758">
        <v>400000444</v>
      </c>
      <c r="M1666" s="733" t="s">
        <v>12118</v>
      </c>
      <c r="N1666" s="769" t="s">
        <v>12118</v>
      </c>
      <c r="O1666" s="760" t="s">
        <v>12123</v>
      </c>
      <c r="P1666" s="760"/>
      <c r="Q1666" s="736"/>
      <c r="R1666" s="736">
        <v>40250</v>
      </c>
      <c r="S1666" s="761" t="s">
        <v>7931</v>
      </c>
      <c r="T1666" s="728" t="s">
        <v>6571</v>
      </c>
      <c r="U1666" s="737" t="s">
        <v>12120</v>
      </c>
      <c r="V1666" s="736"/>
      <c r="W1666" s="736"/>
      <c r="X1666" s="736"/>
      <c r="Y1666" s="736"/>
      <c r="Z1666" s="736" t="s">
        <v>12121</v>
      </c>
      <c r="AA1666" s="736"/>
      <c r="AB1666" s="734" t="s">
        <v>12124</v>
      </c>
      <c r="AC1666" s="736"/>
      <c r="AD1666" s="736">
        <v>40250</v>
      </c>
      <c r="AE1666" s="734" t="s">
        <v>7931</v>
      </c>
      <c r="AF1666" s="736" t="s">
        <v>12121</v>
      </c>
      <c r="AG1666" s="736"/>
      <c r="AH1666" s="736"/>
      <c r="AI1666" s="736"/>
      <c r="AJ1666" s="736"/>
      <c r="AK1666" s="736"/>
      <c r="AL1666" s="736"/>
      <c r="AM1666" s="763"/>
      <c r="AN1666" s="738"/>
      <c r="AO1666" s="764"/>
      <c r="AP1666" s="839" t="s">
        <v>6638</v>
      </c>
      <c r="AQ1666" s="691" t="s">
        <v>737</v>
      </c>
      <c r="AR1666" s="691"/>
      <c r="AS1666" s="752"/>
      <c r="AT1666" s="691"/>
      <c r="AU1666" s="765" t="s">
        <v>763</v>
      </c>
      <c r="AV1666" s="765" t="s">
        <v>763</v>
      </c>
      <c r="AW1666" s="766" t="s">
        <v>763</v>
      </c>
      <c r="AX1666" s="765"/>
      <c r="AY1666" s="691"/>
      <c r="AZ1666" s="752"/>
      <c r="BA1666" s="734"/>
      <c r="BB1666" s="736"/>
      <c r="BC1666" s="736"/>
      <c r="BD1666" s="736"/>
      <c r="BE1666" s="767" t="s">
        <v>4958</v>
      </c>
      <c r="BF1666" s="794" t="s">
        <v>902</v>
      </c>
      <c r="BG1666" s="746" t="s">
        <v>737</v>
      </c>
      <c r="BH1666" s="746"/>
      <c r="BI1666" s="747"/>
    </row>
    <row r="1667" spans="1:61" ht="40.15" customHeight="1">
      <c r="A1667" s="749">
        <v>330782640</v>
      </c>
      <c r="B1667" s="825">
        <v>33</v>
      </c>
      <c r="C1667" s="727" t="s">
        <v>825</v>
      </c>
      <c r="D1667" s="727"/>
      <c r="E1667" s="753" t="s">
        <v>1611</v>
      </c>
      <c r="F1667" s="826"/>
      <c r="G1667" s="736" t="s">
        <v>747</v>
      </c>
      <c r="H1667" s="754" t="s">
        <v>748</v>
      </c>
      <c r="I1667" s="755">
        <v>500</v>
      </c>
      <c r="J1667" s="756" t="s">
        <v>749</v>
      </c>
      <c r="K1667" s="757" t="s">
        <v>12125</v>
      </c>
      <c r="L1667" s="758">
        <v>330000977</v>
      </c>
      <c r="M1667" s="733" t="s">
        <v>12126</v>
      </c>
      <c r="N1667" s="769" t="s">
        <v>12127</v>
      </c>
      <c r="O1667" s="734" t="s">
        <v>12128</v>
      </c>
      <c r="P1667" s="760"/>
      <c r="Q1667" s="736"/>
      <c r="R1667" s="736">
        <v>33780</v>
      </c>
      <c r="S1667" s="761" t="s">
        <v>8343</v>
      </c>
      <c r="T1667" s="728" t="s">
        <v>6571</v>
      </c>
      <c r="U1667" s="737" t="s">
        <v>12129</v>
      </c>
      <c r="V1667" s="736" t="s">
        <v>813</v>
      </c>
      <c r="W1667" s="736" t="s">
        <v>12130</v>
      </c>
      <c r="X1667" s="736"/>
      <c r="Y1667" s="736" t="s">
        <v>2718</v>
      </c>
      <c r="Z1667" s="736" t="s">
        <v>12131</v>
      </c>
      <c r="AA1667" s="736"/>
      <c r="AB1667" s="734" t="s">
        <v>12128</v>
      </c>
      <c r="AC1667" s="736"/>
      <c r="AD1667" s="736">
        <v>33780</v>
      </c>
      <c r="AE1667" s="734" t="s">
        <v>8343</v>
      </c>
      <c r="AF1667" s="736" t="s">
        <v>12132</v>
      </c>
      <c r="AG1667" s="736"/>
      <c r="AH1667" s="736"/>
      <c r="AI1667" s="736"/>
      <c r="AJ1667" s="736"/>
      <c r="AK1667" s="736"/>
      <c r="AL1667" s="736"/>
      <c r="AM1667" s="763"/>
      <c r="AN1667" s="738"/>
      <c r="AO1667" s="764"/>
      <c r="AP1667" s="691" t="s">
        <v>734</v>
      </c>
      <c r="AQ1667" s="691" t="s">
        <v>737</v>
      </c>
      <c r="AR1667" s="691"/>
      <c r="AS1667" s="752"/>
      <c r="AT1667" s="691"/>
      <c r="AU1667" s="765" t="s">
        <v>763</v>
      </c>
      <c r="AV1667" s="765" t="s">
        <v>763</v>
      </c>
      <c r="AW1667" s="766" t="s">
        <v>763</v>
      </c>
      <c r="AX1667" s="765"/>
      <c r="AY1667" s="691"/>
      <c r="AZ1667" s="752"/>
      <c r="BA1667" s="734"/>
      <c r="BB1667" s="736"/>
      <c r="BC1667" s="736"/>
      <c r="BD1667" s="736"/>
      <c r="BE1667" s="767" t="s">
        <v>2501</v>
      </c>
      <c r="BF1667" s="753" t="s">
        <v>2502</v>
      </c>
      <c r="BG1667" s="746" t="s">
        <v>737</v>
      </c>
      <c r="BH1667" s="746"/>
      <c r="BI1667" s="747"/>
    </row>
    <row r="1668" spans="1:61" ht="40.15" customHeight="1">
      <c r="A1668" s="749">
        <v>330781428</v>
      </c>
      <c r="B1668" s="825">
        <v>33</v>
      </c>
      <c r="C1668" s="751" t="s">
        <v>1277</v>
      </c>
      <c r="D1668" s="752"/>
      <c r="E1668" s="753" t="s">
        <v>1055</v>
      </c>
      <c r="F1668" s="826"/>
      <c r="G1668" s="736" t="s">
        <v>747</v>
      </c>
      <c r="H1668" s="754" t="s">
        <v>748</v>
      </c>
      <c r="I1668" s="755">
        <v>500</v>
      </c>
      <c r="J1668" s="756" t="s">
        <v>749</v>
      </c>
      <c r="K1668" s="778" t="s">
        <v>12133</v>
      </c>
      <c r="L1668" s="758">
        <v>330000688</v>
      </c>
      <c r="M1668" s="733" t="s">
        <v>12134</v>
      </c>
      <c r="N1668" s="769" t="s">
        <v>12134</v>
      </c>
      <c r="O1668" s="734" t="s">
        <v>12135</v>
      </c>
      <c r="P1668" s="760"/>
      <c r="Q1668" s="736"/>
      <c r="R1668" s="736">
        <v>33000</v>
      </c>
      <c r="S1668" s="761" t="s">
        <v>1064</v>
      </c>
      <c r="T1668" s="728" t="s">
        <v>722</v>
      </c>
      <c r="U1668" s="737" t="s">
        <v>12136</v>
      </c>
      <c r="V1668" s="736"/>
      <c r="W1668" s="736"/>
      <c r="X1668" s="736"/>
      <c r="Y1668" s="734"/>
      <c r="Z1668" s="736" t="s">
        <v>12137</v>
      </c>
      <c r="AA1668" s="736"/>
      <c r="AB1668" s="734" t="s">
        <v>12135</v>
      </c>
      <c r="AC1668" s="736"/>
      <c r="AD1668" s="736">
        <v>33081</v>
      </c>
      <c r="AE1668" s="734" t="s">
        <v>1559</v>
      </c>
      <c r="AF1668" s="736" t="s">
        <v>12137</v>
      </c>
      <c r="AG1668" s="736"/>
      <c r="AH1668" s="736"/>
      <c r="AI1668" s="736"/>
      <c r="AJ1668" s="734"/>
      <c r="AK1668" s="736"/>
      <c r="AL1668" s="736"/>
      <c r="AM1668" s="763"/>
      <c r="AN1668" s="738"/>
      <c r="AO1668" s="739"/>
      <c r="AP1668" s="691" t="s">
        <v>734</v>
      </c>
      <c r="AQ1668" s="742" t="s">
        <v>734</v>
      </c>
      <c r="AR1668" s="742" t="s">
        <v>748</v>
      </c>
      <c r="AS1668" s="742" t="s">
        <v>12138</v>
      </c>
      <c r="AT1668" s="742"/>
      <c r="AU1668" s="743">
        <v>43293</v>
      </c>
      <c r="AV1668" s="743">
        <v>45118</v>
      </c>
      <c r="AW1668" s="744">
        <v>33</v>
      </c>
      <c r="AX1668" s="743">
        <v>43293</v>
      </c>
      <c r="AY1668" s="742" t="s">
        <v>869</v>
      </c>
      <c r="AZ1668" s="743"/>
      <c r="BA1668" s="734"/>
      <c r="BB1668" s="736"/>
      <c r="BC1668" s="736"/>
      <c r="BD1668" s="736"/>
      <c r="BE1668" s="767" t="s">
        <v>1941</v>
      </c>
      <c r="BF1668" s="753" t="s">
        <v>1070</v>
      </c>
      <c r="BG1668" s="746" t="s">
        <v>737</v>
      </c>
      <c r="BH1668" s="746"/>
      <c r="BI1668" s="747"/>
    </row>
    <row r="1669" spans="1:61" ht="50.25" customHeight="1">
      <c r="A1669" s="749">
        <v>400780839</v>
      </c>
      <c r="B1669" s="827">
        <v>40</v>
      </c>
      <c r="C1669" s="751" t="s">
        <v>713</v>
      </c>
      <c r="D1669" s="727"/>
      <c r="E1669" s="753" t="s">
        <v>1149</v>
      </c>
      <c r="F1669" s="752"/>
      <c r="G1669" s="736" t="s">
        <v>747</v>
      </c>
      <c r="H1669" s="754" t="s">
        <v>748</v>
      </c>
      <c r="I1669" s="755">
        <v>500</v>
      </c>
      <c r="J1669" s="756" t="s">
        <v>749</v>
      </c>
      <c r="K1669" s="778" t="s">
        <v>12139</v>
      </c>
      <c r="L1669" s="758">
        <v>400000493</v>
      </c>
      <c r="M1669" s="733" t="s">
        <v>4400</v>
      </c>
      <c r="N1669" s="769" t="s">
        <v>12140</v>
      </c>
      <c r="O1669" s="734" t="s">
        <v>12141</v>
      </c>
      <c r="P1669" s="760"/>
      <c r="Q1669" s="736"/>
      <c r="R1669" s="736">
        <v>40190</v>
      </c>
      <c r="S1669" s="761" t="s">
        <v>12142</v>
      </c>
      <c r="T1669" s="728" t="s">
        <v>6571</v>
      </c>
      <c r="U1669" s="737" t="s">
        <v>12143</v>
      </c>
      <c r="V1669" s="736"/>
      <c r="W1669" s="736"/>
      <c r="X1669" s="736"/>
      <c r="Y1669" s="736"/>
      <c r="Z1669" s="736" t="s">
        <v>12144</v>
      </c>
      <c r="AA1669" s="736"/>
      <c r="AB1669" s="734" t="s">
        <v>12141</v>
      </c>
      <c r="AC1669" s="736"/>
      <c r="AD1669" s="736">
        <v>40190</v>
      </c>
      <c r="AE1669" s="734" t="s">
        <v>12142</v>
      </c>
      <c r="AF1669" s="736" t="s">
        <v>12144</v>
      </c>
      <c r="AG1669" s="736"/>
      <c r="AH1669" s="736"/>
      <c r="AI1669" s="736"/>
      <c r="AJ1669" s="736"/>
      <c r="AK1669" s="736"/>
      <c r="AL1669" s="736"/>
      <c r="AM1669" s="763"/>
      <c r="AN1669" s="738"/>
      <c r="AO1669" s="764"/>
      <c r="AP1669" s="691" t="s">
        <v>734</v>
      </c>
      <c r="AQ1669" s="742" t="s">
        <v>734</v>
      </c>
      <c r="AR1669" s="742" t="s">
        <v>1757</v>
      </c>
      <c r="AS1669" s="775" t="s">
        <v>12145</v>
      </c>
      <c r="AT1669" s="742"/>
      <c r="AU1669" s="743">
        <v>44562</v>
      </c>
      <c r="AV1669" s="743">
        <v>46387</v>
      </c>
      <c r="AW1669" s="744">
        <v>40</v>
      </c>
      <c r="AX1669" s="743">
        <v>44655</v>
      </c>
      <c r="AY1669" s="742" t="s">
        <v>12146</v>
      </c>
      <c r="AZ1669" s="775" t="s">
        <v>734</v>
      </c>
      <c r="BA1669" s="734"/>
      <c r="BB1669" s="736"/>
      <c r="BC1669" s="736"/>
      <c r="BD1669" s="736"/>
      <c r="BE1669" s="767" t="s">
        <v>1579</v>
      </c>
      <c r="BF1669" s="794" t="s">
        <v>902</v>
      </c>
      <c r="BG1669" s="746" t="s">
        <v>737</v>
      </c>
      <c r="BH1669" s="746"/>
      <c r="BI1669" s="747"/>
    </row>
    <row r="1670" spans="1:61" ht="40.15" customHeight="1">
      <c r="A1670" s="749">
        <v>400786117</v>
      </c>
      <c r="B1670" s="827">
        <v>40</v>
      </c>
      <c r="C1670" s="751" t="s">
        <v>713</v>
      </c>
      <c r="D1670" s="727"/>
      <c r="E1670" s="753" t="s">
        <v>1149</v>
      </c>
      <c r="F1670" s="752"/>
      <c r="G1670" s="736" t="s">
        <v>827</v>
      </c>
      <c r="H1670" s="754" t="s">
        <v>748</v>
      </c>
      <c r="I1670" s="770">
        <v>354</v>
      </c>
      <c r="J1670" s="771" t="s">
        <v>771</v>
      </c>
      <c r="K1670" s="757" t="s">
        <v>12147</v>
      </c>
      <c r="L1670" s="758">
        <v>400000493</v>
      </c>
      <c r="M1670" s="733" t="s">
        <v>4400</v>
      </c>
      <c r="N1670" s="769" t="s">
        <v>12140</v>
      </c>
      <c r="O1670" s="760" t="s">
        <v>12148</v>
      </c>
      <c r="P1670" s="760"/>
      <c r="Q1670" s="736"/>
      <c r="R1670" s="736">
        <v>40190</v>
      </c>
      <c r="S1670" s="761" t="s">
        <v>12142</v>
      </c>
      <c r="T1670" s="728" t="s">
        <v>6571</v>
      </c>
      <c r="U1670" s="737" t="s">
        <v>12143</v>
      </c>
      <c r="V1670" s="736"/>
      <c r="W1670" s="736"/>
      <c r="X1670" s="736"/>
      <c r="Y1670" s="736"/>
      <c r="Z1670" s="736" t="s">
        <v>12149</v>
      </c>
      <c r="AA1670" s="736"/>
      <c r="AB1670" s="734" t="s">
        <v>12150</v>
      </c>
      <c r="AC1670" s="736"/>
      <c r="AD1670" s="736">
        <v>40190</v>
      </c>
      <c r="AE1670" s="734" t="s">
        <v>12142</v>
      </c>
      <c r="AF1670" s="736" t="s">
        <v>12144</v>
      </c>
      <c r="AG1670" s="736"/>
      <c r="AH1670" s="736"/>
      <c r="AI1670" s="736"/>
      <c r="AJ1670" s="736"/>
      <c r="AK1670" s="736"/>
      <c r="AL1670" s="736"/>
      <c r="AM1670" s="763"/>
      <c r="AN1670" s="738"/>
      <c r="AO1670" s="764"/>
      <c r="AP1670" s="789" t="s">
        <v>734</v>
      </c>
      <c r="AQ1670" s="742" t="s">
        <v>734</v>
      </c>
      <c r="AR1670" s="742" t="s">
        <v>1757</v>
      </c>
      <c r="AS1670" s="775" t="s">
        <v>12145</v>
      </c>
      <c r="AT1670" s="742"/>
      <c r="AU1670" s="743">
        <v>44562</v>
      </c>
      <c r="AV1670" s="743">
        <v>46387</v>
      </c>
      <c r="AW1670" s="744">
        <v>40</v>
      </c>
      <c r="AX1670" s="743">
        <v>44655</v>
      </c>
      <c r="AY1670" s="742" t="s">
        <v>12146</v>
      </c>
      <c r="AZ1670" s="775" t="s">
        <v>734</v>
      </c>
      <c r="BA1670" s="734"/>
      <c r="BB1670" s="736"/>
      <c r="BC1670" s="736"/>
      <c r="BD1670" s="736"/>
      <c r="BE1670" s="767" t="s">
        <v>4958</v>
      </c>
      <c r="BF1670" s="794" t="s">
        <v>902</v>
      </c>
      <c r="BG1670" s="746" t="s">
        <v>737</v>
      </c>
      <c r="BH1670" s="746"/>
      <c r="BI1670" s="747"/>
    </row>
    <row r="1671" spans="1:61" ht="72.75" customHeight="1">
      <c r="A1671" s="749">
        <v>470002197</v>
      </c>
      <c r="B1671" s="849">
        <v>47</v>
      </c>
      <c r="C1671" s="727" t="s">
        <v>999</v>
      </c>
      <c r="D1671" s="727"/>
      <c r="E1671" s="753" t="s">
        <v>1714</v>
      </c>
      <c r="F1671" s="753"/>
      <c r="G1671" s="736" t="s">
        <v>747</v>
      </c>
      <c r="H1671" s="754" t="s">
        <v>748</v>
      </c>
      <c r="I1671" s="755">
        <v>500</v>
      </c>
      <c r="J1671" s="756" t="s">
        <v>749</v>
      </c>
      <c r="K1671" s="757" t="s">
        <v>12151</v>
      </c>
      <c r="L1671" s="758">
        <v>470000761</v>
      </c>
      <c r="M1671" s="733" t="s">
        <v>12152</v>
      </c>
      <c r="N1671" s="769" t="s">
        <v>12153</v>
      </c>
      <c r="O1671" s="734" t="s">
        <v>12154</v>
      </c>
      <c r="P1671" s="760"/>
      <c r="Q1671" s="736"/>
      <c r="R1671" s="736">
        <v>47210</v>
      </c>
      <c r="S1671" s="761" t="s">
        <v>12155</v>
      </c>
      <c r="T1671" s="728" t="s">
        <v>6571</v>
      </c>
      <c r="U1671" s="737" t="s">
        <v>12156</v>
      </c>
      <c r="V1671" s="932"/>
      <c r="W1671" s="736"/>
      <c r="X1671" s="736"/>
      <c r="Y1671" s="736"/>
      <c r="Z1671" s="736" t="s">
        <v>12157</v>
      </c>
      <c r="AA1671" s="736"/>
      <c r="AB1671" s="734"/>
      <c r="AC1671" s="736"/>
      <c r="AD1671" s="736">
        <v>47210</v>
      </c>
      <c r="AE1671" s="734" t="s">
        <v>12155</v>
      </c>
      <c r="AF1671" s="736" t="s">
        <v>12157</v>
      </c>
      <c r="AG1671" s="736"/>
      <c r="AH1671" s="736"/>
      <c r="AI1671" s="736"/>
      <c r="AJ1671" s="736"/>
      <c r="AK1671" s="736"/>
      <c r="AL1671" s="736"/>
      <c r="AM1671" s="763"/>
      <c r="AN1671" s="738"/>
      <c r="AO1671" s="764"/>
      <c r="AP1671" s="691" t="s">
        <v>734</v>
      </c>
      <c r="AQ1671" s="691" t="s">
        <v>737</v>
      </c>
      <c r="AR1671" s="691"/>
      <c r="AS1671" s="752"/>
      <c r="AT1671" s="691"/>
      <c r="AU1671" s="765" t="s">
        <v>763</v>
      </c>
      <c r="AV1671" s="765" t="s">
        <v>763</v>
      </c>
      <c r="AW1671" s="766" t="s">
        <v>763</v>
      </c>
      <c r="AX1671" s="765"/>
      <c r="AY1671" s="691"/>
      <c r="AZ1671" s="752"/>
      <c r="BA1671" s="734"/>
      <c r="BB1671" s="736"/>
      <c r="BC1671" s="736"/>
      <c r="BD1671" s="736"/>
      <c r="BE1671" s="734" t="s">
        <v>1358</v>
      </c>
      <c r="BF1671" s="794" t="s">
        <v>1723</v>
      </c>
      <c r="BG1671" s="746" t="s">
        <v>737</v>
      </c>
      <c r="BH1671" s="746"/>
      <c r="BI1671" s="747"/>
    </row>
    <row r="1672" spans="1:61" ht="40.15" customHeight="1">
      <c r="A1672" s="749">
        <v>470008988</v>
      </c>
      <c r="B1672" s="849">
        <v>47</v>
      </c>
      <c r="C1672" s="727" t="s">
        <v>999</v>
      </c>
      <c r="D1672" s="727"/>
      <c r="E1672" s="753" t="s">
        <v>1714</v>
      </c>
      <c r="F1672" s="753"/>
      <c r="G1672" s="736" t="s">
        <v>827</v>
      </c>
      <c r="H1672" s="754" t="s">
        <v>748</v>
      </c>
      <c r="I1672" s="770">
        <v>354</v>
      </c>
      <c r="J1672" s="771" t="s">
        <v>771</v>
      </c>
      <c r="K1672" s="757" t="s">
        <v>12158</v>
      </c>
      <c r="L1672" s="758">
        <v>470000761</v>
      </c>
      <c r="M1672" s="733" t="s">
        <v>12152</v>
      </c>
      <c r="N1672" s="769" t="s">
        <v>12153</v>
      </c>
      <c r="O1672" s="798" t="s">
        <v>12159</v>
      </c>
      <c r="P1672" s="760" t="s">
        <v>3872</v>
      </c>
      <c r="Q1672" s="736"/>
      <c r="R1672" s="736">
        <v>47210</v>
      </c>
      <c r="S1672" s="761" t="s">
        <v>12155</v>
      </c>
      <c r="T1672" s="728" t="s">
        <v>6571</v>
      </c>
      <c r="U1672" s="737" t="s">
        <v>12156</v>
      </c>
      <c r="V1672" s="932"/>
      <c r="W1672" s="736"/>
      <c r="X1672" s="736"/>
      <c r="Y1672" s="736"/>
      <c r="Z1672" s="736" t="s">
        <v>12157</v>
      </c>
      <c r="AA1672" s="736"/>
      <c r="AB1672" s="734"/>
      <c r="AC1672" s="736"/>
      <c r="AD1672" s="736">
        <v>47210</v>
      </c>
      <c r="AE1672" s="734" t="s">
        <v>12155</v>
      </c>
      <c r="AF1672" s="736" t="s">
        <v>12157</v>
      </c>
      <c r="AG1672" s="736"/>
      <c r="AH1672" s="736"/>
      <c r="AI1672" s="736"/>
      <c r="AJ1672" s="736"/>
      <c r="AK1672" s="736"/>
      <c r="AL1672" s="736"/>
      <c r="AM1672" s="763"/>
      <c r="AN1672" s="738"/>
      <c r="AO1672" s="764"/>
      <c r="AP1672" s="839" t="s">
        <v>6638</v>
      </c>
      <c r="AQ1672" s="740" t="s">
        <v>737</v>
      </c>
      <c r="AR1672" s="691"/>
      <c r="AS1672" s="691"/>
      <c r="AT1672" s="740"/>
      <c r="AU1672" s="765" t="s">
        <v>763</v>
      </c>
      <c r="AV1672" s="765" t="s">
        <v>763</v>
      </c>
      <c r="AW1672" s="766" t="s">
        <v>763</v>
      </c>
      <c r="AX1672" s="765"/>
      <c r="AY1672" s="691"/>
      <c r="AZ1672" s="752"/>
      <c r="BA1672" s="734" t="s">
        <v>778</v>
      </c>
      <c r="BB1672" s="736"/>
      <c r="BC1672" s="736"/>
      <c r="BD1672" s="736"/>
      <c r="BE1672" s="734" t="s">
        <v>1451</v>
      </c>
      <c r="BF1672" s="794" t="s">
        <v>1723</v>
      </c>
      <c r="BG1672" s="746" t="s">
        <v>737</v>
      </c>
      <c r="BH1672" s="746"/>
      <c r="BI1672" s="747"/>
    </row>
    <row r="1673" spans="1:61" ht="60.6" customHeight="1">
      <c r="A1673" s="749">
        <v>330782525</v>
      </c>
      <c r="B1673" s="825">
        <v>33</v>
      </c>
      <c r="C1673" s="751" t="s">
        <v>999</v>
      </c>
      <c r="D1673" s="752"/>
      <c r="E1673" s="753" t="s">
        <v>1611</v>
      </c>
      <c r="F1673" s="752"/>
      <c r="G1673" s="736" t="s">
        <v>747</v>
      </c>
      <c r="H1673" s="754" t="s">
        <v>748</v>
      </c>
      <c r="I1673" s="755">
        <v>500</v>
      </c>
      <c r="J1673" s="756" t="s">
        <v>749</v>
      </c>
      <c r="K1673" s="757" t="s">
        <v>12160</v>
      </c>
      <c r="L1673" s="758">
        <v>330000860</v>
      </c>
      <c r="M1673" s="733" t="s">
        <v>12161</v>
      </c>
      <c r="N1673" s="769" t="s">
        <v>12161</v>
      </c>
      <c r="O1673" s="734" t="s">
        <v>12162</v>
      </c>
      <c r="P1673" s="760"/>
      <c r="Q1673" s="736"/>
      <c r="R1673" s="736">
        <v>33480</v>
      </c>
      <c r="S1673" s="761" t="s">
        <v>12163</v>
      </c>
      <c r="T1673" s="728" t="s">
        <v>6571</v>
      </c>
      <c r="U1673" s="737" t="s">
        <v>12164</v>
      </c>
      <c r="V1673" s="736"/>
      <c r="W1673" s="736"/>
      <c r="X1673" s="736"/>
      <c r="Y1673" s="736"/>
      <c r="Z1673" s="736" t="s">
        <v>12165</v>
      </c>
      <c r="AA1673" s="736"/>
      <c r="AB1673" s="734"/>
      <c r="AC1673" s="736"/>
      <c r="AD1673" s="736">
        <v>33480</v>
      </c>
      <c r="AE1673" s="734" t="s">
        <v>12166</v>
      </c>
      <c r="AF1673" s="736" t="s">
        <v>12165</v>
      </c>
      <c r="AG1673" s="736"/>
      <c r="AH1673" s="736"/>
      <c r="AI1673" s="736"/>
      <c r="AJ1673" s="736"/>
      <c r="AK1673" s="736"/>
      <c r="AL1673" s="736"/>
      <c r="AM1673" s="763"/>
      <c r="AN1673" s="738"/>
      <c r="AO1673" s="764"/>
      <c r="AP1673" s="691" t="s">
        <v>734</v>
      </c>
      <c r="AQ1673" s="691" t="s">
        <v>737</v>
      </c>
      <c r="AR1673" s="691"/>
      <c r="AS1673" s="752"/>
      <c r="AT1673" s="691"/>
      <c r="AU1673" s="765" t="s">
        <v>763</v>
      </c>
      <c r="AV1673" s="765" t="s">
        <v>763</v>
      </c>
      <c r="AW1673" s="766" t="s">
        <v>763</v>
      </c>
      <c r="AX1673" s="765"/>
      <c r="AY1673" s="691"/>
      <c r="AZ1673" s="752"/>
      <c r="BA1673" s="734"/>
      <c r="BB1673" s="736"/>
      <c r="BC1673" s="736"/>
      <c r="BD1673" s="736"/>
      <c r="BE1673" s="767" t="s">
        <v>1623</v>
      </c>
      <c r="BF1673" s="753" t="s">
        <v>1624</v>
      </c>
      <c r="BG1673" s="746" t="s">
        <v>737</v>
      </c>
      <c r="BH1673" s="746"/>
      <c r="BI1673" s="747"/>
    </row>
    <row r="1674" spans="1:61" ht="63.75" customHeight="1">
      <c r="A1674" s="846">
        <v>170016232</v>
      </c>
      <c r="B1674" s="834">
        <v>17</v>
      </c>
      <c r="C1674" s="734" t="s">
        <v>1524</v>
      </c>
      <c r="D1674" s="753"/>
      <c r="E1674" s="753" t="s">
        <v>1035</v>
      </c>
      <c r="F1674" s="785"/>
      <c r="G1674" s="754" t="s">
        <v>747</v>
      </c>
      <c r="H1674" s="754" t="s">
        <v>748</v>
      </c>
      <c r="I1674" s="847">
        <v>500</v>
      </c>
      <c r="J1674" s="843" t="s">
        <v>749</v>
      </c>
      <c r="K1674" s="848" t="s">
        <v>12167</v>
      </c>
      <c r="L1674" s="786">
        <v>170016224</v>
      </c>
      <c r="M1674" s="733" t="s">
        <v>12168</v>
      </c>
      <c r="N1674" s="769" t="s">
        <v>12169</v>
      </c>
      <c r="O1674" s="734" t="s">
        <v>12170</v>
      </c>
      <c r="P1674" s="734"/>
      <c r="Q1674" s="760"/>
      <c r="R1674" s="736">
        <v>17600</v>
      </c>
      <c r="S1674" s="760" t="s">
        <v>12171</v>
      </c>
      <c r="T1674" s="728" t="s">
        <v>2084</v>
      </c>
      <c r="U1674" s="737" t="s">
        <v>12172</v>
      </c>
      <c r="V1674" s="736"/>
      <c r="W1674" s="734"/>
      <c r="X1674" s="736"/>
      <c r="Y1674" s="736"/>
      <c r="Z1674" s="736" t="s">
        <v>12173</v>
      </c>
      <c r="AA1674" s="736"/>
      <c r="AB1674" s="734" t="s">
        <v>12170</v>
      </c>
      <c r="AC1674" s="736"/>
      <c r="AD1674" s="736">
        <v>17600</v>
      </c>
      <c r="AE1674" s="734" t="s">
        <v>12174</v>
      </c>
      <c r="AF1674" s="736"/>
      <c r="AG1674" s="734"/>
      <c r="AH1674" s="734"/>
      <c r="AI1674" s="734"/>
      <c r="AJ1674" s="734"/>
      <c r="AK1674" s="734"/>
      <c r="AL1674" s="734"/>
      <c r="AM1674" s="763"/>
      <c r="AN1674" s="738"/>
      <c r="AO1674" s="858"/>
      <c r="AP1674" s="691" t="s">
        <v>734</v>
      </c>
      <c r="AQ1674" s="775" t="s">
        <v>734</v>
      </c>
      <c r="AR1674" s="742" t="s">
        <v>748</v>
      </c>
      <c r="AS1674" s="775" t="s">
        <v>12175</v>
      </c>
      <c r="AT1674" s="742"/>
      <c r="AU1674" s="743">
        <v>45292</v>
      </c>
      <c r="AV1674" s="743">
        <v>47118</v>
      </c>
      <c r="AW1674" s="744">
        <v>17</v>
      </c>
      <c r="AX1674" s="743">
        <v>45358</v>
      </c>
      <c r="AY1674" s="712" t="s">
        <v>9046</v>
      </c>
      <c r="AZ1674" s="775"/>
      <c r="BA1674" s="791"/>
      <c r="BB1674" s="793"/>
      <c r="BC1674" s="793" t="s">
        <v>1713</v>
      </c>
      <c r="BD1674" s="793"/>
      <c r="BE1674" s="767" t="s">
        <v>1451</v>
      </c>
      <c r="BF1674" s="785" t="s">
        <v>2095</v>
      </c>
      <c r="BG1674" s="746" t="s">
        <v>737</v>
      </c>
      <c r="BH1674" s="746"/>
      <c r="BI1674" s="747"/>
    </row>
    <row r="1675" spans="1:61" ht="99" customHeight="1">
      <c r="A1675" s="749">
        <v>330782749</v>
      </c>
      <c r="B1675" s="825">
        <v>33</v>
      </c>
      <c r="C1675" s="751" t="s">
        <v>1358</v>
      </c>
      <c r="D1675" s="752"/>
      <c r="E1675" s="727" t="s">
        <v>1411</v>
      </c>
      <c r="F1675" s="899"/>
      <c r="G1675" s="736" t="s">
        <v>747</v>
      </c>
      <c r="H1675" s="754" t="s">
        <v>748</v>
      </c>
      <c r="I1675" s="755">
        <v>500</v>
      </c>
      <c r="J1675" s="756" t="s">
        <v>749</v>
      </c>
      <c r="K1675" s="757" t="s">
        <v>12176</v>
      </c>
      <c r="L1675" s="758">
        <v>330001017</v>
      </c>
      <c r="M1675" s="733" t="s">
        <v>12177</v>
      </c>
      <c r="N1675" s="769" t="s">
        <v>12177</v>
      </c>
      <c r="O1675" s="734" t="s">
        <v>12178</v>
      </c>
      <c r="P1675" s="760"/>
      <c r="Q1675" s="736"/>
      <c r="R1675" s="736">
        <v>33000</v>
      </c>
      <c r="S1675" s="761" t="s">
        <v>1064</v>
      </c>
      <c r="T1675" s="728" t="s">
        <v>722</v>
      </c>
      <c r="U1675" s="737" t="s">
        <v>12179</v>
      </c>
      <c r="V1675" s="736"/>
      <c r="W1675" s="736"/>
      <c r="X1675" s="736"/>
      <c r="Y1675" s="736"/>
      <c r="Z1675" s="736" t="s">
        <v>12180</v>
      </c>
      <c r="AA1675" s="736"/>
      <c r="AB1675" s="734" t="s">
        <v>12178</v>
      </c>
      <c r="AC1675" s="736"/>
      <c r="AD1675" s="736">
        <v>33000</v>
      </c>
      <c r="AE1675" s="734" t="s">
        <v>1064</v>
      </c>
      <c r="AF1675" s="736" t="s">
        <v>12180</v>
      </c>
      <c r="AG1675" s="736"/>
      <c r="AH1675" s="736"/>
      <c r="AI1675" s="736"/>
      <c r="AJ1675" s="736"/>
      <c r="AK1675" s="736"/>
      <c r="AL1675" s="736"/>
      <c r="AM1675" s="763"/>
      <c r="AN1675" s="738"/>
      <c r="AO1675" s="764"/>
      <c r="AP1675" s="691" t="s">
        <v>734</v>
      </c>
      <c r="AQ1675" s="691" t="s">
        <v>737</v>
      </c>
      <c r="AR1675" s="691"/>
      <c r="AS1675" s="752"/>
      <c r="AT1675" s="691"/>
      <c r="AU1675" s="765" t="s">
        <v>763</v>
      </c>
      <c r="AV1675" s="765" t="s">
        <v>763</v>
      </c>
      <c r="AW1675" s="766" t="s">
        <v>763</v>
      </c>
      <c r="AX1675" s="765"/>
      <c r="AY1675" s="691"/>
      <c r="AZ1675" s="752"/>
      <c r="BA1675" s="734"/>
      <c r="BB1675" s="736"/>
      <c r="BC1675" s="736"/>
      <c r="BD1675" s="736"/>
      <c r="BE1675" s="767" t="s">
        <v>1941</v>
      </c>
      <c r="BF1675" s="753" t="s">
        <v>1942</v>
      </c>
      <c r="BG1675" s="746" t="s">
        <v>737</v>
      </c>
      <c r="BH1675" s="746"/>
      <c r="BI1675" s="747"/>
    </row>
    <row r="1676" spans="1:61" ht="40.15" customHeight="1">
      <c r="A1676" s="749">
        <v>470002031</v>
      </c>
      <c r="B1676" s="849">
        <v>47</v>
      </c>
      <c r="C1676" s="727" t="s">
        <v>1787</v>
      </c>
      <c r="D1676" s="727"/>
      <c r="E1676" s="753" t="s">
        <v>1714</v>
      </c>
      <c r="F1676" s="753"/>
      <c r="G1676" s="736" t="s">
        <v>747</v>
      </c>
      <c r="H1676" s="754" t="s">
        <v>748</v>
      </c>
      <c r="I1676" s="755">
        <v>500</v>
      </c>
      <c r="J1676" s="756" t="s">
        <v>749</v>
      </c>
      <c r="K1676" s="757" t="s">
        <v>12181</v>
      </c>
      <c r="L1676" s="758">
        <v>470000639</v>
      </c>
      <c r="M1676" s="733" t="s">
        <v>12182</v>
      </c>
      <c r="N1676" s="769" t="s">
        <v>12182</v>
      </c>
      <c r="O1676" s="734" t="s">
        <v>12183</v>
      </c>
      <c r="P1676" s="760"/>
      <c r="Q1676" s="736"/>
      <c r="R1676" s="736">
        <v>47260</v>
      </c>
      <c r="S1676" s="761" t="s">
        <v>2458</v>
      </c>
      <c r="T1676" s="728" t="s">
        <v>6571</v>
      </c>
      <c r="U1676" s="737" t="s">
        <v>12184</v>
      </c>
      <c r="V1676" s="736"/>
      <c r="W1676" s="736"/>
      <c r="X1676" s="736"/>
      <c r="Y1676" s="736"/>
      <c r="Z1676" s="736" t="s">
        <v>12185</v>
      </c>
      <c r="AA1676" s="736"/>
      <c r="AB1676" s="734" t="s">
        <v>12183</v>
      </c>
      <c r="AC1676" s="736"/>
      <c r="AD1676" s="736">
        <v>47260</v>
      </c>
      <c r="AE1676" s="734" t="s">
        <v>2458</v>
      </c>
      <c r="AF1676" s="736" t="s">
        <v>12185</v>
      </c>
      <c r="AG1676" s="736"/>
      <c r="AH1676" s="736"/>
      <c r="AI1676" s="736"/>
      <c r="AJ1676" s="736"/>
      <c r="AK1676" s="736"/>
      <c r="AL1676" s="736"/>
      <c r="AM1676" s="763"/>
      <c r="AN1676" s="738"/>
      <c r="AO1676" s="764"/>
      <c r="AP1676" s="691" t="s">
        <v>734</v>
      </c>
      <c r="AQ1676" s="691" t="s">
        <v>737</v>
      </c>
      <c r="AR1676" s="691"/>
      <c r="AS1676" s="752"/>
      <c r="AT1676" s="691"/>
      <c r="AU1676" s="765" t="s">
        <v>763</v>
      </c>
      <c r="AV1676" s="765" t="s">
        <v>763</v>
      </c>
      <c r="AW1676" s="766" t="s">
        <v>763</v>
      </c>
      <c r="AX1676" s="765"/>
      <c r="AY1676" s="691"/>
      <c r="AZ1676" s="752"/>
      <c r="BA1676" s="734"/>
      <c r="BB1676" s="736"/>
      <c r="BC1676" s="736"/>
      <c r="BD1676" s="736"/>
      <c r="BE1676" s="734" t="s">
        <v>4700</v>
      </c>
      <c r="BF1676" s="794" t="s">
        <v>1723</v>
      </c>
      <c r="BG1676" s="746" t="s">
        <v>737</v>
      </c>
      <c r="BH1676" s="746"/>
      <c r="BI1676" s="747"/>
    </row>
    <row r="1677" spans="1:61" ht="40.15" customHeight="1">
      <c r="A1677" s="749">
        <v>470012964</v>
      </c>
      <c r="B1677" s="849">
        <v>47</v>
      </c>
      <c r="C1677" s="727" t="s">
        <v>1787</v>
      </c>
      <c r="D1677" s="727"/>
      <c r="E1677" s="753" t="s">
        <v>1714</v>
      </c>
      <c r="F1677" s="753"/>
      <c r="G1677" s="736" t="s">
        <v>827</v>
      </c>
      <c r="H1677" s="754" t="s">
        <v>748</v>
      </c>
      <c r="I1677" s="770">
        <v>354</v>
      </c>
      <c r="J1677" s="771" t="s">
        <v>771</v>
      </c>
      <c r="K1677" s="757" t="s">
        <v>12186</v>
      </c>
      <c r="L1677" s="758">
        <v>470000639</v>
      </c>
      <c r="M1677" s="733" t="s">
        <v>12182</v>
      </c>
      <c r="N1677" s="769" t="s">
        <v>12182</v>
      </c>
      <c r="O1677" s="734" t="s">
        <v>12183</v>
      </c>
      <c r="P1677" s="760"/>
      <c r="Q1677" s="736"/>
      <c r="R1677" s="736">
        <v>47260</v>
      </c>
      <c r="S1677" s="761" t="s">
        <v>2458</v>
      </c>
      <c r="T1677" s="728" t="s">
        <v>6571</v>
      </c>
      <c r="U1677" s="737" t="s">
        <v>12187</v>
      </c>
      <c r="V1677" s="736"/>
      <c r="W1677" s="736"/>
      <c r="X1677" s="736"/>
      <c r="Y1677" s="736"/>
      <c r="Z1677" s="736" t="s">
        <v>12185</v>
      </c>
      <c r="AA1677" s="736"/>
      <c r="AB1677" s="734" t="s">
        <v>12183</v>
      </c>
      <c r="AC1677" s="736"/>
      <c r="AD1677" s="736">
        <v>47260</v>
      </c>
      <c r="AE1677" s="734" t="s">
        <v>2458</v>
      </c>
      <c r="AF1677" s="736" t="s">
        <v>12185</v>
      </c>
      <c r="AG1677" s="736"/>
      <c r="AH1677" s="736"/>
      <c r="AI1677" s="736"/>
      <c r="AJ1677" s="736"/>
      <c r="AK1677" s="736"/>
      <c r="AL1677" s="736"/>
      <c r="AM1677" s="763"/>
      <c r="AN1677" s="738"/>
      <c r="AO1677" s="764"/>
      <c r="AP1677" s="839" t="s">
        <v>6638</v>
      </c>
      <c r="AQ1677" s="691" t="s">
        <v>737</v>
      </c>
      <c r="AR1677" s="691"/>
      <c r="AS1677" s="752"/>
      <c r="AT1677" s="691"/>
      <c r="AU1677" s="765" t="s">
        <v>763</v>
      </c>
      <c r="AV1677" s="765" t="s">
        <v>763</v>
      </c>
      <c r="AW1677" s="766" t="s">
        <v>763</v>
      </c>
      <c r="AX1677" s="765"/>
      <c r="AY1677" s="691"/>
      <c r="AZ1677" s="752"/>
      <c r="BA1677" s="734"/>
      <c r="BB1677" s="736"/>
      <c r="BC1677" s="736"/>
      <c r="BD1677" s="736"/>
      <c r="BE1677" s="734" t="s">
        <v>4700</v>
      </c>
      <c r="BF1677" s="794" t="s">
        <v>1723</v>
      </c>
      <c r="BG1677" s="746" t="s">
        <v>737</v>
      </c>
      <c r="BH1677" s="746"/>
      <c r="BI1677" s="747"/>
    </row>
    <row r="1678" spans="1:61" ht="40.15" customHeight="1">
      <c r="A1678" s="828">
        <v>790014385</v>
      </c>
      <c r="B1678" s="784">
        <v>79</v>
      </c>
      <c r="C1678" s="751" t="s">
        <v>884</v>
      </c>
      <c r="D1678" s="728"/>
      <c r="E1678" s="753" t="s">
        <v>826</v>
      </c>
      <c r="F1678" s="785"/>
      <c r="G1678" s="736" t="s">
        <v>715</v>
      </c>
      <c r="H1678" s="736" t="s">
        <v>715</v>
      </c>
      <c r="I1678" s="773">
        <v>255</v>
      </c>
      <c r="J1678" s="734" t="s">
        <v>968</v>
      </c>
      <c r="K1678" s="799" t="s">
        <v>12188</v>
      </c>
      <c r="L1678" s="786">
        <v>790006548</v>
      </c>
      <c r="M1678" s="733" t="s">
        <v>12189</v>
      </c>
      <c r="N1678" s="769" t="s">
        <v>12189</v>
      </c>
      <c r="O1678" s="734" t="s">
        <v>12190</v>
      </c>
      <c r="P1678" s="734" t="s">
        <v>12191</v>
      </c>
      <c r="Q1678" s="760"/>
      <c r="R1678" s="736">
        <v>79000</v>
      </c>
      <c r="S1678" s="760" t="s">
        <v>1295</v>
      </c>
      <c r="T1678" s="728" t="s">
        <v>6571</v>
      </c>
      <c r="U1678" s="737" t="s">
        <v>12192</v>
      </c>
      <c r="V1678" s="736" t="s">
        <v>724</v>
      </c>
      <c r="W1678" s="734" t="s">
        <v>12193</v>
      </c>
      <c r="X1678" s="736" t="s">
        <v>882</v>
      </c>
      <c r="Y1678" s="736" t="s">
        <v>727</v>
      </c>
      <c r="Z1678" s="736" t="s">
        <v>12194</v>
      </c>
      <c r="AA1678" s="736"/>
      <c r="AB1678" s="734" t="s">
        <v>12190</v>
      </c>
      <c r="AC1678" s="736" t="s">
        <v>12191</v>
      </c>
      <c r="AD1678" s="736">
        <v>79000</v>
      </c>
      <c r="AE1678" s="734" t="s">
        <v>1295</v>
      </c>
      <c r="AF1678" s="736" t="s">
        <v>12194</v>
      </c>
      <c r="AG1678" s="853"/>
      <c r="AH1678" s="853"/>
      <c r="AI1678" s="853"/>
      <c r="AJ1678" s="853"/>
      <c r="AK1678" s="853"/>
      <c r="AL1678" s="853"/>
      <c r="AM1678" s="763"/>
      <c r="AN1678" s="738"/>
      <c r="AO1678" s="739"/>
      <c r="AP1678" s="936" t="s">
        <v>734</v>
      </c>
      <c r="AQ1678" s="824" t="s">
        <v>734</v>
      </c>
      <c r="AR1678" s="742" t="s">
        <v>715</v>
      </c>
      <c r="AS1678" s="775" t="s">
        <v>12195</v>
      </c>
      <c r="AT1678" s="742"/>
      <c r="AU1678" s="743">
        <v>43466</v>
      </c>
      <c r="AV1678" s="743">
        <v>45291</v>
      </c>
      <c r="AW1678" s="744">
        <v>79</v>
      </c>
      <c r="AX1678" s="743">
        <v>43453</v>
      </c>
      <c r="AY1678" s="742" t="s">
        <v>869</v>
      </c>
      <c r="AZ1678" s="775" t="s">
        <v>734</v>
      </c>
      <c r="BA1678" s="791"/>
      <c r="BB1678" s="791" t="s">
        <v>12196</v>
      </c>
      <c r="BC1678" s="793"/>
      <c r="BD1678" s="793"/>
      <c r="BE1678" s="776" t="s">
        <v>4081</v>
      </c>
      <c r="BF1678" s="785" t="s">
        <v>826</v>
      </c>
      <c r="BG1678" s="746" t="s">
        <v>737</v>
      </c>
      <c r="BH1678" s="746"/>
      <c r="BI1678" s="747"/>
    </row>
    <row r="1679" spans="1:61" ht="40.15" customHeight="1">
      <c r="A1679" s="819">
        <v>170023360</v>
      </c>
      <c r="B1679" s="834">
        <v>17</v>
      </c>
      <c r="C1679" s="734" t="s">
        <v>1277</v>
      </c>
      <c r="D1679" s="728"/>
      <c r="E1679" s="753" t="s">
        <v>1435</v>
      </c>
      <c r="F1679" s="785"/>
      <c r="G1679" s="793" t="s">
        <v>715</v>
      </c>
      <c r="H1679" s="793" t="s">
        <v>715</v>
      </c>
      <c r="I1679" s="821">
        <v>246</v>
      </c>
      <c r="J1679" s="736" t="s">
        <v>803</v>
      </c>
      <c r="K1679" s="806" t="s">
        <v>12197</v>
      </c>
      <c r="L1679" s="786">
        <v>690002290</v>
      </c>
      <c r="M1679" s="733" t="s">
        <v>12198</v>
      </c>
      <c r="N1679" s="769" t="s">
        <v>12199</v>
      </c>
      <c r="O1679" s="734" t="s">
        <v>12200</v>
      </c>
      <c r="P1679" s="734"/>
      <c r="Q1679" s="791"/>
      <c r="R1679" s="736">
        <v>17300</v>
      </c>
      <c r="S1679" s="791" t="s">
        <v>2622</v>
      </c>
      <c r="T1679" s="728" t="s">
        <v>722</v>
      </c>
      <c r="U1679" s="737" t="s">
        <v>12201</v>
      </c>
      <c r="V1679" s="736"/>
      <c r="W1679" s="734"/>
      <c r="X1679" s="736"/>
      <c r="Y1679" s="736"/>
      <c r="Z1679" s="736" t="s">
        <v>12202</v>
      </c>
      <c r="AA1679" s="736"/>
      <c r="AB1679" s="734" t="s">
        <v>12203</v>
      </c>
      <c r="AC1679" s="736"/>
      <c r="AD1679" s="736">
        <v>69008</v>
      </c>
      <c r="AE1679" s="734" t="s">
        <v>12204</v>
      </c>
      <c r="AF1679" s="736" t="s">
        <v>12205</v>
      </c>
      <c r="AG1679" s="734"/>
      <c r="AH1679" s="734"/>
      <c r="AI1679" s="734"/>
      <c r="AJ1679" s="734"/>
      <c r="AK1679" s="734"/>
      <c r="AL1679" s="734"/>
      <c r="AM1679" s="763"/>
      <c r="AN1679" s="738"/>
      <c r="AO1679" s="739"/>
      <c r="AP1679" s="740" t="s">
        <v>734</v>
      </c>
      <c r="AQ1679" s="822" t="s">
        <v>734</v>
      </c>
      <c r="AR1679" s="742" t="s">
        <v>715</v>
      </c>
      <c r="AS1679" s="775" t="s">
        <v>12206</v>
      </c>
      <c r="AT1679" s="822" t="s">
        <v>12207</v>
      </c>
      <c r="AU1679" s="743">
        <v>43466</v>
      </c>
      <c r="AV1679" s="743">
        <v>46022</v>
      </c>
      <c r="AW1679" s="744">
        <v>17</v>
      </c>
      <c r="AX1679" s="743">
        <v>45638</v>
      </c>
      <c r="AY1679" s="824" t="s">
        <v>869</v>
      </c>
      <c r="AZ1679" s="775" t="s">
        <v>734</v>
      </c>
      <c r="BA1679" s="791"/>
      <c r="BB1679" s="793"/>
      <c r="BC1679" s="793" t="s">
        <v>1450</v>
      </c>
      <c r="BD1679" s="793"/>
      <c r="BE1679" s="791" t="s">
        <v>1451</v>
      </c>
      <c r="BF1679" s="785" t="s">
        <v>1452</v>
      </c>
      <c r="BG1679" s="746" t="s">
        <v>737</v>
      </c>
      <c r="BH1679" s="746"/>
      <c r="BI1679" s="747"/>
    </row>
    <row r="1680" spans="1:61" ht="40.15" customHeight="1">
      <c r="A1680" s="846">
        <v>230782674</v>
      </c>
      <c r="B1680" s="820">
        <v>23</v>
      </c>
      <c r="C1680" s="753" t="s">
        <v>765</v>
      </c>
      <c r="D1680" s="728"/>
      <c r="E1680" s="753" t="s">
        <v>1035</v>
      </c>
      <c r="F1680" s="785"/>
      <c r="G1680" s="754" t="s">
        <v>747</v>
      </c>
      <c r="H1680" s="754" t="s">
        <v>748</v>
      </c>
      <c r="I1680" s="847">
        <v>500</v>
      </c>
      <c r="J1680" s="843" t="s">
        <v>749</v>
      </c>
      <c r="K1680" s="856" t="s">
        <v>12208</v>
      </c>
      <c r="L1680" s="786">
        <v>750005068</v>
      </c>
      <c r="M1680" s="733" t="s">
        <v>12209</v>
      </c>
      <c r="N1680" s="769" t="s">
        <v>12209</v>
      </c>
      <c r="O1680" s="734" t="s">
        <v>12210</v>
      </c>
      <c r="P1680" s="734"/>
      <c r="Q1680" s="760"/>
      <c r="R1680" s="736">
        <v>23000</v>
      </c>
      <c r="S1680" s="760" t="s">
        <v>12211</v>
      </c>
      <c r="T1680" s="728" t="s">
        <v>722</v>
      </c>
      <c r="U1680" s="737" t="s">
        <v>12212</v>
      </c>
      <c r="V1680" s="736" t="s">
        <v>813</v>
      </c>
      <c r="W1680" s="734" t="s">
        <v>12213</v>
      </c>
      <c r="X1680" s="736" t="s">
        <v>6284</v>
      </c>
      <c r="Y1680" s="736"/>
      <c r="Z1680" s="736" t="s">
        <v>12214</v>
      </c>
      <c r="AA1680" s="734" t="s">
        <v>12215</v>
      </c>
      <c r="AB1680" s="734" t="s">
        <v>12216</v>
      </c>
      <c r="AC1680" s="736"/>
      <c r="AD1680" s="736">
        <v>75748</v>
      </c>
      <c r="AE1680" s="734" t="s">
        <v>10361</v>
      </c>
      <c r="AF1680" s="736" t="s">
        <v>12217</v>
      </c>
      <c r="AG1680" s="853"/>
      <c r="AH1680" s="853"/>
      <c r="AI1680" s="853"/>
      <c r="AJ1680" s="853"/>
      <c r="AK1680" s="853"/>
      <c r="AL1680" s="853"/>
      <c r="AM1680" s="763"/>
      <c r="AN1680" s="738"/>
      <c r="AO1680" s="858"/>
      <c r="AP1680" s="691" t="s">
        <v>734</v>
      </c>
      <c r="AQ1680" s="752" t="s">
        <v>737</v>
      </c>
      <c r="AR1680" s="691"/>
      <c r="AS1680" s="752"/>
      <c r="AT1680" s="691"/>
      <c r="AU1680" s="765" t="s">
        <v>763</v>
      </c>
      <c r="AV1680" s="765" t="s">
        <v>763</v>
      </c>
      <c r="AW1680" s="766" t="s">
        <v>763</v>
      </c>
      <c r="AX1680" s="765"/>
      <c r="AY1680" s="718"/>
      <c r="AZ1680" s="752"/>
      <c r="BA1680" s="791"/>
      <c r="BB1680" s="793"/>
      <c r="BC1680" s="793"/>
      <c r="BD1680" s="793"/>
      <c r="BE1680" s="773" t="s">
        <v>1049</v>
      </c>
      <c r="BF1680" s="785" t="s">
        <v>1050</v>
      </c>
      <c r="BG1680" s="746" t="s">
        <v>737</v>
      </c>
      <c r="BH1680" s="746"/>
      <c r="BI1680" s="747"/>
    </row>
    <row r="1681" spans="1:61" ht="40.15" customHeight="1">
      <c r="A1681" s="749">
        <v>330786161</v>
      </c>
      <c r="B1681" s="825">
        <v>33</v>
      </c>
      <c r="C1681" s="751" t="s">
        <v>1358</v>
      </c>
      <c r="D1681" s="752"/>
      <c r="E1681" s="727" t="s">
        <v>1411</v>
      </c>
      <c r="F1681" s="899"/>
      <c r="G1681" s="736" t="s">
        <v>747</v>
      </c>
      <c r="H1681" s="754" t="s">
        <v>748</v>
      </c>
      <c r="I1681" s="755">
        <v>500</v>
      </c>
      <c r="J1681" s="756" t="s">
        <v>749</v>
      </c>
      <c r="K1681" s="757" t="s">
        <v>12218</v>
      </c>
      <c r="L1681" s="758">
        <v>750005068</v>
      </c>
      <c r="M1681" s="733" t="s">
        <v>12209</v>
      </c>
      <c r="N1681" s="769" t="s">
        <v>12209</v>
      </c>
      <c r="O1681" s="734" t="s">
        <v>12219</v>
      </c>
      <c r="P1681" s="734" t="s">
        <v>5906</v>
      </c>
      <c r="Q1681" s="736"/>
      <c r="R1681" s="736">
        <v>33740</v>
      </c>
      <c r="S1681" s="761" t="s">
        <v>4676</v>
      </c>
      <c r="T1681" s="728" t="s">
        <v>722</v>
      </c>
      <c r="U1681" s="737" t="s">
        <v>12220</v>
      </c>
      <c r="V1681" s="736"/>
      <c r="W1681" s="736"/>
      <c r="X1681" s="736"/>
      <c r="Y1681" s="736"/>
      <c r="Z1681" s="736" t="s">
        <v>12221</v>
      </c>
      <c r="AA1681" s="736"/>
      <c r="AB1681" s="734" t="s">
        <v>12216</v>
      </c>
      <c r="AC1681" s="736" t="s">
        <v>5906</v>
      </c>
      <c r="AD1681" s="736">
        <v>75748</v>
      </c>
      <c r="AE1681" s="734" t="s">
        <v>10361</v>
      </c>
      <c r="AF1681" s="736" t="s">
        <v>12217</v>
      </c>
      <c r="AG1681" s="736"/>
      <c r="AH1681" s="736"/>
      <c r="AI1681" s="736"/>
      <c r="AJ1681" s="736"/>
      <c r="AK1681" s="736"/>
      <c r="AL1681" s="736"/>
      <c r="AM1681" s="763"/>
      <c r="AN1681" s="738"/>
      <c r="AO1681" s="764"/>
      <c r="AP1681" s="691" t="s">
        <v>734</v>
      </c>
      <c r="AQ1681" s="691" t="s">
        <v>737</v>
      </c>
      <c r="AR1681" s="691"/>
      <c r="AS1681" s="752"/>
      <c r="AT1681" s="691"/>
      <c r="AU1681" s="765" t="s">
        <v>763</v>
      </c>
      <c r="AV1681" s="765" t="s">
        <v>763</v>
      </c>
      <c r="AW1681" s="766" t="s">
        <v>763</v>
      </c>
      <c r="AX1681" s="765"/>
      <c r="AY1681" s="691"/>
      <c r="AZ1681" s="752"/>
      <c r="BA1681" s="734"/>
      <c r="BB1681" s="736"/>
      <c r="BC1681" s="736"/>
      <c r="BD1681" s="736"/>
      <c r="BE1681" s="734" t="s">
        <v>765</v>
      </c>
      <c r="BF1681" s="753" t="s">
        <v>1942</v>
      </c>
      <c r="BG1681" s="746" t="s">
        <v>737</v>
      </c>
      <c r="BH1681" s="746"/>
      <c r="BI1681" s="747"/>
    </row>
    <row r="1682" spans="1:61" ht="40.15" customHeight="1">
      <c r="A1682" s="749">
        <v>330056581</v>
      </c>
      <c r="B1682" s="825">
        <v>33</v>
      </c>
      <c r="C1682" s="727" t="s">
        <v>825</v>
      </c>
      <c r="D1682" s="727"/>
      <c r="E1682" s="753" t="s">
        <v>1611</v>
      </c>
      <c r="F1682" s="826"/>
      <c r="G1682" s="736" t="s">
        <v>1744</v>
      </c>
      <c r="H1682" s="754" t="s">
        <v>748</v>
      </c>
      <c r="I1682" s="730">
        <v>500</v>
      </c>
      <c r="J1682" s="756" t="s">
        <v>1745</v>
      </c>
      <c r="K1682" s="757" t="s">
        <v>12222</v>
      </c>
      <c r="L1682" s="758">
        <v>330056573</v>
      </c>
      <c r="M1682" s="733" t="s">
        <v>12223</v>
      </c>
      <c r="N1682" s="769" t="s">
        <v>12223</v>
      </c>
      <c r="O1682" s="760" t="s">
        <v>12224</v>
      </c>
      <c r="P1682" s="760"/>
      <c r="Q1682" s="736"/>
      <c r="R1682" s="736">
        <v>33390</v>
      </c>
      <c r="S1682" s="761" t="s">
        <v>12225</v>
      </c>
      <c r="T1682" s="728" t="s">
        <v>2084</v>
      </c>
      <c r="U1682" s="737" t="s">
        <v>12226</v>
      </c>
      <c r="V1682" s="736"/>
      <c r="W1682" s="736"/>
      <c r="X1682" s="736"/>
      <c r="Y1682" s="736"/>
      <c r="Z1682" s="736" t="s">
        <v>12227</v>
      </c>
      <c r="AA1682" s="736"/>
      <c r="AB1682" s="734" t="s">
        <v>12228</v>
      </c>
      <c r="AC1682" s="736"/>
      <c r="AD1682" s="736">
        <v>33390</v>
      </c>
      <c r="AE1682" s="734" t="s">
        <v>12225</v>
      </c>
      <c r="AF1682" s="736" t="s">
        <v>12227</v>
      </c>
      <c r="AG1682" s="736"/>
      <c r="AH1682" s="736"/>
      <c r="AI1682" s="736"/>
      <c r="AJ1682" s="736"/>
      <c r="AK1682" s="736"/>
      <c r="AL1682" s="736"/>
      <c r="AM1682" s="763"/>
      <c r="AN1682" s="738"/>
      <c r="AO1682" s="764"/>
      <c r="AP1682" s="691" t="s">
        <v>734</v>
      </c>
      <c r="AQ1682" s="691" t="s">
        <v>737</v>
      </c>
      <c r="AR1682" s="691"/>
      <c r="AS1682" s="752"/>
      <c r="AT1682" s="691"/>
      <c r="AU1682" s="765" t="s">
        <v>763</v>
      </c>
      <c r="AV1682" s="765" t="s">
        <v>763</v>
      </c>
      <c r="AW1682" s="766" t="s">
        <v>763</v>
      </c>
      <c r="AX1682" s="765"/>
      <c r="AY1682" s="691"/>
      <c r="AZ1682" s="752"/>
      <c r="BA1682" s="734"/>
      <c r="BB1682" s="736"/>
      <c r="BC1682" s="736"/>
      <c r="BD1682" s="736"/>
      <c r="BE1682" s="767" t="s">
        <v>2501</v>
      </c>
      <c r="BF1682" s="753" t="s">
        <v>2502</v>
      </c>
      <c r="BG1682" s="746" t="s">
        <v>737</v>
      </c>
      <c r="BH1682" s="746"/>
      <c r="BI1682" s="747"/>
    </row>
    <row r="1683" spans="1:61" ht="24">
      <c r="A1683" s="725">
        <v>190002436</v>
      </c>
      <c r="B1683" s="817">
        <v>19</v>
      </c>
      <c r="C1683" s="751" t="s">
        <v>999</v>
      </c>
      <c r="D1683" s="751"/>
      <c r="E1683" s="727" t="s">
        <v>1000</v>
      </c>
      <c r="F1683" s="727"/>
      <c r="G1683" s="729" t="s">
        <v>715</v>
      </c>
      <c r="H1683" s="729" t="s">
        <v>715</v>
      </c>
      <c r="I1683" s="730">
        <v>186</v>
      </c>
      <c r="J1683" s="727" t="s">
        <v>1225</v>
      </c>
      <c r="K1683" s="782" t="s">
        <v>12229</v>
      </c>
      <c r="L1683" s="732">
        <v>190012336</v>
      </c>
      <c r="M1683" s="733" t="s">
        <v>12230</v>
      </c>
      <c r="N1683" s="769" t="s">
        <v>12230</v>
      </c>
      <c r="O1683" s="734"/>
      <c r="P1683" s="734" t="s">
        <v>1401</v>
      </c>
      <c r="Q1683" s="735"/>
      <c r="R1683" s="736">
        <v>19160</v>
      </c>
      <c r="S1683" s="734" t="s">
        <v>12231</v>
      </c>
      <c r="T1683" s="728" t="s">
        <v>722</v>
      </c>
      <c r="U1683" s="737" t="s">
        <v>12232</v>
      </c>
      <c r="V1683" s="735" t="s">
        <v>724</v>
      </c>
      <c r="W1683" s="735" t="s">
        <v>12233</v>
      </c>
      <c r="X1683" s="735" t="s">
        <v>12234</v>
      </c>
      <c r="Y1683" s="735" t="s">
        <v>3669</v>
      </c>
      <c r="Z1683" s="734" t="s">
        <v>12235</v>
      </c>
      <c r="AA1683" s="735"/>
      <c r="AB1683" s="734"/>
      <c r="AC1683" s="734" t="s">
        <v>1401</v>
      </c>
      <c r="AD1683" s="734">
        <v>19160</v>
      </c>
      <c r="AE1683" s="734" t="s">
        <v>12231</v>
      </c>
      <c r="AF1683" s="734" t="s">
        <v>12236</v>
      </c>
      <c r="AG1683" s="735"/>
      <c r="AH1683" s="735"/>
      <c r="AI1683" s="735"/>
      <c r="AJ1683" s="735"/>
      <c r="AK1683" s="735"/>
      <c r="AL1683" s="735"/>
      <c r="AM1683" s="738"/>
      <c r="AN1683" s="738"/>
      <c r="AO1683" s="739"/>
      <c r="AP1683" s="740" t="s">
        <v>737</v>
      </c>
      <c r="AQ1683" s="741" t="s">
        <v>734</v>
      </c>
      <c r="AR1683" s="742" t="s">
        <v>715</v>
      </c>
      <c r="AS1683" s="741" t="s">
        <v>12237</v>
      </c>
      <c r="AT1683" s="741"/>
      <c r="AU1683" s="743">
        <v>42206</v>
      </c>
      <c r="AV1683" s="743">
        <v>44033</v>
      </c>
      <c r="AW1683" s="744">
        <v>19</v>
      </c>
      <c r="AX1683" s="743">
        <v>42206</v>
      </c>
      <c r="AY1683" s="741" t="s">
        <v>12238</v>
      </c>
      <c r="AZ1683" s="741"/>
      <c r="BA1683" s="734"/>
      <c r="BB1683" s="734"/>
      <c r="BC1683" s="735"/>
      <c r="BD1683" s="735"/>
      <c r="BE1683" s="776" t="s">
        <v>1012</v>
      </c>
      <c r="BF1683" s="730" t="s">
        <v>1013</v>
      </c>
      <c r="BG1683" s="746" t="s">
        <v>737</v>
      </c>
      <c r="BH1683" s="746"/>
      <c r="BI1683" s="747"/>
    </row>
    <row r="1684" spans="1:61" ht="40.15" customHeight="1">
      <c r="A1684" s="725">
        <v>190012534</v>
      </c>
      <c r="B1684" s="817">
        <v>19</v>
      </c>
      <c r="C1684" s="751" t="s">
        <v>999</v>
      </c>
      <c r="D1684" s="751"/>
      <c r="E1684" s="727" t="s">
        <v>1000</v>
      </c>
      <c r="F1684" s="727"/>
      <c r="G1684" s="729" t="s">
        <v>715</v>
      </c>
      <c r="H1684" s="729" t="s">
        <v>715</v>
      </c>
      <c r="I1684" s="730">
        <v>182</v>
      </c>
      <c r="J1684" s="727" t="s">
        <v>716</v>
      </c>
      <c r="K1684" s="731" t="s">
        <v>12239</v>
      </c>
      <c r="L1684" s="732">
        <v>190012336</v>
      </c>
      <c r="M1684" s="733" t="s">
        <v>12230</v>
      </c>
      <c r="N1684" s="769" t="s">
        <v>12230</v>
      </c>
      <c r="O1684" s="734" t="s">
        <v>1401</v>
      </c>
      <c r="P1684" s="734"/>
      <c r="Q1684" s="735"/>
      <c r="R1684" s="736">
        <v>19160</v>
      </c>
      <c r="S1684" s="734" t="s">
        <v>12231</v>
      </c>
      <c r="T1684" s="728" t="s">
        <v>722</v>
      </c>
      <c r="U1684" s="737" t="s">
        <v>12232</v>
      </c>
      <c r="V1684" s="735" t="s">
        <v>724</v>
      </c>
      <c r="W1684" s="735" t="s">
        <v>12233</v>
      </c>
      <c r="X1684" s="735" t="s">
        <v>12234</v>
      </c>
      <c r="Y1684" s="735" t="s">
        <v>3669</v>
      </c>
      <c r="Z1684" s="734"/>
      <c r="AA1684" s="735"/>
      <c r="AB1684" s="734"/>
      <c r="AC1684" s="734" t="s">
        <v>1401</v>
      </c>
      <c r="AD1684" s="734">
        <v>19160</v>
      </c>
      <c r="AE1684" s="734" t="s">
        <v>12231</v>
      </c>
      <c r="AF1684" s="734" t="s">
        <v>12236</v>
      </c>
      <c r="AG1684" s="735"/>
      <c r="AH1684" s="735"/>
      <c r="AI1684" s="735"/>
      <c r="AJ1684" s="735"/>
      <c r="AK1684" s="735"/>
      <c r="AL1684" s="735"/>
      <c r="AM1684" s="738"/>
      <c r="AN1684" s="738"/>
      <c r="AO1684" s="739"/>
      <c r="AP1684" s="740" t="s">
        <v>737</v>
      </c>
      <c r="AQ1684" s="741" t="s">
        <v>734</v>
      </c>
      <c r="AR1684" s="742" t="s">
        <v>715</v>
      </c>
      <c r="AS1684" s="741" t="s">
        <v>12237</v>
      </c>
      <c r="AT1684" s="741"/>
      <c r="AU1684" s="743">
        <v>42206</v>
      </c>
      <c r="AV1684" s="743">
        <v>44033</v>
      </c>
      <c r="AW1684" s="744">
        <v>19</v>
      </c>
      <c r="AX1684" s="743">
        <v>42206</v>
      </c>
      <c r="AY1684" s="741" t="s">
        <v>12238</v>
      </c>
      <c r="AZ1684" s="741"/>
      <c r="BA1684" s="734"/>
      <c r="BB1684" s="734"/>
      <c r="BC1684" s="735"/>
      <c r="BD1684" s="735"/>
      <c r="BE1684" s="776" t="s">
        <v>1012</v>
      </c>
      <c r="BF1684" s="730" t="s">
        <v>1013</v>
      </c>
      <c r="BG1684" s="746" t="s">
        <v>737</v>
      </c>
      <c r="BH1684" s="746"/>
      <c r="BI1684" s="747"/>
    </row>
    <row r="1685" spans="1:61" ht="40.15" customHeight="1">
      <c r="A1685" s="828">
        <v>170020242</v>
      </c>
      <c r="B1685" s="834">
        <v>17</v>
      </c>
      <c r="C1685" s="734" t="s">
        <v>1277</v>
      </c>
      <c r="D1685" s="728"/>
      <c r="E1685" s="753" t="s">
        <v>1435</v>
      </c>
      <c r="F1685" s="785"/>
      <c r="G1685" s="771" t="s">
        <v>769</v>
      </c>
      <c r="H1685" s="771" t="s">
        <v>770</v>
      </c>
      <c r="I1685" s="770">
        <v>354</v>
      </c>
      <c r="J1685" s="771" t="s">
        <v>771</v>
      </c>
      <c r="K1685" s="769" t="s">
        <v>12240</v>
      </c>
      <c r="L1685" s="786">
        <v>790000632</v>
      </c>
      <c r="M1685" s="733" t="s">
        <v>12241</v>
      </c>
      <c r="N1685" s="769" t="s">
        <v>12241</v>
      </c>
      <c r="O1685" s="734" t="s">
        <v>12242</v>
      </c>
      <c r="P1685" s="734"/>
      <c r="Q1685" s="787"/>
      <c r="R1685" s="736">
        <v>17000</v>
      </c>
      <c r="S1685" s="787" t="s">
        <v>1493</v>
      </c>
      <c r="T1685" s="728" t="s">
        <v>722</v>
      </c>
      <c r="U1685" s="737" t="s">
        <v>12243</v>
      </c>
      <c r="V1685" s="736"/>
      <c r="W1685" s="734"/>
      <c r="X1685" s="736"/>
      <c r="Y1685" s="736"/>
      <c r="Z1685" s="736" t="s">
        <v>12244</v>
      </c>
      <c r="AA1685" s="736"/>
      <c r="AB1685" s="734" t="s">
        <v>12245</v>
      </c>
      <c r="AC1685" s="736"/>
      <c r="AD1685" s="736">
        <v>79000</v>
      </c>
      <c r="AE1685" s="734" t="s">
        <v>1295</v>
      </c>
      <c r="AF1685" s="736" t="s">
        <v>12246</v>
      </c>
      <c r="AG1685" s="853"/>
      <c r="AH1685" s="853"/>
      <c r="AI1685" s="853"/>
      <c r="AJ1685" s="853"/>
      <c r="AK1685" s="853"/>
      <c r="AL1685" s="853"/>
      <c r="AM1685" s="763"/>
      <c r="AN1685" s="738"/>
      <c r="AO1685" s="765"/>
      <c r="AP1685" s="691" t="s">
        <v>737</v>
      </c>
      <c r="AQ1685" s="752" t="s">
        <v>737</v>
      </c>
      <c r="AR1685" s="691"/>
      <c r="AS1685" s="752"/>
      <c r="AT1685" s="691"/>
      <c r="AU1685" s="765" t="s">
        <v>763</v>
      </c>
      <c r="AV1685" s="765" t="s">
        <v>763</v>
      </c>
      <c r="AW1685" s="766" t="s">
        <v>763</v>
      </c>
      <c r="AX1685" s="765"/>
      <c r="AY1685" s="718"/>
      <c r="AZ1685" s="752"/>
      <c r="BA1685" s="791"/>
      <c r="BB1685" s="773" t="s">
        <v>12247</v>
      </c>
      <c r="BC1685" s="793"/>
      <c r="BD1685" s="793"/>
      <c r="BE1685" s="864" t="s">
        <v>2146</v>
      </c>
      <c r="BF1685" s="944" t="s">
        <v>1452</v>
      </c>
      <c r="BG1685" s="746" t="s">
        <v>737</v>
      </c>
      <c r="BH1685" s="746"/>
      <c r="BI1685" s="747"/>
    </row>
    <row r="1686" spans="1:61" ht="40.15" customHeight="1">
      <c r="A1686" s="795">
        <v>160003760</v>
      </c>
      <c r="B1686" s="742">
        <v>16</v>
      </c>
      <c r="C1686" s="727" t="s">
        <v>926</v>
      </c>
      <c r="D1686" s="727"/>
      <c r="E1686" s="797" t="s">
        <v>927</v>
      </c>
      <c r="F1686" s="798"/>
      <c r="G1686" s="791" t="s">
        <v>747</v>
      </c>
      <c r="H1686" s="791" t="s">
        <v>748</v>
      </c>
      <c r="I1686" s="773">
        <v>500</v>
      </c>
      <c r="J1686" s="734" t="s">
        <v>749</v>
      </c>
      <c r="K1686" s="799" t="s">
        <v>12248</v>
      </c>
      <c r="L1686" s="800">
        <v>160009908</v>
      </c>
      <c r="M1686" s="733" t="s">
        <v>12249</v>
      </c>
      <c r="N1686" s="769" t="s">
        <v>12249</v>
      </c>
      <c r="O1686" s="734" t="s">
        <v>12250</v>
      </c>
      <c r="P1686" s="734"/>
      <c r="Q1686" s="734"/>
      <c r="R1686" s="736">
        <v>16430</v>
      </c>
      <c r="S1686" s="734" t="s">
        <v>12251</v>
      </c>
      <c r="T1686" s="728" t="s">
        <v>722</v>
      </c>
      <c r="U1686" s="737" t="s">
        <v>12252</v>
      </c>
      <c r="V1686" s="734" t="s">
        <v>813</v>
      </c>
      <c r="W1686" s="734" t="s">
        <v>12253</v>
      </c>
      <c r="X1686" s="734" t="s">
        <v>12254</v>
      </c>
      <c r="Y1686" s="734" t="s">
        <v>954</v>
      </c>
      <c r="Z1686" s="734" t="s">
        <v>12255</v>
      </c>
      <c r="AA1686" s="801" t="s">
        <v>12256</v>
      </c>
      <c r="AB1686" s="734" t="s">
        <v>12257</v>
      </c>
      <c r="AC1686" s="734" t="s">
        <v>12258</v>
      </c>
      <c r="AD1686" s="734">
        <v>16025</v>
      </c>
      <c r="AE1686" s="734" t="s">
        <v>2108</v>
      </c>
      <c r="AF1686" s="734" t="s">
        <v>12259</v>
      </c>
      <c r="AG1686" s="734"/>
      <c r="AH1686" s="734"/>
      <c r="AI1686" s="734"/>
      <c r="AJ1686" s="734"/>
      <c r="AK1686" s="734"/>
      <c r="AL1686" s="734"/>
      <c r="AM1686" s="802"/>
      <c r="AN1686" s="738"/>
      <c r="AO1686" s="739"/>
      <c r="AP1686" s="691" t="s">
        <v>734</v>
      </c>
      <c r="AQ1686" s="712" t="s">
        <v>734</v>
      </c>
      <c r="AR1686" s="742" t="s">
        <v>1757</v>
      </c>
      <c r="AS1686" s="742" t="s">
        <v>12260</v>
      </c>
      <c r="AT1686" s="712"/>
      <c r="AU1686" s="743">
        <v>44866</v>
      </c>
      <c r="AV1686" s="743">
        <v>46691</v>
      </c>
      <c r="AW1686" s="744">
        <v>16</v>
      </c>
      <c r="AX1686" s="803">
        <v>44926</v>
      </c>
      <c r="AY1686" s="742" t="s">
        <v>12261</v>
      </c>
      <c r="AZ1686" s="742" t="s">
        <v>734</v>
      </c>
      <c r="BA1686" s="734"/>
      <c r="BB1686" s="773" t="s">
        <v>12262</v>
      </c>
      <c r="BC1686" s="734"/>
      <c r="BD1686" s="734"/>
      <c r="BE1686" s="767" t="s">
        <v>2179</v>
      </c>
      <c r="BF1686" s="804" t="s">
        <v>947</v>
      </c>
      <c r="BG1686" s="746" t="s">
        <v>737</v>
      </c>
      <c r="BH1686" s="746"/>
      <c r="BI1686" s="747"/>
    </row>
    <row r="1687" spans="1:61" ht="40.15" customHeight="1">
      <c r="A1687" s="795">
        <v>160009916</v>
      </c>
      <c r="B1687" s="742">
        <v>16</v>
      </c>
      <c r="C1687" s="727" t="s">
        <v>926</v>
      </c>
      <c r="D1687" s="727"/>
      <c r="E1687" s="797" t="s">
        <v>927</v>
      </c>
      <c r="F1687" s="798"/>
      <c r="G1687" s="791" t="s">
        <v>747</v>
      </c>
      <c r="H1687" s="791" t="s">
        <v>748</v>
      </c>
      <c r="I1687" s="773">
        <v>500</v>
      </c>
      <c r="J1687" s="734" t="s">
        <v>749</v>
      </c>
      <c r="K1687" s="769" t="s">
        <v>12263</v>
      </c>
      <c r="L1687" s="800">
        <v>160009908</v>
      </c>
      <c r="M1687" s="733" t="s">
        <v>12249</v>
      </c>
      <c r="N1687" s="769" t="s">
        <v>12249</v>
      </c>
      <c r="O1687" s="734" t="s">
        <v>12264</v>
      </c>
      <c r="P1687" s="734"/>
      <c r="Q1687" s="734"/>
      <c r="R1687" s="736">
        <v>16022</v>
      </c>
      <c r="S1687" s="734" t="s">
        <v>2108</v>
      </c>
      <c r="T1687" s="728" t="s">
        <v>722</v>
      </c>
      <c r="U1687" s="737" t="s">
        <v>12265</v>
      </c>
      <c r="V1687" s="734" t="s">
        <v>813</v>
      </c>
      <c r="W1687" s="734" t="s">
        <v>8138</v>
      </c>
      <c r="X1687" s="734" t="s">
        <v>2574</v>
      </c>
      <c r="Y1687" s="734" t="s">
        <v>12266</v>
      </c>
      <c r="Z1687" s="734" t="s">
        <v>12267</v>
      </c>
      <c r="AA1687" s="801"/>
      <c r="AB1687" s="734" t="s">
        <v>12257</v>
      </c>
      <c r="AC1687" s="734" t="s">
        <v>12258</v>
      </c>
      <c r="AD1687" s="734">
        <v>16025</v>
      </c>
      <c r="AE1687" s="734" t="s">
        <v>2108</v>
      </c>
      <c r="AF1687" s="734" t="s">
        <v>12259</v>
      </c>
      <c r="AG1687" s="734"/>
      <c r="AH1687" s="734"/>
      <c r="AI1687" s="734"/>
      <c r="AJ1687" s="734"/>
      <c r="AK1687" s="734"/>
      <c r="AL1687" s="734"/>
      <c r="AM1687" s="802"/>
      <c r="AN1687" s="738"/>
      <c r="AO1687" s="739"/>
      <c r="AP1687" s="691" t="s">
        <v>734</v>
      </c>
      <c r="AQ1687" s="712" t="s">
        <v>734</v>
      </c>
      <c r="AR1687" s="742" t="s">
        <v>1757</v>
      </c>
      <c r="AS1687" s="742" t="s">
        <v>12260</v>
      </c>
      <c r="AT1687" s="712"/>
      <c r="AU1687" s="743">
        <v>44866</v>
      </c>
      <c r="AV1687" s="743">
        <v>46691</v>
      </c>
      <c r="AW1687" s="744">
        <v>16</v>
      </c>
      <c r="AX1687" s="803">
        <v>44926</v>
      </c>
      <c r="AY1687" s="742" t="s">
        <v>12261</v>
      </c>
      <c r="AZ1687" s="742" t="s">
        <v>734</v>
      </c>
      <c r="BA1687" s="734"/>
      <c r="BB1687" s="734"/>
      <c r="BC1687" s="734"/>
      <c r="BD1687" s="734"/>
      <c r="BE1687" s="767" t="s">
        <v>2179</v>
      </c>
      <c r="BF1687" s="804" t="s">
        <v>947</v>
      </c>
      <c r="BG1687" s="746" t="s">
        <v>737</v>
      </c>
      <c r="BH1687" s="746"/>
      <c r="BI1687" s="747"/>
    </row>
    <row r="1688" spans="1:61" ht="40.15" customHeight="1">
      <c r="A1688" s="795">
        <v>160014924</v>
      </c>
      <c r="B1688" s="742">
        <v>16</v>
      </c>
      <c r="C1688" s="727" t="s">
        <v>926</v>
      </c>
      <c r="D1688" s="727"/>
      <c r="E1688" s="797" t="s">
        <v>927</v>
      </c>
      <c r="F1688" s="798"/>
      <c r="G1688" s="791" t="s">
        <v>747</v>
      </c>
      <c r="H1688" s="791" t="s">
        <v>748</v>
      </c>
      <c r="I1688" s="773">
        <v>500</v>
      </c>
      <c r="J1688" s="734" t="s">
        <v>749</v>
      </c>
      <c r="K1688" s="769" t="s">
        <v>12268</v>
      </c>
      <c r="L1688" s="800">
        <v>160009908</v>
      </c>
      <c r="M1688" s="733" t="s">
        <v>12249</v>
      </c>
      <c r="N1688" s="769" t="s">
        <v>12249</v>
      </c>
      <c r="O1688" s="734" t="s">
        <v>12269</v>
      </c>
      <c r="P1688" s="734"/>
      <c r="Q1688" s="734"/>
      <c r="R1688" s="736">
        <v>16340</v>
      </c>
      <c r="S1688" s="734" t="s">
        <v>940</v>
      </c>
      <c r="T1688" s="728" t="s">
        <v>722</v>
      </c>
      <c r="U1688" s="737" t="s">
        <v>12270</v>
      </c>
      <c r="V1688" s="734" t="s">
        <v>813</v>
      </c>
      <c r="W1688" s="734" t="s">
        <v>8138</v>
      </c>
      <c r="X1688" s="734" t="s">
        <v>2574</v>
      </c>
      <c r="Y1688" s="734" t="s">
        <v>12266</v>
      </c>
      <c r="Z1688" s="734" t="s">
        <v>12271</v>
      </c>
      <c r="AA1688" s="801"/>
      <c r="AB1688" s="734" t="s">
        <v>12257</v>
      </c>
      <c r="AC1688" s="734" t="s">
        <v>12258</v>
      </c>
      <c r="AD1688" s="734">
        <v>16025</v>
      </c>
      <c r="AE1688" s="734" t="s">
        <v>2108</v>
      </c>
      <c r="AF1688" s="734" t="s">
        <v>12259</v>
      </c>
      <c r="AG1688" s="734"/>
      <c r="AH1688" s="734"/>
      <c r="AI1688" s="734"/>
      <c r="AJ1688" s="734"/>
      <c r="AK1688" s="734"/>
      <c r="AL1688" s="734"/>
      <c r="AM1688" s="802"/>
      <c r="AN1688" s="738"/>
      <c r="AO1688" s="739"/>
      <c r="AP1688" s="691" t="s">
        <v>734</v>
      </c>
      <c r="AQ1688" s="712" t="s">
        <v>734</v>
      </c>
      <c r="AR1688" s="742" t="s">
        <v>1757</v>
      </c>
      <c r="AS1688" s="742" t="s">
        <v>12260</v>
      </c>
      <c r="AT1688" s="712"/>
      <c r="AU1688" s="743">
        <v>44866</v>
      </c>
      <c r="AV1688" s="743">
        <v>46691</v>
      </c>
      <c r="AW1688" s="744">
        <v>16</v>
      </c>
      <c r="AX1688" s="803">
        <v>44926</v>
      </c>
      <c r="AY1688" s="742" t="s">
        <v>12261</v>
      </c>
      <c r="AZ1688" s="742" t="s">
        <v>734</v>
      </c>
      <c r="BA1688" s="734"/>
      <c r="BB1688" s="734"/>
      <c r="BC1688" s="734"/>
      <c r="BD1688" s="734"/>
      <c r="BE1688" s="767" t="s">
        <v>2179</v>
      </c>
      <c r="BF1688" s="804" t="s">
        <v>947</v>
      </c>
      <c r="BG1688" s="746" t="s">
        <v>737</v>
      </c>
      <c r="BH1688" s="746"/>
      <c r="BI1688" s="747"/>
    </row>
    <row r="1689" spans="1:61" ht="40.15" customHeight="1">
      <c r="A1689" s="795">
        <v>160016168</v>
      </c>
      <c r="B1689" s="742">
        <v>16</v>
      </c>
      <c r="C1689" s="727" t="s">
        <v>926</v>
      </c>
      <c r="D1689" s="727"/>
      <c r="E1689" s="797" t="s">
        <v>927</v>
      </c>
      <c r="F1689" s="798"/>
      <c r="G1689" s="734" t="s">
        <v>769</v>
      </c>
      <c r="H1689" s="734" t="s">
        <v>770</v>
      </c>
      <c r="I1689" s="773">
        <v>354</v>
      </c>
      <c r="J1689" s="734" t="s">
        <v>771</v>
      </c>
      <c r="K1689" s="769" t="s">
        <v>12272</v>
      </c>
      <c r="L1689" s="800">
        <v>160009908</v>
      </c>
      <c r="M1689" s="733" t="s">
        <v>12249</v>
      </c>
      <c r="N1689" s="769" t="s">
        <v>12249</v>
      </c>
      <c r="O1689" s="734" t="s">
        <v>12273</v>
      </c>
      <c r="P1689" s="734" t="s">
        <v>1381</v>
      </c>
      <c r="Q1689" s="734"/>
      <c r="R1689" s="734">
        <v>16800</v>
      </c>
      <c r="S1689" s="734" t="s">
        <v>932</v>
      </c>
      <c r="T1689" s="728" t="s">
        <v>722</v>
      </c>
      <c r="U1689" s="737" t="s">
        <v>12274</v>
      </c>
      <c r="V1689" s="734" t="s">
        <v>813</v>
      </c>
      <c r="W1689" s="734" t="s">
        <v>8138</v>
      </c>
      <c r="X1689" s="734" t="s">
        <v>2574</v>
      </c>
      <c r="Y1689" s="734" t="s">
        <v>12266</v>
      </c>
      <c r="Z1689" s="734" t="s">
        <v>12275</v>
      </c>
      <c r="AA1689" s="801" t="s">
        <v>12276</v>
      </c>
      <c r="AB1689" s="734" t="s">
        <v>12257</v>
      </c>
      <c r="AC1689" s="734" t="s">
        <v>12258</v>
      </c>
      <c r="AD1689" s="734">
        <v>16025</v>
      </c>
      <c r="AE1689" s="734" t="s">
        <v>2108</v>
      </c>
      <c r="AF1689" s="734" t="s">
        <v>12277</v>
      </c>
      <c r="AG1689" s="734"/>
      <c r="AH1689" s="734"/>
      <c r="AI1689" s="734"/>
      <c r="AJ1689" s="734"/>
      <c r="AK1689" s="734"/>
      <c r="AL1689" s="734"/>
      <c r="AM1689" s="802"/>
      <c r="AN1689" s="738"/>
      <c r="AO1689" s="772"/>
      <c r="AP1689" s="789" t="s">
        <v>734</v>
      </c>
      <c r="AQ1689" s="712" t="s">
        <v>734</v>
      </c>
      <c r="AR1689" s="742" t="s">
        <v>1757</v>
      </c>
      <c r="AS1689" s="742" t="s">
        <v>12260</v>
      </c>
      <c r="AT1689" s="810" t="s">
        <v>943</v>
      </c>
      <c r="AU1689" s="743">
        <v>44866</v>
      </c>
      <c r="AV1689" s="743">
        <v>46691</v>
      </c>
      <c r="AW1689" s="744">
        <v>16</v>
      </c>
      <c r="AX1689" s="803">
        <v>44926</v>
      </c>
      <c r="AY1689" s="742" t="s">
        <v>12261</v>
      </c>
      <c r="AZ1689" s="742" t="s">
        <v>734</v>
      </c>
      <c r="BA1689" s="734" t="s">
        <v>778</v>
      </c>
      <c r="BB1689" s="734" t="s">
        <v>12278</v>
      </c>
      <c r="BC1689" s="734"/>
      <c r="BD1689" s="734"/>
      <c r="BE1689" s="767" t="s">
        <v>2179</v>
      </c>
      <c r="BF1689" s="804" t="s">
        <v>947</v>
      </c>
      <c r="BG1689" s="746" t="s">
        <v>737</v>
      </c>
      <c r="BH1689" s="746"/>
      <c r="BI1689" s="747"/>
    </row>
    <row r="1690" spans="1:61" ht="40.15" customHeight="1">
      <c r="A1690" s="749">
        <v>470012659</v>
      </c>
      <c r="B1690" s="849">
        <v>47</v>
      </c>
      <c r="C1690" s="727" t="s">
        <v>1787</v>
      </c>
      <c r="D1690" s="727"/>
      <c r="E1690" s="753" t="s">
        <v>1714</v>
      </c>
      <c r="F1690" s="753"/>
      <c r="G1690" s="736" t="s">
        <v>827</v>
      </c>
      <c r="H1690" s="754" t="s">
        <v>748</v>
      </c>
      <c r="I1690" s="770">
        <v>354</v>
      </c>
      <c r="J1690" s="771" t="s">
        <v>771</v>
      </c>
      <c r="K1690" s="757" t="s">
        <v>12279</v>
      </c>
      <c r="L1690" s="758">
        <v>470009598</v>
      </c>
      <c r="M1690" s="733" t="s">
        <v>12280</v>
      </c>
      <c r="N1690" s="769" t="s">
        <v>12280</v>
      </c>
      <c r="O1690" s="791" t="s">
        <v>12281</v>
      </c>
      <c r="P1690" s="760"/>
      <c r="Q1690" s="736"/>
      <c r="R1690" s="736">
        <v>47000</v>
      </c>
      <c r="S1690" s="761" t="s">
        <v>2245</v>
      </c>
      <c r="T1690" s="728" t="s">
        <v>722</v>
      </c>
      <c r="U1690" s="737" t="s">
        <v>12282</v>
      </c>
      <c r="V1690" s="736"/>
      <c r="W1690" s="736"/>
      <c r="X1690" s="736"/>
      <c r="Y1690" s="736"/>
      <c r="Z1690" s="736" t="s">
        <v>12283</v>
      </c>
      <c r="AA1690" s="736"/>
      <c r="AB1690" s="734" t="s">
        <v>12284</v>
      </c>
      <c r="AC1690" s="736" t="s">
        <v>12285</v>
      </c>
      <c r="AD1690" s="736">
        <v>47031</v>
      </c>
      <c r="AE1690" s="734" t="s">
        <v>12286</v>
      </c>
      <c r="AF1690" s="736" t="s">
        <v>5046</v>
      </c>
      <c r="AG1690" s="736"/>
      <c r="AH1690" s="736"/>
      <c r="AI1690" s="736"/>
      <c r="AJ1690" s="736"/>
      <c r="AK1690" s="736"/>
      <c r="AL1690" s="736"/>
      <c r="AM1690" s="763"/>
      <c r="AN1690" s="738"/>
      <c r="AO1690" s="764"/>
      <c r="AP1690" s="691" t="s">
        <v>737</v>
      </c>
      <c r="AQ1690" s="691" t="s">
        <v>737</v>
      </c>
      <c r="AR1690" s="691"/>
      <c r="AS1690" s="752"/>
      <c r="AT1690" s="691"/>
      <c r="AU1690" s="765" t="s">
        <v>763</v>
      </c>
      <c r="AV1690" s="765" t="s">
        <v>763</v>
      </c>
      <c r="AW1690" s="766" t="s">
        <v>763</v>
      </c>
      <c r="AX1690" s="765"/>
      <c r="AY1690" s="691"/>
      <c r="AZ1690" s="752"/>
      <c r="BA1690" s="734"/>
      <c r="BB1690" s="736"/>
      <c r="BC1690" s="736"/>
      <c r="BD1690" s="736"/>
      <c r="BE1690" s="734" t="s">
        <v>4700</v>
      </c>
      <c r="BF1690" s="794" t="s">
        <v>1723</v>
      </c>
      <c r="BG1690" s="746" t="s">
        <v>737</v>
      </c>
      <c r="BH1690" s="746"/>
      <c r="BI1690" s="747"/>
    </row>
    <row r="1691" spans="1:61" ht="40.15" customHeight="1">
      <c r="A1691" s="875">
        <v>190002188</v>
      </c>
      <c r="B1691" s="987">
        <v>19</v>
      </c>
      <c r="C1691" s="727" t="s">
        <v>857</v>
      </c>
      <c r="D1691" s="727"/>
      <c r="E1691" s="797" t="s">
        <v>858</v>
      </c>
      <c r="F1691" s="797"/>
      <c r="G1691" s="798" t="s">
        <v>747</v>
      </c>
      <c r="H1691" s="798" t="s">
        <v>748</v>
      </c>
      <c r="I1691" s="730">
        <v>500</v>
      </c>
      <c r="J1691" s="727" t="s">
        <v>749</v>
      </c>
      <c r="K1691" s="807" t="s">
        <v>12287</v>
      </c>
      <c r="L1691" s="877">
        <v>870016722</v>
      </c>
      <c r="M1691" s="733" t="s">
        <v>12288</v>
      </c>
      <c r="N1691" s="769" t="s">
        <v>12288</v>
      </c>
      <c r="O1691" s="734"/>
      <c r="P1691" s="734" t="s">
        <v>1401</v>
      </c>
      <c r="Q1691" s="798"/>
      <c r="R1691" s="736">
        <v>19290</v>
      </c>
      <c r="S1691" s="734" t="s">
        <v>10630</v>
      </c>
      <c r="T1691" s="728" t="s">
        <v>722</v>
      </c>
      <c r="U1691" s="737" t="s">
        <v>12289</v>
      </c>
      <c r="V1691" s="798" t="s">
        <v>724</v>
      </c>
      <c r="W1691" s="798" t="s">
        <v>12290</v>
      </c>
      <c r="X1691" s="798" t="s">
        <v>12291</v>
      </c>
      <c r="Y1691" s="798" t="s">
        <v>727</v>
      </c>
      <c r="Z1691" s="734" t="s">
        <v>12292</v>
      </c>
      <c r="AA1691" s="798"/>
      <c r="AB1691" s="734" t="s">
        <v>12293</v>
      </c>
      <c r="AC1691" s="734"/>
      <c r="AD1691" s="734">
        <v>87000</v>
      </c>
      <c r="AE1691" s="734" t="s">
        <v>1877</v>
      </c>
      <c r="AF1691" s="734" t="s">
        <v>12294</v>
      </c>
      <c r="AG1691" s="798"/>
      <c r="AH1691" s="798"/>
      <c r="AI1691" s="798"/>
      <c r="AJ1691" s="798"/>
      <c r="AK1691" s="798"/>
      <c r="AL1691" s="798"/>
      <c r="AM1691" s="738"/>
      <c r="AN1691" s="738"/>
      <c r="AO1691" s="739"/>
      <c r="AP1691" s="691" t="s">
        <v>734</v>
      </c>
      <c r="AQ1691" s="740" t="s">
        <v>737</v>
      </c>
      <c r="AR1691" s="691"/>
      <c r="AS1691" s="740"/>
      <c r="AT1691" s="740"/>
      <c r="AU1691" s="765" t="s">
        <v>763</v>
      </c>
      <c r="AV1691" s="765" t="s">
        <v>763</v>
      </c>
      <c r="AW1691" s="766" t="s">
        <v>763</v>
      </c>
      <c r="AX1691" s="772"/>
      <c r="AY1691" s="740"/>
      <c r="AZ1691" s="740"/>
      <c r="BA1691" s="734"/>
      <c r="BB1691" s="734"/>
      <c r="BC1691" s="798"/>
      <c r="BD1691" s="798"/>
      <c r="BE1691" s="798" t="s">
        <v>6576</v>
      </c>
      <c r="BF1691" s="804" t="s">
        <v>871</v>
      </c>
      <c r="BG1691" s="746" t="s">
        <v>734</v>
      </c>
      <c r="BH1691" s="746"/>
      <c r="BI1691" s="747"/>
    </row>
    <row r="1692" spans="1:61" ht="40.15" customHeight="1">
      <c r="A1692" s="875">
        <v>190011635</v>
      </c>
      <c r="B1692" s="987">
        <v>19</v>
      </c>
      <c r="C1692" s="727" t="s">
        <v>857</v>
      </c>
      <c r="D1692" s="727"/>
      <c r="E1692" s="797" t="s">
        <v>858</v>
      </c>
      <c r="F1692" s="797"/>
      <c r="G1692" s="798" t="s">
        <v>747</v>
      </c>
      <c r="H1692" s="798" t="s">
        <v>748</v>
      </c>
      <c r="I1692" s="730">
        <v>500</v>
      </c>
      <c r="J1692" s="727" t="s">
        <v>749</v>
      </c>
      <c r="K1692" s="807" t="s">
        <v>12295</v>
      </c>
      <c r="L1692" s="877">
        <v>870016722</v>
      </c>
      <c r="M1692" s="733" t="s">
        <v>12288</v>
      </c>
      <c r="N1692" s="769" t="s">
        <v>12288</v>
      </c>
      <c r="O1692" s="734" t="s">
        <v>12296</v>
      </c>
      <c r="P1692" s="734" t="s">
        <v>1401</v>
      </c>
      <c r="Q1692" s="798"/>
      <c r="R1692" s="736">
        <v>19410</v>
      </c>
      <c r="S1692" s="734" t="s">
        <v>12297</v>
      </c>
      <c r="T1692" s="728" t="s">
        <v>722</v>
      </c>
      <c r="U1692" s="737" t="s">
        <v>12298</v>
      </c>
      <c r="V1692" s="798" t="s">
        <v>813</v>
      </c>
      <c r="W1692" s="798" t="s">
        <v>12299</v>
      </c>
      <c r="X1692" s="798" t="s">
        <v>12300</v>
      </c>
      <c r="Y1692" s="798" t="s">
        <v>954</v>
      </c>
      <c r="Z1692" s="734" t="s">
        <v>12301</v>
      </c>
      <c r="AA1692" s="798"/>
      <c r="AB1692" s="734" t="s">
        <v>12293</v>
      </c>
      <c r="AC1692" s="734"/>
      <c r="AD1692" s="734">
        <v>87000</v>
      </c>
      <c r="AE1692" s="734" t="s">
        <v>1877</v>
      </c>
      <c r="AF1692" s="734" t="s">
        <v>12294</v>
      </c>
      <c r="AG1692" s="798"/>
      <c r="AH1692" s="798"/>
      <c r="AI1692" s="798"/>
      <c r="AJ1692" s="798"/>
      <c r="AK1692" s="798"/>
      <c r="AL1692" s="798"/>
      <c r="AM1692" s="738"/>
      <c r="AN1692" s="738"/>
      <c r="AO1692" s="739"/>
      <c r="AP1692" s="691" t="s">
        <v>734</v>
      </c>
      <c r="AQ1692" s="740" t="s">
        <v>737</v>
      </c>
      <c r="AR1692" s="691"/>
      <c r="AS1692" s="740"/>
      <c r="AT1692" s="740"/>
      <c r="AU1692" s="765" t="s">
        <v>763</v>
      </c>
      <c r="AV1692" s="765" t="s">
        <v>763</v>
      </c>
      <c r="AW1692" s="766" t="s">
        <v>763</v>
      </c>
      <c r="AX1692" s="772"/>
      <c r="AY1692" s="740"/>
      <c r="AZ1692" s="740"/>
      <c r="BA1692" s="734"/>
      <c r="BB1692" s="734"/>
      <c r="BC1692" s="798"/>
      <c r="BD1692" s="798"/>
      <c r="BE1692" s="798" t="s">
        <v>6576</v>
      </c>
      <c r="BF1692" s="804" t="s">
        <v>871</v>
      </c>
      <c r="BG1692" s="746" t="s">
        <v>734</v>
      </c>
      <c r="BH1692" s="746"/>
      <c r="BI1692" s="747"/>
    </row>
    <row r="1693" spans="1:61" ht="40.15" customHeight="1">
      <c r="A1693" s="795">
        <v>870001740</v>
      </c>
      <c r="B1693" s="901">
        <v>87</v>
      </c>
      <c r="C1693" s="727" t="s">
        <v>857</v>
      </c>
      <c r="D1693" s="727"/>
      <c r="E1693" s="797" t="s">
        <v>858</v>
      </c>
      <c r="F1693" s="797"/>
      <c r="G1693" s="791" t="s">
        <v>907</v>
      </c>
      <c r="H1693" s="791" t="s">
        <v>748</v>
      </c>
      <c r="I1693" s="730">
        <v>207</v>
      </c>
      <c r="J1693" s="727" t="s">
        <v>908</v>
      </c>
      <c r="K1693" s="769" t="s">
        <v>12302</v>
      </c>
      <c r="L1693" s="800">
        <v>870016722</v>
      </c>
      <c r="M1693" s="733" t="s">
        <v>12288</v>
      </c>
      <c r="N1693" s="769" t="s">
        <v>12288</v>
      </c>
      <c r="O1693" s="734" t="s">
        <v>12303</v>
      </c>
      <c r="P1693" s="734"/>
      <c r="Q1693" s="734"/>
      <c r="R1693" s="736">
        <v>87000</v>
      </c>
      <c r="S1693" s="734" t="s">
        <v>1877</v>
      </c>
      <c r="T1693" s="728" t="s">
        <v>722</v>
      </c>
      <c r="U1693" s="737" t="s">
        <v>12304</v>
      </c>
      <c r="V1693" s="734"/>
      <c r="W1693" s="734"/>
      <c r="X1693" s="734"/>
      <c r="Y1693" s="734"/>
      <c r="Z1693" s="734" t="s">
        <v>12305</v>
      </c>
      <c r="AA1693" s="801"/>
      <c r="AB1693" s="734" t="s">
        <v>12306</v>
      </c>
      <c r="AC1693" s="734"/>
      <c r="AD1693" s="734">
        <v>87000</v>
      </c>
      <c r="AE1693" s="734" t="s">
        <v>1877</v>
      </c>
      <c r="AF1693" s="734" t="s">
        <v>12294</v>
      </c>
      <c r="AG1693" s="734"/>
      <c r="AH1693" s="734"/>
      <c r="AI1693" s="734"/>
      <c r="AJ1693" s="734"/>
      <c r="AK1693" s="734"/>
      <c r="AL1693" s="734"/>
      <c r="AM1693" s="802"/>
      <c r="AN1693" s="738"/>
      <c r="AO1693" s="739"/>
      <c r="AP1693" s="740" t="s">
        <v>734</v>
      </c>
      <c r="AQ1693" s="712" t="s">
        <v>734</v>
      </c>
      <c r="AR1693" s="742" t="s">
        <v>748</v>
      </c>
      <c r="AS1693" s="742" t="s">
        <v>12307</v>
      </c>
      <c r="AT1693" s="712"/>
      <c r="AU1693" s="743">
        <v>44562</v>
      </c>
      <c r="AV1693" s="743">
        <v>46387</v>
      </c>
      <c r="AW1693" s="744">
        <v>87</v>
      </c>
      <c r="AX1693" s="803">
        <v>44926</v>
      </c>
      <c r="AY1693" s="742" t="s">
        <v>12308</v>
      </c>
      <c r="AZ1693" s="742"/>
      <c r="BA1693" s="734"/>
      <c r="BB1693" s="734"/>
      <c r="BC1693" s="734"/>
      <c r="BD1693" s="734"/>
      <c r="BE1693" s="798" t="s">
        <v>6576</v>
      </c>
      <c r="BF1693" s="804" t="s">
        <v>871</v>
      </c>
      <c r="BG1693" s="746" t="s">
        <v>734</v>
      </c>
      <c r="BH1693" s="746"/>
      <c r="BI1693" s="747"/>
    </row>
    <row r="1694" spans="1:61" ht="40.15" customHeight="1">
      <c r="A1694" s="795">
        <v>870003639</v>
      </c>
      <c r="B1694" s="901">
        <v>87</v>
      </c>
      <c r="C1694" s="727" t="s">
        <v>857</v>
      </c>
      <c r="D1694" s="727"/>
      <c r="E1694" s="797" t="s">
        <v>858</v>
      </c>
      <c r="F1694" s="797"/>
      <c r="G1694" s="791" t="s">
        <v>747</v>
      </c>
      <c r="H1694" s="791" t="s">
        <v>748</v>
      </c>
      <c r="I1694" s="773">
        <v>500</v>
      </c>
      <c r="J1694" s="734" t="s">
        <v>749</v>
      </c>
      <c r="K1694" s="769" t="s">
        <v>12309</v>
      </c>
      <c r="L1694" s="800">
        <v>870016722</v>
      </c>
      <c r="M1694" s="733" t="s">
        <v>12288</v>
      </c>
      <c r="N1694" s="769" t="s">
        <v>12288</v>
      </c>
      <c r="O1694" s="734" t="s">
        <v>12310</v>
      </c>
      <c r="P1694" s="734"/>
      <c r="Q1694" s="734"/>
      <c r="R1694" s="736">
        <v>87230</v>
      </c>
      <c r="S1694" s="734" t="s">
        <v>12311</v>
      </c>
      <c r="T1694" s="728" t="s">
        <v>722</v>
      </c>
      <c r="U1694" s="737" t="s">
        <v>12312</v>
      </c>
      <c r="V1694" s="734"/>
      <c r="W1694" s="734"/>
      <c r="X1694" s="734"/>
      <c r="Y1694" s="734"/>
      <c r="Z1694" s="734" t="s">
        <v>12313</v>
      </c>
      <c r="AA1694" s="801"/>
      <c r="AB1694" s="734" t="s">
        <v>12293</v>
      </c>
      <c r="AC1694" s="734"/>
      <c r="AD1694" s="734">
        <v>87000</v>
      </c>
      <c r="AE1694" s="734" t="s">
        <v>1877</v>
      </c>
      <c r="AF1694" s="734" t="s">
        <v>12294</v>
      </c>
      <c r="AG1694" s="734"/>
      <c r="AH1694" s="734"/>
      <c r="AI1694" s="734"/>
      <c r="AJ1694" s="734"/>
      <c r="AK1694" s="734"/>
      <c r="AL1694" s="734"/>
      <c r="AM1694" s="802"/>
      <c r="AN1694" s="738"/>
      <c r="AO1694" s="739"/>
      <c r="AP1694" s="691" t="s">
        <v>734</v>
      </c>
      <c r="AQ1694" s="712" t="s">
        <v>734</v>
      </c>
      <c r="AR1694" s="742" t="s">
        <v>748</v>
      </c>
      <c r="AS1694" s="742" t="s">
        <v>12307</v>
      </c>
      <c r="AT1694" s="712"/>
      <c r="AU1694" s="743">
        <v>44562</v>
      </c>
      <c r="AV1694" s="743">
        <v>46387</v>
      </c>
      <c r="AW1694" s="744">
        <v>87</v>
      </c>
      <c r="AX1694" s="803">
        <v>44926</v>
      </c>
      <c r="AY1694" s="742" t="s">
        <v>12308</v>
      </c>
      <c r="AZ1694" s="742"/>
      <c r="BA1694" s="734"/>
      <c r="BB1694" s="734"/>
      <c r="BC1694" s="734"/>
      <c r="BD1694" s="734"/>
      <c r="BE1694" s="798" t="s">
        <v>6576</v>
      </c>
      <c r="BF1694" s="804" t="s">
        <v>871</v>
      </c>
      <c r="BG1694" s="746" t="s">
        <v>734</v>
      </c>
      <c r="BH1694" s="746"/>
      <c r="BI1694" s="747"/>
    </row>
    <row r="1695" spans="1:61" ht="49.9" customHeight="1">
      <c r="A1695" s="795">
        <v>870003779</v>
      </c>
      <c r="B1695" s="901">
        <v>87</v>
      </c>
      <c r="C1695" s="727" t="s">
        <v>857</v>
      </c>
      <c r="D1695" s="727"/>
      <c r="E1695" s="797" t="s">
        <v>858</v>
      </c>
      <c r="F1695" s="797"/>
      <c r="G1695" s="791" t="s">
        <v>747</v>
      </c>
      <c r="H1695" s="791" t="s">
        <v>748</v>
      </c>
      <c r="I1695" s="773">
        <v>500</v>
      </c>
      <c r="J1695" s="734" t="s">
        <v>749</v>
      </c>
      <c r="K1695" s="769" t="s">
        <v>12314</v>
      </c>
      <c r="L1695" s="800">
        <v>870016722</v>
      </c>
      <c r="M1695" s="733" t="s">
        <v>12288</v>
      </c>
      <c r="N1695" s="769" t="s">
        <v>12288</v>
      </c>
      <c r="O1695" s="734" t="s">
        <v>12315</v>
      </c>
      <c r="P1695" s="734"/>
      <c r="Q1695" s="734"/>
      <c r="R1695" s="736">
        <v>87700</v>
      </c>
      <c r="S1695" s="734" t="s">
        <v>2772</v>
      </c>
      <c r="T1695" s="728" t="s">
        <v>722</v>
      </c>
      <c r="U1695" s="737" t="s">
        <v>12316</v>
      </c>
      <c r="V1695" s="734"/>
      <c r="W1695" s="734"/>
      <c r="X1695" s="734"/>
      <c r="Y1695" s="734"/>
      <c r="Z1695" s="734" t="s">
        <v>12317</v>
      </c>
      <c r="AA1695" s="801"/>
      <c r="AB1695" s="734" t="s">
        <v>12293</v>
      </c>
      <c r="AC1695" s="734"/>
      <c r="AD1695" s="734">
        <v>87000</v>
      </c>
      <c r="AE1695" s="734" t="s">
        <v>1877</v>
      </c>
      <c r="AF1695" s="734" t="s">
        <v>12294</v>
      </c>
      <c r="AG1695" s="734"/>
      <c r="AH1695" s="734"/>
      <c r="AI1695" s="734"/>
      <c r="AJ1695" s="734"/>
      <c r="AK1695" s="734"/>
      <c r="AL1695" s="734"/>
      <c r="AM1695" s="802"/>
      <c r="AN1695" s="738"/>
      <c r="AO1695" s="739"/>
      <c r="AP1695" s="691" t="s">
        <v>734</v>
      </c>
      <c r="AQ1695" s="712" t="s">
        <v>734</v>
      </c>
      <c r="AR1695" s="742" t="s">
        <v>748</v>
      </c>
      <c r="AS1695" s="742" t="s">
        <v>12307</v>
      </c>
      <c r="AT1695" s="712"/>
      <c r="AU1695" s="743">
        <v>44562</v>
      </c>
      <c r="AV1695" s="743">
        <v>46387</v>
      </c>
      <c r="AW1695" s="744">
        <v>87</v>
      </c>
      <c r="AX1695" s="803">
        <v>44926</v>
      </c>
      <c r="AY1695" s="742" t="s">
        <v>12308</v>
      </c>
      <c r="AZ1695" s="742"/>
      <c r="BA1695" s="734"/>
      <c r="BB1695" s="734"/>
      <c r="BC1695" s="734"/>
      <c r="BD1695" s="734"/>
      <c r="BE1695" s="798" t="s">
        <v>6576</v>
      </c>
      <c r="BF1695" s="804" t="s">
        <v>871</v>
      </c>
      <c r="BG1695" s="746" t="s">
        <v>734</v>
      </c>
      <c r="BH1695" s="746"/>
      <c r="BI1695" s="747"/>
    </row>
    <row r="1696" spans="1:61" ht="40.15" customHeight="1">
      <c r="A1696" s="795">
        <v>870014511</v>
      </c>
      <c r="B1696" s="901">
        <v>87</v>
      </c>
      <c r="C1696" s="727" t="s">
        <v>857</v>
      </c>
      <c r="D1696" s="727"/>
      <c r="E1696" s="797" t="s">
        <v>858</v>
      </c>
      <c r="F1696" s="797"/>
      <c r="G1696" s="791" t="s">
        <v>747</v>
      </c>
      <c r="H1696" s="791" t="s">
        <v>748</v>
      </c>
      <c r="I1696" s="773">
        <v>500</v>
      </c>
      <c r="J1696" s="734" t="s">
        <v>749</v>
      </c>
      <c r="K1696" s="769" t="s">
        <v>12318</v>
      </c>
      <c r="L1696" s="800">
        <v>870016722</v>
      </c>
      <c r="M1696" s="733" t="s">
        <v>12288</v>
      </c>
      <c r="N1696" s="769" t="s">
        <v>12288</v>
      </c>
      <c r="O1696" s="734" t="s">
        <v>12319</v>
      </c>
      <c r="P1696" s="734"/>
      <c r="Q1696" s="734"/>
      <c r="R1696" s="736">
        <v>87920</v>
      </c>
      <c r="S1696" s="734" t="s">
        <v>12320</v>
      </c>
      <c r="T1696" s="728" t="s">
        <v>722</v>
      </c>
      <c r="U1696" s="737" t="s">
        <v>12321</v>
      </c>
      <c r="V1696" s="734"/>
      <c r="W1696" s="734"/>
      <c r="X1696" s="734"/>
      <c r="Y1696" s="734"/>
      <c r="Z1696" s="734" t="s">
        <v>12322</v>
      </c>
      <c r="AA1696" s="801"/>
      <c r="AB1696" s="734" t="s">
        <v>12293</v>
      </c>
      <c r="AC1696" s="734"/>
      <c r="AD1696" s="734">
        <v>87000</v>
      </c>
      <c r="AE1696" s="734" t="s">
        <v>1877</v>
      </c>
      <c r="AF1696" s="734" t="s">
        <v>12294</v>
      </c>
      <c r="AG1696" s="734"/>
      <c r="AH1696" s="734"/>
      <c r="AI1696" s="734"/>
      <c r="AJ1696" s="734"/>
      <c r="AK1696" s="734"/>
      <c r="AL1696" s="734"/>
      <c r="AM1696" s="802"/>
      <c r="AN1696" s="738"/>
      <c r="AO1696" s="739"/>
      <c r="AP1696" s="691" t="s">
        <v>734</v>
      </c>
      <c r="AQ1696" s="712" t="s">
        <v>734</v>
      </c>
      <c r="AR1696" s="742" t="s">
        <v>748</v>
      </c>
      <c r="AS1696" s="742" t="s">
        <v>12307</v>
      </c>
      <c r="AT1696" s="712"/>
      <c r="AU1696" s="743">
        <v>44562</v>
      </c>
      <c r="AV1696" s="743">
        <v>46387</v>
      </c>
      <c r="AW1696" s="744">
        <v>87</v>
      </c>
      <c r="AX1696" s="803">
        <v>44926</v>
      </c>
      <c r="AY1696" s="742" t="s">
        <v>12308</v>
      </c>
      <c r="AZ1696" s="742"/>
      <c r="BA1696" s="734"/>
      <c r="BB1696" s="734"/>
      <c r="BC1696" s="734"/>
      <c r="BD1696" s="734"/>
      <c r="BE1696" s="798" t="s">
        <v>6576</v>
      </c>
      <c r="BF1696" s="804" t="s">
        <v>871</v>
      </c>
      <c r="BG1696" s="746" t="s">
        <v>734</v>
      </c>
      <c r="BH1696" s="746"/>
      <c r="BI1696" s="747"/>
    </row>
    <row r="1697" spans="1:61" ht="40.15" customHeight="1">
      <c r="A1697" s="795">
        <v>870016334</v>
      </c>
      <c r="B1697" s="796">
        <v>87</v>
      </c>
      <c r="C1697" s="727" t="s">
        <v>857</v>
      </c>
      <c r="D1697" s="727"/>
      <c r="E1697" s="797" t="s">
        <v>858</v>
      </c>
      <c r="F1697" s="797"/>
      <c r="G1697" s="734" t="s">
        <v>827</v>
      </c>
      <c r="H1697" s="798" t="s">
        <v>748</v>
      </c>
      <c r="I1697" s="773">
        <v>354</v>
      </c>
      <c r="J1697" s="734" t="s">
        <v>771</v>
      </c>
      <c r="K1697" s="769" t="s">
        <v>12323</v>
      </c>
      <c r="L1697" s="800">
        <v>870016722</v>
      </c>
      <c r="M1697" s="733" t="s">
        <v>12288</v>
      </c>
      <c r="N1697" s="769" t="s">
        <v>12288</v>
      </c>
      <c r="O1697" s="734" t="s">
        <v>12324</v>
      </c>
      <c r="P1697" s="734"/>
      <c r="Q1697" s="734"/>
      <c r="R1697" s="734">
        <v>87000</v>
      </c>
      <c r="S1697" s="734" t="s">
        <v>1877</v>
      </c>
      <c r="T1697" s="728" t="s">
        <v>722</v>
      </c>
      <c r="U1697" s="737" t="s">
        <v>12325</v>
      </c>
      <c r="V1697" s="734"/>
      <c r="W1697" s="734"/>
      <c r="X1697" s="734"/>
      <c r="Y1697" s="734"/>
      <c r="Z1697" s="734" t="s">
        <v>12326</v>
      </c>
      <c r="AA1697" s="801"/>
      <c r="AB1697" s="734" t="s">
        <v>12293</v>
      </c>
      <c r="AC1697" s="734"/>
      <c r="AD1697" s="734">
        <v>87000</v>
      </c>
      <c r="AE1697" s="734" t="s">
        <v>1877</v>
      </c>
      <c r="AF1697" s="734" t="s">
        <v>12294</v>
      </c>
      <c r="AG1697" s="734"/>
      <c r="AH1697" s="734"/>
      <c r="AI1697" s="734"/>
      <c r="AJ1697" s="734"/>
      <c r="AK1697" s="734"/>
      <c r="AL1697" s="734"/>
      <c r="AM1697" s="802"/>
      <c r="AN1697" s="738"/>
      <c r="AO1697" s="764"/>
      <c r="AP1697" s="691" t="s">
        <v>737</v>
      </c>
      <c r="AQ1697" s="740" t="s">
        <v>737</v>
      </c>
      <c r="AR1697" s="691"/>
      <c r="AS1697" s="691"/>
      <c r="AT1697" s="740"/>
      <c r="AU1697" s="765" t="s">
        <v>763</v>
      </c>
      <c r="AV1697" s="765" t="s">
        <v>763</v>
      </c>
      <c r="AW1697" s="766" t="s">
        <v>763</v>
      </c>
      <c r="AX1697" s="739"/>
      <c r="AY1697" s="691"/>
      <c r="AZ1697" s="691"/>
      <c r="BA1697" s="734" t="s">
        <v>778</v>
      </c>
      <c r="BB1697" s="734"/>
      <c r="BC1697" s="734"/>
      <c r="BD1697" s="734"/>
      <c r="BE1697" s="798" t="s">
        <v>6576</v>
      </c>
      <c r="BF1697" s="804" t="s">
        <v>871</v>
      </c>
      <c r="BG1697" s="746" t="s">
        <v>734</v>
      </c>
      <c r="BH1697" s="746"/>
      <c r="BI1697" s="747"/>
    </row>
    <row r="1698" spans="1:61" ht="40.15" customHeight="1">
      <c r="A1698" s="795">
        <v>870016359</v>
      </c>
      <c r="B1698" s="901">
        <v>87</v>
      </c>
      <c r="C1698" s="727" t="s">
        <v>857</v>
      </c>
      <c r="D1698" s="727"/>
      <c r="E1698" s="797" t="s">
        <v>858</v>
      </c>
      <c r="F1698" s="797"/>
      <c r="G1698" s="791" t="s">
        <v>747</v>
      </c>
      <c r="H1698" s="791" t="s">
        <v>748</v>
      </c>
      <c r="I1698" s="773">
        <v>500</v>
      </c>
      <c r="J1698" s="734" t="s">
        <v>749</v>
      </c>
      <c r="K1698" s="799" t="s">
        <v>12327</v>
      </c>
      <c r="L1698" s="800">
        <v>870016722</v>
      </c>
      <c r="M1698" s="733" t="s">
        <v>12288</v>
      </c>
      <c r="N1698" s="769" t="s">
        <v>12288</v>
      </c>
      <c r="O1698" s="734" t="s">
        <v>12328</v>
      </c>
      <c r="P1698" s="734" t="s">
        <v>12329</v>
      </c>
      <c r="Q1698" s="734"/>
      <c r="R1698" s="736">
        <v>87100</v>
      </c>
      <c r="S1698" s="734" t="s">
        <v>1893</v>
      </c>
      <c r="T1698" s="728" t="s">
        <v>722</v>
      </c>
      <c r="U1698" s="737" t="s">
        <v>12330</v>
      </c>
      <c r="V1698" s="734"/>
      <c r="W1698" s="734"/>
      <c r="X1698" s="734"/>
      <c r="Y1698" s="734"/>
      <c r="Z1698" s="734" t="s">
        <v>12331</v>
      </c>
      <c r="AA1698" s="801"/>
      <c r="AB1698" s="734" t="s">
        <v>12293</v>
      </c>
      <c r="AC1698" s="734"/>
      <c r="AD1698" s="734">
        <v>87000</v>
      </c>
      <c r="AE1698" s="734" t="s">
        <v>1877</v>
      </c>
      <c r="AF1698" s="734" t="s">
        <v>12294</v>
      </c>
      <c r="AG1698" s="734"/>
      <c r="AH1698" s="734"/>
      <c r="AI1698" s="734"/>
      <c r="AJ1698" s="734"/>
      <c r="AK1698" s="734"/>
      <c r="AL1698" s="734"/>
      <c r="AM1698" s="802"/>
      <c r="AN1698" s="738"/>
      <c r="AO1698" s="739"/>
      <c r="AP1698" s="691" t="s">
        <v>734</v>
      </c>
      <c r="AQ1698" s="712" t="s">
        <v>734</v>
      </c>
      <c r="AR1698" s="742" t="s">
        <v>748</v>
      </c>
      <c r="AS1698" s="742" t="s">
        <v>12307</v>
      </c>
      <c r="AT1698" s="712"/>
      <c r="AU1698" s="743">
        <v>44562</v>
      </c>
      <c r="AV1698" s="743">
        <v>46387</v>
      </c>
      <c r="AW1698" s="744">
        <v>87</v>
      </c>
      <c r="AX1698" s="803">
        <v>44926</v>
      </c>
      <c r="AY1698" s="742" t="s">
        <v>12308</v>
      </c>
      <c r="AZ1698" s="742"/>
      <c r="BA1698" s="734"/>
      <c r="BB1698" s="734"/>
      <c r="BC1698" s="734"/>
      <c r="BD1698" s="734"/>
      <c r="BE1698" s="798" t="s">
        <v>6576</v>
      </c>
      <c r="BF1698" s="804" t="s">
        <v>871</v>
      </c>
      <c r="BG1698" s="746" t="s">
        <v>734</v>
      </c>
      <c r="BH1698" s="746"/>
      <c r="BI1698" s="747"/>
    </row>
    <row r="1699" spans="1:61" ht="40.15" customHeight="1">
      <c r="A1699" s="795">
        <v>870017977</v>
      </c>
      <c r="B1699" s="901">
        <v>87</v>
      </c>
      <c r="C1699" s="727" t="s">
        <v>857</v>
      </c>
      <c r="D1699" s="727"/>
      <c r="E1699" s="797" t="s">
        <v>858</v>
      </c>
      <c r="F1699" s="797"/>
      <c r="G1699" s="791" t="s">
        <v>747</v>
      </c>
      <c r="H1699" s="791" t="s">
        <v>748</v>
      </c>
      <c r="I1699" s="773">
        <v>500</v>
      </c>
      <c r="J1699" s="734" t="s">
        <v>749</v>
      </c>
      <c r="K1699" s="769" t="s">
        <v>12332</v>
      </c>
      <c r="L1699" s="800">
        <v>870016722</v>
      </c>
      <c r="M1699" s="733" t="s">
        <v>12288</v>
      </c>
      <c r="N1699" s="769" t="s">
        <v>12288</v>
      </c>
      <c r="O1699" s="734" t="s">
        <v>12333</v>
      </c>
      <c r="P1699" s="734"/>
      <c r="Q1699" s="734"/>
      <c r="R1699" s="736">
        <v>87220</v>
      </c>
      <c r="S1699" s="734" t="s">
        <v>12334</v>
      </c>
      <c r="T1699" s="728" t="s">
        <v>722</v>
      </c>
      <c r="U1699" s="737" t="s">
        <v>12335</v>
      </c>
      <c r="V1699" s="734" t="s">
        <v>724</v>
      </c>
      <c r="W1699" s="734" t="s">
        <v>8091</v>
      </c>
      <c r="X1699" s="734" t="s">
        <v>12336</v>
      </c>
      <c r="Y1699" s="734" t="s">
        <v>727</v>
      </c>
      <c r="Z1699" s="734" t="s">
        <v>12337</v>
      </c>
      <c r="AA1699" s="801" t="s">
        <v>12338</v>
      </c>
      <c r="AB1699" s="734" t="s">
        <v>12293</v>
      </c>
      <c r="AC1699" s="734"/>
      <c r="AD1699" s="734">
        <v>87000</v>
      </c>
      <c r="AE1699" s="734" t="s">
        <v>1877</v>
      </c>
      <c r="AF1699" s="734" t="s">
        <v>12294</v>
      </c>
      <c r="AG1699" s="734"/>
      <c r="AH1699" s="734"/>
      <c r="AI1699" s="734"/>
      <c r="AJ1699" s="734"/>
      <c r="AK1699" s="734"/>
      <c r="AL1699" s="734"/>
      <c r="AM1699" s="802"/>
      <c r="AN1699" s="738"/>
      <c r="AO1699" s="739">
        <v>44105</v>
      </c>
      <c r="AP1699" s="691" t="s">
        <v>734</v>
      </c>
      <c r="AQ1699" s="712" t="s">
        <v>734</v>
      </c>
      <c r="AR1699" s="742" t="s">
        <v>748</v>
      </c>
      <c r="AS1699" s="742" t="s">
        <v>12307</v>
      </c>
      <c r="AT1699" s="712"/>
      <c r="AU1699" s="743">
        <v>44562</v>
      </c>
      <c r="AV1699" s="743">
        <v>46387</v>
      </c>
      <c r="AW1699" s="744">
        <v>87</v>
      </c>
      <c r="AX1699" s="803">
        <v>44926</v>
      </c>
      <c r="AY1699" s="742" t="s">
        <v>12308</v>
      </c>
      <c r="AZ1699" s="742"/>
      <c r="BA1699" s="734" t="s">
        <v>12339</v>
      </c>
      <c r="BB1699" s="734"/>
      <c r="BC1699" s="734"/>
      <c r="BD1699" s="734"/>
      <c r="BE1699" s="798" t="s">
        <v>6576</v>
      </c>
      <c r="BF1699" s="804" t="s">
        <v>871</v>
      </c>
      <c r="BG1699" s="746" t="s">
        <v>734</v>
      </c>
      <c r="BH1699" s="746"/>
      <c r="BI1699" s="747"/>
    </row>
    <row r="1700" spans="1:61" ht="42.6" customHeight="1">
      <c r="A1700" s="875">
        <v>860789932</v>
      </c>
      <c r="B1700" s="876">
        <v>86</v>
      </c>
      <c r="C1700" s="727" t="s">
        <v>1358</v>
      </c>
      <c r="D1700" s="727"/>
      <c r="E1700" s="728" t="s">
        <v>714</v>
      </c>
      <c r="F1700" s="728"/>
      <c r="G1700" s="798" t="s">
        <v>747</v>
      </c>
      <c r="H1700" s="798" t="s">
        <v>748</v>
      </c>
      <c r="I1700" s="730">
        <v>500</v>
      </c>
      <c r="J1700" s="727" t="s">
        <v>749</v>
      </c>
      <c r="K1700" s="807" t="s">
        <v>8805</v>
      </c>
      <c r="L1700" s="877">
        <v>860003037</v>
      </c>
      <c r="M1700" s="733" t="s">
        <v>12340</v>
      </c>
      <c r="N1700" s="881" t="s">
        <v>12341</v>
      </c>
      <c r="O1700" s="734" t="s">
        <v>12342</v>
      </c>
      <c r="P1700" s="734"/>
      <c r="Q1700" s="798"/>
      <c r="R1700" s="736">
        <v>86330</v>
      </c>
      <c r="S1700" s="734" t="s">
        <v>12343</v>
      </c>
      <c r="T1700" s="728" t="s">
        <v>2084</v>
      </c>
      <c r="U1700" s="737" t="s">
        <v>12344</v>
      </c>
      <c r="V1700" s="798"/>
      <c r="W1700" s="798"/>
      <c r="X1700" s="798"/>
      <c r="Y1700" s="798"/>
      <c r="Z1700" s="734" t="s">
        <v>12345</v>
      </c>
      <c r="AA1700" s="798"/>
      <c r="AB1700" s="734" t="s">
        <v>12342</v>
      </c>
      <c r="AC1700" s="734"/>
      <c r="AD1700" s="734">
        <v>86330</v>
      </c>
      <c r="AE1700" s="734" t="s">
        <v>12343</v>
      </c>
      <c r="AF1700" s="734" t="s">
        <v>12345</v>
      </c>
      <c r="AG1700" s="798"/>
      <c r="AH1700" s="798"/>
      <c r="AI1700" s="798"/>
      <c r="AJ1700" s="798"/>
      <c r="AK1700" s="798"/>
      <c r="AL1700" s="798"/>
      <c r="AM1700" s="738"/>
      <c r="AN1700" s="738"/>
      <c r="AO1700" s="739"/>
      <c r="AP1700" s="691" t="s">
        <v>734</v>
      </c>
      <c r="AQ1700" s="789" t="s">
        <v>737</v>
      </c>
      <c r="AR1700" s="790"/>
      <c r="AS1700" s="839"/>
      <c r="AT1700" s="730"/>
      <c r="AU1700" s="895"/>
      <c r="AV1700" s="895"/>
      <c r="AW1700" s="896"/>
      <c r="AX1700" s="1094"/>
      <c r="AY1700" s="839"/>
      <c r="AZ1700" s="839"/>
      <c r="BA1700" s="734"/>
      <c r="BB1700" s="773" t="s">
        <v>12346</v>
      </c>
      <c r="BC1700" s="734"/>
      <c r="BD1700" s="734"/>
      <c r="BE1700" s="845" t="s">
        <v>3176</v>
      </c>
      <c r="BF1700" s="723" t="s">
        <v>738</v>
      </c>
      <c r="BG1700" s="746" t="s">
        <v>737</v>
      </c>
      <c r="BH1700" s="746"/>
      <c r="BI1700" s="747"/>
    </row>
    <row r="1701" spans="1:61" ht="40.15" customHeight="1">
      <c r="A1701" s="875">
        <v>860006402</v>
      </c>
      <c r="B1701" s="876">
        <v>86</v>
      </c>
      <c r="C1701" s="727" t="s">
        <v>1358</v>
      </c>
      <c r="D1701" s="727"/>
      <c r="E1701" s="728" t="s">
        <v>714</v>
      </c>
      <c r="F1701" s="728"/>
      <c r="G1701" s="727" t="s">
        <v>747</v>
      </c>
      <c r="H1701" s="727" t="s">
        <v>748</v>
      </c>
      <c r="I1701" s="727">
        <v>500</v>
      </c>
      <c r="J1701" s="727" t="s">
        <v>749</v>
      </c>
      <c r="K1701" s="807" t="s">
        <v>12347</v>
      </c>
      <c r="L1701" s="877">
        <v>870016722</v>
      </c>
      <c r="M1701" s="733" t="s">
        <v>12288</v>
      </c>
      <c r="N1701" s="769" t="s">
        <v>12288</v>
      </c>
      <c r="O1701" s="734" t="s">
        <v>12348</v>
      </c>
      <c r="P1701" s="734"/>
      <c r="Q1701" s="798"/>
      <c r="R1701" s="736">
        <v>86180</v>
      </c>
      <c r="S1701" s="734" t="s">
        <v>1908</v>
      </c>
      <c r="T1701" s="728" t="s">
        <v>722</v>
      </c>
      <c r="U1701" s="737" t="s">
        <v>12349</v>
      </c>
      <c r="V1701" s="798"/>
      <c r="W1701" s="798"/>
      <c r="X1701" s="798"/>
      <c r="Y1701" s="798"/>
      <c r="Z1701" s="734" t="s">
        <v>12350</v>
      </c>
      <c r="AA1701" s="798"/>
      <c r="AB1701" s="734" t="s">
        <v>12293</v>
      </c>
      <c r="AC1701" s="734"/>
      <c r="AD1701" s="734">
        <v>87000</v>
      </c>
      <c r="AE1701" s="734" t="s">
        <v>1877</v>
      </c>
      <c r="AF1701" s="734" t="s">
        <v>12294</v>
      </c>
      <c r="AG1701" s="798"/>
      <c r="AH1701" s="798"/>
      <c r="AI1701" s="798"/>
      <c r="AJ1701" s="798"/>
      <c r="AK1701" s="798"/>
      <c r="AL1701" s="798"/>
      <c r="AM1701" s="738"/>
      <c r="AN1701" s="738"/>
      <c r="AO1701" s="739"/>
      <c r="AP1701" s="691" t="s">
        <v>734</v>
      </c>
      <c r="AQ1701" s="740" t="s">
        <v>737</v>
      </c>
      <c r="AR1701" s="691"/>
      <c r="AS1701" s="740"/>
      <c r="AT1701" s="798" t="s">
        <v>12351</v>
      </c>
      <c r="AU1701" s="765"/>
      <c r="AV1701" s="765"/>
      <c r="AW1701" s="766"/>
      <c r="AX1701" s="772"/>
      <c r="AY1701" s="740"/>
      <c r="AZ1701" s="740"/>
      <c r="BA1701" s="734" t="s">
        <v>12352</v>
      </c>
      <c r="BB1701" s="734" t="s">
        <v>12353</v>
      </c>
      <c r="BC1701" s="734"/>
      <c r="BD1701" s="734"/>
      <c r="BE1701" s="845" t="s">
        <v>3176</v>
      </c>
      <c r="BF1701" s="723" t="s">
        <v>738</v>
      </c>
      <c r="BG1701" s="790" t="s">
        <v>12354</v>
      </c>
      <c r="BH1701" s="746"/>
      <c r="BI1701" s="747"/>
    </row>
    <row r="1702" spans="1:61" ht="40.15" customHeight="1">
      <c r="A1702" s="875">
        <v>860006469</v>
      </c>
      <c r="B1702" s="876">
        <v>86</v>
      </c>
      <c r="C1702" s="727" t="s">
        <v>1358</v>
      </c>
      <c r="D1702" s="727"/>
      <c r="E1702" s="728" t="s">
        <v>714</v>
      </c>
      <c r="F1702" s="728"/>
      <c r="G1702" s="727" t="s">
        <v>747</v>
      </c>
      <c r="H1702" s="727" t="s">
        <v>748</v>
      </c>
      <c r="I1702" s="727">
        <v>500</v>
      </c>
      <c r="J1702" s="727" t="s">
        <v>749</v>
      </c>
      <c r="K1702" s="807" t="s">
        <v>12355</v>
      </c>
      <c r="L1702" s="877">
        <v>870016722</v>
      </c>
      <c r="M1702" s="733" t="s">
        <v>12288</v>
      </c>
      <c r="N1702" s="769" t="s">
        <v>12288</v>
      </c>
      <c r="O1702" s="734" t="s">
        <v>12356</v>
      </c>
      <c r="P1702" s="734"/>
      <c r="Q1702" s="798"/>
      <c r="R1702" s="736">
        <v>86550</v>
      </c>
      <c r="S1702" s="734" t="s">
        <v>7319</v>
      </c>
      <c r="T1702" s="728" t="s">
        <v>722</v>
      </c>
      <c r="U1702" s="737" t="s">
        <v>12349</v>
      </c>
      <c r="V1702" s="798"/>
      <c r="W1702" s="798"/>
      <c r="X1702" s="798"/>
      <c r="Y1702" s="798"/>
      <c r="Z1702" s="734" t="s">
        <v>12357</v>
      </c>
      <c r="AA1702" s="798"/>
      <c r="AB1702" s="734" t="s">
        <v>12293</v>
      </c>
      <c r="AC1702" s="734"/>
      <c r="AD1702" s="734">
        <v>87000</v>
      </c>
      <c r="AE1702" s="734" t="s">
        <v>1877</v>
      </c>
      <c r="AF1702" s="734" t="s">
        <v>12294</v>
      </c>
      <c r="AG1702" s="798"/>
      <c r="AH1702" s="798"/>
      <c r="AI1702" s="798"/>
      <c r="AJ1702" s="798"/>
      <c r="AK1702" s="798"/>
      <c r="AL1702" s="798"/>
      <c r="AM1702" s="738"/>
      <c r="AN1702" s="738"/>
      <c r="AO1702" s="739"/>
      <c r="AP1702" s="691" t="s">
        <v>734</v>
      </c>
      <c r="AQ1702" s="740" t="s">
        <v>737</v>
      </c>
      <c r="AR1702" s="691"/>
      <c r="AS1702" s="740"/>
      <c r="AT1702" s="798" t="s">
        <v>12351</v>
      </c>
      <c r="AU1702" s="765"/>
      <c r="AV1702" s="765"/>
      <c r="AW1702" s="766"/>
      <c r="AX1702" s="772"/>
      <c r="AY1702" s="740"/>
      <c r="AZ1702" s="740"/>
      <c r="BA1702" s="734" t="s">
        <v>12352</v>
      </c>
      <c r="BB1702" s="734" t="s">
        <v>12358</v>
      </c>
      <c r="BC1702" s="734"/>
      <c r="BD1702" s="734"/>
      <c r="BE1702" s="845" t="s">
        <v>3176</v>
      </c>
      <c r="BF1702" s="723" t="s">
        <v>738</v>
      </c>
      <c r="BG1702" s="790" t="s">
        <v>12354</v>
      </c>
      <c r="BH1702" s="746"/>
      <c r="BI1702" s="747"/>
    </row>
    <row r="1703" spans="1:61" ht="40.15" customHeight="1">
      <c r="A1703" s="725">
        <v>860011915</v>
      </c>
      <c r="B1703" s="726">
        <v>86</v>
      </c>
      <c r="C1703" s="727" t="s">
        <v>1358</v>
      </c>
      <c r="D1703" s="727"/>
      <c r="E1703" s="728" t="s">
        <v>714</v>
      </c>
      <c r="F1703" s="728"/>
      <c r="G1703" s="1099" t="s">
        <v>715</v>
      </c>
      <c r="H1703" s="1099" t="s">
        <v>715</v>
      </c>
      <c r="I1703" s="727">
        <v>445</v>
      </c>
      <c r="J1703" s="727" t="s">
        <v>1023</v>
      </c>
      <c r="K1703" s="731" t="s">
        <v>12359</v>
      </c>
      <c r="L1703" s="877">
        <v>870016722</v>
      </c>
      <c r="M1703" s="733" t="s">
        <v>12288</v>
      </c>
      <c r="N1703" s="769" t="s">
        <v>12288</v>
      </c>
      <c r="O1703" s="734" t="s">
        <v>12360</v>
      </c>
      <c r="P1703" s="734" t="s">
        <v>4801</v>
      </c>
      <c r="Q1703" s="735"/>
      <c r="R1703" s="736">
        <v>86005</v>
      </c>
      <c r="S1703" s="734" t="s">
        <v>6368</v>
      </c>
      <c r="T1703" s="728" t="s">
        <v>722</v>
      </c>
      <c r="U1703" s="737" t="s">
        <v>12361</v>
      </c>
      <c r="V1703" s="735"/>
      <c r="W1703" s="735"/>
      <c r="X1703" s="735"/>
      <c r="Y1703" s="735"/>
      <c r="Z1703" s="734" t="s">
        <v>10901</v>
      </c>
      <c r="AA1703" s="735"/>
      <c r="AB1703" s="734" t="s">
        <v>12293</v>
      </c>
      <c r="AC1703" s="734"/>
      <c r="AD1703" s="734">
        <v>87000</v>
      </c>
      <c r="AE1703" s="734" t="s">
        <v>1877</v>
      </c>
      <c r="AF1703" s="734" t="s">
        <v>12294</v>
      </c>
      <c r="AG1703" s="735"/>
      <c r="AH1703" s="735"/>
      <c r="AI1703" s="735"/>
      <c r="AJ1703" s="735"/>
      <c r="AK1703" s="735"/>
      <c r="AL1703" s="735"/>
      <c r="AM1703" s="738"/>
      <c r="AN1703" s="738"/>
      <c r="AO1703" s="739"/>
      <c r="AP1703" s="691" t="s">
        <v>734</v>
      </c>
      <c r="AQ1703" s="740" t="s">
        <v>737</v>
      </c>
      <c r="AR1703" s="691"/>
      <c r="AS1703" s="740"/>
      <c r="AT1703" s="798" t="s">
        <v>12351</v>
      </c>
      <c r="AU1703" s="765"/>
      <c r="AV1703" s="765"/>
      <c r="AW1703" s="766"/>
      <c r="AX1703" s="772"/>
      <c r="AY1703" s="740"/>
      <c r="AZ1703" s="740"/>
      <c r="BA1703" s="734" t="s">
        <v>12352</v>
      </c>
      <c r="BB1703" s="734" t="s">
        <v>12358</v>
      </c>
      <c r="BC1703" s="735"/>
      <c r="BD1703" s="734"/>
      <c r="BE1703" s="845" t="s">
        <v>3176</v>
      </c>
      <c r="BF1703" s="723" t="s">
        <v>738</v>
      </c>
      <c r="BG1703" s="790" t="s">
        <v>12354</v>
      </c>
      <c r="BH1703" s="746"/>
      <c r="BI1703" s="747"/>
    </row>
    <row r="1704" spans="1:61" ht="40.15" customHeight="1">
      <c r="A1704" s="875">
        <v>860012673</v>
      </c>
      <c r="B1704" s="876">
        <v>86</v>
      </c>
      <c r="C1704" s="727" t="s">
        <v>1358</v>
      </c>
      <c r="D1704" s="727"/>
      <c r="E1704" s="728" t="s">
        <v>714</v>
      </c>
      <c r="F1704" s="728"/>
      <c r="G1704" s="727" t="s">
        <v>747</v>
      </c>
      <c r="H1704" s="727" t="s">
        <v>748</v>
      </c>
      <c r="I1704" s="727">
        <v>500</v>
      </c>
      <c r="J1704" s="727" t="s">
        <v>749</v>
      </c>
      <c r="K1704" s="807" t="s">
        <v>12362</v>
      </c>
      <c r="L1704" s="877">
        <v>870016722</v>
      </c>
      <c r="M1704" s="733" t="s">
        <v>12288</v>
      </c>
      <c r="N1704" s="769" t="s">
        <v>12288</v>
      </c>
      <c r="O1704" s="734" t="s">
        <v>12363</v>
      </c>
      <c r="P1704" s="734"/>
      <c r="Q1704" s="798"/>
      <c r="R1704" s="736">
        <v>86550</v>
      </c>
      <c r="S1704" s="734" t="s">
        <v>7319</v>
      </c>
      <c r="T1704" s="728" t="s">
        <v>722</v>
      </c>
      <c r="U1704" s="737" t="s">
        <v>12364</v>
      </c>
      <c r="V1704" s="798"/>
      <c r="W1704" s="798"/>
      <c r="X1704" s="798"/>
      <c r="Y1704" s="798"/>
      <c r="Z1704" s="734" t="s">
        <v>12365</v>
      </c>
      <c r="AA1704" s="798"/>
      <c r="AB1704" s="734" t="s">
        <v>12293</v>
      </c>
      <c r="AC1704" s="734"/>
      <c r="AD1704" s="734">
        <v>87000</v>
      </c>
      <c r="AE1704" s="734" t="s">
        <v>1877</v>
      </c>
      <c r="AF1704" s="734" t="s">
        <v>12294</v>
      </c>
      <c r="AG1704" s="798"/>
      <c r="AH1704" s="798"/>
      <c r="AI1704" s="798"/>
      <c r="AJ1704" s="798"/>
      <c r="AK1704" s="798"/>
      <c r="AL1704" s="798"/>
      <c r="AM1704" s="738"/>
      <c r="AN1704" s="738"/>
      <c r="AO1704" s="739"/>
      <c r="AP1704" s="691" t="s">
        <v>734</v>
      </c>
      <c r="AQ1704" s="740" t="s">
        <v>737</v>
      </c>
      <c r="AR1704" s="691"/>
      <c r="AS1704" s="740"/>
      <c r="AT1704" s="798" t="s">
        <v>12351</v>
      </c>
      <c r="AU1704" s="765"/>
      <c r="AV1704" s="765"/>
      <c r="AW1704" s="766"/>
      <c r="AX1704" s="772"/>
      <c r="AY1704" s="740"/>
      <c r="AZ1704" s="740"/>
      <c r="BA1704" s="734" t="s">
        <v>12352</v>
      </c>
      <c r="BB1704" s="734" t="s">
        <v>12358</v>
      </c>
      <c r="BC1704" s="734"/>
      <c r="BD1704" s="734"/>
      <c r="BE1704" s="845" t="s">
        <v>3176</v>
      </c>
      <c r="BF1704" s="723" t="s">
        <v>738</v>
      </c>
      <c r="BG1704" s="790" t="s">
        <v>12354</v>
      </c>
      <c r="BH1704" s="746"/>
      <c r="BI1704" s="747"/>
    </row>
    <row r="1705" spans="1:61" ht="40.15" customHeight="1">
      <c r="A1705" s="725">
        <v>860784586</v>
      </c>
      <c r="B1705" s="726">
        <v>86</v>
      </c>
      <c r="C1705" s="727" t="s">
        <v>1358</v>
      </c>
      <c r="D1705" s="727"/>
      <c r="E1705" s="728" t="s">
        <v>714</v>
      </c>
      <c r="F1705" s="728"/>
      <c r="G1705" s="727" t="s">
        <v>769</v>
      </c>
      <c r="H1705" s="727" t="s">
        <v>770</v>
      </c>
      <c r="I1705" s="727">
        <v>354</v>
      </c>
      <c r="J1705" s="727" t="s">
        <v>771</v>
      </c>
      <c r="K1705" s="731" t="s">
        <v>12366</v>
      </c>
      <c r="L1705" s="877">
        <v>870016722</v>
      </c>
      <c r="M1705" s="733" t="s">
        <v>12288</v>
      </c>
      <c r="N1705" s="769" t="s">
        <v>12288</v>
      </c>
      <c r="O1705" s="734" t="s">
        <v>12367</v>
      </c>
      <c r="P1705" s="734" t="s">
        <v>4801</v>
      </c>
      <c r="Q1705" s="735"/>
      <c r="R1705" s="734">
        <v>86005</v>
      </c>
      <c r="S1705" s="734" t="s">
        <v>6368</v>
      </c>
      <c r="T1705" s="728" t="s">
        <v>722</v>
      </c>
      <c r="U1705" s="737" t="s">
        <v>12368</v>
      </c>
      <c r="V1705" s="730"/>
      <c r="W1705" s="861"/>
      <c r="X1705" s="861"/>
      <c r="Y1705" s="861"/>
      <c r="Z1705" s="734" t="s">
        <v>12369</v>
      </c>
      <c r="AA1705" s="861"/>
      <c r="AB1705" s="734" t="s">
        <v>12293</v>
      </c>
      <c r="AC1705" s="734"/>
      <c r="AD1705" s="734">
        <v>87000</v>
      </c>
      <c r="AE1705" s="734" t="s">
        <v>1877</v>
      </c>
      <c r="AF1705" s="734" t="s">
        <v>12294</v>
      </c>
      <c r="AG1705" s="735"/>
      <c r="AH1705" s="735"/>
      <c r="AI1705" s="735"/>
      <c r="AJ1705" s="735"/>
      <c r="AK1705" s="735"/>
      <c r="AL1705" s="735"/>
      <c r="AM1705" s="738"/>
      <c r="AN1705" s="738"/>
      <c r="AO1705" s="739"/>
      <c r="AP1705" s="691" t="s">
        <v>737</v>
      </c>
      <c r="AQ1705" s="862" t="s">
        <v>737</v>
      </c>
      <c r="AR1705" s="691"/>
      <c r="AS1705" s="862"/>
      <c r="AT1705" s="862"/>
      <c r="AU1705" s="765" t="s">
        <v>763</v>
      </c>
      <c r="AV1705" s="765" t="s">
        <v>763</v>
      </c>
      <c r="AW1705" s="766" t="s">
        <v>763</v>
      </c>
      <c r="AX1705" s="863"/>
      <c r="AY1705" s="862"/>
      <c r="AZ1705" s="862"/>
      <c r="BA1705" s="734" t="s">
        <v>12352</v>
      </c>
      <c r="BB1705" s="734" t="s">
        <v>12358</v>
      </c>
      <c r="BC1705" s="734"/>
      <c r="BD1705" s="734"/>
      <c r="BE1705" s="845" t="s">
        <v>3176</v>
      </c>
      <c r="BF1705" s="723" t="s">
        <v>738</v>
      </c>
      <c r="BG1705" s="790" t="s">
        <v>12354</v>
      </c>
      <c r="BH1705" s="746"/>
      <c r="BI1705" s="747"/>
    </row>
    <row r="1706" spans="1:61" ht="40.15" customHeight="1">
      <c r="A1706" s="795">
        <v>160002143</v>
      </c>
      <c r="B1706" s="742">
        <v>16</v>
      </c>
      <c r="C1706" s="727" t="s">
        <v>842</v>
      </c>
      <c r="D1706" s="727"/>
      <c r="E1706" s="797" t="s">
        <v>927</v>
      </c>
      <c r="F1706" s="798"/>
      <c r="G1706" s="791" t="s">
        <v>747</v>
      </c>
      <c r="H1706" s="791" t="s">
        <v>748</v>
      </c>
      <c r="I1706" s="773">
        <v>500</v>
      </c>
      <c r="J1706" s="734" t="s">
        <v>749</v>
      </c>
      <c r="K1706" s="799" t="s">
        <v>12370</v>
      </c>
      <c r="L1706" s="800">
        <v>340009349</v>
      </c>
      <c r="M1706" s="1113" t="s">
        <v>3797</v>
      </c>
      <c r="N1706" s="807" t="s">
        <v>3797</v>
      </c>
      <c r="O1706" s="734" t="s">
        <v>12371</v>
      </c>
      <c r="P1706" s="734"/>
      <c r="Q1706" s="734"/>
      <c r="R1706" s="736">
        <v>16410</v>
      </c>
      <c r="S1706" s="734" t="s">
        <v>12372</v>
      </c>
      <c r="T1706" s="728" t="s">
        <v>722</v>
      </c>
      <c r="U1706" s="737" t="s">
        <v>12373</v>
      </c>
      <c r="V1706" s="734"/>
      <c r="W1706" s="734"/>
      <c r="X1706" s="734"/>
      <c r="Y1706" s="734"/>
      <c r="Z1706" s="734" t="s">
        <v>12374</v>
      </c>
      <c r="AA1706" s="801"/>
      <c r="AB1706" s="734" t="s">
        <v>3496</v>
      </c>
      <c r="AC1706" s="734"/>
      <c r="AD1706" s="734">
        <v>34433</v>
      </c>
      <c r="AE1706" s="734" t="s">
        <v>12375</v>
      </c>
      <c r="AF1706" s="734" t="s">
        <v>12376</v>
      </c>
      <c r="AG1706" s="734"/>
      <c r="AH1706" s="734"/>
      <c r="AI1706" s="734"/>
      <c r="AJ1706" s="734"/>
      <c r="AK1706" s="734"/>
      <c r="AL1706" s="734"/>
      <c r="AM1706" s="802"/>
      <c r="AN1706" s="1114"/>
      <c r="AO1706" s="739"/>
      <c r="AP1706" s="691" t="s">
        <v>734</v>
      </c>
      <c r="AQ1706" s="712" t="s">
        <v>734</v>
      </c>
      <c r="AR1706" s="742" t="s">
        <v>748</v>
      </c>
      <c r="AS1706" s="742" t="s">
        <v>12377</v>
      </c>
      <c r="AT1706" s="718"/>
      <c r="AU1706" s="743">
        <v>45352</v>
      </c>
      <c r="AV1706" s="743" t="s">
        <v>12378</v>
      </c>
      <c r="AW1706" s="744">
        <v>16</v>
      </c>
      <c r="AX1706" s="803">
        <v>45748</v>
      </c>
      <c r="AY1706" s="742" t="s">
        <v>869</v>
      </c>
      <c r="AZ1706" s="742" t="s">
        <v>737</v>
      </c>
      <c r="BA1706" s="734"/>
      <c r="BB1706" s="734"/>
      <c r="BC1706" s="734"/>
      <c r="BD1706" s="734"/>
      <c r="BE1706" s="776" t="s">
        <v>6673</v>
      </c>
      <c r="BF1706" s="804" t="s">
        <v>947</v>
      </c>
      <c r="BG1706" s="746" t="s">
        <v>737</v>
      </c>
      <c r="BH1706" s="746"/>
      <c r="BI1706" s="747"/>
    </row>
    <row r="1707" spans="1:61" ht="37.9" customHeight="1">
      <c r="A1707" s="875">
        <v>860010883</v>
      </c>
      <c r="B1707" s="876">
        <v>86</v>
      </c>
      <c r="C1707" s="727" t="s">
        <v>713</v>
      </c>
      <c r="D1707" s="727"/>
      <c r="E1707" s="728" t="s">
        <v>714</v>
      </c>
      <c r="F1707" s="728"/>
      <c r="G1707" s="798" t="s">
        <v>747</v>
      </c>
      <c r="H1707" s="798" t="s">
        <v>748</v>
      </c>
      <c r="I1707" s="730">
        <v>500</v>
      </c>
      <c r="J1707" s="727" t="s">
        <v>749</v>
      </c>
      <c r="K1707" s="807" t="s">
        <v>12379</v>
      </c>
      <c r="L1707" s="877">
        <v>340009349</v>
      </c>
      <c r="M1707" s="1115" t="s">
        <v>3797</v>
      </c>
      <c r="N1707" s="807" t="s">
        <v>3797</v>
      </c>
      <c r="O1707" s="734" t="s">
        <v>12380</v>
      </c>
      <c r="P1707" s="734"/>
      <c r="Q1707" s="798"/>
      <c r="R1707" s="736">
        <v>86100</v>
      </c>
      <c r="S1707" s="734" t="s">
        <v>12381</v>
      </c>
      <c r="T1707" s="728" t="s">
        <v>722</v>
      </c>
      <c r="U1707" s="737" t="s">
        <v>12382</v>
      </c>
      <c r="V1707" s="736" t="s">
        <v>724</v>
      </c>
      <c r="W1707" s="798" t="s">
        <v>12383</v>
      </c>
      <c r="X1707" s="798" t="s">
        <v>1032</v>
      </c>
      <c r="Y1707" s="798" t="s">
        <v>727</v>
      </c>
      <c r="Z1707" s="734" t="s">
        <v>12384</v>
      </c>
      <c r="AA1707" s="798"/>
      <c r="AB1707" s="734" t="s">
        <v>3496</v>
      </c>
      <c r="AC1707" s="734"/>
      <c r="AD1707" s="734">
        <v>34433</v>
      </c>
      <c r="AE1707" s="734" t="s">
        <v>12375</v>
      </c>
      <c r="AF1707" s="734" t="s">
        <v>12376</v>
      </c>
      <c r="AG1707" s="798"/>
      <c r="AH1707" s="798"/>
      <c r="AI1707" s="798"/>
      <c r="AJ1707" s="798"/>
      <c r="AK1707" s="798"/>
      <c r="AL1707" s="798"/>
      <c r="AM1707" s="738"/>
      <c r="AN1707" s="738"/>
      <c r="AO1707" s="739"/>
      <c r="AP1707" s="691" t="s">
        <v>734</v>
      </c>
      <c r="AQ1707" s="810" t="s">
        <v>734</v>
      </c>
      <c r="AR1707" s="742" t="s">
        <v>748</v>
      </c>
      <c r="AS1707" s="810" t="s">
        <v>12385</v>
      </c>
      <c r="AT1707" s="810"/>
      <c r="AU1707" s="743">
        <v>43830</v>
      </c>
      <c r="AV1707" s="743">
        <v>45656</v>
      </c>
      <c r="AW1707" s="744">
        <v>86</v>
      </c>
      <c r="AX1707" s="811">
        <v>43830</v>
      </c>
      <c r="AY1707" s="810" t="s">
        <v>12386</v>
      </c>
      <c r="AZ1707" s="810" t="s">
        <v>734</v>
      </c>
      <c r="BA1707" s="734"/>
      <c r="BB1707" s="734"/>
      <c r="BC1707" s="734"/>
      <c r="BD1707" s="734"/>
      <c r="BE1707" s="798" t="s">
        <v>855</v>
      </c>
      <c r="BF1707" s="723" t="s">
        <v>738</v>
      </c>
      <c r="BG1707" s="746" t="s">
        <v>737</v>
      </c>
      <c r="BH1707" s="746"/>
      <c r="BI1707" s="747"/>
    </row>
    <row r="1708" spans="1:61" ht="40.15" customHeight="1">
      <c r="A1708" s="875">
        <v>860010974</v>
      </c>
      <c r="B1708" s="876">
        <v>86</v>
      </c>
      <c r="C1708" s="727" t="s">
        <v>713</v>
      </c>
      <c r="D1708" s="727"/>
      <c r="E1708" s="728" t="s">
        <v>714</v>
      </c>
      <c r="F1708" s="728"/>
      <c r="G1708" s="798" t="s">
        <v>747</v>
      </c>
      <c r="H1708" s="798" t="s">
        <v>748</v>
      </c>
      <c r="I1708" s="730">
        <v>500</v>
      </c>
      <c r="J1708" s="727" t="s">
        <v>749</v>
      </c>
      <c r="K1708" s="878" t="s">
        <v>12387</v>
      </c>
      <c r="L1708" s="877">
        <v>340009349</v>
      </c>
      <c r="M1708" s="1115" t="s">
        <v>3797</v>
      </c>
      <c r="N1708" s="807" t="s">
        <v>3797</v>
      </c>
      <c r="O1708" s="734" t="s">
        <v>12388</v>
      </c>
      <c r="P1708" s="734"/>
      <c r="Q1708" s="798"/>
      <c r="R1708" s="736">
        <v>86130</v>
      </c>
      <c r="S1708" s="734" t="s">
        <v>12389</v>
      </c>
      <c r="T1708" s="728" t="s">
        <v>722</v>
      </c>
      <c r="U1708" s="737" t="s">
        <v>12390</v>
      </c>
      <c r="V1708" s="736" t="s">
        <v>724</v>
      </c>
      <c r="W1708" s="798" t="s">
        <v>12383</v>
      </c>
      <c r="X1708" s="798" t="s">
        <v>1032</v>
      </c>
      <c r="Y1708" s="798" t="s">
        <v>727</v>
      </c>
      <c r="Z1708" s="734" t="s">
        <v>12391</v>
      </c>
      <c r="AA1708" s="798"/>
      <c r="AB1708" s="734" t="s">
        <v>3496</v>
      </c>
      <c r="AC1708" s="734"/>
      <c r="AD1708" s="734">
        <v>34433</v>
      </c>
      <c r="AE1708" s="734" t="s">
        <v>12375</v>
      </c>
      <c r="AF1708" s="734" t="s">
        <v>12376</v>
      </c>
      <c r="AG1708" s="798"/>
      <c r="AH1708" s="798"/>
      <c r="AI1708" s="798"/>
      <c r="AJ1708" s="798"/>
      <c r="AK1708" s="798"/>
      <c r="AL1708" s="798"/>
      <c r="AM1708" s="738"/>
      <c r="AN1708" s="738"/>
      <c r="AO1708" s="739"/>
      <c r="AP1708" s="691" t="s">
        <v>734</v>
      </c>
      <c r="AQ1708" s="810" t="s">
        <v>734</v>
      </c>
      <c r="AR1708" s="742" t="s">
        <v>748</v>
      </c>
      <c r="AS1708" s="810" t="s">
        <v>12385</v>
      </c>
      <c r="AT1708" s="810"/>
      <c r="AU1708" s="743">
        <v>43830</v>
      </c>
      <c r="AV1708" s="743">
        <v>45656</v>
      </c>
      <c r="AW1708" s="744">
        <v>86</v>
      </c>
      <c r="AX1708" s="811">
        <v>43830</v>
      </c>
      <c r="AY1708" s="810" t="s">
        <v>12386</v>
      </c>
      <c r="AZ1708" s="810" t="s">
        <v>734</v>
      </c>
      <c r="BA1708" s="734"/>
      <c r="BB1708" s="734"/>
      <c r="BC1708" s="734"/>
      <c r="BD1708" s="734"/>
      <c r="BE1708" s="798" t="s">
        <v>855</v>
      </c>
      <c r="BF1708" s="723" t="s">
        <v>738</v>
      </c>
      <c r="BG1708" s="746" t="s">
        <v>737</v>
      </c>
      <c r="BH1708" s="746"/>
      <c r="BI1708" s="747"/>
    </row>
    <row r="1709" spans="1:61" ht="40.15" customHeight="1">
      <c r="A1709" s="795">
        <v>870016516</v>
      </c>
      <c r="B1709" s="901">
        <v>87</v>
      </c>
      <c r="C1709" s="727" t="s">
        <v>745</v>
      </c>
      <c r="D1709" s="727"/>
      <c r="E1709" s="797" t="s">
        <v>858</v>
      </c>
      <c r="F1709" s="797"/>
      <c r="G1709" s="791" t="s">
        <v>747</v>
      </c>
      <c r="H1709" s="791" t="s">
        <v>748</v>
      </c>
      <c r="I1709" s="773">
        <v>500</v>
      </c>
      <c r="J1709" s="734" t="s">
        <v>749</v>
      </c>
      <c r="K1709" s="799" t="s">
        <v>12392</v>
      </c>
      <c r="L1709" s="800">
        <v>340009349</v>
      </c>
      <c r="M1709" s="1115" t="s">
        <v>3797</v>
      </c>
      <c r="N1709" s="807" t="s">
        <v>3797</v>
      </c>
      <c r="O1709" s="734" t="s">
        <v>12393</v>
      </c>
      <c r="P1709" s="734"/>
      <c r="Q1709" s="734"/>
      <c r="R1709" s="736">
        <v>87170</v>
      </c>
      <c r="S1709" s="734" t="s">
        <v>2184</v>
      </c>
      <c r="T1709" s="728" t="s">
        <v>722</v>
      </c>
      <c r="U1709" s="737" t="s">
        <v>12394</v>
      </c>
      <c r="V1709" s="734"/>
      <c r="W1709" s="734"/>
      <c r="X1709" s="734"/>
      <c r="Y1709" s="734"/>
      <c r="Z1709" s="734" t="s">
        <v>12376</v>
      </c>
      <c r="AA1709" s="801"/>
      <c r="AB1709" s="734" t="s">
        <v>3496</v>
      </c>
      <c r="AC1709" s="734"/>
      <c r="AD1709" s="734">
        <v>34433</v>
      </c>
      <c r="AE1709" s="734" t="s">
        <v>12375</v>
      </c>
      <c r="AF1709" s="734" t="s">
        <v>12376</v>
      </c>
      <c r="AG1709" s="734"/>
      <c r="AH1709" s="734"/>
      <c r="AI1709" s="734"/>
      <c r="AJ1709" s="734"/>
      <c r="AK1709" s="734"/>
      <c r="AL1709" s="734"/>
      <c r="AM1709" s="802"/>
      <c r="AN1709" s="738"/>
      <c r="AO1709" s="739"/>
      <c r="AP1709" s="691" t="s">
        <v>734</v>
      </c>
      <c r="AQ1709" s="712" t="s">
        <v>734</v>
      </c>
      <c r="AR1709" s="742" t="s">
        <v>748</v>
      </c>
      <c r="AS1709" s="810" t="s">
        <v>12395</v>
      </c>
      <c r="AT1709" s="712"/>
      <c r="AU1709" s="743">
        <v>43831</v>
      </c>
      <c r="AV1709" s="743">
        <v>45657</v>
      </c>
      <c r="AW1709" s="744" t="s">
        <v>12396</v>
      </c>
      <c r="AX1709" s="803">
        <v>44120</v>
      </c>
      <c r="AY1709" s="742" t="s">
        <v>869</v>
      </c>
      <c r="AZ1709" s="742" t="s">
        <v>734</v>
      </c>
      <c r="BA1709" s="734"/>
      <c r="BB1709" s="734" t="s">
        <v>12397</v>
      </c>
      <c r="BC1709" s="734"/>
      <c r="BD1709" s="734"/>
      <c r="BE1709" s="767" t="s">
        <v>765</v>
      </c>
      <c r="BF1709" s="804" t="s">
        <v>871</v>
      </c>
      <c r="BG1709" s="746" t="s">
        <v>737</v>
      </c>
      <c r="BH1709" s="746"/>
      <c r="BI1709" s="747"/>
    </row>
    <row r="1710" spans="1:61" ht="40.15" customHeight="1">
      <c r="A1710" s="828">
        <v>170009864</v>
      </c>
      <c r="B1710" s="834">
        <v>17</v>
      </c>
      <c r="C1710" s="734" t="s">
        <v>1277</v>
      </c>
      <c r="D1710" s="728"/>
      <c r="E1710" s="753" t="s">
        <v>1435</v>
      </c>
      <c r="F1710" s="785"/>
      <c r="G1710" s="736" t="s">
        <v>715</v>
      </c>
      <c r="H1710" s="736" t="s">
        <v>715</v>
      </c>
      <c r="I1710" s="773">
        <v>255</v>
      </c>
      <c r="J1710" s="734" t="s">
        <v>968</v>
      </c>
      <c r="K1710" s="769" t="s">
        <v>12398</v>
      </c>
      <c r="L1710" s="786">
        <v>750810590</v>
      </c>
      <c r="M1710" s="733" t="s">
        <v>12399</v>
      </c>
      <c r="N1710" s="769" t="s">
        <v>12400</v>
      </c>
      <c r="O1710" s="734" t="s">
        <v>12401</v>
      </c>
      <c r="P1710" s="734" t="s">
        <v>12402</v>
      </c>
      <c r="Q1710" s="734"/>
      <c r="R1710" s="736">
        <v>17308</v>
      </c>
      <c r="S1710" s="760" t="s">
        <v>7476</v>
      </c>
      <c r="T1710" s="728" t="s">
        <v>722</v>
      </c>
      <c r="U1710" s="737" t="s">
        <v>12403</v>
      </c>
      <c r="V1710" s="736"/>
      <c r="W1710" s="734"/>
      <c r="X1710" s="736"/>
      <c r="Y1710" s="736"/>
      <c r="Z1710" s="736" t="s">
        <v>12404</v>
      </c>
      <c r="AA1710" s="736"/>
      <c r="AB1710" s="734" t="s">
        <v>12405</v>
      </c>
      <c r="AC1710" s="736"/>
      <c r="AD1710" s="736">
        <v>75015</v>
      </c>
      <c r="AE1710" s="734" t="s">
        <v>1982</v>
      </c>
      <c r="AF1710" s="736" t="s">
        <v>12406</v>
      </c>
      <c r="AG1710" s="734"/>
      <c r="AH1710" s="734"/>
      <c r="AI1710" s="734"/>
      <c r="AJ1710" s="734"/>
      <c r="AK1710" s="734"/>
      <c r="AL1710" s="734"/>
      <c r="AM1710" s="763"/>
      <c r="AN1710" s="738"/>
      <c r="AO1710" s="772"/>
      <c r="AP1710" s="740" t="s">
        <v>734</v>
      </c>
      <c r="AQ1710" s="822" t="s">
        <v>734</v>
      </c>
      <c r="AR1710" s="742" t="s">
        <v>715</v>
      </c>
      <c r="AS1710" s="775" t="s">
        <v>12407</v>
      </c>
      <c r="AT1710" s="822" t="s">
        <v>12408</v>
      </c>
      <c r="AU1710" s="743">
        <v>43466</v>
      </c>
      <c r="AV1710" s="743">
        <v>46022</v>
      </c>
      <c r="AW1710" s="744">
        <v>17</v>
      </c>
      <c r="AX1710" s="743">
        <v>45638</v>
      </c>
      <c r="AY1710" s="742" t="s">
        <v>12409</v>
      </c>
      <c r="AZ1710" s="775" t="s">
        <v>734</v>
      </c>
      <c r="BA1710" s="791"/>
      <c r="BB1710" s="793"/>
      <c r="BC1710" s="793" t="s">
        <v>1450</v>
      </c>
      <c r="BD1710" s="793"/>
      <c r="BE1710" s="791" t="s">
        <v>1277</v>
      </c>
      <c r="BF1710" s="785" t="s">
        <v>1452</v>
      </c>
      <c r="BG1710" s="746" t="s">
        <v>737</v>
      </c>
      <c r="BH1710" s="746"/>
      <c r="BI1710" s="747"/>
    </row>
    <row r="1711" spans="1:61" ht="40.15" customHeight="1">
      <c r="A1711" s="828">
        <v>170784409</v>
      </c>
      <c r="B1711" s="834">
        <v>17</v>
      </c>
      <c r="C1711" s="734" t="s">
        <v>1277</v>
      </c>
      <c r="D1711" s="728"/>
      <c r="E1711" s="753" t="s">
        <v>1435</v>
      </c>
      <c r="F1711" s="785"/>
      <c r="G1711" s="736" t="s">
        <v>715</v>
      </c>
      <c r="H1711" s="736" t="s">
        <v>715</v>
      </c>
      <c r="I1711" s="773">
        <v>255</v>
      </c>
      <c r="J1711" s="734" t="s">
        <v>968</v>
      </c>
      <c r="K1711" s="799" t="s">
        <v>12410</v>
      </c>
      <c r="L1711" s="786">
        <v>750810590</v>
      </c>
      <c r="M1711" s="733" t="s">
        <v>12399</v>
      </c>
      <c r="N1711" s="769" t="s">
        <v>12400</v>
      </c>
      <c r="O1711" s="734" t="s">
        <v>12411</v>
      </c>
      <c r="P1711" s="734" t="s">
        <v>12402</v>
      </c>
      <c r="Q1711" s="734"/>
      <c r="R1711" s="736">
        <v>17308</v>
      </c>
      <c r="S1711" s="760" t="s">
        <v>7476</v>
      </c>
      <c r="T1711" s="728" t="s">
        <v>722</v>
      </c>
      <c r="U1711" s="737" t="s">
        <v>12412</v>
      </c>
      <c r="V1711" s="736"/>
      <c r="W1711" s="734"/>
      <c r="X1711" s="736"/>
      <c r="Y1711" s="736"/>
      <c r="Z1711" s="736" t="s">
        <v>12404</v>
      </c>
      <c r="AA1711" s="736"/>
      <c r="AB1711" s="734" t="s">
        <v>12405</v>
      </c>
      <c r="AC1711" s="736"/>
      <c r="AD1711" s="736">
        <v>75015</v>
      </c>
      <c r="AE1711" s="734" t="s">
        <v>1982</v>
      </c>
      <c r="AF1711" s="736" t="s">
        <v>12406</v>
      </c>
      <c r="AG1711" s="734"/>
      <c r="AH1711" s="734"/>
      <c r="AI1711" s="734"/>
      <c r="AJ1711" s="734"/>
      <c r="AK1711" s="734"/>
      <c r="AL1711" s="734"/>
      <c r="AM1711" s="763"/>
      <c r="AN1711" s="738"/>
      <c r="AO1711" s="772"/>
      <c r="AP1711" s="740" t="s">
        <v>734</v>
      </c>
      <c r="AQ1711" s="822" t="s">
        <v>734</v>
      </c>
      <c r="AR1711" s="742" t="s">
        <v>715</v>
      </c>
      <c r="AS1711" s="775" t="s">
        <v>12407</v>
      </c>
      <c r="AT1711" s="822" t="s">
        <v>12408</v>
      </c>
      <c r="AU1711" s="743">
        <v>43466</v>
      </c>
      <c r="AV1711" s="743">
        <v>46022</v>
      </c>
      <c r="AW1711" s="744">
        <v>17</v>
      </c>
      <c r="AX1711" s="743">
        <v>45638</v>
      </c>
      <c r="AY1711" s="742" t="s">
        <v>12409</v>
      </c>
      <c r="AZ1711" s="775" t="s">
        <v>734</v>
      </c>
      <c r="BA1711" s="791"/>
      <c r="BB1711" s="793"/>
      <c r="BC1711" s="793" t="s">
        <v>1450</v>
      </c>
      <c r="BD1711" s="793"/>
      <c r="BE1711" s="791" t="s">
        <v>1277</v>
      </c>
      <c r="BF1711" s="785" t="s">
        <v>1452</v>
      </c>
      <c r="BG1711" s="746" t="s">
        <v>737</v>
      </c>
      <c r="BH1711" s="746"/>
      <c r="BI1711" s="747"/>
    </row>
    <row r="1712" spans="1:61" ht="40.15" customHeight="1">
      <c r="A1712" s="828">
        <v>170020192</v>
      </c>
      <c r="B1712" s="834">
        <v>17</v>
      </c>
      <c r="C1712" s="734" t="s">
        <v>1524</v>
      </c>
      <c r="D1712" s="728"/>
      <c r="E1712" s="753" t="s">
        <v>1035</v>
      </c>
      <c r="F1712" s="785"/>
      <c r="G1712" s="771" t="s">
        <v>769</v>
      </c>
      <c r="H1712" s="771" t="s">
        <v>770</v>
      </c>
      <c r="I1712" s="730">
        <v>209</v>
      </c>
      <c r="J1712" s="727" t="s">
        <v>828</v>
      </c>
      <c r="K1712" s="769" t="s">
        <v>12413</v>
      </c>
      <c r="L1712" s="786">
        <v>170792386</v>
      </c>
      <c r="M1712" s="733" t="s">
        <v>12414</v>
      </c>
      <c r="N1712" s="769" t="s">
        <v>12415</v>
      </c>
      <c r="O1712" s="734" t="s">
        <v>12416</v>
      </c>
      <c r="P1712" s="734"/>
      <c r="Q1712" s="787"/>
      <c r="R1712" s="736">
        <v>17700</v>
      </c>
      <c r="S1712" s="787" t="s">
        <v>12030</v>
      </c>
      <c r="T1712" s="728" t="s">
        <v>722</v>
      </c>
      <c r="U1712" s="737" t="s">
        <v>12417</v>
      </c>
      <c r="V1712" s="736"/>
      <c r="W1712" s="734"/>
      <c r="X1712" s="736"/>
      <c r="Y1712" s="736"/>
      <c r="Z1712" s="736" t="s">
        <v>12418</v>
      </c>
      <c r="AA1712" s="736"/>
      <c r="AB1712" s="734" t="s">
        <v>12419</v>
      </c>
      <c r="AC1712" s="736" t="s">
        <v>7087</v>
      </c>
      <c r="AD1712" s="736">
        <v>17700</v>
      </c>
      <c r="AE1712" s="734" t="s">
        <v>12030</v>
      </c>
      <c r="AF1712" s="736" t="s">
        <v>12418</v>
      </c>
      <c r="AG1712" s="853"/>
      <c r="AH1712" s="853"/>
      <c r="AI1712" s="853"/>
      <c r="AJ1712" s="853"/>
      <c r="AK1712" s="853"/>
      <c r="AL1712" s="853"/>
      <c r="AM1712" s="763"/>
      <c r="AN1712" s="738"/>
      <c r="AO1712" s="765"/>
      <c r="AP1712" s="691" t="s">
        <v>737</v>
      </c>
      <c r="AQ1712" s="752" t="s">
        <v>737</v>
      </c>
      <c r="AR1712" s="691"/>
      <c r="AS1712" s="752"/>
      <c r="AT1712" s="691"/>
      <c r="AU1712" s="765" t="s">
        <v>763</v>
      </c>
      <c r="AV1712" s="765" t="s">
        <v>763</v>
      </c>
      <c r="AW1712" s="766" t="s">
        <v>763</v>
      </c>
      <c r="AX1712" s="765"/>
      <c r="AY1712" s="718"/>
      <c r="AZ1712" s="752"/>
      <c r="BA1712" s="791" t="s">
        <v>12420</v>
      </c>
      <c r="BB1712" s="791" t="s">
        <v>12421</v>
      </c>
      <c r="BC1712" s="793"/>
      <c r="BD1712" s="793"/>
      <c r="BE1712" s="791" t="s">
        <v>2485</v>
      </c>
      <c r="BF1712" s="785" t="s">
        <v>2095</v>
      </c>
      <c r="BG1712" s="746" t="s">
        <v>737</v>
      </c>
      <c r="BH1712" s="746"/>
      <c r="BI1712" s="747"/>
    </row>
    <row r="1713" spans="1:61" ht="40.15" customHeight="1">
      <c r="A1713" s="749">
        <v>470014333</v>
      </c>
      <c r="B1713" s="849">
        <v>47</v>
      </c>
      <c r="C1713" s="751" t="s">
        <v>1787</v>
      </c>
      <c r="D1713" s="833"/>
      <c r="E1713" s="753" t="s">
        <v>1714</v>
      </c>
      <c r="F1713" s="753"/>
      <c r="G1713" s="736" t="s">
        <v>747</v>
      </c>
      <c r="H1713" s="754" t="s">
        <v>748</v>
      </c>
      <c r="I1713" s="755">
        <v>500</v>
      </c>
      <c r="J1713" s="756" t="s">
        <v>749</v>
      </c>
      <c r="K1713" s="757" t="s">
        <v>12422</v>
      </c>
      <c r="L1713" s="758">
        <v>250021391</v>
      </c>
      <c r="M1713" s="733" t="s">
        <v>12423</v>
      </c>
      <c r="N1713" s="769" t="s">
        <v>7975</v>
      </c>
      <c r="O1713" s="734" t="s">
        <v>12424</v>
      </c>
      <c r="P1713" s="760"/>
      <c r="Q1713" s="736"/>
      <c r="R1713" s="736">
        <v>47390</v>
      </c>
      <c r="S1713" s="761" t="s">
        <v>2225</v>
      </c>
      <c r="T1713" s="728" t="s">
        <v>2084</v>
      </c>
      <c r="U1713" s="737" t="s">
        <v>12425</v>
      </c>
      <c r="V1713" s="736"/>
      <c r="W1713" s="736"/>
      <c r="X1713" s="736"/>
      <c r="Y1713" s="736"/>
      <c r="Z1713" s="736" t="s">
        <v>12426</v>
      </c>
      <c r="AA1713" s="736"/>
      <c r="AB1713" s="734" t="s">
        <v>11200</v>
      </c>
      <c r="AC1713" s="736"/>
      <c r="AD1713" s="736">
        <v>25870</v>
      </c>
      <c r="AE1713" s="734" t="s">
        <v>8031</v>
      </c>
      <c r="AF1713" s="736"/>
      <c r="AG1713" s="736"/>
      <c r="AH1713" s="736"/>
      <c r="AI1713" s="736"/>
      <c r="AJ1713" s="736"/>
      <c r="AK1713" s="736"/>
      <c r="AL1713" s="736"/>
      <c r="AM1713" s="763"/>
      <c r="AN1713" s="738"/>
      <c r="AO1713" s="764"/>
      <c r="AP1713" s="691" t="s">
        <v>734</v>
      </c>
      <c r="AQ1713" s="691" t="s">
        <v>737</v>
      </c>
      <c r="AR1713" s="691"/>
      <c r="AS1713" s="752"/>
      <c r="AT1713" s="691"/>
      <c r="AU1713" s="765" t="s">
        <v>763</v>
      </c>
      <c r="AV1713" s="765" t="s">
        <v>763</v>
      </c>
      <c r="AW1713" s="766" t="s">
        <v>763</v>
      </c>
      <c r="AX1713" s="765"/>
      <c r="AY1713" s="691"/>
      <c r="AZ1713" s="752"/>
      <c r="BA1713" s="873" t="s">
        <v>8132</v>
      </c>
      <c r="BB1713" s="773" t="s">
        <v>12427</v>
      </c>
      <c r="BC1713" s="736"/>
      <c r="BD1713" s="736"/>
      <c r="BE1713" s="776" t="s">
        <v>1693</v>
      </c>
      <c r="BF1713" s="768" t="s">
        <v>1723</v>
      </c>
      <c r="BG1713" s="746" t="s">
        <v>737</v>
      </c>
      <c r="BH1713" s="746"/>
      <c r="BI1713" s="747"/>
    </row>
    <row r="1714" spans="1:61" ht="40.15" customHeight="1">
      <c r="A1714" s="749">
        <v>640015384</v>
      </c>
      <c r="B1714" s="750">
        <v>64</v>
      </c>
      <c r="C1714" s="751" t="s">
        <v>884</v>
      </c>
      <c r="D1714" s="774"/>
      <c r="E1714" s="753" t="s">
        <v>885</v>
      </c>
      <c r="F1714" s="752"/>
      <c r="G1714" s="736" t="s">
        <v>715</v>
      </c>
      <c r="H1714" s="754" t="s">
        <v>715</v>
      </c>
      <c r="I1714" s="755">
        <v>182</v>
      </c>
      <c r="J1714" s="756" t="s">
        <v>716</v>
      </c>
      <c r="K1714" s="757" t="s">
        <v>12428</v>
      </c>
      <c r="L1714" s="758">
        <v>640000956</v>
      </c>
      <c r="M1714" s="733" t="s">
        <v>12429</v>
      </c>
      <c r="N1714" s="769" t="s">
        <v>12430</v>
      </c>
      <c r="O1714" s="734" t="s">
        <v>12431</v>
      </c>
      <c r="P1714" s="760"/>
      <c r="Q1714" s="736"/>
      <c r="R1714" s="736">
        <v>64110</v>
      </c>
      <c r="S1714" s="761" t="s">
        <v>12432</v>
      </c>
      <c r="T1714" s="728" t="s">
        <v>722</v>
      </c>
      <c r="U1714" s="737" t="s">
        <v>12433</v>
      </c>
      <c r="V1714" s="736" t="s">
        <v>724</v>
      </c>
      <c r="W1714" s="736" t="s">
        <v>12434</v>
      </c>
      <c r="X1714" s="736" t="s">
        <v>8888</v>
      </c>
      <c r="Y1714" s="736" t="s">
        <v>12435</v>
      </c>
      <c r="Z1714" s="736" t="s">
        <v>12436</v>
      </c>
      <c r="AA1714" s="734" t="s">
        <v>12437</v>
      </c>
      <c r="AB1714" s="734" t="s">
        <v>12438</v>
      </c>
      <c r="AC1714" s="736"/>
      <c r="AD1714" s="736">
        <v>64000</v>
      </c>
      <c r="AE1714" s="734" t="s">
        <v>849</v>
      </c>
      <c r="AF1714" s="736" t="s">
        <v>12439</v>
      </c>
      <c r="AG1714" s="736" t="s">
        <v>724</v>
      </c>
      <c r="AH1714" s="736" t="s">
        <v>12434</v>
      </c>
      <c r="AI1714" s="736" t="s">
        <v>8888</v>
      </c>
      <c r="AJ1714" s="734" t="s">
        <v>727</v>
      </c>
      <c r="AK1714" s="762" t="s">
        <v>12440</v>
      </c>
      <c r="AL1714" s="736"/>
      <c r="AM1714" s="763"/>
      <c r="AN1714" s="738"/>
      <c r="AO1714" s="764"/>
      <c r="AP1714" s="740" t="s">
        <v>734</v>
      </c>
      <c r="AQ1714" s="742" t="s">
        <v>734</v>
      </c>
      <c r="AR1714" s="742" t="s">
        <v>715</v>
      </c>
      <c r="AS1714" s="775" t="s">
        <v>12441</v>
      </c>
      <c r="AT1714" s="742"/>
      <c r="AU1714" s="743">
        <v>43831</v>
      </c>
      <c r="AV1714" s="743">
        <v>45657</v>
      </c>
      <c r="AW1714" s="744" t="s">
        <v>853</v>
      </c>
      <c r="AX1714" s="743">
        <v>43803</v>
      </c>
      <c r="AY1714" s="742" t="s">
        <v>12442</v>
      </c>
      <c r="AZ1714" s="775" t="s">
        <v>737</v>
      </c>
      <c r="BA1714" s="734"/>
      <c r="BB1714" s="736"/>
      <c r="BC1714" s="736"/>
      <c r="BD1714" s="736"/>
      <c r="BE1714" s="776" t="s">
        <v>800</v>
      </c>
      <c r="BF1714" s="768" t="s">
        <v>1984</v>
      </c>
      <c r="BG1714" s="746" t="s">
        <v>737</v>
      </c>
      <c r="BH1714" s="746"/>
      <c r="BI1714" s="747"/>
    </row>
    <row r="1715" spans="1:61" ht="40.15" customHeight="1">
      <c r="A1715" s="749">
        <v>640781589</v>
      </c>
      <c r="B1715" s="750">
        <v>64</v>
      </c>
      <c r="C1715" s="751" t="s">
        <v>884</v>
      </c>
      <c r="D1715" s="774"/>
      <c r="E1715" s="753" t="s">
        <v>885</v>
      </c>
      <c r="F1715" s="752"/>
      <c r="G1715" s="736" t="s">
        <v>715</v>
      </c>
      <c r="H1715" s="754" t="s">
        <v>715</v>
      </c>
      <c r="I1715" s="755">
        <v>183</v>
      </c>
      <c r="J1715" s="756" t="s">
        <v>741</v>
      </c>
      <c r="K1715" s="778" t="s">
        <v>12443</v>
      </c>
      <c r="L1715" s="758">
        <v>640000956</v>
      </c>
      <c r="M1715" s="733" t="s">
        <v>12429</v>
      </c>
      <c r="N1715" s="769" t="s">
        <v>12430</v>
      </c>
      <c r="O1715" s="734" t="s">
        <v>12431</v>
      </c>
      <c r="P1715" s="760"/>
      <c r="Q1715" s="736"/>
      <c r="R1715" s="736">
        <v>64110</v>
      </c>
      <c r="S1715" s="761" t="s">
        <v>12432</v>
      </c>
      <c r="T1715" s="728" t="s">
        <v>722</v>
      </c>
      <c r="U1715" s="737" t="s">
        <v>12433</v>
      </c>
      <c r="V1715" s="736" t="s">
        <v>724</v>
      </c>
      <c r="W1715" s="736" t="s">
        <v>12434</v>
      </c>
      <c r="X1715" s="736" t="s">
        <v>8888</v>
      </c>
      <c r="Y1715" s="736" t="s">
        <v>12435</v>
      </c>
      <c r="Z1715" s="736" t="s">
        <v>12436</v>
      </c>
      <c r="AA1715" s="734" t="s">
        <v>12437</v>
      </c>
      <c r="AB1715" s="734" t="s">
        <v>12438</v>
      </c>
      <c r="AC1715" s="736"/>
      <c r="AD1715" s="736">
        <v>64000</v>
      </c>
      <c r="AE1715" s="734" t="s">
        <v>849</v>
      </c>
      <c r="AF1715" s="736" t="s">
        <v>12439</v>
      </c>
      <c r="AG1715" s="736" t="s">
        <v>724</v>
      </c>
      <c r="AH1715" s="736" t="s">
        <v>12434</v>
      </c>
      <c r="AI1715" s="736" t="s">
        <v>8888</v>
      </c>
      <c r="AJ1715" s="734" t="s">
        <v>727</v>
      </c>
      <c r="AK1715" s="762" t="s">
        <v>12440</v>
      </c>
      <c r="AL1715" s="736"/>
      <c r="AM1715" s="763"/>
      <c r="AN1715" s="738"/>
      <c r="AO1715" s="764"/>
      <c r="AP1715" s="740" t="s">
        <v>734</v>
      </c>
      <c r="AQ1715" s="742" t="s">
        <v>734</v>
      </c>
      <c r="AR1715" s="742" t="s">
        <v>715</v>
      </c>
      <c r="AS1715" s="775" t="s">
        <v>12441</v>
      </c>
      <c r="AT1715" s="742"/>
      <c r="AU1715" s="743">
        <v>43831</v>
      </c>
      <c r="AV1715" s="743">
        <v>45657</v>
      </c>
      <c r="AW1715" s="744" t="s">
        <v>853</v>
      </c>
      <c r="AX1715" s="743">
        <v>43803</v>
      </c>
      <c r="AY1715" s="742" t="s">
        <v>12442</v>
      </c>
      <c r="AZ1715" s="775" t="s">
        <v>737</v>
      </c>
      <c r="BA1715" s="734"/>
      <c r="BB1715" s="736"/>
      <c r="BC1715" s="736"/>
      <c r="BD1715" s="736"/>
      <c r="BE1715" s="776" t="s">
        <v>800</v>
      </c>
      <c r="BF1715" s="794" t="s">
        <v>1984</v>
      </c>
      <c r="BG1715" s="746" t="s">
        <v>737</v>
      </c>
      <c r="BH1715" s="746"/>
      <c r="BI1715" s="747"/>
    </row>
    <row r="1716" spans="1:61" ht="46.5" customHeight="1">
      <c r="A1716" s="749">
        <v>330008129</v>
      </c>
      <c r="B1716" s="825">
        <v>33</v>
      </c>
      <c r="C1716" s="751" t="s">
        <v>1358</v>
      </c>
      <c r="D1716" s="752"/>
      <c r="E1716" s="727" t="s">
        <v>1411</v>
      </c>
      <c r="F1716" s="899"/>
      <c r="G1716" s="736" t="s">
        <v>715</v>
      </c>
      <c r="H1716" s="754" t="s">
        <v>715</v>
      </c>
      <c r="I1716" s="755">
        <v>182</v>
      </c>
      <c r="J1716" s="756" t="s">
        <v>716</v>
      </c>
      <c r="K1716" s="757" t="s">
        <v>12444</v>
      </c>
      <c r="L1716" s="758">
        <v>330785064</v>
      </c>
      <c r="M1716" s="733" t="s">
        <v>12445</v>
      </c>
      <c r="N1716" s="769" t="s">
        <v>12445</v>
      </c>
      <c r="O1716" s="734" t="s">
        <v>12446</v>
      </c>
      <c r="P1716" s="760"/>
      <c r="Q1716" s="736"/>
      <c r="R1716" s="736">
        <v>33000</v>
      </c>
      <c r="S1716" s="761" t="s">
        <v>1064</v>
      </c>
      <c r="T1716" s="728" t="s">
        <v>722</v>
      </c>
      <c r="U1716" s="737" t="s">
        <v>12447</v>
      </c>
      <c r="V1716" s="736"/>
      <c r="W1716" s="736"/>
      <c r="X1716" s="736"/>
      <c r="Y1716" s="736"/>
      <c r="Z1716" s="736" t="s">
        <v>12448</v>
      </c>
      <c r="AA1716" s="736"/>
      <c r="AB1716" s="734" t="s">
        <v>12449</v>
      </c>
      <c r="AC1716" s="736"/>
      <c r="AD1716" s="736">
        <v>33000</v>
      </c>
      <c r="AE1716" s="734" t="s">
        <v>1064</v>
      </c>
      <c r="AF1716" s="736" t="s">
        <v>12450</v>
      </c>
      <c r="AG1716" s="736"/>
      <c r="AH1716" s="736"/>
      <c r="AI1716" s="736"/>
      <c r="AJ1716" s="736"/>
      <c r="AK1716" s="734" t="s">
        <v>12451</v>
      </c>
      <c r="AL1716" s="736"/>
      <c r="AM1716" s="763"/>
      <c r="AN1716" s="738"/>
      <c r="AO1716" s="739"/>
      <c r="AP1716" s="740" t="s">
        <v>734</v>
      </c>
      <c r="AQ1716" s="742" t="s">
        <v>734</v>
      </c>
      <c r="AR1716" s="742" t="s">
        <v>715</v>
      </c>
      <c r="AS1716" s="775" t="s">
        <v>12452</v>
      </c>
      <c r="AT1716" s="742"/>
      <c r="AU1716" s="743">
        <v>43831</v>
      </c>
      <c r="AV1716" s="743">
        <v>45657</v>
      </c>
      <c r="AW1716" s="744">
        <v>33</v>
      </c>
      <c r="AX1716" s="743">
        <v>43832</v>
      </c>
      <c r="AY1716" s="742" t="s">
        <v>12453</v>
      </c>
      <c r="AZ1716" s="775" t="s">
        <v>734</v>
      </c>
      <c r="BA1716" s="734"/>
      <c r="BB1716" s="736"/>
      <c r="BC1716" s="736"/>
      <c r="BD1716" s="736"/>
      <c r="BE1716" s="767" t="s">
        <v>1941</v>
      </c>
      <c r="BF1716" s="753" t="s">
        <v>1942</v>
      </c>
      <c r="BG1716" s="746" t="s">
        <v>737</v>
      </c>
      <c r="BH1716" s="746"/>
      <c r="BI1716" s="747"/>
    </row>
    <row r="1717" spans="1:61" ht="50.25" customHeight="1">
      <c r="A1717" s="749">
        <v>330014739</v>
      </c>
      <c r="B1717" s="825">
        <v>33</v>
      </c>
      <c r="C1717" s="751" t="s">
        <v>1358</v>
      </c>
      <c r="D1717" s="752"/>
      <c r="E1717" s="727" t="s">
        <v>1411</v>
      </c>
      <c r="F1717" s="899"/>
      <c r="G1717" s="736" t="s">
        <v>715</v>
      </c>
      <c r="H1717" s="754" t="s">
        <v>715</v>
      </c>
      <c r="I1717" s="755">
        <v>182</v>
      </c>
      <c r="J1717" s="756" t="s">
        <v>716</v>
      </c>
      <c r="K1717" s="757" t="s">
        <v>12454</v>
      </c>
      <c r="L1717" s="758">
        <v>330785064</v>
      </c>
      <c r="M1717" s="733" t="s">
        <v>12445</v>
      </c>
      <c r="N1717" s="769" t="s">
        <v>12445</v>
      </c>
      <c r="O1717" s="734" t="s">
        <v>12455</v>
      </c>
      <c r="P1717" s="760"/>
      <c r="Q1717" s="736"/>
      <c r="R1717" s="736">
        <v>33270</v>
      </c>
      <c r="S1717" s="761" t="s">
        <v>9842</v>
      </c>
      <c r="T1717" s="728" t="s">
        <v>722</v>
      </c>
      <c r="U1717" s="737" t="s">
        <v>12456</v>
      </c>
      <c r="V1717" s="736"/>
      <c r="W1717" s="736"/>
      <c r="X1717" s="736"/>
      <c r="Y1717" s="736"/>
      <c r="Z1717" s="894">
        <v>556205153</v>
      </c>
      <c r="AA1717" s="736"/>
      <c r="AB1717" s="734" t="s">
        <v>12449</v>
      </c>
      <c r="AC1717" s="736"/>
      <c r="AD1717" s="736">
        <v>33000</v>
      </c>
      <c r="AE1717" s="734" t="s">
        <v>1064</v>
      </c>
      <c r="AF1717" s="736" t="s">
        <v>12450</v>
      </c>
      <c r="AG1717" s="736"/>
      <c r="AH1717" s="736"/>
      <c r="AI1717" s="736"/>
      <c r="AJ1717" s="736"/>
      <c r="AK1717" s="734" t="s">
        <v>12451</v>
      </c>
      <c r="AL1717" s="736"/>
      <c r="AM1717" s="763"/>
      <c r="AN1717" s="738"/>
      <c r="AO1717" s="739"/>
      <c r="AP1717" s="740" t="s">
        <v>734</v>
      </c>
      <c r="AQ1717" s="742" t="s">
        <v>734</v>
      </c>
      <c r="AR1717" s="742" t="s">
        <v>715</v>
      </c>
      <c r="AS1717" s="775" t="s">
        <v>12452</v>
      </c>
      <c r="AT1717" s="742"/>
      <c r="AU1717" s="743">
        <v>43831</v>
      </c>
      <c r="AV1717" s="743">
        <v>45657</v>
      </c>
      <c r="AW1717" s="744">
        <v>33</v>
      </c>
      <c r="AX1717" s="743">
        <v>43832</v>
      </c>
      <c r="AY1717" s="742" t="s">
        <v>12453</v>
      </c>
      <c r="AZ1717" s="775" t="s">
        <v>734</v>
      </c>
      <c r="BA1717" s="734"/>
      <c r="BB1717" s="736"/>
      <c r="BC1717" s="736"/>
      <c r="BD1717" s="736"/>
      <c r="BE1717" s="767" t="s">
        <v>1941</v>
      </c>
      <c r="BF1717" s="753" t="s">
        <v>1942</v>
      </c>
      <c r="BG1717" s="746" t="s">
        <v>737</v>
      </c>
      <c r="BH1717" s="746"/>
      <c r="BI1717" s="747"/>
    </row>
    <row r="1718" spans="1:61" ht="48" customHeight="1">
      <c r="A1718" s="749">
        <v>330021478</v>
      </c>
      <c r="B1718" s="825">
        <v>33</v>
      </c>
      <c r="C1718" s="751" t="s">
        <v>1358</v>
      </c>
      <c r="D1718" s="752"/>
      <c r="E1718" s="727" t="s">
        <v>1411</v>
      </c>
      <c r="F1718" s="899"/>
      <c r="G1718" s="736" t="s">
        <v>715</v>
      </c>
      <c r="H1718" s="754" t="s">
        <v>715</v>
      </c>
      <c r="I1718" s="755">
        <v>182</v>
      </c>
      <c r="J1718" s="756" t="s">
        <v>716</v>
      </c>
      <c r="K1718" s="757" t="s">
        <v>12457</v>
      </c>
      <c r="L1718" s="758">
        <v>330785064</v>
      </c>
      <c r="M1718" s="733" t="s">
        <v>12445</v>
      </c>
      <c r="N1718" s="769" t="s">
        <v>12445</v>
      </c>
      <c r="O1718" s="734" t="s">
        <v>12458</v>
      </c>
      <c r="P1718" s="760"/>
      <c r="Q1718" s="736"/>
      <c r="R1718" s="736">
        <v>33850</v>
      </c>
      <c r="S1718" s="761" t="s">
        <v>10551</v>
      </c>
      <c r="T1718" s="728" t="s">
        <v>722</v>
      </c>
      <c r="U1718" s="737" t="s">
        <v>12459</v>
      </c>
      <c r="V1718" s="736"/>
      <c r="W1718" s="736"/>
      <c r="X1718" s="736"/>
      <c r="Y1718" s="736"/>
      <c r="Z1718" s="736" t="s">
        <v>12460</v>
      </c>
      <c r="AA1718" s="736"/>
      <c r="AB1718" s="734" t="s">
        <v>12449</v>
      </c>
      <c r="AC1718" s="736"/>
      <c r="AD1718" s="736">
        <v>33000</v>
      </c>
      <c r="AE1718" s="734" t="s">
        <v>1064</v>
      </c>
      <c r="AF1718" s="736" t="s">
        <v>12450</v>
      </c>
      <c r="AG1718" s="736"/>
      <c r="AH1718" s="736"/>
      <c r="AI1718" s="736"/>
      <c r="AJ1718" s="736"/>
      <c r="AK1718" s="734" t="s">
        <v>12451</v>
      </c>
      <c r="AL1718" s="736"/>
      <c r="AM1718" s="763"/>
      <c r="AN1718" s="738"/>
      <c r="AO1718" s="739"/>
      <c r="AP1718" s="740" t="s">
        <v>734</v>
      </c>
      <c r="AQ1718" s="742" t="s">
        <v>734</v>
      </c>
      <c r="AR1718" s="742" t="s">
        <v>715</v>
      </c>
      <c r="AS1718" s="775" t="s">
        <v>12452</v>
      </c>
      <c r="AT1718" s="742"/>
      <c r="AU1718" s="743">
        <v>43831</v>
      </c>
      <c r="AV1718" s="743">
        <v>45657</v>
      </c>
      <c r="AW1718" s="744">
        <v>33</v>
      </c>
      <c r="AX1718" s="743">
        <v>43832</v>
      </c>
      <c r="AY1718" s="742" t="s">
        <v>12453</v>
      </c>
      <c r="AZ1718" s="775" t="s">
        <v>734</v>
      </c>
      <c r="BA1718" s="734"/>
      <c r="BB1718" s="736"/>
      <c r="BC1718" s="736"/>
      <c r="BD1718" s="736"/>
      <c r="BE1718" s="767" t="s">
        <v>1941</v>
      </c>
      <c r="BF1718" s="753" t="s">
        <v>1942</v>
      </c>
      <c r="BG1718" s="746" t="s">
        <v>737</v>
      </c>
      <c r="BH1718" s="746"/>
      <c r="BI1718" s="747"/>
    </row>
    <row r="1719" spans="1:61" ht="70.5" customHeight="1">
      <c r="A1719" s="749">
        <v>330781675</v>
      </c>
      <c r="B1719" s="825">
        <v>33</v>
      </c>
      <c r="C1719" s="751" t="s">
        <v>1358</v>
      </c>
      <c r="D1719" s="752"/>
      <c r="E1719" s="727" t="s">
        <v>1411</v>
      </c>
      <c r="F1719" s="899"/>
      <c r="G1719" s="736" t="s">
        <v>715</v>
      </c>
      <c r="H1719" s="754" t="s">
        <v>715</v>
      </c>
      <c r="I1719" s="755">
        <v>186</v>
      </c>
      <c r="J1719" s="756" t="s">
        <v>1225</v>
      </c>
      <c r="K1719" s="757" t="s">
        <v>12461</v>
      </c>
      <c r="L1719" s="758">
        <v>330785064</v>
      </c>
      <c r="M1719" s="733" t="s">
        <v>12445</v>
      </c>
      <c r="N1719" s="769" t="s">
        <v>12445</v>
      </c>
      <c r="O1719" s="734" t="s">
        <v>12462</v>
      </c>
      <c r="P1719" s="760"/>
      <c r="Q1719" s="736"/>
      <c r="R1719" s="736">
        <v>33000</v>
      </c>
      <c r="S1719" s="761" t="s">
        <v>1064</v>
      </c>
      <c r="T1719" s="728" t="s">
        <v>722</v>
      </c>
      <c r="U1719" s="737" t="s">
        <v>12447</v>
      </c>
      <c r="V1719" s="736"/>
      <c r="W1719" s="736"/>
      <c r="X1719" s="736"/>
      <c r="Y1719" s="736"/>
      <c r="Z1719" s="736" t="s">
        <v>12463</v>
      </c>
      <c r="AA1719" s="736"/>
      <c r="AB1719" s="734" t="s">
        <v>12449</v>
      </c>
      <c r="AC1719" s="736"/>
      <c r="AD1719" s="736">
        <v>33000</v>
      </c>
      <c r="AE1719" s="734" t="s">
        <v>1064</v>
      </c>
      <c r="AF1719" s="736" t="s">
        <v>12450</v>
      </c>
      <c r="AG1719" s="736"/>
      <c r="AH1719" s="736"/>
      <c r="AI1719" s="736"/>
      <c r="AJ1719" s="736"/>
      <c r="AK1719" s="734" t="s">
        <v>12451</v>
      </c>
      <c r="AL1719" s="736"/>
      <c r="AM1719" s="763"/>
      <c r="AN1719" s="738"/>
      <c r="AO1719" s="764"/>
      <c r="AP1719" s="740" t="s">
        <v>734</v>
      </c>
      <c r="AQ1719" s="742" t="s">
        <v>734</v>
      </c>
      <c r="AR1719" s="742" t="s">
        <v>715</v>
      </c>
      <c r="AS1719" s="775" t="s">
        <v>12452</v>
      </c>
      <c r="AT1719" s="742"/>
      <c r="AU1719" s="743">
        <v>43831</v>
      </c>
      <c r="AV1719" s="743">
        <v>45657</v>
      </c>
      <c r="AW1719" s="744">
        <v>33</v>
      </c>
      <c r="AX1719" s="743">
        <v>43832</v>
      </c>
      <c r="AY1719" s="742" t="s">
        <v>12453</v>
      </c>
      <c r="AZ1719" s="775" t="s">
        <v>734</v>
      </c>
      <c r="BA1719" s="734"/>
      <c r="BB1719" s="773" t="s">
        <v>12464</v>
      </c>
      <c r="BC1719" s="736"/>
      <c r="BD1719" s="736"/>
      <c r="BE1719" s="767" t="s">
        <v>1941</v>
      </c>
      <c r="BF1719" s="753" t="s">
        <v>1942</v>
      </c>
      <c r="BG1719" s="746" t="s">
        <v>737</v>
      </c>
      <c r="BH1719" s="746"/>
      <c r="BI1719" s="747"/>
    </row>
    <row r="1720" spans="1:61" ht="40.15" customHeight="1">
      <c r="A1720" s="749">
        <v>330781733</v>
      </c>
      <c r="B1720" s="825">
        <v>33</v>
      </c>
      <c r="C1720" s="751" t="s">
        <v>1358</v>
      </c>
      <c r="D1720" s="752"/>
      <c r="E1720" s="727" t="s">
        <v>1411</v>
      </c>
      <c r="F1720" s="899"/>
      <c r="G1720" s="736" t="s">
        <v>715</v>
      </c>
      <c r="H1720" s="754" t="s">
        <v>715</v>
      </c>
      <c r="I1720" s="755">
        <v>186</v>
      </c>
      <c r="J1720" s="756" t="s">
        <v>1225</v>
      </c>
      <c r="K1720" s="757" t="s">
        <v>12465</v>
      </c>
      <c r="L1720" s="758">
        <v>330785064</v>
      </c>
      <c r="M1720" s="733" t="s">
        <v>12445</v>
      </c>
      <c r="N1720" s="769" t="s">
        <v>12445</v>
      </c>
      <c r="O1720" s="734" t="s">
        <v>12466</v>
      </c>
      <c r="P1720" s="760"/>
      <c r="Q1720" s="736"/>
      <c r="R1720" s="736">
        <v>33850</v>
      </c>
      <c r="S1720" s="761" t="s">
        <v>10551</v>
      </c>
      <c r="T1720" s="728" t="s">
        <v>722</v>
      </c>
      <c r="U1720" s="737" t="s">
        <v>12459</v>
      </c>
      <c r="V1720" s="736"/>
      <c r="W1720" s="736"/>
      <c r="X1720" s="736"/>
      <c r="Y1720" s="736"/>
      <c r="Z1720" s="736" t="s">
        <v>12460</v>
      </c>
      <c r="AA1720" s="736"/>
      <c r="AB1720" s="734" t="s">
        <v>12449</v>
      </c>
      <c r="AC1720" s="736"/>
      <c r="AD1720" s="736">
        <v>33000</v>
      </c>
      <c r="AE1720" s="734" t="s">
        <v>1064</v>
      </c>
      <c r="AF1720" s="736" t="s">
        <v>12450</v>
      </c>
      <c r="AG1720" s="736"/>
      <c r="AH1720" s="736"/>
      <c r="AI1720" s="736"/>
      <c r="AJ1720" s="736"/>
      <c r="AK1720" s="734" t="s">
        <v>12451</v>
      </c>
      <c r="AL1720" s="736"/>
      <c r="AM1720" s="763"/>
      <c r="AN1720" s="738"/>
      <c r="AO1720" s="764"/>
      <c r="AP1720" s="740" t="s">
        <v>734</v>
      </c>
      <c r="AQ1720" s="742" t="s">
        <v>734</v>
      </c>
      <c r="AR1720" s="742" t="s">
        <v>715</v>
      </c>
      <c r="AS1720" s="775" t="s">
        <v>12452</v>
      </c>
      <c r="AT1720" s="742"/>
      <c r="AU1720" s="743">
        <v>43831</v>
      </c>
      <c r="AV1720" s="743">
        <v>45657</v>
      </c>
      <c r="AW1720" s="744">
        <v>33</v>
      </c>
      <c r="AX1720" s="743">
        <v>43832</v>
      </c>
      <c r="AY1720" s="742" t="s">
        <v>12453</v>
      </c>
      <c r="AZ1720" s="775" t="s">
        <v>734</v>
      </c>
      <c r="BA1720" s="734"/>
      <c r="BB1720" s="736"/>
      <c r="BC1720" s="736"/>
      <c r="BD1720" s="736"/>
      <c r="BE1720" s="767" t="s">
        <v>1941</v>
      </c>
      <c r="BF1720" s="753" t="s">
        <v>1942</v>
      </c>
      <c r="BG1720" s="746" t="s">
        <v>737</v>
      </c>
      <c r="BH1720" s="746"/>
      <c r="BI1720" s="747"/>
    </row>
    <row r="1721" spans="1:61" ht="40.15" customHeight="1">
      <c r="A1721" s="749">
        <v>330782095</v>
      </c>
      <c r="B1721" s="825">
        <v>33</v>
      </c>
      <c r="C1721" s="751" t="s">
        <v>1358</v>
      </c>
      <c r="D1721" s="752"/>
      <c r="E1721" s="727" t="s">
        <v>1411</v>
      </c>
      <c r="F1721" s="899"/>
      <c r="G1721" s="736" t="s">
        <v>715</v>
      </c>
      <c r="H1721" s="754" t="s">
        <v>715</v>
      </c>
      <c r="I1721" s="755">
        <v>186</v>
      </c>
      <c r="J1721" s="756" t="s">
        <v>1225</v>
      </c>
      <c r="K1721" s="757" t="s">
        <v>12467</v>
      </c>
      <c r="L1721" s="758">
        <v>330785064</v>
      </c>
      <c r="M1721" s="733" t="s">
        <v>12445</v>
      </c>
      <c r="N1721" s="769" t="s">
        <v>12445</v>
      </c>
      <c r="O1721" s="734" t="s">
        <v>12468</v>
      </c>
      <c r="P1721" s="760"/>
      <c r="Q1721" s="736"/>
      <c r="R1721" s="736">
        <v>33270</v>
      </c>
      <c r="S1721" s="761" t="s">
        <v>9842</v>
      </c>
      <c r="T1721" s="728" t="s">
        <v>722</v>
      </c>
      <c r="U1721" s="737" t="s">
        <v>12456</v>
      </c>
      <c r="V1721" s="736"/>
      <c r="W1721" s="736"/>
      <c r="X1721" s="736"/>
      <c r="Y1721" s="736"/>
      <c r="Z1721" s="736" t="s">
        <v>12469</v>
      </c>
      <c r="AA1721" s="736"/>
      <c r="AB1721" s="734" t="s">
        <v>12449</v>
      </c>
      <c r="AC1721" s="736"/>
      <c r="AD1721" s="736">
        <v>33000</v>
      </c>
      <c r="AE1721" s="734" t="s">
        <v>1064</v>
      </c>
      <c r="AF1721" s="736" t="s">
        <v>12450</v>
      </c>
      <c r="AG1721" s="736"/>
      <c r="AH1721" s="736"/>
      <c r="AI1721" s="736"/>
      <c r="AJ1721" s="736"/>
      <c r="AK1721" s="734" t="s">
        <v>12451</v>
      </c>
      <c r="AL1721" s="736"/>
      <c r="AM1721" s="763"/>
      <c r="AN1721" s="738"/>
      <c r="AO1721" s="764"/>
      <c r="AP1721" s="740" t="s">
        <v>734</v>
      </c>
      <c r="AQ1721" s="742" t="s">
        <v>734</v>
      </c>
      <c r="AR1721" s="742" t="s">
        <v>715</v>
      </c>
      <c r="AS1721" s="775" t="s">
        <v>12452</v>
      </c>
      <c r="AT1721" s="742"/>
      <c r="AU1721" s="743">
        <v>43831</v>
      </c>
      <c r="AV1721" s="743">
        <v>45657</v>
      </c>
      <c r="AW1721" s="744">
        <v>33</v>
      </c>
      <c r="AX1721" s="743">
        <v>43832</v>
      </c>
      <c r="AY1721" s="742" t="s">
        <v>12453</v>
      </c>
      <c r="AZ1721" s="775" t="s">
        <v>734</v>
      </c>
      <c r="BA1721" s="734"/>
      <c r="BB1721" s="736"/>
      <c r="BC1721" s="736"/>
      <c r="BD1721" s="736"/>
      <c r="BE1721" s="767" t="s">
        <v>1941</v>
      </c>
      <c r="BF1721" s="753" t="s">
        <v>1942</v>
      </c>
      <c r="BG1721" s="746" t="s">
        <v>737</v>
      </c>
      <c r="BH1721" s="746"/>
      <c r="BI1721" s="747"/>
    </row>
    <row r="1722" spans="1:61" ht="40.15" customHeight="1">
      <c r="A1722" s="868">
        <v>640011888</v>
      </c>
      <c r="B1722" s="750">
        <v>64</v>
      </c>
      <c r="C1722" s="751" t="s">
        <v>745</v>
      </c>
      <c r="D1722" s="752"/>
      <c r="E1722" s="753" t="s">
        <v>746</v>
      </c>
      <c r="F1722" s="752"/>
      <c r="G1722" s="736" t="s">
        <v>843</v>
      </c>
      <c r="H1722" s="843" t="s">
        <v>843</v>
      </c>
      <c r="I1722" s="756">
        <v>180</v>
      </c>
      <c r="J1722" s="756" t="s">
        <v>2103</v>
      </c>
      <c r="K1722" s="869" t="s">
        <v>12470</v>
      </c>
      <c r="L1722" s="870">
        <v>640000048</v>
      </c>
      <c r="M1722" s="733" t="s">
        <v>12471</v>
      </c>
      <c r="N1722" s="769" t="s">
        <v>12471</v>
      </c>
      <c r="O1722" s="756" t="s">
        <v>12472</v>
      </c>
      <c r="P1722" s="756"/>
      <c r="Q1722" s="736"/>
      <c r="R1722" s="736">
        <v>64000</v>
      </c>
      <c r="S1722" s="871" t="s">
        <v>849</v>
      </c>
      <c r="T1722" s="728" t="s">
        <v>722</v>
      </c>
      <c r="U1722" s="737" t="s">
        <v>12473</v>
      </c>
      <c r="V1722" s="736"/>
      <c r="W1722" s="736"/>
      <c r="X1722" s="736"/>
      <c r="Y1722" s="736"/>
      <c r="Z1722" s="736" t="s">
        <v>10912</v>
      </c>
      <c r="AA1722" s="736"/>
      <c r="AB1722" s="734" t="s">
        <v>12474</v>
      </c>
      <c r="AC1722" s="736"/>
      <c r="AD1722" s="736">
        <v>64110</v>
      </c>
      <c r="AE1722" s="734" t="s">
        <v>4164</v>
      </c>
      <c r="AF1722" s="736" t="s">
        <v>10912</v>
      </c>
      <c r="AG1722" s="736"/>
      <c r="AH1722" s="736"/>
      <c r="AI1722" s="736"/>
      <c r="AJ1722" s="736"/>
      <c r="AK1722" s="736"/>
      <c r="AL1722" s="736"/>
      <c r="AM1722" s="763"/>
      <c r="AN1722" s="738"/>
      <c r="AO1722" s="764"/>
      <c r="AP1722" s="789" t="s">
        <v>737</v>
      </c>
      <c r="AQ1722" s="691" t="s">
        <v>737</v>
      </c>
      <c r="AR1722" s="691"/>
      <c r="AS1722" s="752"/>
      <c r="AT1722" s="691"/>
      <c r="AU1722" s="765" t="s">
        <v>763</v>
      </c>
      <c r="AV1722" s="765" t="s">
        <v>763</v>
      </c>
      <c r="AW1722" s="766" t="s">
        <v>853</v>
      </c>
      <c r="AX1722" s="765"/>
      <c r="AY1722" s="691"/>
      <c r="AZ1722" s="752"/>
      <c r="BA1722" s="734" t="s">
        <v>12475</v>
      </c>
      <c r="BB1722" s="736"/>
      <c r="BC1722" s="736"/>
      <c r="BD1722" s="736"/>
      <c r="BE1722" s="751" t="s">
        <v>765</v>
      </c>
      <c r="BF1722" s="899" t="s">
        <v>766</v>
      </c>
      <c r="BG1722" s="746" t="s">
        <v>737</v>
      </c>
      <c r="BH1722" s="722" t="s">
        <v>3582</v>
      </c>
      <c r="BI1722" s="971">
        <v>640780128</v>
      </c>
    </row>
    <row r="1723" spans="1:61" ht="40.15" customHeight="1">
      <c r="A1723" s="749">
        <v>640014718</v>
      </c>
      <c r="B1723" s="750">
        <v>64</v>
      </c>
      <c r="C1723" s="751" t="s">
        <v>745</v>
      </c>
      <c r="D1723" s="752"/>
      <c r="E1723" s="753" t="s">
        <v>746</v>
      </c>
      <c r="F1723" s="752"/>
      <c r="G1723" s="736" t="s">
        <v>715</v>
      </c>
      <c r="H1723" s="754" t="s">
        <v>715</v>
      </c>
      <c r="I1723" s="755">
        <v>445</v>
      </c>
      <c r="J1723" s="756" t="s">
        <v>1023</v>
      </c>
      <c r="K1723" s="778" t="s">
        <v>12476</v>
      </c>
      <c r="L1723" s="758">
        <v>640000048</v>
      </c>
      <c r="M1723" s="733" t="s">
        <v>12471</v>
      </c>
      <c r="N1723" s="769" t="s">
        <v>12471</v>
      </c>
      <c r="O1723" s="734" t="s">
        <v>12477</v>
      </c>
      <c r="P1723" s="760"/>
      <c r="Q1723" s="736"/>
      <c r="R1723" s="736">
        <v>64110</v>
      </c>
      <c r="S1723" s="761" t="s">
        <v>4164</v>
      </c>
      <c r="T1723" s="728" t="s">
        <v>722</v>
      </c>
      <c r="U1723" s="737" t="s">
        <v>12473</v>
      </c>
      <c r="V1723" s="736"/>
      <c r="W1723" s="736"/>
      <c r="X1723" s="736"/>
      <c r="Y1723" s="736"/>
      <c r="Z1723" s="736" t="s">
        <v>12478</v>
      </c>
      <c r="AA1723" s="736"/>
      <c r="AB1723" s="734" t="s">
        <v>12479</v>
      </c>
      <c r="AC1723" s="736"/>
      <c r="AD1723" s="736">
        <v>64110</v>
      </c>
      <c r="AE1723" s="734" t="s">
        <v>4164</v>
      </c>
      <c r="AF1723" s="736" t="s">
        <v>10912</v>
      </c>
      <c r="AG1723" s="736"/>
      <c r="AH1723" s="736"/>
      <c r="AI1723" s="736"/>
      <c r="AJ1723" s="736"/>
      <c r="AK1723" s="736"/>
      <c r="AL1723" s="736"/>
      <c r="AM1723" s="763"/>
      <c r="AN1723" s="738"/>
      <c r="AO1723" s="739"/>
      <c r="AP1723" s="740" t="s">
        <v>734</v>
      </c>
      <c r="AQ1723" s="742" t="s">
        <v>734</v>
      </c>
      <c r="AR1723" s="742" t="s">
        <v>715</v>
      </c>
      <c r="AS1723" s="775" t="s">
        <v>12480</v>
      </c>
      <c r="AT1723" s="742"/>
      <c r="AU1723" s="743">
        <v>43831</v>
      </c>
      <c r="AV1723" s="743">
        <v>45657</v>
      </c>
      <c r="AW1723" s="744" t="s">
        <v>853</v>
      </c>
      <c r="AX1723" s="743">
        <v>43872</v>
      </c>
      <c r="AY1723" s="742" t="s">
        <v>869</v>
      </c>
      <c r="AZ1723" s="775" t="s">
        <v>734</v>
      </c>
      <c r="BA1723" s="734"/>
      <c r="BB1723" s="736"/>
      <c r="BC1723" s="736"/>
      <c r="BD1723" s="736"/>
      <c r="BE1723" s="767" t="s">
        <v>765</v>
      </c>
      <c r="BF1723" s="794" t="s">
        <v>766</v>
      </c>
      <c r="BG1723" s="746" t="s">
        <v>737</v>
      </c>
      <c r="BH1723" s="746"/>
      <c r="BI1723" s="747"/>
    </row>
    <row r="1724" spans="1:61" ht="48.6" customHeight="1">
      <c r="A1724" s="868">
        <v>640022059</v>
      </c>
      <c r="B1724" s="750">
        <v>64</v>
      </c>
      <c r="C1724" s="751" t="s">
        <v>745</v>
      </c>
      <c r="D1724" s="752"/>
      <c r="E1724" s="753" t="s">
        <v>746</v>
      </c>
      <c r="F1724" s="752"/>
      <c r="G1724" s="736" t="s">
        <v>843</v>
      </c>
      <c r="H1724" s="1116" t="s">
        <v>843</v>
      </c>
      <c r="I1724" s="1117">
        <v>213</v>
      </c>
      <c r="J1724" s="871" t="s">
        <v>3329</v>
      </c>
      <c r="K1724" s="869" t="s">
        <v>12481</v>
      </c>
      <c r="L1724" s="758">
        <v>640000048</v>
      </c>
      <c r="M1724" s="733" t="s">
        <v>12471</v>
      </c>
      <c r="N1724" s="769" t="s">
        <v>12471</v>
      </c>
      <c r="O1724" s="871" t="s">
        <v>12482</v>
      </c>
      <c r="P1724" s="871"/>
      <c r="Q1724" s="736"/>
      <c r="R1724" s="736">
        <v>64000</v>
      </c>
      <c r="S1724" s="761" t="s">
        <v>849</v>
      </c>
      <c r="T1724" s="728" t="s">
        <v>722</v>
      </c>
      <c r="U1724" s="737" t="s">
        <v>12473</v>
      </c>
      <c r="V1724" s="736" t="s">
        <v>813</v>
      </c>
      <c r="W1724" s="928" t="s">
        <v>10908</v>
      </c>
      <c r="X1724" s="736" t="s">
        <v>10609</v>
      </c>
      <c r="Y1724" s="736" t="s">
        <v>984</v>
      </c>
      <c r="Z1724" s="736"/>
      <c r="AA1724" s="736"/>
      <c r="AB1724" s="734" t="s">
        <v>12474</v>
      </c>
      <c r="AC1724" s="736"/>
      <c r="AD1724" s="736">
        <v>64110</v>
      </c>
      <c r="AE1724" s="734" t="s">
        <v>4164</v>
      </c>
      <c r="AF1724" s="736" t="s">
        <v>10912</v>
      </c>
      <c r="AG1724" s="736"/>
      <c r="AH1724" s="736"/>
      <c r="AI1724" s="736"/>
      <c r="AJ1724" s="736"/>
      <c r="AK1724" s="736"/>
      <c r="AL1724" s="736"/>
      <c r="AM1724" s="763"/>
      <c r="AN1724" s="738"/>
      <c r="AO1724" s="1118"/>
      <c r="AP1724" s="1119" t="s">
        <v>737</v>
      </c>
      <c r="AQ1724" s="691" t="s">
        <v>737</v>
      </c>
      <c r="AR1724" s="691"/>
      <c r="AS1724" s="752"/>
      <c r="AT1724" s="691"/>
      <c r="AU1724" s="765"/>
      <c r="AV1724" s="765"/>
      <c r="AW1724" s="766" t="s">
        <v>853</v>
      </c>
      <c r="AX1724" s="765"/>
      <c r="AY1724" s="691"/>
      <c r="AZ1724" s="752"/>
      <c r="BA1724" s="734" t="s">
        <v>12483</v>
      </c>
      <c r="BB1724" s="736"/>
      <c r="BC1724" s="736"/>
      <c r="BD1724" s="736"/>
      <c r="BE1724" s="751"/>
      <c r="BF1724" s="794" t="s">
        <v>766</v>
      </c>
      <c r="BG1724" s="746" t="s">
        <v>737</v>
      </c>
      <c r="BH1724" s="691"/>
      <c r="BI1724" s="957"/>
    </row>
    <row r="1725" spans="1:61" ht="78.75" customHeight="1">
      <c r="A1725" s="749">
        <v>640011128</v>
      </c>
      <c r="B1725" s="750">
        <v>64</v>
      </c>
      <c r="C1725" s="753" t="s">
        <v>884</v>
      </c>
      <c r="D1725" s="753"/>
      <c r="E1725" s="753" t="s">
        <v>885</v>
      </c>
      <c r="F1725" s="752"/>
      <c r="G1725" s="791" t="s">
        <v>907</v>
      </c>
      <c r="H1725" s="754" t="s">
        <v>748</v>
      </c>
      <c r="I1725" s="755">
        <v>207</v>
      </c>
      <c r="J1725" s="756" t="s">
        <v>908</v>
      </c>
      <c r="K1725" s="757" t="s">
        <v>12484</v>
      </c>
      <c r="L1725" s="758">
        <v>640003901</v>
      </c>
      <c r="M1725" s="733" t="s">
        <v>12485</v>
      </c>
      <c r="N1725" s="769" t="s">
        <v>12485</v>
      </c>
      <c r="O1725" s="734" t="s">
        <v>12486</v>
      </c>
      <c r="P1725" s="760"/>
      <c r="Q1725" s="736"/>
      <c r="R1725" s="736">
        <v>64160</v>
      </c>
      <c r="S1725" s="761" t="s">
        <v>12487</v>
      </c>
      <c r="T1725" s="728" t="s">
        <v>722</v>
      </c>
      <c r="U1725" s="737" t="s">
        <v>12488</v>
      </c>
      <c r="V1725" s="736"/>
      <c r="W1725" s="736"/>
      <c r="X1725" s="736"/>
      <c r="Y1725" s="736"/>
      <c r="Z1725" s="736" t="s">
        <v>12489</v>
      </c>
      <c r="AA1725" s="736"/>
      <c r="AB1725" s="734"/>
      <c r="AC1725" s="736"/>
      <c r="AD1725" s="736">
        <v>64450</v>
      </c>
      <c r="AE1725" s="734" t="s">
        <v>12490</v>
      </c>
      <c r="AF1725" s="736" t="s">
        <v>12491</v>
      </c>
      <c r="AG1725" s="736"/>
      <c r="AH1725" s="736"/>
      <c r="AI1725" s="736"/>
      <c r="AJ1725" s="736"/>
      <c r="AK1725" s="736"/>
      <c r="AL1725" s="736"/>
      <c r="AM1725" s="763"/>
      <c r="AN1725" s="738"/>
      <c r="AO1725" s="764"/>
      <c r="AP1725" s="740" t="s">
        <v>737</v>
      </c>
      <c r="AQ1725" s="691" t="s">
        <v>737</v>
      </c>
      <c r="AR1725" s="691"/>
      <c r="AS1725" s="752"/>
      <c r="AT1725" s="691"/>
      <c r="AU1725" s="765" t="s">
        <v>763</v>
      </c>
      <c r="AV1725" s="765" t="s">
        <v>763</v>
      </c>
      <c r="AW1725" s="766" t="s">
        <v>853</v>
      </c>
      <c r="AX1725" s="765"/>
      <c r="AY1725" s="691"/>
      <c r="AZ1725" s="752"/>
      <c r="BA1725" s="734"/>
      <c r="BB1725" s="736"/>
      <c r="BC1725" s="736"/>
      <c r="BD1725" s="736"/>
      <c r="BE1725" s="833" t="s">
        <v>1761</v>
      </c>
      <c r="BF1725" s="794" t="s">
        <v>1984</v>
      </c>
      <c r="BG1725" s="746" t="s">
        <v>737</v>
      </c>
      <c r="BH1725" s="746"/>
      <c r="BI1725" s="747"/>
    </row>
    <row r="1726" spans="1:61" ht="68.25" customHeight="1">
      <c r="A1726" s="749">
        <v>640792222</v>
      </c>
      <c r="B1726" s="750">
        <v>64</v>
      </c>
      <c r="C1726" s="753" t="s">
        <v>884</v>
      </c>
      <c r="D1726" s="753"/>
      <c r="E1726" s="753" t="s">
        <v>885</v>
      </c>
      <c r="F1726" s="752"/>
      <c r="G1726" s="736" t="s">
        <v>827</v>
      </c>
      <c r="H1726" s="754" t="s">
        <v>748</v>
      </c>
      <c r="I1726" s="770">
        <v>354</v>
      </c>
      <c r="J1726" s="771" t="s">
        <v>771</v>
      </c>
      <c r="K1726" s="757" t="s">
        <v>12492</v>
      </c>
      <c r="L1726" s="758">
        <v>640003901</v>
      </c>
      <c r="M1726" s="733" t="s">
        <v>12485</v>
      </c>
      <c r="N1726" s="769" t="s">
        <v>12485</v>
      </c>
      <c r="O1726" s="760" t="s">
        <v>12493</v>
      </c>
      <c r="P1726" s="760"/>
      <c r="Q1726" s="736"/>
      <c r="R1726" s="736">
        <v>64450</v>
      </c>
      <c r="S1726" s="761" t="s">
        <v>12490</v>
      </c>
      <c r="T1726" s="728" t="s">
        <v>722</v>
      </c>
      <c r="U1726" s="737" t="s">
        <v>12494</v>
      </c>
      <c r="V1726" s="736"/>
      <c r="W1726" s="736"/>
      <c r="X1726" s="736"/>
      <c r="Y1726" s="736"/>
      <c r="Z1726" s="736" t="s">
        <v>12495</v>
      </c>
      <c r="AA1726" s="736"/>
      <c r="AB1726" s="734" t="s">
        <v>12496</v>
      </c>
      <c r="AC1726" s="736"/>
      <c r="AD1726" s="736">
        <v>64450</v>
      </c>
      <c r="AE1726" s="734" t="s">
        <v>12490</v>
      </c>
      <c r="AF1726" s="736" t="s">
        <v>12491</v>
      </c>
      <c r="AG1726" s="736"/>
      <c r="AH1726" s="736"/>
      <c r="AI1726" s="736"/>
      <c r="AJ1726" s="736"/>
      <c r="AK1726" s="736"/>
      <c r="AL1726" s="736"/>
      <c r="AM1726" s="763"/>
      <c r="AN1726" s="738"/>
      <c r="AO1726" s="764"/>
      <c r="AP1726" s="691" t="s">
        <v>737</v>
      </c>
      <c r="AQ1726" s="740" t="s">
        <v>737</v>
      </c>
      <c r="AR1726" s="691"/>
      <c r="AS1726" s="691"/>
      <c r="AT1726" s="740"/>
      <c r="AU1726" s="765" t="s">
        <v>763</v>
      </c>
      <c r="AV1726" s="765" t="s">
        <v>763</v>
      </c>
      <c r="AW1726" s="766" t="s">
        <v>853</v>
      </c>
      <c r="AX1726" s="765"/>
      <c r="AY1726" s="691"/>
      <c r="AZ1726" s="752"/>
      <c r="BA1726" s="734" t="s">
        <v>778</v>
      </c>
      <c r="BB1726" s="736"/>
      <c r="BC1726" s="736"/>
      <c r="BD1726" s="736"/>
      <c r="BE1726" s="833" t="s">
        <v>1761</v>
      </c>
      <c r="BF1726" s="794" t="s">
        <v>858</v>
      </c>
      <c r="BG1726" s="746" t="s">
        <v>737</v>
      </c>
      <c r="BH1726" s="746"/>
      <c r="BI1726" s="747"/>
    </row>
    <row r="1727" spans="1:61" ht="57.75" customHeight="1">
      <c r="A1727" s="749">
        <v>240000356</v>
      </c>
      <c r="B1727" s="840">
        <v>24</v>
      </c>
      <c r="C1727" s="751" t="s">
        <v>765</v>
      </c>
      <c r="D1727" s="920"/>
      <c r="E1727" s="753" t="s">
        <v>4106</v>
      </c>
      <c r="F1727" s="753" t="s">
        <v>1594</v>
      </c>
      <c r="G1727" s="736" t="s">
        <v>715</v>
      </c>
      <c r="H1727" s="754" t="s">
        <v>715</v>
      </c>
      <c r="I1727" s="755">
        <v>183</v>
      </c>
      <c r="J1727" s="756" t="s">
        <v>741</v>
      </c>
      <c r="K1727" s="778" t="s">
        <v>12497</v>
      </c>
      <c r="L1727" s="758">
        <v>240006403</v>
      </c>
      <c r="M1727" s="733" t="s">
        <v>12498</v>
      </c>
      <c r="N1727" s="769" t="s">
        <v>12499</v>
      </c>
      <c r="O1727" s="734" t="s">
        <v>12500</v>
      </c>
      <c r="P1727" s="760"/>
      <c r="Q1727" s="736"/>
      <c r="R1727" s="736">
        <v>24100</v>
      </c>
      <c r="S1727" s="761" t="s">
        <v>3040</v>
      </c>
      <c r="T1727" s="728" t="s">
        <v>722</v>
      </c>
      <c r="U1727" s="737" t="s">
        <v>12501</v>
      </c>
      <c r="V1727" s="736" t="s">
        <v>724</v>
      </c>
      <c r="W1727" s="1020" t="s">
        <v>12502</v>
      </c>
      <c r="X1727" s="736" t="s">
        <v>12503</v>
      </c>
      <c r="Y1727" s="736"/>
      <c r="Z1727" s="736" t="s">
        <v>12504</v>
      </c>
      <c r="AA1727" s="736"/>
      <c r="AB1727" s="734" t="s">
        <v>12505</v>
      </c>
      <c r="AC1727" s="736"/>
      <c r="AD1727" s="736">
        <v>24112</v>
      </c>
      <c r="AE1727" s="734" t="s">
        <v>6892</v>
      </c>
      <c r="AF1727" s="736" t="s">
        <v>12506</v>
      </c>
      <c r="AG1727" s="736" t="s">
        <v>813</v>
      </c>
      <c r="AH1727" s="736" t="s">
        <v>12507</v>
      </c>
      <c r="AI1727" s="736" t="s">
        <v>12508</v>
      </c>
      <c r="AJ1727" s="734" t="s">
        <v>12509</v>
      </c>
      <c r="AK1727" s="762" t="s">
        <v>12510</v>
      </c>
      <c r="AL1727" s="736"/>
      <c r="AM1727" s="763"/>
      <c r="AN1727" s="738"/>
      <c r="AO1727" s="764"/>
      <c r="AP1727" s="752" t="s">
        <v>734</v>
      </c>
      <c r="AQ1727" s="824" t="s">
        <v>734</v>
      </c>
      <c r="AR1727" s="742" t="s">
        <v>715</v>
      </c>
      <c r="AS1727" s="775" t="s">
        <v>12511</v>
      </c>
      <c r="AT1727" s="742" t="s">
        <v>12512</v>
      </c>
      <c r="AU1727" s="743">
        <v>44197</v>
      </c>
      <c r="AV1727" s="743">
        <v>46022</v>
      </c>
      <c r="AW1727" s="744">
        <v>24</v>
      </c>
      <c r="AX1727" s="743">
        <v>44196</v>
      </c>
      <c r="AY1727" s="742" t="s">
        <v>12513</v>
      </c>
      <c r="AZ1727" s="743"/>
      <c r="BA1727" s="734"/>
      <c r="BB1727" s="736"/>
      <c r="BC1727" s="736"/>
      <c r="BD1727" s="736"/>
      <c r="BE1727" s="773" t="s">
        <v>4114</v>
      </c>
      <c r="BF1727" s="794" t="s">
        <v>1610</v>
      </c>
      <c r="BG1727" s="746" t="s">
        <v>737</v>
      </c>
      <c r="BH1727" s="746"/>
      <c r="BI1727" s="747"/>
    </row>
    <row r="1728" spans="1:61" ht="56.25" customHeight="1">
      <c r="A1728" s="749">
        <v>240004077</v>
      </c>
      <c r="B1728" s="840">
        <v>24</v>
      </c>
      <c r="C1728" s="751" t="s">
        <v>765</v>
      </c>
      <c r="D1728" s="920"/>
      <c r="E1728" s="753" t="s">
        <v>4106</v>
      </c>
      <c r="F1728" s="753" t="s">
        <v>1594</v>
      </c>
      <c r="G1728" s="736" t="s">
        <v>715</v>
      </c>
      <c r="H1728" s="754" t="s">
        <v>715</v>
      </c>
      <c r="I1728" s="755">
        <v>246</v>
      </c>
      <c r="J1728" s="756" t="s">
        <v>803</v>
      </c>
      <c r="K1728" s="757" t="s">
        <v>12514</v>
      </c>
      <c r="L1728" s="758">
        <v>240006403</v>
      </c>
      <c r="M1728" s="733" t="s">
        <v>12498</v>
      </c>
      <c r="N1728" s="769" t="s">
        <v>12499</v>
      </c>
      <c r="O1728" s="760"/>
      <c r="P1728" s="760"/>
      <c r="Q1728" s="736"/>
      <c r="R1728" s="736">
        <v>24140</v>
      </c>
      <c r="S1728" s="761" t="s">
        <v>12515</v>
      </c>
      <c r="T1728" s="728" t="s">
        <v>722</v>
      </c>
      <c r="U1728" s="737" t="s">
        <v>12516</v>
      </c>
      <c r="V1728" s="736"/>
      <c r="W1728" s="736"/>
      <c r="X1728" s="736"/>
      <c r="Y1728" s="736"/>
      <c r="Z1728" s="736" t="s">
        <v>12517</v>
      </c>
      <c r="AA1728" s="736"/>
      <c r="AB1728" s="734" t="s">
        <v>12505</v>
      </c>
      <c r="AC1728" s="736"/>
      <c r="AD1728" s="736">
        <v>24112</v>
      </c>
      <c r="AE1728" s="734" t="s">
        <v>6892</v>
      </c>
      <c r="AF1728" s="736" t="s">
        <v>12506</v>
      </c>
      <c r="AG1728" s="736" t="s">
        <v>813</v>
      </c>
      <c r="AH1728" s="736" t="s">
        <v>12507</v>
      </c>
      <c r="AI1728" s="736" t="s">
        <v>12508</v>
      </c>
      <c r="AJ1728" s="734" t="s">
        <v>12509</v>
      </c>
      <c r="AK1728" s="762" t="s">
        <v>12510</v>
      </c>
      <c r="AL1728" s="736"/>
      <c r="AM1728" s="763"/>
      <c r="AN1728" s="738"/>
      <c r="AO1728" s="764"/>
      <c r="AP1728" s="752" t="s">
        <v>734</v>
      </c>
      <c r="AQ1728" s="824" t="s">
        <v>734</v>
      </c>
      <c r="AR1728" s="742" t="s">
        <v>715</v>
      </c>
      <c r="AS1728" s="775" t="s">
        <v>12511</v>
      </c>
      <c r="AT1728" s="742" t="s">
        <v>12512</v>
      </c>
      <c r="AU1728" s="743">
        <v>44197</v>
      </c>
      <c r="AV1728" s="743">
        <v>46022</v>
      </c>
      <c r="AW1728" s="744">
        <v>24</v>
      </c>
      <c r="AX1728" s="743">
        <v>44196</v>
      </c>
      <c r="AY1728" s="742" t="s">
        <v>12513</v>
      </c>
      <c r="AZ1728" s="743"/>
      <c r="BA1728" s="734"/>
      <c r="BB1728" s="736"/>
      <c r="BC1728" s="736"/>
      <c r="BD1728" s="736"/>
      <c r="BE1728" s="773" t="s">
        <v>4114</v>
      </c>
      <c r="BF1728" s="794" t="s">
        <v>1610</v>
      </c>
      <c r="BG1728" s="746" t="s">
        <v>737</v>
      </c>
      <c r="BH1728" s="746"/>
      <c r="BI1728" s="747"/>
    </row>
    <row r="1729" spans="1:61" s="1120" customFormat="1" ht="60" customHeight="1">
      <c r="A1729" s="749">
        <v>240010959</v>
      </c>
      <c r="B1729" s="840">
        <v>24</v>
      </c>
      <c r="C1729" s="751" t="s">
        <v>765</v>
      </c>
      <c r="D1729" s="920"/>
      <c r="E1729" s="753" t="s">
        <v>4106</v>
      </c>
      <c r="F1729" s="753" t="s">
        <v>1594</v>
      </c>
      <c r="G1729" s="736" t="s">
        <v>715</v>
      </c>
      <c r="H1729" s="754" t="s">
        <v>715</v>
      </c>
      <c r="I1729" s="755">
        <v>182</v>
      </c>
      <c r="J1729" s="756" t="s">
        <v>716</v>
      </c>
      <c r="K1729" s="757" t="s">
        <v>12518</v>
      </c>
      <c r="L1729" s="758">
        <v>240006403</v>
      </c>
      <c r="M1729" s="733" t="s">
        <v>12498</v>
      </c>
      <c r="N1729" s="769" t="s">
        <v>12499</v>
      </c>
      <c r="O1729" s="734" t="s">
        <v>12519</v>
      </c>
      <c r="P1729" s="760"/>
      <c r="Q1729" s="736"/>
      <c r="R1729" s="736">
        <v>24100</v>
      </c>
      <c r="S1729" s="761" t="s">
        <v>3040</v>
      </c>
      <c r="T1729" s="728" t="s">
        <v>722</v>
      </c>
      <c r="U1729" s="737" t="s">
        <v>12520</v>
      </c>
      <c r="V1729" s="736" t="s">
        <v>724</v>
      </c>
      <c r="W1729" s="736" t="s">
        <v>12502</v>
      </c>
      <c r="X1729" s="736" t="s">
        <v>12503</v>
      </c>
      <c r="Y1729" s="736"/>
      <c r="Z1729" s="736" t="s">
        <v>12521</v>
      </c>
      <c r="AA1729" s="736"/>
      <c r="AB1729" s="734" t="s">
        <v>12505</v>
      </c>
      <c r="AC1729" s="736"/>
      <c r="AD1729" s="736">
        <v>24112</v>
      </c>
      <c r="AE1729" s="734" t="s">
        <v>6892</v>
      </c>
      <c r="AF1729" s="736" t="s">
        <v>12506</v>
      </c>
      <c r="AG1729" s="736" t="s">
        <v>813</v>
      </c>
      <c r="AH1729" s="736" t="s">
        <v>12507</v>
      </c>
      <c r="AI1729" s="736" t="s">
        <v>12508</v>
      </c>
      <c r="AJ1729" s="734" t="s">
        <v>12509</v>
      </c>
      <c r="AK1729" s="762" t="s">
        <v>12510</v>
      </c>
      <c r="AL1729" s="736"/>
      <c r="AM1729" s="763"/>
      <c r="AN1729" s="738"/>
      <c r="AO1729" s="764"/>
      <c r="AP1729" s="752" t="s">
        <v>734</v>
      </c>
      <c r="AQ1729" s="824" t="s">
        <v>734</v>
      </c>
      <c r="AR1729" s="742" t="s">
        <v>715</v>
      </c>
      <c r="AS1729" s="775" t="s">
        <v>12511</v>
      </c>
      <c r="AT1729" s="742" t="s">
        <v>12512</v>
      </c>
      <c r="AU1729" s="743">
        <v>44197</v>
      </c>
      <c r="AV1729" s="743">
        <v>46022</v>
      </c>
      <c r="AW1729" s="744">
        <v>24</v>
      </c>
      <c r="AX1729" s="743">
        <v>44196</v>
      </c>
      <c r="AY1729" s="742" t="s">
        <v>12513</v>
      </c>
      <c r="AZ1729" s="743"/>
      <c r="BA1729" s="734"/>
      <c r="BB1729" s="736"/>
      <c r="BC1729" s="736"/>
      <c r="BD1729" s="736"/>
      <c r="BE1729" s="773" t="s">
        <v>4114</v>
      </c>
      <c r="BF1729" s="794" t="s">
        <v>1610</v>
      </c>
      <c r="BG1729" s="746" t="s">
        <v>737</v>
      </c>
      <c r="BH1729" s="746"/>
      <c r="BI1729" s="747"/>
    </row>
    <row r="1730" spans="1:61" ht="57" customHeight="1">
      <c r="A1730" s="749">
        <v>240011338</v>
      </c>
      <c r="B1730" s="840">
        <v>24</v>
      </c>
      <c r="C1730" s="751" t="s">
        <v>765</v>
      </c>
      <c r="D1730" s="920"/>
      <c r="E1730" s="753" t="s">
        <v>4106</v>
      </c>
      <c r="F1730" s="753" t="s">
        <v>1594</v>
      </c>
      <c r="G1730" s="736" t="s">
        <v>715</v>
      </c>
      <c r="H1730" s="754" t="s">
        <v>715</v>
      </c>
      <c r="I1730" s="755">
        <v>246</v>
      </c>
      <c r="J1730" s="756" t="s">
        <v>803</v>
      </c>
      <c r="K1730" s="757" t="s">
        <v>12522</v>
      </c>
      <c r="L1730" s="758">
        <v>240006403</v>
      </c>
      <c r="M1730" s="733" t="s">
        <v>12498</v>
      </c>
      <c r="N1730" s="769" t="s">
        <v>12499</v>
      </c>
      <c r="O1730" s="734" t="s">
        <v>3032</v>
      </c>
      <c r="P1730" s="734" t="s">
        <v>12523</v>
      </c>
      <c r="Q1730" s="736"/>
      <c r="R1730" s="736">
        <v>24112</v>
      </c>
      <c r="S1730" s="761" t="s">
        <v>6892</v>
      </c>
      <c r="T1730" s="728" t="s">
        <v>722</v>
      </c>
      <c r="U1730" s="737" t="s">
        <v>12524</v>
      </c>
      <c r="V1730" s="736"/>
      <c r="W1730" s="736"/>
      <c r="X1730" s="736"/>
      <c r="Y1730" s="736"/>
      <c r="Z1730" s="736" t="s">
        <v>12525</v>
      </c>
      <c r="AA1730" s="736"/>
      <c r="AB1730" s="734" t="s">
        <v>12505</v>
      </c>
      <c r="AC1730" s="736" t="s">
        <v>12523</v>
      </c>
      <c r="AD1730" s="736">
        <v>24112</v>
      </c>
      <c r="AE1730" s="734" t="s">
        <v>6892</v>
      </c>
      <c r="AF1730" s="736" t="s">
        <v>12506</v>
      </c>
      <c r="AG1730" s="736" t="s">
        <v>813</v>
      </c>
      <c r="AH1730" s="736" t="s">
        <v>12507</v>
      </c>
      <c r="AI1730" s="736" t="s">
        <v>12508</v>
      </c>
      <c r="AJ1730" s="734" t="s">
        <v>12509</v>
      </c>
      <c r="AK1730" s="762" t="s">
        <v>12510</v>
      </c>
      <c r="AL1730" s="736"/>
      <c r="AM1730" s="763"/>
      <c r="AN1730" s="738"/>
      <c r="AO1730" s="764"/>
      <c r="AP1730" s="752" t="s">
        <v>734</v>
      </c>
      <c r="AQ1730" s="824" t="s">
        <v>734</v>
      </c>
      <c r="AR1730" s="742" t="s">
        <v>715</v>
      </c>
      <c r="AS1730" s="775" t="s">
        <v>12511</v>
      </c>
      <c r="AT1730" s="742" t="s">
        <v>12512</v>
      </c>
      <c r="AU1730" s="743">
        <v>44197</v>
      </c>
      <c r="AV1730" s="743">
        <v>46022</v>
      </c>
      <c r="AW1730" s="744">
        <v>24</v>
      </c>
      <c r="AX1730" s="743">
        <v>44196</v>
      </c>
      <c r="AY1730" s="742" t="s">
        <v>12513</v>
      </c>
      <c r="AZ1730" s="743"/>
      <c r="BA1730" s="734"/>
      <c r="BB1730" s="736"/>
      <c r="BC1730" s="736"/>
      <c r="BD1730" s="736"/>
      <c r="BE1730" s="773" t="s">
        <v>4114</v>
      </c>
      <c r="BF1730" s="794" t="s">
        <v>1610</v>
      </c>
      <c r="BG1730" s="746" t="s">
        <v>737</v>
      </c>
      <c r="BH1730" s="746"/>
      <c r="BI1730" s="747"/>
    </row>
    <row r="1731" spans="1:61" s="1120" customFormat="1" ht="51.75" customHeight="1">
      <c r="A1731" s="749">
        <v>240013698</v>
      </c>
      <c r="B1731" s="840">
        <v>24</v>
      </c>
      <c r="C1731" s="751" t="s">
        <v>765</v>
      </c>
      <c r="D1731" s="920"/>
      <c r="E1731" s="753" t="s">
        <v>4106</v>
      </c>
      <c r="F1731" s="753" t="s">
        <v>1594</v>
      </c>
      <c r="G1731" s="736" t="s">
        <v>715</v>
      </c>
      <c r="H1731" s="754" t="s">
        <v>715</v>
      </c>
      <c r="I1731" s="730">
        <v>377</v>
      </c>
      <c r="J1731" s="925" t="s">
        <v>10441</v>
      </c>
      <c r="K1731" s="757" t="s">
        <v>12526</v>
      </c>
      <c r="L1731" s="758">
        <v>240006403</v>
      </c>
      <c r="M1731" s="733" t="s">
        <v>12498</v>
      </c>
      <c r="N1731" s="769" t="s">
        <v>12499</v>
      </c>
      <c r="O1731" s="734" t="s">
        <v>12527</v>
      </c>
      <c r="P1731" s="760"/>
      <c r="Q1731" s="736"/>
      <c r="R1731" s="736">
        <v>24100</v>
      </c>
      <c r="S1731" s="761" t="s">
        <v>3040</v>
      </c>
      <c r="T1731" s="728" t="s">
        <v>722</v>
      </c>
      <c r="U1731" s="737" t="s">
        <v>12528</v>
      </c>
      <c r="V1731" s="736" t="s">
        <v>724</v>
      </c>
      <c r="W1731" s="736" t="s">
        <v>12502</v>
      </c>
      <c r="X1731" s="736" t="s">
        <v>12503</v>
      </c>
      <c r="Y1731" s="736"/>
      <c r="Z1731" s="736" t="s">
        <v>12529</v>
      </c>
      <c r="AA1731" s="736"/>
      <c r="AB1731" s="734"/>
      <c r="AC1731" s="736"/>
      <c r="AD1731" s="736"/>
      <c r="AE1731" s="734"/>
      <c r="AF1731" s="736"/>
      <c r="AG1731" s="736" t="s">
        <v>813</v>
      </c>
      <c r="AH1731" s="736" t="s">
        <v>12507</v>
      </c>
      <c r="AI1731" s="736" t="s">
        <v>12508</v>
      </c>
      <c r="AJ1731" s="734" t="s">
        <v>12509</v>
      </c>
      <c r="AK1731" s="762" t="s">
        <v>12510</v>
      </c>
      <c r="AL1731" s="736"/>
      <c r="AM1731" s="763"/>
      <c r="AN1731" s="738"/>
      <c r="AO1731" s="764"/>
      <c r="AP1731" s="752" t="s">
        <v>734</v>
      </c>
      <c r="AQ1731" s="824" t="s">
        <v>734</v>
      </c>
      <c r="AR1731" s="742" t="s">
        <v>715</v>
      </c>
      <c r="AS1731" s="775" t="s">
        <v>12511</v>
      </c>
      <c r="AT1731" s="742" t="s">
        <v>12512</v>
      </c>
      <c r="AU1731" s="743">
        <v>44197</v>
      </c>
      <c r="AV1731" s="743">
        <v>46022</v>
      </c>
      <c r="AW1731" s="744">
        <v>24</v>
      </c>
      <c r="AX1731" s="743">
        <v>44196</v>
      </c>
      <c r="AY1731" s="742" t="s">
        <v>12513</v>
      </c>
      <c r="AZ1731" s="743"/>
      <c r="BA1731" s="734"/>
      <c r="BB1731" s="736"/>
      <c r="BC1731" s="736"/>
      <c r="BD1731" s="736"/>
      <c r="BE1731" s="773" t="s">
        <v>4114</v>
      </c>
      <c r="BF1731" s="794" t="s">
        <v>1610</v>
      </c>
      <c r="BG1731" s="746" t="s">
        <v>737</v>
      </c>
      <c r="BH1731" s="746"/>
      <c r="BI1731" s="747"/>
    </row>
    <row r="1732" spans="1:61" ht="40.15" customHeight="1">
      <c r="A1732" s="749">
        <v>240013904</v>
      </c>
      <c r="B1732" s="840">
        <v>24</v>
      </c>
      <c r="C1732" s="751" t="s">
        <v>765</v>
      </c>
      <c r="D1732" s="920"/>
      <c r="E1732" s="753" t="s">
        <v>4106</v>
      </c>
      <c r="F1732" s="753" t="s">
        <v>1594</v>
      </c>
      <c r="G1732" s="736" t="s">
        <v>715</v>
      </c>
      <c r="H1732" s="754" t="s">
        <v>715</v>
      </c>
      <c r="I1732" s="755">
        <v>437</v>
      </c>
      <c r="J1732" s="756" t="s">
        <v>990</v>
      </c>
      <c r="K1732" s="757" t="s">
        <v>12530</v>
      </c>
      <c r="L1732" s="758">
        <v>240006403</v>
      </c>
      <c r="M1732" s="733" t="s">
        <v>12498</v>
      </c>
      <c r="N1732" s="769" t="s">
        <v>12499</v>
      </c>
      <c r="O1732" s="734" t="s">
        <v>12531</v>
      </c>
      <c r="P1732" s="760"/>
      <c r="Q1732" s="736"/>
      <c r="R1732" s="736">
        <v>24112</v>
      </c>
      <c r="S1732" s="761" t="s">
        <v>6892</v>
      </c>
      <c r="T1732" s="728" t="s">
        <v>722</v>
      </c>
      <c r="U1732" s="737" t="s">
        <v>12532</v>
      </c>
      <c r="V1732" s="736"/>
      <c r="W1732" s="736"/>
      <c r="X1732" s="736"/>
      <c r="Y1732" s="736"/>
      <c r="Z1732" s="736" t="s">
        <v>12533</v>
      </c>
      <c r="AA1732" s="736"/>
      <c r="AB1732" s="734" t="s">
        <v>12505</v>
      </c>
      <c r="AC1732" s="736"/>
      <c r="AD1732" s="736">
        <v>24112</v>
      </c>
      <c r="AE1732" s="734" t="s">
        <v>6892</v>
      </c>
      <c r="AF1732" s="736" t="s">
        <v>12506</v>
      </c>
      <c r="AG1732" s="736" t="s">
        <v>813</v>
      </c>
      <c r="AH1732" s="736" t="s">
        <v>12507</v>
      </c>
      <c r="AI1732" s="736" t="s">
        <v>12508</v>
      </c>
      <c r="AJ1732" s="734" t="s">
        <v>12509</v>
      </c>
      <c r="AK1732" s="762" t="s">
        <v>12510</v>
      </c>
      <c r="AL1732" s="736"/>
      <c r="AM1732" s="763"/>
      <c r="AN1732" s="738"/>
      <c r="AO1732" s="764"/>
      <c r="AP1732" s="752" t="s">
        <v>734</v>
      </c>
      <c r="AQ1732" s="824" t="s">
        <v>734</v>
      </c>
      <c r="AR1732" s="742" t="s">
        <v>715</v>
      </c>
      <c r="AS1732" s="775" t="s">
        <v>12511</v>
      </c>
      <c r="AT1732" s="742" t="s">
        <v>12512</v>
      </c>
      <c r="AU1732" s="743">
        <v>44197</v>
      </c>
      <c r="AV1732" s="743">
        <v>46022</v>
      </c>
      <c r="AW1732" s="744">
        <v>24</v>
      </c>
      <c r="AX1732" s="743">
        <v>44196</v>
      </c>
      <c r="AY1732" s="742" t="s">
        <v>12513</v>
      </c>
      <c r="AZ1732" s="743"/>
      <c r="BA1732" s="734"/>
      <c r="BB1732" s="736"/>
      <c r="BC1732" s="736"/>
      <c r="BD1732" s="736"/>
      <c r="BE1732" s="773" t="s">
        <v>4114</v>
      </c>
      <c r="BF1732" s="794" t="s">
        <v>1610</v>
      </c>
      <c r="BG1732" s="746" t="s">
        <v>737</v>
      </c>
      <c r="BH1732" s="746"/>
      <c r="BI1732" s="747"/>
    </row>
    <row r="1733" spans="1:61" ht="40.15" customHeight="1">
      <c r="A1733" s="749">
        <v>240014282</v>
      </c>
      <c r="B1733" s="840">
        <v>24</v>
      </c>
      <c r="C1733" s="751" t="s">
        <v>765</v>
      </c>
      <c r="D1733" s="920"/>
      <c r="E1733" s="753" t="s">
        <v>4106</v>
      </c>
      <c r="F1733" s="753" t="s">
        <v>1594</v>
      </c>
      <c r="G1733" s="736" t="s">
        <v>715</v>
      </c>
      <c r="H1733" s="754" t="s">
        <v>715</v>
      </c>
      <c r="I1733" s="730">
        <v>379</v>
      </c>
      <c r="J1733" s="925" t="s">
        <v>1911</v>
      </c>
      <c r="K1733" s="757" t="s">
        <v>12534</v>
      </c>
      <c r="L1733" s="758">
        <v>240006403</v>
      </c>
      <c r="M1733" s="733" t="s">
        <v>12498</v>
      </c>
      <c r="N1733" s="769" t="s">
        <v>12499</v>
      </c>
      <c r="O1733" s="734" t="s">
        <v>12535</v>
      </c>
      <c r="P1733" s="760"/>
      <c r="Q1733" s="736"/>
      <c r="R1733" s="736">
        <v>24540</v>
      </c>
      <c r="S1733" s="761" t="s">
        <v>9599</v>
      </c>
      <c r="T1733" s="728" t="s">
        <v>722</v>
      </c>
      <c r="U1733" s="737" t="s">
        <v>12536</v>
      </c>
      <c r="V1733" s="736"/>
      <c r="W1733" s="736"/>
      <c r="X1733" s="736"/>
      <c r="Y1733" s="736"/>
      <c r="Z1733" s="736" t="s">
        <v>12537</v>
      </c>
      <c r="AA1733" s="736"/>
      <c r="AB1733" s="734" t="s">
        <v>12505</v>
      </c>
      <c r="AC1733" s="736"/>
      <c r="AD1733" s="736">
        <v>24112</v>
      </c>
      <c r="AE1733" s="734" t="s">
        <v>6892</v>
      </c>
      <c r="AF1733" s="736" t="s">
        <v>12506</v>
      </c>
      <c r="AG1733" s="736" t="s">
        <v>813</v>
      </c>
      <c r="AH1733" s="736" t="s">
        <v>12507</v>
      </c>
      <c r="AI1733" s="736" t="s">
        <v>12508</v>
      </c>
      <c r="AJ1733" s="734" t="s">
        <v>12509</v>
      </c>
      <c r="AK1733" s="762" t="s">
        <v>12510</v>
      </c>
      <c r="AL1733" s="736"/>
      <c r="AM1733" s="763"/>
      <c r="AN1733" s="738"/>
      <c r="AO1733" s="764"/>
      <c r="AP1733" s="752" t="s">
        <v>734</v>
      </c>
      <c r="AQ1733" s="824" t="s">
        <v>734</v>
      </c>
      <c r="AR1733" s="742" t="s">
        <v>715</v>
      </c>
      <c r="AS1733" s="775" t="s">
        <v>12511</v>
      </c>
      <c r="AT1733" s="742" t="s">
        <v>12512</v>
      </c>
      <c r="AU1733" s="743">
        <v>44197</v>
      </c>
      <c r="AV1733" s="743">
        <v>46022</v>
      </c>
      <c r="AW1733" s="744">
        <v>24</v>
      </c>
      <c r="AX1733" s="743">
        <v>44196</v>
      </c>
      <c r="AY1733" s="742" t="s">
        <v>12513</v>
      </c>
      <c r="AZ1733" s="743"/>
      <c r="BA1733" s="734"/>
      <c r="BB1733" s="736"/>
      <c r="BC1733" s="736"/>
      <c r="BD1733" s="736"/>
      <c r="BE1733" s="773" t="s">
        <v>4114</v>
      </c>
      <c r="BF1733" s="794" t="s">
        <v>1610</v>
      </c>
      <c r="BG1733" s="746" t="s">
        <v>737</v>
      </c>
      <c r="BH1733" s="746"/>
      <c r="BI1733" s="747"/>
    </row>
    <row r="1734" spans="1:61" ht="40.15" customHeight="1">
      <c r="A1734" s="749">
        <v>240016626</v>
      </c>
      <c r="B1734" s="840">
        <v>24</v>
      </c>
      <c r="C1734" s="751" t="s">
        <v>765</v>
      </c>
      <c r="D1734" s="920"/>
      <c r="E1734" s="753" t="s">
        <v>4106</v>
      </c>
      <c r="F1734" s="753" t="s">
        <v>1594</v>
      </c>
      <c r="G1734" s="736" t="s">
        <v>715</v>
      </c>
      <c r="H1734" s="754" t="s">
        <v>715</v>
      </c>
      <c r="I1734" s="755">
        <v>445</v>
      </c>
      <c r="J1734" s="756" t="s">
        <v>1023</v>
      </c>
      <c r="K1734" s="757" t="s">
        <v>3652</v>
      </c>
      <c r="L1734" s="758">
        <v>240006403</v>
      </c>
      <c r="M1734" s="733" t="s">
        <v>12498</v>
      </c>
      <c r="N1734" s="769" t="s">
        <v>12499</v>
      </c>
      <c r="O1734" s="760" t="s">
        <v>12538</v>
      </c>
      <c r="P1734" s="760"/>
      <c r="Q1734" s="736"/>
      <c r="R1734" s="736">
        <v>24100</v>
      </c>
      <c r="S1734" s="761" t="s">
        <v>3040</v>
      </c>
      <c r="T1734" s="728" t="s">
        <v>722</v>
      </c>
      <c r="U1734" s="737" t="s">
        <v>12539</v>
      </c>
      <c r="V1734" s="736"/>
      <c r="W1734" s="736"/>
      <c r="X1734" s="736"/>
      <c r="Y1734" s="736"/>
      <c r="Z1734" s="736"/>
      <c r="AA1734" s="736"/>
      <c r="AB1734" s="734" t="s">
        <v>12540</v>
      </c>
      <c r="AC1734" s="736"/>
      <c r="AD1734" s="736">
        <v>24112</v>
      </c>
      <c r="AE1734" s="734" t="s">
        <v>6892</v>
      </c>
      <c r="AF1734" s="736" t="s">
        <v>12506</v>
      </c>
      <c r="AG1734" s="736" t="s">
        <v>813</v>
      </c>
      <c r="AH1734" s="736" t="s">
        <v>12507</v>
      </c>
      <c r="AI1734" s="736" t="s">
        <v>12508</v>
      </c>
      <c r="AJ1734" s="734" t="s">
        <v>12509</v>
      </c>
      <c r="AK1734" s="762" t="s">
        <v>12510</v>
      </c>
      <c r="AL1734" s="736"/>
      <c r="AM1734" s="763"/>
      <c r="AN1734" s="738"/>
      <c r="AO1734" s="764"/>
      <c r="AP1734" s="752" t="s">
        <v>734</v>
      </c>
      <c r="AQ1734" s="824" t="s">
        <v>734</v>
      </c>
      <c r="AR1734" s="742" t="s">
        <v>715</v>
      </c>
      <c r="AS1734" s="775" t="s">
        <v>12511</v>
      </c>
      <c r="AT1734" s="742" t="s">
        <v>12512</v>
      </c>
      <c r="AU1734" s="743">
        <v>44197</v>
      </c>
      <c r="AV1734" s="743">
        <v>46022</v>
      </c>
      <c r="AW1734" s="744">
        <v>24</v>
      </c>
      <c r="AX1734" s="743">
        <v>44196</v>
      </c>
      <c r="AY1734" s="742" t="s">
        <v>12513</v>
      </c>
      <c r="AZ1734" s="743"/>
      <c r="BA1734" s="734"/>
      <c r="BB1734" s="736"/>
      <c r="BC1734" s="736"/>
      <c r="BD1734" s="736"/>
      <c r="BE1734" s="773" t="s">
        <v>4114</v>
      </c>
      <c r="BF1734" s="794" t="s">
        <v>1610</v>
      </c>
      <c r="BG1734" s="746" t="s">
        <v>737</v>
      </c>
      <c r="BH1734" s="746"/>
      <c r="BI1734" s="747"/>
    </row>
    <row r="1735" spans="1:61" ht="40.15" customHeight="1">
      <c r="A1735" s="749">
        <v>330791492</v>
      </c>
      <c r="B1735" s="825">
        <v>33</v>
      </c>
      <c r="C1735" s="751" t="s">
        <v>857</v>
      </c>
      <c r="D1735" s="752"/>
      <c r="E1735" s="753" t="s">
        <v>1411</v>
      </c>
      <c r="F1735" s="752"/>
      <c r="G1735" s="736" t="s">
        <v>827</v>
      </c>
      <c r="H1735" s="754" t="s">
        <v>748</v>
      </c>
      <c r="I1735" s="770">
        <v>354</v>
      </c>
      <c r="J1735" s="771" t="s">
        <v>771</v>
      </c>
      <c r="K1735" s="757" t="s">
        <v>12541</v>
      </c>
      <c r="L1735" s="758">
        <v>330796392</v>
      </c>
      <c r="M1735" s="733" t="s">
        <v>12542</v>
      </c>
      <c r="N1735" s="769" t="s">
        <v>12542</v>
      </c>
      <c r="O1735" s="760" t="s">
        <v>12543</v>
      </c>
      <c r="P1735" s="760" t="s">
        <v>12544</v>
      </c>
      <c r="Q1735" s="736"/>
      <c r="R1735" s="736">
        <v>33650</v>
      </c>
      <c r="S1735" s="761" t="s">
        <v>12545</v>
      </c>
      <c r="T1735" s="728" t="s">
        <v>722</v>
      </c>
      <c r="U1735" s="737" t="s">
        <v>12546</v>
      </c>
      <c r="V1735" s="736"/>
      <c r="W1735" s="736"/>
      <c r="X1735" s="736"/>
      <c r="Y1735" s="736"/>
      <c r="Z1735" s="736" t="s">
        <v>12547</v>
      </c>
      <c r="AA1735" s="736"/>
      <c r="AB1735" s="734" t="s">
        <v>12548</v>
      </c>
      <c r="AC1735" s="736"/>
      <c r="AD1735" s="736">
        <v>33082</v>
      </c>
      <c r="AE1735" s="734" t="s">
        <v>1559</v>
      </c>
      <c r="AF1735" s="736" t="s">
        <v>12549</v>
      </c>
      <c r="AG1735" s="736"/>
      <c r="AH1735" s="736"/>
      <c r="AI1735" s="736"/>
      <c r="AJ1735" s="736"/>
      <c r="AK1735" s="1121"/>
      <c r="AL1735" s="736"/>
      <c r="AM1735" s="763"/>
      <c r="AN1735" s="738"/>
      <c r="AO1735" s="764"/>
      <c r="AP1735" s="691" t="s">
        <v>737</v>
      </c>
      <c r="AQ1735" s="691" t="s">
        <v>737</v>
      </c>
      <c r="AR1735" s="691"/>
      <c r="AS1735" s="752"/>
      <c r="AT1735" s="691"/>
      <c r="AU1735" s="765" t="s">
        <v>763</v>
      </c>
      <c r="AV1735" s="765" t="s">
        <v>763</v>
      </c>
      <c r="AW1735" s="766" t="s">
        <v>763</v>
      </c>
      <c r="AX1735" s="765"/>
      <c r="AY1735" s="691"/>
      <c r="AZ1735" s="752"/>
      <c r="BA1735" s="734"/>
      <c r="BB1735" s="736"/>
      <c r="BC1735" s="736"/>
      <c r="BD1735" s="736"/>
      <c r="BE1735" s="767" t="s">
        <v>1941</v>
      </c>
      <c r="BF1735" s="753" t="s">
        <v>1942</v>
      </c>
      <c r="BG1735" s="746" t="s">
        <v>737</v>
      </c>
      <c r="BH1735" s="746"/>
      <c r="BI1735" s="747"/>
    </row>
    <row r="1736" spans="1:61" ht="40.15" customHeight="1">
      <c r="A1736" s="749">
        <v>330791500</v>
      </c>
      <c r="B1736" s="825">
        <v>33</v>
      </c>
      <c r="C1736" s="751" t="s">
        <v>857</v>
      </c>
      <c r="D1736" s="752"/>
      <c r="E1736" s="753" t="s">
        <v>1411</v>
      </c>
      <c r="F1736" s="752"/>
      <c r="G1736" s="736" t="s">
        <v>827</v>
      </c>
      <c r="H1736" s="754" t="s">
        <v>748</v>
      </c>
      <c r="I1736" s="770">
        <v>354</v>
      </c>
      <c r="J1736" s="771" t="s">
        <v>771</v>
      </c>
      <c r="K1736" s="757" t="s">
        <v>12550</v>
      </c>
      <c r="L1736" s="758">
        <v>330796392</v>
      </c>
      <c r="M1736" s="733" t="s">
        <v>12542</v>
      </c>
      <c r="N1736" s="769" t="s">
        <v>12542</v>
      </c>
      <c r="O1736" s="760"/>
      <c r="P1736" s="760" t="s">
        <v>12551</v>
      </c>
      <c r="Q1736" s="736" t="s">
        <v>12552</v>
      </c>
      <c r="R1736" s="736">
        <v>33370</v>
      </c>
      <c r="S1736" s="761" t="s">
        <v>12553</v>
      </c>
      <c r="T1736" s="728" t="s">
        <v>722</v>
      </c>
      <c r="U1736" s="737" t="s">
        <v>12554</v>
      </c>
      <c r="V1736" s="736"/>
      <c r="W1736" s="736"/>
      <c r="X1736" s="736"/>
      <c r="Y1736" s="736"/>
      <c r="Z1736" s="736" t="s">
        <v>12555</v>
      </c>
      <c r="AA1736" s="736"/>
      <c r="AB1736" s="734" t="s">
        <v>12556</v>
      </c>
      <c r="AC1736" s="736"/>
      <c r="AD1736" s="736">
        <v>33082</v>
      </c>
      <c r="AE1736" s="734" t="s">
        <v>1559</v>
      </c>
      <c r="AF1736" s="736" t="s">
        <v>12549</v>
      </c>
      <c r="AG1736" s="736"/>
      <c r="AH1736" s="736"/>
      <c r="AI1736" s="736"/>
      <c r="AJ1736" s="736"/>
      <c r="AK1736" s="1121"/>
      <c r="AL1736" s="736"/>
      <c r="AM1736" s="763"/>
      <c r="AN1736" s="738"/>
      <c r="AO1736" s="764"/>
      <c r="AP1736" s="691" t="s">
        <v>737</v>
      </c>
      <c r="AQ1736" s="691" t="s">
        <v>737</v>
      </c>
      <c r="AR1736" s="691"/>
      <c r="AS1736" s="752"/>
      <c r="AT1736" s="691"/>
      <c r="AU1736" s="765" t="s">
        <v>763</v>
      </c>
      <c r="AV1736" s="765" t="s">
        <v>763</v>
      </c>
      <c r="AW1736" s="766" t="s">
        <v>763</v>
      </c>
      <c r="AX1736" s="765"/>
      <c r="AY1736" s="691"/>
      <c r="AZ1736" s="752"/>
      <c r="BA1736" s="734"/>
      <c r="BB1736" s="736"/>
      <c r="BC1736" s="736"/>
      <c r="BD1736" s="736"/>
      <c r="BE1736" s="767" t="s">
        <v>1941</v>
      </c>
      <c r="BF1736" s="753" t="s">
        <v>1942</v>
      </c>
      <c r="BG1736" s="746" t="s">
        <v>737</v>
      </c>
      <c r="BH1736" s="746"/>
      <c r="BI1736" s="747"/>
    </row>
    <row r="1737" spans="1:61" ht="40.15" customHeight="1">
      <c r="A1737" s="749">
        <v>330792078</v>
      </c>
      <c r="B1737" s="825">
        <v>33</v>
      </c>
      <c r="C1737" s="751" t="s">
        <v>857</v>
      </c>
      <c r="D1737" s="752"/>
      <c r="E1737" s="753" t="s">
        <v>1411</v>
      </c>
      <c r="F1737" s="752"/>
      <c r="G1737" s="736" t="s">
        <v>2171</v>
      </c>
      <c r="H1737" s="754" t="s">
        <v>748</v>
      </c>
      <c r="I1737" s="770">
        <v>354</v>
      </c>
      <c r="J1737" s="771" t="s">
        <v>771</v>
      </c>
      <c r="K1737" s="757" t="s">
        <v>12557</v>
      </c>
      <c r="L1737" s="758">
        <v>330796392</v>
      </c>
      <c r="M1737" s="733" t="s">
        <v>12542</v>
      </c>
      <c r="N1737" s="769" t="s">
        <v>12542</v>
      </c>
      <c r="O1737" s="760" t="s">
        <v>12558</v>
      </c>
      <c r="P1737" s="760" t="s">
        <v>12559</v>
      </c>
      <c r="Q1737" s="736"/>
      <c r="R1737" s="736">
        <v>33480</v>
      </c>
      <c r="S1737" s="761" t="s">
        <v>12560</v>
      </c>
      <c r="T1737" s="728" t="s">
        <v>722</v>
      </c>
      <c r="U1737" s="737" t="s">
        <v>12561</v>
      </c>
      <c r="V1737" s="736"/>
      <c r="W1737" s="736"/>
      <c r="X1737" s="736"/>
      <c r="Y1737" s="736"/>
      <c r="Z1737" s="736" t="s">
        <v>12562</v>
      </c>
      <c r="AA1737" s="736"/>
      <c r="AB1737" s="734" t="s">
        <v>12563</v>
      </c>
      <c r="AC1737" s="736"/>
      <c r="AD1737" s="736">
        <v>33082</v>
      </c>
      <c r="AE1737" s="734" t="s">
        <v>1559</v>
      </c>
      <c r="AF1737" s="736" t="s">
        <v>12549</v>
      </c>
      <c r="AG1737" s="736"/>
      <c r="AH1737" s="736"/>
      <c r="AI1737" s="736"/>
      <c r="AJ1737" s="736"/>
      <c r="AK1737" s="1121"/>
      <c r="AL1737" s="736"/>
      <c r="AM1737" s="763"/>
      <c r="AN1737" s="738"/>
      <c r="AO1737" s="764"/>
      <c r="AP1737" s="691" t="s">
        <v>737</v>
      </c>
      <c r="AQ1737" s="740" t="s">
        <v>737</v>
      </c>
      <c r="AR1737" s="691"/>
      <c r="AS1737" s="691"/>
      <c r="AT1737" s="740"/>
      <c r="AU1737" s="765" t="s">
        <v>763</v>
      </c>
      <c r="AV1737" s="765" t="s">
        <v>763</v>
      </c>
      <c r="AW1737" s="766" t="s">
        <v>763</v>
      </c>
      <c r="AX1737" s="765"/>
      <c r="AY1737" s="691"/>
      <c r="AZ1737" s="752"/>
      <c r="BA1737" s="734" t="s">
        <v>778</v>
      </c>
      <c r="BB1737" s="736"/>
      <c r="BC1737" s="736"/>
      <c r="BD1737" s="736"/>
      <c r="BE1737" s="767" t="s">
        <v>1941</v>
      </c>
      <c r="BF1737" s="753" t="s">
        <v>1942</v>
      </c>
      <c r="BG1737" s="746" t="s">
        <v>737</v>
      </c>
      <c r="BH1737" s="746"/>
      <c r="BI1737" s="747"/>
    </row>
    <row r="1738" spans="1:61" s="1120" customFormat="1" ht="40.15" customHeight="1">
      <c r="A1738" s="749">
        <v>330798265</v>
      </c>
      <c r="B1738" s="825">
        <v>33</v>
      </c>
      <c r="C1738" s="751" t="s">
        <v>857</v>
      </c>
      <c r="D1738" s="752"/>
      <c r="E1738" s="753" t="s">
        <v>1411</v>
      </c>
      <c r="F1738" s="752"/>
      <c r="G1738" s="736" t="s">
        <v>747</v>
      </c>
      <c r="H1738" s="754" t="s">
        <v>748</v>
      </c>
      <c r="I1738" s="755">
        <v>500</v>
      </c>
      <c r="J1738" s="756" t="s">
        <v>749</v>
      </c>
      <c r="K1738" s="757" t="s">
        <v>12564</v>
      </c>
      <c r="L1738" s="758">
        <v>330796392</v>
      </c>
      <c r="M1738" s="733" t="s">
        <v>12542</v>
      </c>
      <c r="N1738" s="769" t="s">
        <v>12542</v>
      </c>
      <c r="O1738" s="734" t="s">
        <v>12565</v>
      </c>
      <c r="P1738" s="760"/>
      <c r="Q1738" s="736"/>
      <c r="R1738" s="736">
        <v>33600</v>
      </c>
      <c r="S1738" s="761" t="s">
        <v>1104</v>
      </c>
      <c r="T1738" s="728" t="s">
        <v>722</v>
      </c>
      <c r="U1738" s="737" t="s">
        <v>12566</v>
      </c>
      <c r="V1738" s="736"/>
      <c r="W1738" s="736"/>
      <c r="X1738" s="736"/>
      <c r="Y1738" s="736"/>
      <c r="Z1738" s="736" t="s">
        <v>12567</v>
      </c>
      <c r="AA1738" s="736"/>
      <c r="AB1738" s="734" t="s">
        <v>12568</v>
      </c>
      <c r="AC1738" s="736"/>
      <c r="AD1738" s="736">
        <v>33082</v>
      </c>
      <c r="AE1738" s="734" t="s">
        <v>1559</v>
      </c>
      <c r="AF1738" s="736" t="s">
        <v>12549</v>
      </c>
      <c r="AG1738" s="736"/>
      <c r="AH1738" s="736"/>
      <c r="AI1738" s="736"/>
      <c r="AJ1738" s="736"/>
      <c r="AK1738" s="1121"/>
      <c r="AL1738" s="736"/>
      <c r="AM1738" s="763"/>
      <c r="AN1738" s="738"/>
      <c r="AO1738" s="764"/>
      <c r="AP1738" s="691" t="s">
        <v>734</v>
      </c>
      <c r="AQ1738" s="691" t="s">
        <v>737</v>
      </c>
      <c r="AR1738" s="691"/>
      <c r="AS1738" s="752"/>
      <c r="AT1738" s="691"/>
      <c r="AU1738" s="765" t="s">
        <v>763</v>
      </c>
      <c r="AV1738" s="765" t="s">
        <v>763</v>
      </c>
      <c r="AW1738" s="766" t="s">
        <v>763</v>
      </c>
      <c r="AX1738" s="765"/>
      <c r="AY1738" s="691"/>
      <c r="AZ1738" s="752"/>
      <c r="BA1738" s="734"/>
      <c r="BB1738" s="736" t="s">
        <v>12569</v>
      </c>
      <c r="BC1738" s="736"/>
      <c r="BD1738" s="736"/>
      <c r="BE1738" s="767" t="s">
        <v>1949</v>
      </c>
      <c r="BF1738" s="753" t="s">
        <v>1942</v>
      </c>
      <c r="BG1738" s="746" t="s">
        <v>737</v>
      </c>
      <c r="BH1738" s="746"/>
      <c r="BI1738" s="747"/>
    </row>
    <row r="1739" spans="1:61" ht="40.15" customHeight="1">
      <c r="A1739" s="749">
        <v>330802166</v>
      </c>
      <c r="B1739" s="825">
        <v>33</v>
      </c>
      <c r="C1739" s="751" t="s">
        <v>857</v>
      </c>
      <c r="D1739" s="752"/>
      <c r="E1739" s="753" t="s">
        <v>1411</v>
      </c>
      <c r="F1739" s="752"/>
      <c r="G1739" s="736" t="s">
        <v>827</v>
      </c>
      <c r="H1739" s="754" t="s">
        <v>748</v>
      </c>
      <c r="I1739" s="770">
        <v>354</v>
      </c>
      <c r="J1739" s="771" t="s">
        <v>771</v>
      </c>
      <c r="K1739" s="757" t="s">
        <v>12570</v>
      </c>
      <c r="L1739" s="758">
        <v>330796392</v>
      </c>
      <c r="M1739" s="733" t="s">
        <v>12542</v>
      </c>
      <c r="N1739" s="769" t="s">
        <v>12542</v>
      </c>
      <c r="O1739" s="760" t="s">
        <v>12543</v>
      </c>
      <c r="P1739" s="760" t="s">
        <v>12571</v>
      </c>
      <c r="Q1739" s="736"/>
      <c r="R1739" s="736">
        <v>33380</v>
      </c>
      <c r="S1739" s="761" t="s">
        <v>1092</v>
      </c>
      <c r="T1739" s="728" t="s">
        <v>722</v>
      </c>
      <c r="U1739" s="737" t="s">
        <v>12572</v>
      </c>
      <c r="V1739" s="736"/>
      <c r="W1739" s="736"/>
      <c r="X1739" s="736"/>
      <c r="Y1739" s="736"/>
      <c r="Z1739" s="736" t="s">
        <v>12573</v>
      </c>
      <c r="AA1739" s="736"/>
      <c r="AB1739" s="734" t="s">
        <v>12574</v>
      </c>
      <c r="AC1739" s="736"/>
      <c r="AD1739" s="736">
        <v>33082</v>
      </c>
      <c r="AE1739" s="734" t="s">
        <v>1559</v>
      </c>
      <c r="AF1739" s="736" t="s">
        <v>12549</v>
      </c>
      <c r="AG1739" s="736"/>
      <c r="AH1739" s="736"/>
      <c r="AI1739" s="736"/>
      <c r="AJ1739" s="736"/>
      <c r="AK1739" s="1121"/>
      <c r="AL1739" s="736"/>
      <c r="AM1739" s="763"/>
      <c r="AN1739" s="738"/>
      <c r="AO1739" s="764"/>
      <c r="AP1739" s="691" t="s">
        <v>737</v>
      </c>
      <c r="AQ1739" s="691" t="s">
        <v>737</v>
      </c>
      <c r="AR1739" s="691"/>
      <c r="AS1739" s="752"/>
      <c r="AT1739" s="691"/>
      <c r="AU1739" s="765" t="s">
        <v>763</v>
      </c>
      <c r="AV1739" s="765" t="s">
        <v>763</v>
      </c>
      <c r="AW1739" s="766" t="s">
        <v>763</v>
      </c>
      <c r="AX1739" s="765"/>
      <c r="AY1739" s="691"/>
      <c r="AZ1739" s="752"/>
      <c r="BA1739" s="734"/>
      <c r="BB1739" s="736"/>
      <c r="BC1739" s="736"/>
      <c r="BD1739" s="736"/>
      <c r="BE1739" s="767" t="s">
        <v>1941</v>
      </c>
      <c r="BF1739" s="753" t="s">
        <v>1942</v>
      </c>
      <c r="BG1739" s="746" t="s">
        <v>737</v>
      </c>
      <c r="BH1739" s="746"/>
      <c r="BI1739" s="747"/>
    </row>
    <row r="1740" spans="1:61" ht="168.75" customHeight="1">
      <c r="A1740" s="977">
        <v>400009429</v>
      </c>
      <c r="B1740" s="1036">
        <v>40</v>
      </c>
      <c r="C1740" s="751" t="s">
        <v>842</v>
      </c>
      <c r="D1740" s="1031"/>
      <c r="E1740" s="753" t="s">
        <v>746</v>
      </c>
      <c r="F1740" s="752"/>
      <c r="G1740" s="736" t="s">
        <v>715</v>
      </c>
      <c r="H1740" s="843" t="s">
        <v>715</v>
      </c>
      <c r="I1740" s="756">
        <v>182</v>
      </c>
      <c r="J1740" s="756" t="s">
        <v>716</v>
      </c>
      <c r="K1740" s="869" t="s">
        <v>12575</v>
      </c>
      <c r="L1740" s="870">
        <v>640790374</v>
      </c>
      <c r="M1740" s="733" t="s">
        <v>12576</v>
      </c>
      <c r="N1740" s="769" t="s">
        <v>12576</v>
      </c>
      <c r="O1740" s="734" t="s">
        <v>12577</v>
      </c>
      <c r="P1740" s="734" t="s">
        <v>12578</v>
      </c>
      <c r="Q1740" s="736"/>
      <c r="R1740" s="736">
        <v>40994</v>
      </c>
      <c r="S1740" s="871" t="s">
        <v>1176</v>
      </c>
      <c r="T1740" s="728" t="s">
        <v>722</v>
      </c>
      <c r="U1740" s="737" t="s">
        <v>12579</v>
      </c>
      <c r="V1740" s="736"/>
      <c r="W1740" s="736"/>
      <c r="X1740" s="736"/>
      <c r="Y1740" s="736"/>
      <c r="Z1740" s="736" t="s">
        <v>12580</v>
      </c>
      <c r="AA1740" s="736"/>
      <c r="AB1740" s="734" t="s">
        <v>12581</v>
      </c>
      <c r="AC1740" s="736" t="s">
        <v>2724</v>
      </c>
      <c r="AD1740" s="736">
        <v>64141</v>
      </c>
      <c r="AE1740" s="734" t="s">
        <v>12582</v>
      </c>
      <c r="AF1740" s="736" t="s">
        <v>12583</v>
      </c>
      <c r="AG1740" s="736"/>
      <c r="AH1740" s="736"/>
      <c r="AI1740" s="736"/>
      <c r="AJ1740" s="736"/>
      <c r="AK1740" s="736"/>
      <c r="AL1740" s="736"/>
      <c r="AM1740" s="763"/>
      <c r="AN1740" s="738"/>
      <c r="AO1740" s="1037"/>
      <c r="AP1740" s="789" t="s">
        <v>734</v>
      </c>
      <c r="AQ1740" s="742" t="s">
        <v>734</v>
      </c>
      <c r="AR1740" s="742" t="s">
        <v>1863</v>
      </c>
      <c r="AS1740" s="775" t="s">
        <v>12584</v>
      </c>
      <c r="AT1740" s="897" t="s">
        <v>12585</v>
      </c>
      <c r="AU1740" s="743">
        <v>43466</v>
      </c>
      <c r="AV1740" s="743">
        <v>45291</v>
      </c>
      <c r="AW1740" s="744" t="s">
        <v>853</v>
      </c>
      <c r="AX1740" s="803" t="s">
        <v>12586</v>
      </c>
      <c r="AY1740" s="742" t="s">
        <v>12587</v>
      </c>
      <c r="AZ1740" s="775" t="s">
        <v>734</v>
      </c>
      <c r="BA1740" s="773"/>
      <c r="BB1740" s="773" t="s">
        <v>12588</v>
      </c>
      <c r="BC1740" s="821"/>
      <c r="BD1740" s="821"/>
      <c r="BE1740" s="833" t="s">
        <v>1160</v>
      </c>
      <c r="BF1740" s="794" t="s">
        <v>856</v>
      </c>
      <c r="BG1740" s="752" t="s">
        <v>734</v>
      </c>
      <c r="BH1740" s="837"/>
      <c r="BI1740" s="1096"/>
    </row>
    <row r="1741" spans="1:61" ht="168.75" customHeight="1">
      <c r="A1741" s="749">
        <v>640005500</v>
      </c>
      <c r="B1741" s="750">
        <v>64</v>
      </c>
      <c r="C1741" s="751" t="s">
        <v>842</v>
      </c>
      <c r="D1741" s="774"/>
      <c r="E1741" s="753" t="s">
        <v>746</v>
      </c>
      <c r="F1741" s="752"/>
      <c r="G1741" s="736" t="s">
        <v>715</v>
      </c>
      <c r="H1741" s="754" t="s">
        <v>715</v>
      </c>
      <c r="I1741" s="755">
        <v>182</v>
      </c>
      <c r="J1741" s="756" t="s">
        <v>716</v>
      </c>
      <c r="K1741" s="757" t="s">
        <v>12589</v>
      </c>
      <c r="L1741" s="758">
        <v>640790374</v>
      </c>
      <c r="M1741" s="733" t="s">
        <v>12576</v>
      </c>
      <c r="N1741" s="769" t="s">
        <v>12576</v>
      </c>
      <c r="O1741" s="734" t="s">
        <v>12590</v>
      </c>
      <c r="P1741" s="734" t="s">
        <v>2724</v>
      </c>
      <c r="Q1741" s="736"/>
      <c r="R1741" s="736">
        <v>64270</v>
      </c>
      <c r="S1741" s="761" t="s">
        <v>4014</v>
      </c>
      <c r="T1741" s="728" t="s">
        <v>722</v>
      </c>
      <c r="U1741" s="737" t="s">
        <v>12591</v>
      </c>
      <c r="V1741" s="736"/>
      <c r="W1741" s="736"/>
      <c r="X1741" s="736"/>
      <c r="Y1741" s="736"/>
      <c r="Z1741" s="736" t="s">
        <v>12592</v>
      </c>
      <c r="AA1741" s="736"/>
      <c r="AB1741" s="734" t="s">
        <v>12581</v>
      </c>
      <c r="AC1741" s="736" t="s">
        <v>2724</v>
      </c>
      <c r="AD1741" s="736">
        <v>64141</v>
      </c>
      <c r="AE1741" s="734" t="s">
        <v>12582</v>
      </c>
      <c r="AF1741" s="736" t="s">
        <v>12583</v>
      </c>
      <c r="AG1741" s="736"/>
      <c r="AH1741" s="736"/>
      <c r="AI1741" s="736"/>
      <c r="AJ1741" s="734"/>
      <c r="AK1741" s="736"/>
      <c r="AL1741" s="736"/>
      <c r="AM1741" s="763"/>
      <c r="AN1741" s="738"/>
      <c r="AO1741" s="764"/>
      <c r="AP1741" s="691" t="s">
        <v>734</v>
      </c>
      <c r="AQ1741" s="742" t="s">
        <v>734</v>
      </c>
      <c r="AR1741" s="742" t="s">
        <v>1863</v>
      </c>
      <c r="AS1741" s="775" t="s">
        <v>12584</v>
      </c>
      <c r="AT1741" s="742"/>
      <c r="AU1741" s="743">
        <v>43466</v>
      </c>
      <c r="AV1741" s="743">
        <v>45291</v>
      </c>
      <c r="AW1741" s="744" t="s">
        <v>853</v>
      </c>
      <c r="AX1741" s="743">
        <v>43454</v>
      </c>
      <c r="AY1741" s="742" t="s">
        <v>12587</v>
      </c>
      <c r="AZ1741" s="775" t="s">
        <v>734</v>
      </c>
      <c r="BA1741" s="734"/>
      <c r="BB1741" s="736"/>
      <c r="BC1741" s="736"/>
      <c r="BD1741" s="736"/>
      <c r="BE1741" s="774" t="s">
        <v>855</v>
      </c>
      <c r="BF1741" s="794" t="s">
        <v>856</v>
      </c>
      <c r="BG1741" s="752" t="s">
        <v>734</v>
      </c>
      <c r="BH1741" s="746"/>
      <c r="BI1741" s="747"/>
    </row>
    <row r="1742" spans="1:61" ht="180" customHeight="1">
      <c r="A1742" s="749">
        <v>640011409</v>
      </c>
      <c r="B1742" s="750">
        <v>64</v>
      </c>
      <c r="C1742" s="751" t="s">
        <v>842</v>
      </c>
      <c r="D1742" s="774"/>
      <c r="E1742" s="753" t="s">
        <v>746</v>
      </c>
      <c r="F1742" s="752"/>
      <c r="G1742" s="736" t="s">
        <v>715</v>
      </c>
      <c r="H1742" s="754" t="s">
        <v>715</v>
      </c>
      <c r="I1742" s="730">
        <v>188</v>
      </c>
      <c r="J1742" s="816" t="s">
        <v>985</v>
      </c>
      <c r="K1742" s="757" t="s">
        <v>12593</v>
      </c>
      <c r="L1742" s="758">
        <v>640790374</v>
      </c>
      <c r="M1742" s="733" t="s">
        <v>12576</v>
      </c>
      <c r="N1742" s="769" t="s">
        <v>12576</v>
      </c>
      <c r="O1742" s="734" t="s">
        <v>12590</v>
      </c>
      <c r="P1742" s="734" t="s">
        <v>2724</v>
      </c>
      <c r="Q1742" s="736"/>
      <c r="R1742" s="736">
        <v>64270</v>
      </c>
      <c r="S1742" s="761" t="s">
        <v>4014</v>
      </c>
      <c r="T1742" s="728" t="s">
        <v>722</v>
      </c>
      <c r="U1742" s="737" t="s">
        <v>12591</v>
      </c>
      <c r="V1742" s="736"/>
      <c r="W1742" s="736"/>
      <c r="X1742" s="736"/>
      <c r="Y1742" s="736"/>
      <c r="Z1742" s="736" t="s">
        <v>12592</v>
      </c>
      <c r="AA1742" s="736"/>
      <c r="AB1742" s="734" t="s">
        <v>12581</v>
      </c>
      <c r="AC1742" s="736" t="s">
        <v>2724</v>
      </c>
      <c r="AD1742" s="736">
        <v>64141</v>
      </c>
      <c r="AE1742" s="734" t="s">
        <v>12582</v>
      </c>
      <c r="AF1742" s="736" t="s">
        <v>12583</v>
      </c>
      <c r="AG1742" s="736"/>
      <c r="AH1742" s="736"/>
      <c r="AI1742" s="736"/>
      <c r="AJ1742" s="734"/>
      <c r="AK1742" s="736"/>
      <c r="AL1742" s="736"/>
      <c r="AM1742" s="763"/>
      <c r="AN1742" s="738"/>
      <c r="AO1742" s="764"/>
      <c r="AP1742" s="691" t="s">
        <v>734</v>
      </c>
      <c r="AQ1742" s="742" t="s">
        <v>734</v>
      </c>
      <c r="AR1742" s="742" t="s">
        <v>1863</v>
      </c>
      <c r="AS1742" s="775" t="s">
        <v>12584</v>
      </c>
      <c r="AT1742" s="742"/>
      <c r="AU1742" s="743">
        <v>43466</v>
      </c>
      <c r="AV1742" s="743">
        <v>45291</v>
      </c>
      <c r="AW1742" s="744" t="s">
        <v>853</v>
      </c>
      <c r="AX1742" s="743">
        <v>43454</v>
      </c>
      <c r="AY1742" s="742" t="s">
        <v>12587</v>
      </c>
      <c r="AZ1742" s="775" t="s">
        <v>734</v>
      </c>
      <c r="BA1742" s="734"/>
      <c r="BB1742" s="736"/>
      <c r="BC1742" s="736"/>
      <c r="BD1742" s="736"/>
      <c r="BE1742" s="774" t="s">
        <v>855</v>
      </c>
      <c r="BF1742" s="794" t="s">
        <v>856</v>
      </c>
      <c r="BG1742" s="752" t="s">
        <v>734</v>
      </c>
      <c r="BH1742" s="746"/>
      <c r="BI1742" s="747"/>
    </row>
    <row r="1743" spans="1:61" ht="180" customHeight="1">
      <c r="A1743" s="749">
        <v>640780359</v>
      </c>
      <c r="B1743" s="750">
        <v>64</v>
      </c>
      <c r="C1743" s="751" t="s">
        <v>842</v>
      </c>
      <c r="D1743" s="774"/>
      <c r="E1743" s="753" t="s">
        <v>746</v>
      </c>
      <c r="F1743" s="752"/>
      <c r="G1743" s="736" t="s">
        <v>715</v>
      </c>
      <c r="H1743" s="754" t="s">
        <v>715</v>
      </c>
      <c r="I1743" s="755">
        <v>189</v>
      </c>
      <c r="J1743" s="756" t="s">
        <v>1490</v>
      </c>
      <c r="K1743" s="757" t="s">
        <v>12594</v>
      </c>
      <c r="L1743" s="758">
        <v>640790374</v>
      </c>
      <c r="M1743" s="733" t="s">
        <v>12576</v>
      </c>
      <c r="N1743" s="769" t="s">
        <v>12576</v>
      </c>
      <c r="O1743" s="734" t="s">
        <v>12595</v>
      </c>
      <c r="P1743" s="734" t="s">
        <v>12596</v>
      </c>
      <c r="Q1743" s="736"/>
      <c r="R1743" s="736">
        <v>64104</v>
      </c>
      <c r="S1743" s="761" t="s">
        <v>6976</v>
      </c>
      <c r="T1743" s="728" t="s">
        <v>722</v>
      </c>
      <c r="U1743" s="737" t="s">
        <v>12597</v>
      </c>
      <c r="V1743" s="736"/>
      <c r="W1743" s="736"/>
      <c r="X1743" s="736"/>
      <c r="Y1743" s="736"/>
      <c r="Z1743" s="736" t="s">
        <v>12598</v>
      </c>
      <c r="AA1743" s="736"/>
      <c r="AB1743" s="734" t="s">
        <v>12581</v>
      </c>
      <c r="AC1743" s="736" t="s">
        <v>12596</v>
      </c>
      <c r="AD1743" s="736">
        <v>64141</v>
      </c>
      <c r="AE1743" s="734" t="s">
        <v>12582</v>
      </c>
      <c r="AF1743" s="736" t="s">
        <v>12583</v>
      </c>
      <c r="AG1743" s="736"/>
      <c r="AH1743" s="736"/>
      <c r="AI1743" s="736"/>
      <c r="AJ1743" s="734"/>
      <c r="AK1743" s="736"/>
      <c r="AL1743" s="736"/>
      <c r="AM1743" s="763"/>
      <c r="AN1743" s="738"/>
      <c r="AO1743" s="764"/>
      <c r="AP1743" s="691" t="s">
        <v>734</v>
      </c>
      <c r="AQ1743" s="742" t="s">
        <v>734</v>
      </c>
      <c r="AR1743" s="742" t="s">
        <v>1863</v>
      </c>
      <c r="AS1743" s="775" t="s">
        <v>12584</v>
      </c>
      <c r="AT1743" s="742"/>
      <c r="AU1743" s="743">
        <v>43466</v>
      </c>
      <c r="AV1743" s="743">
        <v>45291</v>
      </c>
      <c r="AW1743" s="744" t="s">
        <v>853</v>
      </c>
      <c r="AX1743" s="743">
        <v>43454</v>
      </c>
      <c r="AY1743" s="742" t="s">
        <v>12587</v>
      </c>
      <c r="AZ1743" s="775" t="s">
        <v>734</v>
      </c>
      <c r="BA1743" s="734"/>
      <c r="BB1743" s="734" t="s">
        <v>12599</v>
      </c>
      <c r="BC1743" s="736"/>
      <c r="BD1743" s="736"/>
      <c r="BE1743" s="774" t="s">
        <v>855</v>
      </c>
      <c r="BF1743" s="794" t="s">
        <v>856</v>
      </c>
      <c r="BG1743" s="752" t="s">
        <v>734</v>
      </c>
      <c r="BH1743" s="746"/>
      <c r="BI1743" s="747"/>
    </row>
    <row r="1744" spans="1:61" ht="180" customHeight="1">
      <c r="A1744" s="749">
        <v>640780516</v>
      </c>
      <c r="B1744" s="750">
        <v>64</v>
      </c>
      <c r="C1744" s="751" t="s">
        <v>842</v>
      </c>
      <c r="D1744" s="774"/>
      <c r="E1744" s="753" t="s">
        <v>746</v>
      </c>
      <c r="F1744" s="752"/>
      <c r="G1744" s="736" t="s">
        <v>715</v>
      </c>
      <c r="H1744" s="754" t="s">
        <v>715</v>
      </c>
      <c r="I1744" s="755">
        <v>183</v>
      </c>
      <c r="J1744" s="756" t="s">
        <v>741</v>
      </c>
      <c r="K1744" s="757" t="s">
        <v>12600</v>
      </c>
      <c r="L1744" s="758">
        <v>640790374</v>
      </c>
      <c r="M1744" s="733" t="s">
        <v>12576</v>
      </c>
      <c r="N1744" s="769" t="s">
        <v>12576</v>
      </c>
      <c r="O1744" s="734" t="s">
        <v>12601</v>
      </c>
      <c r="P1744" s="760"/>
      <c r="Q1744" s="736"/>
      <c r="R1744" s="736">
        <v>64200</v>
      </c>
      <c r="S1744" s="761" t="s">
        <v>2535</v>
      </c>
      <c r="T1744" s="728" t="s">
        <v>722</v>
      </c>
      <c r="U1744" s="737" t="s">
        <v>12602</v>
      </c>
      <c r="V1744" s="736"/>
      <c r="W1744" s="736"/>
      <c r="X1744" s="736"/>
      <c r="Y1744" s="736"/>
      <c r="Z1744" s="736" t="s">
        <v>12603</v>
      </c>
      <c r="AA1744" s="736"/>
      <c r="AB1744" s="734" t="s">
        <v>12581</v>
      </c>
      <c r="AC1744" s="736"/>
      <c r="AD1744" s="736">
        <v>64141</v>
      </c>
      <c r="AE1744" s="734" t="s">
        <v>12582</v>
      </c>
      <c r="AF1744" s="736" t="s">
        <v>12583</v>
      </c>
      <c r="AG1744" s="736"/>
      <c r="AH1744" s="736"/>
      <c r="AI1744" s="736"/>
      <c r="AJ1744" s="734"/>
      <c r="AK1744" s="736"/>
      <c r="AL1744" s="736"/>
      <c r="AM1744" s="763"/>
      <c r="AN1744" s="738"/>
      <c r="AO1744" s="764"/>
      <c r="AP1744" s="691" t="s">
        <v>734</v>
      </c>
      <c r="AQ1744" s="742" t="s">
        <v>734</v>
      </c>
      <c r="AR1744" s="742" t="s">
        <v>1863</v>
      </c>
      <c r="AS1744" s="775" t="s">
        <v>12584</v>
      </c>
      <c r="AT1744" s="742"/>
      <c r="AU1744" s="743">
        <v>43466</v>
      </c>
      <c r="AV1744" s="743">
        <v>45291</v>
      </c>
      <c r="AW1744" s="744" t="s">
        <v>853</v>
      </c>
      <c r="AX1744" s="743">
        <v>43454</v>
      </c>
      <c r="AY1744" s="742" t="s">
        <v>12587</v>
      </c>
      <c r="AZ1744" s="775" t="s">
        <v>734</v>
      </c>
      <c r="BA1744" s="734"/>
      <c r="BB1744" s="736"/>
      <c r="BC1744" s="736"/>
      <c r="BD1744" s="736"/>
      <c r="BE1744" s="774" t="s">
        <v>855</v>
      </c>
      <c r="BF1744" s="794" t="s">
        <v>856</v>
      </c>
      <c r="BG1744" s="752" t="s">
        <v>734</v>
      </c>
      <c r="BH1744" s="746"/>
      <c r="BI1744" s="747"/>
    </row>
    <row r="1745" spans="1:61" ht="180" customHeight="1">
      <c r="A1745" s="749">
        <v>640781084</v>
      </c>
      <c r="B1745" s="750">
        <v>64</v>
      </c>
      <c r="C1745" s="751" t="s">
        <v>842</v>
      </c>
      <c r="D1745" s="774"/>
      <c r="E1745" s="753" t="s">
        <v>746</v>
      </c>
      <c r="F1745" s="752"/>
      <c r="G1745" s="736" t="s">
        <v>715</v>
      </c>
      <c r="H1745" s="754" t="s">
        <v>715</v>
      </c>
      <c r="I1745" s="755">
        <v>186</v>
      </c>
      <c r="J1745" s="756" t="s">
        <v>1225</v>
      </c>
      <c r="K1745" s="757" t="s">
        <v>12604</v>
      </c>
      <c r="L1745" s="758">
        <v>640790374</v>
      </c>
      <c r="M1745" s="733" t="s">
        <v>12576</v>
      </c>
      <c r="N1745" s="769" t="s">
        <v>12576</v>
      </c>
      <c r="O1745" s="734" t="s">
        <v>12605</v>
      </c>
      <c r="P1745" s="760"/>
      <c r="Q1745" s="736"/>
      <c r="R1745" s="736">
        <v>64800</v>
      </c>
      <c r="S1745" s="761" t="s">
        <v>12606</v>
      </c>
      <c r="T1745" s="728" t="s">
        <v>722</v>
      </c>
      <c r="U1745" s="737" t="s">
        <v>12607</v>
      </c>
      <c r="V1745" s="736"/>
      <c r="W1745" s="736"/>
      <c r="X1745" s="736"/>
      <c r="Y1745" s="736"/>
      <c r="Z1745" s="736" t="s">
        <v>12608</v>
      </c>
      <c r="AA1745" s="736"/>
      <c r="AB1745" s="734" t="s">
        <v>12581</v>
      </c>
      <c r="AC1745" s="736"/>
      <c r="AD1745" s="736">
        <v>64141</v>
      </c>
      <c r="AE1745" s="734" t="s">
        <v>12582</v>
      </c>
      <c r="AF1745" s="736" t="s">
        <v>12583</v>
      </c>
      <c r="AG1745" s="736"/>
      <c r="AH1745" s="736"/>
      <c r="AI1745" s="736"/>
      <c r="AJ1745" s="734"/>
      <c r="AK1745" s="736"/>
      <c r="AL1745" s="736"/>
      <c r="AM1745" s="763"/>
      <c r="AN1745" s="738"/>
      <c r="AO1745" s="764"/>
      <c r="AP1745" s="691" t="s">
        <v>734</v>
      </c>
      <c r="AQ1745" s="742" t="s">
        <v>734</v>
      </c>
      <c r="AR1745" s="742" t="s">
        <v>1863</v>
      </c>
      <c r="AS1745" s="775" t="s">
        <v>12584</v>
      </c>
      <c r="AT1745" s="742"/>
      <c r="AU1745" s="743">
        <v>43466</v>
      </c>
      <c r="AV1745" s="743">
        <v>45291</v>
      </c>
      <c r="AW1745" s="744" t="s">
        <v>853</v>
      </c>
      <c r="AX1745" s="743">
        <v>43454</v>
      </c>
      <c r="AY1745" s="742" t="s">
        <v>12587</v>
      </c>
      <c r="AZ1745" s="775" t="s">
        <v>734</v>
      </c>
      <c r="BA1745" s="734"/>
      <c r="BB1745" s="736"/>
      <c r="BC1745" s="736"/>
      <c r="BD1745" s="736"/>
      <c r="BE1745" s="774" t="s">
        <v>855</v>
      </c>
      <c r="BF1745" s="794" t="s">
        <v>856</v>
      </c>
      <c r="BG1745" s="752" t="s">
        <v>734</v>
      </c>
      <c r="BH1745" s="746"/>
      <c r="BI1745" s="747"/>
    </row>
    <row r="1746" spans="1:61" ht="180" customHeight="1">
      <c r="A1746" s="749">
        <v>640781126</v>
      </c>
      <c r="B1746" s="750">
        <v>64</v>
      </c>
      <c r="C1746" s="751" t="s">
        <v>842</v>
      </c>
      <c r="D1746" s="774"/>
      <c r="E1746" s="753" t="s">
        <v>746</v>
      </c>
      <c r="F1746" s="752"/>
      <c r="G1746" s="736" t="s">
        <v>715</v>
      </c>
      <c r="H1746" s="754" t="s">
        <v>715</v>
      </c>
      <c r="I1746" s="755">
        <v>192</v>
      </c>
      <c r="J1746" s="756" t="s">
        <v>1694</v>
      </c>
      <c r="K1746" s="757" t="s">
        <v>12609</v>
      </c>
      <c r="L1746" s="758">
        <v>640790374</v>
      </c>
      <c r="M1746" s="733" t="s">
        <v>12576</v>
      </c>
      <c r="N1746" s="769" t="s">
        <v>12576</v>
      </c>
      <c r="O1746" s="734" t="s">
        <v>12590</v>
      </c>
      <c r="P1746" s="734" t="s">
        <v>2724</v>
      </c>
      <c r="Q1746" s="736"/>
      <c r="R1746" s="736">
        <v>64270</v>
      </c>
      <c r="S1746" s="761" t="s">
        <v>4014</v>
      </c>
      <c r="T1746" s="728" t="s">
        <v>722</v>
      </c>
      <c r="U1746" s="737" t="s">
        <v>12591</v>
      </c>
      <c r="V1746" s="736"/>
      <c r="W1746" s="736"/>
      <c r="X1746" s="736"/>
      <c r="Y1746" s="736"/>
      <c r="Z1746" s="736" t="s">
        <v>12592</v>
      </c>
      <c r="AA1746" s="736"/>
      <c r="AB1746" s="734" t="s">
        <v>12581</v>
      </c>
      <c r="AC1746" s="736" t="s">
        <v>2724</v>
      </c>
      <c r="AD1746" s="736">
        <v>64141</v>
      </c>
      <c r="AE1746" s="734" t="s">
        <v>12582</v>
      </c>
      <c r="AF1746" s="736" t="s">
        <v>12583</v>
      </c>
      <c r="AG1746" s="736"/>
      <c r="AH1746" s="736"/>
      <c r="AI1746" s="736"/>
      <c r="AJ1746" s="734"/>
      <c r="AK1746" s="736"/>
      <c r="AL1746" s="736"/>
      <c r="AM1746" s="763"/>
      <c r="AN1746" s="738"/>
      <c r="AO1746" s="764"/>
      <c r="AP1746" s="691" t="s">
        <v>734</v>
      </c>
      <c r="AQ1746" s="742" t="s">
        <v>734</v>
      </c>
      <c r="AR1746" s="742" t="s">
        <v>1863</v>
      </c>
      <c r="AS1746" s="775" t="s">
        <v>12584</v>
      </c>
      <c r="AT1746" s="742"/>
      <c r="AU1746" s="743">
        <v>43466</v>
      </c>
      <c r="AV1746" s="743">
        <v>45291</v>
      </c>
      <c r="AW1746" s="744" t="s">
        <v>853</v>
      </c>
      <c r="AX1746" s="743">
        <v>43454</v>
      </c>
      <c r="AY1746" s="742" t="s">
        <v>12587</v>
      </c>
      <c r="AZ1746" s="775" t="s">
        <v>734</v>
      </c>
      <c r="BA1746" s="734"/>
      <c r="BB1746" s="736"/>
      <c r="BC1746" s="736"/>
      <c r="BD1746" s="736"/>
      <c r="BE1746" s="774" t="s">
        <v>855</v>
      </c>
      <c r="BF1746" s="794" t="s">
        <v>856</v>
      </c>
      <c r="BG1746" s="752" t="s">
        <v>734</v>
      </c>
      <c r="BH1746" s="746"/>
      <c r="BI1746" s="747"/>
    </row>
    <row r="1747" spans="1:61" ht="64.5" customHeight="1">
      <c r="A1747" s="749">
        <v>640781506</v>
      </c>
      <c r="B1747" s="750">
        <v>64</v>
      </c>
      <c r="C1747" s="751" t="s">
        <v>842</v>
      </c>
      <c r="D1747" s="774"/>
      <c r="E1747" s="753" t="s">
        <v>746</v>
      </c>
      <c r="F1747" s="752"/>
      <c r="G1747" s="736" t="s">
        <v>715</v>
      </c>
      <c r="H1747" s="754" t="s">
        <v>715</v>
      </c>
      <c r="I1747" s="755">
        <v>189</v>
      </c>
      <c r="J1747" s="756" t="s">
        <v>1490</v>
      </c>
      <c r="K1747" s="757" t="s">
        <v>12610</v>
      </c>
      <c r="L1747" s="758">
        <v>640790374</v>
      </c>
      <c r="M1747" s="733" t="s">
        <v>12576</v>
      </c>
      <c r="N1747" s="769" t="s">
        <v>12576</v>
      </c>
      <c r="O1747" s="734" t="s">
        <v>12611</v>
      </c>
      <c r="P1747" s="760"/>
      <c r="Q1747" s="736"/>
      <c r="R1747" s="736">
        <v>64000</v>
      </c>
      <c r="S1747" s="761" t="s">
        <v>849</v>
      </c>
      <c r="T1747" s="728" t="s">
        <v>722</v>
      </c>
      <c r="U1747" s="737" t="s">
        <v>12612</v>
      </c>
      <c r="V1747" s="736"/>
      <c r="W1747" s="736"/>
      <c r="X1747" s="736"/>
      <c r="Y1747" s="736"/>
      <c r="Z1747" s="736" t="s">
        <v>12613</v>
      </c>
      <c r="AA1747" s="736"/>
      <c r="AB1747" s="734" t="s">
        <v>12581</v>
      </c>
      <c r="AC1747" s="736"/>
      <c r="AD1747" s="736">
        <v>64141</v>
      </c>
      <c r="AE1747" s="734" t="s">
        <v>12582</v>
      </c>
      <c r="AF1747" s="736" t="s">
        <v>12583</v>
      </c>
      <c r="AG1747" s="736"/>
      <c r="AH1747" s="736"/>
      <c r="AI1747" s="736"/>
      <c r="AJ1747" s="734"/>
      <c r="AK1747" s="736"/>
      <c r="AL1747" s="736"/>
      <c r="AM1747" s="763"/>
      <c r="AN1747" s="738"/>
      <c r="AO1747" s="764"/>
      <c r="AP1747" s="691" t="s">
        <v>734</v>
      </c>
      <c r="AQ1747" s="742" t="s">
        <v>734</v>
      </c>
      <c r="AR1747" s="742" t="s">
        <v>1863</v>
      </c>
      <c r="AS1747" s="775" t="s">
        <v>12584</v>
      </c>
      <c r="AT1747" s="742"/>
      <c r="AU1747" s="743">
        <v>43466</v>
      </c>
      <c r="AV1747" s="743">
        <v>45291</v>
      </c>
      <c r="AW1747" s="744" t="s">
        <v>853</v>
      </c>
      <c r="AX1747" s="743">
        <v>43454</v>
      </c>
      <c r="AY1747" s="742" t="s">
        <v>12587</v>
      </c>
      <c r="AZ1747" s="775" t="s">
        <v>734</v>
      </c>
      <c r="BA1747" s="734"/>
      <c r="BB1747" s="736"/>
      <c r="BC1747" s="736"/>
      <c r="BD1747" s="736"/>
      <c r="BE1747" s="774" t="s">
        <v>855</v>
      </c>
      <c r="BF1747" s="794" t="s">
        <v>856</v>
      </c>
      <c r="BG1747" s="752" t="s">
        <v>734</v>
      </c>
      <c r="BH1747" s="746"/>
      <c r="BI1747" s="747"/>
    </row>
    <row r="1748" spans="1:61" ht="64.5" customHeight="1">
      <c r="A1748" s="749">
        <v>640781563</v>
      </c>
      <c r="B1748" s="750">
        <v>64</v>
      </c>
      <c r="C1748" s="751" t="s">
        <v>842</v>
      </c>
      <c r="D1748" s="774"/>
      <c r="E1748" s="753" t="s">
        <v>746</v>
      </c>
      <c r="F1748" s="752"/>
      <c r="G1748" s="736" t="s">
        <v>715</v>
      </c>
      <c r="H1748" s="754" t="s">
        <v>715</v>
      </c>
      <c r="I1748" s="755">
        <v>183</v>
      </c>
      <c r="J1748" s="756" t="s">
        <v>741</v>
      </c>
      <c r="K1748" s="778" t="s">
        <v>12614</v>
      </c>
      <c r="L1748" s="758">
        <v>640790374</v>
      </c>
      <c r="M1748" s="733" t="s">
        <v>12576</v>
      </c>
      <c r="N1748" s="769" t="s">
        <v>12576</v>
      </c>
      <c r="O1748" s="734" t="s">
        <v>12615</v>
      </c>
      <c r="P1748" s="760"/>
      <c r="Q1748" s="736"/>
      <c r="R1748" s="736">
        <v>64110</v>
      </c>
      <c r="S1748" s="761" t="s">
        <v>4164</v>
      </c>
      <c r="T1748" s="728" t="s">
        <v>722</v>
      </c>
      <c r="U1748" s="737" t="s">
        <v>12616</v>
      </c>
      <c r="V1748" s="736"/>
      <c r="W1748" s="736"/>
      <c r="X1748" s="736"/>
      <c r="Y1748" s="736"/>
      <c r="Z1748" s="736" t="s">
        <v>12617</v>
      </c>
      <c r="AA1748" s="736"/>
      <c r="AB1748" s="734" t="s">
        <v>12581</v>
      </c>
      <c r="AC1748" s="736"/>
      <c r="AD1748" s="736">
        <v>64141</v>
      </c>
      <c r="AE1748" s="734" t="s">
        <v>12582</v>
      </c>
      <c r="AF1748" s="736" t="s">
        <v>12583</v>
      </c>
      <c r="AG1748" s="736"/>
      <c r="AH1748" s="736"/>
      <c r="AI1748" s="736"/>
      <c r="AJ1748" s="734"/>
      <c r="AK1748" s="736"/>
      <c r="AL1748" s="736"/>
      <c r="AM1748" s="763"/>
      <c r="AN1748" s="738"/>
      <c r="AO1748" s="764"/>
      <c r="AP1748" s="691" t="s">
        <v>734</v>
      </c>
      <c r="AQ1748" s="742" t="s">
        <v>734</v>
      </c>
      <c r="AR1748" s="742" t="s">
        <v>1863</v>
      </c>
      <c r="AS1748" s="775" t="s">
        <v>12584</v>
      </c>
      <c r="AT1748" s="742"/>
      <c r="AU1748" s="743">
        <v>43466</v>
      </c>
      <c r="AV1748" s="743">
        <v>45291</v>
      </c>
      <c r="AW1748" s="744" t="s">
        <v>853</v>
      </c>
      <c r="AX1748" s="743">
        <v>43454</v>
      </c>
      <c r="AY1748" s="742" t="s">
        <v>12587</v>
      </c>
      <c r="AZ1748" s="775" t="s">
        <v>734</v>
      </c>
      <c r="BA1748" s="734"/>
      <c r="BB1748" s="736"/>
      <c r="BC1748" s="736"/>
      <c r="BD1748" s="736"/>
      <c r="BE1748" s="774" t="s">
        <v>855</v>
      </c>
      <c r="BF1748" s="794" t="s">
        <v>856</v>
      </c>
      <c r="BG1748" s="752" t="s">
        <v>734</v>
      </c>
      <c r="BH1748" s="746"/>
      <c r="BI1748" s="747"/>
    </row>
    <row r="1749" spans="1:61" ht="40.15" customHeight="1">
      <c r="A1749" s="749">
        <v>640789657</v>
      </c>
      <c r="B1749" s="750">
        <v>64</v>
      </c>
      <c r="C1749" s="751" t="s">
        <v>842</v>
      </c>
      <c r="D1749" s="774"/>
      <c r="E1749" s="753" t="s">
        <v>746</v>
      </c>
      <c r="F1749" s="752"/>
      <c r="G1749" s="736" t="s">
        <v>715</v>
      </c>
      <c r="H1749" s="754" t="s">
        <v>715</v>
      </c>
      <c r="I1749" s="755">
        <v>182</v>
      </c>
      <c r="J1749" s="756" t="s">
        <v>716</v>
      </c>
      <c r="K1749" s="757" t="s">
        <v>12618</v>
      </c>
      <c r="L1749" s="758">
        <v>640790374</v>
      </c>
      <c r="M1749" s="733" t="s">
        <v>12576</v>
      </c>
      <c r="N1749" s="769" t="s">
        <v>12576</v>
      </c>
      <c r="O1749" s="734" t="s">
        <v>12619</v>
      </c>
      <c r="P1749" s="760"/>
      <c r="Q1749" s="736"/>
      <c r="R1749" s="736">
        <v>64000</v>
      </c>
      <c r="S1749" s="761" t="s">
        <v>849</v>
      </c>
      <c r="T1749" s="728" t="s">
        <v>722</v>
      </c>
      <c r="U1749" s="737" t="s">
        <v>12620</v>
      </c>
      <c r="V1749" s="736"/>
      <c r="W1749" s="736"/>
      <c r="X1749" s="736"/>
      <c r="Y1749" s="736"/>
      <c r="Z1749" s="736" t="s">
        <v>12621</v>
      </c>
      <c r="AA1749" s="736"/>
      <c r="AB1749" s="734" t="s">
        <v>12581</v>
      </c>
      <c r="AC1749" s="736"/>
      <c r="AD1749" s="736">
        <v>64141</v>
      </c>
      <c r="AE1749" s="734" t="s">
        <v>12582</v>
      </c>
      <c r="AF1749" s="736" t="s">
        <v>12583</v>
      </c>
      <c r="AG1749" s="736"/>
      <c r="AH1749" s="736"/>
      <c r="AI1749" s="736"/>
      <c r="AJ1749" s="734"/>
      <c r="AK1749" s="736"/>
      <c r="AL1749" s="736"/>
      <c r="AM1749" s="763"/>
      <c r="AN1749" s="738"/>
      <c r="AO1749" s="764"/>
      <c r="AP1749" s="691" t="s">
        <v>734</v>
      </c>
      <c r="AQ1749" s="742" t="s">
        <v>734</v>
      </c>
      <c r="AR1749" s="742" t="s">
        <v>1863</v>
      </c>
      <c r="AS1749" s="775" t="s">
        <v>12584</v>
      </c>
      <c r="AT1749" s="742"/>
      <c r="AU1749" s="743">
        <v>43466</v>
      </c>
      <c r="AV1749" s="743">
        <v>45291</v>
      </c>
      <c r="AW1749" s="744" t="s">
        <v>853</v>
      </c>
      <c r="AX1749" s="743">
        <v>43454</v>
      </c>
      <c r="AY1749" s="742" t="s">
        <v>12587</v>
      </c>
      <c r="AZ1749" s="775" t="s">
        <v>734</v>
      </c>
      <c r="BA1749" s="734"/>
      <c r="BB1749" s="994" t="s">
        <v>12622</v>
      </c>
      <c r="BC1749" s="736"/>
      <c r="BD1749" s="736"/>
      <c r="BE1749" s="774" t="s">
        <v>855</v>
      </c>
      <c r="BF1749" s="794" t="s">
        <v>856</v>
      </c>
      <c r="BG1749" s="746" t="s">
        <v>737</v>
      </c>
      <c r="BH1749" s="746"/>
      <c r="BI1749" s="747"/>
    </row>
    <row r="1750" spans="1:61" ht="40.15" customHeight="1">
      <c r="A1750" s="749">
        <v>640791836</v>
      </c>
      <c r="B1750" s="750">
        <v>64</v>
      </c>
      <c r="C1750" s="751" t="s">
        <v>842</v>
      </c>
      <c r="D1750" s="774"/>
      <c r="E1750" s="753" t="s">
        <v>746</v>
      </c>
      <c r="F1750" s="752"/>
      <c r="G1750" s="736" t="s">
        <v>715</v>
      </c>
      <c r="H1750" s="754" t="s">
        <v>715</v>
      </c>
      <c r="I1750" s="755">
        <v>246</v>
      </c>
      <c r="J1750" s="756" t="s">
        <v>803</v>
      </c>
      <c r="K1750" s="757" t="s">
        <v>12623</v>
      </c>
      <c r="L1750" s="758">
        <v>640790374</v>
      </c>
      <c r="M1750" s="733" t="s">
        <v>12576</v>
      </c>
      <c r="N1750" s="769" t="s">
        <v>12576</v>
      </c>
      <c r="O1750" s="734" t="s">
        <v>12624</v>
      </c>
      <c r="P1750" s="760"/>
      <c r="Q1750" s="736"/>
      <c r="R1750" s="736">
        <v>64100</v>
      </c>
      <c r="S1750" s="761" t="s">
        <v>895</v>
      </c>
      <c r="T1750" s="728" t="s">
        <v>722</v>
      </c>
      <c r="U1750" s="737" t="s">
        <v>12602</v>
      </c>
      <c r="V1750" s="736"/>
      <c r="W1750" s="736"/>
      <c r="X1750" s="736"/>
      <c r="Y1750" s="736"/>
      <c r="Z1750" s="736" t="s">
        <v>12625</v>
      </c>
      <c r="AA1750" s="736"/>
      <c r="AB1750" s="734" t="s">
        <v>12581</v>
      </c>
      <c r="AC1750" s="736"/>
      <c r="AD1750" s="736">
        <v>64141</v>
      </c>
      <c r="AE1750" s="734" t="s">
        <v>12582</v>
      </c>
      <c r="AF1750" s="736" t="s">
        <v>12583</v>
      </c>
      <c r="AG1750" s="736"/>
      <c r="AH1750" s="736"/>
      <c r="AI1750" s="736"/>
      <c r="AJ1750" s="734"/>
      <c r="AK1750" s="736"/>
      <c r="AL1750" s="736"/>
      <c r="AM1750" s="763"/>
      <c r="AN1750" s="738"/>
      <c r="AO1750" s="772"/>
      <c r="AP1750" s="691" t="s">
        <v>734</v>
      </c>
      <c r="AQ1750" s="742" t="s">
        <v>734</v>
      </c>
      <c r="AR1750" s="742" t="s">
        <v>1863</v>
      </c>
      <c r="AS1750" s="775" t="s">
        <v>12584</v>
      </c>
      <c r="AT1750" s="742"/>
      <c r="AU1750" s="743">
        <v>43466</v>
      </c>
      <c r="AV1750" s="743">
        <v>45291</v>
      </c>
      <c r="AW1750" s="744" t="s">
        <v>853</v>
      </c>
      <c r="AX1750" s="743">
        <v>43454</v>
      </c>
      <c r="AY1750" s="742" t="s">
        <v>12587</v>
      </c>
      <c r="AZ1750" s="775" t="s">
        <v>734</v>
      </c>
      <c r="BA1750" s="734"/>
      <c r="BB1750" s="864" t="s">
        <v>12626</v>
      </c>
      <c r="BC1750" s="736"/>
      <c r="BD1750" s="736"/>
      <c r="BE1750" s="774" t="s">
        <v>855</v>
      </c>
      <c r="BF1750" s="794" t="s">
        <v>856</v>
      </c>
      <c r="BG1750" s="746" t="s">
        <v>737</v>
      </c>
      <c r="BH1750" s="746"/>
      <c r="BI1750" s="747"/>
    </row>
    <row r="1751" spans="1:61" ht="40.15" customHeight="1">
      <c r="A1751" s="749">
        <v>640795738</v>
      </c>
      <c r="B1751" s="750">
        <v>64</v>
      </c>
      <c r="C1751" s="751" t="s">
        <v>842</v>
      </c>
      <c r="D1751" s="774"/>
      <c r="E1751" s="753" t="s">
        <v>746</v>
      </c>
      <c r="F1751" s="752"/>
      <c r="G1751" s="736" t="s">
        <v>715</v>
      </c>
      <c r="H1751" s="754" t="s">
        <v>715</v>
      </c>
      <c r="I1751" s="755">
        <v>182</v>
      </c>
      <c r="J1751" s="756" t="s">
        <v>716</v>
      </c>
      <c r="K1751" s="757" t="s">
        <v>12627</v>
      </c>
      <c r="L1751" s="758">
        <v>640790374</v>
      </c>
      <c r="M1751" s="733" t="s">
        <v>12576</v>
      </c>
      <c r="N1751" s="769" t="s">
        <v>12576</v>
      </c>
      <c r="O1751" s="734" t="s">
        <v>12624</v>
      </c>
      <c r="P1751" s="734" t="s">
        <v>12596</v>
      </c>
      <c r="Q1751" s="736"/>
      <c r="R1751" s="736">
        <v>64100</v>
      </c>
      <c r="S1751" s="761" t="s">
        <v>895</v>
      </c>
      <c r="T1751" s="728" t="s">
        <v>722</v>
      </c>
      <c r="U1751" s="737" t="s">
        <v>12597</v>
      </c>
      <c r="V1751" s="736"/>
      <c r="W1751" s="736"/>
      <c r="X1751" s="736"/>
      <c r="Y1751" s="736"/>
      <c r="Z1751" s="736" t="s">
        <v>12598</v>
      </c>
      <c r="AA1751" s="736"/>
      <c r="AB1751" s="734" t="s">
        <v>12581</v>
      </c>
      <c r="AC1751" s="736" t="s">
        <v>12596</v>
      </c>
      <c r="AD1751" s="736">
        <v>64141</v>
      </c>
      <c r="AE1751" s="734" t="s">
        <v>12582</v>
      </c>
      <c r="AF1751" s="736" t="s">
        <v>12583</v>
      </c>
      <c r="AG1751" s="736"/>
      <c r="AH1751" s="736"/>
      <c r="AI1751" s="736"/>
      <c r="AJ1751" s="734"/>
      <c r="AK1751" s="736"/>
      <c r="AL1751" s="736"/>
      <c r="AM1751" s="763"/>
      <c r="AN1751" s="738"/>
      <c r="AO1751" s="764"/>
      <c r="AP1751" s="691" t="s">
        <v>734</v>
      </c>
      <c r="AQ1751" s="742" t="s">
        <v>734</v>
      </c>
      <c r="AR1751" s="742" t="s">
        <v>1863</v>
      </c>
      <c r="AS1751" s="775" t="s">
        <v>12584</v>
      </c>
      <c r="AT1751" s="742"/>
      <c r="AU1751" s="743">
        <v>43466</v>
      </c>
      <c r="AV1751" s="743">
        <v>45291</v>
      </c>
      <c r="AW1751" s="744" t="s">
        <v>853</v>
      </c>
      <c r="AX1751" s="743">
        <v>43454</v>
      </c>
      <c r="AY1751" s="742" t="s">
        <v>12587</v>
      </c>
      <c r="AZ1751" s="775" t="s">
        <v>734</v>
      </c>
      <c r="BA1751" s="734"/>
      <c r="BB1751" s="734" t="s">
        <v>12628</v>
      </c>
      <c r="BC1751" s="736"/>
      <c r="BD1751" s="736"/>
      <c r="BE1751" s="774" t="s">
        <v>855</v>
      </c>
      <c r="BF1751" s="794" t="s">
        <v>856</v>
      </c>
      <c r="BG1751" s="746" t="s">
        <v>737</v>
      </c>
      <c r="BH1751" s="746"/>
      <c r="BI1751" s="747"/>
    </row>
    <row r="1752" spans="1:61" ht="57" customHeight="1">
      <c r="A1752" s="725">
        <v>860006295</v>
      </c>
      <c r="B1752" s="726">
        <v>86</v>
      </c>
      <c r="C1752" s="727" t="s">
        <v>1358</v>
      </c>
      <c r="D1752" s="727"/>
      <c r="E1752" s="728" t="s">
        <v>714</v>
      </c>
      <c r="F1752" s="728"/>
      <c r="G1752" s="729" t="s">
        <v>715</v>
      </c>
      <c r="H1752" s="729" t="s">
        <v>715</v>
      </c>
      <c r="I1752" s="730">
        <v>188</v>
      </c>
      <c r="J1752" s="816" t="s">
        <v>985</v>
      </c>
      <c r="K1752" s="731" t="s">
        <v>12629</v>
      </c>
      <c r="L1752" s="732">
        <v>860785237</v>
      </c>
      <c r="M1752" s="733" t="s">
        <v>12630</v>
      </c>
      <c r="N1752" s="731" t="s">
        <v>12631</v>
      </c>
      <c r="O1752" s="734" t="s">
        <v>12632</v>
      </c>
      <c r="P1752" s="734"/>
      <c r="Q1752" s="735"/>
      <c r="R1752" s="736">
        <v>86580</v>
      </c>
      <c r="S1752" s="734" t="s">
        <v>4590</v>
      </c>
      <c r="T1752" s="728" t="s">
        <v>722</v>
      </c>
      <c r="U1752" s="737" t="s">
        <v>12633</v>
      </c>
      <c r="V1752" s="735"/>
      <c r="W1752" s="735"/>
      <c r="X1752" s="735"/>
      <c r="Y1752" s="735"/>
      <c r="Z1752" s="734" t="s">
        <v>12634</v>
      </c>
      <c r="AA1752" s="735"/>
      <c r="AB1752" s="734" t="s">
        <v>12632</v>
      </c>
      <c r="AC1752" s="734"/>
      <c r="AD1752" s="734">
        <v>86580</v>
      </c>
      <c r="AE1752" s="734" t="s">
        <v>4590</v>
      </c>
      <c r="AF1752" s="734" t="s">
        <v>12635</v>
      </c>
      <c r="AG1752" s="735"/>
      <c r="AH1752" s="735"/>
      <c r="AI1752" s="735"/>
      <c r="AJ1752" s="735"/>
      <c r="AK1752" s="735"/>
      <c r="AL1752" s="735"/>
      <c r="AM1752" s="738"/>
      <c r="AN1752" s="738"/>
      <c r="AO1752" s="739"/>
      <c r="AP1752" s="740" t="s">
        <v>737</v>
      </c>
      <c r="AQ1752" s="741" t="s">
        <v>734</v>
      </c>
      <c r="AR1752" s="742" t="s">
        <v>715</v>
      </c>
      <c r="AS1752" s="741" t="s">
        <v>12636</v>
      </c>
      <c r="AT1752" s="741" t="s">
        <v>12637</v>
      </c>
      <c r="AU1752" s="743">
        <v>42370</v>
      </c>
      <c r="AV1752" s="743">
        <v>44926</v>
      </c>
      <c r="AW1752" s="744">
        <v>86</v>
      </c>
      <c r="AX1752" s="811">
        <v>44197</v>
      </c>
      <c r="AY1752" s="741" t="s">
        <v>12638</v>
      </c>
      <c r="AZ1752" s="741" t="s">
        <v>737</v>
      </c>
      <c r="BA1752" s="734"/>
      <c r="BB1752" s="734"/>
      <c r="BC1752" s="735"/>
      <c r="BD1752" s="734"/>
      <c r="BE1752" s="735" t="s">
        <v>1358</v>
      </c>
      <c r="BF1752" s="723" t="s">
        <v>738</v>
      </c>
      <c r="BG1752" s="746" t="s">
        <v>737</v>
      </c>
      <c r="BH1752" s="746"/>
      <c r="BI1752" s="747"/>
    </row>
    <row r="1753" spans="1:61" ht="45" customHeight="1">
      <c r="A1753" s="725">
        <v>860010586</v>
      </c>
      <c r="B1753" s="726">
        <v>86</v>
      </c>
      <c r="C1753" s="727" t="s">
        <v>1358</v>
      </c>
      <c r="D1753" s="727"/>
      <c r="E1753" s="728" t="s">
        <v>714</v>
      </c>
      <c r="F1753" s="728"/>
      <c r="G1753" s="729" t="s">
        <v>715</v>
      </c>
      <c r="H1753" s="729" t="s">
        <v>715</v>
      </c>
      <c r="I1753" s="730">
        <v>182</v>
      </c>
      <c r="J1753" s="727" t="s">
        <v>716</v>
      </c>
      <c r="K1753" s="731" t="s">
        <v>12639</v>
      </c>
      <c r="L1753" s="732">
        <v>860785237</v>
      </c>
      <c r="M1753" s="733" t="s">
        <v>12630</v>
      </c>
      <c r="N1753" s="731" t="s">
        <v>12631</v>
      </c>
      <c r="O1753" s="734" t="s">
        <v>12640</v>
      </c>
      <c r="P1753" s="734" t="s">
        <v>12641</v>
      </c>
      <c r="Q1753" s="735"/>
      <c r="R1753" s="736">
        <v>86500</v>
      </c>
      <c r="S1753" s="734" t="s">
        <v>9933</v>
      </c>
      <c r="T1753" s="728" t="s">
        <v>722</v>
      </c>
      <c r="U1753" s="737" t="s">
        <v>12633</v>
      </c>
      <c r="V1753" s="735"/>
      <c r="W1753" s="735"/>
      <c r="X1753" s="735"/>
      <c r="Y1753" s="735"/>
      <c r="Z1753" s="734" t="s">
        <v>12642</v>
      </c>
      <c r="AA1753" s="735"/>
      <c r="AB1753" s="734" t="s">
        <v>12632</v>
      </c>
      <c r="AC1753" s="734"/>
      <c r="AD1753" s="734">
        <v>86580</v>
      </c>
      <c r="AE1753" s="734" t="s">
        <v>4590</v>
      </c>
      <c r="AF1753" s="734" t="s">
        <v>12635</v>
      </c>
      <c r="AG1753" s="735"/>
      <c r="AH1753" s="735"/>
      <c r="AI1753" s="735"/>
      <c r="AJ1753" s="735"/>
      <c r="AK1753" s="735"/>
      <c r="AL1753" s="735"/>
      <c r="AM1753" s="738"/>
      <c r="AN1753" s="738"/>
      <c r="AO1753" s="739"/>
      <c r="AP1753" s="740" t="s">
        <v>737</v>
      </c>
      <c r="AQ1753" s="741" t="s">
        <v>734</v>
      </c>
      <c r="AR1753" s="742" t="s">
        <v>715</v>
      </c>
      <c r="AS1753" s="741" t="s">
        <v>12636</v>
      </c>
      <c r="AT1753" s="741" t="s">
        <v>12643</v>
      </c>
      <c r="AU1753" s="743">
        <v>42370</v>
      </c>
      <c r="AV1753" s="743">
        <v>44926</v>
      </c>
      <c r="AW1753" s="744">
        <v>86</v>
      </c>
      <c r="AX1753" s="811">
        <v>44197</v>
      </c>
      <c r="AY1753" s="741" t="s">
        <v>12638</v>
      </c>
      <c r="AZ1753" s="741" t="s">
        <v>737</v>
      </c>
      <c r="BA1753" s="734"/>
      <c r="BB1753" s="734"/>
      <c r="BC1753" s="735"/>
      <c r="BD1753" s="734"/>
      <c r="BE1753" s="735" t="s">
        <v>1358</v>
      </c>
      <c r="BF1753" s="723" t="s">
        <v>738</v>
      </c>
      <c r="BG1753" s="746" t="s">
        <v>737</v>
      </c>
      <c r="BH1753" s="746"/>
      <c r="BI1753" s="747"/>
    </row>
    <row r="1754" spans="1:61" ht="48.75" customHeight="1">
      <c r="A1754" s="725">
        <v>860011162</v>
      </c>
      <c r="B1754" s="726">
        <v>86</v>
      </c>
      <c r="C1754" s="727" t="s">
        <v>1358</v>
      </c>
      <c r="D1754" s="727"/>
      <c r="E1754" s="728" t="s">
        <v>714</v>
      </c>
      <c r="F1754" s="728"/>
      <c r="G1754" s="729" t="s">
        <v>715</v>
      </c>
      <c r="H1754" s="729" t="s">
        <v>715</v>
      </c>
      <c r="I1754" s="730">
        <v>255</v>
      </c>
      <c r="J1754" s="727" t="s">
        <v>968</v>
      </c>
      <c r="K1754" s="731" t="s">
        <v>12644</v>
      </c>
      <c r="L1754" s="732">
        <v>860785237</v>
      </c>
      <c r="M1754" s="733" t="s">
        <v>12630</v>
      </c>
      <c r="N1754" s="731" t="s">
        <v>12631</v>
      </c>
      <c r="O1754" s="734" t="s">
        <v>12632</v>
      </c>
      <c r="P1754" s="734"/>
      <c r="Q1754" s="735"/>
      <c r="R1754" s="736">
        <v>86580</v>
      </c>
      <c r="S1754" s="734" t="s">
        <v>4590</v>
      </c>
      <c r="T1754" s="728" t="s">
        <v>722</v>
      </c>
      <c r="U1754" s="737" t="s">
        <v>12633</v>
      </c>
      <c r="V1754" s="735"/>
      <c r="W1754" s="735"/>
      <c r="X1754" s="735"/>
      <c r="Y1754" s="735"/>
      <c r="Z1754" s="734" t="s">
        <v>12645</v>
      </c>
      <c r="AA1754" s="735"/>
      <c r="AB1754" s="734" t="s">
        <v>12632</v>
      </c>
      <c r="AC1754" s="734"/>
      <c r="AD1754" s="734">
        <v>86580</v>
      </c>
      <c r="AE1754" s="734" t="s">
        <v>4590</v>
      </c>
      <c r="AF1754" s="734" t="s">
        <v>12635</v>
      </c>
      <c r="AG1754" s="735"/>
      <c r="AH1754" s="735"/>
      <c r="AI1754" s="735"/>
      <c r="AJ1754" s="735"/>
      <c r="AK1754" s="735"/>
      <c r="AL1754" s="735"/>
      <c r="AM1754" s="738"/>
      <c r="AN1754" s="738"/>
      <c r="AO1754" s="739"/>
      <c r="AP1754" s="740" t="s">
        <v>737</v>
      </c>
      <c r="AQ1754" s="741" t="s">
        <v>734</v>
      </c>
      <c r="AR1754" s="742" t="s">
        <v>715</v>
      </c>
      <c r="AS1754" s="741" t="s">
        <v>12636</v>
      </c>
      <c r="AT1754" s="741" t="s">
        <v>12646</v>
      </c>
      <c r="AU1754" s="743">
        <v>42370</v>
      </c>
      <c r="AV1754" s="743">
        <v>44926</v>
      </c>
      <c r="AW1754" s="744">
        <v>86</v>
      </c>
      <c r="AX1754" s="811">
        <v>44197</v>
      </c>
      <c r="AY1754" s="741" t="s">
        <v>12638</v>
      </c>
      <c r="AZ1754" s="741" t="s">
        <v>737</v>
      </c>
      <c r="BA1754" s="734"/>
      <c r="BB1754" s="734"/>
      <c r="BC1754" s="735"/>
      <c r="BD1754" s="734"/>
      <c r="BE1754" s="735" t="s">
        <v>1358</v>
      </c>
      <c r="BF1754" s="723" t="s">
        <v>738</v>
      </c>
      <c r="BG1754" s="746" t="s">
        <v>737</v>
      </c>
      <c r="BH1754" s="746"/>
      <c r="BI1754" s="747"/>
    </row>
    <row r="1755" spans="1:61" ht="49.5" customHeight="1">
      <c r="A1755" s="725">
        <v>860011907</v>
      </c>
      <c r="B1755" s="726">
        <v>86</v>
      </c>
      <c r="C1755" s="727" t="s">
        <v>1358</v>
      </c>
      <c r="D1755" s="727"/>
      <c r="E1755" s="728" t="s">
        <v>714</v>
      </c>
      <c r="F1755" s="728"/>
      <c r="G1755" s="729" t="s">
        <v>715</v>
      </c>
      <c r="H1755" s="729" t="s">
        <v>715</v>
      </c>
      <c r="I1755" s="730">
        <v>448</v>
      </c>
      <c r="J1755" s="727" t="s">
        <v>1018</v>
      </c>
      <c r="K1755" s="731" t="s">
        <v>12647</v>
      </c>
      <c r="L1755" s="732">
        <v>860785237</v>
      </c>
      <c r="M1755" s="733" t="s">
        <v>12630</v>
      </c>
      <c r="N1755" s="731" t="s">
        <v>12631</v>
      </c>
      <c r="O1755" s="734" t="s">
        <v>12648</v>
      </c>
      <c r="P1755" s="734"/>
      <c r="Q1755" s="735"/>
      <c r="R1755" s="736">
        <v>86240</v>
      </c>
      <c r="S1755" s="734" t="s">
        <v>10838</v>
      </c>
      <c r="T1755" s="728" t="s">
        <v>722</v>
      </c>
      <c r="U1755" s="737" t="s">
        <v>12633</v>
      </c>
      <c r="V1755" s="735"/>
      <c r="W1755" s="735"/>
      <c r="X1755" s="735"/>
      <c r="Y1755" s="735"/>
      <c r="Z1755" s="734" t="s">
        <v>12649</v>
      </c>
      <c r="AA1755" s="735"/>
      <c r="AB1755" s="734" t="s">
        <v>12632</v>
      </c>
      <c r="AC1755" s="734"/>
      <c r="AD1755" s="734">
        <v>86580</v>
      </c>
      <c r="AE1755" s="734" t="s">
        <v>4590</v>
      </c>
      <c r="AF1755" s="734" t="s">
        <v>12635</v>
      </c>
      <c r="AG1755" s="735"/>
      <c r="AH1755" s="735"/>
      <c r="AI1755" s="735"/>
      <c r="AJ1755" s="735"/>
      <c r="AK1755" s="735"/>
      <c r="AL1755" s="735"/>
      <c r="AM1755" s="738"/>
      <c r="AN1755" s="738"/>
      <c r="AO1755" s="739"/>
      <c r="AP1755" s="740" t="s">
        <v>737</v>
      </c>
      <c r="AQ1755" s="741" t="s">
        <v>734</v>
      </c>
      <c r="AR1755" s="742" t="s">
        <v>715</v>
      </c>
      <c r="AS1755" s="741" t="s">
        <v>12636</v>
      </c>
      <c r="AT1755" s="741" t="s">
        <v>12650</v>
      </c>
      <c r="AU1755" s="743">
        <v>42370</v>
      </c>
      <c r="AV1755" s="743">
        <v>44926</v>
      </c>
      <c r="AW1755" s="744">
        <v>86</v>
      </c>
      <c r="AX1755" s="811">
        <v>44197</v>
      </c>
      <c r="AY1755" s="741" t="s">
        <v>12638</v>
      </c>
      <c r="AZ1755" s="741" t="s">
        <v>737</v>
      </c>
      <c r="BA1755" s="734"/>
      <c r="BB1755" s="734"/>
      <c r="BC1755" s="735"/>
      <c r="BD1755" s="734"/>
      <c r="BE1755" s="735" t="s">
        <v>1358</v>
      </c>
      <c r="BF1755" s="723" t="s">
        <v>738</v>
      </c>
      <c r="BG1755" s="746" t="s">
        <v>737</v>
      </c>
      <c r="BH1755" s="746"/>
      <c r="BI1755" s="747"/>
    </row>
    <row r="1756" spans="1:61" ht="54.75" customHeight="1">
      <c r="A1756" s="725">
        <v>860012087</v>
      </c>
      <c r="B1756" s="726">
        <v>86</v>
      </c>
      <c r="C1756" s="727" t="s">
        <v>1358</v>
      </c>
      <c r="D1756" s="727"/>
      <c r="E1756" s="728" t="s">
        <v>714</v>
      </c>
      <c r="F1756" s="728"/>
      <c r="G1756" s="729" t="s">
        <v>715</v>
      </c>
      <c r="H1756" s="729" t="s">
        <v>715</v>
      </c>
      <c r="I1756" s="730">
        <v>182</v>
      </c>
      <c r="J1756" s="727" t="s">
        <v>716</v>
      </c>
      <c r="K1756" s="731" t="s">
        <v>12651</v>
      </c>
      <c r="L1756" s="732">
        <v>860785237</v>
      </c>
      <c r="M1756" s="733" t="s">
        <v>12630</v>
      </c>
      <c r="N1756" s="731" t="s">
        <v>12631</v>
      </c>
      <c r="O1756" s="734" t="s">
        <v>3185</v>
      </c>
      <c r="P1756" s="734"/>
      <c r="Q1756" s="735"/>
      <c r="R1756" s="736">
        <v>86440</v>
      </c>
      <c r="S1756" s="734" t="s">
        <v>2729</v>
      </c>
      <c r="T1756" s="728" t="s">
        <v>722</v>
      </c>
      <c r="U1756" s="737" t="s">
        <v>12633</v>
      </c>
      <c r="V1756" s="735"/>
      <c r="W1756" s="735"/>
      <c r="X1756" s="735"/>
      <c r="Y1756" s="735"/>
      <c r="Z1756" s="734" t="s">
        <v>12652</v>
      </c>
      <c r="AA1756" s="735"/>
      <c r="AB1756" s="734" t="s">
        <v>12632</v>
      </c>
      <c r="AC1756" s="734"/>
      <c r="AD1756" s="734">
        <v>86580</v>
      </c>
      <c r="AE1756" s="734" t="s">
        <v>4590</v>
      </c>
      <c r="AF1756" s="734" t="s">
        <v>12635</v>
      </c>
      <c r="AG1756" s="735"/>
      <c r="AH1756" s="735"/>
      <c r="AI1756" s="735"/>
      <c r="AJ1756" s="735"/>
      <c r="AK1756" s="735"/>
      <c r="AL1756" s="735"/>
      <c r="AM1756" s="738"/>
      <c r="AN1756" s="738"/>
      <c r="AO1756" s="739"/>
      <c r="AP1756" s="740" t="s">
        <v>737</v>
      </c>
      <c r="AQ1756" s="741" t="s">
        <v>734</v>
      </c>
      <c r="AR1756" s="742" t="s">
        <v>715</v>
      </c>
      <c r="AS1756" s="741" t="s">
        <v>12636</v>
      </c>
      <c r="AT1756" s="741" t="s">
        <v>12653</v>
      </c>
      <c r="AU1756" s="743">
        <v>42370</v>
      </c>
      <c r="AV1756" s="743">
        <v>44926</v>
      </c>
      <c r="AW1756" s="744">
        <v>86</v>
      </c>
      <c r="AX1756" s="811">
        <v>44197</v>
      </c>
      <c r="AY1756" s="741" t="s">
        <v>12638</v>
      </c>
      <c r="AZ1756" s="741" t="s">
        <v>737</v>
      </c>
      <c r="BA1756" s="734"/>
      <c r="BB1756" s="734"/>
      <c r="BC1756" s="735"/>
      <c r="BD1756" s="734"/>
      <c r="BE1756" s="735" t="s">
        <v>1358</v>
      </c>
      <c r="BF1756" s="723" t="s">
        <v>738</v>
      </c>
      <c r="BG1756" s="746" t="s">
        <v>737</v>
      </c>
      <c r="BH1756" s="746"/>
      <c r="BI1756" s="747"/>
    </row>
    <row r="1757" spans="1:61" ht="40.15" customHeight="1">
      <c r="A1757" s="725">
        <v>860014133</v>
      </c>
      <c r="B1757" s="726">
        <v>86</v>
      </c>
      <c r="C1757" s="727" t="s">
        <v>1358</v>
      </c>
      <c r="D1757" s="727"/>
      <c r="E1757" s="728" t="s">
        <v>714</v>
      </c>
      <c r="F1757" s="728"/>
      <c r="G1757" s="729" t="s">
        <v>715</v>
      </c>
      <c r="H1757" s="729" t="s">
        <v>715</v>
      </c>
      <c r="I1757" s="773">
        <v>448</v>
      </c>
      <c r="J1757" s="734" t="s">
        <v>1018</v>
      </c>
      <c r="K1757" s="731" t="s">
        <v>12654</v>
      </c>
      <c r="L1757" s="732">
        <v>860785237</v>
      </c>
      <c r="M1757" s="733" t="s">
        <v>12630</v>
      </c>
      <c r="N1757" s="731" t="s">
        <v>12631</v>
      </c>
      <c r="O1757" s="734" t="s">
        <v>12655</v>
      </c>
      <c r="P1757" s="734"/>
      <c r="Q1757" s="735"/>
      <c r="R1757" s="736">
        <v>86500</v>
      </c>
      <c r="S1757" s="734" t="s">
        <v>9933</v>
      </c>
      <c r="T1757" s="728" t="s">
        <v>722</v>
      </c>
      <c r="U1757" s="737" t="s">
        <v>12633</v>
      </c>
      <c r="V1757" s="735"/>
      <c r="W1757" s="735"/>
      <c r="X1757" s="735"/>
      <c r="Y1757" s="735"/>
      <c r="Z1757" s="734" t="s">
        <v>12656</v>
      </c>
      <c r="AA1757" s="735"/>
      <c r="AB1757" s="734" t="s">
        <v>12632</v>
      </c>
      <c r="AC1757" s="734"/>
      <c r="AD1757" s="734">
        <v>86580</v>
      </c>
      <c r="AE1757" s="734" t="s">
        <v>4590</v>
      </c>
      <c r="AF1757" s="734" t="s">
        <v>12635</v>
      </c>
      <c r="AG1757" s="735"/>
      <c r="AH1757" s="735"/>
      <c r="AI1757" s="735"/>
      <c r="AJ1757" s="735"/>
      <c r="AK1757" s="735"/>
      <c r="AL1757" s="735"/>
      <c r="AM1757" s="738"/>
      <c r="AN1757" s="738"/>
      <c r="AO1757" s="739"/>
      <c r="AP1757" s="740" t="s">
        <v>737</v>
      </c>
      <c r="AQ1757" s="741" t="s">
        <v>734</v>
      </c>
      <c r="AR1757" s="742" t="s">
        <v>715</v>
      </c>
      <c r="AS1757" s="741" t="s">
        <v>12636</v>
      </c>
      <c r="AT1757" s="741" t="s">
        <v>12653</v>
      </c>
      <c r="AU1757" s="743">
        <v>42370</v>
      </c>
      <c r="AV1757" s="743">
        <v>44926</v>
      </c>
      <c r="AW1757" s="744">
        <v>86</v>
      </c>
      <c r="AX1757" s="811">
        <v>44197</v>
      </c>
      <c r="AY1757" s="741" t="s">
        <v>12638</v>
      </c>
      <c r="AZ1757" s="741" t="s">
        <v>737</v>
      </c>
      <c r="BA1757" s="734"/>
      <c r="BB1757" s="734"/>
      <c r="BC1757" s="735"/>
      <c r="BD1757" s="734"/>
      <c r="BE1757" s="735" t="s">
        <v>1358</v>
      </c>
      <c r="BF1757" s="723" t="s">
        <v>738</v>
      </c>
      <c r="BG1757" s="746" t="s">
        <v>737</v>
      </c>
      <c r="BH1757" s="746"/>
      <c r="BI1757" s="747"/>
    </row>
    <row r="1758" spans="1:61" ht="40.15" customHeight="1">
      <c r="A1758" s="725">
        <v>860780139</v>
      </c>
      <c r="B1758" s="726">
        <v>86</v>
      </c>
      <c r="C1758" s="727" t="s">
        <v>1358</v>
      </c>
      <c r="D1758" s="727"/>
      <c r="E1758" s="728" t="s">
        <v>714</v>
      </c>
      <c r="F1758" s="728"/>
      <c r="G1758" s="729" t="s">
        <v>715</v>
      </c>
      <c r="H1758" s="729" t="s">
        <v>715</v>
      </c>
      <c r="I1758" s="730">
        <v>189</v>
      </c>
      <c r="J1758" s="727" t="s">
        <v>1490</v>
      </c>
      <c r="K1758" s="731" t="s">
        <v>12657</v>
      </c>
      <c r="L1758" s="732">
        <v>860785237</v>
      </c>
      <c r="M1758" s="733" t="s">
        <v>12630</v>
      </c>
      <c r="N1758" s="731" t="s">
        <v>12631</v>
      </c>
      <c r="O1758" s="734" t="s">
        <v>3185</v>
      </c>
      <c r="P1758" s="734"/>
      <c r="Q1758" s="735"/>
      <c r="R1758" s="736">
        <v>86440</v>
      </c>
      <c r="S1758" s="734" t="s">
        <v>2729</v>
      </c>
      <c r="T1758" s="728" t="s">
        <v>722</v>
      </c>
      <c r="U1758" s="737" t="s">
        <v>12633</v>
      </c>
      <c r="V1758" s="735"/>
      <c r="W1758" s="735"/>
      <c r="X1758" s="735"/>
      <c r="Y1758" s="735"/>
      <c r="Z1758" s="734" t="s">
        <v>12652</v>
      </c>
      <c r="AA1758" s="735"/>
      <c r="AB1758" s="734" t="s">
        <v>12632</v>
      </c>
      <c r="AC1758" s="734"/>
      <c r="AD1758" s="734">
        <v>86580</v>
      </c>
      <c r="AE1758" s="734" t="s">
        <v>4590</v>
      </c>
      <c r="AF1758" s="734" t="s">
        <v>12635</v>
      </c>
      <c r="AG1758" s="735"/>
      <c r="AH1758" s="735"/>
      <c r="AI1758" s="735"/>
      <c r="AJ1758" s="735"/>
      <c r="AK1758" s="735"/>
      <c r="AL1758" s="735"/>
      <c r="AM1758" s="738"/>
      <c r="AN1758" s="738"/>
      <c r="AO1758" s="739"/>
      <c r="AP1758" s="740" t="s">
        <v>737</v>
      </c>
      <c r="AQ1758" s="741" t="s">
        <v>734</v>
      </c>
      <c r="AR1758" s="742" t="s">
        <v>715</v>
      </c>
      <c r="AS1758" s="741" t="s">
        <v>12636</v>
      </c>
      <c r="AT1758" s="741" t="s">
        <v>12650</v>
      </c>
      <c r="AU1758" s="743">
        <v>42370</v>
      </c>
      <c r="AV1758" s="743">
        <v>44926</v>
      </c>
      <c r="AW1758" s="744">
        <v>86</v>
      </c>
      <c r="AX1758" s="811">
        <v>44197</v>
      </c>
      <c r="AY1758" s="741" t="s">
        <v>12638</v>
      </c>
      <c r="AZ1758" s="741" t="s">
        <v>737</v>
      </c>
      <c r="BA1758" s="734"/>
      <c r="BB1758" s="734"/>
      <c r="BC1758" s="735"/>
      <c r="BD1758" s="734"/>
      <c r="BE1758" s="735" t="s">
        <v>1358</v>
      </c>
      <c r="BF1758" s="723" t="s">
        <v>738</v>
      </c>
      <c r="BG1758" s="746" t="s">
        <v>737</v>
      </c>
      <c r="BH1758" s="746"/>
      <c r="BI1758" s="747"/>
    </row>
    <row r="1759" spans="1:61" ht="40.15" customHeight="1">
      <c r="A1759" s="725">
        <v>860780220</v>
      </c>
      <c r="B1759" s="726">
        <v>86</v>
      </c>
      <c r="C1759" s="727" t="s">
        <v>1358</v>
      </c>
      <c r="D1759" s="727"/>
      <c r="E1759" s="728" t="s">
        <v>714</v>
      </c>
      <c r="F1759" s="728"/>
      <c r="G1759" s="729" t="s">
        <v>715</v>
      </c>
      <c r="H1759" s="729" t="s">
        <v>715</v>
      </c>
      <c r="I1759" s="730">
        <v>192</v>
      </c>
      <c r="J1759" s="727" t="s">
        <v>1694</v>
      </c>
      <c r="K1759" s="782" t="s">
        <v>12658</v>
      </c>
      <c r="L1759" s="732">
        <v>860785237</v>
      </c>
      <c r="M1759" s="733" t="s">
        <v>12630</v>
      </c>
      <c r="N1759" s="731" t="s">
        <v>12631</v>
      </c>
      <c r="O1759" s="734" t="s">
        <v>12632</v>
      </c>
      <c r="P1759" s="734"/>
      <c r="Q1759" s="735"/>
      <c r="R1759" s="736">
        <v>86580</v>
      </c>
      <c r="S1759" s="734" t="s">
        <v>4590</v>
      </c>
      <c r="T1759" s="728" t="s">
        <v>722</v>
      </c>
      <c r="U1759" s="737" t="s">
        <v>12633</v>
      </c>
      <c r="V1759" s="735"/>
      <c r="W1759" s="735"/>
      <c r="X1759" s="735"/>
      <c r="Y1759" s="735"/>
      <c r="Z1759" s="734" t="s">
        <v>12659</v>
      </c>
      <c r="AA1759" s="735"/>
      <c r="AB1759" s="734" t="s">
        <v>12632</v>
      </c>
      <c r="AC1759" s="734"/>
      <c r="AD1759" s="734">
        <v>86580</v>
      </c>
      <c r="AE1759" s="734" t="s">
        <v>4590</v>
      </c>
      <c r="AF1759" s="734" t="s">
        <v>12635</v>
      </c>
      <c r="AG1759" s="735"/>
      <c r="AH1759" s="735"/>
      <c r="AI1759" s="735"/>
      <c r="AJ1759" s="735"/>
      <c r="AK1759" s="735"/>
      <c r="AL1759" s="735"/>
      <c r="AM1759" s="738"/>
      <c r="AN1759" s="738"/>
      <c r="AO1759" s="739"/>
      <c r="AP1759" s="740" t="s">
        <v>737</v>
      </c>
      <c r="AQ1759" s="741" t="s">
        <v>734</v>
      </c>
      <c r="AR1759" s="742" t="s">
        <v>715</v>
      </c>
      <c r="AS1759" s="741" t="s">
        <v>12636</v>
      </c>
      <c r="AT1759" s="741" t="s">
        <v>12653</v>
      </c>
      <c r="AU1759" s="743">
        <v>42370</v>
      </c>
      <c r="AV1759" s="743">
        <v>44926</v>
      </c>
      <c r="AW1759" s="744">
        <v>86</v>
      </c>
      <c r="AX1759" s="811">
        <v>44197</v>
      </c>
      <c r="AY1759" s="741" t="s">
        <v>12638</v>
      </c>
      <c r="AZ1759" s="741" t="s">
        <v>737</v>
      </c>
      <c r="BA1759" s="734"/>
      <c r="BB1759" s="734"/>
      <c r="BC1759" s="735"/>
      <c r="BD1759" s="734"/>
      <c r="BE1759" s="735" t="s">
        <v>1358</v>
      </c>
      <c r="BF1759" s="723" t="s">
        <v>738</v>
      </c>
      <c r="BG1759" s="746" t="s">
        <v>737</v>
      </c>
      <c r="BH1759" s="746"/>
      <c r="BI1759" s="747"/>
    </row>
    <row r="1760" spans="1:61" ht="40.15" customHeight="1">
      <c r="A1760" s="725">
        <v>860780410</v>
      </c>
      <c r="B1760" s="726">
        <v>86</v>
      </c>
      <c r="C1760" s="727" t="s">
        <v>1358</v>
      </c>
      <c r="D1760" s="727"/>
      <c r="E1760" s="728" t="s">
        <v>714</v>
      </c>
      <c r="F1760" s="728"/>
      <c r="G1760" s="729" t="s">
        <v>715</v>
      </c>
      <c r="H1760" s="729" t="s">
        <v>715</v>
      </c>
      <c r="I1760" s="730">
        <v>183</v>
      </c>
      <c r="J1760" s="727" t="s">
        <v>741</v>
      </c>
      <c r="K1760" s="731" t="s">
        <v>12660</v>
      </c>
      <c r="L1760" s="732">
        <v>860785237</v>
      </c>
      <c r="M1760" s="733" t="s">
        <v>12630</v>
      </c>
      <c r="N1760" s="731" t="s">
        <v>12631</v>
      </c>
      <c r="O1760" s="734" t="s">
        <v>12640</v>
      </c>
      <c r="P1760" s="734"/>
      <c r="Q1760" s="735"/>
      <c r="R1760" s="736">
        <v>86500</v>
      </c>
      <c r="S1760" s="734" t="s">
        <v>9933</v>
      </c>
      <c r="T1760" s="728" t="s">
        <v>722</v>
      </c>
      <c r="U1760" s="737" t="s">
        <v>12633</v>
      </c>
      <c r="V1760" s="735"/>
      <c r="W1760" s="735"/>
      <c r="X1760" s="735"/>
      <c r="Y1760" s="735"/>
      <c r="Z1760" s="734" t="s">
        <v>12642</v>
      </c>
      <c r="AA1760" s="735"/>
      <c r="AB1760" s="734" t="s">
        <v>12632</v>
      </c>
      <c r="AC1760" s="734"/>
      <c r="AD1760" s="734">
        <v>86580</v>
      </c>
      <c r="AE1760" s="734" t="s">
        <v>4590</v>
      </c>
      <c r="AF1760" s="734" t="s">
        <v>12635</v>
      </c>
      <c r="AG1760" s="735"/>
      <c r="AH1760" s="735"/>
      <c r="AI1760" s="735"/>
      <c r="AJ1760" s="735"/>
      <c r="AK1760" s="735"/>
      <c r="AL1760" s="735"/>
      <c r="AM1760" s="738"/>
      <c r="AN1760" s="738"/>
      <c r="AO1760" s="739"/>
      <c r="AP1760" s="740" t="s">
        <v>737</v>
      </c>
      <c r="AQ1760" s="741" t="s">
        <v>734</v>
      </c>
      <c r="AR1760" s="742" t="s">
        <v>715</v>
      </c>
      <c r="AS1760" s="741" t="s">
        <v>12636</v>
      </c>
      <c r="AT1760" s="741" t="s">
        <v>12646</v>
      </c>
      <c r="AU1760" s="743">
        <v>42370</v>
      </c>
      <c r="AV1760" s="743">
        <v>44926</v>
      </c>
      <c r="AW1760" s="744">
        <v>86</v>
      </c>
      <c r="AX1760" s="811">
        <v>44197</v>
      </c>
      <c r="AY1760" s="741" t="s">
        <v>12638</v>
      </c>
      <c r="AZ1760" s="741" t="s">
        <v>737</v>
      </c>
      <c r="BA1760" s="734"/>
      <c r="BB1760" s="734"/>
      <c r="BC1760" s="735"/>
      <c r="BD1760" s="734"/>
      <c r="BE1760" s="735" t="s">
        <v>1358</v>
      </c>
      <c r="BF1760" s="723" t="s">
        <v>738</v>
      </c>
      <c r="BG1760" s="746" t="s">
        <v>737</v>
      </c>
      <c r="BH1760" s="746"/>
      <c r="BI1760" s="747"/>
    </row>
    <row r="1761" spans="1:61" ht="40.15" customHeight="1">
      <c r="A1761" s="725">
        <v>860780535</v>
      </c>
      <c r="B1761" s="726">
        <v>86</v>
      </c>
      <c r="C1761" s="727" t="s">
        <v>1358</v>
      </c>
      <c r="D1761" s="727"/>
      <c r="E1761" s="728" t="s">
        <v>714</v>
      </c>
      <c r="F1761" s="728"/>
      <c r="G1761" s="729" t="s">
        <v>715</v>
      </c>
      <c r="H1761" s="729" t="s">
        <v>715</v>
      </c>
      <c r="I1761" s="730">
        <v>246</v>
      </c>
      <c r="J1761" s="727" t="s">
        <v>803</v>
      </c>
      <c r="K1761" s="731" t="s">
        <v>12661</v>
      </c>
      <c r="L1761" s="732">
        <v>860785237</v>
      </c>
      <c r="M1761" s="733" t="s">
        <v>12630</v>
      </c>
      <c r="N1761" s="731" t="s">
        <v>12631</v>
      </c>
      <c r="O1761" s="734" t="s">
        <v>12662</v>
      </c>
      <c r="P1761" s="734" t="s">
        <v>12663</v>
      </c>
      <c r="Q1761" s="735"/>
      <c r="R1761" s="736">
        <v>86430</v>
      </c>
      <c r="S1761" s="734" t="s">
        <v>12664</v>
      </c>
      <c r="T1761" s="728" t="s">
        <v>722</v>
      </c>
      <c r="U1761" s="737" t="s">
        <v>12633</v>
      </c>
      <c r="V1761" s="735"/>
      <c r="W1761" s="735"/>
      <c r="X1761" s="735"/>
      <c r="Y1761" s="735"/>
      <c r="Z1761" s="734" t="s">
        <v>12665</v>
      </c>
      <c r="AA1761" s="735"/>
      <c r="AB1761" s="734" t="s">
        <v>12632</v>
      </c>
      <c r="AC1761" s="734"/>
      <c r="AD1761" s="734">
        <v>86580</v>
      </c>
      <c r="AE1761" s="734" t="s">
        <v>4590</v>
      </c>
      <c r="AF1761" s="734" t="s">
        <v>12635</v>
      </c>
      <c r="AG1761" s="735"/>
      <c r="AH1761" s="735"/>
      <c r="AI1761" s="735"/>
      <c r="AJ1761" s="735"/>
      <c r="AK1761" s="735"/>
      <c r="AL1761" s="735"/>
      <c r="AM1761" s="738"/>
      <c r="AN1761" s="738"/>
      <c r="AO1761" s="772"/>
      <c r="AP1761" s="740" t="s">
        <v>737</v>
      </c>
      <c r="AQ1761" s="741" t="s">
        <v>734</v>
      </c>
      <c r="AR1761" s="742" t="s">
        <v>715</v>
      </c>
      <c r="AS1761" s="741" t="s">
        <v>12636</v>
      </c>
      <c r="AT1761" s="818" t="s">
        <v>12666</v>
      </c>
      <c r="AU1761" s="743">
        <v>44197</v>
      </c>
      <c r="AV1761" s="743">
        <v>44926</v>
      </c>
      <c r="AW1761" s="744">
        <v>86</v>
      </c>
      <c r="AX1761" s="811">
        <v>44197</v>
      </c>
      <c r="AY1761" s="741" t="s">
        <v>12638</v>
      </c>
      <c r="AZ1761" s="741" t="s">
        <v>737</v>
      </c>
      <c r="BA1761" s="734"/>
      <c r="BB1761" s="734"/>
      <c r="BC1761" s="735"/>
      <c r="BD1761" s="734"/>
      <c r="BE1761" s="735" t="s">
        <v>1358</v>
      </c>
      <c r="BF1761" s="723" t="s">
        <v>738</v>
      </c>
      <c r="BG1761" s="746" t="s">
        <v>737</v>
      </c>
      <c r="BH1761" s="746"/>
      <c r="BI1761" s="747"/>
    </row>
    <row r="1762" spans="1:61" ht="40.15" customHeight="1">
      <c r="A1762" s="725">
        <v>860782671</v>
      </c>
      <c r="B1762" s="726">
        <v>86</v>
      </c>
      <c r="C1762" s="727" t="s">
        <v>1358</v>
      </c>
      <c r="D1762" s="727"/>
      <c r="E1762" s="728" t="s">
        <v>714</v>
      </c>
      <c r="F1762" s="728"/>
      <c r="G1762" s="729" t="s">
        <v>715</v>
      </c>
      <c r="H1762" s="729" t="s">
        <v>715</v>
      </c>
      <c r="I1762" s="730">
        <v>190</v>
      </c>
      <c r="J1762" s="727" t="s">
        <v>739</v>
      </c>
      <c r="K1762" s="731" t="s">
        <v>12667</v>
      </c>
      <c r="L1762" s="732">
        <v>860785237</v>
      </c>
      <c r="M1762" s="733" t="s">
        <v>12630</v>
      </c>
      <c r="N1762" s="731" t="s">
        <v>12631</v>
      </c>
      <c r="O1762" s="734" t="s">
        <v>3185</v>
      </c>
      <c r="P1762" s="734"/>
      <c r="Q1762" s="735"/>
      <c r="R1762" s="736">
        <v>86440</v>
      </c>
      <c r="S1762" s="734" t="s">
        <v>2729</v>
      </c>
      <c r="T1762" s="728" t="s">
        <v>722</v>
      </c>
      <c r="U1762" s="737" t="s">
        <v>12633</v>
      </c>
      <c r="V1762" s="735"/>
      <c r="W1762" s="735"/>
      <c r="X1762" s="735"/>
      <c r="Y1762" s="735"/>
      <c r="Z1762" s="734" t="s">
        <v>12668</v>
      </c>
      <c r="AA1762" s="735"/>
      <c r="AB1762" s="734" t="s">
        <v>12632</v>
      </c>
      <c r="AC1762" s="734"/>
      <c r="AD1762" s="734">
        <v>86580</v>
      </c>
      <c r="AE1762" s="734" t="s">
        <v>4590</v>
      </c>
      <c r="AF1762" s="734" t="s">
        <v>12635</v>
      </c>
      <c r="AG1762" s="735"/>
      <c r="AH1762" s="735"/>
      <c r="AI1762" s="735"/>
      <c r="AJ1762" s="735"/>
      <c r="AK1762" s="735"/>
      <c r="AL1762" s="735"/>
      <c r="AM1762" s="738"/>
      <c r="AN1762" s="738"/>
      <c r="AO1762" s="739"/>
      <c r="AP1762" s="740" t="s">
        <v>737</v>
      </c>
      <c r="AQ1762" s="741" t="s">
        <v>734</v>
      </c>
      <c r="AR1762" s="742" t="s">
        <v>715</v>
      </c>
      <c r="AS1762" s="741" t="s">
        <v>12636</v>
      </c>
      <c r="AT1762" s="741" t="s">
        <v>12650</v>
      </c>
      <c r="AU1762" s="743">
        <v>42370</v>
      </c>
      <c r="AV1762" s="743">
        <v>44926</v>
      </c>
      <c r="AW1762" s="744">
        <v>86</v>
      </c>
      <c r="AX1762" s="811">
        <v>44197</v>
      </c>
      <c r="AY1762" s="741" t="s">
        <v>12638</v>
      </c>
      <c r="AZ1762" s="741" t="s">
        <v>737</v>
      </c>
      <c r="BA1762" s="734"/>
      <c r="BB1762" s="734"/>
      <c r="BC1762" s="735"/>
      <c r="BD1762" s="734"/>
      <c r="BE1762" s="735" t="s">
        <v>1358</v>
      </c>
      <c r="BF1762" s="723" t="s">
        <v>738</v>
      </c>
      <c r="BG1762" s="746" t="s">
        <v>737</v>
      </c>
      <c r="BH1762" s="746"/>
      <c r="BI1762" s="747"/>
    </row>
    <row r="1763" spans="1:61" ht="60.75" customHeight="1">
      <c r="A1763" s="725">
        <v>860791516</v>
      </c>
      <c r="B1763" s="726">
        <v>86</v>
      </c>
      <c r="C1763" s="727" t="s">
        <v>1358</v>
      </c>
      <c r="D1763" s="727"/>
      <c r="E1763" s="728" t="s">
        <v>714</v>
      </c>
      <c r="F1763" s="728"/>
      <c r="G1763" s="729" t="s">
        <v>715</v>
      </c>
      <c r="H1763" s="729" t="s">
        <v>715</v>
      </c>
      <c r="I1763" s="730">
        <v>246</v>
      </c>
      <c r="J1763" s="727" t="s">
        <v>803</v>
      </c>
      <c r="K1763" s="731" t="s">
        <v>12669</v>
      </c>
      <c r="L1763" s="732">
        <v>860785237</v>
      </c>
      <c r="M1763" s="733" t="s">
        <v>12630</v>
      </c>
      <c r="N1763" s="731" t="s">
        <v>12631</v>
      </c>
      <c r="O1763" s="734" t="s">
        <v>12648</v>
      </c>
      <c r="P1763" s="734"/>
      <c r="Q1763" s="735"/>
      <c r="R1763" s="736">
        <v>86240</v>
      </c>
      <c r="S1763" s="734" t="s">
        <v>10838</v>
      </c>
      <c r="T1763" s="728" t="s">
        <v>722</v>
      </c>
      <c r="U1763" s="737" t="s">
        <v>12633</v>
      </c>
      <c r="V1763" s="735"/>
      <c r="W1763" s="735"/>
      <c r="X1763" s="735"/>
      <c r="Y1763" s="735"/>
      <c r="Z1763" s="734" t="s">
        <v>12649</v>
      </c>
      <c r="AA1763" s="735"/>
      <c r="AB1763" s="734" t="s">
        <v>12632</v>
      </c>
      <c r="AC1763" s="734"/>
      <c r="AD1763" s="734">
        <v>86580</v>
      </c>
      <c r="AE1763" s="734" t="s">
        <v>4590</v>
      </c>
      <c r="AF1763" s="734" t="s">
        <v>12635</v>
      </c>
      <c r="AG1763" s="735"/>
      <c r="AH1763" s="735"/>
      <c r="AI1763" s="735"/>
      <c r="AJ1763" s="735"/>
      <c r="AK1763" s="735"/>
      <c r="AL1763" s="735"/>
      <c r="AM1763" s="738"/>
      <c r="AN1763" s="738"/>
      <c r="AO1763" s="772"/>
      <c r="AP1763" s="740" t="s">
        <v>737</v>
      </c>
      <c r="AQ1763" s="741" t="s">
        <v>734</v>
      </c>
      <c r="AR1763" s="742" t="s">
        <v>715</v>
      </c>
      <c r="AS1763" s="741" t="s">
        <v>12636</v>
      </c>
      <c r="AT1763" s="818" t="s">
        <v>12670</v>
      </c>
      <c r="AU1763" s="743">
        <v>44197</v>
      </c>
      <c r="AV1763" s="743">
        <v>44926</v>
      </c>
      <c r="AW1763" s="744">
        <v>86</v>
      </c>
      <c r="AX1763" s="811">
        <v>44197</v>
      </c>
      <c r="AY1763" s="741" t="s">
        <v>12638</v>
      </c>
      <c r="AZ1763" s="741" t="s">
        <v>737</v>
      </c>
      <c r="BA1763" s="734"/>
      <c r="BB1763" s="734"/>
      <c r="BC1763" s="735"/>
      <c r="BD1763" s="734"/>
      <c r="BE1763" s="735" t="s">
        <v>1358</v>
      </c>
      <c r="BF1763" s="723" t="s">
        <v>738</v>
      </c>
      <c r="BG1763" s="746" t="s">
        <v>737</v>
      </c>
      <c r="BH1763" s="746"/>
      <c r="BI1763" s="747"/>
    </row>
    <row r="1764" spans="1:61" ht="58.15" customHeight="1">
      <c r="A1764" s="846">
        <v>170803068</v>
      </c>
      <c r="B1764" s="834">
        <v>17</v>
      </c>
      <c r="C1764" s="734" t="s">
        <v>1277</v>
      </c>
      <c r="D1764" s="753"/>
      <c r="E1764" s="753" t="s">
        <v>1435</v>
      </c>
      <c r="F1764" s="785"/>
      <c r="G1764" s="754" t="s">
        <v>747</v>
      </c>
      <c r="H1764" s="754" t="s">
        <v>748</v>
      </c>
      <c r="I1764" s="847">
        <v>500</v>
      </c>
      <c r="J1764" s="843" t="s">
        <v>749</v>
      </c>
      <c r="K1764" s="848" t="s">
        <v>12671</v>
      </c>
      <c r="L1764" s="786">
        <v>940032576</v>
      </c>
      <c r="M1764" s="733" t="s">
        <v>12672</v>
      </c>
      <c r="N1764" s="769" t="s">
        <v>12672</v>
      </c>
      <c r="O1764" s="734" t="s">
        <v>12673</v>
      </c>
      <c r="P1764" s="734"/>
      <c r="Q1764" s="760"/>
      <c r="R1764" s="736">
        <v>17100</v>
      </c>
      <c r="S1764" s="760" t="s">
        <v>3452</v>
      </c>
      <c r="T1764" s="728" t="s">
        <v>722</v>
      </c>
      <c r="U1764" s="737" t="s">
        <v>12674</v>
      </c>
      <c r="V1764" s="736"/>
      <c r="W1764" s="734"/>
      <c r="X1764" s="736"/>
      <c r="Y1764" s="736"/>
      <c r="Z1764" s="736" t="s">
        <v>12675</v>
      </c>
      <c r="AA1764" s="736"/>
      <c r="AB1764" s="734" t="s">
        <v>1406</v>
      </c>
      <c r="AC1764" s="736"/>
      <c r="AD1764" s="736">
        <v>94200</v>
      </c>
      <c r="AE1764" s="734" t="s">
        <v>1407</v>
      </c>
      <c r="AF1764" s="736"/>
      <c r="AG1764" s="734"/>
      <c r="AH1764" s="734"/>
      <c r="AI1764" s="734"/>
      <c r="AJ1764" s="734"/>
      <c r="AK1764" s="734"/>
      <c r="AL1764" s="734"/>
      <c r="AM1764" s="763"/>
      <c r="AN1764" s="738"/>
      <c r="AO1764" s="739"/>
      <c r="AP1764" s="691" t="s">
        <v>734</v>
      </c>
      <c r="AQ1764" s="775" t="s">
        <v>734</v>
      </c>
      <c r="AR1764" s="742" t="s">
        <v>748</v>
      </c>
      <c r="AS1764" s="775" t="s">
        <v>12676</v>
      </c>
      <c r="AT1764" s="742" t="s">
        <v>12677</v>
      </c>
      <c r="AU1764" s="743">
        <v>43831</v>
      </c>
      <c r="AV1764" s="743">
        <v>45657</v>
      </c>
      <c r="AW1764" s="744" t="s">
        <v>2484</v>
      </c>
      <c r="AX1764" s="743">
        <v>44182</v>
      </c>
      <c r="AY1764" s="712" t="s">
        <v>869</v>
      </c>
      <c r="AZ1764" s="775" t="s">
        <v>3456</v>
      </c>
      <c r="BA1764" s="791"/>
      <c r="BB1764" s="791" t="s">
        <v>12678</v>
      </c>
      <c r="BC1764" s="793" t="s">
        <v>1713</v>
      </c>
      <c r="BD1764" s="793"/>
      <c r="BE1764" s="767" t="s">
        <v>1451</v>
      </c>
      <c r="BF1764" s="785" t="s">
        <v>1452</v>
      </c>
      <c r="BG1764" s="746" t="s">
        <v>737</v>
      </c>
      <c r="BH1764" s="746"/>
      <c r="BI1764" s="747"/>
    </row>
    <row r="1765" spans="1:61" ht="57.75" customHeight="1">
      <c r="A1765" s="749">
        <v>330786187</v>
      </c>
      <c r="B1765" s="825">
        <v>33</v>
      </c>
      <c r="C1765" s="751" t="s">
        <v>1358</v>
      </c>
      <c r="D1765" s="752"/>
      <c r="E1765" s="727" t="s">
        <v>1411</v>
      </c>
      <c r="F1765" s="899"/>
      <c r="G1765" s="736" t="s">
        <v>747</v>
      </c>
      <c r="H1765" s="754" t="s">
        <v>748</v>
      </c>
      <c r="I1765" s="755">
        <v>500</v>
      </c>
      <c r="J1765" s="756" t="s">
        <v>749</v>
      </c>
      <c r="K1765" s="757" t="s">
        <v>12679</v>
      </c>
      <c r="L1765" s="758">
        <v>330001447</v>
      </c>
      <c r="M1765" s="733" t="s">
        <v>12680</v>
      </c>
      <c r="N1765" s="769" t="s">
        <v>12680</v>
      </c>
      <c r="O1765" s="734" t="s">
        <v>12681</v>
      </c>
      <c r="P1765" s="760"/>
      <c r="Q1765" s="736"/>
      <c r="R1765" s="736">
        <v>33081</v>
      </c>
      <c r="S1765" s="761" t="s">
        <v>1559</v>
      </c>
      <c r="T1765" s="728" t="s">
        <v>722</v>
      </c>
      <c r="U1765" s="737" t="s">
        <v>12682</v>
      </c>
      <c r="V1765" s="736"/>
      <c r="W1765" s="736"/>
      <c r="X1765" s="736"/>
      <c r="Y1765" s="736"/>
      <c r="Z1765" s="736" t="s">
        <v>12683</v>
      </c>
      <c r="AA1765" s="736"/>
      <c r="AB1765" s="734" t="s">
        <v>12681</v>
      </c>
      <c r="AC1765" s="736"/>
      <c r="AD1765" s="736">
        <v>33081</v>
      </c>
      <c r="AE1765" s="734" t="s">
        <v>1559</v>
      </c>
      <c r="AF1765" s="736" t="s">
        <v>12684</v>
      </c>
      <c r="AG1765" s="736"/>
      <c r="AH1765" s="736"/>
      <c r="AI1765" s="736"/>
      <c r="AJ1765" s="736"/>
      <c r="AK1765" s="736"/>
      <c r="AL1765" s="736"/>
      <c r="AM1765" s="763"/>
      <c r="AN1765" s="738"/>
      <c r="AO1765" s="764"/>
      <c r="AP1765" s="691" t="s">
        <v>734</v>
      </c>
      <c r="AQ1765" s="691" t="s">
        <v>737</v>
      </c>
      <c r="AR1765" s="691"/>
      <c r="AS1765" s="752"/>
      <c r="AT1765" s="691"/>
      <c r="AU1765" s="765" t="s">
        <v>763</v>
      </c>
      <c r="AV1765" s="765" t="s">
        <v>763</v>
      </c>
      <c r="AW1765" s="766" t="s">
        <v>763</v>
      </c>
      <c r="AX1765" s="765"/>
      <c r="AY1765" s="691"/>
      <c r="AZ1765" s="752"/>
      <c r="BA1765" s="734"/>
      <c r="BB1765" s="736"/>
      <c r="BC1765" s="736"/>
      <c r="BD1765" s="736"/>
      <c r="BE1765" s="734" t="s">
        <v>765</v>
      </c>
      <c r="BF1765" s="753" t="s">
        <v>1942</v>
      </c>
      <c r="BG1765" s="746" t="s">
        <v>737</v>
      </c>
      <c r="BH1765" s="746"/>
      <c r="BI1765" s="747"/>
    </row>
    <row r="1766" spans="1:61" ht="60.75" customHeight="1">
      <c r="A1766" s="749">
        <v>470001694</v>
      </c>
      <c r="B1766" s="849">
        <v>47</v>
      </c>
      <c r="C1766" s="751" t="s">
        <v>1787</v>
      </c>
      <c r="D1766" s="833"/>
      <c r="E1766" s="753" t="s">
        <v>1714</v>
      </c>
      <c r="F1766" s="753"/>
      <c r="G1766" s="736" t="s">
        <v>747</v>
      </c>
      <c r="H1766" s="754" t="s">
        <v>748</v>
      </c>
      <c r="I1766" s="755">
        <v>500</v>
      </c>
      <c r="J1766" s="756" t="s">
        <v>749</v>
      </c>
      <c r="K1766" s="778" t="s">
        <v>12685</v>
      </c>
      <c r="L1766" s="758">
        <v>470001686</v>
      </c>
      <c r="M1766" s="733" t="s">
        <v>12680</v>
      </c>
      <c r="N1766" s="769" t="s">
        <v>12680</v>
      </c>
      <c r="O1766" s="734" t="s">
        <v>12686</v>
      </c>
      <c r="P1766" s="760"/>
      <c r="Q1766" s="736"/>
      <c r="R1766" s="736">
        <v>47000</v>
      </c>
      <c r="S1766" s="761" t="s">
        <v>2245</v>
      </c>
      <c r="T1766" s="728" t="s">
        <v>722</v>
      </c>
      <c r="U1766" s="737" t="s">
        <v>12687</v>
      </c>
      <c r="V1766" s="736"/>
      <c r="W1766" s="736"/>
      <c r="X1766" s="736"/>
      <c r="Y1766" s="736"/>
      <c r="Z1766" s="736" t="s">
        <v>12688</v>
      </c>
      <c r="AA1766" s="736"/>
      <c r="AB1766" s="734" t="s">
        <v>12689</v>
      </c>
      <c r="AC1766" s="736"/>
      <c r="AD1766" s="736">
        <v>47000</v>
      </c>
      <c r="AE1766" s="734" t="s">
        <v>2245</v>
      </c>
      <c r="AF1766" s="736" t="s">
        <v>12688</v>
      </c>
      <c r="AG1766" s="736"/>
      <c r="AH1766" s="736"/>
      <c r="AI1766" s="736"/>
      <c r="AJ1766" s="734"/>
      <c r="AK1766" s="736"/>
      <c r="AL1766" s="736"/>
      <c r="AM1766" s="763"/>
      <c r="AN1766" s="738"/>
      <c r="AO1766" s="739"/>
      <c r="AP1766" s="691" t="s">
        <v>734</v>
      </c>
      <c r="AQ1766" s="742" t="s">
        <v>734</v>
      </c>
      <c r="AR1766" s="742" t="s">
        <v>748</v>
      </c>
      <c r="AS1766" s="742" t="s">
        <v>12690</v>
      </c>
      <c r="AT1766" s="742"/>
      <c r="AU1766" s="743">
        <v>43466</v>
      </c>
      <c r="AV1766" s="743">
        <v>45657</v>
      </c>
      <c r="AW1766" s="744">
        <v>47</v>
      </c>
      <c r="AX1766" s="743">
        <v>43441</v>
      </c>
      <c r="AY1766" s="742" t="s">
        <v>869</v>
      </c>
      <c r="AZ1766" s="743"/>
      <c r="BA1766" s="734"/>
      <c r="BB1766" s="736"/>
      <c r="BC1766" s="736"/>
      <c r="BD1766" s="736"/>
      <c r="BE1766" s="734" t="s">
        <v>1358</v>
      </c>
      <c r="BF1766" s="794" t="s">
        <v>1723</v>
      </c>
      <c r="BG1766" s="746" t="s">
        <v>737</v>
      </c>
      <c r="BH1766" s="746"/>
      <c r="BI1766" s="747"/>
    </row>
    <row r="1767" spans="1:61" ht="40.9" customHeight="1">
      <c r="A1767" s="749">
        <v>640014932</v>
      </c>
      <c r="B1767" s="750">
        <v>64</v>
      </c>
      <c r="C1767" s="753" t="s">
        <v>884</v>
      </c>
      <c r="D1767" s="753"/>
      <c r="E1767" s="753" t="s">
        <v>885</v>
      </c>
      <c r="F1767" s="752"/>
      <c r="G1767" s="736" t="s">
        <v>747</v>
      </c>
      <c r="H1767" s="754" t="s">
        <v>748</v>
      </c>
      <c r="I1767" s="755">
        <v>500</v>
      </c>
      <c r="J1767" s="756" t="s">
        <v>749</v>
      </c>
      <c r="K1767" s="778" t="s">
        <v>12691</v>
      </c>
      <c r="L1767" s="758">
        <v>640014924</v>
      </c>
      <c r="M1767" s="733" t="s">
        <v>12680</v>
      </c>
      <c r="N1767" s="769" t="s">
        <v>12680</v>
      </c>
      <c r="O1767" s="734" t="s">
        <v>12692</v>
      </c>
      <c r="P1767" s="760"/>
      <c r="Q1767" s="736"/>
      <c r="R1767" s="736">
        <v>64140</v>
      </c>
      <c r="S1767" s="761" t="s">
        <v>5966</v>
      </c>
      <c r="T1767" s="728" t="s">
        <v>722</v>
      </c>
      <c r="U1767" s="737" t="s">
        <v>12693</v>
      </c>
      <c r="V1767" s="736"/>
      <c r="W1767" s="736"/>
      <c r="X1767" s="736"/>
      <c r="Y1767" s="736"/>
      <c r="Z1767" s="736" t="s">
        <v>12694</v>
      </c>
      <c r="AA1767" s="736"/>
      <c r="AB1767" s="734" t="s">
        <v>12692</v>
      </c>
      <c r="AC1767" s="736"/>
      <c r="AD1767" s="736">
        <v>64140</v>
      </c>
      <c r="AE1767" s="734" t="s">
        <v>5966</v>
      </c>
      <c r="AF1767" s="736" t="s">
        <v>12694</v>
      </c>
      <c r="AG1767" s="736"/>
      <c r="AH1767" s="736"/>
      <c r="AI1767" s="736"/>
      <c r="AJ1767" s="736"/>
      <c r="AK1767" s="736"/>
      <c r="AL1767" s="736"/>
      <c r="AM1767" s="763"/>
      <c r="AN1767" s="738"/>
      <c r="AO1767" s="739"/>
      <c r="AP1767" s="691" t="s">
        <v>734</v>
      </c>
      <c r="AQ1767" s="742" t="s">
        <v>734</v>
      </c>
      <c r="AR1767" s="742" t="s">
        <v>748</v>
      </c>
      <c r="AS1767" s="775" t="s">
        <v>12695</v>
      </c>
      <c r="AT1767" s="742"/>
      <c r="AU1767" s="743">
        <v>43831</v>
      </c>
      <c r="AV1767" s="743">
        <v>45657</v>
      </c>
      <c r="AW1767" s="744" t="s">
        <v>853</v>
      </c>
      <c r="AX1767" s="743">
        <v>44124</v>
      </c>
      <c r="AY1767" s="742" t="s">
        <v>869</v>
      </c>
      <c r="AZ1767" s="775" t="s">
        <v>734</v>
      </c>
      <c r="BA1767" s="734"/>
      <c r="BB1767" s="736"/>
      <c r="BC1767" s="736"/>
      <c r="BD1767" s="736"/>
      <c r="BE1767" s="833" t="s">
        <v>1761</v>
      </c>
      <c r="BF1767" s="794" t="s">
        <v>1984</v>
      </c>
      <c r="BG1767" s="746" t="s">
        <v>737</v>
      </c>
      <c r="BH1767" s="746"/>
      <c r="BI1767" s="747"/>
    </row>
    <row r="1768" spans="1:61" ht="87.6" customHeight="1">
      <c r="A1768" s="749">
        <v>330016239</v>
      </c>
      <c r="B1768" s="825">
        <v>33</v>
      </c>
      <c r="C1768" s="751" t="s">
        <v>1358</v>
      </c>
      <c r="D1768" s="752"/>
      <c r="E1768" s="727" t="s">
        <v>1411</v>
      </c>
      <c r="F1768" s="899"/>
      <c r="G1768" s="736" t="s">
        <v>827</v>
      </c>
      <c r="H1768" s="754" t="s">
        <v>748</v>
      </c>
      <c r="I1768" s="770">
        <v>354</v>
      </c>
      <c r="J1768" s="771" t="s">
        <v>771</v>
      </c>
      <c r="K1768" s="757" t="s">
        <v>12696</v>
      </c>
      <c r="L1768" s="758">
        <v>330058397</v>
      </c>
      <c r="M1768" s="733" t="s">
        <v>12697</v>
      </c>
      <c r="N1768" s="769" t="s">
        <v>12698</v>
      </c>
      <c r="O1768" s="760" t="s">
        <v>12699</v>
      </c>
      <c r="P1768" s="760" t="s">
        <v>12700</v>
      </c>
      <c r="Q1768" s="736"/>
      <c r="R1768" s="736">
        <v>33580</v>
      </c>
      <c r="S1768" s="761" t="s">
        <v>8328</v>
      </c>
      <c r="T1768" s="728" t="s">
        <v>6571</v>
      </c>
      <c r="U1768" s="737" t="s">
        <v>12701</v>
      </c>
      <c r="V1768" s="736"/>
      <c r="W1768" s="736"/>
      <c r="X1768" s="736"/>
      <c r="Y1768" s="736"/>
      <c r="Z1768" s="736" t="s">
        <v>12702</v>
      </c>
      <c r="AA1768" s="736"/>
      <c r="AB1768" s="734" t="s">
        <v>12703</v>
      </c>
      <c r="AC1768" s="736"/>
      <c r="AD1768" s="736">
        <v>33580</v>
      </c>
      <c r="AE1768" s="734" t="s">
        <v>8328</v>
      </c>
      <c r="AF1768" s="736" t="s">
        <v>12704</v>
      </c>
      <c r="AG1768" s="736"/>
      <c r="AH1768" s="736"/>
      <c r="AI1768" s="736"/>
      <c r="AJ1768" s="736"/>
      <c r="AK1768" s="736"/>
      <c r="AL1768" s="736"/>
      <c r="AM1768" s="763"/>
      <c r="AN1768" s="738"/>
      <c r="AO1768" s="764"/>
      <c r="AP1768" s="839" t="s">
        <v>6638</v>
      </c>
      <c r="AQ1768" s="740" t="s">
        <v>737</v>
      </c>
      <c r="AR1768" s="691"/>
      <c r="AS1768" s="691"/>
      <c r="AT1768" s="740"/>
      <c r="AU1768" s="765" t="s">
        <v>763</v>
      </c>
      <c r="AV1768" s="765" t="s">
        <v>763</v>
      </c>
      <c r="AW1768" s="766" t="s">
        <v>763</v>
      </c>
      <c r="AX1768" s="765"/>
      <c r="AY1768" s="691"/>
      <c r="AZ1768" s="752"/>
      <c r="BA1768" s="734" t="s">
        <v>778</v>
      </c>
      <c r="BB1768" s="736"/>
      <c r="BC1768" s="736"/>
      <c r="BD1768" s="736"/>
      <c r="BE1768" s="767" t="s">
        <v>1949</v>
      </c>
      <c r="BF1768" s="753" t="s">
        <v>1942</v>
      </c>
      <c r="BG1768" s="746" t="s">
        <v>737</v>
      </c>
      <c r="BH1768" s="746"/>
      <c r="BI1768" s="747"/>
    </row>
    <row r="1769" spans="1:61" ht="60" customHeight="1">
      <c r="A1769" s="749">
        <v>330792466</v>
      </c>
      <c r="B1769" s="825">
        <v>33</v>
      </c>
      <c r="C1769" s="751" t="s">
        <v>1358</v>
      </c>
      <c r="D1769" s="752"/>
      <c r="E1769" s="727" t="s">
        <v>1411</v>
      </c>
      <c r="F1769" s="899"/>
      <c r="G1769" s="736" t="s">
        <v>715</v>
      </c>
      <c r="H1769" s="754" t="s">
        <v>715</v>
      </c>
      <c r="I1769" s="755">
        <v>448</v>
      </c>
      <c r="J1769" s="756" t="s">
        <v>1018</v>
      </c>
      <c r="K1769" s="757" t="s">
        <v>12705</v>
      </c>
      <c r="L1769" s="758">
        <v>330058397</v>
      </c>
      <c r="M1769" s="733" t="s">
        <v>12697</v>
      </c>
      <c r="N1769" s="769" t="s">
        <v>12698</v>
      </c>
      <c r="O1769" s="734" t="s">
        <v>12706</v>
      </c>
      <c r="P1769" s="760"/>
      <c r="Q1769" s="736"/>
      <c r="R1769" s="736">
        <v>33580</v>
      </c>
      <c r="S1769" s="761" t="s">
        <v>8328</v>
      </c>
      <c r="T1769" s="728" t="s">
        <v>6571</v>
      </c>
      <c r="U1769" s="737" t="s">
        <v>12707</v>
      </c>
      <c r="V1769" s="736"/>
      <c r="W1769" s="736"/>
      <c r="X1769" s="736"/>
      <c r="Y1769" s="736"/>
      <c r="Z1769" s="736" t="s">
        <v>12708</v>
      </c>
      <c r="AA1769" s="736"/>
      <c r="AB1769" s="734" t="s">
        <v>12709</v>
      </c>
      <c r="AC1769" s="736"/>
      <c r="AD1769" s="736">
        <v>33580</v>
      </c>
      <c r="AE1769" s="734" t="s">
        <v>8328</v>
      </c>
      <c r="AF1769" s="736" t="s">
        <v>12704</v>
      </c>
      <c r="AG1769" s="736"/>
      <c r="AH1769" s="736"/>
      <c r="AI1769" s="736"/>
      <c r="AJ1769" s="734"/>
      <c r="AK1769" s="736"/>
      <c r="AL1769" s="736"/>
      <c r="AM1769" s="763"/>
      <c r="AN1769" s="738"/>
      <c r="AO1769" s="764"/>
      <c r="AP1769" s="740" t="s">
        <v>734</v>
      </c>
      <c r="AQ1769" s="742" t="s">
        <v>734</v>
      </c>
      <c r="AR1769" s="1122" t="s">
        <v>770</v>
      </c>
      <c r="AS1769" s="775" t="s">
        <v>12710</v>
      </c>
      <c r="AT1769" s="742"/>
      <c r="AU1769" s="743">
        <v>43466</v>
      </c>
      <c r="AV1769" s="743">
        <v>45291</v>
      </c>
      <c r="AW1769" s="744">
        <v>33</v>
      </c>
      <c r="AX1769" s="743">
        <v>43612</v>
      </c>
      <c r="AY1769" s="742" t="s">
        <v>12711</v>
      </c>
      <c r="AZ1769" s="775"/>
      <c r="BA1769" s="734"/>
      <c r="BB1769" s="734" t="s">
        <v>12712</v>
      </c>
      <c r="BC1769" s="736"/>
      <c r="BD1769" s="736"/>
      <c r="BE1769" s="767" t="s">
        <v>1949</v>
      </c>
      <c r="BF1769" s="753" t="s">
        <v>1942</v>
      </c>
      <c r="BG1769" s="746" t="s">
        <v>737</v>
      </c>
      <c r="BH1769" s="746"/>
      <c r="BI1769" s="747"/>
    </row>
    <row r="1770" spans="1:61" ht="59.45" customHeight="1">
      <c r="A1770" s="749">
        <v>330792615</v>
      </c>
      <c r="B1770" s="825">
        <v>33</v>
      </c>
      <c r="C1770" s="751" t="s">
        <v>1358</v>
      </c>
      <c r="D1770" s="752"/>
      <c r="E1770" s="727" t="s">
        <v>1411</v>
      </c>
      <c r="F1770" s="899"/>
      <c r="G1770" s="736" t="s">
        <v>747</v>
      </c>
      <c r="H1770" s="754" t="s">
        <v>748</v>
      </c>
      <c r="I1770" s="755">
        <v>500</v>
      </c>
      <c r="J1770" s="756" t="s">
        <v>749</v>
      </c>
      <c r="K1770" s="778" t="s">
        <v>12713</v>
      </c>
      <c r="L1770" s="758">
        <v>330058397</v>
      </c>
      <c r="M1770" s="733" t="s">
        <v>12697</v>
      </c>
      <c r="N1770" s="769" t="s">
        <v>12698</v>
      </c>
      <c r="O1770" s="734" t="s">
        <v>12714</v>
      </c>
      <c r="P1770" s="760"/>
      <c r="Q1770" s="736"/>
      <c r="R1770" s="736">
        <v>33580</v>
      </c>
      <c r="S1770" s="761" t="s">
        <v>8328</v>
      </c>
      <c r="T1770" s="728" t="s">
        <v>6571</v>
      </c>
      <c r="U1770" s="737" t="s">
        <v>12707</v>
      </c>
      <c r="V1770" s="736"/>
      <c r="W1770" s="736"/>
      <c r="X1770" s="736"/>
      <c r="Y1770" s="736"/>
      <c r="Z1770" s="736" t="s">
        <v>12704</v>
      </c>
      <c r="AA1770" s="736"/>
      <c r="AB1770" s="734" t="s">
        <v>12709</v>
      </c>
      <c r="AC1770" s="736"/>
      <c r="AD1770" s="736">
        <v>33580</v>
      </c>
      <c r="AE1770" s="734" t="s">
        <v>8328</v>
      </c>
      <c r="AF1770" s="736" t="s">
        <v>12704</v>
      </c>
      <c r="AG1770" s="736"/>
      <c r="AH1770" s="736"/>
      <c r="AI1770" s="736"/>
      <c r="AJ1770" s="734"/>
      <c r="AK1770" s="736"/>
      <c r="AL1770" s="736"/>
      <c r="AM1770" s="763"/>
      <c r="AN1770" s="738"/>
      <c r="AO1770" s="739"/>
      <c r="AP1770" s="691" t="s">
        <v>734</v>
      </c>
      <c r="AQ1770" s="742" t="s">
        <v>734</v>
      </c>
      <c r="AR1770" s="1122" t="s">
        <v>770</v>
      </c>
      <c r="AS1770" s="742" t="s">
        <v>12710</v>
      </c>
      <c r="AT1770" s="742"/>
      <c r="AU1770" s="743">
        <v>43466</v>
      </c>
      <c r="AV1770" s="743">
        <v>45291</v>
      </c>
      <c r="AW1770" s="744">
        <v>33</v>
      </c>
      <c r="AX1770" s="743">
        <v>43612</v>
      </c>
      <c r="AY1770" s="742" t="s">
        <v>12711</v>
      </c>
      <c r="AZ1770" s="775"/>
      <c r="BA1770" s="734"/>
      <c r="BB1770" s="734" t="s">
        <v>9175</v>
      </c>
      <c r="BC1770" s="736"/>
      <c r="BD1770" s="736"/>
      <c r="BE1770" s="767" t="s">
        <v>1949</v>
      </c>
      <c r="BF1770" s="753" t="s">
        <v>1942</v>
      </c>
      <c r="BG1770" s="746" t="s">
        <v>737</v>
      </c>
      <c r="BH1770" s="746"/>
      <c r="BI1770" s="747"/>
    </row>
    <row r="1771" spans="1:61" ht="40.15" customHeight="1">
      <c r="A1771" s="795">
        <v>870002995</v>
      </c>
      <c r="B1771" s="796">
        <v>87</v>
      </c>
      <c r="C1771" s="727" t="s">
        <v>857</v>
      </c>
      <c r="D1771" s="727"/>
      <c r="E1771" s="797" t="s">
        <v>858</v>
      </c>
      <c r="F1771" s="797"/>
      <c r="G1771" s="791" t="s">
        <v>715</v>
      </c>
      <c r="H1771" s="791" t="s">
        <v>715</v>
      </c>
      <c r="I1771" s="965">
        <v>246</v>
      </c>
      <c r="J1771" s="787" t="s">
        <v>803</v>
      </c>
      <c r="K1771" s="799" t="s">
        <v>12715</v>
      </c>
      <c r="L1771" s="800">
        <v>870007721</v>
      </c>
      <c r="M1771" s="733" t="s">
        <v>12716</v>
      </c>
      <c r="N1771" s="769" t="s">
        <v>12717</v>
      </c>
      <c r="O1771" s="734" t="s">
        <v>12718</v>
      </c>
      <c r="P1771" s="734"/>
      <c r="Q1771" s="734"/>
      <c r="R1771" s="736">
        <v>87200</v>
      </c>
      <c r="S1771" s="734" t="s">
        <v>7152</v>
      </c>
      <c r="T1771" s="728" t="s">
        <v>722</v>
      </c>
      <c r="U1771" s="737" t="s">
        <v>12719</v>
      </c>
      <c r="V1771" s="734"/>
      <c r="W1771" s="734"/>
      <c r="X1771" s="734"/>
      <c r="Y1771" s="734"/>
      <c r="Z1771" s="734" t="s">
        <v>12720</v>
      </c>
      <c r="AA1771" s="801"/>
      <c r="AB1771" s="734" t="s">
        <v>12721</v>
      </c>
      <c r="AC1771" s="734"/>
      <c r="AD1771" s="734">
        <v>87000</v>
      </c>
      <c r="AE1771" s="734" t="s">
        <v>1877</v>
      </c>
      <c r="AF1771" s="734" t="s">
        <v>12722</v>
      </c>
      <c r="AG1771" s="734"/>
      <c r="AH1771" s="734"/>
      <c r="AI1771" s="734"/>
      <c r="AJ1771" s="734"/>
      <c r="AK1771" s="989" t="s">
        <v>12723</v>
      </c>
      <c r="AL1771" s="734"/>
      <c r="AM1771" s="802"/>
      <c r="AN1771" s="738"/>
      <c r="AO1771" s="739"/>
      <c r="AP1771" s="740" t="s">
        <v>734</v>
      </c>
      <c r="AQ1771" s="742" t="s">
        <v>734</v>
      </c>
      <c r="AR1771" s="742" t="s">
        <v>715</v>
      </c>
      <c r="AS1771" s="742" t="s">
        <v>12724</v>
      </c>
      <c r="AT1771" s="897" t="s">
        <v>12725</v>
      </c>
      <c r="AU1771" s="743">
        <v>43101</v>
      </c>
      <c r="AV1771" s="743">
        <v>46022</v>
      </c>
      <c r="AW1771" s="744">
        <v>87</v>
      </c>
      <c r="AX1771" s="803">
        <v>45250</v>
      </c>
      <c r="AY1771" s="742" t="s">
        <v>869</v>
      </c>
      <c r="AZ1771" s="742" t="s">
        <v>12726</v>
      </c>
      <c r="BA1771" s="773" t="s">
        <v>12727</v>
      </c>
      <c r="BB1771" s="792" t="s">
        <v>12728</v>
      </c>
      <c r="BC1771" s="734"/>
      <c r="BD1771" s="734"/>
      <c r="BE1771" s="798" t="s">
        <v>6576</v>
      </c>
      <c r="BF1771" s="804" t="s">
        <v>871</v>
      </c>
      <c r="BG1771" s="746" t="s">
        <v>737</v>
      </c>
      <c r="BH1771" s="746"/>
      <c r="BI1771" s="747"/>
    </row>
    <row r="1772" spans="1:61" ht="40.15" customHeight="1">
      <c r="A1772" s="805">
        <v>870007739</v>
      </c>
      <c r="B1772" s="901">
        <v>87</v>
      </c>
      <c r="C1772" s="727" t="s">
        <v>857</v>
      </c>
      <c r="D1772" s="727"/>
      <c r="E1772" s="797" t="s">
        <v>858</v>
      </c>
      <c r="F1772" s="797"/>
      <c r="G1772" s="791" t="s">
        <v>715</v>
      </c>
      <c r="H1772" s="791" t="s">
        <v>715</v>
      </c>
      <c r="I1772" s="730">
        <v>246</v>
      </c>
      <c r="J1772" s="727" t="s">
        <v>803</v>
      </c>
      <c r="K1772" s="806" t="s">
        <v>12729</v>
      </c>
      <c r="L1772" s="800">
        <v>870007721</v>
      </c>
      <c r="M1772" s="733" t="s">
        <v>12716</v>
      </c>
      <c r="N1772" s="769" t="s">
        <v>12717</v>
      </c>
      <c r="O1772" s="734" t="s">
        <v>12730</v>
      </c>
      <c r="P1772" s="734" t="s">
        <v>12731</v>
      </c>
      <c r="Q1772" s="791"/>
      <c r="R1772" s="736">
        <v>87000</v>
      </c>
      <c r="S1772" s="734" t="s">
        <v>1877</v>
      </c>
      <c r="T1772" s="728" t="s">
        <v>722</v>
      </c>
      <c r="U1772" s="737" t="s">
        <v>12732</v>
      </c>
      <c r="V1772" s="798"/>
      <c r="W1772" s="798"/>
      <c r="X1772" s="798"/>
      <c r="Y1772" s="798"/>
      <c r="Z1772" s="734" t="s">
        <v>12733</v>
      </c>
      <c r="AA1772" s="808"/>
      <c r="AB1772" s="734" t="s">
        <v>12721</v>
      </c>
      <c r="AC1772" s="734"/>
      <c r="AD1772" s="734">
        <v>87000</v>
      </c>
      <c r="AE1772" s="734" t="s">
        <v>1877</v>
      </c>
      <c r="AF1772" s="734" t="s">
        <v>12722</v>
      </c>
      <c r="AG1772" s="798"/>
      <c r="AH1772" s="798"/>
      <c r="AI1772" s="798"/>
      <c r="AJ1772" s="798"/>
      <c r="AK1772" s="989" t="s">
        <v>12723</v>
      </c>
      <c r="AL1772" s="798"/>
      <c r="AM1772" s="802"/>
      <c r="AN1772" s="802"/>
      <c r="AO1772" s="772"/>
      <c r="AP1772" s="789" t="s">
        <v>734</v>
      </c>
      <c r="AQ1772" s="712" t="s">
        <v>734</v>
      </c>
      <c r="AR1772" s="742" t="s">
        <v>715</v>
      </c>
      <c r="AS1772" s="810" t="s">
        <v>12734</v>
      </c>
      <c r="AT1772" s="897" t="s">
        <v>12735</v>
      </c>
      <c r="AU1772" s="743">
        <v>43831</v>
      </c>
      <c r="AV1772" s="743">
        <v>46022</v>
      </c>
      <c r="AW1772" s="744">
        <v>87</v>
      </c>
      <c r="AX1772" s="811" t="s">
        <v>2789</v>
      </c>
      <c r="AY1772" s="810" t="s">
        <v>12736</v>
      </c>
      <c r="AZ1772" s="810" t="s">
        <v>734</v>
      </c>
      <c r="BA1772" s="734" t="s">
        <v>12737</v>
      </c>
      <c r="BB1772" s="734"/>
      <c r="BC1772" s="734"/>
      <c r="BD1772" s="734"/>
      <c r="BE1772" s="798" t="s">
        <v>6576</v>
      </c>
      <c r="BF1772" s="804" t="s">
        <v>871</v>
      </c>
      <c r="BG1772" s="746" t="s">
        <v>737</v>
      </c>
      <c r="BH1772" s="746"/>
      <c r="BI1772" s="747"/>
    </row>
    <row r="1773" spans="1:61" ht="40.15" customHeight="1">
      <c r="A1773" s="805">
        <v>870016102</v>
      </c>
      <c r="B1773" s="901">
        <v>87</v>
      </c>
      <c r="C1773" s="727" t="s">
        <v>857</v>
      </c>
      <c r="D1773" s="727"/>
      <c r="E1773" s="797" t="s">
        <v>858</v>
      </c>
      <c r="F1773" s="797"/>
      <c r="G1773" s="791" t="s">
        <v>715</v>
      </c>
      <c r="H1773" s="791" t="s">
        <v>715</v>
      </c>
      <c r="I1773" s="730">
        <v>445</v>
      </c>
      <c r="J1773" s="727" t="s">
        <v>1023</v>
      </c>
      <c r="K1773" s="812" t="s">
        <v>12738</v>
      </c>
      <c r="L1773" s="800">
        <v>870007721</v>
      </c>
      <c r="M1773" s="733" t="s">
        <v>12716</v>
      </c>
      <c r="N1773" s="769" t="s">
        <v>12717</v>
      </c>
      <c r="O1773" s="734" t="s">
        <v>12739</v>
      </c>
      <c r="P1773" s="734"/>
      <c r="Q1773" s="791"/>
      <c r="R1773" s="736">
        <v>87000</v>
      </c>
      <c r="S1773" s="734" t="s">
        <v>1877</v>
      </c>
      <c r="T1773" s="728" t="s">
        <v>722</v>
      </c>
      <c r="U1773" s="737" t="s">
        <v>12740</v>
      </c>
      <c r="V1773" s="798"/>
      <c r="W1773" s="798"/>
      <c r="X1773" s="798"/>
      <c r="Y1773" s="798"/>
      <c r="Z1773" s="734" t="s">
        <v>12741</v>
      </c>
      <c r="AA1773" s="808"/>
      <c r="AB1773" s="734" t="s">
        <v>12721</v>
      </c>
      <c r="AC1773" s="734"/>
      <c r="AD1773" s="734">
        <v>87000</v>
      </c>
      <c r="AE1773" s="734" t="s">
        <v>1877</v>
      </c>
      <c r="AF1773" s="734" t="s">
        <v>12722</v>
      </c>
      <c r="AG1773" s="798"/>
      <c r="AH1773" s="798"/>
      <c r="AI1773" s="798"/>
      <c r="AJ1773" s="798"/>
      <c r="AK1773" s="989" t="s">
        <v>12723</v>
      </c>
      <c r="AL1773" s="798"/>
      <c r="AM1773" s="802"/>
      <c r="AN1773" s="802"/>
      <c r="AO1773" s="772"/>
      <c r="AP1773" s="789" t="s">
        <v>734</v>
      </c>
      <c r="AQ1773" s="712" t="s">
        <v>734</v>
      </c>
      <c r="AR1773" s="742" t="s">
        <v>715</v>
      </c>
      <c r="AS1773" s="810" t="s">
        <v>12734</v>
      </c>
      <c r="AT1773" s="897" t="s">
        <v>12735</v>
      </c>
      <c r="AU1773" s="743">
        <v>43831</v>
      </c>
      <c r="AV1773" s="743">
        <v>46022</v>
      </c>
      <c r="AW1773" s="744">
        <v>87</v>
      </c>
      <c r="AX1773" s="811" t="s">
        <v>2789</v>
      </c>
      <c r="AY1773" s="810" t="s">
        <v>12736</v>
      </c>
      <c r="AZ1773" s="810" t="s">
        <v>734</v>
      </c>
      <c r="BA1773" s="734" t="s">
        <v>12737</v>
      </c>
      <c r="BB1773" s="734"/>
      <c r="BC1773" s="734"/>
      <c r="BD1773" s="734"/>
      <c r="BE1773" s="798" t="s">
        <v>6576</v>
      </c>
      <c r="BF1773" s="804" t="s">
        <v>871</v>
      </c>
      <c r="BG1773" s="746" t="s">
        <v>737</v>
      </c>
      <c r="BH1773" s="746"/>
      <c r="BI1773" s="747"/>
    </row>
    <row r="1774" spans="1:61" ht="40.15" customHeight="1">
      <c r="A1774" s="725">
        <v>860013523</v>
      </c>
      <c r="B1774" s="726">
        <v>86</v>
      </c>
      <c r="C1774" s="727" t="s">
        <v>713</v>
      </c>
      <c r="D1774" s="727"/>
      <c r="E1774" s="728" t="s">
        <v>714</v>
      </c>
      <c r="F1774" s="728"/>
      <c r="G1774" s="729" t="s">
        <v>715</v>
      </c>
      <c r="H1774" s="729" t="s">
        <v>715</v>
      </c>
      <c r="I1774" s="730">
        <v>437</v>
      </c>
      <c r="J1774" s="727" t="s">
        <v>990</v>
      </c>
      <c r="K1774" s="731" t="s">
        <v>12742</v>
      </c>
      <c r="L1774" s="732">
        <v>860793108</v>
      </c>
      <c r="M1774" s="733" t="s">
        <v>12743</v>
      </c>
      <c r="N1774" s="731" t="s">
        <v>12744</v>
      </c>
      <c r="O1774" s="734" t="s">
        <v>12745</v>
      </c>
      <c r="P1774" s="734"/>
      <c r="Q1774" s="735"/>
      <c r="R1774" s="736">
        <v>86420</v>
      </c>
      <c r="S1774" s="734" t="s">
        <v>8407</v>
      </c>
      <c r="T1774" s="728" t="s">
        <v>722</v>
      </c>
      <c r="U1774" s="737" t="s">
        <v>12746</v>
      </c>
      <c r="V1774" s="735" t="s">
        <v>813</v>
      </c>
      <c r="W1774" s="735" t="s">
        <v>12747</v>
      </c>
      <c r="X1774" s="735" t="s">
        <v>3346</v>
      </c>
      <c r="Y1774" s="735" t="s">
        <v>954</v>
      </c>
      <c r="Z1774" s="734" t="s">
        <v>12748</v>
      </c>
      <c r="AA1774" s="735"/>
      <c r="AB1774" s="734" t="s">
        <v>12749</v>
      </c>
      <c r="AC1774" s="734"/>
      <c r="AD1774" s="734">
        <v>86200</v>
      </c>
      <c r="AE1774" s="734" t="s">
        <v>721</v>
      </c>
      <c r="AF1774" s="734" t="s">
        <v>12750</v>
      </c>
      <c r="AG1774" s="735" t="s">
        <v>813</v>
      </c>
      <c r="AH1774" s="735" t="s">
        <v>12747</v>
      </c>
      <c r="AI1774" s="735" t="s">
        <v>3346</v>
      </c>
      <c r="AJ1774" s="735" t="s">
        <v>954</v>
      </c>
      <c r="AK1774" s="874" t="s">
        <v>12751</v>
      </c>
      <c r="AL1774" s="735"/>
      <c r="AM1774" s="738"/>
      <c r="AN1774" s="738"/>
      <c r="AO1774" s="772"/>
      <c r="AP1774" s="691" t="s">
        <v>734</v>
      </c>
      <c r="AQ1774" s="742" t="s">
        <v>734</v>
      </c>
      <c r="AR1774" s="742" t="s">
        <v>715</v>
      </c>
      <c r="AS1774" s="741" t="s">
        <v>12752</v>
      </c>
      <c r="AT1774" s="742" t="s">
        <v>12753</v>
      </c>
      <c r="AU1774" s="743">
        <v>43101</v>
      </c>
      <c r="AV1774" s="743">
        <v>44561</v>
      </c>
      <c r="AW1774" s="744">
        <v>86</v>
      </c>
      <c r="AX1774" s="745"/>
      <c r="AY1774" s="741" t="s">
        <v>12754</v>
      </c>
      <c r="AZ1774" s="741"/>
      <c r="BA1774" s="773"/>
      <c r="BB1774" s="738" t="s">
        <v>12755</v>
      </c>
      <c r="BC1774" s="735"/>
      <c r="BD1774" s="734"/>
      <c r="BE1774" s="735" t="s">
        <v>713</v>
      </c>
      <c r="BF1774" s="723" t="s">
        <v>738</v>
      </c>
      <c r="BG1774" s="746" t="s">
        <v>737</v>
      </c>
      <c r="BH1774" s="746"/>
      <c r="BI1774" s="747"/>
    </row>
    <row r="1775" spans="1:61" ht="40.15" customHeight="1">
      <c r="A1775" s="725">
        <v>860789775</v>
      </c>
      <c r="B1775" s="726">
        <v>86</v>
      </c>
      <c r="C1775" s="727" t="s">
        <v>713</v>
      </c>
      <c r="D1775" s="727"/>
      <c r="E1775" s="728" t="s">
        <v>714</v>
      </c>
      <c r="F1775" s="728"/>
      <c r="G1775" s="729" t="s">
        <v>715</v>
      </c>
      <c r="H1775" s="729" t="s">
        <v>715</v>
      </c>
      <c r="I1775" s="730">
        <v>246</v>
      </c>
      <c r="J1775" s="727" t="s">
        <v>803</v>
      </c>
      <c r="K1775" s="782" t="s">
        <v>12756</v>
      </c>
      <c r="L1775" s="732">
        <v>860793108</v>
      </c>
      <c r="M1775" s="733" t="s">
        <v>12743</v>
      </c>
      <c r="N1775" s="731" t="s">
        <v>12744</v>
      </c>
      <c r="O1775" s="734" t="s">
        <v>12757</v>
      </c>
      <c r="P1775" s="734"/>
      <c r="Q1775" s="735"/>
      <c r="R1775" s="736">
        <v>86200</v>
      </c>
      <c r="S1775" s="734" t="s">
        <v>721</v>
      </c>
      <c r="T1775" s="728" t="s">
        <v>722</v>
      </c>
      <c r="U1775" s="737" t="s">
        <v>12746</v>
      </c>
      <c r="V1775" s="735" t="s">
        <v>813</v>
      </c>
      <c r="W1775" s="735" t="s">
        <v>12747</v>
      </c>
      <c r="X1775" s="735" t="s">
        <v>3346</v>
      </c>
      <c r="Y1775" s="735" t="s">
        <v>954</v>
      </c>
      <c r="Z1775" s="734" t="s">
        <v>12750</v>
      </c>
      <c r="AA1775" s="735"/>
      <c r="AB1775" s="734" t="s">
        <v>12749</v>
      </c>
      <c r="AC1775" s="734"/>
      <c r="AD1775" s="734">
        <v>86200</v>
      </c>
      <c r="AE1775" s="734" t="s">
        <v>721</v>
      </c>
      <c r="AF1775" s="734" t="s">
        <v>12750</v>
      </c>
      <c r="AG1775" s="735" t="s">
        <v>813</v>
      </c>
      <c r="AH1775" s="735" t="s">
        <v>12747</v>
      </c>
      <c r="AI1775" s="735" t="s">
        <v>3346</v>
      </c>
      <c r="AJ1775" s="735" t="s">
        <v>954</v>
      </c>
      <c r="AK1775" s="874" t="s">
        <v>12751</v>
      </c>
      <c r="AL1775" s="735"/>
      <c r="AM1775" s="738"/>
      <c r="AN1775" s="738"/>
      <c r="AO1775" s="772"/>
      <c r="AP1775" s="691" t="s">
        <v>734</v>
      </c>
      <c r="AQ1775" s="742" t="s">
        <v>734</v>
      </c>
      <c r="AR1775" s="742" t="s">
        <v>715</v>
      </c>
      <c r="AS1775" s="741" t="s">
        <v>12752</v>
      </c>
      <c r="AT1775" s="742" t="s">
        <v>12753</v>
      </c>
      <c r="AU1775" s="743">
        <v>43101</v>
      </c>
      <c r="AV1775" s="743">
        <v>44561</v>
      </c>
      <c r="AW1775" s="744">
        <v>86</v>
      </c>
      <c r="AX1775" s="745"/>
      <c r="AY1775" s="741" t="s">
        <v>12754</v>
      </c>
      <c r="AZ1775" s="741"/>
      <c r="BA1775" s="734"/>
      <c r="BB1775" s="734" t="s">
        <v>12758</v>
      </c>
      <c r="BC1775" s="735"/>
      <c r="BD1775" s="734"/>
      <c r="BE1775" s="735" t="s">
        <v>713</v>
      </c>
      <c r="BF1775" s="723" t="s">
        <v>738</v>
      </c>
      <c r="BG1775" s="746" t="s">
        <v>737</v>
      </c>
      <c r="BH1775" s="746"/>
      <c r="BI1775" s="747"/>
    </row>
    <row r="1776" spans="1:61" ht="40.15" customHeight="1">
      <c r="A1776" s="749">
        <v>330798554</v>
      </c>
      <c r="B1776" s="825">
        <v>33</v>
      </c>
      <c r="C1776" s="727" t="s">
        <v>926</v>
      </c>
      <c r="D1776" s="727"/>
      <c r="E1776" s="753" t="s">
        <v>1055</v>
      </c>
      <c r="F1776" s="826"/>
      <c r="G1776" s="736" t="s">
        <v>747</v>
      </c>
      <c r="H1776" s="754" t="s">
        <v>748</v>
      </c>
      <c r="I1776" s="755">
        <v>500</v>
      </c>
      <c r="J1776" s="756" t="s">
        <v>749</v>
      </c>
      <c r="K1776" s="778" t="s">
        <v>12759</v>
      </c>
      <c r="L1776" s="758">
        <v>330005638</v>
      </c>
      <c r="M1776" s="733" t="s">
        <v>12760</v>
      </c>
      <c r="N1776" s="769" t="s">
        <v>12761</v>
      </c>
      <c r="O1776" s="734" t="s">
        <v>12762</v>
      </c>
      <c r="P1776" s="760"/>
      <c r="Q1776" s="736"/>
      <c r="R1776" s="736">
        <v>33690</v>
      </c>
      <c r="S1776" s="761" t="s">
        <v>3505</v>
      </c>
      <c r="T1776" s="728" t="s">
        <v>2084</v>
      </c>
      <c r="U1776" s="737" t="s">
        <v>12763</v>
      </c>
      <c r="V1776" s="736"/>
      <c r="W1776" s="736"/>
      <c r="X1776" s="736"/>
      <c r="Y1776" s="736"/>
      <c r="Z1776" s="736" t="s">
        <v>12764</v>
      </c>
      <c r="AA1776" s="736"/>
      <c r="AB1776" s="734" t="s">
        <v>12765</v>
      </c>
      <c r="AC1776" s="736"/>
      <c r="AD1776" s="736">
        <v>33210</v>
      </c>
      <c r="AE1776" s="734" t="s">
        <v>1647</v>
      </c>
      <c r="AF1776" s="736" t="s">
        <v>12766</v>
      </c>
      <c r="AG1776" s="736"/>
      <c r="AH1776" s="736"/>
      <c r="AI1776" s="736"/>
      <c r="AJ1776" s="734"/>
      <c r="AK1776" s="736"/>
      <c r="AL1776" s="736"/>
      <c r="AM1776" s="763"/>
      <c r="AN1776" s="738"/>
      <c r="AO1776" s="739"/>
      <c r="AP1776" s="691" t="s">
        <v>734</v>
      </c>
      <c r="AQ1776" s="742" t="s">
        <v>734</v>
      </c>
      <c r="AR1776" s="742" t="s">
        <v>748</v>
      </c>
      <c r="AS1776" s="742" t="s">
        <v>12767</v>
      </c>
      <c r="AT1776" s="742" t="s">
        <v>12768</v>
      </c>
      <c r="AU1776" s="743">
        <v>45352</v>
      </c>
      <c r="AV1776" s="743">
        <v>47177</v>
      </c>
      <c r="AW1776" s="744">
        <v>33</v>
      </c>
      <c r="AX1776" s="743">
        <v>45325</v>
      </c>
      <c r="AY1776" s="742">
        <v>330798554</v>
      </c>
      <c r="AZ1776" s="743" t="s">
        <v>734</v>
      </c>
      <c r="BA1776" s="734"/>
      <c r="BB1776" s="734" t="s">
        <v>12769</v>
      </c>
      <c r="BC1776" s="736"/>
      <c r="BD1776" s="736"/>
      <c r="BE1776" s="767" t="s">
        <v>2179</v>
      </c>
      <c r="BF1776" s="753" t="s">
        <v>10544</v>
      </c>
      <c r="BG1776" s="746" t="s">
        <v>737</v>
      </c>
      <c r="BH1776" s="746"/>
      <c r="BI1776" s="747"/>
    </row>
    <row r="1777" spans="1:61" ht="63" customHeight="1">
      <c r="A1777" s="749">
        <v>330798711</v>
      </c>
      <c r="B1777" s="825">
        <v>33</v>
      </c>
      <c r="C1777" s="727" t="s">
        <v>926</v>
      </c>
      <c r="D1777" s="727"/>
      <c r="E1777" s="753" t="s">
        <v>1055</v>
      </c>
      <c r="F1777" s="826"/>
      <c r="G1777" s="736" t="s">
        <v>747</v>
      </c>
      <c r="H1777" s="754" t="s">
        <v>748</v>
      </c>
      <c r="I1777" s="755">
        <v>500</v>
      </c>
      <c r="J1777" s="756" t="s">
        <v>749</v>
      </c>
      <c r="K1777" s="757" t="s">
        <v>12770</v>
      </c>
      <c r="L1777" s="758">
        <v>330005745</v>
      </c>
      <c r="M1777" s="733" t="s">
        <v>12771</v>
      </c>
      <c r="N1777" s="769" t="s">
        <v>12761</v>
      </c>
      <c r="O1777" s="734" t="s">
        <v>12772</v>
      </c>
      <c r="P1777" s="760"/>
      <c r="Q1777" s="736"/>
      <c r="R1777" s="736">
        <v>33720</v>
      </c>
      <c r="S1777" s="761" t="s">
        <v>12773</v>
      </c>
      <c r="T1777" s="728" t="s">
        <v>2084</v>
      </c>
      <c r="U1777" s="737" t="s">
        <v>12774</v>
      </c>
      <c r="V1777" s="736"/>
      <c r="W1777" s="736"/>
      <c r="X1777" s="736"/>
      <c r="Y1777" s="736"/>
      <c r="Z1777" s="736" t="s">
        <v>12775</v>
      </c>
      <c r="AA1777" s="736"/>
      <c r="AB1777" s="734"/>
      <c r="AC1777" s="736"/>
      <c r="AD1777" s="736">
        <v>33720</v>
      </c>
      <c r="AE1777" s="734" t="s">
        <v>12773</v>
      </c>
      <c r="AF1777" s="736" t="s">
        <v>12776</v>
      </c>
      <c r="AG1777" s="736"/>
      <c r="AH1777" s="736"/>
      <c r="AI1777" s="736"/>
      <c r="AJ1777" s="734"/>
      <c r="AK1777" s="736"/>
      <c r="AL1777" s="736"/>
      <c r="AM1777" s="763"/>
      <c r="AN1777" s="738"/>
      <c r="AO1777" s="739"/>
      <c r="AP1777" s="691" t="s">
        <v>734</v>
      </c>
      <c r="AQ1777" s="742" t="s">
        <v>734</v>
      </c>
      <c r="AR1777" s="742" t="s">
        <v>748</v>
      </c>
      <c r="AS1777" s="742" t="s">
        <v>12767</v>
      </c>
      <c r="AT1777" s="742" t="s">
        <v>12768</v>
      </c>
      <c r="AU1777" s="743">
        <v>45352</v>
      </c>
      <c r="AV1777" s="743">
        <v>47177</v>
      </c>
      <c r="AW1777" s="744">
        <v>33</v>
      </c>
      <c r="AX1777" s="743">
        <v>45325</v>
      </c>
      <c r="AY1777" s="742">
        <v>330798554</v>
      </c>
      <c r="AZ1777" s="743" t="s">
        <v>734</v>
      </c>
      <c r="BA1777" s="734"/>
      <c r="BB1777" s="734" t="s">
        <v>12769</v>
      </c>
      <c r="BC1777" s="736"/>
      <c r="BD1777" s="736"/>
      <c r="BE1777" s="767" t="s">
        <v>2179</v>
      </c>
      <c r="BF1777" s="753" t="s">
        <v>10544</v>
      </c>
      <c r="BG1777" s="746" t="s">
        <v>737</v>
      </c>
      <c r="BH1777" s="746"/>
      <c r="BI1777" s="747"/>
    </row>
    <row r="1778" spans="1:61" ht="46.9" customHeight="1">
      <c r="A1778" s="749">
        <v>330799040</v>
      </c>
      <c r="B1778" s="825">
        <v>33</v>
      </c>
      <c r="C1778" s="727" t="s">
        <v>926</v>
      </c>
      <c r="D1778" s="727"/>
      <c r="E1778" s="753" t="s">
        <v>1055</v>
      </c>
      <c r="F1778" s="826"/>
      <c r="G1778" s="736" t="s">
        <v>747</v>
      </c>
      <c r="H1778" s="754" t="s">
        <v>748</v>
      </c>
      <c r="I1778" s="755">
        <v>500</v>
      </c>
      <c r="J1778" s="756" t="s">
        <v>749</v>
      </c>
      <c r="K1778" s="757" t="s">
        <v>12777</v>
      </c>
      <c r="L1778" s="758">
        <v>750072852</v>
      </c>
      <c r="M1778" s="733" t="s">
        <v>12778</v>
      </c>
      <c r="N1778" s="769" t="s">
        <v>12761</v>
      </c>
      <c r="O1778" s="734" t="s">
        <v>12779</v>
      </c>
      <c r="P1778" s="760"/>
      <c r="Q1778" s="736"/>
      <c r="R1778" s="736">
        <v>33127</v>
      </c>
      <c r="S1778" s="761" t="s">
        <v>4902</v>
      </c>
      <c r="T1778" s="728" t="s">
        <v>2084</v>
      </c>
      <c r="U1778" s="737" t="s">
        <v>12780</v>
      </c>
      <c r="V1778" s="736"/>
      <c r="W1778" s="736"/>
      <c r="X1778" s="736"/>
      <c r="Y1778" s="736"/>
      <c r="Z1778" s="736" t="s">
        <v>12781</v>
      </c>
      <c r="AA1778" s="736"/>
      <c r="AB1778" s="734" t="s">
        <v>12782</v>
      </c>
      <c r="AC1778" s="736"/>
      <c r="AD1778" s="736">
        <v>75015</v>
      </c>
      <c r="AE1778" s="734" t="s">
        <v>1982</v>
      </c>
      <c r="AF1778" s="736"/>
      <c r="AG1778" s="736"/>
      <c r="AH1778" s="736"/>
      <c r="AI1778" s="736"/>
      <c r="AJ1778" s="736"/>
      <c r="AK1778" s="736"/>
      <c r="AL1778" s="736"/>
      <c r="AM1778" s="763"/>
      <c r="AN1778" s="738"/>
      <c r="AO1778" s="764"/>
      <c r="AP1778" s="691" t="s">
        <v>734</v>
      </c>
      <c r="AQ1778" s="742" t="s">
        <v>734</v>
      </c>
      <c r="AR1778" s="742" t="s">
        <v>748</v>
      </c>
      <c r="AS1778" s="742" t="s">
        <v>12767</v>
      </c>
      <c r="AT1778" s="742" t="s">
        <v>12768</v>
      </c>
      <c r="AU1778" s="743">
        <v>45352</v>
      </c>
      <c r="AV1778" s="743">
        <v>47177</v>
      </c>
      <c r="AW1778" s="744">
        <v>33</v>
      </c>
      <c r="AX1778" s="743">
        <v>45325</v>
      </c>
      <c r="AY1778" s="742">
        <v>330798554</v>
      </c>
      <c r="AZ1778" s="743" t="s">
        <v>734</v>
      </c>
      <c r="BA1778" s="734"/>
      <c r="BB1778" s="734" t="s">
        <v>12783</v>
      </c>
      <c r="BC1778" s="736"/>
      <c r="BD1778" s="736"/>
      <c r="BE1778" s="767" t="s">
        <v>2179</v>
      </c>
      <c r="BF1778" s="753" t="s">
        <v>10544</v>
      </c>
      <c r="BG1778" s="746" t="s">
        <v>737</v>
      </c>
      <c r="BH1778" s="746"/>
      <c r="BI1778" s="747"/>
    </row>
    <row r="1779" spans="1:61" ht="78.75" customHeight="1">
      <c r="A1779" s="875">
        <v>190005231</v>
      </c>
      <c r="B1779" s="987">
        <v>19</v>
      </c>
      <c r="C1779" s="751" t="s">
        <v>999</v>
      </c>
      <c r="D1779" s="774"/>
      <c r="E1779" s="727" t="s">
        <v>1000</v>
      </c>
      <c r="F1779" s="727"/>
      <c r="G1779" s="798" t="s">
        <v>747</v>
      </c>
      <c r="H1779" s="798" t="s">
        <v>748</v>
      </c>
      <c r="I1779" s="730">
        <v>500</v>
      </c>
      <c r="J1779" s="727" t="s">
        <v>749</v>
      </c>
      <c r="K1779" s="878" t="s">
        <v>12784</v>
      </c>
      <c r="L1779" s="877">
        <v>190002527</v>
      </c>
      <c r="M1779" s="733" t="s">
        <v>12785</v>
      </c>
      <c r="N1779" s="769" t="s">
        <v>12785</v>
      </c>
      <c r="O1779" s="734" t="s">
        <v>12786</v>
      </c>
      <c r="P1779" s="734" t="s">
        <v>2259</v>
      </c>
      <c r="Q1779" s="798"/>
      <c r="R1779" s="736">
        <v>19410</v>
      </c>
      <c r="S1779" s="734" t="s">
        <v>10051</v>
      </c>
      <c r="T1779" s="728" t="s">
        <v>6571</v>
      </c>
      <c r="U1779" s="737" t="s">
        <v>12787</v>
      </c>
      <c r="V1779" s="798"/>
      <c r="W1779" s="798"/>
      <c r="X1779" s="798"/>
      <c r="Y1779" s="798"/>
      <c r="Z1779" s="734" t="s">
        <v>12788</v>
      </c>
      <c r="AA1779" s="798"/>
      <c r="AB1779" s="734" t="s">
        <v>12786</v>
      </c>
      <c r="AC1779" s="734" t="s">
        <v>2259</v>
      </c>
      <c r="AD1779" s="734">
        <v>19410</v>
      </c>
      <c r="AE1779" s="734" t="s">
        <v>10051</v>
      </c>
      <c r="AF1779" s="734" t="s">
        <v>12788</v>
      </c>
      <c r="AG1779" s="798"/>
      <c r="AH1779" s="798"/>
      <c r="AI1779" s="798"/>
      <c r="AJ1779" s="798"/>
      <c r="AK1779" s="798"/>
      <c r="AL1779" s="798"/>
      <c r="AM1779" s="738"/>
      <c r="AN1779" s="738"/>
      <c r="AO1779" s="739"/>
      <c r="AP1779" s="691" t="s">
        <v>734</v>
      </c>
      <c r="AQ1779" s="810" t="s">
        <v>734</v>
      </c>
      <c r="AR1779" s="742" t="s">
        <v>748</v>
      </c>
      <c r="AS1779" s="810" t="s">
        <v>12789</v>
      </c>
      <c r="AT1779" s="810"/>
      <c r="AU1779" s="743">
        <v>43831</v>
      </c>
      <c r="AV1779" s="743">
        <v>45657</v>
      </c>
      <c r="AW1779" s="744">
        <v>19</v>
      </c>
      <c r="AX1779" s="811">
        <v>44196</v>
      </c>
      <c r="AY1779" s="810" t="s">
        <v>869</v>
      </c>
      <c r="AZ1779" s="810" t="s">
        <v>734</v>
      </c>
      <c r="BA1779" s="734"/>
      <c r="BB1779" s="734"/>
      <c r="BC1779" s="798"/>
      <c r="BD1779" s="798"/>
      <c r="BE1779" s="776" t="s">
        <v>1012</v>
      </c>
      <c r="BF1779" s="730" t="s">
        <v>1013</v>
      </c>
      <c r="BG1779" s="746" t="s">
        <v>737</v>
      </c>
      <c r="BH1779" s="746"/>
      <c r="BI1779" s="747"/>
    </row>
    <row r="1780" spans="1:61" ht="40.15" customHeight="1">
      <c r="A1780" s="749">
        <v>240002170</v>
      </c>
      <c r="B1780" s="840">
        <v>24</v>
      </c>
      <c r="C1780" s="751" t="s">
        <v>1434</v>
      </c>
      <c r="D1780" s="920"/>
      <c r="E1780" s="791" t="s">
        <v>4529</v>
      </c>
      <c r="F1780" s="753" t="s">
        <v>1594</v>
      </c>
      <c r="G1780" s="736" t="s">
        <v>747</v>
      </c>
      <c r="H1780" s="754" t="s">
        <v>748</v>
      </c>
      <c r="I1780" s="755">
        <v>500</v>
      </c>
      <c r="J1780" s="756" t="s">
        <v>749</v>
      </c>
      <c r="K1780" s="778" t="s">
        <v>12790</v>
      </c>
      <c r="L1780" s="758">
        <v>240000802</v>
      </c>
      <c r="M1780" s="733" t="s">
        <v>12791</v>
      </c>
      <c r="N1780" s="769" t="s">
        <v>12791</v>
      </c>
      <c r="O1780" s="734" t="s">
        <v>12792</v>
      </c>
      <c r="P1780" s="760"/>
      <c r="Q1780" s="736"/>
      <c r="R1780" s="736">
        <v>24340</v>
      </c>
      <c r="S1780" s="761" t="s">
        <v>12793</v>
      </c>
      <c r="T1780" s="728" t="s">
        <v>6571</v>
      </c>
      <c r="U1780" s="737" t="s">
        <v>12794</v>
      </c>
      <c r="V1780" s="736"/>
      <c r="W1780" s="736"/>
      <c r="X1780" s="736"/>
      <c r="Y1780" s="736"/>
      <c r="Z1780" s="736" t="s">
        <v>12795</v>
      </c>
      <c r="AA1780" s="736"/>
      <c r="AB1780" s="734"/>
      <c r="AC1780" s="736"/>
      <c r="AD1780" s="736">
        <v>24340</v>
      </c>
      <c r="AE1780" s="734" t="s">
        <v>12796</v>
      </c>
      <c r="AF1780" s="736" t="s">
        <v>12795</v>
      </c>
      <c r="AG1780" s="736"/>
      <c r="AH1780" s="736"/>
      <c r="AI1780" s="736"/>
      <c r="AJ1780" s="736"/>
      <c r="AK1780" s="736"/>
      <c r="AL1780" s="736"/>
      <c r="AM1780" s="763"/>
      <c r="AN1780" s="738"/>
      <c r="AO1780" s="764"/>
      <c r="AP1780" s="691" t="s">
        <v>734</v>
      </c>
      <c r="AQ1780" s="742" t="s">
        <v>734</v>
      </c>
      <c r="AR1780" s="742" t="s">
        <v>1757</v>
      </c>
      <c r="AS1780" s="775" t="s">
        <v>12797</v>
      </c>
      <c r="AT1780" s="742"/>
      <c r="AU1780" s="743">
        <v>44562</v>
      </c>
      <c r="AV1780" s="743">
        <v>46387</v>
      </c>
      <c r="AW1780" s="744">
        <v>24</v>
      </c>
      <c r="AX1780" s="743">
        <v>44700</v>
      </c>
      <c r="AY1780" s="742" t="s">
        <v>12798</v>
      </c>
      <c r="AZ1780" s="775" t="s">
        <v>734</v>
      </c>
      <c r="BA1780" s="734"/>
      <c r="BB1780" s="736"/>
      <c r="BC1780" s="736"/>
      <c r="BD1780" s="736"/>
      <c r="BE1780" s="864" t="s">
        <v>800</v>
      </c>
      <c r="BF1780" s="794" t="s">
        <v>1610</v>
      </c>
      <c r="BG1780" s="746" t="s">
        <v>737</v>
      </c>
      <c r="BH1780" s="746"/>
      <c r="BI1780" s="747"/>
    </row>
    <row r="1781" spans="1:61" ht="22.5" customHeight="1">
      <c r="A1781" s="749">
        <v>240009373</v>
      </c>
      <c r="B1781" s="840">
        <v>24</v>
      </c>
      <c r="C1781" s="751" t="s">
        <v>1434</v>
      </c>
      <c r="D1781" s="920"/>
      <c r="E1781" s="791" t="s">
        <v>4529</v>
      </c>
      <c r="F1781" s="753" t="s">
        <v>1594</v>
      </c>
      <c r="G1781" s="736" t="s">
        <v>827</v>
      </c>
      <c r="H1781" s="754" t="s">
        <v>770</v>
      </c>
      <c r="I1781" s="770">
        <v>354</v>
      </c>
      <c r="J1781" s="771" t="s">
        <v>771</v>
      </c>
      <c r="K1781" s="757" t="s">
        <v>12799</v>
      </c>
      <c r="L1781" s="758">
        <v>240000802</v>
      </c>
      <c r="M1781" s="733" t="s">
        <v>12791</v>
      </c>
      <c r="N1781" s="769" t="s">
        <v>12791</v>
      </c>
      <c r="O1781" s="760" t="s">
        <v>12800</v>
      </c>
      <c r="P1781" s="760"/>
      <c r="Q1781" s="736"/>
      <c r="R1781" s="736">
        <v>24340</v>
      </c>
      <c r="S1781" s="761" t="s">
        <v>12801</v>
      </c>
      <c r="T1781" s="728" t="s">
        <v>6571</v>
      </c>
      <c r="U1781" s="737" t="s">
        <v>12802</v>
      </c>
      <c r="V1781" s="736"/>
      <c r="W1781" s="736"/>
      <c r="X1781" s="736"/>
      <c r="Y1781" s="736"/>
      <c r="Z1781" s="736"/>
      <c r="AA1781" s="736"/>
      <c r="AB1781" s="734"/>
      <c r="AC1781" s="736"/>
      <c r="AD1781" s="736">
        <v>24340</v>
      </c>
      <c r="AE1781" s="734" t="s">
        <v>12801</v>
      </c>
      <c r="AF1781" s="736" t="s">
        <v>12795</v>
      </c>
      <c r="AG1781" s="736"/>
      <c r="AH1781" s="736"/>
      <c r="AI1781" s="736"/>
      <c r="AJ1781" s="736"/>
      <c r="AK1781" s="736"/>
      <c r="AL1781" s="736"/>
      <c r="AM1781" s="763"/>
      <c r="AN1781" s="738"/>
      <c r="AO1781" s="772"/>
      <c r="AP1781" s="789" t="s">
        <v>734</v>
      </c>
      <c r="AQ1781" s="742" t="s">
        <v>734</v>
      </c>
      <c r="AR1781" s="742" t="s">
        <v>1757</v>
      </c>
      <c r="AS1781" s="775" t="s">
        <v>12797</v>
      </c>
      <c r="AT1781" s="742"/>
      <c r="AU1781" s="743">
        <v>44562</v>
      </c>
      <c r="AV1781" s="743">
        <v>46387</v>
      </c>
      <c r="AW1781" s="744">
        <v>24</v>
      </c>
      <c r="AX1781" s="743">
        <v>44700</v>
      </c>
      <c r="AY1781" s="742" t="s">
        <v>12798</v>
      </c>
      <c r="AZ1781" s="775" t="s">
        <v>734</v>
      </c>
      <c r="BA1781" s="734" t="s">
        <v>778</v>
      </c>
      <c r="BB1781" s="736"/>
      <c r="BC1781" s="736"/>
      <c r="BD1781" s="736"/>
      <c r="BE1781" s="864" t="s">
        <v>800</v>
      </c>
      <c r="BF1781" s="794" t="s">
        <v>1610</v>
      </c>
      <c r="BG1781" s="746" t="s">
        <v>737</v>
      </c>
      <c r="BH1781" s="746"/>
      <c r="BI1781" s="747"/>
    </row>
    <row r="1782" spans="1:61" ht="40.15" customHeight="1">
      <c r="A1782" s="846">
        <v>790000392</v>
      </c>
      <c r="B1782" s="784">
        <v>79</v>
      </c>
      <c r="C1782" s="734" t="s">
        <v>825</v>
      </c>
      <c r="D1782" s="753"/>
      <c r="E1782" s="753" t="s">
        <v>826</v>
      </c>
      <c r="F1782" s="785"/>
      <c r="G1782" s="754" t="s">
        <v>747</v>
      </c>
      <c r="H1782" s="754" t="s">
        <v>748</v>
      </c>
      <c r="I1782" s="847">
        <v>500</v>
      </c>
      <c r="J1782" s="843" t="s">
        <v>749</v>
      </c>
      <c r="K1782" s="1058" t="s">
        <v>12803</v>
      </c>
      <c r="L1782" s="786">
        <v>790016745</v>
      </c>
      <c r="M1782" s="733" t="s">
        <v>12804</v>
      </c>
      <c r="N1782" s="1039" t="s">
        <v>12804</v>
      </c>
      <c r="O1782" s="734" t="s">
        <v>12805</v>
      </c>
      <c r="P1782" s="734"/>
      <c r="Q1782" s="760"/>
      <c r="R1782" s="736">
        <v>79310</v>
      </c>
      <c r="S1782" s="760" t="s">
        <v>12806</v>
      </c>
      <c r="T1782" s="728" t="s">
        <v>6571</v>
      </c>
      <c r="U1782" s="737" t="s">
        <v>12807</v>
      </c>
      <c r="V1782" s="736" t="s">
        <v>724</v>
      </c>
      <c r="W1782" s="734" t="s">
        <v>12808</v>
      </c>
      <c r="X1782" s="736"/>
      <c r="Y1782" s="736"/>
      <c r="Z1782" s="736" t="s">
        <v>12809</v>
      </c>
      <c r="AA1782" s="736"/>
      <c r="AB1782" s="734" t="s">
        <v>12810</v>
      </c>
      <c r="AC1782" s="736" t="s">
        <v>12811</v>
      </c>
      <c r="AD1782" s="736">
        <v>79310</v>
      </c>
      <c r="AE1782" s="734" t="s">
        <v>12812</v>
      </c>
      <c r="AF1782" s="736" t="s">
        <v>12809</v>
      </c>
      <c r="AG1782" s="1040"/>
      <c r="AH1782" s="1040"/>
      <c r="AI1782" s="1040"/>
      <c r="AJ1782" s="1040"/>
      <c r="AK1782" s="1040"/>
      <c r="AL1782" s="1040"/>
      <c r="AM1782" s="763"/>
      <c r="AN1782" s="738"/>
      <c r="AO1782" s="739"/>
      <c r="AP1782" s="936" t="s">
        <v>734</v>
      </c>
      <c r="AQ1782" s="822" t="s">
        <v>734</v>
      </c>
      <c r="AR1782" s="742" t="s">
        <v>1757</v>
      </c>
      <c r="AS1782" s="775" t="s">
        <v>12813</v>
      </c>
      <c r="AT1782" s="742"/>
      <c r="AU1782" s="743">
        <v>43101</v>
      </c>
      <c r="AV1782" s="743">
        <v>44926</v>
      </c>
      <c r="AW1782" s="744">
        <v>79</v>
      </c>
      <c r="AX1782" s="743">
        <v>43097</v>
      </c>
      <c r="AY1782" s="712" t="s">
        <v>12814</v>
      </c>
      <c r="AZ1782" s="743"/>
      <c r="BA1782" s="773" t="s">
        <v>12815</v>
      </c>
      <c r="BB1782" s="791" t="s">
        <v>12816</v>
      </c>
      <c r="BC1782" s="793"/>
      <c r="BD1782" s="793"/>
      <c r="BE1782" s="767" t="s">
        <v>1277</v>
      </c>
      <c r="BF1782" s="944" t="s">
        <v>826</v>
      </c>
      <c r="BG1782" s="746" t="s">
        <v>737</v>
      </c>
      <c r="BH1782" s="746"/>
      <c r="BI1782" s="747"/>
    </row>
    <row r="1783" spans="1:61" ht="40.15" customHeight="1">
      <c r="A1783" s="783">
        <v>790014864</v>
      </c>
      <c r="B1783" s="784">
        <v>79</v>
      </c>
      <c r="C1783" s="734" t="s">
        <v>825</v>
      </c>
      <c r="D1783" s="728"/>
      <c r="E1783" s="753" t="s">
        <v>826</v>
      </c>
      <c r="F1783" s="785"/>
      <c r="G1783" s="771" t="s">
        <v>769</v>
      </c>
      <c r="H1783" s="771" t="s">
        <v>770</v>
      </c>
      <c r="I1783" s="770">
        <v>354</v>
      </c>
      <c r="J1783" s="771" t="s">
        <v>771</v>
      </c>
      <c r="K1783" s="769" t="s">
        <v>12817</v>
      </c>
      <c r="L1783" s="786">
        <v>790016745</v>
      </c>
      <c r="M1783" s="1015" t="s">
        <v>12804</v>
      </c>
      <c r="N1783" s="1039" t="s">
        <v>12804</v>
      </c>
      <c r="O1783" s="734" t="s">
        <v>12818</v>
      </c>
      <c r="P1783" s="734" t="s">
        <v>12819</v>
      </c>
      <c r="Q1783" s="787"/>
      <c r="R1783" s="736">
        <v>79310</v>
      </c>
      <c r="S1783" s="787" t="s">
        <v>12806</v>
      </c>
      <c r="T1783" s="728" t="s">
        <v>6571</v>
      </c>
      <c r="U1783" s="737" t="s">
        <v>12807</v>
      </c>
      <c r="V1783" s="736"/>
      <c r="W1783" s="734"/>
      <c r="X1783" s="736"/>
      <c r="Y1783" s="736"/>
      <c r="Z1783" s="736" t="s">
        <v>12820</v>
      </c>
      <c r="AA1783" s="736"/>
      <c r="AB1783" s="734" t="s">
        <v>12810</v>
      </c>
      <c r="AC1783" s="736" t="s">
        <v>12811</v>
      </c>
      <c r="AD1783" s="736">
        <v>79310</v>
      </c>
      <c r="AE1783" s="734" t="s">
        <v>12812</v>
      </c>
      <c r="AF1783" s="736" t="s">
        <v>12809</v>
      </c>
      <c r="AG1783" s="1040"/>
      <c r="AH1783" s="1040"/>
      <c r="AI1783" s="1040"/>
      <c r="AJ1783" s="1040"/>
      <c r="AK1783" s="1040"/>
      <c r="AL1783" s="1040"/>
      <c r="AM1783" s="763"/>
      <c r="AN1783" s="738"/>
      <c r="AO1783" s="772"/>
      <c r="AP1783" s="752" t="s">
        <v>734</v>
      </c>
      <c r="AQ1783" s="775" t="s">
        <v>734</v>
      </c>
      <c r="AR1783" s="742" t="s">
        <v>1757</v>
      </c>
      <c r="AS1783" s="775" t="s">
        <v>12813</v>
      </c>
      <c r="AT1783" s="742"/>
      <c r="AU1783" s="743">
        <v>43101</v>
      </c>
      <c r="AV1783" s="743">
        <v>44926</v>
      </c>
      <c r="AW1783" s="744">
        <v>79</v>
      </c>
      <c r="AX1783" s="743">
        <v>43097</v>
      </c>
      <c r="AY1783" s="712" t="s">
        <v>12814</v>
      </c>
      <c r="AZ1783" s="743"/>
      <c r="BA1783" s="791"/>
      <c r="BB1783" s="793"/>
      <c r="BC1783" s="793"/>
      <c r="BD1783" s="793"/>
      <c r="BE1783" s="791" t="s">
        <v>1277</v>
      </c>
      <c r="BF1783" s="785" t="s">
        <v>826</v>
      </c>
      <c r="BG1783" s="746" t="s">
        <v>737</v>
      </c>
      <c r="BH1783" s="746"/>
      <c r="BI1783" s="747"/>
    </row>
    <row r="1784" spans="1:61" ht="40.15" customHeight="1">
      <c r="A1784" s="749">
        <v>330797929</v>
      </c>
      <c r="B1784" s="825">
        <v>33</v>
      </c>
      <c r="C1784" s="751" t="s">
        <v>857</v>
      </c>
      <c r="D1784" s="752"/>
      <c r="E1784" s="753" t="s">
        <v>1411</v>
      </c>
      <c r="F1784" s="752"/>
      <c r="G1784" s="736" t="s">
        <v>747</v>
      </c>
      <c r="H1784" s="754" t="s">
        <v>748</v>
      </c>
      <c r="I1784" s="755">
        <v>500</v>
      </c>
      <c r="J1784" s="756" t="s">
        <v>749</v>
      </c>
      <c r="K1784" s="778" t="s">
        <v>12821</v>
      </c>
      <c r="L1784" s="758">
        <v>330005331</v>
      </c>
      <c r="M1784" s="733" t="s">
        <v>12822</v>
      </c>
      <c r="N1784" s="769" t="s">
        <v>12823</v>
      </c>
      <c r="O1784" s="734" t="s">
        <v>12824</v>
      </c>
      <c r="P1784" s="734" t="s">
        <v>12825</v>
      </c>
      <c r="Q1784" s="736"/>
      <c r="R1784" s="736">
        <v>33980</v>
      </c>
      <c r="S1784" s="761" t="s">
        <v>1415</v>
      </c>
      <c r="T1784" s="728" t="s">
        <v>2084</v>
      </c>
      <c r="U1784" s="737" t="s">
        <v>12826</v>
      </c>
      <c r="V1784" s="736"/>
      <c r="W1784" s="736"/>
      <c r="X1784" s="736"/>
      <c r="Y1784" s="736"/>
      <c r="Z1784" s="736" t="s">
        <v>12827</v>
      </c>
      <c r="AA1784" s="736"/>
      <c r="AB1784" s="734" t="s">
        <v>12828</v>
      </c>
      <c r="AC1784" s="736" t="s">
        <v>12825</v>
      </c>
      <c r="AD1784" s="736">
        <v>33980</v>
      </c>
      <c r="AE1784" s="734" t="s">
        <v>1415</v>
      </c>
      <c r="AF1784" s="736" t="s">
        <v>12827</v>
      </c>
      <c r="AG1784" s="736"/>
      <c r="AH1784" s="736"/>
      <c r="AI1784" s="736"/>
      <c r="AJ1784" s="736"/>
      <c r="AK1784" s="736"/>
      <c r="AL1784" s="736"/>
      <c r="AM1784" s="763"/>
      <c r="AN1784" s="738"/>
      <c r="AO1784" s="764"/>
      <c r="AP1784" s="691" t="s">
        <v>734</v>
      </c>
      <c r="AQ1784" s="742" t="s">
        <v>734</v>
      </c>
      <c r="AR1784" s="742" t="s">
        <v>748</v>
      </c>
      <c r="AS1784" s="775" t="s">
        <v>12829</v>
      </c>
      <c r="AT1784" s="742" t="s">
        <v>12830</v>
      </c>
      <c r="AU1784" s="743">
        <v>43831</v>
      </c>
      <c r="AV1784" s="743">
        <v>45657</v>
      </c>
      <c r="AW1784" s="744">
        <v>33</v>
      </c>
      <c r="AX1784" s="743">
        <v>44274</v>
      </c>
      <c r="AY1784" s="742" t="s">
        <v>869</v>
      </c>
      <c r="AZ1784" s="775" t="s">
        <v>734</v>
      </c>
      <c r="BA1784" s="734"/>
      <c r="BB1784" s="773" t="s">
        <v>12831</v>
      </c>
      <c r="BC1784" s="736"/>
      <c r="BD1784" s="736"/>
      <c r="BE1784" s="767" t="s">
        <v>1949</v>
      </c>
      <c r="BF1784" s="979" t="s">
        <v>1942</v>
      </c>
      <c r="BG1784" s="746" t="s">
        <v>737</v>
      </c>
      <c r="BH1784" s="746"/>
      <c r="BI1784" s="747"/>
    </row>
    <row r="1785" spans="1:61" ht="40.15" customHeight="1">
      <c r="A1785" s="749">
        <v>330798471</v>
      </c>
      <c r="B1785" s="825">
        <v>33</v>
      </c>
      <c r="C1785" s="727" t="s">
        <v>825</v>
      </c>
      <c r="D1785" s="727"/>
      <c r="E1785" s="753" t="s">
        <v>1611</v>
      </c>
      <c r="F1785" s="826"/>
      <c r="G1785" s="736" t="s">
        <v>747</v>
      </c>
      <c r="H1785" s="754" t="s">
        <v>748</v>
      </c>
      <c r="I1785" s="755">
        <v>500</v>
      </c>
      <c r="J1785" s="756" t="s">
        <v>749</v>
      </c>
      <c r="K1785" s="757" t="s">
        <v>12832</v>
      </c>
      <c r="L1785" s="758">
        <v>330005612</v>
      </c>
      <c r="M1785" s="733" t="s">
        <v>12833</v>
      </c>
      <c r="N1785" s="769" t="s">
        <v>12834</v>
      </c>
      <c r="O1785" s="734" t="s">
        <v>12835</v>
      </c>
      <c r="P1785" s="760"/>
      <c r="Q1785" s="736"/>
      <c r="R1785" s="736">
        <v>33370</v>
      </c>
      <c r="S1785" s="761" t="s">
        <v>8952</v>
      </c>
      <c r="T1785" s="728" t="s">
        <v>2084</v>
      </c>
      <c r="U1785" s="737" t="s">
        <v>12836</v>
      </c>
      <c r="V1785" s="736"/>
      <c r="W1785" s="736"/>
      <c r="X1785" s="736"/>
      <c r="Y1785" s="736"/>
      <c r="Z1785" s="736" t="s">
        <v>12837</v>
      </c>
      <c r="AA1785" s="736"/>
      <c r="AB1785" s="734"/>
      <c r="AC1785" s="736"/>
      <c r="AD1785" s="736">
        <v>33370</v>
      </c>
      <c r="AE1785" s="734" t="s">
        <v>8952</v>
      </c>
      <c r="AF1785" s="736"/>
      <c r="AG1785" s="736"/>
      <c r="AH1785" s="736"/>
      <c r="AI1785" s="736"/>
      <c r="AJ1785" s="736"/>
      <c r="AK1785" s="736"/>
      <c r="AL1785" s="736"/>
      <c r="AM1785" s="763"/>
      <c r="AN1785" s="738"/>
      <c r="AO1785" s="764"/>
      <c r="AP1785" s="691" t="s">
        <v>734</v>
      </c>
      <c r="AQ1785" s="691" t="s">
        <v>737</v>
      </c>
      <c r="AR1785" s="691"/>
      <c r="AS1785" s="752"/>
      <c r="AT1785" s="691"/>
      <c r="AU1785" s="765" t="s">
        <v>763</v>
      </c>
      <c r="AV1785" s="765" t="s">
        <v>763</v>
      </c>
      <c r="AW1785" s="766" t="s">
        <v>763</v>
      </c>
      <c r="AX1785" s="765"/>
      <c r="AY1785" s="691"/>
      <c r="AZ1785" s="752"/>
      <c r="BA1785" s="734"/>
      <c r="BB1785" s="736"/>
      <c r="BC1785" s="736"/>
      <c r="BD1785" s="736"/>
      <c r="BE1785" s="767" t="s">
        <v>2501</v>
      </c>
      <c r="BF1785" s="753" t="s">
        <v>2502</v>
      </c>
      <c r="BG1785" s="746" t="s">
        <v>737</v>
      </c>
      <c r="BH1785" s="746"/>
      <c r="BI1785" s="747"/>
    </row>
    <row r="1786" spans="1:61" ht="40.15" customHeight="1">
      <c r="A1786" s="846">
        <v>170009674</v>
      </c>
      <c r="B1786" s="834">
        <v>17</v>
      </c>
      <c r="C1786" s="734" t="s">
        <v>1524</v>
      </c>
      <c r="D1786" s="753"/>
      <c r="E1786" s="753" t="s">
        <v>1035</v>
      </c>
      <c r="F1786" s="785"/>
      <c r="G1786" s="754" t="s">
        <v>747</v>
      </c>
      <c r="H1786" s="754" t="s">
        <v>748</v>
      </c>
      <c r="I1786" s="847">
        <v>500</v>
      </c>
      <c r="J1786" s="843" t="s">
        <v>749</v>
      </c>
      <c r="K1786" s="848" t="s">
        <v>12838</v>
      </c>
      <c r="L1786" s="786">
        <v>170006662</v>
      </c>
      <c r="M1786" s="733" t="s">
        <v>12839</v>
      </c>
      <c r="N1786" s="769" t="s">
        <v>12840</v>
      </c>
      <c r="O1786" s="734" t="s">
        <v>12841</v>
      </c>
      <c r="P1786" s="734" t="s">
        <v>12842</v>
      </c>
      <c r="Q1786" s="760"/>
      <c r="R1786" s="736">
        <v>17285</v>
      </c>
      <c r="S1786" s="760" t="s">
        <v>12843</v>
      </c>
      <c r="T1786" s="728" t="s">
        <v>2084</v>
      </c>
      <c r="U1786" s="737" t="s">
        <v>12844</v>
      </c>
      <c r="V1786" s="736" t="s">
        <v>813</v>
      </c>
      <c r="W1786" s="734" t="s">
        <v>12845</v>
      </c>
      <c r="X1786" s="736" t="s">
        <v>3463</v>
      </c>
      <c r="Y1786" s="736" t="s">
        <v>954</v>
      </c>
      <c r="Z1786" s="736" t="s">
        <v>12846</v>
      </c>
      <c r="AA1786" s="736" t="s">
        <v>12847</v>
      </c>
      <c r="AB1786" s="734" t="s">
        <v>12841</v>
      </c>
      <c r="AC1786" s="736"/>
      <c r="AD1786" s="736">
        <v>17138</v>
      </c>
      <c r="AE1786" s="734" t="s">
        <v>12843</v>
      </c>
      <c r="AF1786" s="736" t="s">
        <v>12846</v>
      </c>
      <c r="AG1786" s="734"/>
      <c r="AH1786" s="734"/>
      <c r="AI1786" s="734"/>
      <c r="AJ1786" s="734"/>
      <c r="AK1786" s="734"/>
      <c r="AL1786" s="734"/>
      <c r="AM1786" s="763"/>
      <c r="AN1786" s="738"/>
      <c r="AO1786" s="739"/>
      <c r="AP1786" s="904" t="s">
        <v>734</v>
      </c>
      <c r="AQ1786" s="822" t="s">
        <v>734</v>
      </c>
      <c r="AR1786" s="742" t="s">
        <v>748</v>
      </c>
      <c r="AS1786" s="742" t="s">
        <v>12848</v>
      </c>
      <c r="AT1786" s="822" t="s">
        <v>12849</v>
      </c>
      <c r="AU1786" s="743">
        <v>43466</v>
      </c>
      <c r="AV1786" s="743">
        <v>46022</v>
      </c>
      <c r="AW1786" s="744">
        <v>17</v>
      </c>
      <c r="AX1786" s="743">
        <v>45484</v>
      </c>
      <c r="AY1786" s="712" t="s">
        <v>869</v>
      </c>
      <c r="AZ1786" s="743" t="s">
        <v>737</v>
      </c>
      <c r="BA1786" s="791" t="s">
        <v>12850</v>
      </c>
      <c r="BB1786" s="793"/>
      <c r="BC1786" s="793" t="s">
        <v>1713</v>
      </c>
      <c r="BD1786" s="793"/>
      <c r="BE1786" s="767" t="s">
        <v>1451</v>
      </c>
      <c r="BF1786" s="785" t="s">
        <v>2095</v>
      </c>
      <c r="BG1786" s="746" t="s">
        <v>737</v>
      </c>
      <c r="BH1786" s="746"/>
      <c r="BI1786" s="747"/>
    </row>
    <row r="1787" spans="1:61" ht="40.15" customHeight="1">
      <c r="A1787" s="749">
        <v>640789681</v>
      </c>
      <c r="B1787" s="750">
        <v>64</v>
      </c>
      <c r="C1787" s="753" t="s">
        <v>842</v>
      </c>
      <c r="D1787" s="752"/>
      <c r="E1787" s="753" t="s">
        <v>746</v>
      </c>
      <c r="F1787" s="752"/>
      <c r="G1787" s="736" t="s">
        <v>2406</v>
      </c>
      <c r="H1787" s="754" t="s">
        <v>770</v>
      </c>
      <c r="I1787" s="770">
        <v>354</v>
      </c>
      <c r="J1787" s="771" t="s">
        <v>771</v>
      </c>
      <c r="K1787" s="757" t="s">
        <v>12851</v>
      </c>
      <c r="L1787" s="758">
        <v>640003570</v>
      </c>
      <c r="M1787" s="733" t="s">
        <v>12852</v>
      </c>
      <c r="N1787" s="769" t="s">
        <v>12852</v>
      </c>
      <c r="O1787" s="760" t="s">
        <v>12853</v>
      </c>
      <c r="P1787" s="760"/>
      <c r="Q1787" s="736"/>
      <c r="R1787" s="736">
        <v>64100</v>
      </c>
      <c r="S1787" s="761" t="s">
        <v>895</v>
      </c>
      <c r="T1787" s="728" t="s">
        <v>722</v>
      </c>
      <c r="U1787" s="737" t="s">
        <v>12854</v>
      </c>
      <c r="V1787" s="736"/>
      <c r="W1787" s="736"/>
      <c r="X1787" s="736"/>
      <c r="Y1787" s="736"/>
      <c r="Z1787" s="736" t="s">
        <v>12855</v>
      </c>
      <c r="AA1787" s="736"/>
      <c r="AB1787" s="734" t="s">
        <v>12856</v>
      </c>
      <c r="AC1787" s="736"/>
      <c r="AD1787" s="736">
        <v>64100</v>
      </c>
      <c r="AE1787" s="734" t="s">
        <v>895</v>
      </c>
      <c r="AF1787" s="736" t="s">
        <v>12855</v>
      </c>
      <c r="AG1787" s="736"/>
      <c r="AH1787" s="736"/>
      <c r="AI1787" s="736"/>
      <c r="AJ1787" s="736"/>
      <c r="AK1787" s="736"/>
      <c r="AL1787" s="736"/>
      <c r="AM1787" s="763"/>
      <c r="AN1787" s="738"/>
      <c r="AO1787" s="764"/>
      <c r="AP1787" s="691" t="s">
        <v>737</v>
      </c>
      <c r="AQ1787" s="691" t="s">
        <v>737</v>
      </c>
      <c r="AR1787" s="691"/>
      <c r="AS1787" s="752"/>
      <c r="AT1787" s="691"/>
      <c r="AU1787" s="765" t="s">
        <v>763</v>
      </c>
      <c r="AV1787" s="765" t="s">
        <v>763</v>
      </c>
      <c r="AW1787" s="766" t="s">
        <v>764</v>
      </c>
      <c r="AX1787" s="765"/>
      <c r="AY1787" s="691"/>
      <c r="AZ1787" s="752"/>
      <c r="BA1787" s="734"/>
      <c r="BB1787" s="736"/>
      <c r="BC1787" s="736"/>
      <c r="BD1787" s="736"/>
      <c r="BE1787" s="753" t="s">
        <v>4925</v>
      </c>
      <c r="BF1787" s="794" t="s">
        <v>766</v>
      </c>
      <c r="BG1787" s="746" t="s">
        <v>737</v>
      </c>
      <c r="BH1787" s="746"/>
      <c r="BI1787" s="747"/>
    </row>
    <row r="1788" spans="1:61" ht="40.15" customHeight="1">
      <c r="A1788" s="749">
        <v>400786034</v>
      </c>
      <c r="B1788" s="827">
        <v>40</v>
      </c>
      <c r="C1788" s="751" t="s">
        <v>1524</v>
      </c>
      <c r="D1788" s="752"/>
      <c r="E1788" s="753" t="s">
        <v>1149</v>
      </c>
      <c r="F1788" s="752"/>
      <c r="G1788" s="736" t="s">
        <v>2406</v>
      </c>
      <c r="H1788" s="754" t="s">
        <v>770</v>
      </c>
      <c r="I1788" s="770">
        <v>354</v>
      </c>
      <c r="J1788" s="771" t="s">
        <v>771</v>
      </c>
      <c r="K1788" s="757" t="s">
        <v>12857</v>
      </c>
      <c r="L1788" s="758">
        <v>400000535</v>
      </c>
      <c r="M1788" s="733" t="s">
        <v>12858</v>
      </c>
      <c r="N1788" s="769" t="s">
        <v>12858</v>
      </c>
      <c r="O1788" s="760" t="s">
        <v>12859</v>
      </c>
      <c r="P1788" s="760"/>
      <c r="Q1788" s="736"/>
      <c r="R1788" s="736">
        <v>40180</v>
      </c>
      <c r="S1788" s="761" t="s">
        <v>12860</v>
      </c>
      <c r="T1788" s="728" t="s">
        <v>722</v>
      </c>
      <c r="U1788" s="737" t="s">
        <v>12861</v>
      </c>
      <c r="V1788" s="736"/>
      <c r="W1788" s="736"/>
      <c r="X1788" s="736"/>
      <c r="Y1788" s="736"/>
      <c r="Z1788" s="736" t="s">
        <v>12862</v>
      </c>
      <c r="AA1788" s="736"/>
      <c r="AB1788" s="734" t="s">
        <v>12863</v>
      </c>
      <c r="AC1788" s="736"/>
      <c r="AD1788" s="736">
        <v>40180</v>
      </c>
      <c r="AE1788" s="734" t="s">
        <v>12860</v>
      </c>
      <c r="AF1788" s="736" t="s">
        <v>12862</v>
      </c>
      <c r="AG1788" s="736"/>
      <c r="AH1788" s="736"/>
      <c r="AI1788" s="736"/>
      <c r="AJ1788" s="736"/>
      <c r="AK1788" s="736"/>
      <c r="AL1788" s="736"/>
      <c r="AM1788" s="763"/>
      <c r="AN1788" s="738"/>
      <c r="AO1788" s="772"/>
      <c r="AP1788" s="691" t="s">
        <v>737</v>
      </c>
      <c r="AQ1788" s="740" t="s">
        <v>737</v>
      </c>
      <c r="AR1788" s="691"/>
      <c r="AS1788" s="691"/>
      <c r="AT1788" s="740"/>
      <c r="AU1788" s="765" t="s">
        <v>763</v>
      </c>
      <c r="AV1788" s="765" t="s">
        <v>763</v>
      </c>
      <c r="AW1788" s="766" t="s">
        <v>763</v>
      </c>
      <c r="AX1788" s="765"/>
      <c r="AY1788" s="691"/>
      <c r="AZ1788" s="752"/>
      <c r="BA1788" s="734" t="s">
        <v>778</v>
      </c>
      <c r="BB1788" s="736"/>
      <c r="BC1788" s="736"/>
      <c r="BD1788" s="736"/>
      <c r="BE1788" s="767" t="s">
        <v>4958</v>
      </c>
      <c r="BF1788" s="794" t="s">
        <v>902</v>
      </c>
      <c r="BG1788" s="746" t="s">
        <v>737</v>
      </c>
      <c r="BH1788" s="746"/>
      <c r="BI1788" s="747"/>
    </row>
    <row r="1789" spans="1:61" ht="40.15" customHeight="1">
      <c r="A1789" s="749">
        <v>640795977</v>
      </c>
      <c r="B1789" s="750">
        <v>64</v>
      </c>
      <c r="C1789" s="751" t="s">
        <v>745</v>
      </c>
      <c r="D1789" s="752"/>
      <c r="E1789" s="753" t="s">
        <v>746</v>
      </c>
      <c r="F1789" s="752"/>
      <c r="G1789" s="736" t="s">
        <v>747</v>
      </c>
      <c r="H1789" s="754" t="s">
        <v>748</v>
      </c>
      <c r="I1789" s="755">
        <v>500</v>
      </c>
      <c r="J1789" s="756" t="s">
        <v>749</v>
      </c>
      <c r="K1789" s="778" t="s">
        <v>12864</v>
      </c>
      <c r="L1789" s="758">
        <v>640794616</v>
      </c>
      <c r="M1789" s="733" t="s">
        <v>12865</v>
      </c>
      <c r="N1789" s="757" t="s">
        <v>12865</v>
      </c>
      <c r="O1789" s="734" t="s">
        <v>752</v>
      </c>
      <c r="P1789" s="760"/>
      <c r="Q1789" s="736"/>
      <c r="R1789" s="736">
        <v>64200</v>
      </c>
      <c r="S1789" s="761" t="s">
        <v>12866</v>
      </c>
      <c r="T1789" s="728" t="s">
        <v>2084</v>
      </c>
      <c r="U1789" s="737" t="s">
        <v>12867</v>
      </c>
      <c r="V1789" s="736"/>
      <c r="W1789" s="736"/>
      <c r="X1789" s="736"/>
      <c r="Y1789" s="736"/>
      <c r="Z1789" s="736" t="s">
        <v>12868</v>
      </c>
      <c r="AA1789" s="736"/>
      <c r="AB1789" s="734"/>
      <c r="AC1789" s="736"/>
      <c r="AD1789" s="736">
        <v>64200</v>
      </c>
      <c r="AE1789" s="734" t="s">
        <v>12869</v>
      </c>
      <c r="AF1789" s="736" t="s">
        <v>12868</v>
      </c>
      <c r="AG1789" s="757"/>
      <c r="AH1789" s="736"/>
      <c r="AI1789" s="736"/>
      <c r="AJ1789" s="734"/>
      <c r="AK1789" s="736"/>
      <c r="AL1789" s="736"/>
      <c r="AM1789" s="763"/>
      <c r="AN1789" s="738"/>
      <c r="AO1789" s="739"/>
      <c r="AP1789" s="691" t="s">
        <v>734</v>
      </c>
      <c r="AQ1789" s="742" t="s">
        <v>734</v>
      </c>
      <c r="AR1789" s="742" t="s">
        <v>748</v>
      </c>
      <c r="AS1789" s="742" t="s">
        <v>12870</v>
      </c>
      <c r="AT1789" s="742"/>
      <c r="AU1789" s="743">
        <v>43101</v>
      </c>
      <c r="AV1789" s="743">
        <v>43465</v>
      </c>
      <c r="AW1789" s="744" t="s">
        <v>764</v>
      </c>
      <c r="AX1789" s="743">
        <v>43441</v>
      </c>
      <c r="AY1789" s="742" t="s">
        <v>869</v>
      </c>
      <c r="AZ1789" s="775"/>
      <c r="BA1789" s="734"/>
      <c r="BB1789" s="734" t="s">
        <v>12871</v>
      </c>
      <c r="BC1789" s="736"/>
      <c r="BD1789" s="736"/>
      <c r="BE1789" s="767" t="s">
        <v>765</v>
      </c>
      <c r="BF1789" s="794" t="s">
        <v>766</v>
      </c>
      <c r="BG1789" s="746" t="s">
        <v>737</v>
      </c>
      <c r="BH1789" s="746"/>
      <c r="BI1789" s="747"/>
    </row>
    <row r="1790" spans="1:61" ht="39" customHeight="1">
      <c r="A1790" s="749">
        <v>640793204</v>
      </c>
      <c r="B1790" s="750">
        <v>64</v>
      </c>
      <c r="C1790" s="751" t="s">
        <v>745</v>
      </c>
      <c r="D1790" s="752"/>
      <c r="E1790" s="753" t="s">
        <v>746</v>
      </c>
      <c r="F1790" s="752"/>
      <c r="G1790" s="736" t="s">
        <v>747</v>
      </c>
      <c r="H1790" s="754" t="s">
        <v>748</v>
      </c>
      <c r="I1790" s="755">
        <v>500</v>
      </c>
      <c r="J1790" s="756" t="s">
        <v>749</v>
      </c>
      <c r="K1790" s="778" t="s">
        <v>12872</v>
      </c>
      <c r="L1790" s="758">
        <v>640004099</v>
      </c>
      <c r="M1790" s="733" t="s">
        <v>12873</v>
      </c>
      <c r="N1790" s="757" t="s">
        <v>12873</v>
      </c>
      <c r="O1790" s="734" t="s">
        <v>12874</v>
      </c>
      <c r="P1790" s="760"/>
      <c r="Q1790" s="736"/>
      <c r="R1790" s="736">
        <v>64600</v>
      </c>
      <c r="S1790" s="761" t="s">
        <v>911</v>
      </c>
      <c r="T1790" s="728" t="s">
        <v>2084</v>
      </c>
      <c r="U1790" s="737" t="s">
        <v>12875</v>
      </c>
      <c r="V1790" s="736" t="s">
        <v>6452</v>
      </c>
      <c r="W1790" s="761" t="s">
        <v>12876</v>
      </c>
      <c r="X1790" s="736"/>
      <c r="Y1790" s="736" t="s">
        <v>727</v>
      </c>
      <c r="Z1790" s="1123" t="s">
        <v>12877</v>
      </c>
      <c r="AA1790" s="1124" t="s">
        <v>12878</v>
      </c>
      <c r="AB1790" s="734" t="s">
        <v>12874</v>
      </c>
      <c r="AC1790" s="736"/>
      <c r="AD1790" s="736">
        <v>64600</v>
      </c>
      <c r="AE1790" s="734" t="s">
        <v>911</v>
      </c>
      <c r="AF1790" s="728" t="s">
        <v>12879</v>
      </c>
      <c r="AG1790" s="736"/>
      <c r="AH1790" s="736"/>
      <c r="AI1790" s="736"/>
      <c r="AJ1790" s="736"/>
      <c r="AK1790" s="736"/>
      <c r="AL1790" s="736"/>
      <c r="AM1790" s="763"/>
      <c r="AN1790" s="738"/>
      <c r="AO1790" s="764"/>
      <c r="AP1790" s="691" t="s">
        <v>734</v>
      </c>
      <c r="AQ1790" s="742" t="s">
        <v>734</v>
      </c>
      <c r="AR1790" s="742" t="s">
        <v>748</v>
      </c>
      <c r="AS1790" s="775" t="s">
        <v>12880</v>
      </c>
      <c r="AT1790" s="742"/>
      <c r="AU1790" s="743">
        <v>44927</v>
      </c>
      <c r="AV1790" s="743">
        <v>46752</v>
      </c>
      <c r="AW1790" s="744" t="s">
        <v>764</v>
      </c>
      <c r="AX1790" s="743">
        <v>44949</v>
      </c>
      <c r="AY1790" s="742" t="s">
        <v>869</v>
      </c>
      <c r="AZ1790" s="775"/>
      <c r="BA1790" s="734"/>
      <c r="BB1790" s="736"/>
      <c r="BC1790" s="736"/>
      <c r="BD1790" s="736"/>
      <c r="BE1790" s="767" t="s">
        <v>765</v>
      </c>
      <c r="BF1790" s="794" t="s">
        <v>766</v>
      </c>
      <c r="BG1790" s="746" t="s">
        <v>737</v>
      </c>
      <c r="BH1790" s="746"/>
      <c r="BI1790" s="747"/>
    </row>
    <row r="1791" spans="1:61" ht="40.15" customHeight="1">
      <c r="A1791" s="805">
        <v>160009007</v>
      </c>
      <c r="B1791" s="712">
        <v>16</v>
      </c>
      <c r="C1791" s="727" t="s">
        <v>842</v>
      </c>
      <c r="D1791" s="727"/>
      <c r="E1791" s="797" t="s">
        <v>927</v>
      </c>
      <c r="F1791" s="798"/>
      <c r="G1791" s="791" t="s">
        <v>747</v>
      </c>
      <c r="H1791" s="791" t="s">
        <v>748</v>
      </c>
      <c r="I1791" s="730">
        <v>500</v>
      </c>
      <c r="J1791" s="727" t="s">
        <v>749</v>
      </c>
      <c r="K1791" s="848" t="s">
        <v>12881</v>
      </c>
      <c r="L1791" s="800">
        <v>160001566</v>
      </c>
      <c r="M1791" s="733" t="s">
        <v>12882</v>
      </c>
      <c r="N1791" s="769" t="s">
        <v>12882</v>
      </c>
      <c r="O1791" s="734" t="s">
        <v>12883</v>
      </c>
      <c r="P1791" s="734" t="s">
        <v>12884</v>
      </c>
      <c r="Q1791" s="760"/>
      <c r="R1791" s="736">
        <v>16200</v>
      </c>
      <c r="S1791" s="734" t="s">
        <v>12885</v>
      </c>
      <c r="T1791" s="728" t="s">
        <v>2084</v>
      </c>
      <c r="U1791" s="737" t="s">
        <v>12886</v>
      </c>
      <c r="V1791" s="798"/>
      <c r="W1791" s="798"/>
      <c r="X1791" s="798"/>
      <c r="Y1791" s="798"/>
      <c r="Z1791" s="734" t="s">
        <v>12887</v>
      </c>
      <c r="AA1791" s="808"/>
      <c r="AB1791" s="734" t="s">
        <v>12888</v>
      </c>
      <c r="AC1791" s="734"/>
      <c r="AD1791" s="734">
        <v>16200</v>
      </c>
      <c r="AE1791" s="734" t="s">
        <v>12885</v>
      </c>
      <c r="AF1791" s="734" t="s">
        <v>12887</v>
      </c>
      <c r="AG1791" s="798"/>
      <c r="AH1791" s="798"/>
      <c r="AI1791" s="798"/>
      <c r="AJ1791" s="798"/>
      <c r="AK1791" s="798"/>
      <c r="AL1791" s="798"/>
      <c r="AM1791" s="802"/>
      <c r="AN1791" s="738"/>
      <c r="AO1791" s="739"/>
      <c r="AP1791" s="691" t="s">
        <v>734</v>
      </c>
      <c r="AQ1791" s="712" t="s">
        <v>734</v>
      </c>
      <c r="AR1791" s="742" t="s">
        <v>748</v>
      </c>
      <c r="AS1791" s="810" t="s">
        <v>12889</v>
      </c>
      <c r="AT1791" s="712"/>
      <c r="AU1791" s="743">
        <v>45627</v>
      </c>
      <c r="AV1791" s="743">
        <v>47452</v>
      </c>
      <c r="AW1791" s="744">
        <v>16</v>
      </c>
      <c r="AX1791" s="811">
        <v>45627</v>
      </c>
      <c r="AY1791" s="810" t="s">
        <v>12890</v>
      </c>
      <c r="AZ1791" s="810" t="s">
        <v>734</v>
      </c>
      <c r="BA1791" s="734"/>
      <c r="BB1791" s="734"/>
      <c r="BC1791" s="734"/>
      <c r="BD1791" s="734"/>
      <c r="BE1791" s="776" t="s">
        <v>6673</v>
      </c>
      <c r="BF1791" s="892" t="s">
        <v>947</v>
      </c>
      <c r="BG1791" s="746" t="s">
        <v>737</v>
      </c>
      <c r="BH1791" s="746"/>
      <c r="BI1791" s="747"/>
    </row>
    <row r="1792" spans="1:61" ht="69" customHeight="1">
      <c r="A1792" s="805">
        <v>160013231</v>
      </c>
      <c r="B1792" s="712">
        <v>16</v>
      </c>
      <c r="C1792" s="727" t="s">
        <v>842</v>
      </c>
      <c r="D1792" s="727"/>
      <c r="E1792" s="797" t="s">
        <v>927</v>
      </c>
      <c r="F1792" s="798"/>
      <c r="G1792" s="791" t="s">
        <v>1744</v>
      </c>
      <c r="H1792" s="791" t="s">
        <v>748</v>
      </c>
      <c r="I1792" s="730">
        <v>500</v>
      </c>
      <c r="J1792" s="756" t="s">
        <v>12891</v>
      </c>
      <c r="K1792" s="856" t="s">
        <v>12892</v>
      </c>
      <c r="L1792" s="800">
        <v>160001566</v>
      </c>
      <c r="M1792" s="733" t="s">
        <v>12882</v>
      </c>
      <c r="N1792" s="769" t="s">
        <v>12882</v>
      </c>
      <c r="O1792" s="734" t="s">
        <v>12893</v>
      </c>
      <c r="P1792" s="734"/>
      <c r="Q1792" s="760"/>
      <c r="R1792" s="734">
        <v>16200</v>
      </c>
      <c r="S1792" s="798" t="s">
        <v>12885</v>
      </c>
      <c r="T1792" s="728" t="s">
        <v>2084</v>
      </c>
      <c r="U1792" s="737" t="s">
        <v>12894</v>
      </c>
      <c r="V1792" s="798"/>
      <c r="W1792" s="798"/>
      <c r="X1792" s="798"/>
      <c r="Y1792" s="798"/>
      <c r="Z1792" s="734" t="s">
        <v>12887</v>
      </c>
      <c r="AA1792" s="808"/>
      <c r="AB1792" s="734" t="s">
        <v>12895</v>
      </c>
      <c r="AC1792" s="734"/>
      <c r="AD1792" s="734">
        <v>16200</v>
      </c>
      <c r="AE1792" s="734" t="s">
        <v>12885</v>
      </c>
      <c r="AF1792" s="734" t="s">
        <v>12887</v>
      </c>
      <c r="AG1792" s="798"/>
      <c r="AH1792" s="798"/>
      <c r="AI1792" s="798"/>
      <c r="AJ1792" s="798"/>
      <c r="AK1792" s="798"/>
      <c r="AL1792" s="798"/>
      <c r="AM1792" s="802"/>
      <c r="AN1792" s="738"/>
      <c r="AO1792" s="772"/>
      <c r="AP1792" s="691" t="s">
        <v>734</v>
      </c>
      <c r="AQ1792" s="712" t="s">
        <v>734</v>
      </c>
      <c r="AR1792" s="742" t="s">
        <v>748</v>
      </c>
      <c r="AS1792" s="810" t="s">
        <v>12889</v>
      </c>
      <c r="AT1792" s="712"/>
      <c r="AU1792" s="743">
        <v>45627</v>
      </c>
      <c r="AV1792" s="743">
        <v>47452</v>
      </c>
      <c r="AW1792" s="744">
        <v>16</v>
      </c>
      <c r="AX1792" s="811">
        <v>45627</v>
      </c>
      <c r="AY1792" s="810" t="s">
        <v>12890</v>
      </c>
      <c r="AZ1792" s="810" t="s">
        <v>734</v>
      </c>
      <c r="BA1792" s="734"/>
      <c r="BB1792" s="734"/>
      <c r="BC1792" s="734"/>
      <c r="BD1792" s="734"/>
      <c r="BE1792" s="776" t="s">
        <v>6673</v>
      </c>
      <c r="BF1792" s="804" t="s">
        <v>947</v>
      </c>
      <c r="BG1792" s="746" t="s">
        <v>737</v>
      </c>
      <c r="BH1792" s="746"/>
      <c r="BI1792" s="747"/>
    </row>
    <row r="1793" spans="1:61" ht="40.15" customHeight="1">
      <c r="A1793" s="749">
        <v>330792177</v>
      </c>
      <c r="B1793" s="825">
        <v>33</v>
      </c>
      <c r="C1793" s="727" t="s">
        <v>926</v>
      </c>
      <c r="D1793" s="727"/>
      <c r="E1793" s="753" t="s">
        <v>1055</v>
      </c>
      <c r="F1793" s="826"/>
      <c r="G1793" s="736" t="s">
        <v>747</v>
      </c>
      <c r="H1793" s="754" t="s">
        <v>748</v>
      </c>
      <c r="I1793" s="755">
        <v>500</v>
      </c>
      <c r="J1793" s="756" t="s">
        <v>749</v>
      </c>
      <c r="K1793" s="757" t="s">
        <v>12896</v>
      </c>
      <c r="L1793" s="758">
        <v>330005083</v>
      </c>
      <c r="M1793" s="733" t="s">
        <v>12897</v>
      </c>
      <c r="N1793" s="769" t="s">
        <v>12898</v>
      </c>
      <c r="O1793" s="734" t="s">
        <v>12899</v>
      </c>
      <c r="P1793" s="760"/>
      <c r="Q1793" s="736"/>
      <c r="R1793" s="736">
        <v>33880</v>
      </c>
      <c r="S1793" s="761" t="s">
        <v>12900</v>
      </c>
      <c r="T1793" s="728" t="s">
        <v>2084</v>
      </c>
      <c r="U1793" s="737" t="s">
        <v>12901</v>
      </c>
      <c r="V1793" s="736"/>
      <c r="W1793" s="736"/>
      <c r="X1793" s="736"/>
      <c r="Y1793" s="736"/>
      <c r="Z1793" s="736" t="s">
        <v>12902</v>
      </c>
      <c r="AA1793" s="736"/>
      <c r="AB1793" s="734" t="s">
        <v>12903</v>
      </c>
      <c r="AC1793" s="736"/>
      <c r="AD1793" s="736">
        <v>33880</v>
      </c>
      <c r="AE1793" s="734" t="s">
        <v>12904</v>
      </c>
      <c r="AF1793" s="736" t="s">
        <v>12902</v>
      </c>
      <c r="AG1793" s="736"/>
      <c r="AH1793" s="736"/>
      <c r="AI1793" s="736"/>
      <c r="AJ1793" s="736"/>
      <c r="AK1793" s="736"/>
      <c r="AL1793" s="736"/>
      <c r="AM1793" s="763"/>
      <c r="AN1793" s="738"/>
      <c r="AO1793" s="764"/>
      <c r="AP1793" s="691" t="s">
        <v>734</v>
      </c>
      <c r="AQ1793" s="691" t="s">
        <v>737</v>
      </c>
      <c r="AR1793" s="691"/>
      <c r="AS1793" s="752"/>
      <c r="AT1793" s="691"/>
      <c r="AU1793" s="765" t="s">
        <v>763</v>
      </c>
      <c r="AV1793" s="765" t="s">
        <v>763</v>
      </c>
      <c r="AW1793" s="766" t="s">
        <v>763</v>
      </c>
      <c r="AX1793" s="765"/>
      <c r="AY1793" s="691"/>
      <c r="AZ1793" s="752"/>
      <c r="BA1793" s="734"/>
      <c r="BB1793" s="736"/>
      <c r="BC1793" s="736"/>
      <c r="BD1793" s="736"/>
      <c r="BE1793" s="767" t="s">
        <v>2179</v>
      </c>
      <c r="BF1793" s="753" t="s">
        <v>10544</v>
      </c>
      <c r="BG1793" s="746" t="s">
        <v>737</v>
      </c>
      <c r="BH1793" s="746"/>
      <c r="BI1793" s="747"/>
    </row>
    <row r="1794" spans="1:61" ht="40.15" customHeight="1">
      <c r="A1794" s="749">
        <v>330799032</v>
      </c>
      <c r="B1794" s="825">
        <v>33</v>
      </c>
      <c r="C1794" s="751" t="s">
        <v>1358</v>
      </c>
      <c r="D1794" s="752"/>
      <c r="E1794" s="727" t="s">
        <v>1411</v>
      </c>
      <c r="F1794" s="752"/>
      <c r="G1794" s="736" t="s">
        <v>747</v>
      </c>
      <c r="H1794" s="754" t="s">
        <v>748</v>
      </c>
      <c r="I1794" s="755">
        <v>500</v>
      </c>
      <c r="J1794" s="756" t="s">
        <v>749</v>
      </c>
      <c r="K1794" s="757" t="s">
        <v>12905</v>
      </c>
      <c r="L1794" s="758">
        <v>330005802</v>
      </c>
      <c r="M1794" s="733" t="s">
        <v>12906</v>
      </c>
      <c r="N1794" s="769" t="s">
        <v>12906</v>
      </c>
      <c r="O1794" s="734" t="s">
        <v>12907</v>
      </c>
      <c r="P1794" s="760"/>
      <c r="Q1794" s="736"/>
      <c r="R1794" s="736">
        <v>33160</v>
      </c>
      <c r="S1794" s="761" t="s">
        <v>5746</v>
      </c>
      <c r="T1794" s="728" t="s">
        <v>2084</v>
      </c>
      <c r="U1794" s="737" t="s">
        <v>12908</v>
      </c>
      <c r="V1794" s="736"/>
      <c r="W1794" s="736"/>
      <c r="X1794" s="736"/>
      <c r="Y1794" s="736"/>
      <c r="Z1794" s="736" t="s">
        <v>4903</v>
      </c>
      <c r="AA1794" s="736"/>
      <c r="AB1794" s="734" t="s">
        <v>12909</v>
      </c>
      <c r="AC1794" s="736"/>
      <c r="AD1794" s="736">
        <v>33160</v>
      </c>
      <c r="AE1794" s="734" t="s">
        <v>5746</v>
      </c>
      <c r="AF1794" s="736" t="s">
        <v>4903</v>
      </c>
      <c r="AG1794" s="736"/>
      <c r="AH1794" s="736"/>
      <c r="AI1794" s="736"/>
      <c r="AJ1794" s="736"/>
      <c r="AK1794" s="736"/>
      <c r="AL1794" s="736"/>
      <c r="AM1794" s="763"/>
      <c r="AN1794" s="738"/>
      <c r="AO1794" s="764"/>
      <c r="AP1794" s="691" t="s">
        <v>734</v>
      </c>
      <c r="AQ1794" s="691" t="s">
        <v>737</v>
      </c>
      <c r="AR1794" s="691"/>
      <c r="AS1794" s="752"/>
      <c r="AT1794" s="691"/>
      <c r="AU1794" s="765" t="s">
        <v>763</v>
      </c>
      <c r="AV1794" s="765" t="s">
        <v>763</v>
      </c>
      <c r="AW1794" s="766" t="s">
        <v>763</v>
      </c>
      <c r="AX1794" s="765"/>
      <c r="AY1794" s="691"/>
      <c r="AZ1794" s="752"/>
      <c r="BA1794" s="734" t="s">
        <v>12910</v>
      </c>
      <c r="BB1794" s="773" t="s">
        <v>12911</v>
      </c>
      <c r="BC1794" s="736"/>
      <c r="BD1794" s="736"/>
      <c r="BE1794" s="767" t="s">
        <v>825</v>
      </c>
      <c r="BF1794" s="794" t="s">
        <v>858</v>
      </c>
      <c r="BG1794" s="746" t="s">
        <v>737</v>
      </c>
      <c r="BH1794" s="746"/>
      <c r="BI1794" s="747"/>
    </row>
    <row r="1795" spans="1:61" ht="75.75" customHeight="1">
      <c r="A1795" s="879">
        <v>860784487</v>
      </c>
      <c r="B1795" s="880">
        <v>86</v>
      </c>
      <c r="C1795" s="727" t="s">
        <v>1358</v>
      </c>
      <c r="D1795" s="727"/>
      <c r="E1795" s="728" t="s">
        <v>714</v>
      </c>
      <c r="F1795" s="728"/>
      <c r="G1795" s="727" t="s">
        <v>747</v>
      </c>
      <c r="H1795" s="727" t="s">
        <v>748</v>
      </c>
      <c r="I1795" s="730">
        <v>500</v>
      </c>
      <c r="J1795" s="727" t="s">
        <v>749</v>
      </c>
      <c r="K1795" s="939" t="s">
        <v>12912</v>
      </c>
      <c r="L1795" s="945">
        <v>860001791</v>
      </c>
      <c r="M1795" s="733" t="s">
        <v>12913</v>
      </c>
      <c r="N1795" s="769" t="s">
        <v>12914</v>
      </c>
      <c r="O1795" s="734" t="s">
        <v>12915</v>
      </c>
      <c r="P1795" s="734"/>
      <c r="Q1795" s="727"/>
      <c r="R1795" s="736">
        <v>86350</v>
      </c>
      <c r="S1795" s="734" t="s">
        <v>12916</v>
      </c>
      <c r="T1795" s="728" t="s">
        <v>2084</v>
      </c>
      <c r="U1795" s="737" t="s">
        <v>12917</v>
      </c>
      <c r="V1795" s="727"/>
      <c r="W1795" s="727"/>
      <c r="X1795" s="727"/>
      <c r="Y1795" s="727"/>
      <c r="Z1795" s="734" t="s">
        <v>12918</v>
      </c>
      <c r="AA1795" s="727"/>
      <c r="AB1795" s="734"/>
      <c r="AC1795" s="734"/>
      <c r="AD1795" s="734">
        <v>86350</v>
      </c>
      <c r="AE1795" s="734" t="s">
        <v>12916</v>
      </c>
      <c r="AF1795" s="734" t="s">
        <v>12918</v>
      </c>
      <c r="AG1795" s="727"/>
      <c r="AH1795" s="727"/>
      <c r="AI1795" s="727"/>
      <c r="AJ1795" s="727"/>
      <c r="AK1795" s="727"/>
      <c r="AL1795" s="727"/>
      <c r="AM1795" s="738"/>
      <c r="AN1795" s="738"/>
      <c r="AO1795" s="739"/>
      <c r="AP1795" s="691" t="s">
        <v>734</v>
      </c>
      <c r="AQ1795" s="781" t="s">
        <v>734</v>
      </c>
      <c r="AR1795" s="742" t="s">
        <v>748</v>
      </c>
      <c r="AS1795" s="781" t="s">
        <v>12919</v>
      </c>
      <c r="AT1795" s="781"/>
      <c r="AU1795" s="743">
        <v>43444</v>
      </c>
      <c r="AV1795" s="743">
        <v>45269</v>
      </c>
      <c r="AW1795" s="744">
        <v>86</v>
      </c>
      <c r="AX1795" s="940">
        <v>43444</v>
      </c>
      <c r="AY1795" s="781" t="s">
        <v>869</v>
      </c>
      <c r="AZ1795" s="781"/>
      <c r="BA1795" s="727"/>
      <c r="BB1795" s="727"/>
      <c r="BC1795" s="734"/>
      <c r="BD1795" s="734"/>
      <c r="BE1795" s="798" t="s">
        <v>1358</v>
      </c>
      <c r="BF1795" s="723" t="s">
        <v>738</v>
      </c>
      <c r="BG1795" s="746" t="s">
        <v>737</v>
      </c>
      <c r="BH1795" s="746"/>
      <c r="BI1795" s="747"/>
    </row>
    <row r="1796" spans="1:61" ht="40.15" customHeight="1">
      <c r="A1796" s="749">
        <v>640780573</v>
      </c>
      <c r="B1796" s="750">
        <v>64</v>
      </c>
      <c r="C1796" s="751" t="s">
        <v>745</v>
      </c>
      <c r="D1796" s="752"/>
      <c r="E1796" s="753" t="s">
        <v>746</v>
      </c>
      <c r="F1796" s="752"/>
      <c r="G1796" s="736" t="s">
        <v>747</v>
      </c>
      <c r="H1796" s="754" t="s">
        <v>748</v>
      </c>
      <c r="I1796" s="755">
        <v>500</v>
      </c>
      <c r="J1796" s="756" t="s">
        <v>749</v>
      </c>
      <c r="K1796" s="778" t="s">
        <v>12920</v>
      </c>
      <c r="L1796" s="758">
        <v>640014692</v>
      </c>
      <c r="M1796" s="733" t="s">
        <v>12921</v>
      </c>
      <c r="N1796" s="769" t="s">
        <v>12922</v>
      </c>
      <c r="O1796" s="734" t="s">
        <v>12923</v>
      </c>
      <c r="P1796" s="760"/>
      <c r="Q1796" s="736"/>
      <c r="R1796" s="736">
        <v>64250</v>
      </c>
      <c r="S1796" s="761" t="s">
        <v>790</v>
      </c>
      <c r="T1796" s="728" t="s">
        <v>2084</v>
      </c>
      <c r="U1796" s="737" t="s">
        <v>12924</v>
      </c>
      <c r="V1796" s="736" t="s">
        <v>6452</v>
      </c>
      <c r="W1796" s="736" t="s">
        <v>12925</v>
      </c>
      <c r="X1796" s="736" t="s">
        <v>4322</v>
      </c>
      <c r="Y1796" s="736" t="s">
        <v>727</v>
      </c>
      <c r="Z1796" s="736" t="s">
        <v>12926</v>
      </c>
      <c r="AA1796" s="736"/>
      <c r="AB1796" s="734"/>
      <c r="AC1796" s="736"/>
      <c r="AD1796" s="736">
        <v>64250</v>
      </c>
      <c r="AE1796" s="734" t="s">
        <v>790</v>
      </c>
      <c r="AF1796" s="736" t="s">
        <v>12926</v>
      </c>
      <c r="AG1796" s="736"/>
      <c r="AH1796" s="736"/>
      <c r="AI1796" s="736"/>
      <c r="AJ1796" s="736"/>
      <c r="AK1796" s="736"/>
      <c r="AL1796" s="736"/>
      <c r="AM1796" s="763"/>
      <c r="AN1796" s="738"/>
      <c r="AO1796" s="764"/>
      <c r="AP1796" s="691" t="s">
        <v>734</v>
      </c>
      <c r="AQ1796" s="742" t="s">
        <v>734</v>
      </c>
      <c r="AR1796" s="742" t="s">
        <v>748</v>
      </c>
      <c r="AS1796" s="775" t="s">
        <v>12927</v>
      </c>
      <c r="AT1796" s="742"/>
      <c r="AU1796" s="743">
        <v>44562</v>
      </c>
      <c r="AV1796" s="743">
        <v>46387</v>
      </c>
      <c r="AW1796" s="744" t="s">
        <v>764</v>
      </c>
      <c r="AX1796" s="743">
        <v>44561</v>
      </c>
      <c r="AY1796" s="742" t="s">
        <v>869</v>
      </c>
      <c r="AZ1796" s="775"/>
      <c r="BA1796" s="734"/>
      <c r="BB1796" s="736"/>
      <c r="BC1796" s="736"/>
      <c r="BD1796" s="736"/>
      <c r="BE1796" s="767" t="s">
        <v>765</v>
      </c>
      <c r="BF1796" s="794" t="s">
        <v>766</v>
      </c>
      <c r="BG1796" s="746" t="s">
        <v>737</v>
      </c>
      <c r="BH1796" s="746"/>
      <c r="BI1796" s="747"/>
    </row>
    <row r="1797" spans="1:61" ht="40.15" customHeight="1">
      <c r="A1797" s="749">
        <v>330020819</v>
      </c>
      <c r="B1797" s="825">
        <v>33</v>
      </c>
      <c r="C1797" s="727" t="s">
        <v>926</v>
      </c>
      <c r="D1797" s="727"/>
      <c r="E1797" s="753" t="s">
        <v>1055</v>
      </c>
      <c r="F1797" s="826"/>
      <c r="G1797" s="736" t="s">
        <v>747</v>
      </c>
      <c r="H1797" s="754" t="s">
        <v>748</v>
      </c>
      <c r="I1797" s="755">
        <v>500</v>
      </c>
      <c r="J1797" s="756" t="s">
        <v>749</v>
      </c>
      <c r="K1797" s="778" t="s">
        <v>12928</v>
      </c>
      <c r="L1797" s="758">
        <v>330020769</v>
      </c>
      <c r="M1797" s="733" t="s">
        <v>12929</v>
      </c>
      <c r="N1797" s="769" t="s">
        <v>12929</v>
      </c>
      <c r="O1797" s="734" t="s">
        <v>12930</v>
      </c>
      <c r="P1797" s="760"/>
      <c r="Q1797" s="736"/>
      <c r="R1797" s="736">
        <v>33450</v>
      </c>
      <c r="S1797" s="761" t="s">
        <v>4639</v>
      </c>
      <c r="T1797" s="728" t="s">
        <v>2084</v>
      </c>
      <c r="U1797" s="737" t="s">
        <v>12931</v>
      </c>
      <c r="V1797" s="736"/>
      <c r="W1797" s="736"/>
      <c r="X1797" s="736"/>
      <c r="Y1797" s="736"/>
      <c r="Z1797" s="736" t="s">
        <v>12932</v>
      </c>
      <c r="AA1797" s="736"/>
      <c r="AB1797" s="734" t="s">
        <v>12930</v>
      </c>
      <c r="AC1797" s="736"/>
      <c r="AD1797" s="736">
        <v>33450</v>
      </c>
      <c r="AE1797" s="734" t="s">
        <v>4642</v>
      </c>
      <c r="AF1797" s="736"/>
      <c r="AG1797" s="736"/>
      <c r="AH1797" s="736"/>
      <c r="AI1797" s="736"/>
      <c r="AJ1797" s="736"/>
      <c r="AK1797" s="736"/>
      <c r="AL1797" s="736"/>
      <c r="AM1797" s="763"/>
      <c r="AN1797" s="738"/>
      <c r="AO1797" s="739"/>
      <c r="AP1797" s="691" t="s">
        <v>734</v>
      </c>
      <c r="AQ1797" s="742" t="s">
        <v>734</v>
      </c>
      <c r="AR1797" s="742" t="s">
        <v>748</v>
      </c>
      <c r="AS1797" s="775" t="s">
        <v>12933</v>
      </c>
      <c r="AT1797" s="742"/>
      <c r="AU1797" s="743">
        <v>43921</v>
      </c>
      <c r="AV1797" s="743">
        <v>45746</v>
      </c>
      <c r="AW1797" s="744" t="s">
        <v>1929</v>
      </c>
      <c r="AX1797" s="743">
        <v>43921</v>
      </c>
      <c r="AY1797" s="742" t="s">
        <v>869</v>
      </c>
      <c r="AZ1797" s="775" t="s">
        <v>734</v>
      </c>
      <c r="BA1797" s="734"/>
      <c r="BB1797" s="736"/>
      <c r="BC1797" s="736"/>
      <c r="BD1797" s="736"/>
      <c r="BE1797" s="767" t="s">
        <v>2179</v>
      </c>
      <c r="BF1797" s="753" t="s">
        <v>10544</v>
      </c>
      <c r="BG1797" s="746" t="s">
        <v>737</v>
      </c>
      <c r="BH1797" s="746"/>
      <c r="BI1797" s="747"/>
    </row>
    <row r="1798" spans="1:61" ht="40.15" customHeight="1">
      <c r="A1798" s="749">
        <v>330799081</v>
      </c>
      <c r="B1798" s="825">
        <v>33</v>
      </c>
      <c r="C1798" s="751" t="s">
        <v>1277</v>
      </c>
      <c r="D1798" s="752"/>
      <c r="E1798" s="753" t="s">
        <v>1055</v>
      </c>
      <c r="F1798" s="826"/>
      <c r="G1798" s="736" t="s">
        <v>747</v>
      </c>
      <c r="H1798" s="754" t="s">
        <v>748</v>
      </c>
      <c r="I1798" s="755">
        <v>500</v>
      </c>
      <c r="J1798" s="756" t="s">
        <v>749</v>
      </c>
      <c r="K1798" s="757" t="s">
        <v>12934</v>
      </c>
      <c r="L1798" s="758">
        <v>330005836</v>
      </c>
      <c r="M1798" s="733" t="s">
        <v>12935</v>
      </c>
      <c r="N1798" s="769" t="s">
        <v>12935</v>
      </c>
      <c r="O1798" s="734" t="s">
        <v>12936</v>
      </c>
      <c r="P1798" s="760"/>
      <c r="Q1798" s="736"/>
      <c r="R1798" s="736">
        <v>33127</v>
      </c>
      <c r="S1798" s="761" t="s">
        <v>12937</v>
      </c>
      <c r="T1798" s="728" t="s">
        <v>2084</v>
      </c>
      <c r="U1798" s="737" t="s">
        <v>12938</v>
      </c>
      <c r="V1798" s="736"/>
      <c r="W1798" s="736"/>
      <c r="X1798" s="736"/>
      <c r="Y1798" s="736"/>
      <c r="Z1798" s="736" t="s">
        <v>12939</v>
      </c>
      <c r="AA1798" s="736"/>
      <c r="AB1798" s="734" t="s">
        <v>12936</v>
      </c>
      <c r="AC1798" s="736"/>
      <c r="AD1798" s="736">
        <v>33127</v>
      </c>
      <c r="AE1798" s="734" t="s">
        <v>12940</v>
      </c>
      <c r="AF1798" s="736" t="s">
        <v>12939</v>
      </c>
      <c r="AG1798" s="736"/>
      <c r="AH1798" s="736"/>
      <c r="AI1798" s="736"/>
      <c r="AJ1798" s="736"/>
      <c r="AK1798" s="736"/>
      <c r="AL1798" s="736"/>
      <c r="AM1798" s="763"/>
      <c r="AN1798" s="738"/>
      <c r="AO1798" s="764"/>
      <c r="AP1798" s="691" t="s">
        <v>734</v>
      </c>
      <c r="AQ1798" s="691" t="s">
        <v>737</v>
      </c>
      <c r="AR1798" s="691"/>
      <c r="AS1798" s="752"/>
      <c r="AT1798" s="691"/>
      <c r="AU1798" s="765" t="s">
        <v>763</v>
      </c>
      <c r="AV1798" s="765" t="s">
        <v>763</v>
      </c>
      <c r="AW1798" s="766" t="s">
        <v>763</v>
      </c>
      <c r="AX1798" s="765"/>
      <c r="AY1798" s="691"/>
      <c r="AZ1798" s="752"/>
      <c r="BA1798" s="734"/>
      <c r="BB1798" s="994" t="s">
        <v>12941</v>
      </c>
      <c r="BC1798" s="736"/>
      <c r="BD1798" s="736"/>
      <c r="BE1798" s="767" t="s">
        <v>825</v>
      </c>
      <c r="BF1798" s="753" t="s">
        <v>1070</v>
      </c>
      <c r="BG1798" s="746" t="s">
        <v>737</v>
      </c>
      <c r="BH1798" s="746"/>
      <c r="BI1798" s="747"/>
    </row>
    <row r="1799" spans="1:61" ht="45" customHeight="1">
      <c r="A1799" s="875">
        <v>860008549</v>
      </c>
      <c r="B1799" s="876">
        <v>86</v>
      </c>
      <c r="C1799" s="727" t="s">
        <v>713</v>
      </c>
      <c r="D1799" s="727"/>
      <c r="E1799" s="728" t="s">
        <v>714</v>
      </c>
      <c r="F1799" s="728"/>
      <c r="G1799" s="798" t="s">
        <v>747</v>
      </c>
      <c r="H1799" s="798" t="s">
        <v>748</v>
      </c>
      <c r="I1799" s="730">
        <v>500</v>
      </c>
      <c r="J1799" s="727" t="s">
        <v>749</v>
      </c>
      <c r="K1799" s="878" t="s">
        <v>12942</v>
      </c>
      <c r="L1799" s="877">
        <v>860008499</v>
      </c>
      <c r="M1799" s="733" t="s">
        <v>12943</v>
      </c>
      <c r="N1799" s="807" t="s">
        <v>12944</v>
      </c>
      <c r="O1799" s="734" t="s">
        <v>12945</v>
      </c>
      <c r="P1799" s="734"/>
      <c r="Q1799" s="798"/>
      <c r="R1799" s="736">
        <v>86580</v>
      </c>
      <c r="S1799" s="734" t="s">
        <v>10931</v>
      </c>
      <c r="T1799" s="728" t="s">
        <v>2084</v>
      </c>
      <c r="U1799" s="737" t="s">
        <v>12946</v>
      </c>
      <c r="V1799" s="798"/>
      <c r="W1799" s="798"/>
      <c r="X1799" s="798"/>
      <c r="Y1799" s="798"/>
      <c r="Z1799" s="734" t="s">
        <v>12947</v>
      </c>
      <c r="AA1799" s="798"/>
      <c r="AB1799" s="734" t="s">
        <v>12948</v>
      </c>
      <c r="AC1799" s="734"/>
      <c r="AD1799" s="734">
        <v>86580</v>
      </c>
      <c r="AE1799" s="734" t="s">
        <v>10931</v>
      </c>
      <c r="AF1799" s="734" t="s">
        <v>12949</v>
      </c>
      <c r="AG1799" s="798"/>
      <c r="AH1799" s="798"/>
      <c r="AI1799" s="798"/>
      <c r="AJ1799" s="798"/>
      <c r="AK1799" s="798"/>
      <c r="AL1799" s="798"/>
      <c r="AM1799" s="738"/>
      <c r="AN1799" s="738"/>
      <c r="AO1799" s="739"/>
      <c r="AP1799" s="691" t="s">
        <v>734</v>
      </c>
      <c r="AQ1799" s="810" t="s">
        <v>734</v>
      </c>
      <c r="AR1799" s="742" t="s">
        <v>748</v>
      </c>
      <c r="AS1799" s="810" t="s">
        <v>12950</v>
      </c>
      <c r="AT1799" s="810"/>
      <c r="AU1799" s="743">
        <v>45009</v>
      </c>
      <c r="AV1799" s="743">
        <v>46835</v>
      </c>
      <c r="AW1799" s="744">
        <v>86</v>
      </c>
      <c r="AX1799" s="811">
        <v>45009</v>
      </c>
      <c r="AY1799" s="810" t="s">
        <v>12951</v>
      </c>
      <c r="AZ1799" s="811"/>
      <c r="BA1799" s="734"/>
      <c r="BB1799" s="734"/>
      <c r="BC1799" s="734"/>
      <c r="BD1799" s="734"/>
      <c r="BE1799" s="798" t="s">
        <v>1358</v>
      </c>
      <c r="BF1799" s="723" t="s">
        <v>738</v>
      </c>
      <c r="BG1799" s="746" t="s">
        <v>737</v>
      </c>
      <c r="BH1799" s="746"/>
      <c r="BI1799" s="747"/>
    </row>
    <row r="1800" spans="1:61" ht="40.15" customHeight="1">
      <c r="A1800" s="875">
        <v>860013515</v>
      </c>
      <c r="B1800" s="876">
        <v>86</v>
      </c>
      <c r="C1800" s="727" t="s">
        <v>713</v>
      </c>
      <c r="D1800" s="727"/>
      <c r="E1800" s="728" t="s">
        <v>714</v>
      </c>
      <c r="F1800" s="728"/>
      <c r="G1800" s="798" t="s">
        <v>747</v>
      </c>
      <c r="H1800" s="798" t="s">
        <v>748</v>
      </c>
      <c r="I1800" s="730">
        <v>500</v>
      </c>
      <c r="J1800" s="727" t="s">
        <v>749</v>
      </c>
      <c r="K1800" s="807" t="s">
        <v>12952</v>
      </c>
      <c r="L1800" s="877">
        <v>860014554</v>
      </c>
      <c r="M1800" s="733" t="s">
        <v>12953</v>
      </c>
      <c r="N1800" s="807" t="s">
        <v>12944</v>
      </c>
      <c r="O1800" s="734"/>
      <c r="P1800" s="734"/>
      <c r="Q1800" s="798"/>
      <c r="R1800" s="736">
        <v>86190</v>
      </c>
      <c r="S1800" s="734" t="s">
        <v>12954</v>
      </c>
      <c r="T1800" s="728" t="s">
        <v>2084</v>
      </c>
      <c r="U1800" s="737" t="s">
        <v>12955</v>
      </c>
      <c r="V1800" s="798"/>
      <c r="W1800" s="798"/>
      <c r="X1800" s="798"/>
      <c r="Y1800" s="798"/>
      <c r="Z1800" s="734" t="s">
        <v>12956</v>
      </c>
      <c r="AA1800" s="798"/>
      <c r="AB1800" s="734" t="s">
        <v>12957</v>
      </c>
      <c r="AC1800" s="734"/>
      <c r="AD1800" s="734">
        <v>86190</v>
      </c>
      <c r="AE1800" s="734" t="s">
        <v>12954</v>
      </c>
      <c r="AF1800" s="734"/>
      <c r="AG1800" s="798"/>
      <c r="AH1800" s="798"/>
      <c r="AI1800" s="798"/>
      <c r="AJ1800" s="798"/>
      <c r="AK1800" s="798"/>
      <c r="AL1800" s="798"/>
      <c r="AM1800" s="738"/>
      <c r="AN1800" s="738"/>
      <c r="AO1800" s="739">
        <v>42835</v>
      </c>
      <c r="AP1800" s="691" t="s">
        <v>1409</v>
      </c>
      <c r="AQ1800" s="810" t="s">
        <v>734</v>
      </c>
      <c r="AR1800" s="742" t="s">
        <v>748</v>
      </c>
      <c r="AS1800" s="810" t="s">
        <v>12950</v>
      </c>
      <c r="AT1800" s="810"/>
      <c r="AU1800" s="743">
        <v>45009</v>
      </c>
      <c r="AV1800" s="743">
        <v>46835</v>
      </c>
      <c r="AW1800" s="744">
        <v>86</v>
      </c>
      <c r="AX1800" s="811">
        <v>45009</v>
      </c>
      <c r="AY1800" s="810" t="s">
        <v>12951</v>
      </c>
      <c r="AZ1800" s="811"/>
      <c r="BA1800" s="734" t="s">
        <v>12958</v>
      </c>
      <c r="BB1800" s="734"/>
      <c r="BC1800" s="734"/>
      <c r="BD1800" s="734"/>
      <c r="BE1800" s="798" t="s">
        <v>1358</v>
      </c>
      <c r="BF1800" s="723" t="s">
        <v>738</v>
      </c>
      <c r="BG1800" s="746" t="s">
        <v>737</v>
      </c>
      <c r="BH1800" s="746"/>
      <c r="BI1800" s="747"/>
    </row>
    <row r="1801" spans="1:61" ht="40.15" customHeight="1">
      <c r="A1801" s="749">
        <v>330800327</v>
      </c>
      <c r="B1801" s="825">
        <v>33</v>
      </c>
      <c r="C1801" s="751" t="s">
        <v>857</v>
      </c>
      <c r="D1801" s="752"/>
      <c r="E1801" s="727" t="s">
        <v>1411</v>
      </c>
      <c r="F1801" s="752"/>
      <c r="G1801" s="736" t="s">
        <v>747</v>
      </c>
      <c r="H1801" s="754" t="s">
        <v>748</v>
      </c>
      <c r="I1801" s="755">
        <v>500</v>
      </c>
      <c r="J1801" s="756" t="s">
        <v>749</v>
      </c>
      <c r="K1801" s="778" t="s">
        <v>12959</v>
      </c>
      <c r="L1801" s="758">
        <v>330006362</v>
      </c>
      <c r="M1801" s="733" t="s">
        <v>12960</v>
      </c>
      <c r="N1801" s="769" t="s">
        <v>12960</v>
      </c>
      <c r="O1801" s="734" t="s">
        <v>12961</v>
      </c>
      <c r="P1801" s="760"/>
      <c r="Q1801" s="736"/>
      <c r="R1801" s="736">
        <v>33240</v>
      </c>
      <c r="S1801" s="761" t="s">
        <v>12962</v>
      </c>
      <c r="T1801" s="728" t="s">
        <v>2084</v>
      </c>
      <c r="U1801" s="737" t="s">
        <v>12963</v>
      </c>
      <c r="V1801" s="736"/>
      <c r="W1801" s="736"/>
      <c r="X1801" s="736"/>
      <c r="Y1801" s="736"/>
      <c r="Z1801" s="736" t="s">
        <v>12964</v>
      </c>
      <c r="AA1801" s="736"/>
      <c r="AB1801" s="734" t="s">
        <v>12965</v>
      </c>
      <c r="AC1801" s="736"/>
      <c r="AD1801" s="736">
        <v>33240</v>
      </c>
      <c r="AE1801" s="734" t="s">
        <v>12962</v>
      </c>
      <c r="AF1801" s="736"/>
      <c r="AG1801" s="736"/>
      <c r="AH1801" s="736"/>
      <c r="AI1801" s="736"/>
      <c r="AJ1801" s="734"/>
      <c r="AK1801" s="736"/>
      <c r="AL1801" s="736"/>
      <c r="AM1801" s="763"/>
      <c r="AN1801" s="738"/>
      <c r="AO1801" s="739"/>
      <c r="AP1801" s="936" t="s">
        <v>734</v>
      </c>
      <c r="AQ1801" s="822" t="s">
        <v>734</v>
      </c>
      <c r="AR1801" s="742" t="s">
        <v>748</v>
      </c>
      <c r="AS1801" s="775" t="s">
        <v>12966</v>
      </c>
      <c r="AT1801" s="742"/>
      <c r="AU1801" s="743">
        <v>43342</v>
      </c>
      <c r="AV1801" s="743">
        <v>45167</v>
      </c>
      <c r="AW1801" s="744">
        <v>33</v>
      </c>
      <c r="AX1801" s="743">
        <v>43342</v>
      </c>
      <c r="AY1801" s="742" t="s">
        <v>869</v>
      </c>
      <c r="AZ1801" s="743" t="s">
        <v>734</v>
      </c>
      <c r="BA1801" s="734"/>
      <c r="BB1801" s="736"/>
      <c r="BC1801" s="736"/>
      <c r="BD1801" s="736"/>
      <c r="BE1801" s="767" t="s">
        <v>825</v>
      </c>
      <c r="BF1801" s="794" t="s">
        <v>858</v>
      </c>
      <c r="BG1801" s="746" t="s">
        <v>737</v>
      </c>
      <c r="BH1801" s="746"/>
      <c r="BI1801" s="747"/>
    </row>
    <row r="1802" spans="1:61" ht="40.15" customHeight="1">
      <c r="A1802" s="749">
        <v>330798588</v>
      </c>
      <c r="B1802" s="825">
        <v>33</v>
      </c>
      <c r="C1802" s="751" t="s">
        <v>857</v>
      </c>
      <c r="D1802" s="752"/>
      <c r="E1802" s="727" t="s">
        <v>1411</v>
      </c>
      <c r="F1802" s="899"/>
      <c r="G1802" s="736" t="s">
        <v>747</v>
      </c>
      <c r="H1802" s="754" t="s">
        <v>748</v>
      </c>
      <c r="I1802" s="755">
        <v>500</v>
      </c>
      <c r="J1802" s="756" t="s">
        <v>749</v>
      </c>
      <c r="K1802" s="757" t="s">
        <v>12967</v>
      </c>
      <c r="L1802" s="758">
        <v>330005653</v>
      </c>
      <c r="M1802" s="733" t="s">
        <v>12968</v>
      </c>
      <c r="N1802" s="769" t="s">
        <v>12968</v>
      </c>
      <c r="O1802" s="734" t="s">
        <v>12969</v>
      </c>
      <c r="P1802" s="760"/>
      <c r="Q1802" s="736"/>
      <c r="R1802" s="736">
        <v>33140</v>
      </c>
      <c r="S1802" s="761" t="s">
        <v>3255</v>
      </c>
      <c r="T1802" s="728" t="s">
        <v>2084</v>
      </c>
      <c r="U1802" s="737" t="s">
        <v>12970</v>
      </c>
      <c r="V1802" s="736"/>
      <c r="W1802" s="736"/>
      <c r="X1802" s="736"/>
      <c r="Y1802" s="736"/>
      <c r="Z1802" s="736" t="s">
        <v>12971</v>
      </c>
      <c r="AA1802" s="736"/>
      <c r="AB1802" s="734" t="s">
        <v>12972</v>
      </c>
      <c r="AC1802" s="736"/>
      <c r="AD1802" s="736">
        <v>33140</v>
      </c>
      <c r="AE1802" s="734" t="s">
        <v>3255</v>
      </c>
      <c r="AF1802" s="736" t="s">
        <v>12973</v>
      </c>
      <c r="AG1802" s="736"/>
      <c r="AH1802" s="736"/>
      <c r="AI1802" s="736"/>
      <c r="AJ1802" s="736"/>
      <c r="AK1802" s="736"/>
      <c r="AL1802" s="736"/>
      <c r="AM1802" s="763"/>
      <c r="AN1802" s="738"/>
      <c r="AO1802" s="764"/>
      <c r="AP1802" s="691" t="s">
        <v>734</v>
      </c>
      <c r="AQ1802" s="691" t="s">
        <v>737</v>
      </c>
      <c r="AR1802" s="691"/>
      <c r="AS1802" s="752"/>
      <c r="AT1802" s="691"/>
      <c r="AU1802" s="765" t="s">
        <v>763</v>
      </c>
      <c r="AV1802" s="765" t="s">
        <v>763</v>
      </c>
      <c r="AW1802" s="766" t="s">
        <v>763</v>
      </c>
      <c r="AX1802" s="765"/>
      <c r="AY1802" s="691"/>
      <c r="AZ1802" s="752"/>
      <c r="BA1802" s="734"/>
      <c r="BB1802" s="736"/>
      <c r="BC1802" s="736"/>
      <c r="BD1802" s="736"/>
      <c r="BE1802" s="776" t="s">
        <v>3531</v>
      </c>
      <c r="BF1802" s="753" t="s">
        <v>1942</v>
      </c>
      <c r="BG1802" s="746" t="s">
        <v>737</v>
      </c>
      <c r="BH1802" s="746"/>
      <c r="BI1802" s="747"/>
    </row>
    <row r="1803" spans="1:61" ht="52.9" customHeight="1">
      <c r="A1803" s="846">
        <v>170009542</v>
      </c>
      <c r="B1803" s="834">
        <v>17</v>
      </c>
      <c r="C1803" s="734" t="s">
        <v>1524</v>
      </c>
      <c r="D1803" s="753"/>
      <c r="E1803" s="753" t="s">
        <v>1035</v>
      </c>
      <c r="F1803" s="785"/>
      <c r="G1803" s="754" t="s">
        <v>747</v>
      </c>
      <c r="H1803" s="754" t="s">
        <v>748</v>
      </c>
      <c r="I1803" s="847">
        <v>500</v>
      </c>
      <c r="J1803" s="843" t="s">
        <v>749</v>
      </c>
      <c r="K1803" s="848" t="s">
        <v>12974</v>
      </c>
      <c r="L1803" s="786">
        <v>170009534</v>
      </c>
      <c r="M1803" s="733" t="s">
        <v>12975</v>
      </c>
      <c r="N1803" s="769" t="s">
        <v>12976</v>
      </c>
      <c r="O1803" s="734" t="s">
        <v>12977</v>
      </c>
      <c r="P1803" s="734"/>
      <c r="Q1803" s="760"/>
      <c r="R1803" s="736">
        <v>17100</v>
      </c>
      <c r="S1803" s="760" t="s">
        <v>12978</v>
      </c>
      <c r="T1803" s="728" t="s">
        <v>2084</v>
      </c>
      <c r="U1803" s="737" t="s">
        <v>12979</v>
      </c>
      <c r="V1803" s="736"/>
      <c r="W1803" s="734"/>
      <c r="X1803" s="736"/>
      <c r="Y1803" s="736"/>
      <c r="Z1803" s="736" t="s">
        <v>12980</v>
      </c>
      <c r="AA1803" s="736"/>
      <c r="AB1803" s="734" t="s">
        <v>12977</v>
      </c>
      <c r="AC1803" s="736"/>
      <c r="AD1803" s="736">
        <v>17100</v>
      </c>
      <c r="AE1803" s="734" t="s">
        <v>12978</v>
      </c>
      <c r="AF1803" s="736"/>
      <c r="AG1803" s="734"/>
      <c r="AH1803" s="734"/>
      <c r="AI1803" s="734"/>
      <c r="AJ1803" s="734"/>
      <c r="AK1803" s="734"/>
      <c r="AL1803" s="734"/>
      <c r="AM1803" s="763"/>
      <c r="AN1803" s="738"/>
      <c r="AO1803" s="858"/>
      <c r="AP1803" s="691" t="s">
        <v>734</v>
      </c>
      <c r="AQ1803" s="775" t="s">
        <v>734</v>
      </c>
      <c r="AR1803" s="742" t="s">
        <v>748</v>
      </c>
      <c r="AS1803" s="775" t="s">
        <v>12981</v>
      </c>
      <c r="AT1803" s="742"/>
      <c r="AU1803" s="743">
        <v>44197</v>
      </c>
      <c r="AV1803" s="743">
        <v>46022</v>
      </c>
      <c r="AW1803" s="744">
        <v>17</v>
      </c>
      <c r="AX1803" s="743">
        <v>44740</v>
      </c>
      <c r="AY1803" s="712" t="s">
        <v>869</v>
      </c>
      <c r="AZ1803" s="775" t="s">
        <v>734</v>
      </c>
      <c r="BA1803" s="791"/>
      <c r="BB1803" s="793"/>
      <c r="BC1803" s="793" t="s">
        <v>1713</v>
      </c>
      <c r="BD1803" s="793"/>
      <c r="BE1803" s="734" t="s">
        <v>8643</v>
      </c>
      <c r="BF1803" s="753" t="s">
        <v>2095</v>
      </c>
      <c r="BG1803" s="746" t="s">
        <v>737</v>
      </c>
      <c r="BH1803" s="746"/>
      <c r="BI1803" s="747"/>
    </row>
    <row r="1804" spans="1:61" ht="90" customHeight="1">
      <c r="A1804" s="749">
        <v>240008755</v>
      </c>
      <c r="B1804" s="840">
        <v>24</v>
      </c>
      <c r="C1804" s="751" t="s">
        <v>1434</v>
      </c>
      <c r="D1804" s="920"/>
      <c r="E1804" s="791" t="s">
        <v>4529</v>
      </c>
      <c r="F1804" s="753" t="s">
        <v>1594</v>
      </c>
      <c r="G1804" s="736" t="s">
        <v>747</v>
      </c>
      <c r="H1804" s="754" t="s">
        <v>748</v>
      </c>
      <c r="I1804" s="755">
        <v>500</v>
      </c>
      <c r="J1804" s="756" t="s">
        <v>749</v>
      </c>
      <c r="K1804" s="778" t="s">
        <v>12982</v>
      </c>
      <c r="L1804" s="758">
        <v>240002428</v>
      </c>
      <c r="M1804" s="733" t="s">
        <v>12983</v>
      </c>
      <c r="N1804" s="769" t="s">
        <v>12983</v>
      </c>
      <c r="O1804" s="734" t="s">
        <v>12984</v>
      </c>
      <c r="P1804" s="734" t="s">
        <v>12985</v>
      </c>
      <c r="Q1804" s="736"/>
      <c r="R1804" s="736">
        <v>24430</v>
      </c>
      <c r="S1804" s="761" t="s">
        <v>12986</v>
      </c>
      <c r="T1804" s="728" t="s">
        <v>2084</v>
      </c>
      <c r="U1804" s="737" t="s">
        <v>12987</v>
      </c>
      <c r="V1804" s="736"/>
      <c r="W1804" s="736"/>
      <c r="X1804" s="736"/>
      <c r="Y1804" s="736"/>
      <c r="Z1804" s="736" t="s">
        <v>12988</v>
      </c>
      <c r="AA1804" s="736"/>
      <c r="AB1804" s="734" t="s">
        <v>12984</v>
      </c>
      <c r="AC1804" s="736" t="s">
        <v>12985</v>
      </c>
      <c r="AD1804" s="736">
        <v>24430</v>
      </c>
      <c r="AE1804" s="734" t="s">
        <v>12986</v>
      </c>
      <c r="AF1804" s="736" t="s">
        <v>12988</v>
      </c>
      <c r="AG1804" s="736"/>
      <c r="AH1804" s="736"/>
      <c r="AI1804" s="736"/>
      <c r="AJ1804" s="734"/>
      <c r="AK1804" s="736"/>
      <c r="AL1804" s="736"/>
      <c r="AM1804" s="763"/>
      <c r="AN1804" s="738"/>
      <c r="AO1804" s="739"/>
      <c r="AP1804" s="936" t="s">
        <v>734</v>
      </c>
      <c r="AQ1804" s="822" t="s">
        <v>734</v>
      </c>
      <c r="AR1804" s="742" t="s">
        <v>748</v>
      </c>
      <c r="AS1804" s="742" t="s">
        <v>12989</v>
      </c>
      <c r="AT1804" s="822" t="s">
        <v>12990</v>
      </c>
      <c r="AU1804" s="743">
        <v>45292</v>
      </c>
      <c r="AV1804" s="743">
        <v>47118</v>
      </c>
      <c r="AW1804" s="744">
        <v>24</v>
      </c>
      <c r="AX1804" s="743">
        <v>45289</v>
      </c>
      <c r="AY1804" s="742" t="s">
        <v>869</v>
      </c>
      <c r="AZ1804" s="743" t="s">
        <v>734</v>
      </c>
      <c r="BA1804" s="734"/>
      <c r="BB1804" s="736"/>
      <c r="BC1804" s="736"/>
      <c r="BD1804" s="736"/>
      <c r="BE1804" s="864" t="s">
        <v>800</v>
      </c>
      <c r="BF1804" s="794" t="s">
        <v>1610</v>
      </c>
      <c r="BG1804" s="746" t="s">
        <v>737</v>
      </c>
      <c r="BH1804" s="746"/>
      <c r="BI1804" s="747"/>
    </row>
    <row r="1805" spans="1:61" ht="40.15" customHeight="1">
      <c r="A1805" s="879">
        <v>860009679</v>
      </c>
      <c r="B1805" s="880">
        <v>86</v>
      </c>
      <c r="C1805" s="727" t="s">
        <v>713</v>
      </c>
      <c r="D1805" s="727"/>
      <c r="E1805" s="728" t="s">
        <v>714</v>
      </c>
      <c r="F1805" s="728"/>
      <c r="G1805" s="727" t="s">
        <v>747</v>
      </c>
      <c r="H1805" s="727" t="s">
        <v>748</v>
      </c>
      <c r="I1805" s="730">
        <v>500</v>
      </c>
      <c r="J1805" s="727" t="s">
        <v>749</v>
      </c>
      <c r="K1805" s="881" t="s">
        <v>12991</v>
      </c>
      <c r="L1805" s="945">
        <v>860009638</v>
      </c>
      <c r="M1805" s="733" t="s">
        <v>12992</v>
      </c>
      <c r="N1805" s="769" t="s">
        <v>12993</v>
      </c>
      <c r="O1805" s="734" t="s">
        <v>12994</v>
      </c>
      <c r="P1805" s="734"/>
      <c r="Q1805" s="727"/>
      <c r="R1805" s="736">
        <v>86190</v>
      </c>
      <c r="S1805" s="734" t="s">
        <v>12995</v>
      </c>
      <c r="T1805" s="728" t="s">
        <v>2084</v>
      </c>
      <c r="U1805" s="737" t="s">
        <v>12996</v>
      </c>
      <c r="V1805" s="727"/>
      <c r="W1805" s="727"/>
      <c r="X1805" s="727"/>
      <c r="Y1805" s="727" t="s">
        <v>954</v>
      </c>
      <c r="Z1805" s="734" t="s">
        <v>12997</v>
      </c>
      <c r="AA1805" s="727"/>
      <c r="AB1805" s="734" t="s">
        <v>12998</v>
      </c>
      <c r="AC1805" s="734"/>
      <c r="AD1805" s="734">
        <v>86190</v>
      </c>
      <c r="AE1805" s="734" t="s">
        <v>12995</v>
      </c>
      <c r="AF1805" s="734" t="s">
        <v>12997</v>
      </c>
      <c r="AG1805" s="727"/>
      <c r="AH1805" s="727"/>
      <c r="AI1805" s="727"/>
      <c r="AJ1805" s="727"/>
      <c r="AK1805" s="727"/>
      <c r="AL1805" s="727"/>
      <c r="AM1805" s="738"/>
      <c r="AN1805" s="738"/>
      <c r="AO1805" s="739"/>
      <c r="AP1805" s="691" t="s">
        <v>734</v>
      </c>
      <c r="AQ1805" s="789" t="s">
        <v>737</v>
      </c>
      <c r="AR1805" s="691"/>
      <c r="AS1805" s="789"/>
      <c r="AT1805" s="789"/>
      <c r="AU1805" s="765" t="s">
        <v>763</v>
      </c>
      <c r="AV1805" s="765" t="s">
        <v>763</v>
      </c>
      <c r="AW1805" s="766" t="s">
        <v>763</v>
      </c>
      <c r="AX1805" s="941"/>
      <c r="AY1805" s="789"/>
      <c r="AZ1805" s="789"/>
      <c r="BA1805" s="727"/>
      <c r="BB1805" s="727"/>
      <c r="BC1805" s="734"/>
      <c r="BD1805" s="734"/>
      <c r="BE1805" s="735" t="s">
        <v>713</v>
      </c>
      <c r="BF1805" s="723" t="s">
        <v>738</v>
      </c>
      <c r="BG1805" s="746" t="s">
        <v>737</v>
      </c>
      <c r="BH1805" s="746"/>
      <c r="BI1805" s="747"/>
    </row>
    <row r="1806" spans="1:61" ht="82.5" customHeight="1">
      <c r="A1806" s="795">
        <v>160004099</v>
      </c>
      <c r="B1806" s="742">
        <v>16</v>
      </c>
      <c r="C1806" s="727" t="s">
        <v>926</v>
      </c>
      <c r="D1806" s="727"/>
      <c r="E1806" s="797" t="s">
        <v>927</v>
      </c>
      <c r="F1806" s="727"/>
      <c r="G1806" s="734" t="s">
        <v>1744</v>
      </c>
      <c r="H1806" s="734" t="s">
        <v>748</v>
      </c>
      <c r="I1806" s="773">
        <v>500</v>
      </c>
      <c r="J1806" s="734" t="s">
        <v>12891</v>
      </c>
      <c r="K1806" s="769" t="s">
        <v>12999</v>
      </c>
      <c r="L1806" s="800">
        <v>160015384</v>
      </c>
      <c r="M1806" s="733" t="s">
        <v>13000</v>
      </c>
      <c r="N1806" s="769" t="s">
        <v>13000</v>
      </c>
      <c r="O1806" s="734" t="s">
        <v>13001</v>
      </c>
      <c r="P1806" s="734"/>
      <c r="Q1806" s="734"/>
      <c r="R1806" s="736">
        <v>16140</v>
      </c>
      <c r="S1806" s="734" t="s">
        <v>11894</v>
      </c>
      <c r="T1806" s="728" t="s">
        <v>2084</v>
      </c>
      <c r="U1806" s="737" t="s">
        <v>13002</v>
      </c>
      <c r="V1806" s="734"/>
      <c r="W1806" s="734"/>
      <c r="X1806" s="734"/>
      <c r="Y1806" s="734"/>
      <c r="Z1806" s="801">
        <v>545212241</v>
      </c>
      <c r="AA1806" s="801"/>
      <c r="AB1806" s="734" t="s">
        <v>13003</v>
      </c>
      <c r="AC1806" s="734"/>
      <c r="AD1806" s="734">
        <v>16140</v>
      </c>
      <c r="AE1806" s="734" t="s">
        <v>11894</v>
      </c>
      <c r="AF1806" s="734" t="s">
        <v>13004</v>
      </c>
      <c r="AG1806" s="734"/>
      <c r="AH1806" s="734"/>
      <c r="AI1806" s="734"/>
      <c r="AJ1806" s="734"/>
      <c r="AK1806" s="734"/>
      <c r="AL1806" s="734"/>
      <c r="AM1806" s="1034"/>
      <c r="AN1806" s="739" t="s">
        <v>4024</v>
      </c>
      <c r="AO1806" s="739">
        <v>45170</v>
      </c>
      <c r="AP1806" s="691" t="s">
        <v>734</v>
      </c>
      <c r="AQ1806" s="712" t="s">
        <v>734</v>
      </c>
      <c r="AR1806" s="742" t="s">
        <v>748</v>
      </c>
      <c r="AS1806" s="742" t="s">
        <v>13005</v>
      </c>
      <c r="AT1806" s="712"/>
      <c r="AU1806" s="743">
        <v>45170</v>
      </c>
      <c r="AV1806" s="743">
        <v>46996</v>
      </c>
      <c r="AW1806" s="744">
        <v>16</v>
      </c>
      <c r="AX1806" s="803">
        <v>45170</v>
      </c>
      <c r="AY1806" s="742" t="s">
        <v>13006</v>
      </c>
      <c r="AZ1806" s="742" t="s">
        <v>737</v>
      </c>
      <c r="BA1806" s="1125" t="s">
        <v>13007</v>
      </c>
      <c r="BB1806" s="734"/>
      <c r="BC1806" s="734"/>
      <c r="BD1806" s="734"/>
      <c r="BE1806" s="751"/>
      <c r="BF1806" s="797"/>
      <c r="BG1806" s="752" t="s">
        <v>737</v>
      </c>
      <c r="BH1806" s="752"/>
      <c r="BI1806" s="957"/>
    </row>
    <row r="1807" spans="1:61" ht="40.15" customHeight="1">
      <c r="A1807" s="795">
        <v>160004172</v>
      </c>
      <c r="B1807" s="742">
        <v>16</v>
      </c>
      <c r="C1807" s="727" t="s">
        <v>926</v>
      </c>
      <c r="D1807" s="727"/>
      <c r="E1807" s="797" t="s">
        <v>927</v>
      </c>
      <c r="F1807" s="798"/>
      <c r="G1807" s="791" t="s">
        <v>747</v>
      </c>
      <c r="H1807" s="791" t="s">
        <v>748</v>
      </c>
      <c r="I1807" s="773">
        <v>500</v>
      </c>
      <c r="J1807" s="734" t="s">
        <v>749</v>
      </c>
      <c r="K1807" s="769" t="s">
        <v>13008</v>
      </c>
      <c r="L1807" s="800">
        <v>160015384</v>
      </c>
      <c r="M1807" s="733" t="s">
        <v>13000</v>
      </c>
      <c r="N1807" s="769" t="s">
        <v>13000</v>
      </c>
      <c r="O1807" s="734" t="s">
        <v>13001</v>
      </c>
      <c r="P1807" s="734"/>
      <c r="Q1807" s="734"/>
      <c r="R1807" s="736">
        <v>16140</v>
      </c>
      <c r="S1807" s="734" t="s">
        <v>11894</v>
      </c>
      <c r="T1807" s="728" t="s">
        <v>2084</v>
      </c>
      <c r="U1807" s="737" t="s">
        <v>13009</v>
      </c>
      <c r="V1807" s="734" t="s">
        <v>724</v>
      </c>
      <c r="W1807" s="734" t="s">
        <v>13010</v>
      </c>
      <c r="X1807" s="734" t="s">
        <v>13011</v>
      </c>
      <c r="Y1807" s="734" t="s">
        <v>727</v>
      </c>
      <c r="Z1807" s="734" t="s">
        <v>13004</v>
      </c>
      <c r="AA1807" s="801" t="s">
        <v>13012</v>
      </c>
      <c r="AB1807" s="734" t="s">
        <v>13003</v>
      </c>
      <c r="AC1807" s="734"/>
      <c r="AD1807" s="734">
        <v>16140</v>
      </c>
      <c r="AE1807" s="734" t="s">
        <v>11894</v>
      </c>
      <c r="AF1807" s="734" t="s">
        <v>13004</v>
      </c>
      <c r="AG1807" s="734"/>
      <c r="AH1807" s="734"/>
      <c r="AI1807" s="734"/>
      <c r="AJ1807" s="734"/>
      <c r="AK1807" s="734"/>
      <c r="AL1807" s="734"/>
      <c r="AM1807" s="802"/>
      <c r="AN1807" s="738"/>
      <c r="AO1807" s="739"/>
      <c r="AP1807" s="691" t="s">
        <v>734</v>
      </c>
      <c r="AQ1807" s="712" t="s">
        <v>734</v>
      </c>
      <c r="AR1807" s="742" t="s">
        <v>748</v>
      </c>
      <c r="AS1807" s="742" t="s">
        <v>13005</v>
      </c>
      <c r="AT1807" s="712"/>
      <c r="AU1807" s="743">
        <v>45170</v>
      </c>
      <c r="AV1807" s="743">
        <v>46996</v>
      </c>
      <c r="AW1807" s="744">
        <v>16</v>
      </c>
      <c r="AX1807" s="803">
        <v>45170</v>
      </c>
      <c r="AY1807" s="742" t="s">
        <v>13006</v>
      </c>
      <c r="AZ1807" s="742" t="s">
        <v>737</v>
      </c>
      <c r="BA1807" s="734"/>
      <c r="BB1807" s="734"/>
      <c r="BC1807" s="734"/>
      <c r="BD1807" s="734"/>
      <c r="BE1807" s="767" t="s">
        <v>2179</v>
      </c>
      <c r="BF1807" s="804" t="s">
        <v>947</v>
      </c>
      <c r="BG1807" s="746" t="s">
        <v>737</v>
      </c>
      <c r="BH1807" s="746"/>
      <c r="BI1807" s="747"/>
    </row>
    <row r="1808" spans="1:61" ht="40.15" customHeight="1">
      <c r="A1808" s="795">
        <v>160004396</v>
      </c>
      <c r="B1808" s="742">
        <v>16</v>
      </c>
      <c r="C1808" s="727" t="s">
        <v>926</v>
      </c>
      <c r="D1808" s="727"/>
      <c r="E1808" s="797" t="s">
        <v>927</v>
      </c>
      <c r="F1808" s="798"/>
      <c r="G1808" s="791" t="s">
        <v>747</v>
      </c>
      <c r="H1808" s="791" t="s">
        <v>748</v>
      </c>
      <c r="I1808" s="773">
        <v>500</v>
      </c>
      <c r="J1808" s="734" t="s">
        <v>749</v>
      </c>
      <c r="K1808" s="799" t="s">
        <v>13008</v>
      </c>
      <c r="L1808" s="800">
        <v>160015384</v>
      </c>
      <c r="M1808" s="733" t="s">
        <v>13000</v>
      </c>
      <c r="N1808" s="769" t="s">
        <v>13000</v>
      </c>
      <c r="O1808" s="734" t="s">
        <v>13013</v>
      </c>
      <c r="P1808" s="734" t="s">
        <v>13014</v>
      </c>
      <c r="Q1808" s="734"/>
      <c r="R1808" s="736">
        <v>16230</v>
      </c>
      <c r="S1808" s="734" t="s">
        <v>3694</v>
      </c>
      <c r="T1808" s="728" t="s">
        <v>2084</v>
      </c>
      <c r="U1808" s="737" t="s">
        <v>13015</v>
      </c>
      <c r="V1808" s="734"/>
      <c r="W1808" s="734"/>
      <c r="X1808" s="734"/>
      <c r="Y1808" s="734"/>
      <c r="Z1808" s="734" t="s">
        <v>13016</v>
      </c>
      <c r="AA1808" s="801"/>
      <c r="AB1808" s="734" t="s">
        <v>13003</v>
      </c>
      <c r="AC1808" s="734"/>
      <c r="AD1808" s="734">
        <v>16140</v>
      </c>
      <c r="AE1808" s="734" t="s">
        <v>11894</v>
      </c>
      <c r="AF1808" s="734" t="s">
        <v>13004</v>
      </c>
      <c r="AG1808" s="734"/>
      <c r="AH1808" s="734"/>
      <c r="AI1808" s="734"/>
      <c r="AJ1808" s="734"/>
      <c r="AK1808" s="734"/>
      <c r="AL1808" s="734"/>
      <c r="AM1808" s="802"/>
      <c r="AN1808" s="738"/>
      <c r="AO1808" s="739"/>
      <c r="AP1808" s="691" t="s">
        <v>734</v>
      </c>
      <c r="AQ1808" s="712" t="s">
        <v>734</v>
      </c>
      <c r="AR1808" s="742" t="s">
        <v>748</v>
      </c>
      <c r="AS1808" s="742" t="s">
        <v>13005</v>
      </c>
      <c r="AT1808" s="712"/>
      <c r="AU1808" s="743">
        <v>45170</v>
      </c>
      <c r="AV1808" s="743">
        <v>46996</v>
      </c>
      <c r="AW1808" s="744">
        <v>16</v>
      </c>
      <c r="AX1808" s="803">
        <v>45170</v>
      </c>
      <c r="AY1808" s="742" t="s">
        <v>13006</v>
      </c>
      <c r="AZ1808" s="742" t="s">
        <v>737</v>
      </c>
      <c r="BA1808" s="734"/>
      <c r="BB1808" s="734"/>
      <c r="BC1808" s="734"/>
      <c r="BD1808" s="734"/>
      <c r="BE1808" s="767" t="s">
        <v>2179</v>
      </c>
      <c r="BF1808" s="804" t="s">
        <v>947</v>
      </c>
      <c r="BG1808" s="746" t="s">
        <v>737</v>
      </c>
      <c r="BH1808" s="746"/>
      <c r="BI1808" s="747"/>
    </row>
    <row r="1809" spans="1:61" ht="40.15" customHeight="1">
      <c r="A1809" s="875">
        <v>190004044</v>
      </c>
      <c r="B1809" s="987">
        <v>19</v>
      </c>
      <c r="C1809" s="751" t="s">
        <v>1787</v>
      </c>
      <c r="D1809" s="833"/>
      <c r="E1809" s="727" t="s">
        <v>1000</v>
      </c>
      <c r="F1809" s="727"/>
      <c r="G1809" s="791" t="s">
        <v>1744</v>
      </c>
      <c r="H1809" s="798" t="s">
        <v>748</v>
      </c>
      <c r="I1809" s="730">
        <v>500</v>
      </c>
      <c r="J1809" s="756" t="s">
        <v>1745</v>
      </c>
      <c r="K1809" s="807" t="s">
        <v>13017</v>
      </c>
      <c r="L1809" s="945">
        <v>190005579</v>
      </c>
      <c r="M1809" s="733" t="s">
        <v>13018</v>
      </c>
      <c r="N1809" s="769" t="s">
        <v>13018</v>
      </c>
      <c r="O1809" s="734" t="s">
        <v>1401</v>
      </c>
      <c r="P1809" s="734" t="s">
        <v>13019</v>
      </c>
      <c r="Q1809" s="798"/>
      <c r="R1809" s="734">
        <v>19490</v>
      </c>
      <c r="S1809" s="734" t="s">
        <v>1809</v>
      </c>
      <c r="T1809" s="728" t="s">
        <v>2084</v>
      </c>
      <c r="U1809" s="737" t="s">
        <v>13020</v>
      </c>
      <c r="V1809" s="798"/>
      <c r="W1809" s="798"/>
      <c r="X1809" s="798"/>
      <c r="Y1809" s="798"/>
      <c r="Z1809" s="734" t="s">
        <v>13021</v>
      </c>
      <c r="AA1809" s="798"/>
      <c r="AB1809" s="734" t="s">
        <v>13022</v>
      </c>
      <c r="AC1809" s="734"/>
      <c r="AD1809" s="734">
        <v>19490</v>
      </c>
      <c r="AE1809" s="734" t="s">
        <v>13023</v>
      </c>
      <c r="AF1809" s="734" t="s">
        <v>13021</v>
      </c>
      <c r="AG1809" s="798"/>
      <c r="AH1809" s="798"/>
      <c r="AI1809" s="798"/>
      <c r="AJ1809" s="798"/>
      <c r="AK1809" s="798"/>
      <c r="AL1809" s="798"/>
      <c r="AM1809" s="738"/>
      <c r="AN1809" s="738"/>
      <c r="AO1809" s="739"/>
      <c r="AP1809" s="691" t="s">
        <v>734</v>
      </c>
      <c r="AQ1809" s="740" t="s">
        <v>737</v>
      </c>
      <c r="AR1809" s="691"/>
      <c r="AS1809" s="740"/>
      <c r="AT1809" s="740"/>
      <c r="AU1809" s="765" t="s">
        <v>763</v>
      </c>
      <c r="AV1809" s="765" t="s">
        <v>763</v>
      </c>
      <c r="AW1809" s="766" t="s">
        <v>763</v>
      </c>
      <c r="AX1809" s="772"/>
      <c r="AY1809" s="740"/>
      <c r="AZ1809" s="740"/>
      <c r="BA1809" s="734"/>
      <c r="BB1809" s="773" t="s">
        <v>13024</v>
      </c>
      <c r="BC1809" s="798"/>
      <c r="BD1809" s="798"/>
      <c r="BE1809" s="774" t="s">
        <v>855</v>
      </c>
      <c r="BF1809" s="730" t="s">
        <v>1013</v>
      </c>
      <c r="BG1809" s="746" t="s">
        <v>737</v>
      </c>
      <c r="BH1809" s="746"/>
      <c r="BI1809" s="747"/>
    </row>
    <row r="1810" spans="1:61" ht="40.15" customHeight="1">
      <c r="A1810" s="749">
        <v>470010562</v>
      </c>
      <c r="B1810" s="849">
        <v>47</v>
      </c>
      <c r="C1810" s="751" t="s">
        <v>1787</v>
      </c>
      <c r="D1810" s="833"/>
      <c r="E1810" s="753" t="s">
        <v>1714</v>
      </c>
      <c r="F1810" s="753"/>
      <c r="G1810" s="736" t="s">
        <v>747</v>
      </c>
      <c r="H1810" s="754" t="s">
        <v>748</v>
      </c>
      <c r="I1810" s="755">
        <v>500</v>
      </c>
      <c r="J1810" s="756" t="s">
        <v>749</v>
      </c>
      <c r="K1810" s="757" t="s">
        <v>13025</v>
      </c>
      <c r="L1810" s="758">
        <v>470010554</v>
      </c>
      <c r="M1810" s="733" t="s">
        <v>13026</v>
      </c>
      <c r="N1810" s="769" t="s">
        <v>13026</v>
      </c>
      <c r="O1810" s="734"/>
      <c r="P1810" s="734" t="s">
        <v>13027</v>
      </c>
      <c r="Q1810" s="736"/>
      <c r="R1810" s="736">
        <v>47600</v>
      </c>
      <c r="S1810" s="761" t="s">
        <v>13028</v>
      </c>
      <c r="T1810" s="728" t="s">
        <v>2084</v>
      </c>
      <c r="U1810" s="737" t="s">
        <v>13029</v>
      </c>
      <c r="V1810" s="736"/>
      <c r="W1810" s="736"/>
      <c r="X1810" s="736"/>
      <c r="Y1810" s="736"/>
      <c r="Z1810" s="736" t="s">
        <v>13030</v>
      </c>
      <c r="AA1810" s="736"/>
      <c r="AB1810" s="734"/>
      <c r="AC1810" s="736" t="s">
        <v>13027</v>
      </c>
      <c r="AD1810" s="736">
        <v>47600</v>
      </c>
      <c r="AE1810" s="734" t="s">
        <v>13028</v>
      </c>
      <c r="AF1810" s="736" t="s">
        <v>13030</v>
      </c>
      <c r="AG1810" s="736"/>
      <c r="AH1810" s="736"/>
      <c r="AI1810" s="736"/>
      <c r="AJ1810" s="736"/>
      <c r="AK1810" s="736"/>
      <c r="AL1810" s="736"/>
      <c r="AM1810" s="763"/>
      <c r="AN1810" s="738"/>
      <c r="AO1810" s="764"/>
      <c r="AP1810" s="691" t="s">
        <v>734</v>
      </c>
      <c r="AQ1810" s="691" t="s">
        <v>737</v>
      </c>
      <c r="AR1810" s="691"/>
      <c r="AS1810" s="752"/>
      <c r="AT1810" s="691"/>
      <c r="AU1810" s="765" t="s">
        <v>763</v>
      </c>
      <c r="AV1810" s="765" t="s">
        <v>763</v>
      </c>
      <c r="AW1810" s="766" t="s">
        <v>763</v>
      </c>
      <c r="AX1810" s="765"/>
      <c r="AY1810" s="691"/>
      <c r="AZ1810" s="752"/>
      <c r="BA1810" s="734"/>
      <c r="BB1810" s="736"/>
      <c r="BC1810" s="736"/>
      <c r="BD1810" s="736"/>
      <c r="BE1810" s="734" t="s">
        <v>1451</v>
      </c>
      <c r="BF1810" s="794" t="s">
        <v>1723</v>
      </c>
      <c r="BG1810" s="746" t="s">
        <v>737</v>
      </c>
      <c r="BH1810" s="746"/>
      <c r="BI1810" s="747"/>
    </row>
    <row r="1811" spans="1:61" ht="40.15" customHeight="1">
      <c r="A1811" s="749">
        <v>240008391</v>
      </c>
      <c r="B1811" s="840">
        <v>24</v>
      </c>
      <c r="C1811" s="751" t="s">
        <v>1434</v>
      </c>
      <c r="D1811" s="920"/>
      <c r="E1811" s="791" t="s">
        <v>4529</v>
      </c>
      <c r="F1811" s="753" t="s">
        <v>1594</v>
      </c>
      <c r="G1811" s="736" t="s">
        <v>747</v>
      </c>
      <c r="H1811" s="754" t="s">
        <v>748</v>
      </c>
      <c r="I1811" s="755">
        <v>500</v>
      </c>
      <c r="J1811" s="756" t="s">
        <v>749</v>
      </c>
      <c r="K1811" s="778" t="s">
        <v>13031</v>
      </c>
      <c r="L1811" s="758">
        <v>240001966</v>
      </c>
      <c r="M1811" s="733" t="s">
        <v>13032</v>
      </c>
      <c r="N1811" s="769" t="s">
        <v>13032</v>
      </c>
      <c r="O1811" s="734" t="s">
        <v>13033</v>
      </c>
      <c r="P1811" s="760"/>
      <c r="Q1811" s="736"/>
      <c r="R1811" s="736">
        <v>24400</v>
      </c>
      <c r="S1811" s="761" t="s">
        <v>13034</v>
      </c>
      <c r="T1811" s="728" t="s">
        <v>2084</v>
      </c>
      <c r="U1811" s="737" t="s">
        <v>13035</v>
      </c>
      <c r="V1811" s="736"/>
      <c r="W1811" s="736"/>
      <c r="X1811" s="736"/>
      <c r="Y1811" s="736"/>
      <c r="Z1811" s="736" t="s">
        <v>13036</v>
      </c>
      <c r="AA1811" s="736"/>
      <c r="AB1811" s="734" t="s">
        <v>13037</v>
      </c>
      <c r="AC1811" s="736"/>
      <c r="AD1811" s="736">
        <v>24400</v>
      </c>
      <c r="AE1811" s="734" t="s">
        <v>13038</v>
      </c>
      <c r="AF1811" s="736" t="s">
        <v>13036</v>
      </c>
      <c r="AG1811" s="736"/>
      <c r="AH1811" s="736"/>
      <c r="AI1811" s="736"/>
      <c r="AJ1811" s="734"/>
      <c r="AK1811" s="736"/>
      <c r="AL1811" s="736"/>
      <c r="AM1811" s="763"/>
      <c r="AN1811" s="738"/>
      <c r="AO1811" s="739"/>
      <c r="AP1811" s="691" t="s">
        <v>734</v>
      </c>
      <c r="AQ1811" s="742" t="s">
        <v>734</v>
      </c>
      <c r="AR1811" s="742" t="s">
        <v>748</v>
      </c>
      <c r="AS1811" s="742" t="s">
        <v>13039</v>
      </c>
      <c r="AT1811" s="742"/>
      <c r="AU1811" s="743">
        <v>43831</v>
      </c>
      <c r="AV1811" s="743">
        <v>45657</v>
      </c>
      <c r="AW1811" s="744">
        <v>24</v>
      </c>
      <c r="AX1811" s="743">
        <v>43822</v>
      </c>
      <c r="AY1811" s="742" t="s">
        <v>869</v>
      </c>
      <c r="AZ1811" s="775" t="s">
        <v>734</v>
      </c>
      <c r="BA1811" s="734"/>
      <c r="BB1811" s="736"/>
      <c r="BC1811" s="736"/>
      <c r="BD1811" s="736"/>
      <c r="BE1811" s="864" t="s">
        <v>800</v>
      </c>
      <c r="BF1811" s="794" t="s">
        <v>1610</v>
      </c>
      <c r="BG1811" s="746" t="s">
        <v>737</v>
      </c>
      <c r="BH1811" s="746"/>
      <c r="BI1811" s="747"/>
    </row>
    <row r="1812" spans="1:61" ht="40.15" customHeight="1">
      <c r="A1812" s="805">
        <v>160009551</v>
      </c>
      <c r="B1812" s="712">
        <v>16</v>
      </c>
      <c r="C1812" s="727" t="s">
        <v>842</v>
      </c>
      <c r="D1812" s="727"/>
      <c r="E1812" s="797" t="s">
        <v>927</v>
      </c>
      <c r="F1812" s="798"/>
      <c r="G1812" s="791" t="s">
        <v>747</v>
      </c>
      <c r="H1812" s="791" t="s">
        <v>748</v>
      </c>
      <c r="I1812" s="730">
        <v>500</v>
      </c>
      <c r="J1812" s="727" t="s">
        <v>749</v>
      </c>
      <c r="K1812" s="848" t="s">
        <v>13040</v>
      </c>
      <c r="L1812" s="800">
        <v>750065401</v>
      </c>
      <c r="M1812" s="1089" t="s">
        <v>13041</v>
      </c>
      <c r="N1812" s="769" t="s">
        <v>13042</v>
      </c>
      <c r="O1812" s="734" t="s">
        <v>13043</v>
      </c>
      <c r="P1812" s="734"/>
      <c r="Q1812" s="760"/>
      <c r="R1812" s="736">
        <v>16380</v>
      </c>
      <c r="S1812" s="734" t="s">
        <v>13044</v>
      </c>
      <c r="T1812" s="728" t="s">
        <v>2084</v>
      </c>
      <c r="U1812" s="737" t="s">
        <v>13045</v>
      </c>
      <c r="V1812" s="798" t="s">
        <v>724</v>
      </c>
      <c r="W1812" s="798" t="s">
        <v>13046</v>
      </c>
      <c r="X1812" s="798" t="s">
        <v>13047</v>
      </c>
      <c r="Y1812" s="798" t="s">
        <v>727</v>
      </c>
      <c r="Z1812" s="734" t="s">
        <v>13048</v>
      </c>
      <c r="AA1812" s="808"/>
      <c r="AB1812" s="734" t="s">
        <v>13049</v>
      </c>
      <c r="AC1812" s="734"/>
      <c r="AD1812" s="734">
        <v>75016</v>
      </c>
      <c r="AE1812" s="734" t="s">
        <v>1982</v>
      </c>
      <c r="AF1812" s="734" t="s">
        <v>13050</v>
      </c>
      <c r="AG1812" s="798"/>
      <c r="AH1812" s="798"/>
      <c r="AI1812" s="798"/>
      <c r="AJ1812" s="798"/>
      <c r="AK1812" s="798"/>
      <c r="AL1812" s="798"/>
      <c r="AM1812" s="802"/>
      <c r="AN1812" s="738"/>
      <c r="AO1812" s="739"/>
      <c r="AP1812" s="691" t="s">
        <v>734</v>
      </c>
      <c r="AQ1812" s="712" t="s">
        <v>734</v>
      </c>
      <c r="AR1812" s="742" t="s">
        <v>748</v>
      </c>
      <c r="AS1812" s="810" t="s">
        <v>13051</v>
      </c>
      <c r="AT1812" s="718"/>
      <c r="AU1812" s="743">
        <v>45627</v>
      </c>
      <c r="AV1812" s="743">
        <v>47452</v>
      </c>
      <c r="AW1812" s="744" t="s">
        <v>9761</v>
      </c>
      <c r="AX1812" s="811">
        <v>45748</v>
      </c>
      <c r="AY1812" s="810" t="s">
        <v>869</v>
      </c>
      <c r="AZ1812" s="810" t="s">
        <v>737</v>
      </c>
      <c r="BA1812" s="734"/>
      <c r="BB1812" s="734" t="s">
        <v>13052</v>
      </c>
      <c r="BC1812" s="734"/>
      <c r="BD1812" s="734"/>
      <c r="BE1812" s="845" t="s">
        <v>1693</v>
      </c>
      <c r="BF1812" s="892" t="s">
        <v>947</v>
      </c>
      <c r="BG1812" s="746" t="s">
        <v>737</v>
      </c>
      <c r="BH1812" s="746"/>
      <c r="BI1812" s="747"/>
    </row>
    <row r="1813" spans="1:61" ht="40.15" customHeight="1">
      <c r="A1813" s="846">
        <v>790013288</v>
      </c>
      <c r="B1813" s="784">
        <v>79</v>
      </c>
      <c r="C1813" s="753" t="s">
        <v>884</v>
      </c>
      <c r="D1813" s="753"/>
      <c r="E1813" s="753" t="s">
        <v>826</v>
      </c>
      <c r="F1813" s="785"/>
      <c r="G1813" s="754" t="s">
        <v>747</v>
      </c>
      <c r="H1813" s="754" t="s">
        <v>748</v>
      </c>
      <c r="I1813" s="847">
        <v>500</v>
      </c>
      <c r="J1813" s="843" t="s">
        <v>749</v>
      </c>
      <c r="K1813" s="848" t="s">
        <v>13053</v>
      </c>
      <c r="L1813" s="786">
        <v>790003289</v>
      </c>
      <c r="M1813" s="733" t="s">
        <v>13054</v>
      </c>
      <c r="N1813" s="769" t="s">
        <v>13055</v>
      </c>
      <c r="O1813" s="734" t="s">
        <v>13056</v>
      </c>
      <c r="P1813" s="734"/>
      <c r="Q1813" s="760"/>
      <c r="R1813" s="736">
        <v>79140</v>
      </c>
      <c r="S1813" s="760" t="s">
        <v>6028</v>
      </c>
      <c r="T1813" s="728" t="s">
        <v>2084</v>
      </c>
      <c r="U1813" s="737" t="s">
        <v>13057</v>
      </c>
      <c r="V1813" s="736"/>
      <c r="W1813" s="734"/>
      <c r="X1813" s="736"/>
      <c r="Y1813" s="736"/>
      <c r="Z1813" s="736" t="s">
        <v>13058</v>
      </c>
      <c r="AA1813" s="1126"/>
      <c r="AB1813" s="734" t="s">
        <v>13059</v>
      </c>
      <c r="AC1813" s="736"/>
      <c r="AD1813" s="736">
        <v>79140</v>
      </c>
      <c r="AE1813" s="734" t="s">
        <v>6028</v>
      </c>
      <c r="AF1813" s="736" t="s">
        <v>13058</v>
      </c>
      <c r="AG1813" s="853"/>
      <c r="AH1813" s="853"/>
      <c r="AI1813" s="853"/>
      <c r="AJ1813" s="853"/>
      <c r="AK1813" s="853"/>
      <c r="AL1813" s="853"/>
      <c r="AM1813" s="763"/>
      <c r="AN1813" s="738"/>
      <c r="AO1813" s="739"/>
      <c r="AP1813" s="936" t="s">
        <v>734</v>
      </c>
      <c r="AQ1813" s="822" t="s">
        <v>734</v>
      </c>
      <c r="AR1813" s="742" t="s">
        <v>748</v>
      </c>
      <c r="AS1813" s="742" t="s">
        <v>13060</v>
      </c>
      <c r="AT1813" s="742"/>
      <c r="AU1813" s="743">
        <v>43101</v>
      </c>
      <c r="AV1813" s="743">
        <v>44926</v>
      </c>
      <c r="AW1813" s="744">
        <v>79</v>
      </c>
      <c r="AX1813" s="743">
        <v>43091</v>
      </c>
      <c r="AY1813" s="712" t="s">
        <v>869</v>
      </c>
      <c r="AZ1813" s="743"/>
      <c r="BA1813" s="791" t="s">
        <v>13061</v>
      </c>
      <c r="BB1813" s="793"/>
      <c r="BC1813" s="793"/>
      <c r="BD1813" s="793"/>
      <c r="BE1813" s="833" t="s">
        <v>1761</v>
      </c>
      <c r="BF1813" s="944" t="s">
        <v>826</v>
      </c>
      <c r="BG1813" s="746" t="s">
        <v>737</v>
      </c>
      <c r="BH1813" s="746"/>
      <c r="BI1813" s="747"/>
    </row>
    <row r="1814" spans="1:61" ht="64.900000000000006" customHeight="1">
      <c r="A1814" s="749">
        <v>330798356</v>
      </c>
      <c r="B1814" s="825">
        <v>33</v>
      </c>
      <c r="C1814" s="751" t="s">
        <v>1277</v>
      </c>
      <c r="D1814" s="752"/>
      <c r="E1814" s="753" t="s">
        <v>1055</v>
      </c>
      <c r="F1814" s="752"/>
      <c r="G1814" s="736" t="s">
        <v>747</v>
      </c>
      <c r="H1814" s="754" t="s">
        <v>748</v>
      </c>
      <c r="I1814" s="755">
        <v>500</v>
      </c>
      <c r="J1814" s="756" t="s">
        <v>749</v>
      </c>
      <c r="K1814" s="757" t="s">
        <v>13062</v>
      </c>
      <c r="L1814" s="758">
        <v>330005570</v>
      </c>
      <c r="M1814" s="733" t="s">
        <v>13063</v>
      </c>
      <c r="N1814" s="769" t="s">
        <v>11093</v>
      </c>
      <c r="O1814" s="734" t="s">
        <v>13064</v>
      </c>
      <c r="P1814" s="760"/>
      <c r="Q1814" s="736"/>
      <c r="R1814" s="736">
        <v>33140</v>
      </c>
      <c r="S1814" s="761" t="s">
        <v>2366</v>
      </c>
      <c r="T1814" s="728" t="s">
        <v>2084</v>
      </c>
      <c r="U1814" s="737" t="s">
        <v>13065</v>
      </c>
      <c r="V1814" s="736"/>
      <c r="W1814" s="736"/>
      <c r="X1814" s="736"/>
      <c r="Y1814" s="736"/>
      <c r="Z1814" s="736" t="s">
        <v>13066</v>
      </c>
      <c r="AA1814" s="736"/>
      <c r="AB1814" s="734" t="s">
        <v>13067</v>
      </c>
      <c r="AC1814" s="736"/>
      <c r="AD1814" s="736">
        <v>33140</v>
      </c>
      <c r="AE1814" s="734" t="s">
        <v>5783</v>
      </c>
      <c r="AF1814" s="736" t="s">
        <v>13066</v>
      </c>
      <c r="AG1814" s="736"/>
      <c r="AH1814" s="736"/>
      <c r="AI1814" s="736"/>
      <c r="AJ1814" s="736"/>
      <c r="AK1814" s="736"/>
      <c r="AL1814" s="736"/>
      <c r="AM1814" s="763"/>
      <c r="AN1814" s="738"/>
      <c r="AO1814" s="764"/>
      <c r="AP1814" s="691" t="s">
        <v>734</v>
      </c>
      <c r="AQ1814" s="691" t="s">
        <v>737</v>
      </c>
      <c r="AR1814" s="691"/>
      <c r="AS1814" s="752"/>
      <c r="AT1814" s="691"/>
      <c r="AU1814" s="765" t="s">
        <v>763</v>
      </c>
      <c r="AV1814" s="765" t="s">
        <v>763</v>
      </c>
      <c r="AW1814" s="766" t="s">
        <v>763</v>
      </c>
      <c r="AX1814" s="765"/>
      <c r="AY1814" s="691"/>
      <c r="AZ1814" s="752"/>
      <c r="BA1814" s="734"/>
      <c r="BB1814" s="734" t="s">
        <v>13068</v>
      </c>
      <c r="BC1814" s="736"/>
      <c r="BD1814" s="736"/>
      <c r="BE1814" s="767" t="s">
        <v>857</v>
      </c>
      <c r="BF1814" s="979" t="s">
        <v>1411</v>
      </c>
      <c r="BG1814" s="746" t="s">
        <v>737</v>
      </c>
      <c r="BH1814" s="746"/>
      <c r="BI1814" s="747"/>
    </row>
    <row r="1815" spans="1:61" ht="40.15" customHeight="1">
      <c r="A1815" s="749">
        <v>640792958</v>
      </c>
      <c r="B1815" s="750">
        <v>64</v>
      </c>
      <c r="C1815" s="751" t="s">
        <v>745</v>
      </c>
      <c r="D1815" s="752"/>
      <c r="E1815" s="753" t="s">
        <v>746</v>
      </c>
      <c r="F1815" s="752"/>
      <c r="G1815" s="736" t="s">
        <v>747</v>
      </c>
      <c r="H1815" s="754" t="s">
        <v>748</v>
      </c>
      <c r="I1815" s="755">
        <v>500</v>
      </c>
      <c r="J1815" s="756" t="s">
        <v>749</v>
      </c>
      <c r="K1815" s="757" t="s">
        <v>13069</v>
      </c>
      <c r="L1815" s="758">
        <v>640794624</v>
      </c>
      <c r="M1815" s="733" t="s">
        <v>13070</v>
      </c>
      <c r="N1815" s="769" t="s">
        <v>13070</v>
      </c>
      <c r="O1815" s="734" t="s">
        <v>13071</v>
      </c>
      <c r="P1815" s="760"/>
      <c r="Q1815" s="736"/>
      <c r="R1815" s="736">
        <v>64200</v>
      </c>
      <c r="S1815" s="761" t="s">
        <v>2535</v>
      </c>
      <c r="T1815" s="728" t="s">
        <v>2084</v>
      </c>
      <c r="U1815" s="737" t="s">
        <v>13072</v>
      </c>
      <c r="V1815" s="736"/>
      <c r="W1815" s="736"/>
      <c r="X1815" s="736"/>
      <c r="Y1815" s="736"/>
      <c r="Z1815" s="736" t="s">
        <v>13073</v>
      </c>
      <c r="AA1815" s="736"/>
      <c r="AB1815" s="734" t="s">
        <v>13074</v>
      </c>
      <c r="AC1815" s="736"/>
      <c r="AD1815" s="736">
        <v>64200</v>
      </c>
      <c r="AE1815" s="734" t="s">
        <v>2535</v>
      </c>
      <c r="AF1815" s="736"/>
      <c r="AG1815" s="736"/>
      <c r="AH1815" s="736"/>
      <c r="AI1815" s="736"/>
      <c r="AJ1815" s="736"/>
      <c r="AK1815" s="736"/>
      <c r="AL1815" s="736"/>
      <c r="AM1815" s="763"/>
      <c r="AN1815" s="738"/>
      <c r="AO1815" s="764"/>
      <c r="AP1815" s="691" t="s">
        <v>734</v>
      </c>
      <c r="AQ1815" s="742" t="s">
        <v>734</v>
      </c>
      <c r="AR1815" s="742" t="s">
        <v>748</v>
      </c>
      <c r="AS1815" s="775" t="s">
        <v>13075</v>
      </c>
      <c r="AT1815" s="742"/>
      <c r="AU1815" s="743">
        <v>44197</v>
      </c>
      <c r="AV1815" s="743">
        <v>46022</v>
      </c>
      <c r="AW1815" s="744" t="s">
        <v>764</v>
      </c>
      <c r="AX1815" s="743">
        <v>44022</v>
      </c>
      <c r="AY1815" s="742" t="s">
        <v>13076</v>
      </c>
      <c r="AZ1815" s="775" t="s">
        <v>734</v>
      </c>
      <c r="BA1815" s="734"/>
      <c r="BB1815" s="736" t="s">
        <v>13077</v>
      </c>
      <c r="BC1815" s="736"/>
      <c r="BD1815" s="736"/>
      <c r="BE1815" s="767" t="s">
        <v>765</v>
      </c>
      <c r="BF1815" s="794" t="s">
        <v>766</v>
      </c>
      <c r="BG1815" s="746" t="s">
        <v>737</v>
      </c>
      <c r="BH1815" s="746"/>
      <c r="BI1815" s="747"/>
    </row>
    <row r="1816" spans="1:61" ht="40.15" customHeight="1">
      <c r="A1816" s="749">
        <v>640795811</v>
      </c>
      <c r="B1816" s="750">
        <v>64</v>
      </c>
      <c r="C1816" s="751" t="s">
        <v>745</v>
      </c>
      <c r="D1816" s="752"/>
      <c r="E1816" s="753" t="s">
        <v>746</v>
      </c>
      <c r="F1816" s="752"/>
      <c r="G1816" s="736" t="s">
        <v>747</v>
      </c>
      <c r="H1816" s="754" t="s">
        <v>748</v>
      </c>
      <c r="I1816" s="755">
        <v>500</v>
      </c>
      <c r="J1816" s="756" t="s">
        <v>749</v>
      </c>
      <c r="K1816" s="757" t="s">
        <v>13078</v>
      </c>
      <c r="L1816" s="758">
        <v>640794624</v>
      </c>
      <c r="M1816" s="733" t="s">
        <v>13070</v>
      </c>
      <c r="N1816" s="769" t="s">
        <v>13070</v>
      </c>
      <c r="O1816" s="734" t="s">
        <v>13079</v>
      </c>
      <c r="P1816" s="760"/>
      <c r="Q1816" s="736"/>
      <c r="R1816" s="736">
        <v>64200</v>
      </c>
      <c r="S1816" s="761" t="s">
        <v>2535</v>
      </c>
      <c r="T1816" s="728" t="s">
        <v>2084</v>
      </c>
      <c r="U1816" s="737" t="s">
        <v>13080</v>
      </c>
      <c r="V1816" s="736"/>
      <c r="W1816" s="736"/>
      <c r="X1816" s="736"/>
      <c r="Y1816" s="736"/>
      <c r="Z1816" s="736" t="s">
        <v>13081</v>
      </c>
      <c r="AA1816" s="736"/>
      <c r="AB1816" s="734" t="s">
        <v>13074</v>
      </c>
      <c r="AC1816" s="736"/>
      <c r="AD1816" s="736">
        <v>64200</v>
      </c>
      <c r="AE1816" s="734" t="s">
        <v>2535</v>
      </c>
      <c r="AF1816" s="736"/>
      <c r="AG1816" s="736"/>
      <c r="AH1816" s="736"/>
      <c r="AI1816" s="736"/>
      <c r="AJ1816" s="736"/>
      <c r="AK1816" s="736"/>
      <c r="AL1816" s="736"/>
      <c r="AM1816" s="763"/>
      <c r="AN1816" s="738"/>
      <c r="AO1816" s="764"/>
      <c r="AP1816" s="691" t="s">
        <v>734</v>
      </c>
      <c r="AQ1816" s="742" t="s">
        <v>734</v>
      </c>
      <c r="AR1816" s="742" t="s">
        <v>748</v>
      </c>
      <c r="AS1816" s="775" t="s">
        <v>13075</v>
      </c>
      <c r="AT1816" s="742"/>
      <c r="AU1816" s="743">
        <v>44197</v>
      </c>
      <c r="AV1816" s="743">
        <v>46022</v>
      </c>
      <c r="AW1816" s="744" t="s">
        <v>764</v>
      </c>
      <c r="AX1816" s="743">
        <v>44022</v>
      </c>
      <c r="AY1816" s="742" t="s">
        <v>13076</v>
      </c>
      <c r="AZ1816" s="775" t="s">
        <v>734</v>
      </c>
      <c r="BA1816" s="734"/>
      <c r="BB1816" s="736" t="s">
        <v>13077</v>
      </c>
      <c r="BC1816" s="736"/>
      <c r="BD1816" s="736"/>
      <c r="BE1816" s="767" t="s">
        <v>765</v>
      </c>
      <c r="BF1816" s="794" t="s">
        <v>766</v>
      </c>
      <c r="BG1816" s="746" t="s">
        <v>737</v>
      </c>
      <c r="BH1816" s="746"/>
      <c r="BI1816" s="747"/>
    </row>
    <row r="1817" spans="1:61" ht="40.15" customHeight="1">
      <c r="A1817" s="749">
        <v>640796082</v>
      </c>
      <c r="B1817" s="750">
        <v>64</v>
      </c>
      <c r="C1817" s="751" t="s">
        <v>745</v>
      </c>
      <c r="D1817" s="752"/>
      <c r="E1817" s="753" t="s">
        <v>746</v>
      </c>
      <c r="F1817" s="752"/>
      <c r="G1817" s="736" t="s">
        <v>747</v>
      </c>
      <c r="H1817" s="754" t="s">
        <v>748</v>
      </c>
      <c r="I1817" s="755">
        <v>500</v>
      </c>
      <c r="J1817" s="756" t="s">
        <v>749</v>
      </c>
      <c r="K1817" s="778" t="s">
        <v>13082</v>
      </c>
      <c r="L1817" s="758">
        <v>640794624</v>
      </c>
      <c r="M1817" s="733" t="s">
        <v>13070</v>
      </c>
      <c r="N1817" s="769" t="s">
        <v>13070</v>
      </c>
      <c r="O1817" s="734" t="s">
        <v>13083</v>
      </c>
      <c r="P1817" s="760"/>
      <c r="Q1817" s="736"/>
      <c r="R1817" s="736">
        <v>64200</v>
      </c>
      <c r="S1817" s="761" t="s">
        <v>2535</v>
      </c>
      <c r="T1817" s="728" t="s">
        <v>2084</v>
      </c>
      <c r="U1817" s="737" t="s">
        <v>13084</v>
      </c>
      <c r="V1817" s="736"/>
      <c r="W1817" s="736"/>
      <c r="X1817" s="736"/>
      <c r="Y1817" s="736"/>
      <c r="Z1817" s="736" t="s">
        <v>13085</v>
      </c>
      <c r="AA1817" s="736"/>
      <c r="AB1817" s="734" t="s">
        <v>13074</v>
      </c>
      <c r="AC1817" s="736"/>
      <c r="AD1817" s="736">
        <v>64200</v>
      </c>
      <c r="AE1817" s="734" t="s">
        <v>2535</v>
      </c>
      <c r="AF1817" s="736"/>
      <c r="AG1817" s="736"/>
      <c r="AH1817" s="736"/>
      <c r="AI1817" s="736"/>
      <c r="AJ1817" s="736"/>
      <c r="AK1817" s="736"/>
      <c r="AL1817" s="736"/>
      <c r="AM1817" s="763"/>
      <c r="AN1817" s="738"/>
      <c r="AO1817" s="764"/>
      <c r="AP1817" s="691" t="s">
        <v>734</v>
      </c>
      <c r="AQ1817" s="742" t="s">
        <v>734</v>
      </c>
      <c r="AR1817" s="742" t="s">
        <v>748</v>
      </c>
      <c r="AS1817" s="775" t="s">
        <v>13075</v>
      </c>
      <c r="AT1817" s="742"/>
      <c r="AU1817" s="743">
        <v>44197</v>
      </c>
      <c r="AV1817" s="743">
        <v>46022</v>
      </c>
      <c r="AW1817" s="744" t="s">
        <v>764</v>
      </c>
      <c r="AX1817" s="743">
        <v>44022</v>
      </c>
      <c r="AY1817" s="742" t="s">
        <v>13076</v>
      </c>
      <c r="AZ1817" s="775" t="s">
        <v>734</v>
      </c>
      <c r="BA1817" s="734"/>
      <c r="BB1817" s="736" t="s">
        <v>13077</v>
      </c>
      <c r="BC1817" s="736"/>
      <c r="BD1817" s="736"/>
      <c r="BE1817" s="767" t="s">
        <v>765</v>
      </c>
      <c r="BF1817" s="794" t="s">
        <v>766</v>
      </c>
      <c r="BG1817" s="746" t="s">
        <v>737</v>
      </c>
      <c r="BH1817" s="746"/>
      <c r="BI1817" s="747"/>
    </row>
    <row r="1818" spans="1:61" ht="79.900000000000006" customHeight="1">
      <c r="A1818" s="749">
        <v>330802976</v>
      </c>
      <c r="B1818" s="825">
        <v>33</v>
      </c>
      <c r="C1818" s="751" t="s">
        <v>1358</v>
      </c>
      <c r="D1818" s="752"/>
      <c r="E1818" s="727" t="s">
        <v>1411</v>
      </c>
      <c r="F1818" s="899"/>
      <c r="G1818" s="736" t="s">
        <v>747</v>
      </c>
      <c r="H1818" s="754" t="s">
        <v>748</v>
      </c>
      <c r="I1818" s="755">
        <v>500</v>
      </c>
      <c r="J1818" s="756" t="s">
        <v>749</v>
      </c>
      <c r="K1818" s="757" t="s">
        <v>13086</v>
      </c>
      <c r="L1818" s="758">
        <v>330006537</v>
      </c>
      <c r="M1818" s="733" t="s">
        <v>13087</v>
      </c>
      <c r="N1818" s="769" t="s">
        <v>13087</v>
      </c>
      <c r="O1818" s="734" t="s">
        <v>13088</v>
      </c>
      <c r="P1818" s="760"/>
      <c r="Q1818" s="736"/>
      <c r="R1818" s="736">
        <v>33130</v>
      </c>
      <c r="S1818" s="761" t="s">
        <v>1080</v>
      </c>
      <c r="T1818" s="728" t="s">
        <v>2084</v>
      </c>
      <c r="U1818" s="737" t="s">
        <v>13089</v>
      </c>
      <c r="V1818" s="736"/>
      <c r="W1818" s="736"/>
      <c r="X1818" s="736"/>
      <c r="Y1818" s="736"/>
      <c r="Z1818" s="736" t="s">
        <v>13090</v>
      </c>
      <c r="AA1818" s="736"/>
      <c r="AB1818" s="734" t="s">
        <v>13088</v>
      </c>
      <c r="AC1818" s="736"/>
      <c r="AD1818" s="736">
        <v>33130</v>
      </c>
      <c r="AE1818" s="734" t="s">
        <v>1080</v>
      </c>
      <c r="AF1818" s="736" t="s">
        <v>13091</v>
      </c>
      <c r="AG1818" s="736"/>
      <c r="AH1818" s="736"/>
      <c r="AI1818" s="736"/>
      <c r="AJ1818" s="736"/>
      <c r="AK1818" s="736"/>
      <c r="AL1818" s="736"/>
      <c r="AM1818" s="763"/>
      <c r="AN1818" s="738"/>
      <c r="AO1818" s="764"/>
      <c r="AP1818" s="691" t="s">
        <v>734</v>
      </c>
      <c r="AQ1818" s="691" t="s">
        <v>737</v>
      </c>
      <c r="AR1818" s="691"/>
      <c r="AS1818" s="752"/>
      <c r="AT1818" s="691"/>
      <c r="AU1818" s="765" t="s">
        <v>763</v>
      </c>
      <c r="AV1818" s="765" t="s">
        <v>763</v>
      </c>
      <c r="AW1818" s="766" t="s">
        <v>763</v>
      </c>
      <c r="AX1818" s="765"/>
      <c r="AY1818" s="691"/>
      <c r="AZ1818" s="752"/>
      <c r="BA1818" s="734"/>
      <c r="BB1818" s="736"/>
      <c r="BC1818" s="736"/>
      <c r="BD1818" s="736"/>
      <c r="BE1818" s="734" t="s">
        <v>855</v>
      </c>
      <c r="BF1818" s="753" t="s">
        <v>1942</v>
      </c>
      <c r="BG1818" s="746" t="s">
        <v>737</v>
      </c>
      <c r="BH1818" s="746"/>
      <c r="BI1818" s="747"/>
    </row>
    <row r="1819" spans="1:61" ht="79.900000000000006" customHeight="1">
      <c r="A1819" s="749">
        <v>330795352</v>
      </c>
      <c r="B1819" s="825">
        <v>33</v>
      </c>
      <c r="C1819" s="751" t="s">
        <v>857</v>
      </c>
      <c r="D1819" s="752"/>
      <c r="E1819" s="727" t="s">
        <v>1411</v>
      </c>
      <c r="F1819" s="899"/>
      <c r="G1819" s="736" t="s">
        <v>747</v>
      </c>
      <c r="H1819" s="754" t="s">
        <v>748</v>
      </c>
      <c r="I1819" s="755">
        <v>500</v>
      </c>
      <c r="J1819" s="756" t="s">
        <v>749</v>
      </c>
      <c r="K1819" s="757" t="s">
        <v>13092</v>
      </c>
      <c r="L1819" s="758">
        <v>750065401</v>
      </c>
      <c r="M1819" s="733" t="s">
        <v>13042</v>
      </c>
      <c r="N1819" s="769" t="s">
        <v>13042</v>
      </c>
      <c r="O1819" s="734" t="s">
        <v>13093</v>
      </c>
      <c r="P1819" s="760"/>
      <c r="Q1819" s="736"/>
      <c r="R1819" s="736">
        <v>33340</v>
      </c>
      <c r="S1819" s="761" t="s">
        <v>13094</v>
      </c>
      <c r="T1819" s="728" t="s">
        <v>2084</v>
      </c>
      <c r="U1819" s="737" t="s">
        <v>13095</v>
      </c>
      <c r="V1819" s="736"/>
      <c r="W1819" s="736"/>
      <c r="X1819" s="736"/>
      <c r="Y1819" s="736"/>
      <c r="Z1819" s="736" t="s">
        <v>13096</v>
      </c>
      <c r="AA1819" s="736"/>
      <c r="AB1819" s="734" t="s">
        <v>13097</v>
      </c>
      <c r="AC1819" s="736"/>
      <c r="AD1819" s="736">
        <v>75016</v>
      </c>
      <c r="AE1819" s="734" t="s">
        <v>1982</v>
      </c>
      <c r="AF1819" s="736"/>
      <c r="AG1819" s="736"/>
      <c r="AH1819" s="736"/>
      <c r="AI1819" s="736"/>
      <c r="AJ1819" s="736"/>
      <c r="AK1819" s="736"/>
      <c r="AL1819" s="736"/>
      <c r="AM1819" s="763"/>
      <c r="AN1819" s="738"/>
      <c r="AO1819" s="764"/>
      <c r="AP1819" s="691" t="s">
        <v>734</v>
      </c>
      <c r="AQ1819" s="691" t="s">
        <v>737</v>
      </c>
      <c r="AR1819" s="691"/>
      <c r="AS1819" s="752"/>
      <c r="AT1819" s="691"/>
      <c r="AU1819" s="765" t="s">
        <v>763</v>
      </c>
      <c r="AV1819" s="765" t="s">
        <v>763</v>
      </c>
      <c r="AW1819" s="766" t="s">
        <v>763</v>
      </c>
      <c r="AX1819" s="765"/>
      <c r="AY1819" s="691"/>
      <c r="AZ1819" s="752"/>
      <c r="BA1819" s="734"/>
      <c r="BB1819" s="736"/>
      <c r="BC1819" s="736"/>
      <c r="BD1819" s="736"/>
      <c r="BE1819" s="776" t="s">
        <v>3531</v>
      </c>
      <c r="BF1819" s="753" t="s">
        <v>1942</v>
      </c>
      <c r="BG1819" s="746" t="s">
        <v>737</v>
      </c>
      <c r="BH1819" s="746"/>
      <c r="BI1819" s="747"/>
    </row>
    <row r="1820" spans="1:61" ht="65.45" customHeight="1">
      <c r="A1820" s="846">
        <v>170800809</v>
      </c>
      <c r="B1820" s="834">
        <v>17</v>
      </c>
      <c r="C1820" s="734" t="s">
        <v>1524</v>
      </c>
      <c r="D1820" s="753"/>
      <c r="E1820" s="785" t="s">
        <v>1035</v>
      </c>
      <c r="F1820" s="785"/>
      <c r="G1820" s="754" t="s">
        <v>747</v>
      </c>
      <c r="H1820" s="754" t="s">
        <v>748</v>
      </c>
      <c r="I1820" s="847">
        <v>500</v>
      </c>
      <c r="J1820" s="843" t="s">
        <v>749</v>
      </c>
      <c r="K1820" s="848" t="s">
        <v>13098</v>
      </c>
      <c r="L1820" s="786">
        <v>170005359</v>
      </c>
      <c r="M1820" s="733" t="s">
        <v>13099</v>
      </c>
      <c r="N1820" s="769" t="s">
        <v>13099</v>
      </c>
      <c r="O1820" s="734" t="s">
        <v>13100</v>
      </c>
      <c r="P1820" s="734" t="s">
        <v>13101</v>
      </c>
      <c r="Q1820" s="760"/>
      <c r="R1820" s="736">
        <v>17170</v>
      </c>
      <c r="S1820" s="760" t="s">
        <v>13102</v>
      </c>
      <c r="T1820" s="728" t="s">
        <v>2084</v>
      </c>
      <c r="U1820" s="737" t="s">
        <v>13103</v>
      </c>
      <c r="V1820" s="736"/>
      <c r="W1820" s="734"/>
      <c r="X1820" s="736"/>
      <c r="Y1820" s="736"/>
      <c r="Z1820" s="736" t="s">
        <v>13104</v>
      </c>
      <c r="AA1820" s="736"/>
      <c r="AB1820" s="734" t="s">
        <v>13100</v>
      </c>
      <c r="AC1820" s="736"/>
      <c r="AD1820" s="736">
        <v>17170</v>
      </c>
      <c r="AE1820" s="734" t="s">
        <v>13105</v>
      </c>
      <c r="AF1820" s="736" t="s">
        <v>13106</v>
      </c>
      <c r="AG1820" s="1050"/>
      <c r="AH1820" s="1050"/>
      <c r="AI1820" s="1050"/>
      <c r="AJ1820" s="1050"/>
      <c r="AK1820" s="1050"/>
      <c r="AL1820" s="1050"/>
      <c r="AM1820" s="763"/>
      <c r="AN1820" s="738"/>
      <c r="AO1820" s="858"/>
      <c r="AP1820" s="691" t="s">
        <v>734</v>
      </c>
      <c r="AQ1820" s="775" t="s">
        <v>734</v>
      </c>
      <c r="AR1820" s="742" t="s">
        <v>748</v>
      </c>
      <c r="AS1820" s="775" t="s">
        <v>13107</v>
      </c>
      <c r="AT1820" s="742"/>
      <c r="AU1820" s="743">
        <v>44197</v>
      </c>
      <c r="AV1820" s="743">
        <v>46022</v>
      </c>
      <c r="AW1820" s="744">
        <v>17</v>
      </c>
      <c r="AX1820" s="743">
        <v>44672</v>
      </c>
      <c r="AY1820" s="712" t="s">
        <v>869</v>
      </c>
      <c r="AZ1820" s="775" t="s">
        <v>734</v>
      </c>
      <c r="BA1820" s="791"/>
      <c r="BB1820" s="793"/>
      <c r="BC1820" s="793" t="s">
        <v>1713</v>
      </c>
      <c r="BD1820" s="793"/>
      <c r="BE1820" s="767" t="s">
        <v>8643</v>
      </c>
      <c r="BF1820" s="785" t="s">
        <v>2095</v>
      </c>
      <c r="BG1820" s="746" t="s">
        <v>737</v>
      </c>
      <c r="BH1820" s="746"/>
      <c r="BI1820" s="747"/>
    </row>
    <row r="1821" spans="1:61" ht="40.15" customHeight="1">
      <c r="A1821" s="749">
        <v>330800228</v>
      </c>
      <c r="B1821" s="825">
        <v>33</v>
      </c>
      <c r="C1821" s="751" t="s">
        <v>857</v>
      </c>
      <c r="D1821" s="752"/>
      <c r="E1821" s="753" t="s">
        <v>1411</v>
      </c>
      <c r="F1821" s="752"/>
      <c r="G1821" s="736" t="s">
        <v>747</v>
      </c>
      <c r="H1821" s="754" t="s">
        <v>748</v>
      </c>
      <c r="I1821" s="755">
        <v>500</v>
      </c>
      <c r="J1821" s="756" t="s">
        <v>749</v>
      </c>
      <c r="K1821" s="757" t="s">
        <v>13108</v>
      </c>
      <c r="L1821" s="758">
        <v>330006313</v>
      </c>
      <c r="M1821" s="733" t="s">
        <v>13109</v>
      </c>
      <c r="N1821" s="769" t="s">
        <v>13109</v>
      </c>
      <c r="O1821" s="734" t="s">
        <v>13110</v>
      </c>
      <c r="P1821" s="734" t="s">
        <v>11185</v>
      </c>
      <c r="Q1821" s="736"/>
      <c r="R1821" s="736">
        <v>33390</v>
      </c>
      <c r="S1821" s="761" t="s">
        <v>1117</v>
      </c>
      <c r="T1821" s="728" t="s">
        <v>2084</v>
      </c>
      <c r="U1821" s="737" t="s">
        <v>13111</v>
      </c>
      <c r="V1821" s="736"/>
      <c r="W1821" s="736"/>
      <c r="X1821" s="736"/>
      <c r="Y1821" s="736"/>
      <c r="Z1821" s="736" t="s">
        <v>13112</v>
      </c>
      <c r="AA1821" s="736"/>
      <c r="AB1821" s="734" t="s">
        <v>13113</v>
      </c>
      <c r="AC1821" s="736" t="s">
        <v>11185</v>
      </c>
      <c r="AD1821" s="736">
        <v>33390</v>
      </c>
      <c r="AE1821" s="734" t="s">
        <v>1117</v>
      </c>
      <c r="AF1821" s="736" t="s">
        <v>13112</v>
      </c>
      <c r="AG1821" s="736"/>
      <c r="AH1821" s="736"/>
      <c r="AI1821" s="736"/>
      <c r="AJ1821" s="736"/>
      <c r="AK1821" s="736"/>
      <c r="AL1821" s="736"/>
      <c r="AM1821" s="763"/>
      <c r="AN1821" s="738"/>
      <c r="AO1821" s="764"/>
      <c r="AP1821" s="691" t="s">
        <v>734</v>
      </c>
      <c r="AQ1821" s="691" t="s">
        <v>737</v>
      </c>
      <c r="AR1821" s="691"/>
      <c r="AS1821" s="752"/>
      <c r="AT1821" s="691"/>
      <c r="AU1821" s="765" t="s">
        <v>763</v>
      </c>
      <c r="AV1821" s="765" t="s">
        <v>763</v>
      </c>
      <c r="AW1821" s="766" t="s">
        <v>763</v>
      </c>
      <c r="AX1821" s="765"/>
      <c r="AY1821" s="691"/>
      <c r="AZ1821" s="752"/>
      <c r="BA1821" s="734"/>
      <c r="BB1821" s="736"/>
      <c r="BC1821" s="736"/>
      <c r="BD1821" s="736"/>
      <c r="BE1821" s="767" t="s">
        <v>1949</v>
      </c>
      <c r="BF1821" s="753" t="s">
        <v>1942</v>
      </c>
      <c r="BG1821" s="746" t="s">
        <v>737</v>
      </c>
      <c r="BH1821" s="752"/>
      <c r="BI1821" s="747"/>
    </row>
    <row r="1822" spans="1:61" ht="40.15" customHeight="1">
      <c r="A1822" s="846">
        <v>170803878</v>
      </c>
      <c r="B1822" s="834">
        <v>17</v>
      </c>
      <c r="C1822" s="734" t="s">
        <v>1434</v>
      </c>
      <c r="D1822" s="753"/>
      <c r="E1822" s="753" t="s">
        <v>1435</v>
      </c>
      <c r="F1822" s="785"/>
      <c r="G1822" s="754" t="s">
        <v>747</v>
      </c>
      <c r="H1822" s="754" t="s">
        <v>748</v>
      </c>
      <c r="I1822" s="847">
        <v>500</v>
      </c>
      <c r="J1822" s="843" t="s">
        <v>749</v>
      </c>
      <c r="K1822" s="848" t="s">
        <v>13008</v>
      </c>
      <c r="L1822" s="786">
        <v>170024046</v>
      </c>
      <c r="M1822" s="733" t="s">
        <v>13114</v>
      </c>
      <c r="N1822" s="769" t="s">
        <v>13114</v>
      </c>
      <c r="O1822" s="734" t="s">
        <v>13115</v>
      </c>
      <c r="P1822" s="734" t="s">
        <v>13116</v>
      </c>
      <c r="Q1822" s="760"/>
      <c r="R1822" s="736">
        <v>17120</v>
      </c>
      <c r="S1822" s="760" t="s">
        <v>13117</v>
      </c>
      <c r="T1822" s="728" t="s">
        <v>2084</v>
      </c>
      <c r="U1822" s="737" t="s">
        <v>13118</v>
      </c>
      <c r="V1822" s="736"/>
      <c r="W1822" s="734"/>
      <c r="X1822" s="736"/>
      <c r="Y1822" s="736"/>
      <c r="Z1822" s="736" t="s">
        <v>13119</v>
      </c>
      <c r="AA1822" s="734" t="s">
        <v>13120</v>
      </c>
      <c r="AB1822" s="734" t="s">
        <v>13115</v>
      </c>
      <c r="AC1822" s="736" t="s">
        <v>13121</v>
      </c>
      <c r="AD1822" s="736">
        <v>17120</v>
      </c>
      <c r="AE1822" s="734" t="s">
        <v>13117</v>
      </c>
      <c r="AF1822" s="736"/>
      <c r="AG1822" s="734" t="s">
        <v>813</v>
      </c>
      <c r="AH1822" s="734" t="s">
        <v>13122</v>
      </c>
      <c r="AI1822" s="734" t="s">
        <v>5138</v>
      </c>
      <c r="AJ1822" s="734" t="s">
        <v>815</v>
      </c>
      <c r="AK1822" s="734"/>
      <c r="AL1822" s="734"/>
      <c r="AM1822" s="763"/>
      <c r="AN1822" s="738"/>
      <c r="AO1822" s="858"/>
      <c r="AP1822" s="691" t="s">
        <v>734</v>
      </c>
      <c r="AQ1822" s="775" t="s">
        <v>734</v>
      </c>
      <c r="AR1822" s="742" t="s">
        <v>748</v>
      </c>
      <c r="AS1822" s="775" t="s">
        <v>13123</v>
      </c>
      <c r="AT1822" s="742"/>
      <c r="AU1822" s="743">
        <v>43831</v>
      </c>
      <c r="AV1822" s="743">
        <v>45657</v>
      </c>
      <c r="AW1822" s="1127" t="s">
        <v>2484</v>
      </c>
      <c r="AX1822" s="743">
        <v>44491</v>
      </c>
      <c r="AY1822" s="712" t="s">
        <v>869</v>
      </c>
      <c r="AZ1822" s="775" t="s">
        <v>737</v>
      </c>
      <c r="BA1822" s="791"/>
      <c r="BB1822" s="793"/>
      <c r="BC1822" s="793" t="s">
        <v>1713</v>
      </c>
      <c r="BD1822" s="793"/>
      <c r="BE1822" s="767" t="s">
        <v>1451</v>
      </c>
      <c r="BF1822" s="785" t="s">
        <v>1452</v>
      </c>
      <c r="BG1822" s="746" t="s">
        <v>737</v>
      </c>
      <c r="BH1822" s="746"/>
      <c r="BI1822" s="747"/>
    </row>
    <row r="1823" spans="1:61" ht="40.15" customHeight="1">
      <c r="A1823" s="846">
        <v>170795090</v>
      </c>
      <c r="B1823" s="834">
        <v>17</v>
      </c>
      <c r="C1823" s="734" t="s">
        <v>1434</v>
      </c>
      <c r="D1823" s="753"/>
      <c r="E1823" s="753" t="s">
        <v>1435</v>
      </c>
      <c r="F1823" s="785"/>
      <c r="G1823" s="754" t="s">
        <v>747</v>
      </c>
      <c r="H1823" s="754" t="s">
        <v>748</v>
      </c>
      <c r="I1823" s="847">
        <v>500</v>
      </c>
      <c r="J1823" s="843" t="s">
        <v>749</v>
      </c>
      <c r="K1823" s="856" t="s">
        <v>13008</v>
      </c>
      <c r="L1823" s="786">
        <v>170023543</v>
      </c>
      <c r="M1823" s="733" t="s">
        <v>13124</v>
      </c>
      <c r="N1823" s="769" t="s">
        <v>13124</v>
      </c>
      <c r="O1823" s="734" t="s">
        <v>13125</v>
      </c>
      <c r="P1823" s="734"/>
      <c r="Q1823" s="760"/>
      <c r="R1823" s="736">
        <v>17300</v>
      </c>
      <c r="S1823" s="760" t="s">
        <v>2622</v>
      </c>
      <c r="T1823" s="728" t="s">
        <v>2084</v>
      </c>
      <c r="U1823" s="737" t="s">
        <v>13126</v>
      </c>
      <c r="V1823" s="736"/>
      <c r="W1823" s="734"/>
      <c r="X1823" s="736"/>
      <c r="Y1823" s="736"/>
      <c r="Z1823" s="736" t="s">
        <v>13127</v>
      </c>
      <c r="AA1823" s="734" t="s">
        <v>13120</v>
      </c>
      <c r="AB1823" s="734" t="s">
        <v>13125</v>
      </c>
      <c r="AC1823" s="736"/>
      <c r="AD1823" s="736">
        <v>17300</v>
      </c>
      <c r="AE1823" s="734" t="s">
        <v>2622</v>
      </c>
      <c r="AF1823" s="736"/>
      <c r="AG1823" s="734" t="s">
        <v>813</v>
      </c>
      <c r="AH1823" s="734" t="s">
        <v>13122</v>
      </c>
      <c r="AI1823" s="734" t="s">
        <v>5138</v>
      </c>
      <c r="AJ1823" s="734" t="s">
        <v>815</v>
      </c>
      <c r="AK1823" s="734"/>
      <c r="AL1823" s="734"/>
      <c r="AM1823" s="763"/>
      <c r="AN1823" s="738"/>
      <c r="AO1823" s="858"/>
      <c r="AP1823" s="691" t="s">
        <v>734</v>
      </c>
      <c r="AQ1823" s="775" t="s">
        <v>734</v>
      </c>
      <c r="AR1823" s="742" t="s">
        <v>748</v>
      </c>
      <c r="AS1823" s="775" t="s">
        <v>13123</v>
      </c>
      <c r="AT1823" s="742"/>
      <c r="AU1823" s="743">
        <v>43831</v>
      </c>
      <c r="AV1823" s="743">
        <v>45657</v>
      </c>
      <c r="AW1823" s="1127" t="s">
        <v>2484</v>
      </c>
      <c r="AX1823" s="743">
        <v>44491</v>
      </c>
      <c r="AY1823" s="712" t="s">
        <v>13128</v>
      </c>
      <c r="AZ1823" s="775" t="s">
        <v>737</v>
      </c>
      <c r="BA1823" s="791"/>
      <c r="BB1823" s="793"/>
      <c r="BC1823" s="793" t="s">
        <v>1713</v>
      </c>
      <c r="BD1823" s="793"/>
      <c r="BE1823" s="767" t="s">
        <v>1579</v>
      </c>
      <c r="BF1823" s="785" t="s">
        <v>1452</v>
      </c>
      <c r="BG1823" s="746" t="s">
        <v>737</v>
      </c>
      <c r="BH1823" s="746"/>
      <c r="BI1823" s="747"/>
    </row>
    <row r="1824" spans="1:61" ht="61.15" customHeight="1">
      <c r="A1824" s="846">
        <v>170015499</v>
      </c>
      <c r="B1824" s="834">
        <v>17</v>
      </c>
      <c r="C1824" s="734" t="s">
        <v>1524</v>
      </c>
      <c r="D1824" s="753"/>
      <c r="E1824" s="753" t="s">
        <v>1035</v>
      </c>
      <c r="F1824" s="785"/>
      <c r="G1824" s="754" t="s">
        <v>747</v>
      </c>
      <c r="H1824" s="754" t="s">
        <v>748</v>
      </c>
      <c r="I1824" s="847">
        <v>500</v>
      </c>
      <c r="J1824" s="843" t="s">
        <v>749</v>
      </c>
      <c r="K1824" s="848" t="s">
        <v>13129</v>
      </c>
      <c r="L1824" s="786">
        <v>170015408</v>
      </c>
      <c r="M1824" s="733" t="s">
        <v>13130</v>
      </c>
      <c r="N1824" s="769" t="s">
        <v>13130</v>
      </c>
      <c r="O1824" s="734" t="s">
        <v>13131</v>
      </c>
      <c r="P1824" s="734"/>
      <c r="Q1824" s="760"/>
      <c r="R1824" s="736">
        <v>17220</v>
      </c>
      <c r="S1824" s="760" t="s">
        <v>13132</v>
      </c>
      <c r="T1824" s="728" t="s">
        <v>2084</v>
      </c>
      <c r="U1824" s="737" t="s">
        <v>13133</v>
      </c>
      <c r="V1824" s="736"/>
      <c r="W1824" s="734"/>
      <c r="X1824" s="736"/>
      <c r="Y1824" s="736"/>
      <c r="Z1824" s="736" t="s">
        <v>13134</v>
      </c>
      <c r="AA1824" s="736"/>
      <c r="AB1824" s="734" t="s">
        <v>13131</v>
      </c>
      <c r="AC1824" s="736"/>
      <c r="AD1824" s="736">
        <v>17220</v>
      </c>
      <c r="AE1824" s="734" t="s">
        <v>13132</v>
      </c>
      <c r="AF1824" s="736" t="s">
        <v>13134</v>
      </c>
      <c r="AG1824" s="734"/>
      <c r="AH1824" s="734"/>
      <c r="AI1824" s="734"/>
      <c r="AJ1824" s="734"/>
      <c r="AK1824" s="734"/>
      <c r="AL1824" s="734"/>
      <c r="AM1824" s="763"/>
      <c r="AN1824" s="738"/>
      <c r="AO1824" s="858"/>
      <c r="AP1824" s="691" t="s">
        <v>734</v>
      </c>
      <c r="AQ1824" s="775" t="s">
        <v>734</v>
      </c>
      <c r="AR1824" s="742" t="s">
        <v>748</v>
      </c>
      <c r="AS1824" s="775" t="s">
        <v>13135</v>
      </c>
      <c r="AT1824" s="742"/>
      <c r="AU1824" s="743">
        <v>44562</v>
      </c>
      <c r="AV1824" s="743">
        <v>46387</v>
      </c>
      <c r="AW1824" s="744">
        <v>17</v>
      </c>
      <c r="AX1824" s="743">
        <v>44985</v>
      </c>
      <c r="AY1824" s="712" t="s">
        <v>869</v>
      </c>
      <c r="AZ1824" s="775" t="s">
        <v>734</v>
      </c>
      <c r="BA1824" s="791"/>
      <c r="BB1824" s="773"/>
      <c r="BC1824" s="793" t="s">
        <v>1713</v>
      </c>
      <c r="BD1824" s="793"/>
      <c r="BE1824" s="767" t="s">
        <v>1451</v>
      </c>
      <c r="BF1824" s="785" t="s">
        <v>2095</v>
      </c>
      <c r="BG1824" s="746" t="s">
        <v>737</v>
      </c>
      <c r="BH1824" s="746"/>
      <c r="BI1824" s="747"/>
    </row>
    <row r="1825" spans="1:61" ht="40.15" customHeight="1">
      <c r="A1825" s="749">
        <v>640795514</v>
      </c>
      <c r="B1825" s="750">
        <v>64</v>
      </c>
      <c r="C1825" s="753" t="s">
        <v>842</v>
      </c>
      <c r="D1825" s="752"/>
      <c r="E1825" s="753" t="s">
        <v>746</v>
      </c>
      <c r="F1825" s="752"/>
      <c r="G1825" s="736" t="s">
        <v>747</v>
      </c>
      <c r="H1825" s="754" t="s">
        <v>748</v>
      </c>
      <c r="I1825" s="755">
        <v>500</v>
      </c>
      <c r="J1825" s="756" t="s">
        <v>749</v>
      </c>
      <c r="K1825" s="757" t="s">
        <v>13136</v>
      </c>
      <c r="L1825" s="758">
        <v>640005179</v>
      </c>
      <c r="M1825" s="733" t="s">
        <v>13137</v>
      </c>
      <c r="N1825" s="757" t="s">
        <v>13137</v>
      </c>
      <c r="O1825" s="734" t="s">
        <v>13138</v>
      </c>
      <c r="P1825" s="760"/>
      <c r="Q1825" s="736"/>
      <c r="R1825" s="736">
        <v>64990</v>
      </c>
      <c r="S1825" s="761" t="s">
        <v>889</v>
      </c>
      <c r="T1825" s="728" t="s">
        <v>2084</v>
      </c>
      <c r="U1825" s="737" t="s">
        <v>13139</v>
      </c>
      <c r="V1825" s="736"/>
      <c r="W1825" s="736"/>
      <c r="X1825" s="736"/>
      <c r="Y1825" s="736"/>
      <c r="Z1825" s="736" t="s">
        <v>13140</v>
      </c>
      <c r="AA1825" s="736"/>
      <c r="AB1825" s="734" t="s">
        <v>13138</v>
      </c>
      <c r="AC1825" s="736"/>
      <c r="AD1825" s="736">
        <v>64990</v>
      </c>
      <c r="AE1825" s="734" t="s">
        <v>13141</v>
      </c>
      <c r="AF1825" s="736" t="s">
        <v>13140</v>
      </c>
      <c r="AG1825" s="736" t="s">
        <v>813</v>
      </c>
      <c r="AH1825" s="736" t="s">
        <v>13142</v>
      </c>
      <c r="AI1825" s="736" t="s">
        <v>3172</v>
      </c>
      <c r="AJ1825" s="736" t="s">
        <v>954</v>
      </c>
      <c r="AK1825" s="736"/>
      <c r="AL1825" s="736"/>
      <c r="AM1825" s="763"/>
      <c r="AN1825" s="738"/>
      <c r="AO1825" s="764"/>
      <c r="AP1825" s="691" t="s">
        <v>734</v>
      </c>
      <c r="AQ1825" s="691" t="s">
        <v>737</v>
      </c>
      <c r="AR1825" s="691"/>
      <c r="AS1825" s="752"/>
      <c r="AT1825" s="691"/>
      <c r="AU1825" s="765" t="s">
        <v>763</v>
      </c>
      <c r="AV1825" s="765" t="s">
        <v>763</v>
      </c>
      <c r="AW1825" s="766" t="s">
        <v>764</v>
      </c>
      <c r="AX1825" s="765"/>
      <c r="AY1825" s="691"/>
      <c r="AZ1825" s="752"/>
      <c r="BA1825" s="734"/>
      <c r="BB1825" s="736"/>
      <c r="BC1825" s="736"/>
      <c r="BD1825" s="736"/>
      <c r="BE1825" s="753" t="s">
        <v>4925</v>
      </c>
      <c r="BF1825" s="768" t="s">
        <v>766</v>
      </c>
      <c r="BG1825" s="746" t="s">
        <v>737</v>
      </c>
      <c r="BH1825" s="746"/>
      <c r="BI1825" s="747"/>
    </row>
    <row r="1826" spans="1:61" ht="40.15" customHeight="1">
      <c r="A1826" s="846">
        <v>170801237</v>
      </c>
      <c r="B1826" s="834">
        <v>17</v>
      </c>
      <c r="C1826" s="734" t="s">
        <v>1524</v>
      </c>
      <c r="D1826" s="728"/>
      <c r="E1826" s="753" t="s">
        <v>1035</v>
      </c>
      <c r="F1826" s="785"/>
      <c r="G1826" s="754" t="s">
        <v>747</v>
      </c>
      <c r="H1826" s="754" t="s">
        <v>748</v>
      </c>
      <c r="I1826" s="847">
        <v>500</v>
      </c>
      <c r="J1826" s="843" t="s">
        <v>749</v>
      </c>
      <c r="K1826" s="848" t="s">
        <v>13143</v>
      </c>
      <c r="L1826" s="786">
        <v>170005474</v>
      </c>
      <c r="M1826" s="733" t="s">
        <v>13144</v>
      </c>
      <c r="N1826" s="769" t="s">
        <v>13145</v>
      </c>
      <c r="O1826" s="734" t="s">
        <v>13146</v>
      </c>
      <c r="P1826" s="734"/>
      <c r="Q1826" s="760"/>
      <c r="R1826" s="736">
        <v>17440</v>
      </c>
      <c r="S1826" s="760" t="s">
        <v>1505</v>
      </c>
      <c r="T1826" s="728" t="s">
        <v>2084</v>
      </c>
      <c r="U1826" s="737" t="s">
        <v>13147</v>
      </c>
      <c r="V1826" s="736" t="s">
        <v>724</v>
      </c>
      <c r="W1826" s="734" t="s">
        <v>13148</v>
      </c>
      <c r="X1826" s="736" t="s">
        <v>13149</v>
      </c>
      <c r="Y1826" s="736" t="s">
        <v>727</v>
      </c>
      <c r="Z1826" s="736" t="s">
        <v>13150</v>
      </c>
      <c r="AA1826" s="736"/>
      <c r="AB1826" s="734" t="s">
        <v>13146</v>
      </c>
      <c r="AC1826" s="736"/>
      <c r="AD1826" s="736">
        <v>17440</v>
      </c>
      <c r="AE1826" s="734" t="s">
        <v>1505</v>
      </c>
      <c r="AF1826" s="736" t="s">
        <v>13150</v>
      </c>
      <c r="AG1826" s="734"/>
      <c r="AH1826" s="734"/>
      <c r="AI1826" s="734"/>
      <c r="AJ1826" s="734"/>
      <c r="AK1826" s="734"/>
      <c r="AL1826" s="734"/>
      <c r="AM1826" s="763"/>
      <c r="AN1826" s="738"/>
      <c r="AO1826" s="739"/>
      <c r="AP1826" s="904" t="s">
        <v>734</v>
      </c>
      <c r="AQ1826" s="822" t="s">
        <v>734</v>
      </c>
      <c r="AR1826" s="742" t="s">
        <v>748</v>
      </c>
      <c r="AS1826" s="742" t="s">
        <v>13151</v>
      </c>
      <c r="AT1826" s="822"/>
      <c r="AU1826" s="743">
        <v>43466</v>
      </c>
      <c r="AV1826" s="743">
        <v>45291</v>
      </c>
      <c r="AW1826" s="744">
        <v>17</v>
      </c>
      <c r="AX1826" s="743">
        <v>43487</v>
      </c>
      <c r="AY1826" s="712" t="s">
        <v>869</v>
      </c>
      <c r="AZ1826" s="775" t="s">
        <v>737</v>
      </c>
      <c r="BA1826" s="791"/>
      <c r="BB1826" s="793"/>
      <c r="BC1826" s="793" t="s">
        <v>1713</v>
      </c>
      <c r="BD1826" s="793"/>
      <c r="BE1826" s="734" t="s">
        <v>825</v>
      </c>
      <c r="BF1826" s="785" t="s">
        <v>2095</v>
      </c>
      <c r="BG1826" s="746" t="s">
        <v>737</v>
      </c>
      <c r="BH1826" s="746"/>
      <c r="BI1826" s="747"/>
    </row>
    <row r="1827" spans="1:61" ht="40.15" customHeight="1">
      <c r="A1827" s="749">
        <v>240008763</v>
      </c>
      <c r="B1827" s="840">
        <v>24</v>
      </c>
      <c r="C1827" s="751" t="s">
        <v>1434</v>
      </c>
      <c r="D1827" s="920"/>
      <c r="E1827" s="791" t="s">
        <v>4529</v>
      </c>
      <c r="F1827" s="753" t="s">
        <v>1594</v>
      </c>
      <c r="G1827" s="736" t="s">
        <v>747</v>
      </c>
      <c r="H1827" s="754" t="s">
        <v>748</v>
      </c>
      <c r="I1827" s="755">
        <v>500</v>
      </c>
      <c r="J1827" s="756" t="s">
        <v>749</v>
      </c>
      <c r="K1827" s="778" t="s">
        <v>13152</v>
      </c>
      <c r="L1827" s="758">
        <v>240002436</v>
      </c>
      <c r="M1827" s="733" t="s">
        <v>13153</v>
      </c>
      <c r="N1827" s="769" t="s">
        <v>13153</v>
      </c>
      <c r="O1827" s="734" t="s">
        <v>13154</v>
      </c>
      <c r="P1827" s="760"/>
      <c r="Q1827" s="736"/>
      <c r="R1827" s="736">
        <v>24350</v>
      </c>
      <c r="S1827" s="761" t="s">
        <v>13155</v>
      </c>
      <c r="T1827" s="728" t="s">
        <v>2084</v>
      </c>
      <c r="U1827" s="737" t="s">
        <v>13156</v>
      </c>
      <c r="V1827" s="736"/>
      <c r="W1827" s="736"/>
      <c r="X1827" s="736"/>
      <c r="Y1827" s="736"/>
      <c r="Z1827" s="736" t="s">
        <v>13157</v>
      </c>
      <c r="AA1827" s="734"/>
      <c r="AB1827" s="734"/>
      <c r="AC1827" s="736"/>
      <c r="AD1827" s="736">
        <v>24350</v>
      </c>
      <c r="AE1827" s="734" t="s">
        <v>13158</v>
      </c>
      <c r="AF1827" s="736" t="s">
        <v>13157</v>
      </c>
      <c r="AG1827" s="736"/>
      <c r="AH1827" s="736"/>
      <c r="AI1827" s="736"/>
      <c r="AJ1827" s="734"/>
      <c r="AK1827" s="736"/>
      <c r="AL1827" s="736"/>
      <c r="AM1827" s="763"/>
      <c r="AN1827" s="738"/>
      <c r="AO1827" s="739"/>
      <c r="AP1827" s="691" t="s">
        <v>734</v>
      </c>
      <c r="AQ1827" s="742" t="s">
        <v>734</v>
      </c>
      <c r="AR1827" s="742" t="s">
        <v>748</v>
      </c>
      <c r="AS1827" s="742" t="s">
        <v>13159</v>
      </c>
      <c r="AT1827" s="742" t="s">
        <v>13160</v>
      </c>
      <c r="AU1827" s="743">
        <v>45658</v>
      </c>
      <c r="AV1827" s="743">
        <v>47484</v>
      </c>
      <c r="AW1827" s="744">
        <v>24</v>
      </c>
      <c r="AX1827" s="743">
        <v>45657</v>
      </c>
      <c r="AY1827" s="742" t="s">
        <v>869</v>
      </c>
      <c r="AZ1827" s="775" t="s">
        <v>734</v>
      </c>
      <c r="BA1827" s="734"/>
      <c r="BB1827" s="736"/>
      <c r="BC1827" s="736"/>
      <c r="BD1827" s="736"/>
      <c r="BE1827" s="864" t="s">
        <v>800</v>
      </c>
      <c r="BF1827" s="794" t="s">
        <v>1610</v>
      </c>
      <c r="BG1827" s="746" t="s">
        <v>737</v>
      </c>
      <c r="BH1827" s="746"/>
      <c r="BI1827" s="747"/>
    </row>
    <row r="1828" spans="1:61" ht="54" customHeight="1">
      <c r="A1828" s="749">
        <v>240005124</v>
      </c>
      <c r="B1828" s="840">
        <v>24</v>
      </c>
      <c r="C1828" s="751" t="s">
        <v>1434</v>
      </c>
      <c r="D1828" s="920"/>
      <c r="E1828" s="791" t="s">
        <v>4529</v>
      </c>
      <c r="F1828" s="753" t="s">
        <v>1594</v>
      </c>
      <c r="G1828" s="736" t="s">
        <v>747</v>
      </c>
      <c r="H1828" s="754" t="s">
        <v>748</v>
      </c>
      <c r="I1828" s="755">
        <v>500</v>
      </c>
      <c r="J1828" s="756" t="s">
        <v>749</v>
      </c>
      <c r="K1828" s="778" t="s">
        <v>13161</v>
      </c>
      <c r="L1828" s="758">
        <v>330063884</v>
      </c>
      <c r="M1828" s="733" t="s">
        <v>13162</v>
      </c>
      <c r="N1828" s="769" t="s">
        <v>13162</v>
      </c>
      <c r="O1828" s="734" t="s">
        <v>1253</v>
      </c>
      <c r="P1828" s="760"/>
      <c r="Q1828" s="736"/>
      <c r="R1828" s="736">
        <v>24330</v>
      </c>
      <c r="S1828" s="761" t="s">
        <v>13163</v>
      </c>
      <c r="T1828" s="728" t="s">
        <v>2084</v>
      </c>
      <c r="U1828" s="737" t="s">
        <v>13164</v>
      </c>
      <c r="V1828" s="736"/>
      <c r="W1828" s="736"/>
      <c r="X1828" s="736"/>
      <c r="Y1828" s="736"/>
      <c r="Z1828" s="736" t="s">
        <v>13165</v>
      </c>
      <c r="AA1828" s="736" t="s">
        <v>13166</v>
      </c>
      <c r="AB1828" s="734" t="s">
        <v>13167</v>
      </c>
      <c r="AC1828" s="736"/>
      <c r="AD1828" s="736">
        <v>33300</v>
      </c>
      <c r="AE1828" s="734" t="s">
        <v>1064</v>
      </c>
      <c r="AF1828" s="736" t="s">
        <v>13165</v>
      </c>
      <c r="AG1828" s="736"/>
      <c r="AH1828" s="736"/>
      <c r="AI1828" s="736"/>
      <c r="AJ1828" s="734"/>
      <c r="AK1828" s="736"/>
      <c r="AL1828" s="736" t="s">
        <v>13166</v>
      </c>
      <c r="AM1828" s="763"/>
      <c r="AN1828" s="738"/>
      <c r="AO1828" s="739"/>
      <c r="AP1828" s="691" t="s">
        <v>734</v>
      </c>
      <c r="AQ1828" s="742" t="s">
        <v>734</v>
      </c>
      <c r="AR1828" s="742" t="s">
        <v>748</v>
      </c>
      <c r="AS1828" s="712" t="s">
        <v>13168</v>
      </c>
      <c r="AT1828" s="935" t="s">
        <v>13169</v>
      </c>
      <c r="AU1828" s="743">
        <v>45658</v>
      </c>
      <c r="AV1828" s="743">
        <v>47484</v>
      </c>
      <c r="AW1828" s="1128">
        <v>24</v>
      </c>
      <c r="AX1828" s="743">
        <v>45657</v>
      </c>
      <c r="AY1828" s="742" t="s">
        <v>869</v>
      </c>
      <c r="AZ1828" s="775" t="s">
        <v>734</v>
      </c>
      <c r="BA1828" s="734"/>
      <c r="BB1828" s="792" t="s">
        <v>13170</v>
      </c>
      <c r="BC1828" s="736"/>
      <c r="BD1828" s="736"/>
      <c r="BE1828" s="864" t="s">
        <v>800</v>
      </c>
      <c r="BF1828" s="794" t="s">
        <v>1610</v>
      </c>
      <c r="BG1828" s="746" t="s">
        <v>737</v>
      </c>
      <c r="BH1828" s="746"/>
      <c r="BI1828" s="747"/>
    </row>
    <row r="1829" spans="1:61" ht="40.15" customHeight="1">
      <c r="A1829" s="749">
        <v>640795894</v>
      </c>
      <c r="B1829" s="750">
        <v>64</v>
      </c>
      <c r="C1829" s="751" t="s">
        <v>745</v>
      </c>
      <c r="D1829" s="752"/>
      <c r="E1829" s="753" t="s">
        <v>746</v>
      </c>
      <c r="F1829" s="752"/>
      <c r="G1829" s="736" t="s">
        <v>747</v>
      </c>
      <c r="H1829" s="754" t="s">
        <v>748</v>
      </c>
      <c r="I1829" s="755">
        <v>500</v>
      </c>
      <c r="J1829" s="756" t="s">
        <v>749</v>
      </c>
      <c r="K1829" s="757" t="s">
        <v>13171</v>
      </c>
      <c r="L1829" s="758">
        <v>640794509</v>
      </c>
      <c r="M1829" s="733" t="s">
        <v>13172</v>
      </c>
      <c r="N1829" s="757" t="s">
        <v>13172</v>
      </c>
      <c r="O1829" s="734" t="s">
        <v>13173</v>
      </c>
      <c r="P1829" s="760"/>
      <c r="Q1829" s="736"/>
      <c r="R1829" s="736">
        <v>64200</v>
      </c>
      <c r="S1829" s="761" t="s">
        <v>2535</v>
      </c>
      <c r="T1829" s="728" t="s">
        <v>2084</v>
      </c>
      <c r="U1829" s="737" t="s">
        <v>13174</v>
      </c>
      <c r="V1829" s="736"/>
      <c r="W1829" s="736"/>
      <c r="X1829" s="736"/>
      <c r="Y1829" s="736"/>
      <c r="Z1829" s="736" t="s">
        <v>13175</v>
      </c>
      <c r="AA1829" s="736"/>
      <c r="AB1829" s="734" t="s">
        <v>13176</v>
      </c>
      <c r="AC1829" s="736"/>
      <c r="AD1829" s="736">
        <v>64200</v>
      </c>
      <c r="AE1829" s="734" t="s">
        <v>2535</v>
      </c>
      <c r="AF1829" s="736" t="s">
        <v>13175</v>
      </c>
      <c r="AG1829" s="757"/>
      <c r="AH1829" s="736"/>
      <c r="AI1829" s="736"/>
      <c r="AJ1829" s="736"/>
      <c r="AK1829" s="736"/>
      <c r="AL1829" s="736"/>
      <c r="AM1829" s="763"/>
      <c r="AN1829" s="738"/>
      <c r="AO1829" s="764"/>
      <c r="AP1829" s="691" t="s">
        <v>734</v>
      </c>
      <c r="AQ1829" s="691" t="s">
        <v>737</v>
      </c>
      <c r="AR1829" s="691"/>
      <c r="AS1829" s="752"/>
      <c r="AT1829" s="691"/>
      <c r="AU1829" s="765" t="s">
        <v>763</v>
      </c>
      <c r="AV1829" s="765" t="s">
        <v>763</v>
      </c>
      <c r="AW1829" s="766" t="s">
        <v>764</v>
      </c>
      <c r="AX1829" s="765"/>
      <c r="AY1829" s="691"/>
      <c r="AZ1829" s="752"/>
      <c r="BA1829" s="734"/>
      <c r="BB1829" s="736"/>
      <c r="BC1829" s="736"/>
      <c r="BD1829" s="736"/>
      <c r="BE1829" s="767" t="s">
        <v>765</v>
      </c>
      <c r="BF1829" s="768" t="s">
        <v>766</v>
      </c>
      <c r="BG1829" s="746" t="s">
        <v>737</v>
      </c>
      <c r="BH1829" s="746"/>
      <c r="BI1829" s="747"/>
    </row>
    <row r="1830" spans="1:61" ht="40.15" customHeight="1">
      <c r="A1830" s="749">
        <v>470009754</v>
      </c>
      <c r="B1830" s="849">
        <v>47</v>
      </c>
      <c r="C1830" s="751" t="s">
        <v>1787</v>
      </c>
      <c r="D1830" s="833"/>
      <c r="E1830" s="753" t="s">
        <v>1714</v>
      </c>
      <c r="F1830" s="753"/>
      <c r="G1830" s="736" t="s">
        <v>747</v>
      </c>
      <c r="H1830" s="754" t="s">
        <v>748</v>
      </c>
      <c r="I1830" s="755">
        <v>500</v>
      </c>
      <c r="J1830" s="756" t="s">
        <v>749</v>
      </c>
      <c r="K1830" s="757" t="s">
        <v>13177</v>
      </c>
      <c r="L1830" s="758">
        <v>330059957</v>
      </c>
      <c r="M1830" s="733" t="s">
        <v>13178</v>
      </c>
      <c r="N1830" s="769" t="s">
        <v>13179</v>
      </c>
      <c r="O1830" s="995" t="s">
        <v>13180</v>
      </c>
      <c r="P1830" s="760"/>
      <c r="Q1830" s="736"/>
      <c r="R1830" s="736">
        <v>47600</v>
      </c>
      <c r="S1830" s="761" t="s">
        <v>6685</v>
      </c>
      <c r="T1830" s="728" t="s">
        <v>2084</v>
      </c>
      <c r="U1830" s="737" t="s">
        <v>13181</v>
      </c>
      <c r="V1830" s="736"/>
      <c r="W1830" s="736"/>
      <c r="X1830" s="736"/>
      <c r="Y1830" s="736"/>
      <c r="Z1830" s="736" t="s">
        <v>13182</v>
      </c>
      <c r="AA1830" s="736"/>
      <c r="AB1830" s="734" t="s">
        <v>9748</v>
      </c>
      <c r="AC1830" s="736"/>
      <c r="AD1830" s="736">
        <v>92800</v>
      </c>
      <c r="AE1830" s="734" t="s">
        <v>9749</v>
      </c>
      <c r="AF1830" s="736" t="s">
        <v>9750</v>
      </c>
      <c r="AG1830" s="736"/>
      <c r="AH1830" s="736"/>
      <c r="AI1830" s="736"/>
      <c r="AJ1830" s="736"/>
      <c r="AK1830" s="736"/>
      <c r="AL1830" s="736"/>
      <c r="AM1830" s="763"/>
      <c r="AN1830" s="738"/>
      <c r="AO1830" s="764"/>
      <c r="AP1830" s="691" t="s">
        <v>734</v>
      </c>
      <c r="AQ1830" s="691" t="s">
        <v>737</v>
      </c>
      <c r="AR1830" s="691"/>
      <c r="AS1830" s="752"/>
      <c r="AT1830" s="691"/>
      <c r="AU1830" s="765" t="s">
        <v>763</v>
      </c>
      <c r="AV1830" s="765" t="s">
        <v>763</v>
      </c>
      <c r="AW1830" s="766" t="s">
        <v>763</v>
      </c>
      <c r="AX1830" s="765"/>
      <c r="AY1830" s="691"/>
      <c r="AZ1830" s="752"/>
      <c r="BA1830" s="734"/>
      <c r="BB1830" s="736"/>
      <c r="BC1830" s="736"/>
      <c r="BD1830" s="736"/>
      <c r="BE1830" s="734" t="s">
        <v>1451</v>
      </c>
      <c r="BF1830" s="794" t="s">
        <v>1723</v>
      </c>
      <c r="BG1830" s="746" t="s">
        <v>737</v>
      </c>
      <c r="BH1830" s="746"/>
      <c r="BI1830" s="747"/>
    </row>
    <row r="1831" spans="1:61" ht="40.15" customHeight="1">
      <c r="A1831" s="749">
        <v>240008714</v>
      </c>
      <c r="B1831" s="840">
        <v>24</v>
      </c>
      <c r="C1831" s="753" t="s">
        <v>1434</v>
      </c>
      <c r="D1831" s="728"/>
      <c r="E1831" s="791" t="s">
        <v>4529</v>
      </c>
      <c r="F1831" s="753" t="s">
        <v>1594</v>
      </c>
      <c r="G1831" s="736" t="s">
        <v>747</v>
      </c>
      <c r="H1831" s="754" t="s">
        <v>748</v>
      </c>
      <c r="I1831" s="755">
        <v>500</v>
      </c>
      <c r="J1831" s="756" t="s">
        <v>749</v>
      </c>
      <c r="K1831" s="778" t="s">
        <v>13183</v>
      </c>
      <c r="L1831" s="758">
        <v>240016873</v>
      </c>
      <c r="M1831" s="1129" t="s">
        <v>13184</v>
      </c>
      <c r="N1831" s="769" t="str">
        <f>+M1831</f>
        <v>SAS RESIDENCE QUATRE SAISONS</v>
      </c>
      <c r="O1831" s="734" t="s">
        <v>13185</v>
      </c>
      <c r="P1831" s="760"/>
      <c r="Q1831" s="736"/>
      <c r="R1831" s="736">
        <v>24120</v>
      </c>
      <c r="S1831" s="761" t="s">
        <v>9498</v>
      </c>
      <c r="T1831" s="728" t="s">
        <v>2084</v>
      </c>
      <c r="U1831" s="737" t="s">
        <v>13186</v>
      </c>
      <c r="V1831" s="736"/>
      <c r="W1831" s="736"/>
      <c r="X1831" s="736"/>
      <c r="Y1831" s="736"/>
      <c r="Z1831" s="736" t="s">
        <v>13187</v>
      </c>
      <c r="AA1831" s="736"/>
      <c r="AB1831" s="734" t="s">
        <v>13188</v>
      </c>
      <c r="AC1831" s="736"/>
      <c r="AD1831" s="736">
        <v>24120</v>
      </c>
      <c r="AE1831" s="734" t="s">
        <v>9498</v>
      </c>
      <c r="AF1831" s="736"/>
      <c r="AG1831" s="736" t="s">
        <v>6452</v>
      </c>
      <c r="AH1831" s="736" t="s">
        <v>13189</v>
      </c>
      <c r="AI1831" s="736" t="s">
        <v>13190</v>
      </c>
      <c r="AJ1831" s="736" t="s">
        <v>3669</v>
      </c>
      <c r="AK1831" s="736" t="s">
        <v>13191</v>
      </c>
      <c r="AL1831" s="736"/>
      <c r="AM1831" s="763"/>
      <c r="AN1831" s="738"/>
      <c r="AO1831" s="764"/>
      <c r="AP1831" s="691" t="s">
        <v>734</v>
      </c>
      <c r="AQ1831" s="742" t="s">
        <v>734</v>
      </c>
      <c r="AR1831" s="742" t="s">
        <v>748</v>
      </c>
      <c r="AS1831" s="775" t="s">
        <v>13192</v>
      </c>
      <c r="AT1831" s="742"/>
      <c r="AU1831" s="743">
        <v>44562</v>
      </c>
      <c r="AV1831" s="743">
        <v>46387</v>
      </c>
      <c r="AW1831" s="744">
        <v>24</v>
      </c>
      <c r="AX1831" s="743">
        <v>44592</v>
      </c>
      <c r="AY1831" s="742" t="s">
        <v>869</v>
      </c>
      <c r="AZ1831" s="775" t="s">
        <v>737</v>
      </c>
      <c r="BA1831" s="734"/>
      <c r="BB1831" s="736"/>
      <c r="BC1831" s="736"/>
      <c r="BD1831" s="736"/>
      <c r="BE1831" s="864" t="s">
        <v>13193</v>
      </c>
      <c r="BF1831" s="794" t="s">
        <v>1610</v>
      </c>
      <c r="BG1831" s="746" t="s">
        <v>737</v>
      </c>
      <c r="BH1831" s="746"/>
      <c r="BI1831" s="747"/>
    </row>
    <row r="1832" spans="1:61" ht="49.5" customHeight="1">
      <c r="A1832" s="749">
        <v>240008631</v>
      </c>
      <c r="B1832" s="840">
        <v>24</v>
      </c>
      <c r="C1832" s="753" t="s">
        <v>765</v>
      </c>
      <c r="D1832" s="728"/>
      <c r="E1832" s="753" t="s">
        <v>4106</v>
      </c>
      <c r="F1832" s="753" t="s">
        <v>1594</v>
      </c>
      <c r="G1832" s="736" t="s">
        <v>747</v>
      </c>
      <c r="H1832" s="754" t="s">
        <v>748</v>
      </c>
      <c r="I1832" s="755">
        <v>500</v>
      </c>
      <c r="J1832" s="756" t="s">
        <v>749</v>
      </c>
      <c r="K1832" s="778" t="s">
        <v>13194</v>
      </c>
      <c r="L1832" s="758">
        <v>240002303</v>
      </c>
      <c r="M1832" s="733" t="s">
        <v>13195</v>
      </c>
      <c r="N1832" s="769" t="s">
        <v>13195</v>
      </c>
      <c r="O1832" s="760"/>
      <c r="P1832" s="734" t="s">
        <v>13196</v>
      </c>
      <c r="Q1832" s="736"/>
      <c r="R1832" s="736">
        <v>24140</v>
      </c>
      <c r="S1832" s="761" t="s">
        <v>13197</v>
      </c>
      <c r="T1832" s="728" t="s">
        <v>2084</v>
      </c>
      <c r="U1832" s="737" t="s">
        <v>13198</v>
      </c>
      <c r="V1832" s="736"/>
      <c r="W1832" s="736"/>
      <c r="X1832" s="736"/>
      <c r="Y1832" s="736"/>
      <c r="Z1832" s="736" t="s">
        <v>13199</v>
      </c>
      <c r="AA1832" s="736"/>
      <c r="AB1832" s="734" t="s">
        <v>13196</v>
      </c>
      <c r="AC1832" s="736" t="s">
        <v>13196</v>
      </c>
      <c r="AD1832" s="736">
        <v>24140</v>
      </c>
      <c r="AE1832" s="734" t="s">
        <v>13197</v>
      </c>
      <c r="AF1832" s="736" t="s">
        <v>13199</v>
      </c>
      <c r="AG1832" s="736"/>
      <c r="AH1832" s="736"/>
      <c r="AI1832" s="736"/>
      <c r="AJ1832" s="734"/>
      <c r="AK1832" s="736"/>
      <c r="AL1832" s="736"/>
      <c r="AM1832" s="763"/>
      <c r="AN1832" s="738"/>
      <c r="AO1832" s="739"/>
      <c r="AP1832" s="691" t="s">
        <v>734</v>
      </c>
      <c r="AQ1832" s="742" t="s">
        <v>734</v>
      </c>
      <c r="AR1832" s="742" t="s">
        <v>748</v>
      </c>
      <c r="AS1832" s="742" t="s">
        <v>13200</v>
      </c>
      <c r="AT1832" s="742"/>
      <c r="AU1832" s="743">
        <v>43831</v>
      </c>
      <c r="AV1832" s="743">
        <v>45657</v>
      </c>
      <c r="AW1832" s="744">
        <v>24</v>
      </c>
      <c r="AX1832" s="743">
        <v>43809</v>
      </c>
      <c r="AY1832" s="742" t="s">
        <v>869</v>
      </c>
      <c r="AZ1832" s="775" t="s">
        <v>734</v>
      </c>
      <c r="BA1832" s="734"/>
      <c r="BB1832" s="736"/>
      <c r="BC1832" s="736"/>
      <c r="BD1832" s="736"/>
      <c r="BE1832" s="773" t="s">
        <v>1049</v>
      </c>
      <c r="BF1832" s="794" t="s">
        <v>1610</v>
      </c>
      <c r="BG1832" s="746" t="s">
        <v>737</v>
      </c>
      <c r="BH1832" s="746"/>
      <c r="BI1832" s="747"/>
    </row>
    <row r="1833" spans="1:61" ht="40.15" customHeight="1">
      <c r="A1833" s="749">
        <v>470000415</v>
      </c>
      <c r="B1833" s="849">
        <v>47</v>
      </c>
      <c r="C1833" s="751" t="s">
        <v>1787</v>
      </c>
      <c r="D1833" s="833"/>
      <c r="E1833" s="753" t="s">
        <v>1714</v>
      </c>
      <c r="F1833" s="753"/>
      <c r="G1833" s="736" t="s">
        <v>715</v>
      </c>
      <c r="H1833" s="754" t="s">
        <v>715</v>
      </c>
      <c r="I1833" s="755">
        <v>189</v>
      </c>
      <c r="J1833" s="756" t="s">
        <v>1490</v>
      </c>
      <c r="K1833" s="757" t="s">
        <v>13201</v>
      </c>
      <c r="L1833" s="758">
        <v>470009127</v>
      </c>
      <c r="M1833" s="733" t="s">
        <v>13202</v>
      </c>
      <c r="N1833" s="769" t="s">
        <v>13202</v>
      </c>
      <c r="O1833" s="734" t="s">
        <v>13203</v>
      </c>
      <c r="P1833" s="760"/>
      <c r="Q1833" s="736"/>
      <c r="R1833" s="736">
        <v>47000</v>
      </c>
      <c r="S1833" s="761" t="s">
        <v>2245</v>
      </c>
      <c r="T1833" s="728" t="s">
        <v>722</v>
      </c>
      <c r="U1833" s="737" t="s">
        <v>13204</v>
      </c>
      <c r="V1833" s="736"/>
      <c r="W1833" s="736"/>
      <c r="X1833" s="736"/>
      <c r="Y1833" s="736"/>
      <c r="Z1833" s="736" t="s">
        <v>13205</v>
      </c>
      <c r="AA1833" s="736"/>
      <c r="AB1833" s="734" t="s">
        <v>13206</v>
      </c>
      <c r="AC1833" s="736"/>
      <c r="AD1833" s="736">
        <v>47550</v>
      </c>
      <c r="AE1833" s="734" t="s">
        <v>5041</v>
      </c>
      <c r="AF1833" s="736" t="s">
        <v>13207</v>
      </c>
      <c r="AG1833" s="736"/>
      <c r="AH1833" s="736"/>
      <c r="AI1833" s="736"/>
      <c r="AJ1833" s="736"/>
      <c r="AK1833" s="736"/>
      <c r="AL1833" s="736"/>
      <c r="AM1833" s="763"/>
      <c r="AN1833" s="738"/>
      <c r="AO1833" s="764"/>
      <c r="AP1833" s="740" t="s">
        <v>737</v>
      </c>
      <c r="AQ1833" s="691" t="s">
        <v>737</v>
      </c>
      <c r="AR1833" s="691"/>
      <c r="AS1833" s="752"/>
      <c r="AT1833" s="691"/>
      <c r="AU1833" s="765" t="s">
        <v>763</v>
      </c>
      <c r="AV1833" s="765" t="s">
        <v>763</v>
      </c>
      <c r="AW1833" s="766" t="s">
        <v>763</v>
      </c>
      <c r="AX1833" s="765"/>
      <c r="AY1833" s="691"/>
      <c r="AZ1833" s="752"/>
      <c r="BA1833" s="734"/>
      <c r="BB1833" s="736"/>
      <c r="BC1833" s="736"/>
      <c r="BD1833" s="736"/>
      <c r="BE1833" s="767" t="s">
        <v>1535</v>
      </c>
      <c r="BF1833" s="794" t="s">
        <v>1723</v>
      </c>
      <c r="BG1833" s="746" t="s">
        <v>737</v>
      </c>
      <c r="BH1833" s="746"/>
      <c r="BI1833" s="747"/>
    </row>
    <row r="1834" spans="1:61" ht="46.15" customHeight="1">
      <c r="A1834" s="749">
        <v>470009507</v>
      </c>
      <c r="B1834" s="849">
        <v>47</v>
      </c>
      <c r="C1834" s="751" t="s">
        <v>1787</v>
      </c>
      <c r="D1834" s="833"/>
      <c r="E1834" s="753" t="s">
        <v>1714</v>
      </c>
      <c r="F1834" s="753"/>
      <c r="G1834" s="736" t="s">
        <v>843</v>
      </c>
      <c r="H1834" s="754" t="s">
        <v>843</v>
      </c>
      <c r="I1834" s="755">
        <v>197</v>
      </c>
      <c r="J1834" s="756" t="s">
        <v>2486</v>
      </c>
      <c r="K1834" s="757" t="s">
        <v>13208</v>
      </c>
      <c r="L1834" s="758">
        <v>470009127</v>
      </c>
      <c r="M1834" s="733" t="s">
        <v>13202</v>
      </c>
      <c r="N1834" s="769" t="s">
        <v>13202</v>
      </c>
      <c r="O1834" s="760" t="s">
        <v>13209</v>
      </c>
      <c r="P1834" s="760"/>
      <c r="Q1834" s="736"/>
      <c r="R1834" s="736">
        <v>47000</v>
      </c>
      <c r="S1834" s="761" t="s">
        <v>2245</v>
      </c>
      <c r="T1834" s="728" t="s">
        <v>722</v>
      </c>
      <c r="U1834" s="737" t="s">
        <v>13210</v>
      </c>
      <c r="V1834" s="736"/>
      <c r="W1834" s="736"/>
      <c r="X1834" s="736"/>
      <c r="Y1834" s="736"/>
      <c r="Z1834" s="736" t="s">
        <v>13211</v>
      </c>
      <c r="AA1834" s="736"/>
      <c r="AB1834" s="734" t="s">
        <v>13212</v>
      </c>
      <c r="AC1834" s="736"/>
      <c r="AD1834" s="736">
        <v>47550</v>
      </c>
      <c r="AE1834" s="734" t="s">
        <v>5041</v>
      </c>
      <c r="AF1834" s="736" t="s">
        <v>13207</v>
      </c>
      <c r="AG1834" s="736"/>
      <c r="AH1834" s="736"/>
      <c r="AI1834" s="736"/>
      <c r="AJ1834" s="736"/>
      <c r="AK1834" s="736"/>
      <c r="AL1834" s="736"/>
      <c r="AM1834" s="763"/>
      <c r="AN1834" s="738"/>
      <c r="AO1834" s="764"/>
      <c r="AP1834" s="740" t="s">
        <v>737</v>
      </c>
      <c r="AQ1834" s="691" t="s">
        <v>737</v>
      </c>
      <c r="AR1834" s="691"/>
      <c r="AS1834" s="752"/>
      <c r="AT1834" s="691"/>
      <c r="AU1834" s="765" t="s">
        <v>763</v>
      </c>
      <c r="AV1834" s="765" t="s">
        <v>763</v>
      </c>
      <c r="AW1834" s="766" t="s">
        <v>763</v>
      </c>
      <c r="AX1834" s="765"/>
      <c r="AY1834" s="691"/>
      <c r="AZ1834" s="752"/>
      <c r="BA1834" s="734"/>
      <c r="BB1834" s="736"/>
      <c r="BC1834" s="736"/>
      <c r="BD1834" s="736"/>
      <c r="BE1834" s="767" t="s">
        <v>1535</v>
      </c>
      <c r="BF1834" s="794" t="s">
        <v>1723</v>
      </c>
      <c r="BG1834" s="746" t="s">
        <v>737</v>
      </c>
      <c r="BH1834" s="746"/>
      <c r="BI1834" s="747"/>
    </row>
    <row r="1835" spans="1:61" ht="38.25" customHeight="1">
      <c r="A1835" s="749">
        <v>470010604</v>
      </c>
      <c r="B1835" s="849">
        <v>47</v>
      </c>
      <c r="C1835" s="751" t="s">
        <v>1787</v>
      </c>
      <c r="D1835" s="833"/>
      <c r="E1835" s="753" t="s">
        <v>1714</v>
      </c>
      <c r="F1835" s="753"/>
      <c r="G1835" s="736" t="s">
        <v>715</v>
      </c>
      <c r="H1835" s="754" t="s">
        <v>715</v>
      </c>
      <c r="I1835" s="755">
        <v>246</v>
      </c>
      <c r="J1835" s="756" t="s">
        <v>803</v>
      </c>
      <c r="K1835" s="757" t="s">
        <v>13213</v>
      </c>
      <c r="L1835" s="870">
        <v>470009127</v>
      </c>
      <c r="M1835" s="733" t="s">
        <v>13202</v>
      </c>
      <c r="N1835" s="769" t="s">
        <v>13202</v>
      </c>
      <c r="O1835" s="734" t="s">
        <v>13214</v>
      </c>
      <c r="P1835" s="734" t="s">
        <v>13215</v>
      </c>
      <c r="Q1835" s="736"/>
      <c r="R1835" s="736">
        <v>47240</v>
      </c>
      <c r="S1835" s="761" t="s">
        <v>2240</v>
      </c>
      <c r="T1835" s="728" t="s">
        <v>722</v>
      </c>
      <c r="U1835" s="737" t="s">
        <v>13216</v>
      </c>
      <c r="V1835" s="736" t="s">
        <v>724</v>
      </c>
      <c r="W1835" s="736" t="s">
        <v>13217</v>
      </c>
      <c r="X1835" s="736"/>
      <c r="Y1835" s="736" t="s">
        <v>727</v>
      </c>
      <c r="Z1835" s="736" t="s">
        <v>13218</v>
      </c>
      <c r="AA1835" s="734" t="s">
        <v>13219</v>
      </c>
      <c r="AB1835" s="734" t="s">
        <v>13206</v>
      </c>
      <c r="AC1835" s="736"/>
      <c r="AD1835" s="736">
        <v>47550</v>
      </c>
      <c r="AE1835" s="734" t="s">
        <v>5041</v>
      </c>
      <c r="AF1835" s="736" t="s">
        <v>13207</v>
      </c>
      <c r="AG1835" s="736"/>
      <c r="AH1835" s="736"/>
      <c r="AI1835" s="736"/>
      <c r="AJ1835" s="736"/>
      <c r="AK1835" s="736"/>
      <c r="AL1835" s="736"/>
      <c r="AM1835" s="763"/>
      <c r="AN1835" s="738"/>
      <c r="AO1835" s="772"/>
      <c r="AP1835" s="740" t="s">
        <v>737</v>
      </c>
      <c r="AQ1835" s="691" t="s">
        <v>737</v>
      </c>
      <c r="AR1835" s="691"/>
      <c r="AS1835" s="752"/>
      <c r="AT1835" s="691"/>
      <c r="AU1835" s="765" t="s">
        <v>763</v>
      </c>
      <c r="AV1835" s="765" t="s">
        <v>763</v>
      </c>
      <c r="AW1835" s="766" t="s">
        <v>763</v>
      </c>
      <c r="AX1835" s="765"/>
      <c r="AY1835" s="691"/>
      <c r="AZ1835" s="752"/>
      <c r="BA1835" s="734"/>
      <c r="BB1835" s="736"/>
      <c r="BC1835" s="736"/>
      <c r="BD1835" s="736"/>
      <c r="BE1835" s="767" t="s">
        <v>1535</v>
      </c>
      <c r="BF1835" s="794" t="s">
        <v>1723</v>
      </c>
      <c r="BG1835" s="746" t="s">
        <v>737</v>
      </c>
      <c r="BH1835" s="746"/>
      <c r="BI1835" s="747"/>
    </row>
    <row r="1836" spans="1:61" ht="40.15" customHeight="1">
      <c r="A1836" s="749">
        <v>470011479</v>
      </c>
      <c r="B1836" s="849">
        <v>47</v>
      </c>
      <c r="C1836" s="751" t="s">
        <v>1787</v>
      </c>
      <c r="D1836" s="833"/>
      <c r="E1836" s="753" t="s">
        <v>1714</v>
      </c>
      <c r="F1836" s="753"/>
      <c r="G1836" s="736" t="s">
        <v>843</v>
      </c>
      <c r="H1836" s="754" t="s">
        <v>843</v>
      </c>
      <c r="I1836" s="755">
        <v>165</v>
      </c>
      <c r="J1836" s="756" t="s">
        <v>844</v>
      </c>
      <c r="K1836" s="757" t="s">
        <v>13220</v>
      </c>
      <c r="L1836" s="758">
        <v>470009127</v>
      </c>
      <c r="M1836" s="733" t="s">
        <v>13202</v>
      </c>
      <c r="N1836" s="769" t="s">
        <v>13202</v>
      </c>
      <c r="O1836" s="760" t="s">
        <v>13221</v>
      </c>
      <c r="P1836" s="760"/>
      <c r="Q1836" s="736"/>
      <c r="R1836" s="736">
        <v>47000</v>
      </c>
      <c r="S1836" s="761" t="s">
        <v>2245</v>
      </c>
      <c r="T1836" s="728" t="s">
        <v>722</v>
      </c>
      <c r="U1836" s="737" t="s">
        <v>13222</v>
      </c>
      <c r="V1836" s="736"/>
      <c r="W1836" s="736"/>
      <c r="X1836" s="736"/>
      <c r="Y1836" s="736"/>
      <c r="Z1836" s="736"/>
      <c r="AA1836" s="736"/>
      <c r="AB1836" s="734" t="s">
        <v>13212</v>
      </c>
      <c r="AC1836" s="736"/>
      <c r="AD1836" s="736">
        <v>47550</v>
      </c>
      <c r="AE1836" s="734" t="s">
        <v>5041</v>
      </c>
      <c r="AF1836" s="736" t="s">
        <v>13207</v>
      </c>
      <c r="AG1836" s="736"/>
      <c r="AH1836" s="736"/>
      <c r="AI1836" s="736"/>
      <c r="AJ1836" s="736"/>
      <c r="AK1836" s="736"/>
      <c r="AL1836" s="736"/>
      <c r="AM1836" s="763"/>
      <c r="AN1836" s="738"/>
      <c r="AO1836" s="764"/>
      <c r="AP1836" s="740" t="s">
        <v>737</v>
      </c>
      <c r="AQ1836" s="691" t="s">
        <v>737</v>
      </c>
      <c r="AR1836" s="691"/>
      <c r="AS1836" s="752"/>
      <c r="AT1836" s="691"/>
      <c r="AU1836" s="765" t="s">
        <v>763</v>
      </c>
      <c r="AV1836" s="765" t="s">
        <v>763</v>
      </c>
      <c r="AW1836" s="766" t="s">
        <v>763</v>
      </c>
      <c r="AX1836" s="765"/>
      <c r="AY1836" s="691"/>
      <c r="AZ1836" s="752"/>
      <c r="BA1836" s="734"/>
      <c r="BB1836" s="736"/>
      <c r="BC1836" s="736"/>
      <c r="BD1836" s="736"/>
      <c r="BE1836" s="767" t="s">
        <v>1535</v>
      </c>
      <c r="BF1836" s="794" t="s">
        <v>1723</v>
      </c>
      <c r="BG1836" s="746" t="s">
        <v>737</v>
      </c>
      <c r="BH1836" s="746"/>
      <c r="BI1836" s="747"/>
    </row>
    <row r="1837" spans="1:61" ht="40.15" customHeight="1">
      <c r="A1837" s="749">
        <v>470012279</v>
      </c>
      <c r="B1837" s="849">
        <v>47</v>
      </c>
      <c r="C1837" s="751" t="s">
        <v>1787</v>
      </c>
      <c r="D1837" s="833"/>
      <c r="E1837" s="753" t="s">
        <v>1714</v>
      </c>
      <c r="F1837" s="753"/>
      <c r="G1837" s="736" t="s">
        <v>843</v>
      </c>
      <c r="H1837" s="754" t="s">
        <v>843</v>
      </c>
      <c r="I1837" s="755">
        <v>180</v>
      </c>
      <c r="J1837" s="756" t="s">
        <v>2103</v>
      </c>
      <c r="K1837" s="757" t="s">
        <v>13223</v>
      </c>
      <c r="L1837" s="758">
        <v>470009127</v>
      </c>
      <c r="M1837" s="733" t="s">
        <v>13202</v>
      </c>
      <c r="N1837" s="769" t="s">
        <v>13202</v>
      </c>
      <c r="O1837" s="760" t="s">
        <v>13224</v>
      </c>
      <c r="P1837" s="760"/>
      <c r="Q1837" s="736"/>
      <c r="R1837" s="736">
        <v>47000</v>
      </c>
      <c r="S1837" s="761" t="s">
        <v>2245</v>
      </c>
      <c r="T1837" s="728" t="s">
        <v>722</v>
      </c>
      <c r="U1837" s="737" t="s">
        <v>13225</v>
      </c>
      <c r="V1837" s="736" t="s">
        <v>724</v>
      </c>
      <c r="W1837" s="736" t="s">
        <v>13226</v>
      </c>
      <c r="X1837" s="736" t="s">
        <v>1999</v>
      </c>
      <c r="Y1837" s="736" t="s">
        <v>727</v>
      </c>
      <c r="Z1837" s="734" t="s">
        <v>13227</v>
      </c>
      <c r="AA1837" s="736"/>
      <c r="AB1837" s="734" t="s">
        <v>13206</v>
      </c>
      <c r="AC1837" s="736"/>
      <c r="AD1837" s="736">
        <v>47550</v>
      </c>
      <c r="AE1837" s="734" t="s">
        <v>5041</v>
      </c>
      <c r="AF1837" s="736" t="s">
        <v>13207</v>
      </c>
      <c r="AG1837" s="736"/>
      <c r="AH1837" s="736"/>
      <c r="AI1837" s="736"/>
      <c r="AJ1837" s="736"/>
      <c r="AK1837" s="736"/>
      <c r="AL1837" s="736"/>
      <c r="AM1837" s="763"/>
      <c r="AN1837" s="738"/>
      <c r="AO1837" s="764"/>
      <c r="AP1837" s="740" t="s">
        <v>737</v>
      </c>
      <c r="AQ1837" s="691" t="s">
        <v>737</v>
      </c>
      <c r="AR1837" s="691"/>
      <c r="AS1837" s="752"/>
      <c r="AT1837" s="691"/>
      <c r="AU1837" s="765" t="s">
        <v>763</v>
      </c>
      <c r="AV1837" s="765" t="s">
        <v>763</v>
      </c>
      <c r="AW1837" s="766" t="s">
        <v>763</v>
      </c>
      <c r="AX1837" s="765"/>
      <c r="AY1837" s="691"/>
      <c r="AZ1837" s="752"/>
      <c r="BA1837" s="734"/>
      <c r="BB1837" s="736"/>
      <c r="BC1837" s="736"/>
      <c r="BD1837" s="736"/>
      <c r="BE1837" s="767" t="s">
        <v>1535</v>
      </c>
      <c r="BF1837" s="794" t="s">
        <v>1723</v>
      </c>
      <c r="BG1837" s="746" t="s">
        <v>737</v>
      </c>
      <c r="BH1837" s="746"/>
      <c r="BI1837" s="747"/>
    </row>
    <row r="1838" spans="1:61" ht="40.15" customHeight="1">
      <c r="A1838" s="749">
        <v>470012378</v>
      </c>
      <c r="B1838" s="849">
        <v>47</v>
      </c>
      <c r="C1838" s="751" t="s">
        <v>1787</v>
      </c>
      <c r="D1838" s="833"/>
      <c r="E1838" s="753" t="s">
        <v>1714</v>
      </c>
      <c r="F1838" s="753"/>
      <c r="G1838" s="736" t="s">
        <v>843</v>
      </c>
      <c r="H1838" s="754" t="s">
        <v>843</v>
      </c>
      <c r="I1838" s="755">
        <v>178</v>
      </c>
      <c r="J1838" s="756" t="s">
        <v>2532</v>
      </c>
      <c r="K1838" s="757" t="s">
        <v>13228</v>
      </c>
      <c r="L1838" s="758">
        <v>470009127</v>
      </c>
      <c r="M1838" s="733" t="s">
        <v>13202</v>
      </c>
      <c r="N1838" s="769" t="s">
        <v>13202</v>
      </c>
      <c r="O1838" s="760" t="s">
        <v>13229</v>
      </c>
      <c r="P1838" s="760"/>
      <c r="Q1838" s="736"/>
      <c r="R1838" s="736">
        <v>47000</v>
      </c>
      <c r="S1838" s="761" t="s">
        <v>2245</v>
      </c>
      <c r="T1838" s="728" t="s">
        <v>722</v>
      </c>
      <c r="U1838" s="737" t="s">
        <v>13230</v>
      </c>
      <c r="V1838" s="736"/>
      <c r="W1838" s="736"/>
      <c r="X1838" s="736"/>
      <c r="Y1838" s="736"/>
      <c r="Z1838" s="736"/>
      <c r="AA1838" s="736"/>
      <c r="AB1838" s="734" t="s">
        <v>13212</v>
      </c>
      <c r="AC1838" s="736"/>
      <c r="AD1838" s="736">
        <v>47550</v>
      </c>
      <c r="AE1838" s="734" t="s">
        <v>5041</v>
      </c>
      <c r="AF1838" s="736" t="s">
        <v>13207</v>
      </c>
      <c r="AG1838" s="736"/>
      <c r="AH1838" s="736"/>
      <c r="AI1838" s="736"/>
      <c r="AJ1838" s="736"/>
      <c r="AK1838" s="736"/>
      <c r="AL1838" s="736"/>
      <c r="AM1838" s="763"/>
      <c r="AN1838" s="738"/>
      <c r="AO1838" s="764"/>
      <c r="AP1838" s="740" t="s">
        <v>737</v>
      </c>
      <c r="AQ1838" s="691" t="s">
        <v>737</v>
      </c>
      <c r="AR1838" s="691"/>
      <c r="AS1838" s="752"/>
      <c r="AT1838" s="691"/>
      <c r="AU1838" s="765" t="s">
        <v>763</v>
      </c>
      <c r="AV1838" s="765" t="s">
        <v>763</v>
      </c>
      <c r="AW1838" s="766" t="s">
        <v>763</v>
      </c>
      <c r="AX1838" s="765"/>
      <c r="AY1838" s="691"/>
      <c r="AZ1838" s="752"/>
      <c r="BA1838" s="734"/>
      <c r="BB1838" s="736"/>
      <c r="BC1838" s="736"/>
      <c r="BD1838" s="736"/>
      <c r="BE1838" s="767" t="s">
        <v>1535</v>
      </c>
      <c r="BF1838" s="794" t="s">
        <v>1723</v>
      </c>
      <c r="BG1838" s="746" t="s">
        <v>737</v>
      </c>
      <c r="BH1838" s="746"/>
      <c r="BI1838" s="747"/>
    </row>
    <row r="1839" spans="1:61" ht="48" customHeight="1">
      <c r="A1839" s="749">
        <v>640015392</v>
      </c>
      <c r="B1839" s="750">
        <v>64</v>
      </c>
      <c r="C1839" s="751" t="s">
        <v>842</v>
      </c>
      <c r="D1839" s="774"/>
      <c r="E1839" s="753" t="s">
        <v>746</v>
      </c>
      <c r="F1839" s="752"/>
      <c r="G1839" s="736" t="s">
        <v>715</v>
      </c>
      <c r="H1839" s="754" t="s">
        <v>715</v>
      </c>
      <c r="I1839" s="755">
        <v>182</v>
      </c>
      <c r="J1839" s="756" t="s">
        <v>716</v>
      </c>
      <c r="K1839" s="757" t="s">
        <v>13231</v>
      </c>
      <c r="L1839" s="758">
        <v>640791844</v>
      </c>
      <c r="M1839" s="733" t="s">
        <v>13232</v>
      </c>
      <c r="N1839" s="769" t="s">
        <v>13233</v>
      </c>
      <c r="O1839" s="734" t="s">
        <v>13234</v>
      </c>
      <c r="P1839" s="760"/>
      <c r="Q1839" s="736"/>
      <c r="R1839" s="736">
        <v>64100</v>
      </c>
      <c r="S1839" s="761" t="s">
        <v>895</v>
      </c>
      <c r="T1839" s="728" t="s">
        <v>722</v>
      </c>
      <c r="U1839" s="737" t="s">
        <v>13235</v>
      </c>
      <c r="V1839" s="736"/>
      <c r="W1839" s="736"/>
      <c r="X1839" s="736"/>
      <c r="Y1839" s="736"/>
      <c r="Z1839" s="736" t="s">
        <v>13236</v>
      </c>
      <c r="AA1839" s="736"/>
      <c r="AB1839" s="734" t="s">
        <v>13237</v>
      </c>
      <c r="AC1839" s="736" t="s">
        <v>13238</v>
      </c>
      <c r="AD1839" s="736">
        <v>64600</v>
      </c>
      <c r="AE1839" s="734" t="s">
        <v>911</v>
      </c>
      <c r="AF1839" s="736" t="s">
        <v>13239</v>
      </c>
      <c r="AG1839" s="736"/>
      <c r="AH1839" s="736"/>
      <c r="AI1839" s="736"/>
      <c r="AJ1839" s="736"/>
      <c r="AK1839" s="736"/>
      <c r="AL1839" s="736"/>
      <c r="AM1839" s="763"/>
      <c r="AN1839" s="738"/>
      <c r="AO1839" s="764"/>
      <c r="AP1839" s="789" t="s">
        <v>734</v>
      </c>
      <c r="AQ1839" s="742" t="s">
        <v>734</v>
      </c>
      <c r="AR1839" s="742" t="s">
        <v>715</v>
      </c>
      <c r="AS1839" s="775" t="s">
        <v>13240</v>
      </c>
      <c r="AT1839" s="867" t="s">
        <v>4864</v>
      </c>
      <c r="AU1839" s="743">
        <v>44927</v>
      </c>
      <c r="AV1839" s="743">
        <v>46752</v>
      </c>
      <c r="AW1839" s="744" t="s">
        <v>764</v>
      </c>
      <c r="AX1839" s="743">
        <v>45055</v>
      </c>
      <c r="AY1839" s="742" t="s">
        <v>13241</v>
      </c>
      <c r="AZ1839" s="775" t="s">
        <v>734</v>
      </c>
      <c r="BA1839" s="734"/>
      <c r="BB1839" s="734" t="s">
        <v>13242</v>
      </c>
      <c r="BC1839" s="736"/>
      <c r="BD1839" s="736"/>
      <c r="BE1839" s="774" t="s">
        <v>855</v>
      </c>
      <c r="BF1839" s="794" t="s">
        <v>856</v>
      </c>
      <c r="BG1839" s="746" t="s">
        <v>737</v>
      </c>
      <c r="BH1839" s="746"/>
      <c r="BI1839" s="747"/>
    </row>
    <row r="1840" spans="1:61" ht="51.75" customHeight="1">
      <c r="A1840" s="749">
        <v>640780193</v>
      </c>
      <c r="B1840" s="750">
        <v>64</v>
      </c>
      <c r="C1840" s="751" t="s">
        <v>842</v>
      </c>
      <c r="D1840" s="774"/>
      <c r="E1840" s="753" t="s">
        <v>746</v>
      </c>
      <c r="F1840" s="752"/>
      <c r="G1840" s="736" t="s">
        <v>715</v>
      </c>
      <c r="H1840" s="754" t="s">
        <v>715</v>
      </c>
      <c r="I1840" s="755">
        <v>186</v>
      </c>
      <c r="J1840" s="756" t="s">
        <v>1225</v>
      </c>
      <c r="K1840" s="778" t="s">
        <v>13243</v>
      </c>
      <c r="L1840" s="758">
        <v>640791844</v>
      </c>
      <c r="M1840" s="733" t="s">
        <v>13232</v>
      </c>
      <c r="N1840" s="769" t="s">
        <v>13233</v>
      </c>
      <c r="O1840" s="734" t="s">
        <v>13234</v>
      </c>
      <c r="P1840" s="760"/>
      <c r="Q1840" s="736"/>
      <c r="R1840" s="736">
        <v>64100</v>
      </c>
      <c r="S1840" s="761" t="s">
        <v>895</v>
      </c>
      <c r="T1840" s="728" t="s">
        <v>722</v>
      </c>
      <c r="U1840" s="737" t="s">
        <v>13235</v>
      </c>
      <c r="V1840" s="736"/>
      <c r="W1840" s="736"/>
      <c r="X1840" s="736"/>
      <c r="Y1840" s="736"/>
      <c r="Z1840" s="736" t="s">
        <v>13236</v>
      </c>
      <c r="AA1840" s="736"/>
      <c r="AB1840" s="734" t="s">
        <v>13237</v>
      </c>
      <c r="AC1840" s="736" t="s">
        <v>13238</v>
      </c>
      <c r="AD1840" s="736">
        <v>64600</v>
      </c>
      <c r="AE1840" s="734" t="s">
        <v>911</v>
      </c>
      <c r="AF1840" s="736" t="s">
        <v>13239</v>
      </c>
      <c r="AG1840" s="736"/>
      <c r="AH1840" s="736"/>
      <c r="AI1840" s="736"/>
      <c r="AJ1840" s="736"/>
      <c r="AK1840" s="736"/>
      <c r="AL1840" s="736"/>
      <c r="AM1840" s="763"/>
      <c r="AN1840" s="738"/>
      <c r="AO1840" s="764"/>
      <c r="AP1840" s="789" t="s">
        <v>734</v>
      </c>
      <c r="AQ1840" s="742" t="s">
        <v>734</v>
      </c>
      <c r="AR1840" s="742" t="s">
        <v>715</v>
      </c>
      <c r="AS1840" s="775" t="s">
        <v>13240</v>
      </c>
      <c r="AT1840" s="867" t="s">
        <v>4864</v>
      </c>
      <c r="AU1840" s="743">
        <v>44927</v>
      </c>
      <c r="AV1840" s="743">
        <v>46752</v>
      </c>
      <c r="AW1840" s="744" t="s">
        <v>764</v>
      </c>
      <c r="AX1840" s="743">
        <v>45055</v>
      </c>
      <c r="AY1840" s="742" t="s">
        <v>13241</v>
      </c>
      <c r="AZ1840" s="775" t="s">
        <v>734</v>
      </c>
      <c r="BA1840" s="734"/>
      <c r="BB1840" s="734" t="s">
        <v>13242</v>
      </c>
      <c r="BC1840" s="736"/>
      <c r="BD1840" s="736"/>
      <c r="BE1840" s="774" t="s">
        <v>855</v>
      </c>
      <c r="BF1840" s="794" t="s">
        <v>856</v>
      </c>
      <c r="BG1840" s="746" t="s">
        <v>737</v>
      </c>
      <c r="BH1840" s="746"/>
      <c r="BI1840" s="747"/>
    </row>
    <row r="1841" spans="1:61" ht="59.25" customHeight="1">
      <c r="A1841" s="749">
        <v>640780326</v>
      </c>
      <c r="B1841" s="750">
        <v>64</v>
      </c>
      <c r="C1841" s="751" t="s">
        <v>842</v>
      </c>
      <c r="D1841" s="774"/>
      <c r="E1841" s="753" t="s">
        <v>746</v>
      </c>
      <c r="F1841" s="752"/>
      <c r="G1841" s="736" t="s">
        <v>715</v>
      </c>
      <c r="H1841" s="754" t="s">
        <v>715</v>
      </c>
      <c r="I1841" s="755">
        <v>189</v>
      </c>
      <c r="J1841" s="756" t="s">
        <v>1490</v>
      </c>
      <c r="K1841" s="757" t="s">
        <v>13244</v>
      </c>
      <c r="L1841" s="758">
        <v>640791844</v>
      </c>
      <c r="M1841" s="733" t="s">
        <v>13232</v>
      </c>
      <c r="N1841" s="769" t="s">
        <v>13233</v>
      </c>
      <c r="O1841" s="734" t="s">
        <v>13245</v>
      </c>
      <c r="P1841" s="760" t="s">
        <v>13246</v>
      </c>
      <c r="Q1841" s="736" t="s">
        <v>13247</v>
      </c>
      <c r="R1841" s="736">
        <v>64600</v>
      </c>
      <c r="S1841" s="736" t="s">
        <v>911</v>
      </c>
      <c r="T1841" s="728" t="s">
        <v>722</v>
      </c>
      <c r="U1841" s="737" t="s">
        <v>13248</v>
      </c>
      <c r="V1841" s="736"/>
      <c r="W1841" s="736"/>
      <c r="X1841" s="736"/>
      <c r="Y1841" s="736"/>
      <c r="Z1841" s="736" t="s">
        <v>13249</v>
      </c>
      <c r="AA1841" s="736"/>
      <c r="AB1841" s="734" t="s">
        <v>13237</v>
      </c>
      <c r="AC1841" s="736" t="s">
        <v>13238</v>
      </c>
      <c r="AD1841" s="736">
        <v>64600</v>
      </c>
      <c r="AE1841" s="734" t="s">
        <v>911</v>
      </c>
      <c r="AF1841" s="736" t="s">
        <v>13239</v>
      </c>
      <c r="AG1841" s="736"/>
      <c r="AH1841" s="736"/>
      <c r="AI1841" s="736"/>
      <c r="AJ1841" s="736"/>
      <c r="AK1841" s="736"/>
      <c r="AL1841" s="736"/>
      <c r="AM1841" s="763"/>
      <c r="AN1841" s="738"/>
      <c r="AO1841" s="764"/>
      <c r="AP1841" s="789" t="s">
        <v>734</v>
      </c>
      <c r="AQ1841" s="742" t="s">
        <v>734</v>
      </c>
      <c r="AR1841" s="742" t="s">
        <v>715</v>
      </c>
      <c r="AS1841" s="775" t="s">
        <v>13240</v>
      </c>
      <c r="AT1841" s="867" t="s">
        <v>4864</v>
      </c>
      <c r="AU1841" s="743">
        <v>44927</v>
      </c>
      <c r="AV1841" s="743">
        <v>46752</v>
      </c>
      <c r="AW1841" s="744" t="s">
        <v>764</v>
      </c>
      <c r="AX1841" s="743">
        <v>45055</v>
      </c>
      <c r="AY1841" s="742" t="s">
        <v>13241</v>
      </c>
      <c r="AZ1841" s="775" t="s">
        <v>734</v>
      </c>
      <c r="BA1841" s="734"/>
      <c r="BB1841" s="734" t="s">
        <v>13250</v>
      </c>
      <c r="BC1841" s="736"/>
      <c r="BD1841" s="736"/>
      <c r="BE1841" s="774" t="s">
        <v>855</v>
      </c>
      <c r="BF1841" s="794" t="s">
        <v>856</v>
      </c>
      <c r="BG1841" s="746" t="s">
        <v>737</v>
      </c>
      <c r="BH1841" s="746"/>
      <c r="BI1841" s="747"/>
    </row>
    <row r="1842" spans="1:61" ht="40.15" customHeight="1">
      <c r="A1842" s="749">
        <v>240008789</v>
      </c>
      <c r="B1842" s="840">
        <v>24</v>
      </c>
      <c r="C1842" s="751" t="s">
        <v>1434</v>
      </c>
      <c r="D1842" s="920"/>
      <c r="E1842" s="791" t="s">
        <v>4529</v>
      </c>
      <c r="F1842" s="753" t="s">
        <v>1594</v>
      </c>
      <c r="G1842" s="736" t="s">
        <v>747</v>
      </c>
      <c r="H1842" s="754" t="s">
        <v>748</v>
      </c>
      <c r="I1842" s="755">
        <v>500</v>
      </c>
      <c r="J1842" s="756" t="s">
        <v>749</v>
      </c>
      <c r="K1842" s="778" t="s">
        <v>13251</v>
      </c>
      <c r="L1842" s="758">
        <v>690033899</v>
      </c>
      <c r="M1842" s="733" t="s">
        <v>13252</v>
      </c>
      <c r="N1842" s="769" t="s">
        <v>13253</v>
      </c>
      <c r="O1842" s="734" t="s">
        <v>13254</v>
      </c>
      <c r="P1842" s="760"/>
      <c r="Q1842" s="736"/>
      <c r="R1842" s="736">
        <v>24330</v>
      </c>
      <c r="S1842" s="761" t="s">
        <v>13255</v>
      </c>
      <c r="T1842" s="728" t="s">
        <v>2084</v>
      </c>
      <c r="U1842" s="737" t="s">
        <v>13256</v>
      </c>
      <c r="V1842" s="736"/>
      <c r="W1842" s="736"/>
      <c r="X1842" s="736"/>
      <c r="Y1842" s="736"/>
      <c r="Z1842" s="736" t="s">
        <v>4567</v>
      </c>
      <c r="AA1842" s="736"/>
      <c r="AB1842" s="734" t="s">
        <v>13257</v>
      </c>
      <c r="AC1842" s="736"/>
      <c r="AD1842" s="736">
        <v>69340</v>
      </c>
      <c r="AE1842" s="734" t="s">
        <v>13258</v>
      </c>
      <c r="AF1842" s="736" t="s">
        <v>13259</v>
      </c>
      <c r="AG1842" s="736"/>
      <c r="AH1842" s="736"/>
      <c r="AI1842" s="736"/>
      <c r="AJ1842" s="736"/>
      <c r="AK1842" s="736"/>
      <c r="AL1842" s="736"/>
      <c r="AM1842" s="763"/>
      <c r="AN1842" s="738"/>
      <c r="AO1842" s="764"/>
      <c r="AP1842" s="691" t="s">
        <v>734</v>
      </c>
      <c r="AQ1842" s="742" t="s">
        <v>734</v>
      </c>
      <c r="AR1842" s="742" t="s">
        <v>748</v>
      </c>
      <c r="AS1842" s="775" t="s">
        <v>13260</v>
      </c>
      <c r="AT1842" s="742"/>
      <c r="AU1842" s="743">
        <v>44562</v>
      </c>
      <c r="AV1842" s="743">
        <v>46387</v>
      </c>
      <c r="AW1842" s="744">
        <v>24</v>
      </c>
      <c r="AX1842" s="743">
        <v>44561</v>
      </c>
      <c r="AY1842" s="742" t="s">
        <v>869</v>
      </c>
      <c r="AZ1842" s="775" t="s">
        <v>734</v>
      </c>
      <c r="BA1842" s="734"/>
      <c r="BB1842" s="736"/>
      <c r="BC1842" s="736"/>
      <c r="BD1842" s="736"/>
      <c r="BE1842" s="864" t="s">
        <v>800</v>
      </c>
      <c r="BF1842" s="794" t="s">
        <v>1610</v>
      </c>
      <c r="BG1842" s="746" t="s">
        <v>737</v>
      </c>
      <c r="BH1842" s="746"/>
      <c r="BI1842" s="747"/>
    </row>
    <row r="1843" spans="1:61" ht="40.15" customHeight="1">
      <c r="A1843" s="749">
        <v>330799412</v>
      </c>
      <c r="B1843" s="825">
        <v>33</v>
      </c>
      <c r="C1843" s="751" t="s">
        <v>857</v>
      </c>
      <c r="D1843" s="752"/>
      <c r="E1843" s="727" t="s">
        <v>1411</v>
      </c>
      <c r="F1843" s="899"/>
      <c r="G1843" s="736" t="s">
        <v>747</v>
      </c>
      <c r="H1843" s="754" t="s">
        <v>748</v>
      </c>
      <c r="I1843" s="755">
        <v>500</v>
      </c>
      <c r="J1843" s="756" t="s">
        <v>749</v>
      </c>
      <c r="K1843" s="757" t="s">
        <v>13261</v>
      </c>
      <c r="L1843" s="758">
        <v>330005976</v>
      </c>
      <c r="M1843" s="733" t="s">
        <v>13262</v>
      </c>
      <c r="N1843" s="769" t="s">
        <v>13263</v>
      </c>
      <c r="O1843" s="734" t="s">
        <v>13264</v>
      </c>
      <c r="P1843" s="760"/>
      <c r="Q1843" s="736"/>
      <c r="R1843" s="736">
        <v>33800</v>
      </c>
      <c r="S1843" s="761" t="s">
        <v>1064</v>
      </c>
      <c r="T1843" s="728" t="s">
        <v>2084</v>
      </c>
      <c r="U1843" s="737" t="s">
        <v>13265</v>
      </c>
      <c r="V1843" s="736" t="s">
        <v>724</v>
      </c>
      <c r="W1843" s="736" t="s">
        <v>13266</v>
      </c>
      <c r="X1843" s="736" t="s">
        <v>12503</v>
      </c>
      <c r="Y1843" s="736" t="s">
        <v>727</v>
      </c>
      <c r="Z1843" s="736" t="s">
        <v>13267</v>
      </c>
      <c r="AA1843" s="736"/>
      <c r="AB1843" s="734" t="s">
        <v>13268</v>
      </c>
      <c r="AC1843" s="736"/>
      <c r="AD1843" s="736">
        <v>33000</v>
      </c>
      <c r="AE1843" s="734" t="s">
        <v>1064</v>
      </c>
      <c r="AF1843" s="736" t="s">
        <v>13267</v>
      </c>
      <c r="AG1843" s="736"/>
      <c r="AH1843" s="734" t="s">
        <v>8970</v>
      </c>
      <c r="AI1843" s="734" t="s">
        <v>8971</v>
      </c>
      <c r="AJ1843" s="734" t="s">
        <v>8972</v>
      </c>
      <c r="AK1843" s="734" t="s">
        <v>8973</v>
      </c>
      <c r="AL1843" s="736"/>
      <c r="AM1843" s="763"/>
      <c r="AN1843" s="738"/>
      <c r="AO1843" s="764"/>
      <c r="AP1843" s="691" t="s">
        <v>734</v>
      </c>
      <c r="AQ1843" s="691" t="s">
        <v>737</v>
      </c>
      <c r="AR1843" s="691"/>
      <c r="AS1843" s="752"/>
      <c r="AT1843" s="691"/>
      <c r="AU1843" s="765" t="s">
        <v>763</v>
      </c>
      <c r="AV1843" s="765" t="s">
        <v>763</v>
      </c>
      <c r="AW1843" s="766" t="s">
        <v>763</v>
      </c>
      <c r="AX1843" s="765"/>
      <c r="AY1843" s="691"/>
      <c r="AZ1843" s="765"/>
      <c r="BA1843" s="734"/>
      <c r="BB1843" s="736"/>
      <c r="BC1843" s="736"/>
      <c r="BD1843" s="736"/>
      <c r="BE1843" s="776" t="s">
        <v>3531</v>
      </c>
      <c r="BF1843" s="753" t="s">
        <v>1942</v>
      </c>
      <c r="BG1843" s="746" t="s">
        <v>737</v>
      </c>
      <c r="BH1843" s="746"/>
      <c r="BI1843" s="747"/>
    </row>
    <row r="1844" spans="1:61" ht="40.15" customHeight="1">
      <c r="A1844" s="749">
        <v>470002973</v>
      </c>
      <c r="B1844" s="849">
        <v>47</v>
      </c>
      <c r="C1844" s="727" t="s">
        <v>1787</v>
      </c>
      <c r="D1844" s="727"/>
      <c r="E1844" s="753" t="s">
        <v>1714</v>
      </c>
      <c r="F1844" s="753"/>
      <c r="G1844" s="736" t="s">
        <v>827</v>
      </c>
      <c r="H1844" s="754" t="s">
        <v>748</v>
      </c>
      <c r="I1844" s="770">
        <v>354</v>
      </c>
      <c r="J1844" s="771" t="s">
        <v>771</v>
      </c>
      <c r="K1844" s="757" t="s">
        <v>13269</v>
      </c>
      <c r="L1844" s="758">
        <v>470013038</v>
      </c>
      <c r="M1844" s="733" t="s">
        <v>13270</v>
      </c>
      <c r="N1844" s="769" t="s">
        <v>13271</v>
      </c>
      <c r="O1844" s="791" t="s">
        <v>13272</v>
      </c>
      <c r="P1844" s="760"/>
      <c r="Q1844" s="736"/>
      <c r="R1844" s="736">
        <v>47340</v>
      </c>
      <c r="S1844" s="761" t="s">
        <v>13273</v>
      </c>
      <c r="T1844" s="728" t="s">
        <v>722</v>
      </c>
      <c r="U1844" s="737" t="s">
        <v>13274</v>
      </c>
      <c r="V1844" s="736"/>
      <c r="W1844" s="736"/>
      <c r="X1844" s="736"/>
      <c r="Y1844" s="736"/>
      <c r="Z1844" s="736" t="s">
        <v>13275</v>
      </c>
      <c r="AA1844" s="736"/>
      <c r="AB1844" s="734" t="s">
        <v>13276</v>
      </c>
      <c r="AC1844" s="736"/>
      <c r="AD1844" s="736">
        <v>47340</v>
      </c>
      <c r="AE1844" s="734" t="s">
        <v>13273</v>
      </c>
      <c r="AF1844" s="736" t="s">
        <v>13275</v>
      </c>
      <c r="AG1844" s="736"/>
      <c r="AH1844" s="736"/>
      <c r="AI1844" s="736"/>
      <c r="AJ1844" s="736"/>
      <c r="AK1844" s="736"/>
      <c r="AL1844" s="736"/>
      <c r="AM1844" s="763"/>
      <c r="AN1844" s="738"/>
      <c r="AO1844" s="764"/>
      <c r="AP1844" s="691" t="s">
        <v>737</v>
      </c>
      <c r="AQ1844" s="740" t="s">
        <v>737</v>
      </c>
      <c r="AR1844" s="691"/>
      <c r="AS1844" s="691"/>
      <c r="AT1844" s="740"/>
      <c r="AU1844" s="765" t="s">
        <v>763</v>
      </c>
      <c r="AV1844" s="765" t="s">
        <v>763</v>
      </c>
      <c r="AW1844" s="766" t="s">
        <v>763</v>
      </c>
      <c r="AX1844" s="765"/>
      <c r="AY1844" s="691"/>
      <c r="AZ1844" s="752"/>
      <c r="BA1844" s="734" t="s">
        <v>778</v>
      </c>
      <c r="BB1844" s="736"/>
      <c r="BC1844" s="736"/>
      <c r="BD1844" s="736"/>
      <c r="BE1844" s="785" t="s">
        <v>4700</v>
      </c>
      <c r="BF1844" s="794" t="s">
        <v>1723</v>
      </c>
      <c r="BG1844" s="746" t="s">
        <v>737</v>
      </c>
      <c r="BH1844" s="746"/>
      <c r="BI1844" s="747"/>
    </row>
    <row r="1845" spans="1:61" ht="40.15" customHeight="1">
      <c r="A1845" s="783">
        <v>170784482</v>
      </c>
      <c r="B1845" s="834">
        <v>17</v>
      </c>
      <c r="C1845" s="734" t="s">
        <v>1434</v>
      </c>
      <c r="D1845" s="728"/>
      <c r="E1845" s="753" t="s">
        <v>1435</v>
      </c>
      <c r="F1845" s="785"/>
      <c r="G1845" s="771" t="s">
        <v>827</v>
      </c>
      <c r="H1845" s="771" t="s">
        <v>748</v>
      </c>
      <c r="I1845" s="770">
        <v>354</v>
      </c>
      <c r="J1845" s="771" t="s">
        <v>771</v>
      </c>
      <c r="K1845" s="769" t="s">
        <v>13277</v>
      </c>
      <c r="L1845" s="786">
        <v>170019376</v>
      </c>
      <c r="M1845" s="733" t="s">
        <v>13278</v>
      </c>
      <c r="N1845" s="769" t="s">
        <v>13278</v>
      </c>
      <c r="O1845" s="734" t="s">
        <v>13279</v>
      </c>
      <c r="P1845" s="734"/>
      <c r="Q1845" s="787"/>
      <c r="R1845" s="736">
        <v>17770</v>
      </c>
      <c r="S1845" s="787" t="s">
        <v>13280</v>
      </c>
      <c r="T1845" s="728" t="s">
        <v>6571</v>
      </c>
      <c r="U1845" s="737" t="s">
        <v>13281</v>
      </c>
      <c r="V1845" s="736"/>
      <c r="W1845" s="734"/>
      <c r="X1845" s="736"/>
      <c r="Y1845" s="736"/>
      <c r="Z1845" s="736" t="s">
        <v>13282</v>
      </c>
      <c r="AA1845" s="736"/>
      <c r="AB1845" s="734" t="s">
        <v>13283</v>
      </c>
      <c r="AC1845" s="736"/>
      <c r="AD1845" s="736">
        <v>17770</v>
      </c>
      <c r="AE1845" s="734" t="s">
        <v>13280</v>
      </c>
      <c r="AF1845" s="736" t="s">
        <v>13282</v>
      </c>
      <c r="AG1845" s="853"/>
      <c r="AH1845" s="853"/>
      <c r="AI1845" s="853"/>
      <c r="AJ1845" s="853"/>
      <c r="AK1845" s="853"/>
      <c r="AL1845" s="853"/>
      <c r="AM1845" s="763"/>
      <c r="AN1845" s="738"/>
      <c r="AO1845" s="765"/>
      <c r="AP1845" s="691" t="s">
        <v>737</v>
      </c>
      <c r="AQ1845" s="752" t="s">
        <v>737</v>
      </c>
      <c r="AR1845" s="691"/>
      <c r="AS1845" s="752"/>
      <c r="AT1845" s="691"/>
      <c r="AU1845" s="765" t="s">
        <v>763</v>
      </c>
      <c r="AV1845" s="765" t="s">
        <v>763</v>
      </c>
      <c r="AW1845" s="766" t="s">
        <v>763</v>
      </c>
      <c r="AX1845" s="765"/>
      <c r="AY1845" s="718"/>
      <c r="AZ1845" s="752"/>
      <c r="BA1845" s="791"/>
      <c r="BB1845" s="793"/>
      <c r="BC1845" s="793" t="s">
        <v>1713</v>
      </c>
      <c r="BD1845" s="793"/>
      <c r="BE1845" s="791" t="s">
        <v>2485</v>
      </c>
      <c r="BF1845" s="785" t="s">
        <v>1452</v>
      </c>
      <c r="BG1845" s="746" t="s">
        <v>737</v>
      </c>
      <c r="BH1845" s="746"/>
      <c r="BI1845" s="747"/>
    </row>
    <row r="1846" spans="1:61" ht="40.15" customHeight="1">
      <c r="A1846" s="749">
        <v>240013482</v>
      </c>
      <c r="B1846" s="840">
        <v>24</v>
      </c>
      <c r="C1846" s="753" t="s">
        <v>765</v>
      </c>
      <c r="D1846" s="728"/>
      <c r="E1846" s="753" t="s">
        <v>4106</v>
      </c>
      <c r="F1846" s="753" t="s">
        <v>1594</v>
      </c>
      <c r="G1846" s="736" t="s">
        <v>769</v>
      </c>
      <c r="H1846" s="754" t="s">
        <v>770</v>
      </c>
      <c r="I1846" s="770">
        <v>354</v>
      </c>
      <c r="J1846" s="771" t="s">
        <v>771</v>
      </c>
      <c r="K1846" s="778" t="s">
        <v>13284</v>
      </c>
      <c r="L1846" s="758">
        <v>240013474</v>
      </c>
      <c r="M1846" s="733" t="s">
        <v>13285</v>
      </c>
      <c r="N1846" s="769" t="s">
        <v>13286</v>
      </c>
      <c r="O1846" s="760" t="s">
        <v>13287</v>
      </c>
      <c r="P1846" s="760"/>
      <c r="Q1846" s="736"/>
      <c r="R1846" s="736">
        <v>24150</v>
      </c>
      <c r="S1846" s="761" t="s">
        <v>11771</v>
      </c>
      <c r="T1846" s="728" t="s">
        <v>722</v>
      </c>
      <c r="U1846" s="737" t="s">
        <v>13288</v>
      </c>
      <c r="V1846" s="736"/>
      <c r="W1846" s="736"/>
      <c r="X1846" s="736"/>
      <c r="Y1846" s="736"/>
      <c r="Z1846" s="736" t="s">
        <v>13289</v>
      </c>
      <c r="AA1846" s="736"/>
      <c r="AB1846" s="734" t="s">
        <v>13290</v>
      </c>
      <c r="AC1846" s="736"/>
      <c r="AD1846" s="736">
        <v>24150</v>
      </c>
      <c r="AE1846" s="734" t="s">
        <v>11771</v>
      </c>
      <c r="AF1846" s="736" t="s">
        <v>13289</v>
      </c>
      <c r="AG1846" s="736"/>
      <c r="AH1846" s="736"/>
      <c r="AI1846" s="736"/>
      <c r="AJ1846" s="736"/>
      <c r="AK1846" s="736"/>
      <c r="AL1846" s="736"/>
      <c r="AM1846" s="763"/>
      <c r="AN1846" s="738"/>
      <c r="AO1846" s="764"/>
      <c r="AP1846" s="789" t="s">
        <v>734</v>
      </c>
      <c r="AQ1846" s="742" t="s">
        <v>734</v>
      </c>
      <c r="AR1846" s="742" t="s">
        <v>771</v>
      </c>
      <c r="AS1846" s="775" t="s">
        <v>13291</v>
      </c>
      <c r="AT1846" s="742"/>
      <c r="AU1846" s="743">
        <v>44562</v>
      </c>
      <c r="AV1846" s="743">
        <v>46387</v>
      </c>
      <c r="AW1846" s="744">
        <v>24</v>
      </c>
      <c r="AX1846" s="743">
        <v>44602</v>
      </c>
      <c r="AY1846" s="742" t="s">
        <v>869</v>
      </c>
      <c r="AZ1846" s="775" t="s">
        <v>737</v>
      </c>
      <c r="BA1846" s="734"/>
      <c r="BB1846" s="736"/>
      <c r="BC1846" s="736"/>
      <c r="BD1846" s="736"/>
      <c r="BE1846" s="773" t="s">
        <v>1049</v>
      </c>
      <c r="BF1846" s="794" t="s">
        <v>1610</v>
      </c>
      <c r="BG1846" s="746" t="s">
        <v>737</v>
      </c>
      <c r="BH1846" s="746"/>
      <c r="BI1846" s="747"/>
    </row>
    <row r="1847" spans="1:61" ht="40.15" customHeight="1">
      <c r="A1847" s="846">
        <v>790011530</v>
      </c>
      <c r="B1847" s="784">
        <v>79</v>
      </c>
      <c r="C1847" s="751" t="s">
        <v>825</v>
      </c>
      <c r="D1847" s="753"/>
      <c r="E1847" s="753" t="s">
        <v>826</v>
      </c>
      <c r="F1847" s="785"/>
      <c r="G1847" s="754" t="s">
        <v>747</v>
      </c>
      <c r="H1847" s="754" t="s">
        <v>748</v>
      </c>
      <c r="I1847" s="847">
        <v>500</v>
      </c>
      <c r="J1847" s="843" t="s">
        <v>749</v>
      </c>
      <c r="K1847" s="848" t="s">
        <v>13292</v>
      </c>
      <c r="L1847" s="786">
        <v>790002638</v>
      </c>
      <c r="M1847" s="733" t="s">
        <v>13293</v>
      </c>
      <c r="N1847" s="769" t="s">
        <v>13293</v>
      </c>
      <c r="O1847" s="734" t="s">
        <v>13294</v>
      </c>
      <c r="P1847" s="734" t="s">
        <v>1964</v>
      </c>
      <c r="Q1847" s="760"/>
      <c r="R1847" s="736">
        <v>79360</v>
      </c>
      <c r="S1847" s="760" t="s">
        <v>13295</v>
      </c>
      <c r="T1847" s="728" t="s">
        <v>5380</v>
      </c>
      <c r="U1847" s="737" t="s">
        <v>13296</v>
      </c>
      <c r="V1847" s="736" t="s">
        <v>813</v>
      </c>
      <c r="W1847" s="734" t="s">
        <v>6175</v>
      </c>
      <c r="X1847" s="736"/>
      <c r="Y1847" s="736" t="s">
        <v>954</v>
      </c>
      <c r="Z1847" s="736" t="s">
        <v>13297</v>
      </c>
      <c r="AA1847" s="736"/>
      <c r="AB1847" s="734" t="s">
        <v>13298</v>
      </c>
      <c r="AC1847" s="736" t="s">
        <v>13299</v>
      </c>
      <c r="AD1847" s="736">
        <v>79360</v>
      </c>
      <c r="AE1847" s="734" t="s">
        <v>13295</v>
      </c>
      <c r="AF1847" s="736" t="s">
        <v>13297</v>
      </c>
      <c r="AG1847" s="853"/>
      <c r="AH1847" s="853"/>
      <c r="AI1847" s="853"/>
      <c r="AJ1847" s="853"/>
      <c r="AK1847" s="853"/>
      <c r="AL1847" s="853"/>
      <c r="AM1847" s="763"/>
      <c r="AN1847" s="738"/>
      <c r="AO1847" s="858"/>
      <c r="AP1847" s="691" t="s">
        <v>734</v>
      </c>
      <c r="AQ1847" s="775" t="s">
        <v>734</v>
      </c>
      <c r="AR1847" s="742" t="s">
        <v>748</v>
      </c>
      <c r="AS1847" s="775" t="s">
        <v>13300</v>
      </c>
      <c r="AT1847" s="897"/>
      <c r="AU1847" s="743">
        <v>44197</v>
      </c>
      <c r="AV1847" s="743">
        <v>46022</v>
      </c>
      <c r="AW1847" s="744">
        <v>79</v>
      </c>
      <c r="AX1847" s="743">
        <v>44365</v>
      </c>
      <c r="AY1847" s="712" t="s">
        <v>869</v>
      </c>
      <c r="AZ1847" s="775" t="s">
        <v>734</v>
      </c>
      <c r="BA1847" s="791"/>
      <c r="BB1847" s="793"/>
      <c r="BC1847" s="793"/>
      <c r="BD1847" s="793"/>
      <c r="BE1847" s="767" t="s">
        <v>825</v>
      </c>
      <c r="BF1847" s="785" t="s">
        <v>826</v>
      </c>
      <c r="BG1847" s="746" t="s">
        <v>737</v>
      </c>
      <c r="BH1847" s="746"/>
      <c r="BI1847" s="747"/>
    </row>
    <row r="1848" spans="1:61" ht="40.15" customHeight="1">
      <c r="A1848" s="846">
        <v>790014278</v>
      </c>
      <c r="B1848" s="784">
        <v>79</v>
      </c>
      <c r="C1848" s="753" t="s">
        <v>884</v>
      </c>
      <c r="D1848" s="753"/>
      <c r="E1848" s="753" t="s">
        <v>826</v>
      </c>
      <c r="F1848" s="785"/>
      <c r="G1848" s="791" t="s">
        <v>907</v>
      </c>
      <c r="H1848" s="754" t="s">
        <v>748</v>
      </c>
      <c r="I1848" s="730">
        <v>202</v>
      </c>
      <c r="J1848" s="756" t="s">
        <v>1762</v>
      </c>
      <c r="K1848" s="856" t="s">
        <v>13301</v>
      </c>
      <c r="L1848" s="857">
        <v>790014260</v>
      </c>
      <c r="M1848" s="733" t="s">
        <v>13302</v>
      </c>
      <c r="N1848" s="769" t="s">
        <v>13302</v>
      </c>
      <c r="O1848" s="734" t="s">
        <v>13303</v>
      </c>
      <c r="P1848" s="734"/>
      <c r="Q1848" s="760"/>
      <c r="R1848" s="736">
        <v>79410</v>
      </c>
      <c r="S1848" s="760" t="s">
        <v>1755</v>
      </c>
      <c r="T1848" s="728" t="s">
        <v>5380</v>
      </c>
      <c r="U1848" s="737" t="s">
        <v>13304</v>
      </c>
      <c r="V1848" s="736"/>
      <c r="W1848" s="734"/>
      <c r="X1848" s="736"/>
      <c r="Y1848" s="736"/>
      <c r="Z1848" s="736" t="s">
        <v>13305</v>
      </c>
      <c r="AA1848" s="736"/>
      <c r="AB1848" s="734" t="s">
        <v>3880</v>
      </c>
      <c r="AC1848" s="736"/>
      <c r="AD1848" s="736">
        <v>79410</v>
      </c>
      <c r="AE1848" s="734" t="s">
        <v>1755</v>
      </c>
      <c r="AF1848" s="736"/>
      <c r="AG1848" s="853"/>
      <c r="AH1848" s="853"/>
      <c r="AI1848" s="853"/>
      <c r="AJ1848" s="853"/>
      <c r="AK1848" s="853"/>
      <c r="AL1848" s="853"/>
      <c r="AM1848" s="763"/>
      <c r="AN1848" s="738"/>
      <c r="AO1848" s="858"/>
      <c r="AP1848" s="752" t="s">
        <v>737</v>
      </c>
      <c r="AQ1848" s="859" t="s">
        <v>737</v>
      </c>
      <c r="AR1848" s="691"/>
      <c r="AS1848" s="752"/>
      <c r="AT1848" s="822" t="s">
        <v>1769</v>
      </c>
      <c r="AU1848" s="765" t="s">
        <v>763</v>
      </c>
      <c r="AV1848" s="765" t="s">
        <v>763</v>
      </c>
      <c r="AW1848" s="766" t="s">
        <v>763</v>
      </c>
      <c r="AX1848" s="765"/>
      <c r="AY1848" s="718"/>
      <c r="AZ1848" s="752"/>
      <c r="BA1848" s="791"/>
      <c r="BB1848" s="793"/>
      <c r="BC1848" s="793"/>
      <c r="BD1848" s="793"/>
      <c r="BE1848" s="833" t="s">
        <v>1761</v>
      </c>
      <c r="BF1848" s="785" t="s">
        <v>826</v>
      </c>
      <c r="BG1848" s="746" t="s">
        <v>737</v>
      </c>
      <c r="BH1848" s="746"/>
      <c r="BI1848" s="747"/>
    </row>
    <row r="1849" spans="1:61" ht="40.15" customHeight="1">
      <c r="A1849" s="846">
        <v>790016034</v>
      </c>
      <c r="B1849" s="784">
        <v>79</v>
      </c>
      <c r="C1849" s="751" t="s">
        <v>825</v>
      </c>
      <c r="D1849" s="753"/>
      <c r="E1849" s="753" t="s">
        <v>826</v>
      </c>
      <c r="F1849" s="785"/>
      <c r="G1849" s="754" t="s">
        <v>747</v>
      </c>
      <c r="H1849" s="754" t="s">
        <v>748</v>
      </c>
      <c r="I1849" s="847">
        <v>500</v>
      </c>
      <c r="J1849" s="843" t="s">
        <v>749</v>
      </c>
      <c r="K1849" s="856" t="s">
        <v>13306</v>
      </c>
      <c r="L1849" s="786">
        <v>790016026</v>
      </c>
      <c r="M1849" s="733" t="s">
        <v>13307</v>
      </c>
      <c r="N1849" s="769" t="s">
        <v>13307</v>
      </c>
      <c r="O1849" s="734" t="s">
        <v>13308</v>
      </c>
      <c r="P1849" s="734"/>
      <c r="Q1849" s="760"/>
      <c r="R1849" s="736">
        <v>79240</v>
      </c>
      <c r="S1849" s="760" t="s">
        <v>13309</v>
      </c>
      <c r="T1849" s="728" t="s">
        <v>5380</v>
      </c>
      <c r="U1849" s="737" t="s">
        <v>13310</v>
      </c>
      <c r="V1849" s="736" t="s">
        <v>724</v>
      </c>
      <c r="W1849" s="734" t="s">
        <v>1998</v>
      </c>
      <c r="X1849" s="736" t="s">
        <v>6144</v>
      </c>
      <c r="Y1849" s="736" t="s">
        <v>727</v>
      </c>
      <c r="Z1849" s="736" t="s">
        <v>13311</v>
      </c>
      <c r="AA1849" s="736"/>
      <c r="AB1849" s="734" t="s">
        <v>13312</v>
      </c>
      <c r="AC1849" s="736" t="s">
        <v>13313</v>
      </c>
      <c r="AD1849" s="736">
        <v>79240</v>
      </c>
      <c r="AE1849" s="734" t="s">
        <v>13314</v>
      </c>
      <c r="AF1849" s="736" t="s">
        <v>13315</v>
      </c>
      <c r="AG1849" s="853"/>
      <c r="AH1849" s="853"/>
      <c r="AI1849" s="853"/>
      <c r="AJ1849" s="853"/>
      <c r="AK1849" s="853"/>
      <c r="AL1849" s="853"/>
      <c r="AM1849" s="763"/>
      <c r="AN1849" s="738"/>
      <c r="AO1849" s="772"/>
      <c r="AP1849" s="904" t="s">
        <v>734</v>
      </c>
      <c r="AQ1849" s="859" t="s">
        <v>737</v>
      </c>
      <c r="AR1849" s="691"/>
      <c r="AS1849" s="752"/>
      <c r="AT1849" s="691"/>
      <c r="AU1849" s="765" t="s">
        <v>763</v>
      </c>
      <c r="AV1849" s="765" t="s">
        <v>763</v>
      </c>
      <c r="AW1849" s="766" t="s">
        <v>763</v>
      </c>
      <c r="AX1849" s="765"/>
      <c r="AY1849" s="718"/>
      <c r="AZ1849" s="752"/>
      <c r="BA1849" s="791"/>
      <c r="BB1849" s="793"/>
      <c r="BC1849" s="793"/>
      <c r="BD1849" s="793"/>
      <c r="BE1849" s="767" t="s">
        <v>2485</v>
      </c>
      <c r="BF1849" s="785" t="s">
        <v>826</v>
      </c>
      <c r="BG1849" s="746" t="s">
        <v>737</v>
      </c>
      <c r="BH1849" s="746"/>
      <c r="BI1849" s="747"/>
    </row>
    <row r="1850" spans="1:61" ht="40.15" customHeight="1">
      <c r="A1850" s="749">
        <v>640008579</v>
      </c>
      <c r="B1850" s="750">
        <v>64</v>
      </c>
      <c r="C1850" s="753" t="s">
        <v>884</v>
      </c>
      <c r="D1850" s="753"/>
      <c r="E1850" s="753" t="s">
        <v>885</v>
      </c>
      <c r="F1850" s="752"/>
      <c r="G1850" s="736" t="s">
        <v>827</v>
      </c>
      <c r="H1850" s="754" t="s">
        <v>748</v>
      </c>
      <c r="I1850" s="770">
        <v>354</v>
      </c>
      <c r="J1850" s="771" t="s">
        <v>771</v>
      </c>
      <c r="K1850" s="757" t="s">
        <v>13316</v>
      </c>
      <c r="L1850" s="758">
        <v>640008538</v>
      </c>
      <c r="M1850" s="733" t="s">
        <v>13317</v>
      </c>
      <c r="N1850" s="769" t="s">
        <v>13318</v>
      </c>
      <c r="O1850" s="760" t="s">
        <v>13319</v>
      </c>
      <c r="P1850" s="760"/>
      <c r="Q1850" s="736"/>
      <c r="R1850" s="736">
        <v>64230</v>
      </c>
      <c r="S1850" s="761" t="s">
        <v>1230</v>
      </c>
      <c r="T1850" s="728" t="s">
        <v>6571</v>
      </c>
      <c r="U1850" s="737" t="s">
        <v>13320</v>
      </c>
      <c r="V1850" s="736"/>
      <c r="W1850" s="736"/>
      <c r="X1850" s="736"/>
      <c r="Y1850" s="736"/>
      <c r="Z1850" s="736" t="s">
        <v>13321</v>
      </c>
      <c r="AA1850" s="736"/>
      <c r="AB1850" s="734" t="s">
        <v>13322</v>
      </c>
      <c r="AC1850" s="736"/>
      <c r="AD1850" s="736">
        <v>64230</v>
      </c>
      <c r="AE1850" s="734" t="s">
        <v>1230</v>
      </c>
      <c r="AF1850" s="736"/>
      <c r="AG1850" s="736"/>
      <c r="AH1850" s="736"/>
      <c r="AI1850" s="736"/>
      <c r="AJ1850" s="736"/>
      <c r="AK1850" s="736"/>
      <c r="AL1850" s="736"/>
      <c r="AM1850" s="763"/>
      <c r="AN1850" s="738"/>
      <c r="AO1850" s="764"/>
      <c r="AP1850" s="691" t="s">
        <v>737</v>
      </c>
      <c r="AQ1850" s="691" t="s">
        <v>737</v>
      </c>
      <c r="AR1850" s="691"/>
      <c r="AS1850" s="752"/>
      <c r="AT1850" s="691"/>
      <c r="AU1850" s="765" t="s">
        <v>763</v>
      </c>
      <c r="AV1850" s="765" t="s">
        <v>763</v>
      </c>
      <c r="AW1850" s="766" t="s">
        <v>853</v>
      </c>
      <c r="AX1850" s="765"/>
      <c r="AY1850" s="691"/>
      <c r="AZ1850" s="752"/>
      <c r="BA1850" s="734"/>
      <c r="BB1850" s="734" t="s">
        <v>13323</v>
      </c>
      <c r="BC1850" s="736"/>
      <c r="BD1850" s="736"/>
      <c r="BE1850" s="833" t="s">
        <v>1761</v>
      </c>
      <c r="BF1850" s="794" t="s">
        <v>858</v>
      </c>
      <c r="BG1850" s="746" t="s">
        <v>737</v>
      </c>
      <c r="BH1850" s="746"/>
      <c r="BI1850" s="747"/>
    </row>
    <row r="1851" spans="1:61" ht="40.15" customHeight="1">
      <c r="A1851" s="749">
        <v>240013177</v>
      </c>
      <c r="B1851" s="840">
        <v>24</v>
      </c>
      <c r="C1851" s="753" t="s">
        <v>765</v>
      </c>
      <c r="D1851" s="728"/>
      <c r="E1851" s="753" t="s">
        <v>4106</v>
      </c>
      <c r="F1851" s="753" t="s">
        <v>1594</v>
      </c>
      <c r="G1851" s="736" t="s">
        <v>2406</v>
      </c>
      <c r="H1851" s="754" t="s">
        <v>770</v>
      </c>
      <c r="I1851" s="770">
        <v>354</v>
      </c>
      <c r="J1851" s="771" t="s">
        <v>771</v>
      </c>
      <c r="K1851" s="778" t="s">
        <v>13324</v>
      </c>
      <c r="L1851" s="758">
        <v>240002519</v>
      </c>
      <c r="M1851" s="733" t="s">
        <v>13325</v>
      </c>
      <c r="N1851" s="769" t="s">
        <v>13326</v>
      </c>
      <c r="O1851" s="760" t="s">
        <v>13327</v>
      </c>
      <c r="P1851" s="760" t="s">
        <v>2724</v>
      </c>
      <c r="Q1851" s="736"/>
      <c r="R1851" s="736">
        <v>24380</v>
      </c>
      <c r="S1851" s="761" t="s">
        <v>8017</v>
      </c>
      <c r="T1851" s="728" t="s">
        <v>722</v>
      </c>
      <c r="U1851" s="737" t="s">
        <v>13328</v>
      </c>
      <c r="V1851" s="736"/>
      <c r="W1851" s="736"/>
      <c r="X1851" s="736"/>
      <c r="Y1851" s="736"/>
      <c r="Z1851" s="736" t="s">
        <v>13329</v>
      </c>
      <c r="AA1851" s="736"/>
      <c r="AB1851" s="734" t="s">
        <v>13327</v>
      </c>
      <c r="AC1851" s="736"/>
      <c r="AD1851" s="736">
        <v>24380</v>
      </c>
      <c r="AE1851" s="734" t="s">
        <v>8017</v>
      </c>
      <c r="AF1851" s="736"/>
      <c r="AG1851" s="736"/>
      <c r="AH1851" s="736"/>
      <c r="AI1851" s="736"/>
      <c r="AJ1851" s="736"/>
      <c r="AK1851" s="736"/>
      <c r="AL1851" s="736"/>
      <c r="AM1851" s="763"/>
      <c r="AN1851" s="738"/>
      <c r="AO1851" s="764"/>
      <c r="AP1851" s="789" t="s">
        <v>734</v>
      </c>
      <c r="AQ1851" s="742" t="s">
        <v>734</v>
      </c>
      <c r="AR1851" s="742" t="s">
        <v>771</v>
      </c>
      <c r="AS1851" s="775" t="s">
        <v>13330</v>
      </c>
      <c r="AT1851" s="803"/>
      <c r="AU1851" s="803">
        <v>44562</v>
      </c>
      <c r="AV1851" s="743">
        <v>46387</v>
      </c>
      <c r="AW1851" s="744" t="s">
        <v>763</v>
      </c>
      <c r="AX1851" s="743">
        <v>44845</v>
      </c>
      <c r="AY1851" s="742" t="s">
        <v>869</v>
      </c>
      <c r="AZ1851" s="775" t="s">
        <v>734</v>
      </c>
      <c r="BA1851" s="734"/>
      <c r="BB1851" s="736"/>
      <c r="BC1851" s="736"/>
      <c r="BD1851" s="736"/>
      <c r="BE1851" s="773" t="s">
        <v>1049</v>
      </c>
      <c r="BF1851" s="794" t="s">
        <v>1610</v>
      </c>
      <c r="BG1851" s="746" t="s">
        <v>737</v>
      </c>
      <c r="BH1851" s="746"/>
      <c r="BI1851" s="747"/>
    </row>
    <row r="1852" spans="1:61" ht="40.15" customHeight="1">
      <c r="A1852" s="749">
        <v>470000464</v>
      </c>
      <c r="B1852" s="849">
        <v>47</v>
      </c>
      <c r="C1852" s="727" t="s">
        <v>999</v>
      </c>
      <c r="D1852" s="727"/>
      <c r="E1852" s="753" t="s">
        <v>1714</v>
      </c>
      <c r="F1852" s="753"/>
      <c r="G1852" s="736" t="s">
        <v>827</v>
      </c>
      <c r="H1852" s="754" t="s">
        <v>748</v>
      </c>
      <c r="I1852" s="770">
        <v>354</v>
      </c>
      <c r="J1852" s="771" t="s">
        <v>771</v>
      </c>
      <c r="K1852" s="757" t="s">
        <v>13331</v>
      </c>
      <c r="L1852" s="758">
        <v>470016684</v>
      </c>
      <c r="M1852" s="733" t="s">
        <v>13332</v>
      </c>
      <c r="N1852" s="769" t="s">
        <v>13332</v>
      </c>
      <c r="O1852" s="798" t="s">
        <v>13333</v>
      </c>
      <c r="P1852" s="760"/>
      <c r="Q1852" s="736"/>
      <c r="R1852" s="736">
        <v>47230</v>
      </c>
      <c r="S1852" s="761" t="s">
        <v>13334</v>
      </c>
      <c r="T1852" s="728" t="s">
        <v>722</v>
      </c>
      <c r="U1852" s="737" t="s">
        <v>13335</v>
      </c>
      <c r="V1852" s="736"/>
      <c r="W1852" s="736"/>
      <c r="X1852" s="736"/>
      <c r="Y1852" s="736"/>
      <c r="Z1852" s="736" t="s">
        <v>13336</v>
      </c>
      <c r="AA1852" s="736"/>
      <c r="AB1852" s="734" t="s">
        <v>13337</v>
      </c>
      <c r="AC1852" s="736"/>
      <c r="AD1852" s="736">
        <v>47230</v>
      </c>
      <c r="AE1852" s="734" t="s">
        <v>13334</v>
      </c>
      <c r="AF1852" s="736"/>
      <c r="AG1852" s="736"/>
      <c r="AH1852" s="736"/>
      <c r="AI1852" s="736"/>
      <c r="AJ1852" s="736"/>
      <c r="AK1852" s="736"/>
      <c r="AL1852" s="736"/>
      <c r="AM1852" s="763"/>
      <c r="AN1852" s="738"/>
      <c r="AO1852" s="764"/>
      <c r="AP1852" s="691" t="s">
        <v>737</v>
      </c>
      <c r="AQ1852" s="740" t="s">
        <v>737</v>
      </c>
      <c r="AR1852" s="691"/>
      <c r="AS1852" s="691"/>
      <c r="AT1852" s="740"/>
      <c r="AU1852" s="765" t="s">
        <v>763</v>
      </c>
      <c r="AV1852" s="765" t="s">
        <v>763</v>
      </c>
      <c r="AW1852" s="766" t="s">
        <v>763</v>
      </c>
      <c r="AX1852" s="765"/>
      <c r="AY1852" s="691"/>
      <c r="AZ1852" s="752"/>
      <c r="BA1852" s="734" t="s">
        <v>778</v>
      </c>
      <c r="BB1852" s="734" t="s">
        <v>13338</v>
      </c>
      <c r="BC1852" s="736"/>
      <c r="BD1852" s="736"/>
      <c r="BE1852" s="785" t="s">
        <v>5047</v>
      </c>
      <c r="BF1852" s="794" t="s">
        <v>1723</v>
      </c>
      <c r="BG1852" s="746" t="s">
        <v>737</v>
      </c>
      <c r="BH1852" s="746"/>
      <c r="BI1852" s="747"/>
    </row>
    <row r="1853" spans="1:61" ht="40.15" customHeight="1">
      <c r="A1853" s="749">
        <v>470011289</v>
      </c>
      <c r="B1853" s="849">
        <v>47</v>
      </c>
      <c r="C1853" s="727" t="s">
        <v>999</v>
      </c>
      <c r="D1853" s="727"/>
      <c r="E1853" s="753" t="s">
        <v>1714</v>
      </c>
      <c r="F1853" s="753"/>
      <c r="G1853" s="736" t="s">
        <v>827</v>
      </c>
      <c r="H1853" s="754" t="s">
        <v>748</v>
      </c>
      <c r="I1853" s="770">
        <v>354</v>
      </c>
      <c r="J1853" s="771" t="s">
        <v>771</v>
      </c>
      <c r="K1853" s="757" t="s">
        <v>13339</v>
      </c>
      <c r="L1853" s="758">
        <v>470013079</v>
      </c>
      <c r="M1853" s="733" t="s">
        <v>13340</v>
      </c>
      <c r="N1853" s="769" t="s">
        <v>13339</v>
      </c>
      <c r="O1853" s="791" t="s">
        <v>13341</v>
      </c>
      <c r="P1853" s="760"/>
      <c r="Q1853" s="736"/>
      <c r="R1853" s="736">
        <v>47130</v>
      </c>
      <c r="S1853" s="761" t="s">
        <v>4891</v>
      </c>
      <c r="T1853" s="728" t="s">
        <v>722</v>
      </c>
      <c r="U1853" s="737" t="s">
        <v>13342</v>
      </c>
      <c r="V1853" s="736"/>
      <c r="W1853" s="736"/>
      <c r="X1853" s="736"/>
      <c r="Y1853" s="736"/>
      <c r="Z1853" s="736" t="s">
        <v>4893</v>
      </c>
      <c r="AA1853" s="736"/>
      <c r="AB1853" s="734" t="s">
        <v>13341</v>
      </c>
      <c r="AC1853" s="736"/>
      <c r="AD1853" s="736">
        <v>47130</v>
      </c>
      <c r="AE1853" s="734" t="s">
        <v>4891</v>
      </c>
      <c r="AF1853" s="736" t="s">
        <v>4893</v>
      </c>
      <c r="AG1853" s="736"/>
      <c r="AH1853" s="736"/>
      <c r="AI1853" s="736"/>
      <c r="AJ1853" s="736"/>
      <c r="AK1853" s="736"/>
      <c r="AL1853" s="736"/>
      <c r="AM1853" s="763"/>
      <c r="AN1853" s="738"/>
      <c r="AO1853" s="764"/>
      <c r="AP1853" s="691" t="s">
        <v>737</v>
      </c>
      <c r="AQ1853" s="691" t="s">
        <v>737</v>
      </c>
      <c r="AR1853" s="691"/>
      <c r="AS1853" s="752"/>
      <c r="AT1853" s="691"/>
      <c r="AU1853" s="765" t="s">
        <v>763</v>
      </c>
      <c r="AV1853" s="765" t="s">
        <v>763</v>
      </c>
      <c r="AW1853" s="766" t="s">
        <v>763</v>
      </c>
      <c r="AX1853" s="765"/>
      <c r="AY1853" s="691"/>
      <c r="AZ1853" s="752"/>
      <c r="BA1853" s="734"/>
      <c r="BB1853" s="736"/>
      <c r="BC1853" s="736"/>
      <c r="BD1853" s="736"/>
      <c r="BE1853" s="734" t="s">
        <v>1451</v>
      </c>
      <c r="BF1853" s="794" t="s">
        <v>1723</v>
      </c>
      <c r="BG1853" s="746" t="s">
        <v>737</v>
      </c>
      <c r="BH1853" s="746"/>
      <c r="BI1853" s="747"/>
    </row>
    <row r="1854" spans="1:61" ht="40.15" customHeight="1">
      <c r="A1854" s="749">
        <v>470001728</v>
      </c>
      <c r="B1854" s="849">
        <v>47</v>
      </c>
      <c r="C1854" s="727" t="s">
        <v>999</v>
      </c>
      <c r="D1854" s="727"/>
      <c r="E1854" s="753" t="s">
        <v>1714</v>
      </c>
      <c r="F1854" s="753"/>
      <c r="G1854" s="736" t="s">
        <v>827</v>
      </c>
      <c r="H1854" s="754" t="s">
        <v>748</v>
      </c>
      <c r="I1854" s="770">
        <v>354</v>
      </c>
      <c r="J1854" s="771" t="s">
        <v>771</v>
      </c>
      <c r="K1854" s="757" t="s">
        <v>13343</v>
      </c>
      <c r="L1854" s="758">
        <v>470013129</v>
      </c>
      <c r="M1854" s="733" t="s">
        <v>13344</v>
      </c>
      <c r="N1854" s="769" t="s">
        <v>13345</v>
      </c>
      <c r="O1854" s="798" t="s">
        <v>13346</v>
      </c>
      <c r="P1854" s="760"/>
      <c r="Q1854" s="736"/>
      <c r="R1854" s="736">
        <v>47430</v>
      </c>
      <c r="S1854" s="761" t="s">
        <v>13347</v>
      </c>
      <c r="T1854" s="728" t="s">
        <v>722</v>
      </c>
      <c r="U1854" s="737" t="s">
        <v>13348</v>
      </c>
      <c r="V1854" s="736"/>
      <c r="W1854" s="736"/>
      <c r="X1854" s="736"/>
      <c r="Y1854" s="736"/>
      <c r="Z1854" s="736" t="s">
        <v>13349</v>
      </c>
      <c r="AA1854" s="736"/>
      <c r="AB1854" s="734" t="s">
        <v>13350</v>
      </c>
      <c r="AC1854" s="736"/>
      <c r="AD1854" s="736">
        <v>47430</v>
      </c>
      <c r="AE1854" s="734" t="s">
        <v>11854</v>
      </c>
      <c r="AF1854" s="736" t="s">
        <v>13349</v>
      </c>
      <c r="AG1854" s="736"/>
      <c r="AH1854" s="736"/>
      <c r="AI1854" s="736"/>
      <c r="AJ1854" s="736"/>
      <c r="AK1854" s="736"/>
      <c r="AL1854" s="736"/>
      <c r="AM1854" s="763"/>
      <c r="AN1854" s="738"/>
      <c r="AO1854" s="764"/>
      <c r="AP1854" s="691" t="s">
        <v>737</v>
      </c>
      <c r="AQ1854" s="691" t="s">
        <v>737</v>
      </c>
      <c r="AR1854" s="691"/>
      <c r="AS1854" s="752"/>
      <c r="AT1854" s="691"/>
      <c r="AU1854" s="765" t="s">
        <v>763</v>
      </c>
      <c r="AV1854" s="765" t="s">
        <v>763</v>
      </c>
      <c r="AW1854" s="766" t="s">
        <v>763</v>
      </c>
      <c r="AX1854" s="765"/>
      <c r="AY1854" s="691"/>
      <c r="AZ1854" s="752"/>
      <c r="BA1854" s="734"/>
      <c r="BB1854" s="736"/>
      <c r="BC1854" s="736"/>
      <c r="BD1854" s="736"/>
      <c r="BE1854" s="785" t="s">
        <v>5047</v>
      </c>
      <c r="BF1854" s="794" t="s">
        <v>1723</v>
      </c>
      <c r="BG1854" s="746" t="s">
        <v>737</v>
      </c>
      <c r="BH1854" s="746"/>
      <c r="BI1854" s="747"/>
    </row>
    <row r="1855" spans="1:61" ht="48.6" customHeight="1">
      <c r="A1855" s="749">
        <v>330791518</v>
      </c>
      <c r="B1855" s="825">
        <v>33</v>
      </c>
      <c r="C1855" s="751" t="s">
        <v>1358</v>
      </c>
      <c r="D1855" s="752"/>
      <c r="E1855" s="727" t="s">
        <v>1411</v>
      </c>
      <c r="F1855" s="899"/>
      <c r="G1855" s="736" t="s">
        <v>2171</v>
      </c>
      <c r="H1855" s="754" t="s">
        <v>748</v>
      </c>
      <c r="I1855" s="770">
        <v>354</v>
      </c>
      <c r="J1855" s="771" t="s">
        <v>771</v>
      </c>
      <c r="K1855" s="757" t="s">
        <v>13351</v>
      </c>
      <c r="L1855" s="758">
        <v>330004912</v>
      </c>
      <c r="M1855" s="733" t="s">
        <v>13352</v>
      </c>
      <c r="N1855" s="769" t="s">
        <v>13353</v>
      </c>
      <c r="O1855" s="760" t="s">
        <v>13354</v>
      </c>
      <c r="P1855" s="760"/>
      <c r="Q1855" s="736"/>
      <c r="R1855" s="736">
        <v>33150</v>
      </c>
      <c r="S1855" s="761" t="s">
        <v>2782</v>
      </c>
      <c r="T1855" s="728" t="s">
        <v>5380</v>
      </c>
      <c r="U1855" s="737" t="s">
        <v>13355</v>
      </c>
      <c r="V1855" s="736"/>
      <c r="W1855" s="736"/>
      <c r="X1855" s="736"/>
      <c r="Y1855" s="736"/>
      <c r="Z1855" s="736" t="s">
        <v>13356</v>
      </c>
      <c r="AA1855" s="736"/>
      <c r="AB1855" s="734" t="s">
        <v>13357</v>
      </c>
      <c r="AC1855" s="736"/>
      <c r="AD1855" s="736">
        <v>33150</v>
      </c>
      <c r="AE1855" s="734" t="s">
        <v>2782</v>
      </c>
      <c r="AF1855" s="736" t="s">
        <v>13356</v>
      </c>
      <c r="AG1855" s="736"/>
      <c r="AH1855" s="736"/>
      <c r="AI1855" s="736"/>
      <c r="AJ1855" s="736"/>
      <c r="AK1855" s="736"/>
      <c r="AL1855" s="736"/>
      <c r="AM1855" s="763"/>
      <c r="AN1855" s="738"/>
      <c r="AO1855" s="764"/>
      <c r="AP1855" s="691" t="s">
        <v>737</v>
      </c>
      <c r="AQ1855" s="691" t="s">
        <v>737</v>
      </c>
      <c r="AR1855" s="691"/>
      <c r="AS1855" s="752"/>
      <c r="AT1855" s="691"/>
      <c r="AU1855" s="765" t="s">
        <v>763</v>
      </c>
      <c r="AV1855" s="765" t="s">
        <v>763</v>
      </c>
      <c r="AW1855" s="766" t="s">
        <v>763</v>
      </c>
      <c r="AX1855" s="765"/>
      <c r="AY1855" s="691"/>
      <c r="AZ1855" s="752"/>
      <c r="BA1855" s="734"/>
      <c r="BB1855" s="736"/>
      <c r="BC1855" s="736"/>
      <c r="BD1855" s="736"/>
      <c r="BE1855" s="767" t="s">
        <v>1941</v>
      </c>
      <c r="BF1855" s="753" t="s">
        <v>1942</v>
      </c>
      <c r="BG1855" s="746" t="s">
        <v>737</v>
      </c>
      <c r="BH1855" s="746"/>
      <c r="BI1855" s="747"/>
    </row>
    <row r="1856" spans="1:61" ht="99.75" customHeight="1">
      <c r="A1856" s="749">
        <v>640789632</v>
      </c>
      <c r="B1856" s="750">
        <v>64</v>
      </c>
      <c r="C1856" s="751" t="s">
        <v>745</v>
      </c>
      <c r="D1856" s="774"/>
      <c r="E1856" s="753" t="s">
        <v>746</v>
      </c>
      <c r="F1856" s="752"/>
      <c r="G1856" s="736" t="s">
        <v>827</v>
      </c>
      <c r="H1856" s="754" t="s">
        <v>748</v>
      </c>
      <c r="I1856" s="770">
        <v>354</v>
      </c>
      <c r="J1856" s="771" t="s">
        <v>771</v>
      </c>
      <c r="K1856" s="757" t="s">
        <v>13358</v>
      </c>
      <c r="L1856" s="758">
        <v>640003562</v>
      </c>
      <c r="M1856" s="733" t="s">
        <v>13359</v>
      </c>
      <c r="N1856" s="769" t="s">
        <v>13359</v>
      </c>
      <c r="O1856" s="760" t="s">
        <v>13360</v>
      </c>
      <c r="P1856" s="760"/>
      <c r="Q1856" s="736"/>
      <c r="R1856" s="736">
        <v>64370</v>
      </c>
      <c r="S1856" s="761" t="s">
        <v>9530</v>
      </c>
      <c r="T1856" s="728" t="s">
        <v>722</v>
      </c>
      <c r="U1856" s="737" t="s">
        <v>13361</v>
      </c>
      <c r="V1856" s="736"/>
      <c r="W1856" s="736"/>
      <c r="X1856" s="736"/>
      <c r="Y1856" s="736"/>
      <c r="Z1856" s="736" t="s">
        <v>13362</v>
      </c>
      <c r="AA1856" s="736"/>
      <c r="AB1856" s="734" t="s">
        <v>13363</v>
      </c>
      <c r="AC1856" s="736"/>
      <c r="AD1856" s="736">
        <v>64370</v>
      </c>
      <c r="AE1856" s="734" t="s">
        <v>9530</v>
      </c>
      <c r="AF1856" s="736" t="s">
        <v>13362</v>
      </c>
      <c r="AG1856" s="736"/>
      <c r="AH1856" s="736"/>
      <c r="AI1856" s="736"/>
      <c r="AJ1856" s="736"/>
      <c r="AK1856" s="736"/>
      <c r="AL1856" s="736"/>
      <c r="AM1856" s="763"/>
      <c r="AN1856" s="738"/>
      <c r="AO1856" s="764"/>
      <c r="AP1856" s="691" t="s">
        <v>737</v>
      </c>
      <c r="AQ1856" s="740" t="s">
        <v>737</v>
      </c>
      <c r="AR1856" s="691"/>
      <c r="AS1856" s="691"/>
      <c r="AT1856" s="740"/>
      <c r="AU1856" s="765" t="s">
        <v>763</v>
      </c>
      <c r="AV1856" s="765" t="s">
        <v>763</v>
      </c>
      <c r="AW1856" s="766" t="s">
        <v>853</v>
      </c>
      <c r="AX1856" s="765"/>
      <c r="AY1856" s="691"/>
      <c r="AZ1856" s="752"/>
      <c r="BA1856" s="734" t="s">
        <v>778</v>
      </c>
      <c r="BB1856" s="734" t="s">
        <v>13364</v>
      </c>
      <c r="BC1856" s="736"/>
      <c r="BD1856" s="736"/>
      <c r="BE1856" s="776" t="s">
        <v>800</v>
      </c>
      <c r="BF1856" s="779" t="s">
        <v>801</v>
      </c>
      <c r="BG1856" s="746" t="s">
        <v>737</v>
      </c>
      <c r="BH1856" s="746"/>
      <c r="BI1856" s="747"/>
    </row>
    <row r="1857" spans="1:61" ht="74.25" customHeight="1">
      <c r="A1857" s="749">
        <v>330025529</v>
      </c>
      <c r="B1857" s="825">
        <v>33</v>
      </c>
      <c r="C1857" s="727" t="s">
        <v>825</v>
      </c>
      <c r="D1857" s="727"/>
      <c r="E1857" s="753" t="s">
        <v>1611</v>
      </c>
      <c r="F1857" s="826"/>
      <c r="G1857" s="736" t="s">
        <v>715</v>
      </c>
      <c r="H1857" s="754" t="s">
        <v>715</v>
      </c>
      <c r="I1857" s="755">
        <v>246</v>
      </c>
      <c r="J1857" s="756" t="s">
        <v>803</v>
      </c>
      <c r="K1857" s="757" t="s">
        <v>13365</v>
      </c>
      <c r="L1857" s="758">
        <v>330050048</v>
      </c>
      <c r="M1857" s="733" t="s">
        <v>13366</v>
      </c>
      <c r="N1857" s="769" t="s">
        <v>13366</v>
      </c>
      <c r="O1857" s="760" t="s">
        <v>13367</v>
      </c>
      <c r="P1857" s="760"/>
      <c r="Q1857" s="736"/>
      <c r="R1857" s="736">
        <v>33700</v>
      </c>
      <c r="S1857" s="761" t="s">
        <v>1657</v>
      </c>
      <c r="T1857" s="728" t="s">
        <v>722</v>
      </c>
      <c r="U1857" s="737" t="s">
        <v>13368</v>
      </c>
      <c r="V1857" s="736"/>
      <c r="W1857" s="736"/>
      <c r="X1857" s="736"/>
      <c r="Y1857" s="736"/>
      <c r="Z1857" s="736" t="s">
        <v>13369</v>
      </c>
      <c r="AA1857" s="736" t="s">
        <v>13370</v>
      </c>
      <c r="AB1857" s="734" t="s">
        <v>13371</v>
      </c>
      <c r="AC1857" s="736"/>
      <c r="AD1857" s="736">
        <v>33140</v>
      </c>
      <c r="AE1857" s="734" t="s">
        <v>5783</v>
      </c>
      <c r="AF1857" s="736"/>
      <c r="AG1857" s="736"/>
      <c r="AH1857" s="736"/>
      <c r="AI1857" s="736"/>
      <c r="AJ1857" s="734"/>
      <c r="AK1857" s="734" t="s">
        <v>13372</v>
      </c>
      <c r="AL1857" s="736"/>
      <c r="AM1857" s="763"/>
      <c r="AN1857" s="738"/>
      <c r="AO1857" s="764"/>
      <c r="AP1857" s="740" t="s">
        <v>737</v>
      </c>
      <c r="AQ1857" s="742" t="s">
        <v>734</v>
      </c>
      <c r="AR1857" s="742" t="s">
        <v>1863</v>
      </c>
      <c r="AS1857" s="775" t="s">
        <v>13373</v>
      </c>
      <c r="AT1857" s="897" t="s">
        <v>13374</v>
      </c>
      <c r="AU1857" s="743">
        <v>42370</v>
      </c>
      <c r="AV1857" s="743">
        <v>44196</v>
      </c>
      <c r="AW1857" s="744">
        <v>33</v>
      </c>
      <c r="AX1857" s="743">
        <v>42460</v>
      </c>
      <c r="AY1857" s="742" t="s">
        <v>13375</v>
      </c>
      <c r="AZ1857" s="775"/>
      <c r="BA1857" s="734"/>
      <c r="BB1857" s="864" t="s">
        <v>13376</v>
      </c>
      <c r="BC1857" s="736"/>
      <c r="BD1857" s="736"/>
      <c r="BE1857" s="767" t="s">
        <v>2501</v>
      </c>
      <c r="BF1857" s="753" t="s">
        <v>2502</v>
      </c>
      <c r="BG1857" s="746" t="s">
        <v>734</v>
      </c>
      <c r="BH1857" s="746"/>
      <c r="BI1857" s="747"/>
    </row>
    <row r="1858" spans="1:61" ht="58.5" customHeight="1">
      <c r="A1858" s="749">
        <v>330056771</v>
      </c>
      <c r="B1858" s="825">
        <v>33</v>
      </c>
      <c r="C1858" s="727" t="s">
        <v>825</v>
      </c>
      <c r="D1858" s="727"/>
      <c r="E1858" s="753" t="s">
        <v>1611</v>
      </c>
      <c r="F1858" s="826"/>
      <c r="G1858" s="736" t="s">
        <v>715</v>
      </c>
      <c r="H1858" s="754" t="s">
        <v>715</v>
      </c>
      <c r="I1858" s="755">
        <v>182</v>
      </c>
      <c r="J1858" s="756" t="s">
        <v>716</v>
      </c>
      <c r="K1858" s="778" t="s">
        <v>13377</v>
      </c>
      <c r="L1858" s="758">
        <v>330050048</v>
      </c>
      <c r="M1858" s="733" t="s">
        <v>13366</v>
      </c>
      <c r="N1858" s="769" t="s">
        <v>13366</v>
      </c>
      <c r="O1858" s="734" t="s">
        <v>13371</v>
      </c>
      <c r="P1858" s="760"/>
      <c r="Q1858" s="736"/>
      <c r="R1858" s="736">
        <v>33140</v>
      </c>
      <c r="S1858" s="761" t="s">
        <v>2366</v>
      </c>
      <c r="T1858" s="728" t="s">
        <v>722</v>
      </c>
      <c r="U1858" s="737" t="s">
        <v>13378</v>
      </c>
      <c r="V1858" s="736"/>
      <c r="W1858" s="736"/>
      <c r="X1858" s="736"/>
      <c r="Y1858" s="736"/>
      <c r="Z1858" s="736" t="s">
        <v>13379</v>
      </c>
      <c r="AA1858" s="736"/>
      <c r="AB1858" s="734" t="s">
        <v>13371</v>
      </c>
      <c r="AC1858" s="736"/>
      <c r="AD1858" s="736">
        <v>33140</v>
      </c>
      <c r="AE1858" s="734" t="s">
        <v>5783</v>
      </c>
      <c r="AF1858" s="736"/>
      <c r="AG1858" s="736"/>
      <c r="AH1858" s="736"/>
      <c r="AI1858" s="736"/>
      <c r="AJ1858" s="734"/>
      <c r="AK1858" s="734" t="s">
        <v>13372</v>
      </c>
      <c r="AL1858" s="736"/>
      <c r="AM1858" s="763"/>
      <c r="AN1858" s="738"/>
      <c r="AO1858" s="764"/>
      <c r="AP1858" s="740" t="s">
        <v>737</v>
      </c>
      <c r="AQ1858" s="742" t="s">
        <v>734</v>
      </c>
      <c r="AR1858" s="742" t="s">
        <v>1863</v>
      </c>
      <c r="AS1858" s="775" t="s">
        <v>13373</v>
      </c>
      <c r="AT1858" s="897" t="s">
        <v>13374</v>
      </c>
      <c r="AU1858" s="743">
        <v>42370</v>
      </c>
      <c r="AV1858" s="743">
        <v>44196</v>
      </c>
      <c r="AW1858" s="744">
        <v>33</v>
      </c>
      <c r="AX1858" s="743">
        <v>42460</v>
      </c>
      <c r="AY1858" s="742" t="s">
        <v>13375</v>
      </c>
      <c r="AZ1858" s="775"/>
      <c r="BA1858" s="734"/>
      <c r="BB1858" s="736"/>
      <c r="BC1858" s="736"/>
      <c r="BD1858" s="736"/>
      <c r="BE1858" s="767" t="s">
        <v>2501</v>
      </c>
      <c r="BF1858" s="753" t="s">
        <v>2502</v>
      </c>
      <c r="BG1858" s="746" t="s">
        <v>734</v>
      </c>
      <c r="BH1858" s="746"/>
      <c r="BI1858" s="747"/>
    </row>
    <row r="1859" spans="1:61" ht="49.5" customHeight="1">
      <c r="A1859" s="749">
        <v>470012808</v>
      </c>
      <c r="B1859" s="849">
        <v>47</v>
      </c>
      <c r="C1859" s="727" t="s">
        <v>825</v>
      </c>
      <c r="D1859" s="727"/>
      <c r="E1859" s="753" t="s">
        <v>1611</v>
      </c>
      <c r="F1859" s="826"/>
      <c r="G1859" s="736" t="s">
        <v>715</v>
      </c>
      <c r="H1859" s="754" t="s">
        <v>715</v>
      </c>
      <c r="I1859" s="755">
        <v>182</v>
      </c>
      <c r="J1859" s="756" t="s">
        <v>716</v>
      </c>
      <c r="K1859" s="757" t="s">
        <v>13380</v>
      </c>
      <c r="L1859" s="758">
        <v>330050048</v>
      </c>
      <c r="M1859" s="733" t="s">
        <v>13366</v>
      </c>
      <c r="N1859" s="769" t="s">
        <v>13366</v>
      </c>
      <c r="O1859" s="734" t="s">
        <v>13381</v>
      </c>
      <c r="P1859" s="760"/>
      <c r="Q1859" s="736"/>
      <c r="R1859" s="736">
        <v>47550</v>
      </c>
      <c r="S1859" s="761" t="s">
        <v>5041</v>
      </c>
      <c r="T1859" s="728" t="s">
        <v>722</v>
      </c>
      <c r="U1859" s="737" t="s">
        <v>13382</v>
      </c>
      <c r="V1859" s="736"/>
      <c r="W1859" s="736"/>
      <c r="X1859" s="736"/>
      <c r="Y1859" s="736"/>
      <c r="Z1859" s="736" t="s">
        <v>13383</v>
      </c>
      <c r="AA1859" s="736"/>
      <c r="AB1859" s="734" t="s">
        <v>13371</v>
      </c>
      <c r="AC1859" s="736"/>
      <c r="AD1859" s="736">
        <v>33140</v>
      </c>
      <c r="AE1859" s="734" t="s">
        <v>5783</v>
      </c>
      <c r="AF1859" s="736"/>
      <c r="AG1859" s="736"/>
      <c r="AH1859" s="736"/>
      <c r="AI1859" s="736"/>
      <c r="AJ1859" s="734"/>
      <c r="AK1859" s="736"/>
      <c r="AL1859" s="736"/>
      <c r="AM1859" s="763"/>
      <c r="AN1859" s="738"/>
      <c r="AO1859" s="764"/>
      <c r="AP1859" s="740" t="s">
        <v>737</v>
      </c>
      <c r="AQ1859" s="742" t="s">
        <v>734</v>
      </c>
      <c r="AR1859" s="742" t="s">
        <v>1863</v>
      </c>
      <c r="AS1859" s="775" t="s">
        <v>13373</v>
      </c>
      <c r="AT1859" s="897" t="s">
        <v>13374</v>
      </c>
      <c r="AU1859" s="743">
        <v>42370</v>
      </c>
      <c r="AV1859" s="743">
        <v>44196</v>
      </c>
      <c r="AW1859" s="744">
        <v>33</v>
      </c>
      <c r="AX1859" s="743">
        <v>42460</v>
      </c>
      <c r="AY1859" s="742" t="s">
        <v>13375</v>
      </c>
      <c r="AZ1859" s="743"/>
      <c r="BA1859" s="734"/>
      <c r="BB1859" s="736"/>
      <c r="BC1859" s="736"/>
      <c r="BD1859" s="736"/>
      <c r="BE1859" s="767" t="s">
        <v>2501</v>
      </c>
      <c r="BF1859" s="753" t="s">
        <v>2502</v>
      </c>
      <c r="BG1859" s="746" t="s">
        <v>734</v>
      </c>
      <c r="BH1859" s="746"/>
      <c r="BI1859" s="747"/>
    </row>
    <row r="1860" spans="1:61" ht="56.25" customHeight="1">
      <c r="A1860" s="749">
        <v>640790523</v>
      </c>
      <c r="B1860" s="750">
        <v>64</v>
      </c>
      <c r="C1860" s="727" t="s">
        <v>825</v>
      </c>
      <c r="D1860" s="727"/>
      <c r="E1860" s="753" t="s">
        <v>1611</v>
      </c>
      <c r="F1860" s="826"/>
      <c r="G1860" s="736" t="s">
        <v>715</v>
      </c>
      <c r="H1860" s="754" t="s">
        <v>715</v>
      </c>
      <c r="I1860" s="755">
        <v>182</v>
      </c>
      <c r="J1860" s="756" t="s">
        <v>716</v>
      </c>
      <c r="K1860" s="757" t="s">
        <v>13384</v>
      </c>
      <c r="L1860" s="758">
        <v>330050048</v>
      </c>
      <c r="M1860" s="733" t="s">
        <v>13366</v>
      </c>
      <c r="N1860" s="769" t="s">
        <v>13366</v>
      </c>
      <c r="O1860" s="734" t="s">
        <v>13385</v>
      </c>
      <c r="P1860" s="760"/>
      <c r="Q1860" s="736"/>
      <c r="R1860" s="736">
        <v>64000</v>
      </c>
      <c r="S1860" s="761" t="s">
        <v>849</v>
      </c>
      <c r="T1860" s="728" t="s">
        <v>722</v>
      </c>
      <c r="U1860" s="737" t="s">
        <v>13386</v>
      </c>
      <c r="V1860" s="736"/>
      <c r="W1860" s="736"/>
      <c r="X1860" s="736"/>
      <c r="Y1860" s="736"/>
      <c r="Z1860" s="736" t="s">
        <v>13387</v>
      </c>
      <c r="AA1860" s="736"/>
      <c r="AB1860" s="734" t="s">
        <v>13371</v>
      </c>
      <c r="AC1860" s="736"/>
      <c r="AD1860" s="736">
        <v>33140</v>
      </c>
      <c r="AE1860" s="734" t="s">
        <v>5783</v>
      </c>
      <c r="AF1860" s="736"/>
      <c r="AG1860" s="736"/>
      <c r="AH1860" s="736"/>
      <c r="AI1860" s="736"/>
      <c r="AJ1860" s="734"/>
      <c r="AK1860" s="736"/>
      <c r="AL1860" s="736"/>
      <c r="AM1860" s="763"/>
      <c r="AN1860" s="738"/>
      <c r="AO1860" s="764"/>
      <c r="AP1860" s="740" t="s">
        <v>737</v>
      </c>
      <c r="AQ1860" s="742" t="s">
        <v>734</v>
      </c>
      <c r="AR1860" s="742" t="s">
        <v>1863</v>
      </c>
      <c r="AS1860" s="775" t="s">
        <v>13373</v>
      </c>
      <c r="AT1860" s="897" t="s">
        <v>13374</v>
      </c>
      <c r="AU1860" s="743">
        <v>42370</v>
      </c>
      <c r="AV1860" s="743">
        <v>44196</v>
      </c>
      <c r="AW1860" s="744">
        <v>33</v>
      </c>
      <c r="AX1860" s="743">
        <v>42460</v>
      </c>
      <c r="AY1860" s="742" t="s">
        <v>13375</v>
      </c>
      <c r="AZ1860" s="775"/>
      <c r="BA1860" s="734"/>
      <c r="BB1860" s="736"/>
      <c r="BC1860" s="736"/>
      <c r="BD1860" s="736"/>
      <c r="BE1860" s="767" t="s">
        <v>2501</v>
      </c>
      <c r="BF1860" s="753" t="s">
        <v>2502</v>
      </c>
      <c r="BG1860" s="746" t="s">
        <v>734</v>
      </c>
      <c r="BH1860" s="746"/>
      <c r="BI1860" s="747"/>
    </row>
    <row r="1861" spans="1:61" ht="66.75" customHeight="1">
      <c r="A1861" s="795">
        <v>160016317</v>
      </c>
      <c r="B1861" s="742">
        <v>16</v>
      </c>
      <c r="C1861" s="727" t="s">
        <v>842</v>
      </c>
      <c r="D1861" s="727"/>
      <c r="E1861" s="797" t="s">
        <v>927</v>
      </c>
      <c r="F1861" s="798"/>
      <c r="G1861" s="791" t="s">
        <v>843</v>
      </c>
      <c r="H1861" s="791" t="s">
        <v>843</v>
      </c>
      <c r="I1861" s="773">
        <v>165</v>
      </c>
      <c r="J1861" s="734" t="s">
        <v>844</v>
      </c>
      <c r="K1861" s="769" t="s">
        <v>13388</v>
      </c>
      <c r="L1861" s="800">
        <v>160000832</v>
      </c>
      <c r="M1861" s="733" t="s">
        <v>13389</v>
      </c>
      <c r="N1861" s="769" t="s">
        <v>13390</v>
      </c>
      <c r="O1861" s="734" t="s">
        <v>13391</v>
      </c>
      <c r="P1861" s="734" t="s">
        <v>13392</v>
      </c>
      <c r="Q1861" s="734"/>
      <c r="R1861" s="736">
        <v>16024</v>
      </c>
      <c r="S1861" s="734" t="s">
        <v>2108</v>
      </c>
      <c r="T1861" s="728" t="s">
        <v>722</v>
      </c>
      <c r="U1861" s="737" t="s">
        <v>13393</v>
      </c>
      <c r="V1861" s="734"/>
      <c r="W1861" s="734" t="s">
        <v>13394</v>
      </c>
      <c r="X1861" s="734" t="s">
        <v>8879</v>
      </c>
      <c r="Y1861" s="734" t="s">
        <v>984</v>
      </c>
      <c r="Z1861" s="734"/>
      <c r="AA1861" s="801" t="s">
        <v>13395</v>
      </c>
      <c r="AB1861" s="734" t="s">
        <v>13396</v>
      </c>
      <c r="AC1861" s="734" t="s">
        <v>13397</v>
      </c>
      <c r="AD1861" s="734">
        <v>16024</v>
      </c>
      <c r="AE1861" s="734" t="s">
        <v>2108</v>
      </c>
      <c r="AF1861" s="734"/>
      <c r="AG1861" s="734"/>
      <c r="AH1861" s="734"/>
      <c r="AI1861" s="734"/>
      <c r="AJ1861" s="734"/>
      <c r="AK1861" s="734"/>
      <c r="AL1861" s="734"/>
      <c r="AM1861" s="802"/>
      <c r="AN1861" s="738"/>
      <c r="AO1861" s="809"/>
      <c r="AP1861" s="718" t="s">
        <v>737</v>
      </c>
      <c r="AQ1861" s="718" t="s">
        <v>737</v>
      </c>
      <c r="AR1861" s="691"/>
      <c r="AS1861" s="718"/>
      <c r="AT1861" s="718"/>
      <c r="AU1861" s="765" t="s">
        <v>763</v>
      </c>
      <c r="AV1861" s="765" t="s">
        <v>763</v>
      </c>
      <c r="AW1861" s="766" t="s">
        <v>763</v>
      </c>
      <c r="AX1861" s="809"/>
      <c r="AY1861" s="718"/>
      <c r="AZ1861" s="718"/>
      <c r="BA1861" s="734" t="s">
        <v>13398</v>
      </c>
      <c r="BB1861" s="734"/>
      <c r="BC1861" s="734"/>
      <c r="BD1861" s="734"/>
      <c r="BE1861" s="845" t="s">
        <v>1693</v>
      </c>
      <c r="BF1861" s="804" t="s">
        <v>947</v>
      </c>
      <c r="BG1861" s="746" t="s">
        <v>737</v>
      </c>
      <c r="BH1861" s="746"/>
      <c r="BI1861" s="747"/>
    </row>
    <row r="1862" spans="1:61" ht="63.75" customHeight="1">
      <c r="A1862" s="828">
        <v>790018808</v>
      </c>
      <c r="B1862" s="784">
        <v>79</v>
      </c>
      <c r="C1862" s="753" t="s">
        <v>884</v>
      </c>
      <c r="D1862" s="753"/>
      <c r="E1862" s="753" t="s">
        <v>826</v>
      </c>
      <c r="F1862" s="785"/>
      <c r="G1862" s="736" t="s">
        <v>715</v>
      </c>
      <c r="H1862" s="736" t="s">
        <v>715</v>
      </c>
      <c r="I1862" s="773">
        <v>445</v>
      </c>
      <c r="J1862" s="734" t="s">
        <v>1023</v>
      </c>
      <c r="K1862" s="799" t="s">
        <v>13399</v>
      </c>
      <c r="L1862" s="786">
        <v>790018600</v>
      </c>
      <c r="M1862" s="733" t="s">
        <v>13400</v>
      </c>
      <c r="N1862" s="769" t="s">
        <v>13401</v>
      </c>
      <c r="O1862" s="734" t="s">
        <v>13402</v>
      </c>
      <c r="P1862" s="734"/>
      <c r="Q1862" s="734"/>
      <c r="R1862" s="736">
        <v>79000</v>
      </c>
      <c r="S1862" s="734" t="s">
        <v>1295</v>
      </c>
      <c r="T1862" s="728" t="s">
        <v>722</v>
      </c>
      <c r="U1862" s="737" t="s">
        <v>13403</v>
      </c>
      <c r="V1862" s="736"/>
      <c r="W1862" s="734"/>
      <c r="X1862" s="736"/>
      <c r="Y1862" s="736"/>
      <c r="Z1862" s="736" t="s">
        <v>13404</v>
      </c>
      <c r="AA1862" s="736"/>
      <c r="AB1862" s="734" t="s">
        <v>3086</v>
      </c>
      <c r="AC1862" s="736" t="s">
        <v>3099</v>
      </c>
      <c r="AD1862" s="736">
        <v>79000</v>
      </c>
      <c r="AE1862" s="734" t="s">
        <v>1295</v>
      </c>
      <c r="AF1862" s="736" t="s">
        <v>13405</v>
      </c>
      <c r="AG1862" s="734"/>
      <c r="AH1862" s="734"/>
      <c r="AI1862" s="734"/>
      <c r="AJ1862" s="734"/>
      <c r="AK1862" s="734"/>
      <c r="AL1862" s="734"/>
      <c r="AM1862" s="763"/>
      <c r="AN1862" s="738"/>
      <c r="AO1862" s="739"/>
      <c r="AP1862" s="752" t="s">
        <v>734</v>
      </c>
      <c r="AQ1862" s="824" t="s">
        <v>734</v>
      </c>
      <c r="AR1862" s="742" t="s">
        <v>715</v>
      </c>
      <c r="AS1862" s="775" t="s">
        <v>13406</v>
      </c>
      <c r="AT1862" s="742" t="s">
        <v>13407</v>
      </c>
      <c r="AU1862" s="743">
        <v>43097</v>
      </c>
      <c r="AV1862" s="743">
        <v>44923</v>
      </c>
      <c r="AW1862" s="744">
        <v>79</v>
      </c>
      <c r="AX1862" s="743">
        <v>43097</v>
      </c>
      <c r="AY1862" s="742" t="s">
        <v>869</v>
      </c>
      <c r="AZ1862" s="743"/>
      <c r="BA1862" s="791"/>
      <c r="BB1862" s="793"/>
      <c r="BC1862" s="793"/>
      <c r="BD1862" s="793"/>
      <c r="BE1862" s="833" t="s">
        <v>1761</v>
      </c>
      <c r="BF1862" s="785" t="s">
        <v>826</v>
      </c>
      <c r="BG1862" s="746" t="s">
        <v>737</v>
      </c>
      <c r="BH1862" s="746"/>
      <c r="BI1862" s="747"/>
    </row>
    <row r="1863" spans="1:61" ht="73.900000000000006" customHeight="1">
      <c r="A1863" s="828">
        <v>790007280</v>
      </c>
      <c r="B1863" s="784">
        <v>79</v>
      </c>
      <c r="C1863" s="753" t="s">
        <v>884</v>
      </c>
      <c r="D1863" s="753"/>
      <c r="E1863" s="753" t="s">
        <v>826</v>
      </c>
      <c r="F1863" s="785"/>
      <c r="G1863" s="736" t="s">
        <v>715</v>
      </c>
      <c r="H1863" s="736" t="s">
        <v>715</v>
      </c>
      <c r="I1863" s="730">
        <v>464</v>
      </c>
      <c r="J1863" s="756" t="s">
        <v>7277</v>
      </c>
      <c r="K1863" s="799" t="s">
        <v>13408</v>
      </c>
      <c r="L1863" s="786">
        <v>870015336</v>
      </c>
      <c r="M1863" s="733" t="s">
        <v>13409</v>
      </c>
      <c r="N1863" s="769" t="s">
        <v>13410</v>
      </c>
      <c r="O1863" s="734" t="s">
        <v>13411</v>
      </c>
      <c r="P1863" s="734" t="s">
        <v>13412</v>
      </c>
      <c r="Q1863" s="734"/>
      <c r="R1863" s="736">
        <v>79000</v>
      </c>
      <c r="S1863" s="734" t="s">
        <v>1295</v>
      </c>
      <c r="T1863" s="728" t="s">
        <v>722</v>
      </c>
      <c r="U1863" s="737" t="s">
        <v>13413</v>
      </c>
      <c r="V1863" s="736"/>
      <c r="W1863" s="734"/>
      <c r="X1863" s="736"/>
      <c r="Y1863" s="736"/>
      <c r="Z1863" s="736" t="s">
        <v>13414</v>
      </c>
      <c r="AA1863" s="736"/>
      <c r="AB1863" s="734" t="s">
        <v>13415</v>
      </c>
      <c r="AC1863" s="736"/>
      <c r="AD1863" s="736">
        <v>87430</v>
      </c>
      <c r="AE1863" s="734" t="s">
        <v>13416</v>
      </c>
      <c r="AF1863" s="736" t="s">
        <v>13417</v>
      </c>
      <c r="AG1863" s="734"/>
      <c r="AH1863" s="734"/>
      <c r="AI1863" s="734"/>
      <c r="AJ1863" s="734"/>
      <c r="AK1863" s="734"/>
      <c r="AL1863" s="734"/>
      <c r="AM1863" s="763"/>
      <c r="AN1863" s="738"/>
      <c r="AO1863" s="765"/>
      <c r="AP1863" s="789" t="s">
        <v>734</v>
      </c>
      <c r="AQ1863" s="822" t="s">
        <v>734</v>
      </c>
      <c r="AR1863" s="742" t="s">
        <v>715</v>
      </c>
      <c r="AS1863" s="775" t="s">
        <v>13418</v>
      </c>
      <c r="AT1863" s="823"/>
      <c r="AU1863" s="743">
        <v>44562</v>
      </c>
      <c r="AV1863" s="743">
        <v>46387</v>
      </c>
      <c r="AW1863" s="744">
        <v>79</v>
      </c>
      <c r="AX1863" s="743">
        <v>44680</v>
      </c>
      <c r="AY1863" s="742" t="s">
        <v>13419</v>
      </c>
      <c r="AZ1863" s="775" t="s">
        <v>734</v>
      </c>
      <c r="BA1863" s="791"/>
      <c r="BB1863" s="793"/>
      <c r="BC1863" s="793"/>
      <c r="BD1863" s="793"/>
      <c r="BE1863" s="833" t="s">
        <v>1761</v>
      </c>
      <c r="BF1863" s="785" t="s">
        <v>826</v>
      </c>
      <c r="BG1863" s="746" t="s">
        <v>734</v>
      </c>
      <c r="BH1863" s="746"/>
      <c r="BI1863" s="747"/>
    </row>
    <row r="1864" spans="1:61" ht="108" customHeight="1">
      <c r="A1864" s="828">
        <v>790007330</v>
      </c>
      <c r="B1864" s="784">
        <v>79</v>
      </c>
      <c r="C1864" s="753" t="s">
        <v>884</v>
      </c>
      <c r="D1864" s="753"/>
      <c r="E1864" s="753" t="s">
        <v>826</v>
      </c>
      <c r="F1864" s="785"/>
      <c r="G1864" s="736" t="s">
        <v>715</v>
      </c>
      <c r="H1864" s="736" t="s">
        <v>715</v>
      </c>
      <c r="I1864" s="773">
        <v>198</v>
      </c>
      <c r="J1864" s="734" t="s">
        <v>3216</v>
      </c>
      <c r="K1864" s="769" t="s">
        <v>13420</v>
      </c>
      <c r="L1864" s="786">
        <v>870015336</v>
      </c>
      <c r="M1864" s="733" t="s">
        <v>13409</v>
      </c>
      <c r="N1864" s="769" t="s">
        <v>13410</v>
      </c>
      <c r="O1864" s="734" t="s">
        <v>13421</v>
      </c>
      <c r="P1864" s="734" t="s">
        <v>13422</v>
      </c>
      <c r="Q1864" s="734"/>
      <c r="R1864" s="736">
        <v>79000</v>
      </c>
      <c r="S1864" s="734" t="s">
        <v>1295</v>
      </c>
      <c r="T1864" s="728" t="s">
        <v>722</v>
      </c>
      <c r="U1864" s="737" t="s">
        <v>13413</v>
      </c>
      <c r="V1864" s="736"/>
      <c r="W1864" s="734"/>
      <c r="X1864" s="736"/>
      <c r="Y1864" s="736"/>
      <c r="Z1864" s="736" t="s">
        <v>13423</v>
      </c>
      <c r="AA1864" s="736"/>
      <c r="AB1864" s="734" t="s">
        <v>13415</v>
      </c>
      <c r="AC1864" s="736"/>
      <c r="AD1864" s="736">
        <v>87430</v>
      </c>
      <c r="AE1864" s="734" t="s">
        <v>13416</v>
      </c>
      <c r="AF1864" s="736" t="s">
        <v>13417</v>
      </c>
      <c r="AG1864" s="734"/>
      <c r="AH1864" s="734"/>
      <c r="AI1864" s="734"/>
      <c r="AJ1864" s="734"/>
      <c r="AK1864" s="734"/>
      <c r="AL1864" s="734"/>
      <c r="AM1864" s="763"/>
      <c r="AN1864" s="738"/>
      <c r="AO1864" s="765"/>
      <c r="AP1864" s="789" t="s">
        <v>734</v>
      </c>
      <c r="AQ1864" s="822" t="s">
        <v>734</v>
      </c>
      <c r="AR1864" s="742" t="s">
        <v>715</v>
      </c>
      <c r="AS1864" s="775" t="s">
        <v>13418</v>
      </c>
      <c r="AT1864" s="823"/>
      <c r="AU1864" s="743">
        <v>44562</v>
      </c>
      <c r="AV1864" s="743">
        <v>46387</v>
      </c>
      <c r="AW1864" s="744">
        <v>79</v>
      </c>
      <c r="AX1864" s="743">
        <v>44680</v>
      </c>
      <c r="AY1864" s="742" t="s">
        <v>13419</v>
      </c>
      <c r="AZ1864" s="775" t="s">
        <v>734</v>
      </c>
      <c r="BA1864" s="791"/>
      <c r="BB1864" s="793"/>
      <c r="BC1864" s="793"/>
      <c r="BD1864" s="793"/>
      <c r="BE1864" s="833" t="s">
        <v>1761</v>
      </c>
      <c r="BF1864" s="785" t="s">
        <v>826</v>
      </c>
      <c r="BG1864" s="746" t="s">
        <v>734</v>
      </c>
      <c r="BH1864" s="746"/>
      <c r="BI1864" s="747"/>
    </row>
    <row r="1865" spans="1:61" ht="108" customHeight="1">
      <c r="A1865" s="828">
        <v>790017495</v>
      </c>
      <c r="B1865" s="784">
        <v>79</v>
      </c>
      <c r="C1865" s="753" t="s">
        <v>884</v>
      </c>
      <c r="D1865" s="753"/>
      <c r="E1865" s="753" t="s">
        <v>826</v>
      </c>
      <c r="F1865" s="785"/>
      <c r="G1865" s="736" t="s">
        <v>715</v>
      </c>
      <c r="H1865" s="736" t="s">
        <v>715</v>
      </c>
      <c r="I1865" s="773">
        <v>445</v>
      </c>
      <c r="J1865" s="734" t="s">
        <v>1023</v>
      </c>
      <c r="K1865" s="769" t="s">
        <v>13424</v>
      </c>
      <c r="L1865" s="786">
        <v>870015336</v>
      </c>
      <c r="M1865" s="733" t="s">
        <v>13409</v>
      </c>
      <c r="N1865" s="769" t="s">
        <v>13410</v>
      </c>
      <c r="O1865" s="734" t="s">
        <v>13411</v>
      </c>
      <c r="P1865" s="734" t="s">
        <v>13412</v>
      </c>
      <c r="Q1865" s="734"/>
      <c r="R1865" s="736">
        <v>79000</v>
      </c>
      <c r="S1865" s="734" t="s">
        <v>1295</v>
      </c>
      <c r="T1865" s="728" t="s">
        <v>722</v>
      </c>
      <c r="U1865" s="737" t="s">
        <v>13413</v>
      </c>
      <c r="V1865" s="736"/>
      <c r="W1865" s="734"/>
      <c r="X1865" s="736"/>
      <c r="Y1865" s="736"/>
      <c r="Z1865" s="736" t="s">
        <v>13425</v>
      </c>
      <c r="AA1865" s="736"/>
      <c r="AB1865" s="734" t="s">
        <v>13415</v>
      </c>
      <c r="AC1865" s="736"/>
      <c r="AD1865" s="736">
        <v>87430</v>
      </c>
      <c r="AE1865" s="734" t="s">
        <v>13416</v>
      </c>
      <c r="AF1865" s="736" t="s">
        <v>13417</v>
      </c>
      <c r="AG1865" s="734"/>
      <c r="AH1865" s="734"/>
      <c r="AI1865" s="734"/>
      <c r="AJ1865" s="734"/>
      <c r="AK1865" s="734"/>
      <c r="AL1865" s="734"/>
      <c r="AM1865" s="763"/>
      <c r="AN1865" s="738"/>
      <c r="AO1865" s="765"/>
      <c r="AP1865" s="789" t="s">
        <v>734</v>
      </c>
      <c r="AQ1865" s="822" t="s">
        <v>734</v>
      </c>
      <c r="AR1865" s="742" t="s">
        <v>715</v>
      </c>
      <c r="AS1865" s="775" t="s">
        <v>13418</v>
      </c>
      <c r="AT1865" s="823"/>
      <c r="AU1865" s="743">
        <v>44562</v>
      </c>
      <c r="AV1865" s="743">
        <v>46387</v>
      </c>
      <c r="AW1865" s="744">
        <v>79</v>
      </c>
      <c r="AX1865" s="743">
        <v>44680</v>
      </c>
      <c r="AY1865" s="742" t="s">
        <v>13419</v>
      </c>
      <c r="AZ1865" s="775" t="s">
        <v>734</v>
      </c>
      <c r="BA1865" s="791"/>
      <c r="BB1865" s="793"/>
      <c r="BC1865" s="793"/>
      <c r="BD1865" s="793"/>
      <c r="BE1865" s="833" t="s">
        <v>1761</v>
      </c>
      <c r="BF1865" s="785" t="s">
        <v>826</v>
      </c>
      <c r="BG1865" s="746" t="s">
        <v>734</v>
      </c>
      <c r="BH1865" s="746"/>
      <c r="BI1865" s="747"/>
    </row>
    <row r="1866" spans="1:61" ht="108" customHeight="1">
      <c r="A1866" s="828">
        <v>790022230</v>
      </c>
      <c r="B1866" s="784">
        <v>79</v>
      </c>
      <c r="C1866" s="753" t="s">
        <v>884</v>
      </c>
      <c r="D1866" s="753"/>
      <c r="E1866" s="753" t="s">
        <v>826</v>
      </c>
      <c r="F1866" s="785"/>
      <c r="G1866" s="736" t="s">
        <v>715</v>
      </c>
      <c r="H1866" s="736" t="s">
        <v>715</v>
      </c>
      <c r="I1866" s="773">
        <v>249</v>
      </c>
      <c r="J1866" s="734" t="s">
        <v>3197</v>
      </c>
      <c r="K1866" s="769" t="s">
        <v>13426</v>
      </c>
      <c r="L1866" s="786">
        <v>870015336</v>
      </c>
      <c r="M1866" s="733" t="s">
        <v>13409</v>
      </c>
      <c r="N1866" s="769" t="s">
        <v>13410</v>
      </c>
      <c r="O1866" s="734" t="s">
        <v>13421</v>
      </c>
      <c r="P1866" s="734"/>
      <c r="Q1866" s="734"/>
      <c r="R1866" s="736">
        <v>79000</v>
      </c>
      <c r="S1866" s="734" t="s">
        <v>1295</v>
      </c>
      <c r="T1866" s="728" t="s">
        <v>722</v>
      </c>
      <c r="U1866" s="737" t="s">
        <v>13427</v>
      </c>
      <c r="V1866" s="736" t="s">
        <v>4340</v>
      </c>
      <c r="W1866" s="734" t="s">
        <v>8878</v>
      </c>
      <c r="X1866" s="736" t="s">
        <v>13428</v>
      </c>
      <c r="Y1866" s="736" t="s">
        <v>954</v>
      </c>
      <c r="Z1866" s="894">
        <v>549245754</v>
      </c>
      <c r="AA1866" s="736"/>
      <c r="AB1866" s="734" t="s">
        <v>13415</v>
      </c>
      <c r="AC1866" s="736"/>
      <c r="AD1866" s="736">
        <v>87430</v>
      </c>
      <c r="AE1866" s="734" t="s">
        <v>13416</v>
      </c>
      <c r="AF1866" s="736" t="s">
        <v>13417</v>
      </c>
      <c r="AG1866" s="734"/>
      <c r="AH1866" s="734"/>
      <c r="AI1866" s="734"/>
      <c r="AJ1866" s="734"/>
      <c r="AK1866" s="734"/>
      <c r="AL1866" s="734"/>
      <c r="AM1866" s="763"/>
      <c r="AN1866" s="738"/>
      <c r="AO1866" s="765">
        <v>45881</v>
      </c>
      <c r="AP1866" s="789" t="s">
        <v>6766</v>
      </c>
      <c r="AQ1866" s="822" t="s">
        <v>734</v>
      </c>
      <c r="AR1866" s="742" t="s">
        <v>715</v>
      </c>
      <c r="AS1866" s="775" t="s">
        <v>13418</v>
      </c>
      <c r="AT1866" s="823" t="s">
        <v>13429</v>
      </c>
      <c r="AU1866" s="743">
        <v>45881</v>
      </c>
      <c r="AV1866" s="743">
        <v>46387</v>
      </c>
      <c r="AW1866" s="744">
        <v>79</v>
      </c>
      <c r="AX1866" s="743">
        <v>44680</v>
      </c>
      <c r="AY1866" s="742" t="s">
        <v>13419</v>
      </c>
      <c r="AZ1866" s="775" t="s">
        <v>734</v>
      </c>
      <c r="BA1866" s="791"/>
      <c r="BB1866" s="793"/>
      <c r="BC1866" s="793"/>
      <c r="BD1866" s="793"/>
      <c r="BE1866" s="833"/>
      <c r="BF1866" s="785"/>
      <c r="BG1866" s="746" t="s">
        <v>737</v>
      </c>
      <c r="BH1866" s="746"/>
      <c r="BI1866" s="747"/>
    </row>
    <row r="1867" spans="1:61" ht="84.75" customHeight="1">
      <c r="A1867" s="795">
        <v>870015468</v>
      </c>
      <c r="B1867" s="901">
        <v>87</v>
      </c>
      <c r="C1867" s="753" t="s">
        <v>884</v>
      </c>
      <c r="D1867" s="753"/>
      <c r="E1867" s="753" t="s">
        <v>826</v>
      </c>
      <c r="F1867" s="798"/>
      <c r="G1867" s="791" t="s">
        <v>747</v>
      </c>
      <c r="H1867" s="791" t="s">
        <v>748</v>
      </c>
      <c r="I1867" s="773">
        <v>500</v>
      </c>
      <c r="J1867" s="734" t="s">
        <v>749</v>
      </c>
      <c r="K1867" s="799" t="s">
        <v>5921</v>
      </c>
      <c r="L1867" s="800">
        <v>870015336</v>
      </c>
      <c r="M1867" s="733" t="s">
        <v>13409</v>
      </c>
      <c r="N1867" s="769" t="s">
        <v>13410</v>
      </c>
      <c r="O1867" s="734" t="s">
        <v>13430</v>
      </c>
      <c r="P1867" s="734"/>
      <c r="Q1867" s="734"/>
      <c r="R1867" s="736">
        <v>87430</v>
      </c>
      <c r="S1867" s="734" t="s">
        <v>13416</v>
      </c>
      <c r="T1867" s="728" t="s">
        <v>722</v>
      </c>
      <c r="U1867" s="737" t="s">
        <v>13431</v>
      </c>
      <c r="V1867" s="734" t="s">
        <v>813</v>
      </c>
      <c r="W1867" s="734" t="s">
        <v>13432</v>
      </c>
      <c r="X1867" s="734" t="s">
        <v>13433</v>
      </c>
      <c r="Y1867" s="734" t="s">
        <v>954</v>
      </c>
      <c r="Z1867" s="734" t="s">
        <v>13434</v>
      </c>
      <c r="AA1867" s="801"/>
      <c r="AB1867" s="734" t="s">
        <v>13415</v>
      </c>
      <c r="AC1867" s="734"/>
      <c r="AD1867" s="734">
        <v>87430</v>
      </c>
      <c r="AE1867" s="734" t="s">
        <v>13416</v>
      </c>
      <c r="AF1867" s="734" t="s">
        <v>13417</v>
      </c>
      <c r="AG1867" s="734"/>
      <c r="AH1867" s="734"/>
      <c r="AI1867" s="734"/>
      <c r="AJ1867" s="734"/>
      <c r="AK1867" s="734"/>
      <c r="AL1867" s="734"/>
      <c r="AM1867" s="802"/>
      <c r="AN1867" s="738"/>
      <c r="AO1867" s="739"/>
      <c r="AP1867" s="691" t="s">
        <v>734</v>
      </c>
      <c r="AQ1867" s="712" t="s">
        <v>734</v>
      </c>
      <c r="AR1867" s="742" t="s">
        <v>748</v>
      </c>
      <c r="AS1867" s="742" t="s">
        <v>13435</v>
      </c>
      <c r="AT1867" s="712"/>
      <c r="AU1867" s="743">
        <v>43831</v>
      </c>
      <c r="AV1867" s="743">
        <v>45657</v>
      </c>
      <c r="AW1867" s="744">
        <v>87</v>
      </c>
      <c r="AX1867" s="803">
        <v>44196</v>
      </c>
      <c r="AY1867" s="742" t="s">
        <v>869</v>
      </c>
      <c r="AZ1867" s="742" t="s">
        <v>734</v>
      </c>
      <c r="BA1867" s="734"/>
      <c r="BB1867" s="734" t="s">
        <v>13436</v>
      </c>
      <c r="BC1867" s="734"/>
      <c r="BD1867" s="734"/>
      <c r="BE1867" s="833" t="s">
        <v>1761</v>
      </c>
      <c r="BF1867" s="804" t="s">
        <v>947</v>
      </c>
      <c r="BG1867" s="746" t="s">
        <v>734</v>
      </c>
      <c r="BH1867" s="746"/>
      <c r="BI1867" s="747"/>
    </row>
    <row r="1868" spans="1:61" ht="58.9" customHeight="1">
      <c r="A1868" s="749">
        <v>240000364</v>
      </c>
      <c r="B1868" s="840">
        <v>24</v>
      </c>
      <c r="C1868" s="753" t="s">
        <v>842</v>
      </c>
      <c r="D1868" s="920"/>
      <c r="E1868" s="753" t="s">
        <v>746</v>
      </c>
      <c r="F1868" s="752"/>
      <c r="G1868" s="736" t="s">
        <v>715</v>
      </c>
      <c r="H1868" s="754" t="s">
        <v>715</v>
      </c>
      <c r="I1868" s="755">
        <v>183</v>
      </c>
      <c r="J1868" s="756" t="s">
        <v>741</v>
      </c>
      <c r="K1868" s="778" t="s">
        <v>13437</v>
      </c>
      <c r="L1868" s="758">
        <v>330056540</v>
      </c>
      <c r="M1868" s="733" t="s">
        <v>13438</v>
      </c>
      <c r="N1868" s="769" t="s">
        <v>13438</v>
      </c>
      <c r="O1868" s="734" t="s">
        <v>13439</v>
      </c>
      <c r="P1868" s="760"/>
      <c r="Q1868" s="736"/>
      <c r="R1868" s="736">
        <v>24660</v>
      </c>
      <c r="S1868" s="761" t="s">
        <v>9385</v>
      </c>
      <c r="T1868" s="728" t="s">
        <v>722</v>
      </c>
      <c r="U1868" s="737" t="s">
        <v>13440</v>
      </c>
      <c r="V1868" s="736" t="s">
        <v>813</v>
      </c>
      <c r="W1868" s="736" t="s">
        <v>13441</v>
      </c>
      <c r="X1868" s="736" t="s">
        <v>4368</v>
      </c>
      <c r="Y1868" s="734" t="s">
        <v>13442</v>
      </c>
      <c r="Z1868" s="736"/>
      <c r="AA1868" s="734" t="s">
        <v>13443</v>
      </c>
      <c r="AB1868" s="734" t="s">
        <v>13444</v>
      </c>
      <c r="AC1868" s="736" t="s">
        <v>13445</v>
      </c>
      <c r="AD1868" s="736">
        <v>33523</v>
      </c>
      <c r="AE1868" s="734" t="s">
        <v>13446</v>
      </c>
      <c r="AF1868" s="736" t="s">
        <v>13447</v>
      </c>
      <c r="AG1868" s="736"/>
      <c r="AH1868" s="736"/>
      <c r="AI1868" s="736"/>
      <c r="AJ1868" s="734"/>
      <c r="AK1868" s="736"/>
      <c r="AL1868" s="736"/>
      <c r="AM1868" s="763"/>
      <c r="AN1868" s="738"/>
      <c r="AO1868" s="764"/>
      <c r="AP1868" s="740" t="s">
        <v>734</v>
      </c>
      <c r="AQ1868" s="742" t="s">
        <v>734</v>
      </c>
      <c r="AR1868" s="742" t="s">
        <v>1863</v>
      </c>
      <c r="AS1868" s="775" t="s">
        <v>13448</v>
      </c>
      <c r="AT1868" s="1130"/>
      <c r="AU1868" s="743">
        <v>44197</v>
      </c>
      <c r="AV1868" s="743">
        <v>46022</v>
      </c>
      <c r="AW1868" s="744">
        <v>33</v>
      </c>
      <c r="AX1868" s="811">
        <v>44298</v>
      </c>
      <c r="AY1868" s="742" t="s">
        <v>13449</v>
      </c>
      <c r="AZ1868" s="775"/>
      <c r="BA1868" s="734"/>
      <c r="BB1868" s="736"/>
      <c r="BC1868" s="736"/>
      <c r="BD1868" s="736"/>
      <c r="BE1868" s="753" t="s">
        <v>4925</v>
      </c>
      <c r="BF1868" s="768" t="s">
        <v>766</v>
      </c>
      <c r="BG1868" s="746" t="s">
        <v>734</v>
      </c>
      <c r="BH1868" s="746"/>
      <c r="BI1868" s="747"/>
    </row>
    <row r="1869" spans="1:61" ht="72">
      <c r="A1869" s="749">
        <v>240012609</v>
      </c>
      <c r="B1869" s="840">
        <v>24</v>
      </c>
      <c r="C1869" s="753" t="s">
        <v>842</v>
      </c>
      <c r="D1869" s="920"/>
      <c r="E1869" s="753" t="s">
        <v>746</v>
      </c>
      <c r="F1869" s="752"/>
      <c r="G1869" s="736" t="s">
        <v>715</v>
      </c>
      <c r="H1869" s="754" t="s">
        <v>715</v>
      </c>
      <c r="I1869" s="755">
        <v>186</v>
      </c>
      <c r="J1869" s="756" t="s">
        <v>1225</v>
      </c>
      <c r="K1869" s="757" t="s">
        <v>13450</v>
      </c>
      <c r="L1869" s="758">
        <v>330056540</v>
      </c>
      <c r="M1869" s="733" t="s">
        <v>13438</v>
      </c>
      <c r="N1869" s="769" t="s">
        <v>13438</v>
      </c>
      <c r="O1869" s="734" t="s">
        <v>13451</v>
      </c>
      <c r="P1869" s="760"/>
      <c r="Q1869" s="736"/>
      <c r="R1869" s="736">
        <v>24660</v>
      </c>
      <c r="S1869" s="761" t="s">
        <v>9385</v>
      </c>
      <c r="T1869" s="728" t="s">
        <v>722</v>
      </c>
      <c r="U1869" s="737" t="s">
        <v>13440</v>
      </c>
      <c r="V1869" s="736" t="s">
        <v>813</v>
      </c>
      <c r="W1869" s="736" t="s">
        <v>13441</v>
      </c>
      <c r="X1869" s="736" t="s">
        <v>4368</v>
      </c>
      <c r="Y1869" s="734" t="s">
        <v>13442</v>
      </c>
      <c r="Z1869" s="736" t="s">
        <v>13452</v>
      </c>
      <c r="AA1869" s="734" t="s">
        <v>13443</v>
      </c>
      <c r="AB1869" s="734" t="s">
        <v>13444</v>
      </c>
      <c r="AC1869" s="736" t="s">
        <v>13445</v>
      </c>
      <c r="AD1869" s="736">
        <v>33523</v>
      </c>
      <c r="AE1869" s="734" t="s">
        <v>13446</v>
      </c>
      <c r="AF1869" s="736" t="s">
        <v>13447</v>
      </c>
      <c r="AG1869" s="736"/>
      <c r="AH1869" s="736"/>
      <c r="AI1869" s="736"/>
      <c r="AJ1869" s="734"/>
      <c r="AK1869" s="736"/>
      <c r="AL1869" s="736"/>
      <c r="AM1869" s="763"/>
      <c r="AN1869" s="738"/>
      <c r="AO1869" s="764"/>
      <c r="AP1869" s="740" t="s">
        <v>734</v>
      </c>
      <c r="AQ1869" s="742" t="s">
        <v>734</v>
      </c>
      <c r="AR1869" s="742" t="s">
        <v>1863</v>
      </c>
      <c r="AS1869" s="775" t="s">
        <v>13448</v>
      </c>
      <c r="AT1869" s="1130"/>
      <c r="AU1869" s="743">
        <v>44197</v>
      </c>
      <c r="AV1869" s="743">
        <v>46022</v>
      </c>
      <c r="AW1869" s="744">
        <v>33</v>
      </c>
      <c r="AX1869" s="811">
        <v>44298</v>
      </c>
      <c r="AY1869" s="742" t="s">
        <v>13449</v>
      </c>
      <c r="AZ1869" s="775"/>
      <c r="BA1869" s="734"/>
      <c r="BB1869" s="734" t="s">
        <v>13453</v>
      </c>
      <c r="BC1869" s="736"/>
      <c r="BD1869" s="736"/>
      <c r="BE1869" s="753" t="s">
        <v>4925</v>
      </c>
      <c r="BF1869" s="768" t="s">
        <v>766</v>
      </c>
      <c r="BG1869" s="746" t="s">
        <v>734</v>
      </c>
      <c r="BH1869" s="746"/>
      <c r="BI1869" s="747"/>
    </row>
    <row r="1870" spans="1:61" ht="60">
      <c r="A1870" s="749">
        <v>330051798</v>
      </c>
      <c r="B1870" s="825">
        <v>33</v>
      </c>
      <c r="C1870" s="753" t="s">
        <v>842</v>
      </c>
      <c r="D1870" s="920"/>
      <c r="E1870" s="753" t="s">
        <v>746</v>
      </c>
      <c r="F1870" s="752"/>
      <c r="G1870" s="736" t="s">
        <v>715</v>
      </c>
      <c r="H1870" s="754" t="s">
        <v>715</v>
      </c>
      <c r="I1870" s="730">
        <v>464</v>
      </c>
      <c r="J1870" s="756" t="s">
        <v>7277</v>
      </c>
      <c r="K1870" s="757" t="s">
        <v>7277</v>
      </c>
      <c r="L1870" s="758">
        <v>330056540</v>
      </c>
      <c r="M1870" s="733" t="s">
        <v>13438</v>
      </c>
      <c r="N1870" s="769" t="s">
        <v>13438</v>
      </c>
      <c r="O1870" s="734" t="s">
        <v>13454</v>
      </c>
      <c r="P1870" s="760"/>
      <c r="Q1870" s="736"/>
      <c r="R1870" s="736">
        <v>33523</v>
      </c>
      <c r="S1870" s="761" t="s">
        <v>10954</v>
      </c>
      <c r="T1870" s="728" t="s">
        <v>722</v>
      </c>
      <c r="U1870" s="737" t="s">
        <v>13455</v>
      </c>
      <c r="V1870" s="736" t="s">
        <v>724</v>
      </c>
      <c r="W1870" s="736" t="s">
        <v>13456</v>
      </c>
      <c r="X1870" s="736" t="s">
        <v>2187</v>
      </c>
      <c r="Y1870" s="736" t="s">
        <v>727</v>
      </c>
      <c r="Z1870" s="736"/>
      <c r="AA1870" s="734" t="s">
        <v>13457</v>
      </c>
      <c r="AB1870" s="734" t="s">
        <v>13444</v>
      </c>
      <c r="AC1870" s="736" t="s">
        <v>13445</v>
      </c>
      <c r="AD1870" s="736">
        <v>33523</v>
      </c>
      <c r="AE1870" s="734" t="s">
        <v>13446</v>
      </c>
      <c r="AF1870" s="736" t="s">
        <v>13447</v>
      </c>
      <c r="AG1870" s="736"/>
      <c r="AH1870" s="736"/>
      <c r="AI1870" s="736"/>
      <c r="AJ1870" s="734"/>
      <c r="AK1870" s="734" t="s">
        <v>13458</v>
      </c>
      <c r="AL1870" s="736"/>
      <c r="AM1870" s="763"/>
      <c r="AN1870" s="738"/>
      <c r="AO1870" s="764"/>
      <c r="AP1870" s="740" t="s">
        <v>734</v>
      </c>
      <c r="AQ1870" s="742" t="s">
        <v>734</v>
      </c>
      <c r="AR1870" s="742" t="s">
        <v>1863</v>
      </c>
      <c r="AS1870" s="775" t="s">
        <v>13448</v>
      </c>
      <c r="AT1870" s="1130"/>
      <c r="AU1870" s="743">
        <v>44197</v>
      </c>
      <c r="AV1870" s="743">
        <v>46022</v>
      </c>
      <c r="AW1870" s="744">
        <v>33</v>
      </c>
      <c r="AX1870" s="811">
        <v>44298</v>
      </c>
      <c r="AY1870" s="742" t="s">
        <v>13449</v>
      </c>
      <c r="AZ1870" s="775"/>
      <c r="BA1870" s="734"/>
      <c r="BB1870" s="736"/>
      <c r="BC1870" s="736"/>
      <c r="BD1870" s="736"/>
      <c r="BE1870" s="753" t="s">
        <v>4925</v>
      </c>
      <c r="BF1870" s="768" t="s">
        <v>766</v>
      </c>
      <c r="BG1870" s="746" t="s">
        <v>734</v>
      </c>
      <c r="BH1870" s="746"/>
      <c r="BI1870" s="747"/>
    </row>
    <row r="1871" spans="1:61" ht="54.6" customHeight="1">
      <c r="A1871" s="749">
        <v>330782889</v>
      </c>
      <c r="B1871" s="825">
        <v>33</v>
      </c>
      <c r="C1871" s="753" t="s">
        <v>842</v>
      </c>
      <c r="D1871" s="920"/>
      <c r="E1871" s="753" t="s">
        <v>746</v>
      </c>
      <c r="F1871" s="752"/>
      <c r="G1871" s="736" t="s">
        <v>747</v>
      </c>
      <c r="H1871" s="754" t="s">
        <v>748</v>
      </c>
      <c r="I1871" s="755">
        <v>500</v>
      </c>
      <c r="J1871" s="756" t="s">
        <v>749</v>
      </c>
      <c r="K1871" s="757" t="s">
        <v>13459</v>
      </c>
      <c r="L1871" s="758">
        <v>330056540</v>
      </c>
      <c r="M1871" s="733" t="s">
        <v>13438</v>
      </c>
      <c r="N1871" s="769" t="s">
        <v>13438</v>
      </c>
      <c r="O1871" s="734" t="s">
        <v>13460</v>
      </c>
      <c r="P1871" s="760"/>
      <c r="Q1871" s="736"/>
      <c r="R1871" s="736">
        <v>33310</v>
      </c>
      <c r="S1871" s="761" t="s">
        <v>2352</v>
      </c>
      <c r="T1871" s="728" t="s">
        <v>722</v>
      </c>
      <c r="U1871" s="737" t="s">
        <v>13461</v>
      </c>
      <c r="V1871" s="736" t="s">
        <v>813</v>
      </c>
      <c r="W1871" s="736" t="s">
        <v>13462</v>
      </c>
      <c r="X1871" s="736" t="s">
        <v>9319</v>
      </c>
      <c r="Y1871" s="736" t="s">
        <v>954</v>
      </c>
      <c r="Z1871" s="736" t="s">
        <v>13463</v>
      </c>
      <c r="AA1871" s="736"/>
      <c r="AB1871" s="734" t="s">
        <v>13444</v>
      </c>
      <c r="AC1871" s="736" t="s">
        <v>13445</v>
      </c>
      <c r="AD1871" s="736">
        <v>33523</v>
      </c>
      <c r="AE1871" s="734" t="s">
        <v>13446</v>
      </c>
      <c r="AF1871" s="736" t="s">
        <v>13447</v>
      </c>
      <c r="AG1871" s="736"/>
      <c r="AH1871" s="736"/>
      <c r="AI1871" s="736"/>
      <c r="AJ1871" s="736"/>
      <c r="AK1871" s="736"/>
      <c r="AL1871" s="736"/>
      <c r="AM1871" s="763"/>
      <c r="AN1871" s="738"/>
      <c r="AO1871" s="764"/>
      <c r="AP1871" s="691" t="s">
        <v>734</v>
      </c>
      <c r="AQ1871" s="691" t="s">
        <v>737</v>
      </c>
      <c r="AR1871" s="691"/>
      <c r="AS1871" s="752"/>
      <c r="AT1871" s="1131"/>
      <c r="AU1871" s="765" t="s">
        <v>763</v>
      </c>
      <c r="AV1871" s="765" t="s">
        <v>763</v>
      </c>
      <c r="AW1871" s="766" t="s">
        <v>763</v>
      </c>
      <c r="AX1871" s="765"/>
      <c r="AY1871" s="691"/>
      <c r="AZ1871" s="752"/>
      <c r="BA1871" s="734"/>
      <c r="BB1871" s="736"/>
      <c r="BC1871" s="736"/>
      <c r="BD1871" s="736"/>
      <c r="BE1871" s="753" t="s">
        <v>4925</v>
      </c>
      <c r="BF1871" s="768" t="s">
        <v>766</v>
      </c>
      <c r="BG1871" s="746" t="s">
        <v>734</v>
      </c>
      <c r="BH1871" s="746"/>
      <c r="BI1871" s="747"/>
    </row>
    <row r="1872" spans="1:61" ht="60">
      <c r="A1872" s="749">
        <v>330795345</v>
      </c>
      <c r="B1872" s="825">
        <v>33</v>
      </c>
      <c r="C1872" s="753" t="s">
        <v>842</v>
      </c>
      <c r="D1872" s="920"/>
      <c r="E1872" s="753" t="s">
        <v>746</v>
      </c>
      <c r="F1872" s="752"/>
      <c r="G1872" s="736" t="s">
        <v>715</v>
      </c>
      <c r="H1872" s="754" t="s">
        <v>715</v>
      </c>
      <c r="I1872" s="755">
        <v>249</v>
      </c>
      <c r="J1872" s="727" t="s">
        <v>3197</v>
      </c>
      <c r="K1872" s="757" t="s">
        <v>13464</v>
      </c>
      <c r="L1872" s="758">
        <v>330056540</v>
      </c>
      <c r="M1872" s="733" t="s">
        <v>13438</v>
      </c>
      <c r="N1872" s="769" t="s">
        <v>13438</v>
      </c>
      <c r="O1872" s="734" t="s">
        <v>13465</v>
      </c>
      <c r="P1872" s="760"/>
      <c r="Q1872" s="736"/>
      <c r="R1872" s="736">
        <v>33523</v>
      </c>
      <c r="S1872" s="761" t="s">
        <v>10954</v>
      </c>
      <c r="T1872" s="728" t="s">
        <v>722</v>
      </c>
      <c r="U1872" s="737" t="s">
        <v>13455</v>
      </c>
      <c r="V1872" s="736" t="s">
        <v>724</v>
      </c>
      <c r="W1872" s="736" t="s">
        <v>13456</v>
      </c>
      <c r="X1872" s="736" t="s">
        <v>2187</v>
      </c>
      <c r="Y1872" s="736" t="s">
        <v>727</v>
      </c>
      <c r="Z1872" s="736" t="s">
        <v>13466</v>
      </c>
      <c r="AA1872" s="734" t="s">
        <v>13457</v>
      </c>
      <c r="AB1872" s="734" t="s">
        <v>13444</v>
      </c>
      <c r="AC1872" s="736" t="s">
        <v>13445</v>
      </c>
      <c r="AD1872" s="736">
        <v>33523</v>
      </c>
      <c r="AE1872" s="734" t="s">
        <v>13446</v>
      </c>
      <c r="AF1872" s="736" t="s">
        <v>13447</v>
      </c>
      <c r="AG1872" s="736"/>
      <c r="AH1872" s="736"/>
      <c r="AI1872" s="736"/>
      <c r="AJ1872" s="734"/>
      <c r="AK1872" s="734" t="s">
        <v>13458</v>
      </c>
      <c r="AL1872" s="736"/>
      <c r="AM1872" s="763"/>
      <c r="AN1872" s="738"/>
      <c r="AO1872" s="764"/>
      <c r="AP1872" s="740" t="s">
        <v>734</v>
      </c>
      <c r="AQ1872" s="742" t="s">
        <v>734</v>
      </c>
      <c r="AR1872" s="742" t="s">
        <v>1863</v>
      </c>
      <c r="AS1872" s="775" t="s">
        <v>13448</v>
      </c>
      <c r="AT1872" s="1130"/>
      <c r="AU1872" s="743">
        <v>44197</v>
      </c>
      <c r="AV1872" s="743">
        <v>46022</v>
      </c>
      <c r="AW1872" s="744">
        <v>33</v>
      </c>
      <c r="AX1872" s="811">
        <v>44298</v>
      </c>
      <c r="AY1872" s="742" t="s">
        <v>13449</v>
      </c>
      <c r="AZ1872" s="775"/>
      <c r="BA1872" s="734"/>
      <c r="BB1872" s="734" t="s">
        <v>3206</v>
      </c>
      <c r="BC1872" s="736"/>
      <c r="BD1872" s="736"/>
      <c r="BE1872" s="753" t="s">
        <v>4925</v>
      </c>
      <c r="BF1872" s="768" t="s">
        <v>766</v>
      </c>
      <c r="BG1872" s="746" t="s">
        <v>734</v>
      </c>
      <c r="BH1872" s="746"/>
      <c r="BI1872" s="747"/>
    </row>
    <row r="1873" spans="1:61" ht="46.9" customHeight="1">
      <c r="A1873" s="749">
        <v>470002304</v>
      </c>
      <c r="B1873" s="849">
        <v>47</v>
      </c>
      <c r="C1873" s="753" t="s">
        <v>842</v>
      </c>
      <c r="D1873" s="920"/>
      <c r="E1873" s="753" t="s">
        <v>746</v>
      </c>
      <c r="F1873" s="752"/>
      <c r="G1873" s="736" t="s">
        <v>715</v>
      </c>
      <c r="H1873" s="754" t="s">
        <v>715</v>
      </c>
      <c r="I1873" s="755">
        <v>183</v>
      </c>
      <c r="J1873" s="756" t="s">
        <v>741</v>
      </c>
      <c r="K1873" s="757" t="s">
        <v>13467</v>
      </c>
      <c r="L1873" s="758">
        <v>330056540</v>
      </c>
      <c r="M1873" s="733" t="s">
        <v>13438</v>
      </c>
      <c r="N1873" s="769" t="s">
        <v>13438</v>
      </c>
      <c r="O1873" s="760"/>
      <c r="P1873" s="760"/>
      <c r="Q1873" s="736"/>
      <c r="R1873" s="736">
        <v>47390</v>
      </c>
      <c r="S1873" s="761" t="s">
        <v>2225</v>
      </c>
      <c r="T1873" s="728" t="s">
        <v>722</v>
      </c>
      <c r="U1873" s="737" t="s">
        <v>13468</v>
      </c>
      <c r="V1873" s="736"/>
      <c r="W1873" s="736"/>
      <c r="X1873" s="736"/>
      <c r="Y1873" s="736"/>
      <c r="Z1873" s="736" t="s">
        <v>13469</v>
      </c>
      <c r="AA1873" s="736"/>
      <c r="AB1873" s="734" t="s">
        <v>13454</v>
      </c>
      <c r="AC1873" s="736" t="s">
        <v>13470</v>
      </c>
      <c r="AD1873" s="736">
        <v>33523</v>
      </c>
      <c r="AE1873" s="734" t="s">
        <v>13446</v>
      </c>
      <c r="AF1873" s="736" t="s">
        <v>13447</v>
      </c>
      <c r="AG1873" s="736"/>
      <c r="AH1873" s="736"/>
      <c r="AI1873" s="736"/>
      <c r="AJ1873" s="734"/>
      <c r="AK1873" s="736"/>
      <c r="AL1873" s="736"/>
      <c r="AM1873" s="763"/>
      <c r="AN1873" s="738"/>
      <c r="AO1873" s="764"/>
      <c r="AP1873" s="740" t="s">
        <v>734</v>
      </c>
      <c r="AQ1873" s="742" t="s">
        <v>734</v>
      </c>
      <c r="AR1873" s="742" t="s">
        <v>1863</v>
      </c>
      <c r="AS1873" s="775" t="s">
        <v>13448</v>
      </c>
      <c r="AT1873" s="1130"/>
      <c r="AU1873" s="743">
        <v>44197</v>
      </c>
      <c r="AV1873" s="743">
        <v>46022</v>
      </c>
      <c r="AW1873" s="744">
        <v>33</v>
      </c>
      <c r="AX1873" s="811">
        <v>44298</v>
      </c>
      <c r="AY1873" s="742" t="s">
        <v>13449</v>
      </c>
      <c r="AZ1873" s="743"/>
      <c r="BA1873" s="734"/>
      <c r="BB1873" s="736"/>
      <c r="BC1873" s="736"/>
      <c r="BD1873" s="736"/>
      <c r="BE1873" s="753" t="s">
        <v>4925</v>
      </c>
      <c r="BF1873" s="768" t="s">
        <v>766</v>
      </c>
      <c r="BG1873" s="746" t="s">
        <v>734</v>
      </c>
      <c r="BH1873" s="746"/>
      <c r="BI1873" s="747"/>
    </row>
    <row r="1874" spans="1:61" ht="43.15" customHeight="1">
      <c r="A1874" s="749">
        <v>470013616</v>
      </c>
      <c r="B1874" s="849">
        <v>47</v>
      </c>
      <c r="C1874" s="753" t="s">
        <v>842</v>
      </c>
      <c r="D1874" s="920"/>
      <c r="E1874" s="753" t="s">
        <v>746</v>
      </c>
      <c r="F1874" s="752"/>
      <c r="G1874" s="736" t="s">
        <v>715</v>
      </c>
      <c r="H1874" s="754" t="s">
        <v>715</v>
      </c>
      <c r="I1874" s="755">
        <v>255</v>
      </c>
      <c r="J1874" s="756" t="s">
        <v>968</v>
      </c>
      <c r="K1874" s="757" t="s">
        <v>13471</v>
      </c>
      <c r="L1874" s="758">
        <v>330056540</v>
      </c>
      <c r="M1874" s="733" t="s">
        <v>13438</v>
      </c>
      <c r="N1874" s="769" t="s">
        <v>13438</v>
      </c>
      <c r="O1874" s="760"/>
      <c r="P1874" s="760"/>
      <c r="Q1874" s="736"/>
      <c r="R1874" s="736">
        <v>47390</v>
      </c>
      <c r="S1874" s="761" t="s">
        <v>2225</v>
      </c>
      <c r="T1874" s="728" t="s">
        <v>722</v>
      </c>
      <c r="U1874" s="737" t="s">
        <v>13468</v>
      </c>
      <c r="V1874" s="736"/>
      <c r="W1874" s="736"/>
      <c r="X1874" s="736"/>
      <c r="Y1874" s="736"/>
      <c r="Z1874" s="736" t="s">
        <v>13469</v>
      </c>
      <c r="AA1874" s="736"/>
      <c r="AB1874" s="734" t="s">
        <v>13454</v>
      </c>
      <c r="AC1874" s="736" t="s">
        <v>13470</v>
      </c>
      <c r="AD1874" s="736">
        <v>33523</v>
      </c>
      <c r="AE1874" s="734" t="s">
        <v>13446</v>
      </c>
      <c r="AF1874" s="736" t="s">
        <v>13447</v>
      </c>
      <c r="AG1874" s="736"/>
      <c r="AH1874" s="736"/>
      <c r="AI1874" s="736"/>
      <c r="AJ1874" s="734"/>
      <c r="AK1874" s="736"/>
      <c r="AL1874" s="736"/>
      <c r="AM1874" s="763"/>
      <c r="AN1874" s="738"/>
      <c r="AO1874" s="764"/>
      <c r="AP1874" s="740" t="s">
        <v>734</v>
      </c>
      <c r="AQ1874" s="742" t="s">
        <v>734</v>
      </c>
      <c r="AR1874" s="742" t="s">
        <v>1863</v>
      </c>
      <c r="AS1874" s="775" t="s">
        <v>13448</v>
      </c>
      <c r="AT1874" s="1130"/>
      <c r="AU1874" s="743">
        <v>44197</v>
      </c>
      <c r="AV1874" s="743">
        <v>46022</v>
      </c>
      <c r="AW1874" s="744">
        <v>33</v>
      </c>
      <c r="AX1874" s="811">
        <v>44298</v>
      </c>
      <c r="AY1874" s="742" t="s">
        <v>13449</v>
      </c>
      <c r="AZ1874" s="743"/>
      <c r="BA1874" s="734"/>
      <c r="BB1874" s="736"/>
      <c r="BC1874" s="736"/>
      <c r="BD1874" s="736"/>
      <c r="BE1874" s="753" t="s">
        <v>4925</v>
      </c>
      <c r="BF1874" s="768" t="s">
        <v>766</v>
      </c>
      <c r="BG1874" s="746" t="s">
        <v>734</v>
      </c>
      <c r="BH1874" s="746"/>
      <c r="BI1874" s="747"/>
    </row>
    <row r="1875" spans="1:61" ht="104.45" customHeight="1">
      <c r="A1875" s="749">
        <v>640780086</v>
      </c>
      <c r="B1875" s="750">
        <v>64</v>
      </c>
      <c r="C1875" s="753" t="s">
        <v>842</v>
      </c>
      <c r="D1875" s="752"/>
      <c r="E1875" s="753" t="s">
        <v>746</v>
      </c>
      <c r="F1875" s="752"/>
      <c r="G1875" s="736" t="s">
        <v>715</v>
      </c>
      <c r="H1875" s="754" t="s">
        <v>715</v>
      </c>
      <c r="I1875" s="755">
        <v>249</v>
      </c>
      <c r="J1875" s="727" t="s">
        <v>3197</v>
      </c>
      <c r="K1875" s="757" t="s">
        <v>13472</v>
      </c>
      <c r="L1875" s="758">
        <v>330056540</v>
      </c>
      <c r="M1875" s="733" t="s">
        <v>13438</v>
      </c>
      <c r="N1875" s="769" t="s">
        <v>13438</v>
      </c>
      <c r="O1875" s="734" t="s">
        <v>13473</v>
      </c>
      <c r="P1875" s="760"/>
      <c r="Q1875" s="736"/>
      <c r="R1875" s="736">
        <v>64000</v>
      </c>
      <c r="S1875" s="736" t="s">
        <v>849</v>
      </c>
      <c r="T1875" s="728" t="s">
        <v>722</v>
      </c>
      <c r="U1875" s="737" t="s">
        <v>13474</v>
      </c>
      <c r="V1875" s="736"/>
      <c r="W1875" s="736"/>
      <c r="X1875" s="736"/>
      <c r="Y1875" s="736"/>
      <c r="Z1875" s="736" t="s">
        <v>13475</v>
      </c>
      <c r="AA1875" s="736" t="s">
        <v>13476</v>
      </c>
      <c r="AB1875" s="734" t="s">
        <v>13454</v>
      </c>
      <c r="AC1875" s="736" t="s">
        <v>13470</v>
      </c>
      <c r="AD1875" s="736">
        <v>33523</v>
      </c>
      <c r="AE1875" s="734" t="s">
        <v>13446</v>
      </c>
      <c r="AF1875" s="736" t="s">
        <v>13447</v>
      </c>
      <c r="AG1875" s="736"/>
      <c r="AH1875" s="736"/>
      <c r="AI1875" s="736"/>
      <c r="AJ1875" s="734"/>
      <c r="AK1875" s="736"/>
      <c r="AL1875" s="736"/>
      <c r="AM1875" s="763"/>
      <c r="AN1875" s="738"/>
      <c r="AO1875" s="764"/>
      <c r="AP1875" s="740" t="s">
        <v>734</v>
      </c>
      <c r="AQ1875" s="742" t="s">
        <v>734</v>
      </c>
      <c r="AR1875" s="742" t="s">
        <v>1863</v>
      </c>
      <c r="AS1875" s="775" t="s">
        <v>13448</v>
      </c>
      <c r="AT1875" s="1130"/>
      <c r="AU1875" s="743">
        <v>44197</v>
      </c>
      <c r="AV1875" s="743">
        <v>46022</v>
      </c>
      <c r="AW1875" s="744">
        <v>33</v>
      </c>
      <c r="AX1875" s="811">
        <v>44298</v>
      </c>
      <c r="AY1875" s="742" t="s">
        <v>13449</v>
      </c>
      <c r="AZ1875" s="775"/>
      <c r="BA1875" s="734" t="s">
        <v>13477</v>
      </c>
      <c r="BB1875" s="734" t="s">
        <v>13478</v>
      </c>
      <c r="BC1875" s="736"/>
      <c r="BD1875" s="736"/>
      <c r="BE1875" s="753" t="s">
        <v>4925</v>
      </c>
      <c r="BF1875" s="768" t="s">
        <v>766</v>
      </c>
      <c r="BG1875" s="746" t="s">
        <v>734</v>
      </c>
      <c r="BH1875" s="746"/>
      <c r="BI1875" s="747"/>
    </row>
    <row r="1876" spans="1:61" ht="54" customHeight="1">
      <c r="A1876" s="749">
        <v>640780771</v>
      </c>
      <c r="B1876" s="750">
        <v>64</v>
      </c>
      <c r="C1876" s="753" t="s">
        <v>842</v>
      </c>
      <c r="D1876" s="752"/>
      <c r="E1876" s="753" t="s">
        <v>746</v>
      </c>
      <c r="F1876" s="752"/>
      <c r="G1876" s="736" t="s">
        <v>715</v>
      </c>
      <c r="H1876" s="754" t="s">
        <v>715</v>
      </c>
      <c r="I1876" s="755">
        <v>192</v>
      </c>
      <c r="J1876" s="756" t="s">
        <v>1694</v>
      </c>
      <c r="K1876" s="757" t="s">
        <v>13479</v>
      </c>
      <c r="L1876" s="758">
        <v>330056540</v>
      </c>
      <c r="M1876" s="733" t="s">
        <v>13438</v>
      </c>
      <c r="N1876" s="769" t="s">
        <v>13438</v>
      </c>
      <c r="O1876" s="760"/>
      <c r="P1876" s="760"/>
      <c r="Q1876" s="736"/>
      <c r="R1876" s="736">
        <v>64480</v>
      </c>
      <c r="S1876" s="761" t="s">
        <v>4218</v>
      </c>
      <c r="T1876" s="728" t="s">
        <v>722</v>
      </c>
      <c r="U1876" s="737" t="s">
        <v>13480</v>
      </c>
      <c r="V1876" s="736"/>
      <c r="W1876" s="736"/>
      <c r="X1876" s="736"/>
      <c r="Y1876" s="736"/>
      <c r="Z1876" s="736" t="s">
        <v>13481</v>
      </c>
      <c r="AA1876" s="736"/>
      <c r="AB1876" s="734" t="s">
        <v>13454</v>
      </c>
      <c r="AC1876" s="736" t="s">
        <v>13470</v>
      </c>
      <c r="AD1876" s="736">
        <v>33523</v>
      </c>
      <c r="AE1876" s="734" t="s">
        <v>13446</v>
      </c>
      <c r="AF1876" s="736" t="s">
        <v>13447</v>
      </c>
      <c r="AG1876" s="736"/>
      <c r="AH1876" s="736"/>
      <c r="AI1876" s="736"/>
      <c r="AJ1876" s="734"/>
      <c r="AK1876" s="736"/>
      <c r="AL1876" s="736"/>
      <c r="AM1876" s="763"/>
      <c r="AN1876" s="738"/>
      <c r="AO1876" s="764"/>
      <c r="AP1876" s="740" t="s">
        <v>734</v>
      </c>
      <c r="AQ1876" s="742" t="s">
        <v>734</v>
      </c>
      <c r="AR1876" s="742" t="s">
        <v>1863</v>
      </c>
      <c r="AS1876" s="775" t="s">
        <v>13448</v>
      </c>
      <c r="AT1876" s="1130"/>
      <c r="AU1876" s="743">
        <v>44197</v>
      </c>
      <c r="AV1876" s="743">
        <v>46022</v>
      </c>
      <c r="AW1876" s="744">
        <v>33</v>
      </c>
      <c r="AX1876" s="811">
        <v>44298</v>
      </c>
      <c r="AY1876" s="742" t="s">
        <v>13449</v>
      </c>
      <c r="AZ1876" s="775"/>
      <c r="BA1876" s="734"/>
      <c r="BB1876" s="734" t="s">
        <v>13482</v>
      </c>
      <c r="BC1876" s="736"/>
      <c r="BD1876" s="736"/>
      <c r="BE1876" s="753" t="s">
        <v>4925</v>
      </c>
      <c r="BF1876" s="768" t="s">
        <v>766</v>
      </c>
      <c r="BG1876" s="746" t="s">
        <v>734</v>
      </c>
      <c r="BH1876" s="746"/>
      <c r="BI1876" s="747"/>
    </row>
    <row r="1877" spans="1:61" ht="57.6" customHeight="1">
      <c r="A1877" s="749">
        <v>640796926</v>
      </c>
      <c r="B1877" s="750">
        <v>64</v>
      </c>
      <c r="C1877" s="753" t="s">
        <v>842</v>
      </c>
      <c r="D1877" s="752"/>
      <c r="E1877" s="753" t="s">
        <v>746</v>
      </c>
      <c r="F1877" s="752"/>
      <c r="G1877" s="736" t="s">
        <v>715</v>
      </c>
      <c r="H1877" s="754" t="s">
        <v>715</v>
      </c>
      <c r="I1877" s="755">
        <v>255</v>
      </c>
      <c r="J1877" s="756" t="s">
        <v>968</v>
      </c>
      <c r="K1877" s="757" t="s">
        <v>13483</v>
      </c>
      <c r="L1877" s="758">
        <v>330056540</v>
      </c>
      <c r="M1877" s="733" t="s">
        <v>13438</v>
      </c>
      <c r="N1877" s="769" t="s">
        <v>13438</v>
      </c>
      <c r="O1877" s="760"/>
      <c r="P1877" s="760"/>
      <c r="Q1877" s="736"/>
      <c r="R1877" s="736">
        <v>64480</v>
      </c>
      <c r="S1877" s="761" t="s">
        <v>4218</v>
      </c>
      <c r="T1877" s="728" t="s">
        <v>722</v>
      </c>
      <c r="U1877" s="737" t="s">
        <v>13480</v>
      </c>
      <c r="V1877" s="736"/>
      <c r="W1877" s="736"/>
      <c r="X1877" s="736"/>
      <c r="Y1877" s="736"/>
      <c r="Z1877" s="736" t="s">
        <v>13481</v>
      </c>
      <c r="AA1877" s="736"/>
      <c r="AB1877" s="734" t="s">
        <v>13454</v>
      </c>
      <c r="AC1877" s="736" t="s">
        <v>13470</v>
      </c>
      <c r="AD1877" s="736">
        <v>33523</v>
      </c>
      <c r="AE1877" s="734" t="s">
        <v>13446</v>
      </c>
      <c r="AF1877" s="736" t="s">
        <v>13447</v>
      </c>
      <c r="AG1877" s="736"/>
      <c r="AH1877" s="736"/>
      <c r="AI1877" s="736"/>
      <c r="AJ1877" s="734"/>
      <c r="AK1877" s="736"/>
      <c r="AL1877" s="736"/>
      <c r="AM1877" s="763"/>
      <c r="AN1877" s="738"/>
      <c r="AO1877" s="764"/>
      <c r="AP1877" s="740" t="s">
        <v>734</v>
      </c>
      <c r="AQ1877" s="742" t="s">
        <v>734</v>
      </c>
      <c r="AR1877" s="742" t="s">
        <v>1863</v>
      </c>
      <c r="AS1877" s="775" t="s">
        <v>13448</v>
      </c>
      <c r="AT1877" s="1130"/>
      <c r="AU1877" s="743">
        <v>44197</v>
      </c>
      <c r="AV1877" s="743">
        <v>46022</v>
      </c>
      <c r="AW1877" s="744">
        <v>33</v>
      </c>
      <c r="AX1877" s="811">
        <v>44298</v>
      </c>
      <c r="AY1877" s="742" t="s">
        <v>13449</v>
      </c>
      <c r="AZ1877" s="775"/>
      <c r="BA1877" s="734"/>
      <c r="BB1877" s="736"/>
      <c r="BC1877" s="736"/>
      <c r="BD1877" s="736"/>
      <c r="BE1877" s="753" t="s">
        <v>4925</v>
      </c>
      <c r="BF1877" s="768" t="s">
        <v>766</v>
      </c>
      <c r="BG1877" s="746" t="s">
        <v>734</v>
      </c>
      <c r="BH1877" s="746"/>
      <c r="BI1877" s="747"/>
    </row>
    <row r="1878" spans="1:61" ht="40.15" customHeight="1">
      <c r="A1878" s="749">
        <v>470015959</v>
      </c>
      <c r="B1878" s="849">
        <v>47</v>
      </c>
      <c r="C1878" s="751" t="s">
        <v>1787</v>
      </c>
      <c r="D1878" s="727"/>
      <c r="E1878" s="753" t="s">
        <v>1714</v>
      </c>
      <c r="F1878" s="753"/>
      <c r="G1878" s="791" t="s">
        <v>907</v>
      </c>
      <c r="H1878" s="754" t="s">
        <v>748</v>
      </c>
      <c r="I1878" s="730">
        <v>501</v>
      </c>
      <c r="J1878" s="756" t="s">
        <v>1570</v>
      </c>
      <c r="K1878" s="757" t="s">
        <v>13484</v>
      </c>
      <c r="L1878" s="758">
        <v>470015942</v>
      </c>
      <c r="M1878" s="733" t="s">
        <v>13485</v>
      </c>
      <c r="N1878" s="769" t="s">
        <v>13485</v>
      </c>
      <c r="O1878" s="734" t="s">
        <v>13486</v>
      </c>
      <c r="P1878" s="760"/>
      <c r="Q1878" s="736"/>
      <c r="R1878" s="736">
        <v>47350</v>
      </c>
      <c r="S1878" s="761" t="s">
        <v>13487</v>
      </c>
      <c r="T1878" s="728" t="s">
        <v>722</v>
      </c>
      <c r="U1878" s="737" t="s">
        <v>13488</v>
      </c>
      <c r="V1878" s="736"/>
      <c r="W1878" s="736"/>
      <c r="X1878" s="736"/>
      <c r="Y1878" s="736"/>
      <c r="Z1878" s="736" t="s">
        <v>13489</v>
      </c>
      <c r="AA1878" s="736"/>
      <c r="AB1878" s="734" t="s">
        <v>13490</v>
      </c>
      <c r="AC1878" s="736"/>
      <c r="AD1878" s="736">
        <v>47800</v>
      </c>
      <c r="AE1878" s="734" t="s">
        <v>13491</v>
      </c>
      <c r="AF1878" s="736" t="s">
        <v>13492</v>
      </c>
      <c r="AG1878" s="736"/>
      <c r="AH1878" s="736"/>
      <c r="AI1878" s="736"/>
      <c r="AJ1878" s="736"/>
      <c r="AK1878" s="736"/>
      <c r="AL1878" s="736"/>
      <c r="AM1878" s="763"/>
      <c r="AN1878" s="738"/>
      <c r="AO1878" s="764"/>
      <c r="AP1878" s="740" t="s">
        <v>737</v>
      </c>
      <c r="AQ1878" s="691" t="s">
        <v>737</v>
      </c>
      <c r="AR1878" s="691"/>
      <c r="AS1878" s="752"/>
      <c r="AT1878" s="691"/>
      <c r="AU1878" s="765" t="s">
        <v>763</v>
      </c>
      <c r="AV1878" s="765" t="s">
        <v>763</v>
      </c>
      <c r="AW1878" s="766" t="s">
        <v>763</v>
      </c>
      <c r="AX1878" s="765"/>
      <c r="AY1878" s="691"/>
      <c r="AZ1878" s="752"/>
      <c r="BA1878" s="734"/>
      <c r="BB1878" s="736"/>
      <c r="BC1878" s="736"/>
      <c r="BD1878" s="736"/>
      <c r="BE1878" s="776" t="s">
        <v>1693</v>
      </c>
      <c r="BF1878" s="794" t="s">
        <v>1723</v>
      </c>
      <c r="BG1878" s="746" t="s">
        <v>737</v>
      </c>
      <c r="BH1878" s="746"/>
      <c r="BI1878" s="747"/>
    </row>
    <row r="1879" spans="1:61" ht="63.75" customHeight="1">
      <c r="A1879" s="828">
        <v>170010649</v>
      </c>
      <c r="B1879" s="834">
        <v>17</v>
      </c>
      <c r="C1879" s="734" t="s">
        <v>1434</v>
      </c>
      <c r="D1879" s="728"/>
      <c r="E1879" s="753" t="s">
        <v>1435</v>
      </c>
      <c r="F1879" s="785"/>
      <c r="G1879" s="736" t="s">
        <v>715</v>
      </c>
      <c r="H1879" s="736" t="s">
        <v>715</v>
      </c>
      <c r="I1879" s="773">
        <v>437</v>
      </c>
      <c r="J1879" s="734" t="s">
        <v>990</v>
      </c>
      <c r="K1879" s="799" t="s">
        <v>13493</v>
      </c>
      <c r="L1879" s="786">
        <v>170788640</v>
      </c>
      <c r="M1879" s="733" t="s">
        <v>13494</v>
      </c>
      <c r="N1879" s="769" t="s">
        <v>13494</v>
      </c>
      <c r="O1879" s="734" t="s">
        <v>13495</v>
      </c>
      <c r="P1879" s="734" t="s">
        <v>13496</v>
      </c>
      <c r="Q1879" s="734"/>
      <c r="R1879" s="736">
        <v>17540</v>
      </c>
      <c r="S1879" s="734" t="s">
        <v>13497</v>
      </c>
      <c r="T1879" s="728" t="s">
        <v>722</v>
      </c>
      <c r="U1879" s="737" t="s">
        <v>13498</v>
      </c>
      <c r="V1879" s="1013"/>
      <c r="W1879" s="734"/>
      <c r="X1879" s="734"/>
      <c r="Y1879" s="734"/>
      <c r="Z1879" s="736" t="s">
        <v>13499</v>
      </c>
      <c r="AA1879" s="736"/>
      <c r="AB1879" s="734" t="s">
        <v>13500</v>
      </c>
      <c r="AC1879" s="736"/>
      <c r="AD1879" s="736">
        <v>17180</v>
      </c>
      <c r="AE1879" s="734" t="s">
        <v>1512</v>
      </c>
      <c r="AF1879" s="736" t="s">
        <v>13501</v>
      </c>
      <c r="AG1879" s="734"/>
      <c r="AH1879" s="734"/>
      <c r="AI1879" s="734"/>
      <c r="AJ1879" s="734"/>
      <c r="AK1879" s="734"/>
      <c r="AL1879" s="734"/>
      <c r="AM1879" s="763"/>
      <c r="AN1879" s="1132"/>
      <c r="AO1879" s="765"/>
      <c r="AP1879" s="789" t="s">
        <v>734</v>
      </c>
      <c r="AQ1879" s="742" t="s">
        <v>734</v>
      </c>
      <c r="AR1879" s="742" t="s">
        <v>715</v>
      </c>
      <c r="AS1879" s="742" t="s">
        <v>13502</v>
      </c>
      <c r="AT1879" s="742" t="s">
        <v>1476</v>
      </c>
      <c r="AU1879" s="743">
        <v>43831</v>
      </c>
      <c r="AV1879" s="743">
        <v>45657</v>
      </c>
      <c r="AW1879" s="744">
        <v>17</v>
      </c>
      <c r="AX1879" s="803">
        <v>44243</v>
      </c>
      <c r="AY1879" s="742" t="s">
        <v>869</v>
      </c>
      <c r="AZ1879" s="742" t="s">
        <v>734</v>
      </c>
      <c r="BA1879" s="773" t="s">
        <v>1477</v>
      </c>
      <c r="BB1879" s="793"/>
      <c r="BC1879" s="793" t="s">
        <v>1450</v>
      </c>
      <c r="BD1879" s="793"/>
      <c r="BE1879" s="791" t="s">
        <v>2485</v>
      </c>
      <c r="BF1879" s="785" t="s">
        <v>1452</v>
      </c>
      <c r="BG1879" s="746" t="s">
        <v>737</v>
      </c>
      <c r="BH1879" s="1106"/>
      <c r="BI1879" s="747"/>
    </row>
    <row r="1880" spans="1:61" ht="40.15" customHeight="1">
      <c r="A1880" s="828">
        <v>170016992</v>
      </c>
      <c r="B1880" s="834">
        <v>17</v>
      </c>
      <c r="C1880" s="734" t="s">
        <v>1434</v>
      </c>
      <c r="D1880" s="728"/>
      <c r="E1880" s="753" t="s">
        <v>1435</v>
      </c>
      <c r="F1880" s="785"/>
      <c r="G1880" s="736" t="s">
        <v>715</v>
      </c>
      <c r="H1880" s="736" t="s">
        <v>715</v>
      </c>
      <c r="I1880" s="773">
        <v>182</v>
      </c>
      <c r="J1880" s="734" t="s">
        <v>716</v>
      </c>
      <c r="K1880" s="769" t="s">
        <v>976</v>
      </c>
      <c r="L1880" s="786">
        <v>170788640</v>
      </c>
      <c r="M1880" s="733" t="s">
        <v>13494</v>
      </c>
      <c r="N1880" s="769" t="s">
        <v>13494</v>
      </c>
      <c r="O1880" s="734" t="s">
        <v>13503</v>
      </c>
      <c r="P1880" s="734"/>
      <c r="Q1880" s="734"/>
      <c r="R1880" s="736">
        <v>17000</v>
      </c>
      <c r="S1880" s="734" t="s">
        <v>1493</v>
      </c>
      <c r="T1880" s="728" t="s">
        <v>722</v>
      </c>
      <c r="U1880" s="737" t="s">
        <v>13498</v>
      </c>
      <c r="V1880" s="1013"/>
      <c r="W1880" s="734"/>
      <c r="X1880" s="734"/>
      <c r="Y1880" s="734"/>
      <c r="Z1880" s="736" t="s">
        <v>13504</v>
      </c>
      <c r="AA1880" s="734"/>
      <c r="AB1880" s="734" t="s">
        <v>13500</v>
      </c>
      <c r="AC1880" s="736"/>
      <c r="AD1880" s="736">
        <v>17180</v>
      </c>
      <c r="AE1880" s="734" t="s">
        <v>1512</v>
      </c>
      <c r="AF1880" s="736" t="s">
        <v>13501</v>
      </c>
      <c r="AG1880" s="734" t="s">
        <v>813</v>
      </c>
      <c r="AH1880" s="734" t="s">
        <v>13505</v>
      </c>
      <c r="AI1880" s="734" t="s">
        <v>13506</v>
      </c>
      <c r="AJ1880" s="734" t="s">
        <v>984</v>
      </c>
      <c r="AK1880" s="788" t="s">
        <v>13507</v>
      </c>
      <c r="AL1880" s="734"/>
      <c r="AM1880" s="763"/>
      <c r="AN1880" s="738"/>
      <c r="AO1880" s="765"/>
      <c r="AP1880" s="752" t="s">
        <v>734</v>
      </c>
      <c r="AQ1880" s="824" t="s">
        <v>734</v>
      </c>
      <c r="AR1880" s="742" t="s">
        <v>715</v>
      </c>
      <c r="AS1880" s="742" t="s">
        <v>13508</v>
      </c>
      <c r="AT1880" s="742"/>
      <c r="AU1880" s="743">
        <v>44197</v>
      </c>
      <c r="AV1880" s="743">
        <v>46022</v>
      </c>
      <c r="AW1880" s="744">
        <v>17</v>
      </c>
      <c r="AX1880" s="803">
        <v>44382</v>
      </c>
      <c r="AY1880" s="742" t="s">
        <v>13509</v>
      </c>
      <c r="AZ1880" s="742"/>
      <c r="BA1880" s="791" t="s">
        <v>13510</v>
      </c>
      <c r="BB1880" s="793"/>
      <c r="BC1880" s="793" t="s">
        <v>1450</v>
      </c>
      <c r="BD1880" s="793"/>
      <c r="BE1880" s="791" t="s">
        <v>2485</v>
      </c>
      <c r="BF1880" s="785" t="s">
        <v>1452</v>
      </c>
      <c r="BG1880" s="746" t="s">
        <v>737</v>
      </c>
      <c r="BH1880" s="1106"/>
      <c r="BI1880" s="747"/>
    </row>
    <row r="1881" spans="1:61" ht="87" customHeight="1">
      <c r="A1881" s="828">
        <v>170026538</v>
      </c>
      <c r="B1881" s="1133">
        <v>17</v>
      </c>
      <c r="C1881" s="734" t="s">
        <v>1434</v>
      </c>
      <c r="D1881" s="728"/>
      <c r="E1881" s="753" t="s">
        <v>1435</v>
      </c>
      <c r="F1881" s="753"/>
      <c r="G1881" s="736" t="s">
        <v>715</v>
      </c>
      <c r="H1881" s="736" t="s">
        <v>715</v>
      </c>
      <c r="I1881" s="736">
        <v>246</v>
      </c>
      <c r="J1881" s="736" t="s">
        <v>803</v>
      </c>
      <c r="K1881" s="769" t="s">
        <v>13511</v>
      </c>
      <c r="L1881" s="786">
        <v>170788640</v>
      </c>
      <c r="M1881" s="733" t="s">
        <v>13494</v>
      </c>
      <c r="N1881" s="769" t="s">
        <v>13494</v>
      </c>
      <c r="O1881" s="734" t="s">
        <v>13512</v>
      </c>
      <c r="P1881" s="734" t="s">
        <v>13513</v>
      </c>
      <c r="Q1881" s="734"/>
      <c r="R1881" s="736">
        <v>17180</v>
      </c>
      <c r="S1881" s="734" t="s">
        <v>1512</v>
      </c>
      <c r="T1881" s="728" t="s">
        <v>722</v>
      </c>
      <c r="U1881" s="737" t="s">
        <v>13498</v>
      </c>
      <c r="V1881" s="1013"/>
      <c r="W1881" s="734"/>
      <c r="X1881" s="734"/>
      <c r="Y1881" s="734"/>
      <c r="Z1881" s="736" t="s">
        <v>13514</v>
      </c>
      <c r="AA1881" s="736"/>
      <c r="AB1881" s="734" t="s">
        <v>13500</v>
      </c>
      <c r="AC1881" s="736"/>
      <c r="AD1881" s="736">
        <v>17180</v>
      </c>
      <c r="AE1881" s="734" t="s">
        <v>1512</v>
      </c>
      <c r="AF1881" s="736" t="s">
        <v>13501</v>
      </c>
      <c r="AG1881" s="734" t="s">
        <v>813</v>
      </c>
      <c r="AH1881" s="734" t="s">
        <v>13505</v>
      </c>
      <c r="AI1881" s="734" t="s">
        <v>13506</v>
      </c>
      <c r="AJ1881" s="734" t="s">
        <v>984</v>
      </c>
      <c r="AK1881" s="788" t="s">
        <v>13507</v>
      </c>
      <c r="AL1881" s="734"/>
      <c r="AM1881" s="763"/>
      <c r="AN1881" s="738"/>
      <c r="AO1881" s="765"/>
      <c r="AP1881" s="752" t="s">
        <v>734</v>
      </c>
      <c r="AQ1881" s="962" t="s">
        <v>734</v>
      </c>
      <c r="AR1881" s="742" t="s">
        <v>715</v>
      </c>
      <c r="AS1881" s="742" t="s">
        <v>13508</v>
      </c>
      <c r="AT1881" s="742" t="s">
        <v>13515</v>
      </c>
      <c r="AU1881" s="743">
        <v>44197</v>
      </c>
      <c r="AV1881" s="743">
        <v>46022</v>
      </c>
      <c r="AW1881" s="744">
        <v>17</v>
      </c>
      <c r="AX1881" s="803">
        <v>44382</v>
      </c>
      <c r="AY1881" s="742" t="s">
        <v>13509</v>
      </c>
      <c r="AZ1881" s="803"/>
      <c r="BA1881" s="734" t="s">
        <v>13516</v>
      </c>
      <c r="BB1881" s="773" t="s">
        <v>13517</v>
      </c>
      <c r="BC1881" s="736"/>
      <c r="BD1881" s="736"/>
      <c r="BE1881" s="734"/>
      <c r="BF1881" s="753"/>
      <c r="BG1881" s="746" t="s">
        <v>737</v>
      </c>
      <c r="BH1881" s="1134"/>
      <c r="BI1881" s="957"/>
    </row>
    <row r="1882" spans="1:61" ht="40.15" customHeight="1">
      <c r="A1882" s="828">
        <v>170780878</v>
      </c>
      <c r="B1882" s="834">
        <v>17</v>
      </c>
      <c r="C1882" s="734" t="s">
        <v>1434</v>
      </c>
      <c r="D1882" s="728"/>
      <c r="E1882" s="753" t="s">
        <v>1435</v>
      </c>
      <c r="F1882" s="785"/>
      <c r="G1882" s="736" t="s">
        <v>715</v>
      </c>
      <c r="H1882" s="736" t="s">
        <v>715</v>
      </c>
      <c r="I1882" s="773">
        <v>183</v>
      </c>
      <c r="J1882" s="734" t="s">
        <v>741</v>
      </c>
      <c r="K1882" s="799" t="s">
        <v>13518</v>
      </c>
      <c r="L1882" s="786">
        <v>170788640</v>
      </c>
      <c r="M1882" s="733" t="s">
        <v>13494</v>
      </c>
      <c r="N1882" s="769" t="s">
        <v>13494</v>
      </c>
      <c r="O1882" s="734" t="s">
        <v>13519</v>
      </c>
      <c r="P1882" s="734"/>
      <c r="Q1882" s="734"/>
      <c r="R1882" s="736">
        <v>17230</v>
      </c>
      <c r="S1882" s="734" t="s">
        <v>13520</v>
      </c>
      <c r="T1882" s="728" t="s">
        <v>722</v>
      </c>
      <c r="U1882" s="737" t="s">
        <v>13498</v>
      </c>
      <c r="V1882" s="1013"/>
      <c r="W1882" s="734"/>
      <c r="X1882" s="734"/>
      <c r="Y1882" s="734"/>
      <c r="Z1882" s="736" t="s">
        <v>13521</v>
      </c>
      <c r="AA1882" s="734"/>
      <c r="AB1882" s="734" t="s">
        <v>13500</v>
      </c>
      <c r="AC1882" s="736"/>
      <c r="AD1882" s="736">
        <v>17180</v>
      </c>
      <c r="AE1882" s="734" t="s">
        <v>1512</v>
      </c>
      <c r="AF1882" s="736" t="s">
        <v>13501</v>
      </c>
      <c r="AG1882" s="734" t="s">
        <v>813</v>
      </c>
      <c r="AH1882" s="734" t="s">
        <v>13505</v>
      </c>
      <c r="AI1882" s="734" t="s">
        <v>13506</v>
      </c>
      <c r="AJ1882" s="734" t="s">
        <v>984</v>
      </c>
      <c r="AK1882" s="788" t="s">
        <v>13507</v>
      </c>
      <c r="AL1882" s="734"/>
      <c r="AM1882" s="763"/>
      <c r="AN1882" s="738"/>
      <c r="AO1882" s="765"/>
      <c r="AP1882" s="752" t="s">
        <v>734</v>
      </c>
      <c r="AQ1882" s="824" t="s">
        <v>734</v>
      </c>
      <c r="AR1882" s="742" t="s">
        <v>715</v>
      </c>
      <c r="AS1882" s="742" t="s">
        <v>13508</v>
      </c>
      <c r="AT1882" s="742"/>
      <c r="AU1882" s="743">
        <v>44197</v>
      </c>
      <c r="AV1882" s="743">
        <v>46022</v>
      </c>
      <c r="AW1882" s="744">
        <v>17</v>
      </c>
      <c r="AX1882" s="803">
        <v>44382</v>
      </c>
      <c r="AY1882" s="742" t="s">
        <v>13509</v>
      </c>
      <c r="AZ1882" s="803"/>
      <c r="BA1882" s="791" t="s">
        <v>13510</v>
      </c>
      <c r="BB1882" s="773" t="s">
        <v>13522</v>
      </c>
      <c r="BC1882" s="793" t="s">
        <v>1450</v>
      </c>
      <c r="BD1882" s="793"/>
      <c r="BE1882" s="791" t="s">
        <v>2485</v>
      </c>
      <c r="BF1882" s="785" t="s">
        <v>1452</v>
      </c>
      <c r="BG1882" s="746" t="s">
        <v>737</v>
      </c>
      <c r="BH1882" s="1106"/>
      <c r="BI1882" s="747"/>
    </row>
    <row r="1883" spans="1:61" ht="40.15" customHeight="1">
      <c r="A1883" s="749">
        <v>330802141</v>
      </c>
      <c r="B1883" s="825">
        <v>33</v>
      </c>
      <c r="C1883" s="751" t="s">
        <v>1358</v>
      </c>
      <c r="D1883" s="752"/>
      <c r="E1883" s="727" t="s">
        <v>1411</v>
      </c>
      <c r="F1883" s="899"/>
      <c r="G1883" s="736" t="s">
        <v>747</v>
      </c>
      <c r="H1883" s="754" t="s">
        <v>748</v>
      </c>
      <c r="I1883" s="755">
        <v>500</v>
      </c>
      <c r="J1883" s="756" t="s">
        <v>749</v>
      </c>
      <c r="K1883" s="778" t="s">
        <v>13523</v>
      </c>
      <c r="L1883" s="758">
        <v>330789918</v>
      </c>
      <c r="M1883" s="733" t="s">
        <v>13524</v>
      </c>
      <c r="N1883" s="769" t="s">
        <v>13524</v>
      </c>
      <c r="O1883" s="734" t="s">
        <v>13525</v>
      </c>
      <c r="P1883" s="760"/>
      <c r="Q1883" s="736"/>
      <c r="R1883" s="736">
        <v>33870</v>
      </c>
      <c r="S1883" s="761" t="s">
        <v>13526</v>
      </c>
      <c r="T1883" s="728" t="s">
        <v>722</v>
      </c>
      <c r="U1883" s="737" t="s">
        <v>13527</v>
      </c>
      <c r="V1883" s="736"/>
      <c r="W1883" s="736"/>
      <c r="X1883" s="736"/>
      <c r="Y1883" s="736"/>
      <c r="Z1883" s="736" t="s">
        <v>13528</v>
      </c>
      <c r="AA1883" s="736"/>
      <c r="AB1883" s="734" t="s">
        <v>13529</v>
      </c>
      <c r="AC1883" s="736"/>
      <c r="AD1883" s="736">
        <v>33000</v>
      </c>
      <c r="AE1883" s="734" t="s">
        <v>1064</v>
      </c>
      <c r="AF1883" s="736" t="s">
        <v>13530</v>
      </c>
      <c r="AG1883" s="736"/>
      <c r="AH1883" s="736"/>
      <c r="AI1883" s="736"/>
      <c r="AJ1883" s="736"/>
      <c r="AK1883" s="736"/>
      <c r="AL1883" s="736"/>
      <c r="AM1883" s="763"/>
      <c r="AN1883" s="738"/>
      <c r="AO1883" s="739"/>
      <c r="AP1883" s="691" t="s">
        <v>734</v>
      </c>
      <c r="AQ1883" s="742" t="s">
        <v>734</v>
      </c>
      <c r="AR1883" s="742" t="s">
        <v>748</v>
      </c>
      <c r="AS1883" s="775" t="s">
        <v>13531</v>
      </c>
      <c r="AT1883" s="742"/>
      <c r="AU1883" s="743">
        <v>43830</v>
      </c>
      <c r="AV1883" s="743">
        <v>45656</v>
      </c>
      <c r="AW1883" s="744">
        <v>33</v>
      </c>
      <c r="AX1883" s="743"/>
      <c r="AY1883" s="742" t="s">
        <v>869</v>
      </c>
      <c r="AZ1883" s="775" t="s">
        <v>737</v>
      </c>
      <c r="BA1883" s="734"/>
      <c r="BB1883" s="736"/>
      <c r="BC1883" s="736"/>
      <c r="BD1883" s="736"/>
      <c r="BE1883" s="767" t="s">
        <v>1941</v>
      </c>
      <c r="BF1883" s="753" t="s">
        <v>1942</v>
      </c>
      <c r="BG1883" s="746" t="s">
        <v>737</v>
      </c>
      <c r="BH1883" s="746"/>
      <c r="BI1883" s="747"/>
    </row>
    <row r="1884" spans="1:61" ht="63.75" customHeight="1">
      <c r="A1884" s="846">
        <v>170022859</v>
      </c>
      <c r="B1884" s="834">
        <v>17</v>
      </c>
      <c r="C1884" s="734" t="s">
        <v>1277</v>
      </c>
      <c r="D1884" s="753"/>
      <c r="E1884" s="753" t="s">
        <v>1435</v>
      </c>
      <c r="F1884" s="785"/>
      <c r="G1884" s="791" t="s">
        <v>907</v>
      </c>
      <c r="H1884" s="754" t="s">
        <v>748</v>
      </c>
      <c r="I1884" s="847">
        <v>207</v>
      </c>
      <c r="J1884" s="756" t="s">
        <v>908</v>
      </c>
      <c r="K1884" s="778" t="s">
        <v>13532</v>
      </c>
      <c r="L1884" s="786">
        <v>170023212</v>
      </c>
      <c r="M1884" s="733" t="s">
        <v>13533</v>
      </c>
      <c r="N1884" s="769" t="s">
        <v>13534</v>
      </c>
      <c r="O1884" s="734" t="s">
        <v>13535</v>
      </c>
      <c r="P1884" s="734"/>
      <c r="Q1884" s="760"/>
      <c r="R1884" s="736">
        <v>17300</v>
      </c>
      <c r="S1884" s="760" t="s">
        <v>2622</v>
      </c>
      <c r="T1884" s="728" t="s">
        <v>722</v>
      </c>
      <c r="U1884" s="737" t="s">
        <v>13536</v>
      </c>
      <c r="V1884" s="736"/>
      <c r="W1884" s="734"/>
      <c r="X1884" s="736"/>
      <c r="Y1884" s="736"/>
      <c r="Z1884" s="736" t="s">
        <v>13537</v>
      </c>
      <c r="AA1884" s="736"/>
      <c r="AB1884" s="734" t="s">
        <v>13535</v>
      </c>
      <c r="AC1884" s="736"/>
      <c r="AD1884" s="736">
        <v>17300</v>
      </c>
      <c r="AE1884" s="734" t="s">
        <v>2622</v>
      </c>
      <c r="AF1884" s="736" t="s">
        <v>13537</v>
      </c>
      <c r="AG1884" s="734"/>
      <c r="AH1884" s="734"/>
      <c r="AI1884" s="734"/>
      <c r="AJ1884" s="734"/>
      <c r="AK1884" s="734"/>
      <c r="AL1884" s="734"/>
      <c r="AM1884" s="763"/>
      <c r="AN1884" s="738"/>
      <c r="AO1884" s="858"/>
      <c r="AP1884" s="789" t="s">
        <v>734</v>
      </c>
      <c r="AQ1884" s="742" t="s">
        <v>734</v>
      </c>
      <c r="AR1884" s="742" t="s">
        <v>748</v>
      </c>
      <c r="AS1884" s="775" t="s">
        <v>13538</v>
      </c>
      <c r="AT1884" s="867" t="s">
        <v>4864</v>
      </c>
      <c r="AU1884" s="743">
        <v>45292</v>
      </c>
      <c r="AV1884" s="743">
        <v>47483</v>
      </c>
      <c r="AW1884" s="744">
        <v>17</v>
      </c>
      <c r="AX1884" s="743">
        <v>45492</v>
      </c>
      <c r="AY1884" s="742" t="s">
        <v>869</v>
      </c>
      <c r="AZ1884" s="742"/>
      <c r="BA1884" s="791"/>
      <c r="BB1884" s="793"/>
      <c r="BC1884" s="793" t="s">
        <v>1713</v>
      </c>
      <c r="BD1884" s="793"/>
      <c r="BE1884" s="864" t="s">
        <v>2146</v>
      </c>
      <c r="BF1884" s="785" t="s">
        <v>1452</v>
      </c>
      <c r="BG1884" s="746" t="s">
        <v>737</v>
      </c>
      <c r="BH1884" s="746"/>
      <c r="BI1884" s="747"/>
    </row>
    <row r="1885" spans="1:61" ht="113.25" customHeight="1">
      <c r="A1885" s="749">
        <v>330783465</v>
      </c>
      <c r="B1885" s="825">
        <v>33</v>
      </c>
      <c r="C1885" s="727" t="s">
        <v>926</v>
      </c>
      <c r="D1885" s="727"/>
      <c r="E1885" s="753" t="s">
        <v>1055</v>
      </c>
      <c r="F1885" s="826"/>
      <c r="G1885" s="736" t="s">
        <v>747</v>
      </c>
      <c r="H1885" s="754" t="s">
        <v>748</v>
      </c>
      <c r="I1885" s="755">
        <v>500</v>
      </c>
      <c r="J1885" s="756" t="s">
        <v>749</v>
      </c>
      <c r="K1885" s="757" t="s">
        <v>13539</v>
      </c>
      <c r="L1885" s="758">
        <v>330001157</v>
      </c>
      <c r="M1885" s="733" t="s">
        <v>13540</v>
      </c>
      <c r="N1885" s="769" t="s">
        <v>13540</v>
      </c>
      <c r="O1885" s="734" t="s">
        <v>13541</v>
      </c>
      <c r="P1885" s="760"/>
      <c r="Q1885" s="736"/>
      <c r="R1885" s="736">
        <v>33530</v>
      </c>
      <c r="S1885" s="761" t="s">
        <v>1615</v>
      </c>
      <c r="T1885" s="728" t="s">
        <v>722</v>
      </c>
      <c r="U1885" s="737" t="s">
        <v>13542</v>
      </c>
      <c r="V1885" s="736" t="s">
        <v>813</v>
      </c>
      <c r="W1885" s="736" t="s">
        <v>13543</v>
      </c>
      <c r="X1885" s="736" t="s">
        <v>2632</v>
      </c>
      <c r="Y1885" s="736" t="s">
        <v>954</v>
      </c>
      <c r="Z1885" s="734" t="s">
        <v>13544</v>
      </c>
      <c r="AA1885" s="736"/>
      <c r="AB1885" s="734" t="s">
        <v>13545</v>
      </c>
      <c r="AC1885" s="736"/>
      <c r="AD1885" s="736">
        <v>33054</v>
      </c>
      <c r="AE1885" s="734" t="s">
        <v>1559</v>
      </c>
      <c r="AF1885" s="736" t="s">
        <v>13546</v>
      </c>
      <c r="AG1885" s="736"/>
      <c r="AH1885" s="736"/>
      <c r="AI1885" s="736"/>
      <c r="AJ1885" s="736"/>
      <c r="AK1885" s="736"/>
      <c r="AL1885" s="736"/>
      <c r="AM1885" s="763"/>
      <c r="AN1885" s="738"/>
      <c r="AO1885" s="764"/>
      <c r="AP1885" s="691" t="s">
        <v>734</v>
      </c>
      <c r="AQ1885" s="691" t="s">
        <v>737</v>
      </c>
      <c r="AR1885" s="691"/>
      <c r="AS1885" s="752"/>
      <c r="AT1885" s="691"/>
      <c r="AU1885" s="765" t="s">
        <v>763</v>
      </c>
      <c r="AV1885" s="765" t="s">
        <v>763</v>
      </c>
      <c r="AW1885" s="766" t="s">
        <v>763</v>
      </c>
      <c r="AX1885" s="765"/>
      <c r="AY1885" s="691"/>
      <c r="AZ1885" s="752"/>
      <c r="BA1885" s="734"/>
      <c r="BB1885" s="736"/>
      <c r="BC1885" s="736"/>
      <c r="BD1885" s="736"/>
      <c r="BE1885" s="767" t="s">
        <v>2179</v>
      </c>
      <c r="BF1885" s="753" t="s">
        <v>1070</v>
      </c>
      <c r="BG1885" s="746" t="s">
        <v>737</v>
      </c>
      <c r="BH1885" s="746"/>
      <c r="BI1885" s="747"/>
    </row>
    <row r="1886" spans="1:61" ht="40.15" customHeight="1">
      <c r="A1886" s="749">
        <v>330009879</v>
      </c>
      <c r="B1886" s="825">
        <v>33</v>
      </c>
      <c r="C1886" s="751" t="s">
        <v>1358</v>
      </c>
      <c r="D1886" s="752"/>
      <c r="E1886" s="727" t="s">
        <v>1411</v>
      </c>
      <c r="F1886" s="899"/>
      <c r="G1886" s="736" t="s">
        <v>2171</v>
      </c>
      <c r="H1886" s="754" t="s">
        <v>748</v>
      </c>
      <c r="I1886" s="770">
        <v>354</v>
      </c>
      <c r="J1886" s="771" t="s">
        <v>771</v>
      </c>
      <c r="K1886" s="757" t="s">
        <v>13547</v>
      </c>
      <c r="L1886" s="758">
        <v>330054941</v>
      </c>
      <c r="M1886" s="733" t="s">
        <v>13548</v>
      </c>
      <c r="N1886" s="769" t="s">
        <v>13548</v>
      </c>
      <c r="O1886" s="760" t="s">
        <v>13549</v>
      </c>
      <c r="P1886" s="760"/>
      <c r="Q1886" s="736"/>
      <c r="R1886" s="736">
        <v>33700</v>
      </c>
      <c r="S1886" s="761" t="s">
        <v>1657</v>
      </c>
      <c r="T1886" s="728" t="s">
        <v>722</v>
      </c>
      <c r="U1886" s="737" t="s">
        <v>13550</v>
      </c>
      <c r="V1886" s="736"/>
      <c r="W1886" s="736"/>
      <c r="X1886" s="736"/>
      <c r="Y1886" s="736"/>
      <c r="Z1886" s="736" t="s">
        <v>13551</v>
      </c>
      <c r="AA1886" s="736"/>
      <c r="AB1886" s="734" t="s">
        <v>13552</v>
      </c>
      <c r="AC1886" s="736"/>
      <c r="AD1886" s="736">
        <v>33700</v>
      </c>
      <c r="AE1886" s="734" t="s">
        <v>1657</v>
      </c>
      <c r="AF1886" s="736" t="s">
        <v>13551</v>
      </c>
      <c r="AG1886" s="736"/>
      <c r="AH1886" s="736"/>
      <c r="AI1886" s="736"/>
      <c r="AJ1886" s="736"/>
      <c r="AK1886" s="736"/>
      <c r="AL1886" s="736"/>
      <c r="AM1886" s="763"/>
      <c r="AN1886" s="738"/>
      <c r="AO1886" s="764"/>
      <c r="AP1886" s="691" t="s">
        <v>737</v>
      </c>
      <c r="AQ1886" s="740" t="s">
        <v>737</v>
      </c>
      <c r="AR1886" s="691"/>
      <c r="AS1886" s="691"/>
      <c r="AT1886" s="740"/>
      <c r="AU1886" s="765" t="s">
        <v>763</v>
      </c>
      <c r="AV1886" s="765" t="s">
        <v>763</v>
      </c>
      <c r="AW1886" s="766" t="s">
        <v>763</v>
      </c>
      <c r="AX1886" s="765"/>
      <c r="AY1886" s="691"/>
      <c r="AZ1886" s="752"/>
      <c r="BA1886" s="734" t="s">
        <v>778</v>
      </c>
      <c r="BB1886" s="736" t="s">
        <v>13553</v>
      </c>
      <c r="BC1886" s="736"/>
      <c r="BD1886" s="736"/>
      <c r="BE1886" s="767" t="s">
        <v>1949</v>
      </c>
      <c r="BF1886" s="753" t="s">
        <v>1942</v>
      </c>
      <c r="BG1886" s="746" t="s">
        <v>737</v>
      </c>
      <c r="BH1886" s="746"/>
      <c r="BI1886" s="747"/>
    </row>
    <row r="1887" spans="1:61" ht="40.15" customHeight="1">
      <c r="A1887" s="795">
        <v>160004461</v>
      </c>
      <c r="B1887" s="742">
        <v>16</v>
      </c>
      <c r="C1887" s="727" t="s">
        <v>926</v>
      </c>
      <c r="D1887" s="727"/>
      <c r="E1887" s="797" t="s">
        <v>927</v>
      </c>
      <c r="F1887" s="798"/>
      <c r="G1887" s="791" t="s">
        <v>747</v>
      </c>
      <c r="H1887" s="791" t="s">
        <v>748</v>
      </c>
      <c r="I1887" s="773">
        <v>500</v>
      </c>
      <c r="J1887" s="734" t="s">
        <v>749</v>
      </c>
      <c r="K1887" s="799" t="s">
        <v>13554</v>
      </c>
      <c r="L1887" s="800">
        <v>160000758</v>
      </c>
      <c r="M1887" s="733" t="s">
        <v>13555</v>
      </c>
      <c r="N1887" s="769" t="s">
        <v>12823</v>
      </c>
      <c r="O1887" s="734" t="s">
        <v>13556</v>
      </c>
      <c r="P1887" s="734"/>
      <c r="Q1887" s="734"/>
      <c r="R1887" s="736">
        <v>16170</v>
      </c>
      <c r="S1887" s="734" t="s">
        <v>8491</v>
      </c>
      <c r="T1887" s="728" t="s">
        <v>2084</v>
      </c>
      <c r="U1887" s="737" t="s">
        <v>13557</v>
      </c>
      <c r="V1887" s="734"/>
      <c r="W1887" s="734"/>
      <c r="X1887" s="734"/>
      <c r="Y1887" s="734"/>
      <c r="Z1887" s="734" t="s">
        <v>13558</v>
      </c>
      <c r="AA1887" s="801"/>
      <c r="AB1887" s="734" t="s">
        <v>13556</v>
      </c>
      <c r="AC1887" s="734"/>
      <c r="AD1887" s="734">
        <v>16170</v>
      </c>
      <c r="AE1887" s="734" t="s">
        <v>8491</v>
      </c>
      <c r="AF1887" s="734" t="s">
        <v>13558</v>
      </c>
      <c r="AG1887" s="734"/>
      <c r="AH1887" s="734"/>
      <c r="AI1887" s="734"/>
      <c r="AJ1887" s="734"/>
      <c r="AK1887" s="734"/>
      <c r="AL1887" s="734"/>
      <c r="AM1887" s="802"/>
      <c r="AN1887" s="738"/>
      <c r="AO1887" s="739"/>
      <c r="AP1887" s="691" t="s">
        <v>734</v>
      </c>
      <c r="AQ1887" s="712" t="s">
        <v>734</v>
      </c>
      <c r="AR1887" s="742" t="s">
        <v>748</v>
      </c>
      <c r="AS1887" s="810" t="s">
        <v>13559</v>
      </c>
      <c r="AT1887" s="1102" t="s">
        <v>13560</v>
      </c>
      <c r="AU1887" s="743">
        <v>45657</v>
      </c>
      <c r="AV1887" s="743">
        <v>47482</v>
      </c>
      <c r="AW1887" s="744">
        <v>16</v>
      </c>
      <c r="AX1887" s="811">
        <v>45660</v>
      </c>
      <c r="AY1887" s="810" t="s">
        <v>13561</v>
      </c>
      <c r="AZ1887" s="810" t="s">
        <v>737</v>
      </c>
      <c r="BA1887" s="773" t="s">
        <v>13562</v>
      </c>
      <c r="BB1887" s="734"/>
      <c r="BC1887" s="734"/>
      <c r="BD1887" s="734"/>
      <c r="BE1887" s="767" t="s">
        <v>2179</v>
      </c>
      <c r="BF1887" s="804" t="s">
        <v>947</v>
      </c>
      <c r="BG1887" s="746" t="s">
        <v>737</v>
      </c>
      <c r="BH1887" s="746"/>
      <c r="BI1887" s="747"/>
    </row>
    <row r="1888" spans="1:61" ht="40.15" customHeight="1">
      <c r="A1888" s="795">
        <v>160012001</v>
      </c>
      <c r="B1888" s="810">
        <v>16</v>
      </c>
      <c r="C1888" s="727" t="s">
        <v>926</v>
      </c>
      <c r="D1888" s="727"/>
      <c r="E1888" s="797" t="s">
        <v>927</v>
      </c>
      <c r="F1888" s="798"/>
      <c r="G1888" s="791" t="s">
        <v>1744</v>
      </c>
      <c r="H1888" s="791" t="s">
        <v>748</v>
      </c>
      <c r="I1888" s="730">
        <v>500</v>
      </c>
      <c r="J1888" s="734" t="s">
        <v>1745</v>
      </c>
      <c r="K1888" s="769" t="s">
        <v>13563</v>
      </c>
      <c r="L1888" s="800">
        <v>160001079</v>
      </c>
      <c r="M1888" s="733" t="s">
        <v>13564</v>
      </c>
      <c r="N1888" s="769" t="s">
        <v>12823</v>
      </c>
      <c r="O1888" s="734" t="s">
        <v>13565</v>
      </c>
      <c r="P1888" s="734"/>
      <c r="Q1888" s="734"/>
      <c r="R1888" s="736">
        <v>16290</v>
      </c>
      <c r="S1888" s="734" t="s">
        <v>13566</v>
      </c>
      <c r="T1888" s="728" t="s">
        <v>2084</v>
      </c>
      <c r="U1888" s="737" t="s">
        <v>13567</v>
      </c>
      <c r="V1888" s="734"/>
      <c r="W1888" s="734"/>
      <c r="X1888" s="734"/>
      <c r="Y1888" s="734"/>
      <c r="Z1888" s="734" t="s">
        <v>13568</v>
      </c>
      <c r="AA1888" s="801"/>
      <c r="AB1888" s="734" t="s">
        <v>13569</v>
      </c>
      <c r="AC1888" s="734"/>
      <c r="AD1888" s="734">
        <v>16290</v>
      </c>
      <c r="AE1888" s="734" t="s">
        <v>13570</v>
      </c>
      <c r="AF1888" s="734" t="s">
        <v>13571</v>
      </c>
      <c r="AG1888" s="734"/>
      <c r="AH1888" s="734"/>
      <c r="AI1888" s="734"/>
      <c r="AJ1888" s="734"/>
      <c r="AK1888" s="734"/>
      <c r="AL1888" s="734"/>
      <c r="AM1888" s="802"/>
      <c r="AN1888" s="738"/>
      <c r="AO1888" s="739">
        <v>45658</v>
      </c>
      <c r="AP1888" s="691" t="s">
        <v>6766</v>
      </c>
      <c r="AQ1888" s="712" t="s">
        <v>734</v>
      </c>
      <c r="AR1888" s="742" t="s">
        <v>748</v>
      </c>
      <c r="AS1888" s="810" t="s">
        <v>13559</v>
      </c>
      <c r="AT1888" s="1102"/>
      <c r="AU1888" s="743">
        <v>45658</v>
      </c>
      <c r="AV1888" s="743">
        <v>47482</v>
      </c>
      <c r="AW1888" s="744">
        <v>16</v>
      </c>
      <c r="AX1888" s="811">
        <v>45660</v>
      </c>
      <c r="AY1888" s="810" t="s">
        <v>13561</v>
      </c>
      <c r="AZ1888" s="810" t="s">
        <v>737</v>
      </c>
      <c r="BA1888" s="773"/>
      <c r="BB1888" s="734"/>
      <c r="BC1888" s="734"/>
      <c r="BD1888" s="734"/>
      <c r="BE1888" s="767"/>
      <c r="BF1888" s="804"/>
      <c r="BG1888" s="746" t="s">
        <v>737</v>
      </c>
      <c r="BH1888" s="746"/>
      <c r="BI1888" s="747"/>
    </row>
    <row r="1889" spans="1:61" ht="40.15" customHeight="1">
      <c r="A1889" s="805">
        <v>160008298</v>
      </c>
      <c r="B1889" s="810">
        <v>16</v>
      </c>
      <c r="C1889" s="727" t="s">
        <v>926</v>
      </c>
      <c r="D1889" s="727"/>
      <c r="E1889" s="797" t="s">
        <v>927</v>
      </c>
      <c r="F1889" s="798"/>
      <c r="G1889" s="791" t="s">
        <v>747</v>
      </c>
      <c r="H1889" s="791" t="s">
        <v>748</v>
      </c>
      <c r="I1889" s="730">
        <v>500</v>
      </c>
      <c r="J1889" s="727" t="s">
        <v>749</v>
      </c>
      <c r="K1889" s="807" t="s">
        <v>13572</v>
      </c>
      <c r="L1889" s="800">
        <v>160001079</v>
      </c>
      <c r="M1889" s="733" t="s">
        <v>13564</v>
      </c>
      <c r="N1889" s="769" t="s">
        <v>12823</v>
      </c>
      <c r="O1889" s="734" t="s">
        <v>13573</v>
      </c>
      <c r="P1889" s="734"/>
      <c r="Q1889" s="798"/>
      <c r="R1889" s="736">
        <v>16290</v>
      </c>
      <c r="S1889" s="734" t="s">
        <v>13570</v>
      </c>
      <c r="T1889" s="728" t="s">
        <v>2084</v>
      </c>
      <c r="U1889" s="737" t="s">
        <v>13574</v>
      </c>
      <c r="V1889" s="798"/>
      <c r="W1889" s="798"/>
      <c r="X1889" s="798"/>
      <c r="Y1889" s="798"/>
      <c r="Z1889" s="734" t="s">
        <v>13571</v>
      </c>
      <c r="AA1889" s="808"/>
      <c r="AB1889" s="734" t="s">
        <v>13569</v>
      </c>
      <c r="AC1889" s="734"/>
      <c r="AD1889" s="734">
        <v>16290</v>
      </c>
      <c r="AE1889" s="734" t="s">
        <v>13570</v>
      </c>
      <c r="AF1889" s="734" t="s">
        <v>13571</v>
      </c>
      <c r="AG1889" s="798"/>
      <c r="AH1889" s="798"/>
      <c r="AI1889" s="798"/>
      <c r="AJ1889" s="798"/>
      <c r="AK1889" s="798"/>
      <c r="AL1889" s="798"/>
      <c r="AM1889" s="802"/>
      <c r="AN1889" s="738"/>
      <c r="AO1889" s="739"/>
      <c r="AP1889" s="691" t="s">
        <v>734</v>
      </c>
      <c r="AQ1889" s="712" t="s">
        <v>734</v>
      </c>
      <c r="AR1889" s="742" t="s">
        <v>748</v>
      </c>
      <c r="AS1889" s="810" t="s">
        <v>13559</v>
      </c>
      <c r="AT1889" s="1102" t="s">
        <v>13560</v>
      </c>
      <c r="AU1889" s="743">
        <v>45657</v>
      </c>
      <c r="AV1889" s="743">
        <v>47482</v>
      </c>
      <c r="AW1889" s="744">
        <v>16</v>
      </c>
      <c r="AX1889" s="811">
        <v>45660</v>
      </c>
      <c r="AY1889" s="810" t="s">
        <v>13561</v>
      </c>
      <c r="AZ1889" s="810" t="s">
        <v>737</v>
      </c>
      <c r="BA1889" s="773" t="s">
        <v>13562</v>
      </c>
      <c r="BB1889" s="734"/>
      <c r="BC1889" s="734"/>
      <c r="BD1889" s="734"/>
      <c r="BE1889" s="767" t="s">
        <v>2179</v>
      </c>
      <c r="BF1889" s="804" t="s">
        <v>947</v>
      </c>
      <c r="BG1889" s="746" t="s">
        <v>737</v>
      </c>
      <c r="BH1889" s="746"/>
      <c r="BI1889" s="747"/>
    </row>
    <row r="1890" spans="1:61" ht="40.15" customHeight="1">
      <c r="A1890" s="805">
        <v>160005435</v>
      </c>
      <c r="B1890" s="712">
        <v>16</v>
      </c>
      <c r="C1890" s="727" t="s">
        <v>926</v>
      </c>
      <c r="D1890" s="727"/>
      <c r="E1890" s="797" t="s">
        <v>927</v>
      </c>
      <c r="F1890" s="798"/>
      <c r="G1890" s="791" t="s">
        <v>747</v>
      </c>
      <c r="H1890" s="791" t="s">
        <v>748</v>
      </c>
      <c r="I1890" s="730">
        <v>500</v>
      </c>
      <c r="J1890" s="727" t="s">
        <v>749</v>
      </c>
      <c r="K1890" s="856" t="s">
        <v>13575</v>
      </c>
      <c r="L1890" s="800">
        <v>160005401</v>
      </c>
      <c r="M1890" s="733" t="s">
        <v>13576</v>
      </c>
      <c r="N1890" s="769" t="s">
        <v>12823</v>
      </c>
      <c r="O1890" s="734" t="s">
        <v>13577</v>
      </c>
      <c r="P1890" s="734" t="s">
        <v>13578</v>
      </c>
      <c r="Q1890" s="760"/>
      <c r="R1890" s="736">
        <v>16170</v>
      </c>
      <c r="S1890" s="734" t="s">
        <v>8491</v>
      </c>
      <c r="T1890" s="728" t="s">
        <v>2084</v>
      </c>
      <c r="U1890" s="737" t="s">
        <v>13579</v>
      </c>
      <c r="V1890" s="798"/>
      <c r="W1890" s="798"/>
      <c r="X1890" s="798"/>
      <c r="Y1890" s="798"/>
      <c r="Z1890" s="734" t="s">
        <v>13580</v>
      </c>
      <c r="AA1890" s="808"/>
      <c r="AB1890" s="734" t="s">
        <v>13577</v>
      </c>
      <c r="AC1890" s="734"/>
      <c r="AD1890" s="734">
        <v>16170</v>
      </c>
      <c r="AE1890" s="734" t="s">
        <v>8491</v>
      </c>
      <c r="AF1890" s="734" t="s">
        <v>13580</v>
      </c>
      <c r="AG1890" s="798"/>
      <c r="AH1890" s="798"/>
      <c r="AI1890" s="798"/>
      <c r="AJ1890" s="798"/>
      <c r="AK1890" s="798"/>
      <c r="AL1890" s="798"/>
      <c r="AM1890" s="802"/>
      <c r="AN1890" s="738"/>
      <c r="AO1890" s="739"/>
      <c r="AP1890" s="691" t="s">
        <v>734</v>
      </c>
      <c r="AQ1890" s="712" t="s">
        <v>734</v>
      </c>
      <c r="AR1890" s="742" t="s">
        <v>748</v>
      </c>
      <c r="AS1890" s="810" t="s">
        <v>13559</v>
      </c>
      <c r="AT1890" s="1102" t="s">
        <v>13560</v>
      </c>
      <c r="AU1890" s="743">
        <v>45657</v>
      </c>
      <c r="AV1890" s="743">
        <v>47482</v>
      </c>
      <c r="AW1890" s="744">
        <v>16</v>
      </c>
      <c r="AX1890" s="811">
        <v>45660</v>
      </c>
      <c r="AY1890" s="810" t="s">
        <v>13561</v>
      </c>
      <c r="AZ1890" s="810" t="s">
        <v>737</v>
      </c>
      <c r="BA1890" s="773" t="s">
        <v>13562</v>
      </c>
      <c r="BB1890" s="734"/>
      <c r="BC1890" s="734"/>
      <c r="BD1890" s="734"/>
      <c r="BE1890" s="767" t="s">
        <v>2179</v>
      </c>
      <c r="BF1890" s="804" t="s">
        <v>947</v>
      </c>
      <c r="BG1890" s="746" t="s">
        <v>737</v>
      </c>
      <c r="BH1890" s="746"/>
      <c r="BI1890" s="747"/>
    </row>
    <row r="1891" spans="1:61" ht="40.15" customHeight="1">
      <c r="A1891" s="846">
        <v>170801906</v>
      </c>
      <c r="B1891" s="834">
        <v>17</v>
      </c>
      <c r="C1891" s="751" t="s">
        <v>1524</v>
      </c>
      <c r="D1891" s="774"/>
      <c r="E1891" s="753" t="s">
        <v>1035</v>
      </c>
      <c r="F1891" s="785"/>
      <c r="G1891" s="754" t="s">
        <v>747</v>
      </c>
      <c r="H1891" s="754" t="s">
        <v>748</v>
      </c>
      <c r="I1891" s="847">
        <v>500</v>
      </c>
      <c r="J1891" s="843" t="s">
        <v>749</v>
      </c>
      <c r="K1891" s="856" t="s">
        <v>13581</v>
      </c>
      <c r="L1891" s="786">
        <v>170005664</v>
      </c>
      <c r="M1891" s="733" t="s">
        <v>13582</v>
      </c>
      <c r="N1891" s="769" t="s">
        <v>12823</v>
      </c>
      <c r="O1891" s="734" t="s">
        <v>13583</v>
      </c>
      <c r="P1891" s="734"/>
      <c r="Q1891" s="760"/>
      <c r="R1891" s="736">
        <v>17160</v>
      </c>
      <c r="S1891" s="760" t="s">
        <v>13584</v>
      </c>
      <c r="T1891" s="728" t="s">
        <v>2084</v>
      </c>
      <c r="U1891" s="737" t="s">
        <v>13585</v>
      </c>
      <c r="V1891" s="736" t="s">
        <v>813</v>
      </c>
      <c r="W1891" s="734" t="s">
        <v>10486</v>
      </c>
      <c r="X1891" s="736" t="s">
        <v>2344</v>
      </c>
      <c r="Y1891" s="736" t="s">
        <v>815</v>
      </c>
      <c r="Z1891" s="736" t="s">
        <v>13586</v>
      </c>
      <c r="AA1891" s="736"/>
      <c r="AB1891" s="734" t="s">
        <v>13583</v>
      </c>
      <c r="AC1891" s="736"/>
      <c r="AD1891" s="736">
        <v>17160</v>
      </c>
      <c r="AE1891" s="734" t="s">
        <v>13584</v>
      </c>
      <c r="AF1891" s="736" t="s">
        <v>13586</v>
      </c>
      <c r="AG1891" s="734"/>
      <c r="AH1891" s="734"/>
      <c r="AI1891" s="734"/>
      <c r="AJ1891" s="734"/>
      <c r="AK1891" s="734"/>
      <c r="AL1891" s="734"/>
      <c r="AM1891" s="763"/>
      <c r="AN1891" s="738"/>
      <c r="AO1891" s="772"/>
      <c r="AP1891" s="691" t="s">
        <v>734</v>
      </c>
      <c r="AQ1891" s="775" t="s">
        <v>734</v>
      </c>
      <c r="AR1891" s="742" t="s">
        <v>748</v>
      </c>
      <c r="AS1891" s="810" t="s">
        <v>13587</v>
      </c>
      <c r="AT1891" s="742"/>
      <c r="AU1891" s="743">
        <v>45292</v>
      </c>
      <c r="AV1891" s="743">
        <v>47118</v>
      </c>
      <c r="AW1891" s="744" t="s">
        <v>2484</v>
      </c>
      <c r="AX1891" s="743">
        <v>45363</v>
      </c>
      <c r="AY1891" s="712" t="s">
        <v>13588</v>
      </c>
      <c r="AZ1891" s="775" t="s">
        <v>737</v>
      </c>
      <c r="BA1891" s="791"/>
      <c r="BB1891" s="773" t="s">
        <v>13589</v>
      </c>
      <c r="BC1891" s="793" t="s">
        <v>1713</v>
      </c>
      <c r="BD1891" s="793"/>
      <c r="BE1891" s="774" t="s">
        <v>855</v>
      </c>
      <c r="BF1891" s="785" t="s">
        <v>2095</v>
      </c>
      <c r="BG1891" s="746" t="s">
        <v>737</v>
      </c>
      <c r="BH1891" s="746"/>
      <c r="BI1891" s="747"/>
    </row>
    <row r="1892" spans="1:61" ht="36.6" customHeight="1">
      <c r="A1892" s="828">
        <v>170014799</v>
      </c>
      <c r="B1892" s="834">
        <v>17</v>
      </c>
      <c r="C1892" s="751" t="s">
        <v>1524</v>
      </c>
      <c r="D1892" s="774"/>
      <c r="E1892" s="753" t="s">
        <v>1035</v>
      </c>
      <c r="F1892" s="785"/>
      <c r="G1892" s="754" t="s">
        <v>747</v>
      </c>
      <c r="H1892" s="754" t="s">
        <v>748</v>
      </c>
      <c r="I1892" s="847">
        <v>500</v>
      </c>
      <c r="J1892" s="843" t="s">
        <v>749</v>
      </c>
      <c r="K1892" s="856" t="s">
        <v>13590</v>
      </c>
      <c r="L1892" s="786">
        <v>170014708</v>
      </c>
      <c r="M1892" s="733" t="s">
        <v>13591</v>
      </c>
      <c r="N1892" s="769" t="s">
        <v>12823</v>
      </c>
      <c r="O1892" s="734" t="s">
        <v>13592</v>
      </c>
      <c r="P1892" s="734"/>
      <c r="Q1892" s="760"/>
      <c r="R1892" s="736">
        <v>17340</v>
      </c>
      <c r="S1892" s="760" t="s">
        <v>4248</v>
      </c>
      <c r="T1892" s="728" t="s">
        <v>2084</v>
      </c>
      <c r="U1892" s="737" t="s">
        <v>13593</v>
      </c>
      <c r="V1892" s="736" t="s">
        <v>813</v>
      </c>
      <c r="W1892" s="734" t="s">
        <v>13594</v>
      </c>
      <c r="X1892" s="736" t="s">
        <v>2820</v>
      </c>
      <c r="Y1892" s="736" t="s">
        <v>954</v>
      </c>
      <c r="Z1892" s="736" t="s">
        <v>13595</v>
      </c>
      <c r="AA1892" s="736"/>
      <c r="AB1892" s="734" t="s">
        <v>13592</v>
      </c>
      <c r="AC1892" s="736"/>
      <c r="AD1892" s="736">
        <v>17340</v>
      </c>
      <c r="AE1892" s="734" t="s">
        <v>4235</v>
      </c>
      <c r="AF1892" s="736"/>
      <c r="AG1892" s="734"/>
      <c r="AH1892" s="734"/>
      <c r="AI1892" s="734"/>
      <c r="AJ1892" s="734"/>
      <c r="AK1892" s="734"/>
      <c r="AL1892" s="734"/>
      <c r="AM1892" s="763"/>
      <c r="AN1892" s="738"/>
      <c r="AO1892" s="772"/>
      <c r="AP1892" s="691" t="s">
        <v>734</v>
      </c>
      <c r="AQ1892" s="775" t="s">
        <v>734</v>
      </c>
      <c r="AR1892" s="742" t="s">
        <v>748</v>
      </c>
      <c r="AS1892" s="810" t="s">
        <v>13587</v>
      </c>
      <c r="AT1892" s="742"/>
      <c r="AU1892" s="743">
        <v>45292</v>
      </c>
      <c r="AV1892" s="743">
        <v>47118</v>
      </c>
      <c r="AW1892" s="744" t="s">
        <v>2484</v>
      </c>
      <c r="AX1892" s="743">
        <v>45363</v>
      </c>
      <c r="AY1892" s="712" t="s">
        <v>13588</v>
      </c>
      <c r="AZ1892" s="775" t="s">
        <v>737</v>
      </c>
      <c r="BA1892" s="791"/>
      <c r="BB1892" s="793"/>
      <c r="BC1892" s="793" t="s">
        <v>1713</v>
      </c>
      <c r="BD1892" s="793"/>
      <c r="BE1892" s="774" t="s">
        <v>855</v>
      </c>
      <c r="BF1892" s="785" t="s">
        <v>2095</v>
      </c>
      <c r="BG1892" s="746" t="s">
        <v>737</v>
      </c>
      <c r="BH1892" s="746"/>
      <c r="BI1892" s="747"/>
    </row>
    <row r="1893" spans="1:61" ht="40.15" customHeight="1">
      <c r="A1893" s="846">
        <v>170802185</v>
      </c>
      <c r="B1893" s="834">
        <v>17</v>
      </c>
      <c r="C1893" s="751" t="s">
        <v>1524</v>
      </c>
      <c r="D1893" s="774"/>
      <c r="E1893" s="753" t="s">
        <v>1035</v>
      </c>
      <c r="F1893" s="785"/>
      <c r="G1893" s="754" t="s">
        <v>747</v>
      </c>
      <c r="H1893" s="754" t="s">
        <v>748</v>
      </c>
      <c r="I1893" s="847">
        <v>500</v>
      </c>
      <c r="J1893" s="843" t="s">
        <v>749</v>
      </c>
      <c r="K1893" s="848" t="s">
        <v>13596</v>
      </c>
      <c r="L1893" s="786">
        <v>170023709</v>
      </c>
      <c r="M1893" s="733" t="s">
        <v>13597</v>
      </c>
      <c r="N1893" s="769" t="s">
        <v>12823</v>
      </c>
      <c r="O1893" s="734" t="s">
        <v>13598</v>
      </c>
      <c r="P1893" s="734"/>
      <c r="Q1893" s="760"/>
      <c r="R1893" s="736">
        <v>17137</v>
      </c>
      <c r="S1893" s="760" t="s">
        <v>13599</v>
      </c>
      <c r="T1893" s="728" t="s">
        <v>2084</v>
      </c>
      <c r="U1893" s="737" t="s">
        <v>13600</v>
      </c>
      <c r="V1893" s="736" t="s">
        <v>813</v>
      </c>
      <c r="W1893" s="734" t="s">
        <v>13601</v>
      </c>
      <c r="X1893" s="736" t="s">
        <v>9696</v>
      </c>
      <c r="Y1893" s="736" t="s">
        <v>954</v>
      </c>
      <c r="Z1893" s="736" t="s">
        <v>13602</v>
      </c>
      <c r="AA1893" s="736"/>
      <c r="AB1893" s="734" t="s">
        <v>13598</v>
      </c>
      <c r="AC1893" s="736"/>
      <c r="AD1893" s="736">
        <v>17137</v>
      </c>
      <c r="AE1893" s="734" t="s">
        <v>13603</v>
      </c>
      <c r="AF1893" s="736"/>
      <c r="AG1893" s="734"/>
      <c r="AH1893" s="734"/>
      <c r="AI1893" s="734"/>
      <c r="AJ1893" s="734"/>
      <c r="AK1893" s="734"/>
      <c r="AL1893" s="734"/>
      <c r="AM1893" s="763"/>
      <c r="AN1893" s="738"/>
      <c r="AO1893" s="858"/>
      <c r="AP1893" s="691" t="s">
        <v>734</v>
      </c>
      <c r="AQ1893" s="775" t="s">
        <v>734</v>
      </c>
      <c r="AR1893" s="742" t="s">
        <v>748</v>
      </c>
      <c r="AS1893" s="810" t="s">
        <v>13587</v>
      </c>
      <c r="AT1893" s="742"/>
      <c r="AU1893" s="743">
        <v>45292</v>
      </c>
      <c r="AV1893" s="743">
        <v>47118</v>
      </c>
      <c r="AW1893" s="744" t="s">
        <v>2484</v>
      </c>
      <c r="AX1893" s="743">
        <v>45363</v>
      </c>
      <c r="AY1893" s="712" t="s">
        <v>13588</v>
      </c>
      <c r="AZ1893" s="775" t="s">
        <v>737</v>
      </c>
      <c r="BA1893" s="791"/>
      <c r="BB1893" s="791" t="s">
        <v>13604</v>
      </c>
      <c r="BC1893" s="793" t="s">
        <v>1713</v>
      </c>
      <c r="BD1893" s="793"/>
      <c r="BE1893" s="774" t="s">
        <v>855</v>
      </c>
      <c r="BF1893" s="785" t="s">
        <v>2095</v>
      </c>
      <c r="BG1893" s="746" t="s">
        <v>737</v>
      </c>
      <c r="BH1893" s="746"/>
      <c r="BI1893" s="747"/>
    </row>
    <row r="1894" spans="1:61" ht="69.599999999999994" customHeight="1">
      <c r="A1894" s="879">
        <v>860789858</v>
      </c>
      <c r="B1894" s="880">
        <v>86</v>
      </c>
      <c r="C1894" s="727" t="s">
        <v>1358</v>
      </c>
      <c r="D1894" s="727"/>
      <c r="E1894" s="728" t="s">
        <v>714</v>
      </c>
      <c r="F1894" s="728"/>
      <c r="G1894" s="727" t="s">
        <v>747</v>
      </c>
      <c r="H1894" s="727" t="s">
        <v>748</v>
      </c>
      <c r="I1894" s="730">
        <v>500</v>
      </c>
      <c r="J1894" s="727" t="s">
        <v>749</v>
      </c>
      <c r="K1894" s="939" t="s">
        <v>13605</v>
      </c>
      <c r="L1894" s="945">
        <v>860002914</v>
      </c>
      <c r="M1894" s="733" t="s">
        <v>13606</v>
      </c>
      <c r="N1894" s="769" t="s">
        <v>12823</v>
      </c>
      <c r="O1894" s="734" t="s">
        <v>13607</v>
      </c>
      <c r="P1894" s="734"/>
      <c r="Q1894" s="727"/>
      <c r="R1894" s="736">
        <v>86000</v>
      </c>
      <c r="S1894" s="734" t="s">
        <v>1397</v>
      </c>
      <c r="T1894" s="728" t="s">
        <v>2084</v>
      </c>
      <c r="U1894" s="737" t="s">
        <v>13608</v>
      </c>
      <c r="V1894" s="727"/>
      <c r="W1894" s="727"/>
      <c r="X1894" s="727"/>
      <c r="Y1894" s="727"/>
      <c r="Z1894" s="734" t="s">
        <v>13609</v>
      </c>
      <c r="AA1894" s="727"/>
      <c r="AB1894" s="734" t="s">
        <v>13607</v>
      </c>
      <c r="AC1894" s="734"/>
      <c r="AD1894" s="734">
        <v>86000</v>
      </c>
      <c r="AE1894" s="734" t="s">
        <v>1397</v>
      </c>
      <c r="AF1894" s="734" t="s">
        <v>13609</v>
      </c>
      <c r="AG1894" s="727"/>
      <c r="AH1894" s="727"/>
      <c r="AI1894" s="727"/>
      <c r="AJ1894" s="727"/>
      <c r="AK1894" s="727"/>
      <c r="AL1894" s="727"/>
      <c r="AM1894" s="738"/>
      <c r="AN1894" s="738"/>
      <c r="AO1894" s="739"/>
      <c r="AP1894" s="691" t="s">
        <v>734</v>
      </c>
      <c r="AQ1894" s="781" t="s">
        <v>734</v>
      </c>
      <c r="AR1894" s="742" t="s">
        <v>748</v>
      </c>
      <c r="AS1894" s="781" t="s">
        <v>13610</v>
      </c>
      <c r="AT1894" s="781"/>
      <c r="AU1894" s="743">
        <v>43462</v>
      </c>
      <c r="AV1894" s="743">
        <v>45287</v>
      </c>
      <c r="AW1894" s="744">
        <v>86</v>
      </c>
      <c r="AX1894" s="940">
        <v>43462</v>
      </c>
      <c r="AY1894" s="781" t="s">
        <v>13611</v>
      </c>
      <c r="AZ1894" s="940" t="s">
        <v>9942</v>
      </c>
      <c r="BA1894" s="727"/>
      <c r="BB1894" s="727"/>
      <c r="BC1894" s="787"/>
      <c r="BD1894" s="734"/>
      <c r="BE1894" s="845" t="s">
        <v>3176</v>
      </c>
      <c r="BF1894" s="723" t="s">
        <v>738</v>
      </c>
      <c r="BG1894" s="746" t="s">
        <v>737</v>
      </c>
      <c r="BH1894" s="746"/>
      <c r="BI1894" s="747"/>
    </row>
    <row r="1895" spans="1:61" ht="40.15" customHeight="1">
      <c r="A1895" s="879">
        <v>860789403</v>
      </c>
      <c r="B1895" s="880">
        <v>86</v>
      </c>
      <c r="C1895" s="727" t="s">
        <v>1358</v>
      </c>
      <c r="D1895" s="727"/>
      <c r="E1895" s="728" t="s">
        <v>714</v>
      </c>
      <c r="F1895" s="728"/>
      <c r="G1895" s="727" t="s">
        <v>747</v>
      </c>
      <c r="H1895" s="727" t="s">
        <v>748</v>
      </c>
      <c r="I1895" s="730">
        <v>500</v>
      </c>
      <c r="J1895" s="727" t="s">
        <v>749</v>
      </c>
      <c r="K1895" s="881" t="s">
        <v>13612</v>
      </c>
      <c r="L1895" s="945">
        <v>860002930</v>
      </c>
      <c r="M1895" s="733" t="s">
        <v>13613</v>
      </c>
      <c r="N1895" s="769" t="s">
        <v>12823</v>
      </c>
      <c r="O1895" s="734" t="s">
        <v>13614</v>
      </c>
      <c r="P1895" s="734"/>
      <c r="Q1895" s="727"/>
      <c r="R1895" s="736">
        <v>86350</v>
      </c>
      <c r="S1895" s="734" t="s">
        <v>13615</v>
      </c>
      <c r="T1895" s="728" t="s">
        <v>2084</v>
      </c>
      <c r="U1895" s="737" t="s">
        <v>13616</v>
      </c>
      <c r="V1895" s="727"/>
      <c r="W1895" s="727"/>
      <c r="X1895" s="727"/>
      <c r="Y1895" s="727"/>
      <c r="Z1895" s="734" t="s">
        <v>13617</v>
      </c>
      <c r="AA1895" s="727"/>
      <c r="AB1895" s="734" t="s">
        <v>10977</v>
      </c>
      <c r="AC1895" s="734"/>
      <c r="AD1895" s="734">
        <v>86350</v>
      </c>
      <c r="AE1895" s="734" t="s">
        <v>13615</v>
      </c>
      <c r="AF1895" s="734" t="s">
        <v>13617</v>
      </c>
      <c r="AG1895" s="727"/>
      <c r="AH1895" s="727"/>
      <c r="AI1895" s="727"/>
      <c r="AJ1895" s="727"/>
      <c r="AK1895" s="727"/>
      <c r="AL1895" s="727"/>
      <c r="AM1895" s="738"/>
      <c r="AN1895" s="738"/>
      <c r="AO1895" s="739"/>
      <c r="AP1895" s="691" t="s">
        <v>734</v>
      </c>
      <c r="AQ1895" s="781" t="s">
        <v>734</v>
      </c>
      <c r="AR1895" s="742" t="s">
        <v>748</v>
      </c>
      <c r="AS1895" s="781" t="s">
        <v>13610</v>
      </c>
      <c r="AT1895" s="781"/>
      <c r="AU1895" s="743">
        <v>43462</v>
      </c>
      <c r="AV1895" s="743">
        <v>45287</v>
      </c>
      <c r="AW1895" s="744">
        <v>86</v>
      </c>
      <c r="AX1895" s="940">
        <v>43462</v>
      </c>
      <c r="AY1895" s="781" t="s">
        <v>13611</v>
      </c>
      <c r="AZ1895" s="940" t="s">
        <v>9942</v>
      </c>
      <c r="BA1895" s="727"/>
      <c r="BB1895" s="727"/>
      <c r="BC1895" s="734"/>
      <c r="BD1895" s="734"/>
      <c r="BE1895" s="845" t="s">
        <v>3176</v>
      </c>
      <c r="BF1895" s="723" t="s">
        <v>738</v>
      </c>
      <c r="BG1895" s="746" t="s">
        <v>737</v>
      </c>
      <c r="BH1895" s="746"/>
      <c r="BI1895" s="747"/>
    </row>
    <row r="1896" spans="1:61" ht="40.15" customHeight="1">
      <c r="A1896" s="879">
        <v>860007129</v>
      </c>
      <c r="B1896" s="880">
        <v>86</v>
      </c>
      <c r="C1896" s="727" t="s">
        <v>1358</v>
      </c>
      <c r="D1896" s="727"/>
      <c r="E1896" s="728" t="s">
        <v>714</v>
      </c>
      <c r="F1896" s="728"/>
      <c r="G1896" s="727" t="s">
        <v>747</v>
      </c>
      <c r="H1896" s="727" t="s">
        <v>748</v>
      </c>
      <c r="I1896" s="730">
        <v>500</v>
      </c>
      <c r="J1896" s="727" t="s">
        <v>749</v>
      </c>
      <c r="K1896" s="881" t="s">
        <v>13618</v>
      </c>
      <c r="L1896" s="945">
        <v>860007079</v>
      </c>
      <c r="M1896" s="733" t="s">
        <v>13619</v>
      </c>
      <c r="N1896" s="769" t="s">
        <v>12823</v>
      </c>
      <c r="O1896" s="734" t="s">
        <v>13620</v>
      </c>
      <c r="P1896" s="734"/>
      <c r="Q1896" s="727"/>
      <c r="R1896" s="736">
        <v>86000</v>
      </c>
      <c r="S1896" s="734" t="s">
        <v>1397</v>
      </c>
      <c r="T1896" s="728" t="s">
        <v>2084</v>
      </c>
      <c r="U1896" s="737" t="s">
        <v>13621</v>
      </c>
      <c r="V1896" s="727"/>
      <c r="W1896" s="727"/>
      <c r="X1896" s="727"/>
      <c r="Y1896" s="727" t="s">
        <v>727</v>
      </c>
      <c r="Z1896" s="734" t="s">
        <v>13622</v>
      </c>
      <c r="AA1896" s="727"/>
      <c r="AB1896" s="734" t="s">
        <v>13620</v>
      </c>
      <c r="AC1896" s="734"/>
      <c r="AD1896" s="734">
        <v>86000</v>
      </c>
      <c r="AE1896" s="734" t="s">
        <v>1397</v>
      </c>
      <c r="AF1896" s="734"/>
      <c r="AG1896" s="727"/>
      <c r="AH1896" s="727"/>
      <c r="AI1896" s="727"/>
      <c r="AJ1896" s="727"/>
      <c r="AK1896" s="727"/>
      <c r="AL1896" s="727"/>
      <c r="AM1896" s="738"/>
      <c r="AN1896" s="738"/>
      <c r="AO1896" s="739"/>
      <c r="AP1896" s="691" t="s">
        <v>734</v>
      </c>
      <c r="AQ1896" s="789" t="s">
        <v>737</v>
      </c>
      <c r="AR1896" s="691"/>
      <c r="AS1896" s="789"/>
      <c r="AT1896" s="789"/>
      <c r="AU1896" s="765" t="s">
        <v>763</v>
      </c>
      <c r="AV1896" s="765" t="s">
        <v>763</v>
      </c>
      <c r="AW1896" s="766" t="s">
        <v>763</v>
      </c>
      <c r="AX1896" s="941"/>
      <c r="AY1896" s="789"/>
      <c r="AZ1896" s="789"/>
      <c r="BA1896" s="727"/>
      <c r="BB1896" s="727"/>
      <c r="BC1896" s="734"/>
      <c r="BD1896" s="734"/>
      <c r="BE1896" s="845" t="s">
        <v>3176</v>
      </c>
      <c r="BF1896" s="723" t="s">
        <v>738</v>
      </c>
      <c r="BG1896" s="746" t="s">
        <v>737</v>
      </c>
      <c r="BH1896" s="746"/>
      <c r="BI1896" s="747"/>
    </row>
    <row r="1897" spans="1:61" ht="40.15" customHeight="1">
      <c r="A1897" s="879">
        <v>860010479</v>
      </c>
      <c r="B1897" s="880">
        <v>86</v>
      </c>
      <c r="C1897" s="727" t="s">
        <v>1358</v>
      </c>
      <c r="D1897" s="727"/>
      <c r="E1897" s="728" t="s">
        <v>714</v>
      </c>
      <c r="F1897" s="728"/>
      <c r="G1897" s="727" t="s">
        <v>747</v>
      </c>
      <c r="H1897" s="727" t="s">
        <v>748</v>
      </c>
      <c r="I1897" s="730">
        <v>500</v>
      </c>
      <c r="J1897" s="727" t="s">
        <v>749</v>
      </c>
      <c r="K1897" s="881" t="s">
        <v>13623</v>
      </c>
      <c r="L1897" s="945">
        <v>860010438</v>
      </c>
      <c r="M1897" s="733" t="s">
        <v>13624</v>
      </c>
      <c r="N1897" s="769" t="s">
        <v>12823</v>
      </c>
      <c r="O1897" s="734" t="s">
        <v>13625</v>
      </c>
      <c r="P1897" s="734"/>
      <c r="Q1897" s="727"/>
      <c r="R1897" s="736">
        <v>86240</v>
      </c>
      <c r="S1897" s="734" t="s">
        <v>13626</v>
      </c>
      <c r="T1897" s="728" t="s">
        <v>2084</v>
      </c>
      <c r="U1897" s="737" t="s">
        <v>13627</v>
      </c>
      <c r="V1897" s="727"/>
      <c r="W1897" s="727"/>
      <c r="X1897" s="727"/>
      <c r="Y1897" s="727"/>
      <c r="Z1897" s="734" t="s">
        <v>13628</v>
      </c>
      <c r="AA1897" s="727"/>
      <c r="AB1897" s="734" t="s">
        <v>13629</v>
      </c>
      <c r="AC1897" s="734"/>
      <c r="AD1897" s="734">
        <v>86240</v>
      </c>
      <c r="AE1897" s="734" t="s">
        <v>13626</v>
      </c>
      <c r="AF1897" s="734" t="s">
        <v>13628</v>
      </c>
      <c r="AG1897" s="727"/>
      <c r="AH1897" s="727"/>
      <c r="AI1897" s="727"/>
      <c r="AJ1897" s="727"/>
      <c r="AK1897" s="727"/>
      <c r="AL1897" s="727"/>
      <c r="AM1897" s="738"/>
      <c r="AN1897" s="738"/>
      <c r="AO1897" s="739"/>
      <c r="AP1897" s="691" t="s">
        <v>734</v>
      </c>
      <c r="AQ1897" s="781" t="s">
        <v>734</v>
      </c>
      <c r="AR1897" s="742" t="s">
        <v>748</v>
      </c>
      <c r="AS1897" s="781" t="s">
        <v>13610</v>
      </c>
      <c r="AT1897" s="781"/>
      <c r="AU1897" s="743">
        <v>43462</v>
      </c>
      <c r="AV1897" s="743">
        <v>45287</v>
      </c>
      <c r="AW1897" s="744">
        <v>86</v>
      </c>
      <c r="AX1897" s="940">
        <v>43462</v>
      </c>
      <c r="AY1897" s="781" t="s">
        <v>13611</v>
      </c>
      <c r="AZ1897" s="940" t="s">
        <v>9942</v>
      </c>
      <c r="BA1897" s="727"/>
      <c r="BB1897" s="727"/>
      <c r="BC1897" s="734"/>
      <c r="BD1897" s="734"/>
      <c r="BE1897" s="845" t="s">
        <v>3176</v>
      </c>
      <c r="BF1897" s="723" t="s">
        <v>738</v>
      </c>
      <c r="BG1897" s="746" t="s">
        <v>737</v>
      </c>
      <c r="BH1897" s="746"/>
      <c r="BI1897" s="747"/>
    </row>
    <row r="1898" spans="1:61" ht="22.5" customHeight="1">
      <c r="A1898" s="879">
        <v>860789726</v>
      </c>
      <c r="B1898" s="880">
        <v>86</v>
      </c>
      <c r="C1898" s="727" t="s">
        <v>1358</v>
      </c>
      <c r="D1898" s="727"/>
      <c r="E1898" s="728" t="s">
        <v>714</v>
      </c>
      <c r="F1898" s="728"/>
      <c r="G1898" s="727" t="s">
        <v>747</v>
      </c>
      <c r="H1898" s="727" t="s">
        <v>748</v>
      </c>
      <c r="I1898" s="730">
        <v>500</v>
      </c>
      <c r="J1898" s="727" t="s">
        <v>749</v>
      </c>
      <c r="K1898" s="881" t="s">
        <v>13630</v>
      </c>
      <c r="L1898" s="945">
        <v>860012707</v>
      </c>
      <c r="M1898" s="733" t="s">
        <v>13631</v>
      </c>
      <c r="N1898" s="769" t="s">
        <v>12823</v>
      </c>
      <c r="O1898" s="734" t="s">
        <v>13632</v>
      </c>
      <c r="P1898" s="734"/>
      <c r="Q1898" s="727"/>
      <c r="R1898" s="736">
        <v>86360</v>
      </c>
      <c r="S1898" s="734" t="s">
        <v>13633</v>
      </c>
      <c r="T1898" s="728" t="s">
        <v>2084</v>
      </c>
      <c r="U1898" s="737" t="s">
        <v>13634</v>
      </c>
      <c r="V1898" s="727" t="s">
        <v>724</v>
      </c>
      <c r="W1898" s="727"/>
      <c r="X1898" s="727"/>
      <c r="Y1898" s="727" t="s">
        <v>727</v>
      </c>
      <c r="Z1898" s="734" t="s">
        <v>13635</v>
      </c>
      <c r="AA1898" s="727"/>
      <c r="AB1898" s="734" t="s">
        <v>13632</v>
      </c>
      <c r="AC1898" s="734"/>
      <c r="AD1898" s="734">
        <v>86360</v>
      </c>
      <c r="AE1898" s="734" t="s">
        <v>13633</v>
      </c>
      <c r="AF1898" s="734"/>
      <c r="AG1898" s="727"/>
      <c r="AH1898" s="727"/>
      <c r="AI1898" s="727"/>
      <c r="AJ1898" s="727"/>
      <c r="AK1898" s="727"/>
      <c r="AL1898" s="727"/>
      <c r="AM1898" s="738"/>
      <c r="AN1898" s="738"/>
      <c r="AO1898" s="739"/>
      <c r="AP1898" s="691" t="s">
        <v>734</v>
      </c>
      <c r="AQ1898" s="781" t="s">
        <v>734</v>
      </c>
      <c r="AR1898" s="742" t="s">
        <v>748</v>
      </c>
      <c r="AS1898" s="781" t="s">
        <v>13610</v>
      </c>
      <c r="AT1898" s="781"/>
      <c r="AU1898" s="743">
        <v>43462</v>
      </c>
      <c r="AV1898" s="743">
        <v>45287</v>
      </c>
      <c r="AW1898" s="744">
        <v>86</v>
      </c>
      <c r="AX1898" s="940">
        <v>43462</v>
      </c>
      <c r="AY1898" s="781" t="s">
        <v>13611</v>
      </c>
      <c r="AZ1898" s="940" t="s">
        <v>9942</v>
      </c>
      <c r="BA1898" s="727"/>
      <c r="BB1898" s="727"/>
      <c r="BC1898" s="734"/>
      <c r="BD1898" s="734"/>
      <c r="BE1898" s="845" t="s">
        <v>3176</v>
      </c>
      <c r="BF1898" s="723" t="s">
        <v>738</v>
      </c>
      <c r="BG1898" s="746" t="s">
        <v>737</v>
      </c>
      <c r="BH1898" s="746"/>
      <c r="BI1898" s="747"/>
    </row>
    <row r="1899" spans="1:61" ht="59.25" customHeight="1">
      <c r="A1899" s="879">
        <v>860789320</v>
      </c>
      <c r="B1899" s="880">
        <v>86</v>
      </c>
      <c r="C1899" s="727" t="s">
        <v>1358</v>
      </c>
      <c r="D1899" s="727"/>
      <c r="E1899" s="728" t="s">
        <v>714</v>
      </c>
      <c r="F1899" s="728"/>
      <c r="G1899" s="727" t="s">
        <v>747</v>
      </c>
      <c r="H1899" s="727" t="s">
        <v>748</v>
      </c>
      <c r="I1899" s="730">
        <v>500</v>
      </c>
      <c r="J1899" s="727" t="s">
        <v>749</v>
      </c>
      <c r="K1899" s="881" t="s">
        <v>6702</v>
      </c>
      <c r="L1899" s="945">
        <v>860012715</v>
      </c>
      <c r="M1899" s="733" t="s">
        <v>13636</v>
      </c>
      <c r="N1899" s="769" t="s">
        <v>12823</v>
      </c>
      <c r="O1899" s="734" t="s">
        <v>13637</v>
      </c>
      <c r="P1899" s="734"/>
      <c r="Q1899" s="727"/>
      <c r="R1899" s="736">
        <v>86320</v>
      </c>
      <c r="S1899" s="734" t="s">
        <v>13638</v>
      </c>
      <c r="T1899" s="728" t="s">
        <v>2084</v>
      </c>
      <c r="U1899" s="737" t="s">
        <v>13639</v>
      </c>
      <c r="V1899" s="727" t="s">
        <v>724</v>
      </c>
      <c r="W1899" s="727" t="s">
        <v>13640</v>
      </c>
      <c r="X1899" s="727"/>
      <c r="Y1899" s="727" t="s">
        <v>727</v>
      </c>
      <c r="Z1899" s="734" t="s">
        <v>13641</v>
      </c>
      <c r="AA1899" s="727"/>
      <c r="AB1899" s="734" t="s">
        <v>13642</v>
      </c>
      <c r="AC1899" s="734"/>
      <c r="AD1899" s="734">
        <v>86320</v>
      </c>
      <c r="AE1899" s="734" t="s">
        <v>13638</v>
      </c>
      <c r="AF1899" s="734"/>
      <c r="AG1899" s="727"/>
      <c r="AH1899" s="727"/>
      <c r="AI1899" s="727"/>
      <c r="AJ1899" s="727"/>
      <c r="AK1899" s="727"/>
      <c r="AL1899" s="727"/>
      <c r="AM1899" s="738"/>
      <c r="AN1899" s="738"/>
      <c r="AO1899" s="739"/>
      <c r="AP1899" s="691" t="s">
        <v>734</v>
      </c>
      <c r="AQ1899" s="781" t="s">
        <v>734</v>
      </c>
      <c r="AR1899" s="742" t="s">
        <v>748</v>
      </c>
      <c r="AS1899" s="781" t="s">
        <v>13610</v>
      </c>
      <c r="AT1899" s="781"/>
      <c r="AU1899" s="743">
        <v>43462</v>
      </c>
      <c r="AV1899" s="743">
        <v>45287</v>
      </c>
      <c r="AW1899" s="744">
        <v>86</v>
      </c>
      <c r="AX1899" s="940">
        <v>43462</v>
      </c>
      <c r="AY1899" s="781" t="s">
        <v>13611</v>
      </c>
      <c r="AZ1899" s="940" t="s">
        <v>9942</v>
      </c>
      <c r="BA1899" s="727"/>
      <c r="BB1899" s="727"/>
      <c r="BC1899" s="734"/>
      <c r="BD1899" s="734"/>
      <c r="BE1899" s="845" t="s">
        <v>3176</v>
      </c>
      <c r="BF1899" s="723" t="s">
        <v>738</v>
      </c>
      <c r="BG1899" s="746" t="s">
        <v>737</v>
      </c>
      <c r="BH1899" s="746"/>
      <c r="BI1899" s="747"/>
    </row>
    <row r="1900" spans="1:61" ht="31.5" customHeight="1">
      <c r="A1900" s="1135"/>
    </row>
    <row r="1901" spans="1:61" ht="21" customHeight="1">
      <c r="A1901" s="1135"/>
      <c r="U1901" s="1152"/>
    </row>
    <row r="1902" spans="1:61" ht="51.75" customHeight="1">
      <c r="M1902"/>
      <c r="N1902" s="1154"/>
      <c r="U1902" s="1152"/>
      <c r="V1902" s="1155"/>
      <c r="AU1902" s="1156"/>
      <c r="AV1902" s="1156"/>
    </row>
    <row r="1903" spans="1:61" hidden="1">
      <c r="F1903" s="1138"/>
      <c r="AA1903" s="1137"/>
      <c r="AT1903" s="1150"/>
      <c r="BB1903" s="943"/>
    </row>
    <row r="1904" spans="1:61" hidden="1">
      <c r="F1904" s="1138"/>
      <c r="AA1904" s="1137"/>
      <c r="AT1904" s="1150"/>
      <c r="BB1904" s="943"/>
    </row>
    <row r="1905" spans="1:54" hidden="1">
      <c r="F1905" s="1138"/>
      <c r="AA1905" s="1137"/>
      <c r="AT1905" s="1150"/>
      <c r="BB1905" s="943"/>
    </row>
    <row r="1906" spans="1:54" hidden="1">
      <c r="F1906" s="1138"/>
      <c r="AA1906" s="1137"/>
      <c r="AT1906" s="1150"/>
      <c r="BB1906" s="943"/>
    </row>
    <row r="1907" spans="1:54" hidden="1">
      <c r="A1907" s="1157"/>
      <c r="F1907" s="1138"/>
      <c r="AA1907" s="1137"/>
      <c r="AT1907" s="1150"/>
      <c r="BB1907" s="943"/>
    </row>
    <row r="1908" spans="1:54" hidden="1">
      <c r="F1908" s="1138"/>
      <c r="K1908" s="1158"/>
      <c r="AA1908" s="1137"/>
      <c r="AT1908" s="1150"/>
      <c r="BB1908" s="943"/>
    </row>
    <row r="1909" spans="1:54" hidden="1">
      <c r="F1909" s="1138"/>
      <c r="AA1909" s="1137"/>
      <c r="AT1909" s="1150"/>
      <c r="BB1909" s="943"/>
    </row>
    <row r="1910" spans="1:54" hidden="1">
      <c r="F1910" s="1138"/>
      <c r="AA1910" s="1137"/>
      <c r="AT1910" s="1150"/>
      <c r="BB1910" s="943"/>
    </row>
    <row r="1911" spans="1:54" hidden="1">
      <c r="F1911" s="1138"/>
      <c r="AA1911" s="1137"/>
      <c r="AT1911" s="1150"/>
      <c r="BB1911" s="943"/>
    </row>
    <row r="1912" spans="1:54" hidden="1">
      <c r="F1912" s="1138"/>
      <c r="AA1912" s="1137"/>
      <c r="AT1912" s="1150"/>
      <c r="BB1912" s="943"/>
    </row>
    <row r="1913" spans="1:54" hidden="1">
      <c r="F1913" s="1138"/>
      <c r="AA1913" s="1137"/>
      <c r="AT1913" s="1150"/>
      <c r="BB1913" s="943"/>
    </row>
    <row r="1914" spans="1:54" hidden="1">
      <c r="F1914" s="1138"/>
      <c r="AA1914" s="1137"/>
      <c r="AT1914" s="1150"/>
      <c r="BB1914" s="943"/>
    </row>
    <row r="1915" spans="1:54" hidden="1">
      <c r="F1915" s="1138"/>
      <c r="AA1915" s="1137"/>
      <c r="AT1915" s="1150"/>
      <c r="BB1915" s="943"/>
    </row>
    <row r="1916" spans="1:54" hidden="1">
      <c r="F1916" s="1138"/>
      <c r="AA1916" s="1137"/>
      <c r="AT1916" s="1150"/>
      <c r="BB1916" s="943"/>
    </row>
    <row r="1917" spans="1:54" hidden="1">
      <c r="F1917" s="1138"/>
      <c r="AA1917" s="1137"/>
      <c r="AT1917" s="1150"/>
      <c r="BB1917" s="943"/>
    </row>
    <row r="1918" spans="1:54" hidden="1">
      <c r="F1918" s="1138"/>
      <c r="AA1918" s="1137"/>
      <c r="AT1918" s="1150"/>
      <c r="BB1918" s="943"/>
    </row>
    <row r="1919" spans="1:54" hidden="1">
      <c r="F1919" s="1138"/>
      <c r="AA1919" s="1137"/>
      <c r="AT1919" s="1150"/>
      <c r="BB1919" s="943"/>
    </row>
    <row r="1920" spans="1:54" hidden="1">
      <c r="F1920" s="1138"/>
      <c r="AA1920" s="1137"/>
      <c r="AT1920" s="1150"/>
      <c r="BB1920" s="943"/>
    </row>
    <row r="1921" spans="6:54" hidden="1">
      <c r="F1921" s="1138"/>
      <c r="AA1921" s="1137"/>
      <c r="AT1921" s="1150"/>
      <c r="BB1921" s="943"/>
    </row>
    <row r="1922" spans="6:54" hidden="1">
      <c r="F1922" s="1138"/>
      <c r="AA1922" s="1137"/>
      <c r="AT1922" s="1150"/>
      <c r="BB1922" s="943"/>
    </row>
    <row r="1923" spans="6:54" hidden="1">
      <c r="F1923" s="1138"/>
      <c r="AA1923" s="1137"/>
      <c r="AT1923" s="1150"/>
      <c r="BB1923" s="943"/>
    </row>
    <row r="1924" spans="6:54" hidden="1">
      <c r="F1924" s="1138"/>
      <c r="AA1924" s="1137"/>
      <c r="AT1924" s="1150"/>
      <c r="BB1924" s="943"/>
    </row>
    <row r="1925" spans="6:54" hidden="1">
      <c r="F1925" s="1138"/>
      <c r="AA1925" s="1137"/>
      <c r="AT1925" s="1150"/>
      <c r="BB1925" s="943"/>
    </row>
    <row r="1926" spans="6:54" hidden="1">
      <c r="F1926" s="1138"/>
      <c r="AA1926" s="1137"/>
      <c r="AT1926" s="1150"/>
      <c r="BB1926" s="943"/>
    </row>
    <row r="1927" spans="6:54" hidden="1">
      <c r="F1927" s="1138"/>
      <c r="AA1927" s="1137"/>
      <c r="AT1927" s="1150"/>
      <c r="BB1927" s="943"/>
    </row>
    <row r="1928" spans="6:54">
      <c r="AE1928" s="1159"/>
    </row>
  </sheetData>
  <dataValidations count="12">
    <dataValidation type="list" allowBlank="1" showInputMessage="1" showErrorMessage="1" sqref="B1365:B1388" xr:uid="{70868EE2-390C-4DCF-A45A-C667AA9949C5}">
      <formula1>"16,17,19,23,24,33,40, 47, 64,79,86,87"</formula1>
    </dataValidation>
    <dataValidation type="list" allowBlank="1" showInputMessage="1" showErrorMessage="1" sqref="AQ1154:AQ1157" xr:uid="{2D5EB4E7-8EFB-401B-A55C-30C6DD2DB726}">
      <formula1>"OUI,NON,OUI mais pas DGC"</formula1>
    </dataValidation>
    <dataValidation type="list" allowBlank="1" showInputMessage="1" showErrorMessage="1" sqref="AQ2:AQ12 AQ15:AQ1153 AQ1158:AQ1048576" xr:uid="{B285D1DB-480A-450E-9941-70341793E6CE}">
      <formula1>"OUI,NON"</formula1>
    </dataValidation>
    <dataValidation type="list" allowBlank="1" showInputMessage="1" showErrorMessage="1" sqref="AR2:AR12 AR15:AR1029 AR1031:AR1048576" xr:uid="{93BBEF42-8780-4C89-89C1-438CF80031E5}">
      <formula1>"PA,PH,PDS,SSIAD,PA-PH,PA-SSIAD,PA-PDS,PA-PH-SSIAD,PA-PH-PDS,PA-PH-SSIAD-PDS,PH-SSIAD,PH-PDS,SUPRA PA,SUPRA PH,SUPRA SSIAD,SUPRA PDS,SUPRA PA-SSIAD,SUPRA PA-PDS,SUPRA PH-SSIAD,SUPRA PH-PDS,SUPRA PA-PH,SUPRA PA-PH-SSIAD,SUPRA PA-PH-PDS,SUPRA PA-PH-SSIAD-PDS"</formula1>
    </dataValidation>
    <dataValidation type="list" allowBlank="1" showInputMessage="1" showErrorMessage="1" sqref="AT1370:AT1371 AT1470:AT1478 AT1368" xr:uid="{825A565A-15D8-454B-A601-AE4C5F914E1F}">
      <formula1>CPOM</formula1>
    </dataValidation>
    <dataValidation operator="equal" allowBlank="1" showInputMessage="1" showErrorMessage="1" errorTitle="Erreur saisie FINESS" error="Le n° FINESS est constitué de 9 caractéres" sqref="M629 L434 M627 M1119:M1121 M619 M571:M584 M641 M516:M519 M3 M16 M675 M502 AB502:AF502 AC1573 L448 M534:M549 M521:M532 M567:M569 M551:M559 AC505:AC518 AF503:AF515" xr:uid="{AC1E6873-9425-4506-AF32-7D9E14FD8073}"/>
    <dataValidation type="textLength" operator="equal" allowBlank="1" showInputMessage="1" showErrorMessage="1" errorTitle="Erreur format FINESS" error="Le n° FINESS est constitué de 9 caractéres" sqref="A1365:A1366 A1369:A1388" xr:uid="{D75F27C3-2284-4F88-BB83-89780EF7620E}">
      <formula1>9</formula1>
    </dataValidation>
    <dataValidation allowBlank="1" showInputMessage="1" showErrorMessage="1" errorTitle="Erreur Code Département" error="Merci de faire un choix dans le menu déroulant" sqref="P1900:P1048576 P1765 P1:P3 P6:P12 O705 H1907:I1048576 H1:H12 I1 I1900:I1901 O674 P15:P282 P284:P426 H15:H426 P428:P900 H428:H1901" xr:uid="{D286D61D-BBBD-4A0F-9A0E-4B3821434ED2}"/>
    <dataValidation allowBlank="1" showInputMessage="1" showErrorMessage="1" errorTitle="Erreur Option Tarifaire" error="Merci de faire un choix dans le menu déroulant" sqref="AT495:AT496 AX1835:AX1841 AT1886 AT535 AX1833 AZ1835:AZ1841 AS1833 AS1835:AS1841 AZ1833" xr:uid="{455A2542-C9DF-410F-8ACD-A107186F2B8F}"/>
    <dataValidation type="list" allowBlank="1" showInputMessage="1" showErrorMessage="1" errorTitle="Erreur Code Département" error="Merci de faire un choix dans le menu déroulant" sqref="B1090:B1119 B415:B426 B486:B494 B406:B412 B465:B478 B481:B483 B901:B907 B943:B955 B1029:B1086 B911:B941 B1164:B1227 B1680:B1706 B1779 B1782:B1786 B1788:B1794 B1121:B1160 B389:B404 B958:B1026 B428:B463 B1229:B1313 B1315:B1364 B1709:B1777" xr:uid="{EAE3C423-CB7C-4E4D-895B-7A3688C748C6}">
      <formula1>NUM_DEPT</formula1>
    </dataValidation>
    <dataValidation type="textLength" operator="equal" allowBlank="1" showInputMessage="1" showErrorMessage="1" errorTitle="Erreur saisie FINESS" error="Le n° FINESS est constitué de 9 caractéres" sqref="AN508 L827 AB248:AF250 L449:L463 AB604:AF606 AC503:AC504 M418:M419 A985 M503:M512 M604:M606 L486:L494 L501:L512 M501 AB501:AF501 L435:L447 AB503:AB512 L483:L484 AD503:AE512 L420:L426 L389:L404 L465:L481 L406:L417 L428:L433 AD514:AE515 L514:L515" xr:uid="{7AFB1343-860C-4C7F-AD42-BB0C09F0CC47}">
      <formula1>9</formula1>
    </dataValidation>
    <dataValidation type="textLength" operator="equal" showInputMessage="1" showErrorMessage="1" errorTitle="Erreur saisie FINESS" error="Le n° FINESS est constitué de 9 caractéres" sqref="A1833:A1841 A1816:A1820 A501:A512 A901:A984 A986:A1026 A405:A426 A389:A403 A428:A494 A514:A515 A1029:A1364 A1680:A1794 A1859:A1861" xr:uid="{964B3CB6-3A10-413C-9134-DF328784AEF1}">
      <formula1>9</formula1>
    </dataValidation>
  </dataValidations>
  <hyperlinks>
    <hyperlink ref="U610" r:id="rId1" xr:uid="{2AFBF0DA-A5CF-4992-970A-3B6701A1A370}"/>
    <hyperlink ref="U1399" r:id="rId2" xr:uid="{2736F2CF-F17C-4333-B0EB-F6471C14F1DB}"/>
    <hyperlink ref="U925" r:id="rId3" xr:uid="{0BA1F0D7-8B05-46CF-843D-B186DEB39A8E}"/>
    <hyperlink ref="U1375" r:id="rId4" xr:uid="{D7311906-D273-451F-B42E-A7EB4FE39132}"/>
    <hyperlink ref="AK1773" r:id="rId5" xr:uid="{DAB45972-99D9-499C-8635-0E69D2B6FAD2}"/>
    <hyperlink ref="AK1772" r:id="rId6" xr:uid="{9EE57359-553B-4051-8DF5-96DDD605924F}"/>
    <hyperlink ref="AK1771" r:id="rId7" xr:uid="{7E68DAA9-EBB5-4D2B-BA65-40FAD1C7D596}"/>
    <hyperlink ref="U1796" r:id="rId8" xr:uid="{BA5E106C-D84D-4FFF-A38A-0F6AE9EA08C6}"/>
    <hyperlink ref="U491" r:id="rId9" xr:uid="{D55CD03C-02CB-4BF3-B345-366B7894817B}"/>
    <hyperlink ref="U490" r:id="rId10" xr:uid="{6D33E406-F94C-4C04-9A78-0C1AD84B7AEE}"/>
    <hyperlink ref="U1116" r:id="rId11" xr:uid="{45DA656C-08AE-4BF6-AB4A-A991A613A0E4}"/>
    <hyperlink ref="U497" r:id="rId12" xr:uid="{1E125681-67ED-48E9-A4CF-B5A60949ACAA}"/>
    <hyperlink ref="U913" r:id="rId13" xr:uid="{C45DD33B-BED5-4680-AE76-986DE308F599}"/>
    <hyperlink ref="U861" r:id="rId14" xr:uid="{76130186-9203-4EC4-83F3-42CDEE1AF7AD}"/>
    <hyperlink ref="U1223" r:id="rId15" xr:uid="{51DAFB4D-391A-415F-BBF3-67FD54BDBF92}"/>
    <hyperlink ref="U1005" r:id="rId16" display="pierre.bourdeau@chu-bordeaux.fr;vincent-nicolas.delpech@chu-bordeaux.fr;elodie.laplanche@chu-bordeaux.fr;direction.generale@chu-bordeaux.fr;julie.cauhape@chu-bordeaux.fr;daf-budget@chu-bordeaux.fr;elodie.couaillier@chu-bordeaux.fr;myriam.caucase@chu-bordeaux.fr;audrey.kuras@chu-bordeaux.fr" xr:uid="{447562E7-3872-40E0-B95B-4108D0F3CABE}"/>
    <hyperlink ref="U642" r:id="rId17" xr:uid="{F1C5DA40-1E19-4748-9029-74875A936290}"/>
    <hyperlink ref="U254" r:id="rId18" display="fabienne.effie@alprado.fr;henri.litas@alprado.fr;olivier.lesca@alprado.fr;florence.lamarque@alprado.fr" xr:uid="{F3E5C032-9D73-4B6E-912F-97BB2BAED601}"/>
    <hyperlink ref="U256" r:id="rId19" display="fabienne.effie@alprado.fr;henri.litas@alprado.fr;olivier.lesca@alprado.fr;florence.lamarque@alprado.fr" xr:uid="{83DF08BC-06B1-4445-A475-BAE839990F72}"/>
    <hyperlink ref="U253" r:id="rId20" display="ltrevisan.dame@alprado.fr;imp.tujean@alprado.fr;tujean.dir@alprado.fr;henri.litas@alprado.fr;olivier.lesca@alprado.fr;florence.lamarque@alprado.fr" xr:uid="{D0456457-EEAE-4F02-8DB6-2C380FE611C4}"/>
    <hyperlink ref="U255" r:id="rId21" display="ltrevisan.dame@alprado.fr;imp.tujean@alprado.fr;tujean.dir@alprado.fr;henri.litas@alprado.fr;olivier.lesca@alprado.fr;florence.lamarque@alprado.fr" xr:uid="{6837C5F0-7D77-4AE0-AC68-7ED690CD1DAD}"/>
    <hyperlink ref="U252" r:id="rId22" display="dir.chateausauvage@alprado.fr;lwinter.chsauvage@alprado.fr;henri.litas@alprado.fr;olivier.lesca@alprado.fr;florence.lamarque@alprado.fr" xr:uid="{9DF40164-59EA-4EC0-A11D-65B0B35FF2E0}"/>
    <hyperlink ref="U257" r:id="rId23" display="christine.granier@alprado.fr;secretariat.rbloy@alprado.fr;henri.litas@alprado.fr;olivier.lesca@alprado.fr;florence.lamarque@alprado.fr" xr:uid="{36B2F11E-CFC5-4C34-A530-980F38655428}"/>
    <hyperlink ref="U16" r:id="rId24" xr:uid="{CEAE28F2-BF84-40B8-BF98-377E47092A69}"/>
    <hyperlink ref="U1098" r:id="rId25" xr:uid="{400D3496-6F33-43C8-ADA1-83F2C9570329}"/>
    <hyperlink ref="U1112" r:id="rId26" xr:uid="{5FAC70B3-E622-4BD4-873F-9749FF6FA7AB}"/>
    <hyperlink ref="U1110" r:id="rId27" xr:uid="{C664BE7C-C00E-4EBB-AE49-50BB5561B169}"/>
    <hyperlink ref="U1109" r:id="rId28" xr:uid="{D052AB51-5AC6-4A36-90F2-3FD94321EFBD}"/>
    <hyperlink ref="U1108" r:id="rId29" xr:uid="{A91D1768-8B4F-446E-823B-D00A70E2B1DD}"/>
    <hyperlink ref="U1107" r:id="rId30" xr:uid="{5D7EEBCF-AD3D-42F0-96B1-4881846628FE}"/>
    <hyperlink ref="U1106" r:id="rId31" xr:uid="{ADD844D9-FD72-4E08-B34F-173FF7784895}"/>
    <hyperlink ref="U1104" r:id="rId32" xr:uid="{BA9AF5BA-957F-41A0-845B-DBBF5F3DC25D}"/>
    <hyperlink ref="U1103" r:id="rId33" xr:uid="{EAAA8C05-C405-42E8-8318-CB18CEFC3148}"/>
    <hyperlink ref="U1102" r:id="rId34" xr:uid="{7F3F8954-565B-4B34-B438-F85EEC5E8101}"/>
    <hyperlink ref="U1101" r:id="rId35" xr:uid="{33104E76-1BE6-4180-A5EA-5604717D6FCF}"/>
    <hyperlink ref="U1100" r:id="rId36" xr:uid="{2E335EB9-6BBE-4586-B551-D0D6E07F5123}"/>
    <hyperlink ref="AK1453" r:id="rId37" xr:uid="{791880C7-CBED-42C2-97C3-16FD385263E4}"/>
    <hyperlink ref="U1453" r:id="rId38" xr:uid="{D7C02FE3-5FD5-4FC7-B63C-B4F63DA6643D}"/>
    <hyperlink ref="AK1051" r:id="rId39" xr:uid="{B4C15A15-30A9-4C62-AC2F-A2C4F59FD103}"/>
    <hyperlink ref="U648" r:id="rId40" xr:uid="{31DCF617-98B1-4F7D-9EF8-F8F299282392}"/>
    <hyperlink ref="U721" r:id="rId41" xr:uid="{4E469B74-2CEA-445A-8938-BECF4FF7BF8A}"/>
    <hyperlink ref="U227" r:id="rId42" xr:uid="{406B2FE1-04C6-4BDC-BFBA-84C295AEF55A}"/>
    <hyperlink ref="U1806" r:id="rId43" xr:uid="{3240EC11-28D4-40B0-A8AA-7FFE8E2D67AE}"/>
    <hyperlink ref="U325" r:id="rId44" xr:uid="{1FD4BAFA-E881-4193-A219-0C2ACEE9EF47}"/>
    <hyperlink ref="U1364" r:id="rId45" xr:uid="{CDC661D0-29E8-45C1-A759-615632F46964}"/>
    <hyperlink ref="U1723" r:id="rId46" xr:uid="{E18B5206-D9BF-4F91-8B15-360426D5D076}"/>
    <hyperlink ref="U1724" r:id="rId47" xr:uid="{0C0C67AF-1A8E-49E2-802C-FE6901B54D1F}"/>
    <hyperlink ref="AK1593" r:id="rId48" xr:uid="{544B4709-C267-4EC1-80E9-129F6DC08C43}"/>
    <hyperlink ref="U590" r:id="rId49" xr:uid="{11C9C5B4-BD5C-47F5-9E6C-7106E7817AA9}"/>
    <hyperlink ref="U1308" r:id="rId50" xr:uid="{8A32AA77-D8DD-4E8D-9AFF-6604D50479D4}"/>
    <hyperlink ref="U1053" r:id="rId51" xr:uid="{299E7AF6-726A-4333-AC86-C0FF2F4FAE57}"/>
    <hyperlink ref="U1143" r:id="rId52" xr:uid="{A426AA7C-BD2A-4C1D-ABEA-611F02E8F7AD}"/>
    <hyperlink ref="U924" r:id="rId53" xr:uid="{9B2889E1-D225-45A7-B0A1-A65435B8F7F0}"/>
    <hyperlink ref="U653" r:id="rId54" xr:uid="{4254B469-4FC2-44CD-82D3-7723E7EA8F5A}"/>
    <hyperlink ref="U586" r:id="rId55" xr:uid="{0E35AB28-5920-41B1-8B31-138453AB8A0E}"/>
    <hyperlink ref="U258" r:id="rId56" xr:uid="{42E0B3A1-00B5-4296-A448-38B27AE60A02}"/>
    <hyperlink ref="U251" r:id="rId57" display="dir.mirambelle@alprado.fr;sec.general@alprado.fr;henri.litas@alprado.fr;olivier.lesca@alprado.fr;isabelle.saulnier@alprado.fr;jb.clavery@alprado.fr;florence.lamarque@alprado.fr" xr:uid="{A7B0323F-E475-4094-A7A6-CF6FFD8B0F8A}"/>
    <hyperlink ref="U250" r:id="rId58" display="valbruant.dir.alp@alprado.fr;sec.general@alprado.fr;henri.litas@alprado.fr;olivier.lesca@alprado.fr;moulinvalbruant@alprado.fr;yannick.seguy@alprado.fr;jb.clavery@alprado.fr;florence.lamarque@alprado.fr" xr:uid="{DAB1795B-B47B-4453-A524-2AF64D99B13A}"/>
    <hyperlink ref="U249" r:id="rId59" xr:uid="{579C9E3F-0314-4C60-825E-DE32BA7C5239}"/>
    <hyperlink ref="U650" r:id="rId60" xr:uid="{D932C932-D659-4EA4-9C68-3358D5CA5EA4}"/>
    <hyperlink ref="U1651" r:id="rId61" xr:uid="{66B79FD7-6B80-497E-B214-5BADB1B6B41A}"/>
    <hyperlink ref="U581" r:id="rId62" xr:uid="{82933C54-4A02-4B06-861E-E84AB5EE558D}"/>
    <hyperlink ref="U612" r:id="rId63" xr:uid="{8284C429-E7F4-4DC6-8212-71EE50326697}"/>
    <hyperlink ref="U613" r:id="rId64" xr:uid="{01AF1BE5-2F42-4C4E-B561-E515B80E4844}"/>
    <hyperlink ref="U557" r:id="rId65" xr:uid="{344A805B-3B57-4E70-9A16-C0EB76E40654}"/>
    <hyperlink ref="AK840" r:id="rId66" xr:uid="{84EDB70B-EFD8-4F4F-AE06-C09B47E73B1F}"/>
    <hyperlink ref="AK404" r:id="rId67" xr:uid="{0631DFC1-A651-4184-958F-49B7A720A6D2}"/>
    <hyperlink ref="AK400" r:id="rId68" xr:uid="{037D71E7-9B9F-40CC-AE74-9A49B9A725CC}"/>
    <hyperlink ref="U400" r:id="rId69" xr:uid="{31E09976-C518-4369-B7B1-C3A1A67B4A8C}"/>
    <hyperlink ref="AK406" r:id="rId70" xr:uid="{CA26561E-6796-4F1B-90AB-B8B5A1C01ACE}"/>
    <hyperlink ref="AK405" r:id="rId71" xr:uid="{AA6B0ACC-DE9B-4003-B006-E69406310E56}"/>
    <hyperlink ref="AK402" r:id="rId72" xr:uid="{1EBC4496-2ADA-49B4-96D5-275070405500}"/>
    <hyperlink ref="AK401" r:id="rId73" xr:uid="{474A5625-7E8D-42CD-B8E6-C4D4CC1D7C23}"/>
    <hyperlink ref="AK1422" r:id="rId74" xr:uid="{AB81E48D-6CF3-4127-97D1-978C1A83F269}"/>
    <hyperlink ref="U1422" r:id="rId75" xr:uid="{62C779E3-7563-4ED1-ADBA-2E327FE04919}"/>
    <hyperlink ref="U1398" r:id="rId76" xr:uid="{103B0AF9-979C-4809-8BA2-B2A0982FB6E5}"/>
    <hyperlink ref="U349" r:id="rId77" display="hdenonelle@apeccharente.asso.fr;fjaubert@apeccharente.asso.fr;directiongenerale@apeccharente.asso.fr;rpradeau@apeccharente.asso.fr;kguillaume@apeccharente.asso.fr;mcbenmechernene@apeccharente.asso.fr;vberrylebreton@apeccharente.asso.fr;echalier@apeccharente.asso.fr_x000a__x000a_" xr:uid="{47E43595-A828-44F9-B57C-120546721AE9}"/>
    <hyperlink ref="U348" display="hdenonelle@apeccharente.asso.fr;fjaubert@apeccharente.asso.fr;directiongenerale@apeccharente.asso.fr;rpradeau@apeccharente.asso.fr;kguillaume@apeccharente.asso.fr;mcbenmechernene@apeccharente.asso.fr;vberrylebreton@apeccharente.asso.fr;echalier@apeccharen" xr:uid="{B358A4C0-6ADE-4F16-B3C5-BEA25ACB9E0A}"/>
    <hyperlink ref="U347" r:id="rId78" display="hdenonelle@apeccharente.asso.fr;fjaubert@apeccharente.asso.fr;directiongenerale@apeccharente.asso.fr;rpradeau@apeccharente.asso.fr;kguillaume@apeccharente.asso.fr;mcbenmechernene@apeccharente.asso.fr;vberrylebreton@apeccharente.asso.fr;echalier@apeccharente.asso.fr_x000a_" xr:uid="{47A866AD-2941-435F-A67D-1B118A8180D8}"/>
    <hyperlink ref="U346" display="hdenonelle@apeccharente.asso.fr;fjaubert@apeccharente.asso.fr;directiongenerale@apeccharente.asso.fr;rpradeau@apeccharente.asso.fr;kguillaume@apeccharente.asso.fr;mcbenmechernene@apeccharente.asso.fr;vberrylebreton@apeccharente.asso.fr;sessad@apeccharente" xr:uid="{1996A2CA-FBCC-4F63-803F-A8075AFD9ACA}"/>
    <hyperlink ref="U345" r:id="rId79" xr:uid="{3A3CD9AA-9EA9-46D2-B4E1-A9E39AB93F72}"/>
    <hyperlink ref="U914" r:id="rId80" xr:uid="{FE6559D7-6B6A-4B73-BD7E-319CE950C983}"/>
    <hyperlink ref="U652" r:id="rId81" xr:uid="{911263FB-E463-4F6A-A2EE-F59B8B5D0571}"/>
    <hyperlink ref="U657" r:id="rId82" xr:uid="{A88F7BA1-3C99-48CF-8B0B-EE4CF93EC07C}"/>
    <hyperlink ref="U656" r:id="rId83" xr:uid="{EDDB95E7-29F4-4095-83A9-35705F5CE3DA}"/>
    <hyperlink ref="U1763" r:id="rId84" xr:uid="{B6513129-9903-47BA-9820-F99C5109C094}"/>
    <hyperlink ref="U1762" r:id="rId85" xr:uid="{1AEC6B99-66D9-4614-B4A0-59D93AA25811}"/>
    <hyperlink ref="U1761" r:id="rId86" xr:uid="{4D2B56D6-321B-41EF-9245-F1DD209E530F}"/>
    <hyperlink ref="U1760" r:id="rId87" xr:uid="{FB0C9862-E732-4C3A-9268-7736AE1BC39D}"/>
    <hyperlink ref="U1759" r:id="rId88" xr:uid="{624F4F97-6B82-417E-9605-ACD07DFB51B7}"/>
    <hyperlink ref="U1758" r:id="rId89" xr:uid="{CDBC22F2-8633-4AED-8E01-2FE103F4DCE3}"/>
    <hyperlink ref="U1757" r:id="rId90" xr:uid="{EA4F2E96-CF1C-4A48-8EEE-D86081BE25CC}"/>
    <hyperlink ref="U1756" r:id="rId91" xr:uid="{559CD39A-3CC9-4BB9-86AB-C99916CA4BB9}"/>
    <hyperlink ref="U1052" r:id="rId92" display="ehpad.fursac0@orange.fr" xr:uid="{DF996E0B-03F3-4A56-B541-6167719B805B}"/>
    <hyperlink ref="U515" r:id="rId93" xr:uid="{DED9B5A9-04BB-4EEB-8299-8F40C3508A28}"/>
    <hyperlink ref="U514" r:id="rId94" xr:uid="{A877C55A-CCA7-4BF4-BF86-431F81705002}"/>
    <hyperlink ref="U513" r:id="rId95" xr:uid="{7D9116F5-4ECC-4CED-AEB9-B9E39D14CFD6}"/>
    <hyperlink ref="U512" r:id="rId96" xr:uid="{A872AC2F-E191-4F7C-83B1-F190B955D3B7}"/>
    <hyperlink ref="U511" r:id="rId97" xr:uid="{F236E456-2796-43D4-A323-D1DE30F24FB5}"/>
    <hyperlink ref="U510" r:id="rId98" xr:uid="{87A2FEAD-9BE6-483C-96F3-13BDAF77BCF9}"/>
    <hyperlink ref="U509" r:id="rId99" xr:uid="{71671D3B-866C-4E2F-8869-9670E4B68067}"/>
    <hyperlink ref="U508" r:id="rId100" xr:uid="{0105FF45-0393-4FEC-A3DC-62D00DD734A2}"/>
    <hyperlink ref="U507" r:id="rId101" xr:uid="{6B7F5D4B-9253-4652-B722-3ED4F2FC6B90}"/>
    <hyperlink ref="U506" r:id="rId102" xr:uid="{DCB3DCB8-68C3-478A-913C-0977A32182A4}"/>
    <hyperlink ref="U505" r:id="rId103" xr:uid="{C281E61D-3991-49B5-BE7A-6273036D4FF0}"/>
    <hyperlink ref="U504" r:id="rId104" xr:uid="{A0EA0B7B-11AF-40A3-8465-871A36A00E16}"/>
    <hyperlink ref="U503" r:id="rId105" xr:uid="{DCE05AA9-FA04-43AD-8EAC-348935AF668E}"/>
    <hyperlink ref="U502" r:id="rId106" xr:uid="{C5380605-8574-4A9A-9AC9-AA9077F6F6BA}"/>
    <hyperlink ref="U1166" r:id="rId107" xr:uid="{682131A8-9EB6-4045-A499-9800957E2F20}"/>
    <hyperlink ref="U304" r:id="rId108" xr:uid="{4C9ACABF-1EB6-4E00-BA20-0168301B01F6}"/>
    <hyperlink ref="U1535" r:id="rId109" xr:uid="{B762CDB0-D4FC-4EFE-AB9B-C840411A78A6}"/>
    <hyperlink ref="U516" r:id="rId110" xr:uid="{8B0F7A3D-151E-486F-BF66-7827E41C4CD5}"/>
    <hyperlink ref="U706" r:id="rId111" display="residence.oihana@gmail.com;direction.oihana@wanadoo.fr;oihana.direction@outlook.fr;residence.oihana@outlook.fr" xr:uid="{DFBCC019-E3E4-46D0-8EB9-0317AD0AE99F}"/>
    <hyperlink ref="U725" r:id="rId112" xr:uid="{124D5477-75C0-475E-BBB4-9A6440271009}"/>
    <hyperlink ref="U464" r:id="rId113" xr:uid="{EB8ED7A6-BD04-415F-AABF-2A559F167D0B}"/>
    <hyperlink ref="AK1881" r:id="rId114" xr:uid="{45916393-39F7-4937-B688-B91A7D88A9A8}"/>
    <hyperlink ref="U1881" r:id="rId115" xr:uid="{C483CED1-941E-49B8-BDA7-21C96C704BE0}"/>
    <hyperlink ref="U1867" r:id="rId116" xr:uid="{EC2F3AD2-B927-42E3-9174-9849A68F8BF6}"/>
    <hyperlink ref="U1850" r:id="rId117" xr:uid="{7BA1702D-03F1-4C2C-836B-6FF65BE360DA}"/>
    <hyperlink ref="U1537" r:id="rId118" xr:uid="{DDE3D21D-EBDC-4DA6-B37D-CC846DF1089F}"/>
    <hyperlink ref="U1767" r:id="rId119" xr:uid="{AE5AFE3E-7ED4-4789-9715-4A1069B535CB}"/>
    <hyperlink ref="U1726" r:id="rId120" xr:uid="{64210628-33EE-4D95-85A0-DF043AAF8516}"/>
    <hyperlink ref="U1725" r:id="rId121" xr:uid="{4A2312EE-D5A0-402E-935E-120795ED2A36}"/>
    <hyperlink ref="U1592" r:id="rId122" xr:uid="{7920EFF1-F248-4D7C-B9C4-16C13876E6B9}"/>
    <hyperlink ref="U1590" r:id="rId123" xr:uid="{9D8A4189-7C6D-4D96-9E28-B07F3228330A}"/>
    <hyperlink ref="U1495" r:id="rId124" xr:uid="{4FAF7289-EDAA-42E7-A760-E3DF3C4EB0D2}"/>
    <hyperlink ref="U1401" r:id="rId125" xr:uid="{4DF908FA-E1DD-4279-8CD8-C7A42D14E0D1}"/>
    <hyperlink ref="U1400" r:id="rId126" xr:uid="{7640E8FB-1DD4-4B1D-BA09-BE67C6892CA4}"/>
    <hyperlink ref="U1345" r:id="rId127" xr:uid="{A7D8741D-F77E-49E9-9EAD-7A3C5E2229A3}"/>
    <hyperlink ref="U1297" r:id="rId128" xr:uid="{B0AC2041-4FA4-46D1-93C2-EA9440BE0381}"/>
    <hyperlink ref="U1296" r:id="rId129" xr:uid="{A11CF805-4813-45A4-B63E-3A17AC507A3C}"/>
    <hyperlink ref="U1294" r:id="rId130" xr:uid="{26A7A452-108C-4DA4-9BC3-DAEBD24C63D1}"/>
    <hyperlink ref="U1293" r:id="rId131" xr:uid="{D8EB2A37-82A9-45A5-A635-46FB4F623443}"/>
    <hyperlink ref="U1290" r:id="rId132" xr:uid="{AB6137B1-2C06-47FF-89FE-CFF76F1260FF}"/>
    <hyperlink ref="U1285" r:id="rId133" xr:uid="{5F35B695-1051-4260-A15A-F28BA660CB7C}"/>
    <hyperlink ref="U1282" r:id="rId134" xr:uid="{E2F3F89A-DE36-4658-A1B5-404AE5A611FE}"/>
    <hyperlink ref="U1281" r:id="rId135" xr:uid="{9F6D2272-9055-4D53-A4A0-0C9C0BCD4662}"/>
    <hyperlink ref="U1280" r:id="rId136" xr:uid="{826C0331-BF53-46E2-8691-6E72224FA742}"/>
    <hyperlink ref="U1279" r:id="rId137" xr:uid="{48949749-DC2D-4414-A689-D5E841C39A81}"/>
    <hyperlink ref="U1277" r:id="rId138" xr:uid="{F754D40B-93C9-4A5D-A703-677DC194E7CF}"/>
    <hyperlink ref="U1274" r:id="rId139" xr:uid="{3A95643A-8140-4EA4-9E61-4C24FBD7D1A4}"/>
    <hyperlink ref="U1272" r:id="rId140" xr:uid="{DB5D1531-0505-46AD-966B-185186550FAD}"/>
    <hyperlink ref="U948" r:id="rId141" xr:uid="{CFA07638-6866-4F97-BE3F-3ECA8D5BAB7D}"/>
    <hyperlink ref="U1271" r:id="rId142" xr:uid="{272708C3-4035-450E-8FAC-C00CFF5920E6}"/>
    <hyperlink ref="U1261" r:id="rId143" xr:uid="{A7E13279-913D-465C-B7C8-884A4B527428}"/>
    <hyperlink ref="U1235" r:id="rId144" xr:uid="{DF7A3A76-F357-499C-A4F0-3C110A5DC085}"/>
    <hyperlink ref="U1490" r:id="rId145" xr:uid="{5B2815FD-A1C6-407D-A815-B49F9DE6382D}"/>
    <hyperlink ref="U1209" r:id="rId146" xr:uid="{9ECBE3B4-FF8B-4911-AA64-AB371A39D66F}"/>
    <hyperlink ref="U1131" r:id="rId147" xr:uid="{26C4EC1A-B741-419C-A36A-6CF1CACC38A4}"/>
    <hyperlink ref="U1130" r:id="rId148" xr:uid="{184C351C-EDA6-40AF-B72E-F5617D6C250D}"/>
    <hyperlink ref="U1122" r:id="rId149" xr:uid="{0DED9069-ACEF-4CCF-BA05-0F17F15378B1}"/>
    <hyperlink ref="U1121" r:id="rId150" xr:uid="{813C70A6-B617-48E9-A65D-B4ECFAB38A68}"/>
    <hyperlink ref="U1120" r:id="rId151" xr:uid="{31716519-4880-46CD-9467-12FF9CE823CF}"/>
    <hyperlink ref="U1033" r:id="rId152" xr:uid="{CF7C26B2-F438-4E3D-8156-F64E76B0496C}"/>
    <hyperlink ref="U864" r:id="rId153" xr:uid="{373BD728-5124-4200-BB1D-B439ADAE09E8}"/>
    <hyperlink ref="U863" r:id="rId154" xr:uid="{1367DE5E-6FBB-417B-B6FD-49354CF72063}"/>
    <hyperlink ref="U783" r:id="rId155" xr:uid="{D6163750-F62B-4721-9FDB-30C0CAECD207}"/>
    <hyperlink ref="U782" r:id="rId156" xr:uid="{25DB5293-8E95-494B-B552-1069607A4650}"/>
    <hyperlink ref="U781" r:id="rId157" xr:uid="{6B277FFE-B20F-403B-8923-51D3E2701E9E}"/>
    <hyperlink ref="U780" r:id="rId158" xr:uid="{F131FC2F-FD7B-4513-83F2-212216453739}"/>
    <hyperlink ref="U709" r:id="rId159" xr:uid="{9661A128-FCA8-4E65-AD13-A9AE09E8E405}"/>
    <hyperlink ref="U840" r:id="rId160" xr:uid="{65BE09CF-D2D5-4C59-8744-685414170AD6}"/>
    <hyperlink ref="U684" r:id="rId161" xr:uid="{A8CBEF90-9471-490F-9560-4A8537F09076}"/>
    <hyperlink ref="U670" r:id="rId162" xr:uid="{7C9BA6B5-90A6-41C7-85BE-28B27A0EE540}"/>
    <hyperlink ref="U663" r:id="rId163" xr:uid="{4539770F-0C06-4CBA-A35C-6AE34EBC7A3C}"/>
    <hyperlink ref="U662" r:id="rId164" xr:uid="{90A46B03-9F3B-49ED-937B-1F486A915E74}"/>
    <hyperlink ref="U661" r:id="rId165" xr:uid="{870D8AA1-743C-4355-A549-D65E8FF4D120}"/>
    <hyperlink ref="U638" r:id="rId166" xr:uid="{370F1741-C8AC-4A01-8DCF-4EB491307872}"/>
    <hyperlink ref="U637" r:id="rId167" xr:uid="{8C13B2CC-6235-4A2D-819D-9C9326939A7A}"/>
    <hyperlink ref="U636" r:id="rId168" xr:uid="{4F895729-4B99-4B88-B956-E7448A389729}"/>
    <hyperlink ref="U619" r:id="rId169" xr:uid="{E3314371-1D51-4152-A0E5-BE9AE337DEDA}"/>
    <hyperlink ref="U618" r:id="rId170" xr:uid="{6FEA7459-CA23-4FE8-BDBE-FEB5A29F02D8}"/>
    <hyperlink ref="U609" r:id="rId171" xr:uid="{A9DDD8DD-FEC9-4C63-B8BE-7509EF15C5B2}"/>
    <hyperlink ref="U608" r:id="rId172" xr:uid="{D36FBDA7-2353-41A8-9A7D-D8087D26DC1C}"/>
    <hyperlink ref="U602" r:id="rId173" xr:uid="{F5E1A1D2-D05B-458F-B12D-6998D971319A}"/>
    <hyperlink ref="U555" r:id="rId174" xr:uid="{857157DF-178F-4A5E-8053-725479113F3A}"/>
    <hyperlink ref="U529" r:id="rId175" xr:uid="{4A22AE2F-7EF9-42F7-B06D-72CEB788773F}"/>
    <hyperlink ref="U481" r:id="rId176" xr:uid="{1B98DAF4-8D65-4B0B-8B00-6C2C4DB30A27}"/>
    <hyperlink ref="U1536" r:id="rId177" xr:uid="{BD5CD2BA-28F4-4C84-AC49-695AF3F6D7B2}"/>
    <hyperlink ref="U437" r:id="rId178" xr:uid="{7220387D-A1BE-4A15-BDDD-C173D543D5B6}"/>
    <hyperlink ref="U436" r:id="rId179" xr:uid="{E42CA6BA-A982-41B4-BEDD-614C5655ECD2}"/>
    <hyperlink ref="U412" r:id="rId180" xr:uid="{FCC5E707-87D7-4A88-A73E-1AFFDC860EDE}"/>
    <hyperlink ref="U224" r:id="rId181" xr:uid="{154F7115-E25B-4D1F-A792-EBE5A7BE9B1F}"/>
    <hyperlink ref="U203" r:id="rId182" xr:uid="{2E3C9C5D-788D-43B5-A327-B312846C655D}"/>
    <hyperlink ref="U202" r:id="rId183" xr:uid="{9416E1F1-593D-46ED-A183-20A1B6D768FE}"/>
    <hyperlink ref="U201" r:id="rId184" xr:uid="{50729241-8EB2-47D3-81C1-C8B99539A7E3}"/>
    <hyperlink ref="U1579" r:id="rId185" xr:uid="{B0D659AA-CD16-4188-B5E8-B68F8B815575}"/>
    <hyperlink ref="U1865" r:id="rId186" xr:uid="{5FD31722-4691-411F-80D5-4F293BB61A82}"/>
    <hyperlink ref="U1864" r:id="rId187" xr:uid="{C85F25F0-B9A1-43FF-AE4B-3D0DC227B885}"/>
    <hyperlink ref="U1863" r:id="rId188" xr:uid="{BC0CB1A7-0363-49E0-B5CB-DC8874A0A703}"/>
    <hyperlink ref="U1862" r:id="rId189" xr:uid="{160BD50A-A4FD-4ADA-B7E7-BA460685348E}"/>
    <hyperlink ref="U1813" r:id="rId190" xr:uid="{B23E37C1-08E5-40B4-80C7-D9E9B70B50DB}"/>
    <hyperlink ref="U1338" r:id="rId191" xr:uid="{771C8330-4359-4292-8F23-51F817B8063C}"/>
    <hyperlink ref="U1337" r:id="rId192" xr:uid="{31CAA739-3AF6-41FD-9C2D-F5F855863BDF}"/>
    <hyperlink ref="U1336" r:id="rId193" xr:uid="{02349874-59FA-44D1-84ED-605E23D30650}"/>
    <hyperlink ref="U1577" r:id="rId194" xr:uid="{B3D23630-899C-43BA-A104-401AC5D752E6}"/>
    <hyperlink ref="U1576" r:id="rId195" xr:uid="{4F507FA6-996F-4170-9880-FCD4D647F6A6}"/>
    <hyperlink ref="U1376" r:id="rId196" xr:uid="{0CAB84A7-D3B1-47DA-8020-2D793343C0F3}"/>
    <hyperlink ref="U1354" r:id="rId197" xr:uid="{F7862A31-60EB-4A42-BF49-5958E80DDAE5}"/>
    <hyperlink ref="U1045" r:id="rId198" xr:uid="{16E6EAAD-31F2-4B21-9D09-DB415E0359EC}"/>
    <hyperlink ref="U1044" r:id="rId199" xr:uid="{9433D59C-8870-4DBD-918E-2E95F9919B8C}"/>
    <hyperlink ref="U801" r:id="rId200" xr:uid="{E377CBC1-A366-46E6-B294-096C25F9FEC9}"/>
    <hyperlink ref="U785" r:id="rId201" xr:uid="{BD80E523-1E3B-4720-B269-CA156119082A}"/>
    <hyperlink ref="U488" r:id="rId202" xr:uid="{26FB41AE-2446-42AA-9720-12AA29ADBD08}"/>
    <hyperlink ref="U172" r:id="rId203" xr:uid="{4A2919CB-B475-420E-B39C-B1023D9C614F}"/>
    <hyperlink ref="U171" r:id="rId204" xr:uid="{62F6761C-7E54-497F-8000-A677476863E1}"/>
    <hyperlink ref="U170" r:id="rId205" xr:uid="{BC36CA74-737A-4EDF-AAB4-8D64949F8AB4}"/>
    <hyperlink ref="U1306" r:id="rId206" xr:uid="{97A8E104-C50E-47E7-95E2-991B7DC9F618}"/>
    <hyperlink ref="U1848" r:id="rId207" xr:uid="{1F97F0C1-9C63-4BE4-A999-9B25EA0CEBF4}"/>
    <hyperlink ref="U792" r:id="rId208" xr:uid="{996D34EE-9309-4366-B7BD-0947C0EA7A3B}"/>
    <hyperlink ref="U365" r:id="rId209" xr:uid="{BB0A6B6A-9A9E-42C7-9978-834A661E6F91}"/>
    <hyperlink ref="U954" r:id="rId210" xr:uid="{F0EE880B-CE4F-47F3-92A9-740DE7CECD5A}"/>
    <hyperlink ref="AK540" r:id="rId211" xr:uid="{C7A5008E-F8B2-4377-8703-E692A1CEB14D}"/>
    <hyperlink ref="U378" r:id="rId212" xr:uid="{68200422-A2A6-4E0C-BCED-BD986CFFE981}"/>
    <hyperlink ref="U376" r:id="rId213" xr:uid="{E2049684-DA76-4D57-B261-836890A3B17E}"/>
    <hyperlink ref="U377" r:id="rId214" display="michelle.denisgay@apf.asso.fr;aurelien.pourchet@apf.asso.fr;nathalie.perpinial@apf.asso.fr;alain.pinaudeau@apf.asso.fr;_x000a_;sessad.limoges@apf.asso.fr;patrick.roger@apf.asso.fr;frederic.marchandon@apf.fr" xr:uid="{AA6924C8-70D4-4B4C-8B61-A8F0F63DDDEC}"/>
    <hyperlink ref="U379" r:id="rId215" xr:uid="{E0EB2351-1D21-490E-B974-D76A97BF217D}"/>
    <hyperlink ref="U380" r:id="rId216" xr:uid="{4D0C3004-B2B1-4EB9-96FB-97B95269D0F5}"/>
    <hyperlink ref="U381" r:id="rId217" xr:uid="{AB70823A-8223-4589-9928-9120538A539B}"/>
    <hyperlink ref="U1011" r:id="rId218" xr:uid="{218228BF-7707-4107-BB16-3045CFDF9171}"/>
    <hyperlink ref="U1412" r:id="rId219" display="ime@fondationdelisle.fr;itep@fondationlisle.fr;a.chabreyrou@fondationdelisle.fr;direction.generale@fondationdelisle.fr;b.marty@fondationdelisle.fr;d.barthelome@fondationdelisle.fr;ditep@fondationdelisle.fr;as.bobovnikoff@fondationdelisle.fr;c.cnops@fondationdelisle.fr" xr:uid="{CFED73C5-4F6D-41A3-896D-1BBFE2051FBC}"/>
    <hyperlink ref="U808" r:id="rId220" xr:uid="{672528EB-ADD3-4101-9F96-FDC1921243E7}"/>
    <hyperlink ref="U807" r:id="rId221" xr:uid="{D05D9C65-908A-4CCC-9559-66E2A8A65985}"/>
    <hyperlink ref="U1305" r:id="rId222" xr:uid="{90F88E25-4E21-4AAF-8C3A-E58AFC27BAE3}"/>
    <hyperlink ref="U322" r:id="rId223" xr:uid="{31CF7870-48AC-4694-93C2-0AE6BC54D651}"/>
    <hyperlink ref="U1356" r:id="rId224" xr:uid="{7B0EF4B6-5796-4ACC-B659-80232F260A7A}"/>
    <hyperlink ref="U810" r:id="rId225" display="mailto:david.nibeaudeau@grand-chatellerault.fr;brigitte.faucher@ccas-chatellerault.fr;christelle.saumur@ccas-chatellerault.fr;marie-france.joubert@grand-chatellerault.fr;veronique.mercier@grand-chatellerault.fr" xr:uid="{49E9646F-B629-43D2-9F27-0EE862E299F8}"/>
    <hyperlink ref="U809" r:id="rId226" display="mailto:david.nibeaudeau@grand-chatellerault.fr;brigitte.faucher@ccas-chatellerault.fr;christelle.saumur@ccas-chatellerault.fr;marie-france.joubert@grand-chatellerault.fr;veronique.mercier@grand-chatellerault.fr" xr:uid="{8D1F09DC-1455-48BA-9903-1CFE074614EC}"/>
    <hyperlink ref="U1461" r:id="rId227" xr:uid="{6E277FAC-A7C1-450C-92A3-5166A15F1B18}"/>
    <hyperlink ref="U703" r:id="rId228" xr:uid="{8BA6DB60-CDAA-48DD-B239-9BD61C483170}"/>
    <hyperlink ref="U1016" r:id="rId229" xr:uid="{E989CEFB-E3BA-45B5-AD48-97AED8145871}"/>
    <hyperlink ref="U1013" r:id="rId230" xr:uid="{C5B3057F-EC2B-41C7-BA5A-3533B84638F7}"/>
    <hyperlink ref="U1012" r:id="rId231" xr:uid="{8CF485CC-E301-49C4-859A-7D5F8D7BE2BC}"/>
    <hyperlink ref="AK544" r:id="rId232" xr:uid="{37831BCF-30E3-4F03-ABF0-9331EA6F5540}"/>
    <hyperlink ref="AK543" r:id="rId233" xr:uid="{FD803C40-B1B1-4818-A24D-D31B26D80A6E}"/>
    <hyperlink ref="AK542" r:id="rId234" xr:uid="{ACB331C8-1E2F-4117-B626-829AD3757EF0}"/>
    <hyperlink ref="AK541" r:id="rId235" xr:uid="{55700329-E902-41D4-A1DA-CEAC0F0A0AB5}"/>
    <hyperlink ref="AK539" r:id="rId236" xr:uid="{B35E2CC0-4BB4-4E79-86A0-6F326D8D0CEB}"/>
    <hyperlink ref="AK538" r:id="rId237" xr:uid="{EEBF8BD3-36FC-4B75-AC2D-30B31715240E}"/>
    <hyperlink ref="U1857" r:id="rId238" xr:uid="{F3FAD06D-066E-4C2A-8D6B-ED6BBA3CC03C}"/>
    <hyperlink ref="U1136" r:id="rId239" xr:uid="{BD8A2C52-1DB5-403F-B21F-16A1EC178A9E}"/>
    <hyperlink ref="U1709" r:id="rId240" xr:uid="{F7C3F785-38B6-4AC8-A671-86C24370E8FF}"/>
    <hyperlink ref="U834" r:id="rId241" xr:uid="{5FF3B209-CF2D-4866-B2CD-F6382F3FB60B}"/>
    <hyperlink ref="U1417" r:id="rId242" xr:uid="{4ABBC1A6-1DE7-4D11-BDCF-F6292E6105F5}"/>
    <hyperlink ref="U416" r:id="rId243" xr:uid="{4D6EA6CD-9791-4EFE-8FB3-C8B32EF84AE3}"/>
    <hyperlink ref="U1698" r:id="rId244" xr:uid="{659B7AE5-821C-460F-AC3D-517BF62E24B6}"/>
    <hyperlink ref="U676" r:id="rId245" xr:uid="{3C576BB8-6128-4F20-8A55-807A283DA295}"/>
    <hyperlink ref="U1697" r:id="rId246" xr:uid="{9AD5CE79-2F2B-4CD1-B9B3-01BF178A8B7C}"/>
    <hyperlink ref="U382" r:id="rId247" xr:uid="{AEA814F6-1E94-4B3B-89D0-AEA623D432DA}"/>
    <hyperlink ref="U1010" r:id="rId248" display="directeur.general@chu-limoges.fr;ingrid.stamane@chu-limoges.fr;secretariat.general@chu-limoges.fr;dirgen@chu-limoges.fr;secretariat.dafccg@chu-limoges.fr;frederique.deconchat@chu-limoges.fr;cathy.caudroit@chu-limoges.fr;sophie.bonnot-martageix@chu-limoges.fr" xr:uid="{0C9933C3-7E57-4F33-8D51-3EE675FC2E81}"/>
    <hyperlink ref="U1773" r:id="rId249" xr:uid="{E3490595-A1E6-4BA7-874F-B1E52D15E95B}"/>
    <hyperlink ref="U318" r:id="rId250" xr:uid="{6338FBD0-B551-4508-9D43-009DC82FCF7A}"/>
    <hyperlink ref="U1245" r:id="rId251" xr:uid="{31F9D708-2D7C-495D-8C55-3413C903E051}"/>
    <hyperlink ref="U1575" r:id="rId252" xr:uid="{B62171CF-5368-4C67-8FD7-C9FE658C2095}"/>
    <hyperlink ref="U463" r:id="rId253" xr:uid="{4A864593-8D4F-43CE-B558-023F95ED6087}"/>
    <hyperlink ref="U1147" r:id="rId254" xr:uid="{288ED454-7902-49B3-A7FE-F368C42AE3A2}"/>
    <hyperlink ref="U1487" r:id="rId255" xr:uid="{B4D2E536-2016-479E-A17A-EA4DAB7A7D35}"/>
    <hyperlink ref="U1696" r:id="rId256" xr:uid="{6963AC54-1017-41B3-9A79-0DBD53CFE496}"/>
    <hyperlink ref="U941" r:id="rId257" xr:uid="{FDE00D5F-98D1-46B5-A31D-91678C8654E0}"/>
    <hyperlink ref="U959" r:id="rId258" xr:uid="{3915BAE8-8CDF-4C60-AD6C-47242C55A716}"/>
    <hyperlink ref="U189" r:id="rId259" xr:uid="{14F39047-AAFD-422A-BBA2-6E9DE353D3E5}"/>
    <hyperlink ref="U1009" r:id="rId260" display="directeur.general@chu-limoges.fr;;secretariat.general@chu-limoges.fr;secretariat.dafccg@chu-limoges.fr" xr:uid="{B9A99768-3EEC-4D53-968B-8C9F880EC4F3}"/>
    <hyperlink ref="U1146" r:id="rId261" xr:uid="{AA94D5EB-4A75-4076-B29F-D341E9472036}"/>
    <hyperlink ref="U1231" r:id="rId262" xr:uid="{D6599B66-20DD-4AB4-9B12-2ABEEDBE7A93}"/>
    <hyperlink ref="U958" r:id="rId263" xr:uid="{B418E4CA-6AC5-4CF0-A153-C76E4C811FFA}"/>
    <hyperlink ref="U833" r:id="rId264" xr:uid="{BAC8E548-C14C-4E0E-A9EF-681FCDB79B9F}"/>
    <hyperlink ref="U987" r:id="rId265" xr:uid="{D69F8AB7-2E45-4009-8082-A2A97C418789}"/>
    <hyperlink ref="U283" r:id="rId266" xr:uid="{B95B62B0-D64E-4E63-B740-D653C6846FEC}"/>
    <hyperlink ref="U1248" r:id="rId267" xr:uid="{B2696553-AF08-406D-88A5-4D6084DEECCA}"/>
    <hyperlink ref="U398" r:id="rId268" xr:uid="{51885771-EFFF-4343-A44C-CC5732531EA7}"/>
    <hyperlink ref="U957" r:id="rId269" xr:uid="{C06903B9-E3F4-4339-BAD5-D0675FC6FD52}"/>
    <hyperlink ref="U1574" r:id="rId270" xr:uid="{D205358C-F378-4DAD-9DA4-4BC1E5A74154}"/>
    <hyperlink ref="U317" r:id="rId271" xr:uid="{6756C25A-5BEE-4D33-A1AB-9CEC746FFFE7}"/>
    <hyperlink ref="U1772" r:id="rId272" xr:uid="{8E50EE0A-D5FF-4510-9A9A-AC16FFFADDC6}"/>
    <hyperlink ref="U1244" r:id="rId273" xr:uid="{9FF74D1D-350D-4077-8CF0-5F23CE9A9915}"/>
    <hyperlink ref="U1221" r:id="rId274" xr:uid="{832E7EBD-CCF9-43CF-8C0D-A0DDDCD63490}"/>
    <hyperlink ref="U1252" r:id="rId275" xr:uid="{DA6589BF-43D0-46E7-AE13-CA7A0561527B}"/>
    <hyperlink ref="U1292" r:id="rId276" xr:uid="{228EF1A9-8994-42F0-B7AE-B166BDD18DDA}"/>
    <hyperlink ref="U835" r:id="rId277" xr:uid="{6D4614DA-61DC-4AB8-8C01-EC6B6A4155D1}"/>
    <hyperlink ref="U1233" r:id="rId278" xr:uid="{F8776B37-24FD-48A6-A419-558D52A8FE8C}"/>
    <hyperlink ref="U1145" r:id="rId279" xr:uid="{639A08AE-84AF-4809-ABBB-DA8208246E51}"/>
    <hyperlink ref="U832" r:id="rId280" xr:uid="{FE68F775-F855-4184-8706-5885CD0D1465}"/>
    <hyperlink ref="U831" r:id="rId281" xr:uid="{8D3FEC60-C49B-441B-A829-92C9C506F7ED}"/>
    <hyperlink ref="U1246" r:id="rId282" xr:uid="{EBD4081D-EB3A-4FD1-B8B0-CC6EB5A3627C}"/>
    <hyperlink ref="U1541" r:id="rId283" xr:uid="{459EB649-A9CC-4F42-BE94-F3063C32267B}"/>
    <hyperlink ref="U1050" r:id="rId284" xr:uid="{B68E9B29-BD2E-44E5-81A2-B2E6104E0B2A}"/>
    <hyperlink ref="U829" r:id="rId285" xr:uid="{091ED318-321D-41EB-8AA0-DB9CEF6A23FE}"/>
    <hyperlink ref="U1544" r:id="rId286" xr:uid="{371348C5-1CC2-4960-9C16-BF80F5548046}"/>
    <hyperlink ref="U660" r:id="rId287" xr:uid="{1C5338AA-64D6-4CFA-8567-2FA59873DD3D}"/>
    <hyperlink ref="U1242" r:id="rId288" xr:uid="{9C0E9030-EDF3-44E8-96E1-91D847B402AC}"/>
    <hyperlink ref="U1464" r:id="rId289" xr:uid="{CC4C8EB4-553B-4494-A69F-D5CE404ACFE0}"/>
    <hyperlink ref="U830" r:id="rId290" xr:uid="{B25CC94A-A4F2-470D-91A4-4BA4AA9A954F}"/>
    <hyperlink ref="U446" r:id="rId291" xr:uid="{85DDA497-79EC-4E66-B34A-97685F4272C7}"/>
    <hyperlink ref="U675" r:id="rId292" xr:uid="{707251FF-5C0F-4BE5-A87E-72EDACB22561}"/>
    <hyperlink ref="U836" r:id="rId293" xr:uid="{391D4076-054A-4CAD-ACE6-F542C3BE4C35}"/>
    <hyperlink ref="U1225" r:id="rId294" xr:uid="{67B781A7-A933-4D5F-B5B0-4E85108ADDBF}"/>
    <hyperlink ref="U1142" r:id="rId295" xr:uid="{3951DB89-95C3-40BA-BE9B-1D3C8A1A71C6}"/>
    <hyperlink ref="U1695" r:id="rId296" xr:uid="{0ACC5976-9E8B-48AF-A247-AA04CCCA35EF}"/>
    <hyperlink ref="U862" r:id="rId297" xr:uid="{9FF99E14-E4E6-4AEE-9D5A-E81411E86248}"/>
    <hyperlink ref="U1251" r:id="rId298" xr:uid="{6865D91F-BEA8-4FFB-9487-8A22A1E37668}"/>
    <hyperlink ref="U972" r:id="rId299" xr:uid="{88CCEB21-9476-4968-86C2-50D322C03807}"/>
    <hyperlink ref="U18" r:id="rId300" xr:uid="{08D128BD-8C7E-4D1F-B0F6-5A2FFDA59C2D}"/>
    <hyperlink ref="U475" r:id="rId301" xr:uid="{3D781B4F-345C-45CE-B75C-654383E7A40D}"/>
    <hyperlink ref="U1559" r:id="rId302" xr:uid="{8ADA6024-A6B3-42A5-82F7-6381EDBAD090}"/>
    <hyperlink ref="U1228" r:id="rId303" xr:uid="{E371ACB6-126E-40FD-9580-9C5B4E108059}"/>
    <hyperlink ref="U1694" r:id="rId304" xr:uid="{DC0B7D0E-2983-44ED-9376-0081A7958270}"/>
    <hyperlink ref="U1343" r:id="rId305" xr:uid="{DF334E93-B329-41BF-ADDA-86702F14E0C0}"/>
    <hyperlink ref="U316" r:id="rId306" xr:uid="{D154B4DC-8E44-4EA1-AB69-5B2CEB6C3C6E}"/>
    <hyperlink ref="U1771" r:id="rId307" xr:uid="{E143CA99-1DDA-4779-AFEA-904057C1D43E}"/>
    <hyperlink ref="U397" r:id="rId308" xr:uid="{7228B73D-14DB-4904-B182-331F4F0183F8}"/>
    <hyperlink ref="U1540" r:id="rId309" xr:uid="{416437B6-A984-4C1B-8BFE-AF43E1009A6D}"/>
    <hyperlink ref="U188" r:id="rId310" xr:uid="{A05B03D3-51B0-4CBB-BBA0-AED1EE6C726D}"/>
    <hyperlink ref="U1144" r:id="rId311" xr:uid="{87AE0336-E28C-4D2F-8333-CCE179AB395C}"/>
    <hyperlink ref="U462" r:id="rId312" xr:uid="{79077125-6193-4850-8050-22C8832E9FC3}"/>
    <hyperlink ref="U1693" r:id="rId313" xr:uid="{B11C36D1-EB23-43C7-AC99-93A81A071237}"/>
    <hyperlink ref="U956" r:id="rId314" xr:uid="{56291635-3C85-411A-84A6-FE2AB8309661}"/>
    <hyperlink ref="U259" r:id="rId315" xr:uid="{1E39F92A-A7FE-4E0B-AB21-78CF4B80BEE8}"/>
    <hyperlink ref="U396" r:id="rId316" xr:uid="{1A24AFA1-B2C1-459B-91B7-F5F7ACF33FAF}"/>
    <hyperlink ref="U395" r:id="rId317" xr:uid="{604A3096-426E-4C50-8F23-6F217B047BAC}"/>
    <hyperlink ref="U665" r:id="rId318" xr:uid="{63FA78F5-7106-4166-9C6B-0F89E19B507A}"/>
    <hyperlink ref="U187" r:id="rId319" xr:uid="{D9B99AD6-A83D-4D0F-BCCD-C149B6447064}"/>
    <hyperlink ref="U186" r:id="rId320" xr:uid="{1204CB35-922A-4A64-8255-C55BAD0D2184}"/>
    <hyperlink ref="U461" r:id="rId321" xr:uid="{096350B6-EDA7-4081-9B03-F65BCB0BA17F}"/>
    <hyperlink ref="U1416" r:id="rId322" xr:uid="{7FDE7265-E76E-4302-A260-C694348C0DEB}"/>
    <hyperlink ref="U15" r:id="rId323" xr:uid="{320A64EB-B323-4E25-9AFA-7CEBA390DF8E}"/>
    <hyperlink ref="U315" r:id="rId324" xr:uid="{F8930C0F-0976-41CD-A7FD-2E4546B6FDBB}"/>
    <hyperlink ref="U394" r:id="rId325" xr:uid="{134DD994-F679-44A2-B181-022E07D5236A}"/>
    <hyperlink ref="U1089" r:id="rId326" xr:uid="{B5AA05DD-46EF-42BA-9EA6-1859333AAAF9}"/>
    <hyperlink ref="U821" r:id="rId327" xr:uid="{7231B47E-FA6D-406A-B37F-87E976445AB0}"/>
    <hyperlink ref="U1091" r:id="rId328" xr:uid="{B2D0D851-A714-47E1-BBC2-2D996F20573C}"/>
    <hyperlink ref="U1539" r:id="rId329" xr:uid="{2084DABD-B72D-49A8-94EB-4908AAB7DB5A}"/>
    <hyperlink ref="U1151" r:id="rId330" xr:uid="{A86D1848-77A8-41A0-99D9-9348B89EFE9E}"/>
    <hyperlink ref="U816" r:id="rId331" xr:uid="{5F1016B5-983A-4002-9572-FC4682168B2F}"/>
    <hyperlink ref="U1486" r:id="rId332" xr:uid="{CC1ED18A-4A66-4A5D-9C14-941DA2AE0ABB}"/>
    <hyperlink ref="U435" r:id="rId333" xr:uid="{5D07F29C-2A7A-412D-BC04-D8723AE96B12}"/>
    <hyperlink ref="U817" r:id="rId334" xr:uid="{0D3DE9D8-BB8D-4A25-A5F8-DA01F60AE4B3}"/>
    <hyperlink ref="U815" r:id="rId335" xr:uid="{FC8BFEA5-B7A4-4B6A-81BB-E37513FFCECB}"/>
    <hyperlink ref="U1119" r:id="rId336" xr:uid="{183688FE-A6EE-4C80-8FA3-E5E9C6CACA3E}"/>
    <hyperlink ref="U1894" r:id="rId337" xr:uid="{4B8637BE-A776-448A-9E80-B26949745B26}"/>
    <hyperlink ref="U1057" r:id="rId338" xr:uid="{B138935B-0127-43B2-86C8-EB252D270BDE}"/>
    <hyperlink ref="U1775" r:id="rId339" xr:uid="{8E498D2F-87C8-4599-94ED-DDE41F4F24FB}"/>
    <hyperlink ref="U820" r:id="rId340" xr:uid="{4E71A2BF-A66B-4DAA-AAA2-7A52567983DC}"/>
    <hyperlink ref="U414" r:id="rId341" display="porte-du-martray.direction@arpavie.fr;porte-du-martray.accueil@arpavie.fr;;porte-martray.secretariat@arpavie.fr;porte-martray.direction@arpavie.fr;tarification.finance@arpavie.fr" xr:uid="{22700725-A5FB-4EC3-9AB4-0275F7AE5059}"/>
    <hyperlink ref="U1347" r:id="rId342" xr:uid="{B04B5992-A488-4C95-9CA4-27FFCA4A9FA9}"/>
    <hyperlink ref="U1898" r:id="rId343" xr:uid="{C12372DF-86C1-43F0-8692-7711B0489D2F}"/>
    <hyperlink ref="U1342" r:id="rId344" xr:uid="{6EDE53E2-61A8-4D70-AEA8-EE5DDD37F9DA}"/>
    <hyperlink ref="U215" r:id="rId345" xr:uid="{A32E519A-D5DA-4B58-8D73-7411002126F9}"/>
    <hyperlink ref="U1895" r:id="rId346" xr:uid="{7CE54E78-7884-4C65-8D2A-4A502F19345E}"/>
    <hyperlink ref="U1899" r:id="rId347" xr:uid="{4DD864F4-E83A-4705-BBE3-A46D4AF52411}"/>
    <hyperlink ref="U605" r:id="rId348" xr:uid="{D496B8D6-A6DE-4213-897E-D647441100C8}"/>
    <hyperlink ref="U1014" r:id="rId349" xr:uid="{4D8738FF-3B9A-44C5-AFAB-E0FF5F2D2420}"/>
    <hyperlink ref="U1117" r:id="rId350" xr:uid="{77429A78-8D8C-4959-A59E-1014F8E80E56}"/>
    <hyperlink ref="U1301" r:id="rId351" xr:uid="{71C6D37C-11FB-456C-83B7-082CEC9F5046}"/>
    <hyperlink ref="U969" r:id="rId352" xr:uid="{485247B5-7FEE-42CE-BFA9-AFD8512CB521}"/>
    <hyperlink ref="U173" r:id="rId353" xr:uid="{A9379EC7-0299-4D69-812E-ACBBEC00B268}"/>
    <hyperlink ref="U1795" r:id="rId354" xr:uid="{77D3E5C8-B669-4800-9349-06BECDEB07D3}"/>
    <hyperlink ref="U393" r:id="rId355" xr:uid="{F88756C9-6982-47BE-A1C3-2C7AFBF98905}"/>
    <hyperlink ref="U392" r:id="rId356" xr:uid="{B1B19046-4133-47CE-A162-558B5DEF06A3}"/>
    <hyperlink ref="U314" r:id="rId357" xr:uid="{87453B3A-E3EB-4019-9ED5-0766CA8A3101}"/>
    <hyperlink ref="U391" r:id="rId358" xr:uid="{CC34C8F9-D3BE-47C3-B800-BBF4C87D00EE}"/>
    <hyperlink ref="U968" r:id="rId359" xr:uid="{63C823EE-EF90-4A95-82FE-80B6ECB7A8A0}"/>
    <hyperlink ref="U439" r:id="rId360" xr:uid="{1588172E-AFF1-40C9-9109-D0152462937F}"/>
    <hyperlink ref="U819" r:id="rId361" xr:uid="{7BF89FB1-DEE9-46C8-959D-562BAE213C99}"/>
    <hyperlink ref="U1485" r:id="rId362" xr:uid="{FDEF2312-D3AF-4AA6-8563-5A02E23EEA94}"/>
    <hyperlink ref="U616" r:id="rId363" xr:uid="{C0691F2C-2A77-40B1-A9F6-1838FC3CD19B}"/>
    <hyperlink ref="U1387" r:id="rId364" xr:uid="{F9D67C9D-6BE7-4266-920C-9B192DF0B2A5}"/>
    <hyperlink ref="U213" r:id="rId365" xr:uid="{5FF550AA-758A-4F92-9A45-DB4E4D7CE41E}"/>
    <hyperlink ref="U214" r:id="rId366" xr:uid="{40A9664F-000F-440F-9938-DBDEBA229381}"/>
    <hyperlink ref="U313" r:id="rId367" xr:uid="{6B9D342A-5852-499A-8629-623A52561724}"/>
    <hyperlink ref="U192" r:id="rId368" xr:uid="{F1A11067-D912-4D37-BFED-B400362EED08}"/>
    <hyperlink ref="U191" r:id="rId369" xr:uid="{9FAA89D7-4946-4BF6-A899-D5801D6AF299}"/>
    <hyperlink ref="U1125" r:id="rId370" xr:uid="{FBC46B9C-9EEE-4317-AA71-7966687C1EFC}"/>
    <hyperlink ref="U1538" r:id="rId371" xr:uid="{266EAFE7-DE24-4B84-8FF8-2265990BA92A}"/>
    <hyperlink ref="U1215" r:id="rId372" xr:uid="{49849A82-047A-48DB-B0E2-C21AB9D787EE}"/>
    <hyperlink ref="U1216" r:id="rId373" xr:uid="{970F41C0-C7E3-478C-8453-4565798400BB}"/>
    <hyperlink ref="U687" r:id="rId374" xr:uid="{857E3F53-1539-4101-BBA5-AA6FEA275C4A}"/>
    <hyperlink ref="U312" r:id="rId375" xr:uid="{E31220C6-6E27-4722-BF8E-0A80B46CF11D}"/>
    <hyperlink ref="U190" r:id="rId376" xr:uid="{D6920CB5-C0E9-4C68-9303-C8C82DEE0777}"/>
    <hyperlink ref="U14" r:id="rId377" xr:uid="{AAD11B03-B81C-4F78-B522-B0870EFBEE27}"/>
    <hyperlink ref="U311" r:id="rId378" xr:uid="{764A6F78-80E5-4E9E-86A2-A0B6808E9E6F}"/>
    <hyperlink ref="U4" r:id="rId379" xr:uid="{E1AC03AB-80DB-48A1-B249-EDB04D288FA8}"/>
    <hyperlink ref="U390" r:id="rId380" xr:uid="{2817240D-2DCF-4A82-8D41-A9ECD17B1121}"/>
    <hyperlink ref="U205" r:id="rId381" xr:uid="{7D7DFF32-7B05-4E8F-A523-2EB379A065A6}"/>
    <hyperlink ref="U485" r:id="rId382" xr:uid="{EFD9FF88-FC91-440A-A8D2-D04560BB8C4B}"/>
    <hyperlink ref="U967" r:id="rId383" xr:uid="{94E36616-18BD-436E-BB08-8D93EEEC1523}"/>
    <hyperlink ref="U484" r:id="rId384" xr:uid="{73829445-9CAB-470B-B509-3345251940BF}"/>
    <hyperlink ref="U625" r:id="rId385" xr:uid="{E14D56E2-1415-4509-8E75-61D39A2A680F}"/>
    <hyperlink ref="U1092" r:id="rId386" xr:uid="{96D5045D-9C0E-4775-A3CF-BA525C60716E}"/>
    <hyperlink ref="U1774" r:id="rId387" xr:uid="{BA36162C-3183-41E5-9E59-117F13A9C547}"/>
    <hyperlink ref="U1341" r:id="rId388" xr:uid="{4E424E05-4C5A-4DC8-A9C5-4A96E21D6B8F}"/>
    <hyperlink ref="U1800" r:id="rId389" xr:uid="{A4C2D579-407D-44B8-BD8F-D785B684D14E}"/>
    <hyperlink ref="U3" r:id="rId390" xr:uid="{F156E669-02D4-4F99-964E-60A51D2342AF}"/>
    <hyperlink ref="U1141" r:id="rId391" xr:uid="{5A7CD1FB-4022-4A01-8EE2-06482360C719}"/>
    <hyperlink ref="U966" r:id="rId392" xr:uid="{368268C9-C565-4014-AB48-086AE8CA3A43}"/>
    <hyperlink ref="U1755" r:id="rId393" xr:uid="{19D04A26-AEFC-4C1F-8D9B-EF35C7DD0DF1}"/>
    <hyperlink ref="U813" r:id="rId394" xr:uid="{CBF7EA54-6C3E-4601-B583-AB1CB41C7BBB}"/>
    <hyperlink ref="U828" r:id="rId395" xr:uid="{40520152-B9CB-4F8F-8DB5-7CD3BB2DD85D}"/>
    <hyperlink ref="U1492" r:id="rId396" xr:uid="{759159A6-ADAB-4342-964D-5C49D69E6580}"/>
    <hyperlink ref="U686" r:id="rId397" xr:uid="{894595D2-EB63-4C78-9666-FB95ECE720B7}"/>
    <hyperlink ref="U212" r:id="rId398" display="khervouet@groupeafp.com;pierrepericard@groupeafp.com;kducros@groupeafp.com" xr:uid="{482061B8-8FC8-4296-8DB6-8D92898352D3}"/>
    <hyperlink ref="U1205" r:id="rId399" xr:uid="{676CC8D1-AA33-42D6-89D9-81347B3633E7}"/>
    <hyperlink ref="U211" r:id="rId400" xr:uid="{DCCE481F-F86B-484F-A28E-E55A082785C5}"/>
    <hyperlink ref="U1754" r:id="rId401" xr:uid="{B21FF48F-97A2-4BE1-A817-903A8F38F15A}"/>
    <hyperlink ref="U965" r:id="rId402" xr:uid="{4E2FFB08-E229-4192-A4EE-F1E6B2B8A9F9}"/>
    <hyperlink ref="U2" r:id="rId403" xr:uid="{F9F77117-469D-43B7-8B63-DECE3AA93CB6}"/>
    <hyperlink ref="U1484" r:id="rId404" xr:uid="{EC516A40-0604-4205-9428-2338B722BD30}"/>
    <hyperlink ref="U1058" r:id="rId405" xr:uid="{A4B77BB7-B137-49FC-8B82-60ECEE8684EC}"/>
    <hyperlink ref="U1346" r:id="rId406" xr:uid="{26D44E74-196E-4ADA-819D-44C644B3F59A}"/>
    <hyperlink ref="U1708" r:id="rId407" xr:uid="{0731DBCF-6947-4BC8-B3C6-5A16FA7E40CB}"/>
    <hyperlink ref="U210" r:id="rId408" xr:uid="{CDA88116-9E5B-45D2-9C8B-73C6D8CE9203}"/>
    <hyperlink ref="U118" r:id="rId409" xr:uid="{5878C7D6-D021-4DAE-B8DF-EFCD9D33A319}"/>
    <hyperlink ref="U451" r:id="rId410" xr:uid="{1BF4EEAC-7B22-4E8E-9FD2-31C8F8309CAF}"/>
    <hyperlink ref="U1707" r:id="rId411" xr:uid="{D548FC19-CDC6-413F-9BDE-81415D62F37F}"/>
    <hyperlink ref="U1340" r:id="rId412" xr:uid="{E7AAF201-7527-42AD-A7DB-DF433448819A}"/>
    <hyperlink ref="U1056" r:id="rId413" xr:uid="{E921DB07-5ADB-4798-BB4B-EADB12794234}"/>
    <hyperlink ref="U204" r:id="rId414" xr:uid="{B02F5EC6-09C3-48CA-AE6A-6CC323256838}"/>
    <hyperlink ref="U523" r:id="rId415" xr:uid="{38C9206F-2957-4D11-A0B9-1B0B8F16FD4E}"/>
    <hyperlink ref="U117" r:id="rId416" xr:uid="{B5B53577-605D-4A4D-BE14-371328354487}"/>
    <hyperlink ref="U483" r:id="rId417" xr:uid="{A9FE48A5-A550-4747-9C45-4652A5902CED}"/>
    <hyperlink ref="U1753" r:id="rId418" xr:uid="{A26AB00C-1BCC-43B3-9137-E397CDFEF74A}"/>
    <hyperlink ref="U1204" r:id="rId419" xr:uid="{88938D37-4596-4AFA-BE65-354E1B2AE3B5}"/>
    <hyperlink ref="U1897" r:id="rId420" xr:uid="{A74C3E0E-B0FC-45D0-BBFF-87EC838888DB}"/>
    <hyperlink ref="U818" r:id="rId421" xr:uid="{C2CEB62E-F6DC-41B0-9D01-553002F5B3CA}"/>
    <hyperlink ref="U389" r:id="rId422" xr:uid="{51D4DA3A-AB2F-4682-B8F1-F1BD45CBAA70}"/>
    <hyperlink ref="U1090" r:id="rId423" xr:uid="{6442C2BB-DEB2-4D28-A478-E4A36384A44A}"/>
    <hyperlink ref="U811" r:id="rId424" xr:uid="{E7162D88-AAD7-48A9-AE74-4C3E053848B6}"/>
    <hyperlink ref="U1178" r:id="rId425" xr:uid="{E38221BF-0571-4F6C-A318-F8AF985F6282}"/>
    <hyperlink ref="U1805" r:id="rId426" xr:uid="{BBAF252B-B7C3-473E-A210-00B90D7F2593}"/>
    <hyperlink ref="U1402" r:id="rId427" xr:uid="{8779EC39-3676-4894-8440-E58D55081A59}"/>
    <hyperlink ref="U13" r:id="rId428" xr:uid="{CCB360AF-05CB-40F5-8634-B6D1BE3BC141}"/>
    <hyperlink ref="U1124" r:id="rId429" xr:uid="{DB4DCE9B-43A6-4C0F-AE81-E4223DDE6A80}"/>
    <hyperlink ref="U310" r:id="rId430" xr:uid="{AC730753-904C-4613-A2F8-C7E5D07CF6D0}"/>
    <hyperlink ref="U604" r:id="rId431" xr:uid="{7537675C-F057-46F5-8BE2-2C23365C08C3}"/>
    <hyperlink ref="U1123" r:id="rId432" xr:uid="{9EA1A1E1-63B4-4A6C-A1C1-CDE918975454}"/>
    <hyperlink ref="U388" r:id="rId433" xr:uid="{663953A3-44CB-4631-B1B3-6F3CC3B1F5F2}"/>
    <hyperlink ref="U1799" r:id="rId434" xr:uid="{A01755C6-879A-4A19-B543-EA982380D330}"/>
    <hyperlink ref="U309" r:id="rId435" xr:uid="{268AE88E-443D-499B-BC20-CE2792F9242F}"/>
    <hyperlink ref="U1483" r:id="rId436" xr:uid="{DDF6A17A-95A9-4957-AEDA-C638A9B2548F}"/>
    <hyperlink ref="U814" r:id="rId437" xr:uid="{9646B42F-ACAC-4360-A186-B514CEF85B6A}"/>
    <hyperlink ref="U1896" r:id="rId438" xr:uid="{0DC04CB1-D8E5-40EF-A30A-1C1D70ABAB72}"/>
    <hyperlink ref="U1339" r:id="rId439" xr:uid="{76F94C63-549B-4FBC-8554-D02E7F0899B4}"/>
    <hyperlink ref="U1177" r:id="rId440" xr:uid="{8A03ABDE-4733-486E-8623-EC3672ABB22D}"/>
    <hyperlink ref="U812" r:id="rId441" xr:uid="{2C441EFA-C7E3-454F-A303-C1E5D9EED704}"/>
    <hyperlink ref="U1752" r:id="rId442" xr:uid="{41BD4581-01F9-4BBD-81FB-F8ED282F14DA}"/>
    <hyperlink ref="U964" r:id="rId443" xr:uid="{E2FC98BA-01D8-42FD-9EC4-8F0FA023BB31}"/>
    <hyperlink ref="U1496" r:id="rId444" xr:uid="{4E440420-071E-4B48-B1FF-9CA789CCF253}"/>
    <hyperlink ref="U522" r:id="rId445" xr:uid="{A510A0C9-1740-4702-9BE0-8D0D1DFBA143}"/>
    <hyperlink ref="U1390" r:id="rId446" xr:uid="{5B5657F5-D30D-4237-A867-F780566593E3}"/>
    <hyperlink ref="U931" r:id="rId447" xr:uid="{D9BF7BC9-9301-4271-B220-85DA6DB47C7B}"/>
    <hyperlink ref="U1030" r:id="rId448" xr:uid="{633693E1-D4A2-4A66-BB9E-BD939662FAA1}"/>
    <hyperlink ref="U624" r:id="rId449" xr:uid="{74AB5382-A220-47E8-B5DC-BB9DC17211C3}"/>
    <hyperlink ref="U375" r:id="rId450" xr:uid="{B69133BB-4D9E-4410-93BB-1F7C166AB11E}"/>
    <hyperlink ref="U643" r:id="rId451" xr:uid="{A26E63F8-D48D-4990-8D7A-3D7C999B6FD9}"/>
    <hyperlink ref="U1362" r:id="rId452" xr:uid="{18B9DDDF-D8E8-4D4B-9F30-C8F83E99C302}"/>
    <hyperlink ref="U580" r:id="rId453" xr:uid="{B9C56B5E-AD9B-4B7D-94CA-726DCC1DB7F9}"/>
    <hyperlink ref="U450" r:id="rId454" xr:uid="{AA287095-CEC7-4332-8C7F-52E80FED3887}"/>
    <hyperlink ref="U930" r:id="rId455" xr:uid="{DCAFDBEE-8BC7-47D2-A07E-4F5EA3A89A1F}"/>
    <hyperlink ref="U1554" r:id="rId456" xr:uid="{2F6EC64C-7B10-41E5-9858-1B10302D9628}"/>
    <hyperlink ref="U374" r:id="rId457" xr:uid="{5A640ABE-7605-484F-BE1D-9AAC3C54C30C}"/>
    <hyperlink ref="U985" r:id="rId458" xr:uid="{97BFAF55-130E-435A-8399-A6A275D1F8FF}"/>
    <hyperlink ref="U1849" r:id="rId459" xr:uid="{217920BD-8C31-4361-9F08-AB98E37290FA}"/>
    <hyperlink ref="U789" r:id="rId460" xr:uid="{95C06DE5-D324-4DD8-9645-2704ABD00DAD}"/>
    <hyperlink ref="U1088" r:id="rId461" xr:uid="{2CF4603E-3C98-4717-9BA1-1C7916D5D4F3}"/>
    <hyperlink ref="U1031" r:id="rId462" xr:uid="{3B710FE6-67C9-433B-A2E0-603261F8CFFC}"/>
    <hyperlink ref="U1783" r:id="rId463" xr:uid="{C7FA4743-0870-4FA5-8004-4EDC29FE077E}"/>
    <hyperlink ref="U1087" r:id="rId464" xr:uid="{35A98DC2-BFE4-4CE8-A762-C023B5CAE432}"/>
    <hyperlink ref="U795" r:id="rId465" xr:uid="{376AC38C-EC0E-4153-A123-502BF1C68753}"/>
    <hyperlink ref="U794" r:id="rId466" xr:uid="{C21ED7D0-ADBA-4311-A50C-B2C02602F1F5}"/>
    <hyperlink ref="U806" r:id="rId467" xr:uid="{16EE0346-7593-4904-8628-E8E3B159D7E9}"/>
    <hyperlink ref="U1678" r:id="rId468" xr:uid="{24B71FD0-A372-40C7-8BD3-8150FE3B32EA}"/>
    <hyperlink ref="U803" r:id="rId469" xr:uid="{AE45C9F1-B6D9-43B6-AE02-A56D8E212C3B}"/>
    <hyperlink ref="U579" r:id="rId470" xr:uid="{2332641E-5ED0-46DF-8A79-FE218A4B3448}"/>
    <hyperlink ref="U1355" r:id="rId471" xr:uid="{82E18ED0-265C-4DB0-BF63-FD9B7B772F7D}"/>
    <hyperlink ref="U667" r:id="rId472" xr:uid="{B107322D-E603-487E-9E47-3D401BE8194A}"/>
    <hyperlink ref="U578" r:id="rId473" xr:uid="{8D6F69FF-04CB-48AE-AAFD-8E617F764103}"/>
    <hyperlink ref="U577" r:id="rId474" xr:uid="{CEDEE1D3-A0D3-448A-964F-903C5257134C}"/>
    <hyperlink ref="U984" r:id="rId475" xr:uid="{D84F790F-EA70-4FC1-BF2B-6CED70F14339}"/>
    <hyperlink ref="U576" r:id="rId476" xr:uid="{5A3BFF0B-735A-4D48-A6BA-3BD8898484AE}"/>
    <hyperlink ref="U634" r:id="rId477" xr:uid="{D7993B3C-DB08-4564-8FC4-5FF8EE6B0453}"/>
    <hyperlink ref="U1489" r:id="rId478" xr:uid="{B72B0C74-2CB0-4990-BFD8-0B4A341F14A1}"/>
    <hyperlink ref="U1041" r:id="rId479" xr:uid="{9F110325-EF0D-4330-81F6-B00F12C59285}"/>
    <hyperlink ref="U1203" r:id="rId480" xr:uid="{C244ABB2-0CFC-4F81-AD06-D91F60FAD17E}"/>
    <hyperlink ref="U799" r:id="rId481" xr:uid="{F72780DD-3755-4442-A227-59B08CD9ACD7}"/>
    <hyperlink ref="U633" r:id="rId482" xr:uid="{9EC3A2F8-2FA5-43DD-9FE6-B7C8A05547D3}"/>
    <hyperlink ref="U1847" r:id="rId483" xr:uid="{9D5BE410-DE72-46D4-AEBC-5DD78451E5F4}"/>
    <hyperlink ref="U788" r:id="rId484" xr:uid="{36382BD6-AB09-462D-98DD-63C0969B0728}"/>
    <hyperlink ref="U575" r:id="rId485" xr:uid="{1BB97A1C-D2DA-4396-9BDE-1CBAF17104E3}"/>
    <hyperlink ref="U1361" r:id="rId486" xr:uid="{D4391521-66E4-49D6-B484-90EC0D7356EA}"/>
    <hyperlink ref="U983" r:id="rId487" xr:uid="{C534E039-4442-4D1C-93D7-F1ACE6A894CB}"/>
    <hyperlink ref="U1029" r:id="rId488" xr:uid="{C987A2DB-7EA4-465F-A318-8653DD43AC26}"/>
    <hyperlink ref="U1051" r:id="rId489" xr:uid="{C73E27A8-B5C0-44EC-8A4B-9BDD4BC26CA5}"/>
    <hyperlink ref="U797" r:id="rId490" xr:uid="{734D531C-F11F-4A2E-9AC3-6C7F7698512A}"/>
    <hyperlink ref="U1392" r:id="rId491" xr:uid="{800630E3-33A8-46FF-B0E3-97D0645B1C9D}"/>
    <hyperlink ref="U798" r:id="rId492" xr:uid="{C2ADA57B-88B1-48ED-A9EF-6105AA511305}"/>
    <hyperlink ref="U373" r:id="rId493" xr:uid="{3F44A8EE-F8DE-4251-919E-6909831F7E71}"/>
    <hyperlink ref="U790" r:id="rId494" xr:uid="{870E81C9-A305-40BA-89C1-FB8DE246F4DF}"/>
    <hyperlink ref="U800" r:id="rId495" xr:uid="{1BD57A41-CC9B-4187-A045-462071AC67D9}"/>
    <hyperlink ref="U982" r:id="rId496" xr:uid="{C229A02F-AC4B-48B9-89F9-CC1CBCEFD2CB}"/>
    <hyperlink ref="U963" r:id="rId497" xr:uid="{C4098584-9F79-44FA-B90A-31FFB7132393}"/>
    <hyperlink ref="U929" r:id="rId498" xr:uid="{1F190E09-CC79-426C-9B6E-65ED8EAA8768}"/>
    <hyperlink ref="U1602" r:id="rId499" xr:uid="{FAA9FE33-5E7D-4112-A8B0-613C6E1DBD6D}"/>
    <hyperlink ref="U1202" r:id="rId500" xr:uid="{F0E7AF56-19A3-484D-B913-7294FC39678C}"/>
    <hyperlink ref="U1482" r:id="rId501" xr:uid="{2F974A0A-7160-4C85-87F7-0DDDA7CB5AE1}"/>
    <hyperlink ref="U1409" r:id="rId502" xr:uid="{1EE8D91F-BA3F-4ADC-AEAF-026BA30E82F9}"/>
    <hyperlink ref="U659" r:id="rId503" xr:uid="{9F523485-4BAF-41F6-8E8F-44D06DFD954E}"/>
    <hyperlink ref="U639" r:id="rId504" xr:uid="{0852439B-E351-4C80-B056-8E723E427E5E}"/>
    <hyperlink ref="U526" r:id="rId505" xr:uid="{E520BD79-E505-45FB-99BF-F3CFBBA2E6B4}"/>
    <hyperlink ref="U1374" r:id="rId506" xr:uid="{2CE864BE-2C9E-4B03-BDCE-B27D353FD7FB}"/>
    <hyperlink ref="U1481" r:id="rId507" xr:uid="{9FD7B2E3-7A94-425B-A34B-05EF40D3814F}"/>
    <hyperlink ref="U786" r:id="rId508" xr:uid="{A0B1F1F8-E5A2-47B6-9DEF-F3547A63B53C}"/>
    <hyperlink ref="U1642" r:id="rId509" xr:uid="{DFB791E7-8430-4977-BEF8-A15EEC774B35}"/>
    <hyperlink ref="U1040" r:id="rId510" xr:uid="{3DC580DF-C961-4E17-BB36-49C6010DF9D6}"/>
    <hyperlink ref="U802" r:id="rId511" xr:uid="{1A6C22BF-D35F-4430-85A5-0A64AC26D86D}"/>
    <hyperlink ref="U791" r:id="rId512" xr:uid="{EA35A279-35C6-41F4-A837-C5645C7348ED}"/>
    <hyperlink ref="U787" r:id="rId513" xr:uid="{C55BB872-B5CD-4763-9242-7DE7C59528B0}"/>
    <hyperlink ref="U784" r:id="rId514" xr:uid="{805A3E1D-919F-483D-8523-ED5306D43C26}"/>
    <hyperlink ref="U793" r:id="rId515" xr:uid="{3E02ABD3-4311-4D84-91F7-EB629EDB28DB}"/>
    <hyperlink ref="U805" r:id="rId516" xr:uid="{F6C9A946-C241-4738-9D8D-79B7DE73B386}"/>
    <hyperlink ref="U1782" r:id="rId517" xr:uid="{DB16D991-4108-4F83-B612-38362F1DE2DC}"/>
    <hyperlink ref="U1620" r:id="rId518" xr:uid="{2141E979-74BB-41D9-B194-DBBDBF7B8BF2}"/>
    <hyperlink ref="U1629" r:id="rId519" xr:uid="{5C376BD7-7550-4645-9729-A02401D885C9}"/>
    <hyperlink ref="U796" r:id="rId520" display="direction.boucard@gmail.com;mrmenigoute@wanadoo.fr;;compta.boucard@gmail.com" xr:uid="{3491FBF4-1C67-4B3E-899C-637C5A5D7740}"/>
    <hyperlink ref="U1640" r:id="rId521" xr:uid="{6D93FAC5-2DBE-4CF5-B8F7-718A26E54A29}"/>
    <hyperlink ref="U1632" r:id="rId522" xr:uid="{66292ED9-1F2D-4B96-B8EE-A1BF9F9532F0}"/>
    <hyperlink ref="U1360" r:id="rId523" xr:uid="{10739A9E-A5CA-4F62-988C-C389FF7B5C86}"/>
    <hyperlink ref="U1601" r:id="rId524" xr:uid="{62E4195F-930C-47D8-A696-A02596C37146}"/>
    <hyperlink ref="U1593" r:id="rId525" xr:uid="{619B24D3-640C-4881-B31F-B5EFA768100A}"/>
    <hyperlink ref="U1553" r:id="rId526" xr:uid="{42C1CBA5-2269-49B4-A596-903D0BF0970A}"/>
    <hyperlink ref="U574" r:id="rId527" xr:uid="{2C795DAC-0270-4037-97E4-9E94663C4073}"/>
    <hyperlink ref="U669" r:id="rId528" xr:uid="{5FA9D922-C041-441C-A904-E94F9AD99235}"/>
    <hyperlink ref="U25" r:id="rId529" xr:uid="{01E7520C-9BC5-45E4-BB7B-7E3B3D5B7430}"/>
    <hyperlink ref="U1877" r:id="rId530" xr:uid="{AC7126A5-9E98-4F8C-91CB-8A0766CEEC0B}"/>
    <hyperlink ref="U494" r:id="rId531" xr:uid="{697E955C-D734-418B-8EDB-F5DE3F354B71}"/>
    <hyperlink ref="U950" r:id="rId532" xr:uid="{5FB700EF-61DA-43AD-982D-FEF82D3E8DAA}"/>
    <hyperlink ref="U546" r:id="rId533" xr:uid="{ADE08873-BE93-4840-A4CC-7EBC3126638D}"/>
    <hyperlink ref="U1817" r:id="rId534" xr:uid="{3AC91725-965D-4724-90EA-DB8D74A7CA6B}"/>
    <hyperlink ref="U556" r:id="rId535" xr:uid="{3E671E4B-7062-47D7-B0C6-A162D6D98F69}"/>
    <hyperlink ref="U425" r:id="rId536" xr:uid="{DEC36F70-76E6-44EB-BA73-2F691176EF82}"/>
    <hyperlink ref="U569" r:id="rId537" xr:uid="{A90E65DF-9EAE-4377-A943-7D81E7DC9BC6}"/>
    <hyperlink ref="U8" r:id="rId538" xr:uid="{22337CA9-4D64-4390-8CED-2CC36F89483F}"/>
    <hyperlink ref="U1789" r:id="rId539" xr:uid="{9D664D8C-F2D6-4708-B25F-025079850CDF}"/>
    <hyperlink ref="U426" r:id="rId540" xr:uid="{F5168466-129A-45F5-AD59-D415B67BBD25}"/>
    <hyperlink ref="U1829" r:id="rId541" xr:uid="{F208D814-4C92-4074-8BCD-13BB21EDB27F}"/>
    <hyperlink ref="U1115" r:id="rId542" xr:uid="{310F6A4A-F57C-4038-92DA-253526A52502}"/>
    <hyperlink ref="U1335" r:id="rId543" xr:uid="{F86F8FEB-D416-4D02-AAD0-AD40EBD3A3B9}"/>
    <hyperlink ref="U1816" r:id="rId544" xr:uid="{DE5427C7-73A6-41DE-A7FB-8CFE38E97AC4}"/>
    <hyperlink ref="U1334" r:id="rId545" xr:uid="{12A0BA80-CD2A-4EFD-BD7E-40A290D828C0}"/>
    <hyperlink ref="U708" r:id="rId546" xr:uid="{2C00600A-6963-439D-B8CD-5962DE6B06C7}"/>
    <hyperlink ref="U838" r:id="rId547" xr:uid="{D97BE606-2D83-4524-8573-4AA19E6F8148}"/>
    <hyperlink ref="U1751" r:id="rId548" xr:uid="{F2D9434F-F960-4254-ACCE-552774795C47}"/>
    <hyperlink ref="U7" r:id="rId549" xr:uid="{5CD0CB79-B5A0-4CE4-BC8A-270EA26568BA}"/>
    <hyperlink ref="U1825" r:id="rId550" xr:uid="{545410DA-53EB-41B0-B0BC-7FBFF5BC88EC}"/>
    <hyperlink ref="U1140" r:id="rId551" xr:uid="{EB7A78C7-6020-439F-8ABB-0D65681EC404}"/>
    <hyperlink ref="U342" r:id="rId552" xr:uid="{8089E362-66E7-4F7D-BDB2-2CE8A4F7E7E4}"/>
    <hyperlink ref="U493" r:id="rId553" xr:uid="{6846CAF2-905E-411D-8A2C-E364EE9A8ED4}"/>
    <hyperlink ref="U1790" r:id="rId554" xr:uid="{B45DE431-2E13-4522-BBAB-DFA120AC8184}"/>
    <hyperlink ref="U1815" r:id="rId555" xr:uid="{DCBE37DD-56C9-45A0-B428-F8699731BEA0}"/>
    <hyperlink ref="U411" r:id="rId556" xr:uid="{5E930634-35D8-468A-A5F2-7C8012EBCBF1}"/>
    <hyperlink ref="U1199" r:id="rId557" xr:uid="{978ACB11-79B4-4C2D-ADCC-E81488A27662}"/>
    <hyperlink ref="U858" r:id="rId558" xr:uid="{DDB12386-1B8C-47C2-A3FA-1D7CB3868522}"/>
    <hyperlink ref="U410" r:id="rId559" xr:uid="{FAC06EC3-C183-4037-B486-DBC16C588F5D}"/>
    <hyperlink ref="U533" r:id="rId560" xr:uid="{160299E9-0803-4AB9-99DE-5A910ED5F164}"/>
    <hyperlink ref="U1750" r:id="rId561" xr:uid="{DDDB98AA-DE1F-4D16-83D0-026E4F4A43DD}"/>
    <hyperlink ref="U1860" r:id="rId562" xr:uid="{27F9D2F5-761E-49CE-B2F3-B337C8FAC4FF}"/>
    <hyperlink ref="U673" r:id="rId563" xr:uid="{5AA8F09C-5B02-4812-AB4A-4B3985CE93F6}"/>
    <hyperlink ref="U87" r:id="rId564" xr:uid="{8CFD9797-48E5-4830-BFDD-0C711A3ABA7A}"/>
    <hyperlink ref="U1787" r:id="rId565" xr:uid="{E549C812-E36E-4D64-9642-EA7324B7B1FF}"/>
    <hyperlink ref="U1749" r:id="rId566" xr:uid="{6CFEB5BD-E45A-4F29-AC25-244B47B9C882}"/>
    <hyperlink ref="U1856" r:id="rId567" xr:uid="{A624852A-304B-42A5-84E0-5F87DE7643F2}"/>
    <hyperlink ref="U545" r:id="rId568" xr:uid="{CAF647C3-AE9B-4590-B307-B03D8FECF9ED}"/>
    <hyperlink ref="U1437" r:id="rId569" xr:uid="{9EB57A85-C3C9-42E6-831A-642B8CF8A009}"/>
    <hyperlink ref="U1201" r:id="rId570" xr:uid="{B69CD196-8886-4481-B26E-9EE942098D1E}"/>
    <hyperlink ref="U615" r:id="rId571" xr:uid="{5BA7533D-329E-414B-B561-24DBEEFC9552}"/>
    <hyperlink ref="U341" r:id="rId572" xr:uid="{E9D6D14F-5EF0-412C-9D8F-7ACDD7DD6F64}"/>
    <hyperlink ref="U839" r:id="rId573" xr:uid="{9D658B44-832B-4C7E-8730-D004298B295A}"/>
    <hyperlink ref="U517" r:id="rId574" xr:uid="{8E8FB414-4436-4D5B-BF54-6D6CF8A8A8DB}"/>
    <hyperlink ref="U86" r:id="rId575" xr:uid="{00DC7782-E95C-45A8-8B17-E640D935C374}"/>
    <hyperlink ref="U85" r:id="rId576" xr:uid="{D2CC2B6A-67F0-49B8-82B7-621952370CBB}"/>
    <hyperlink ref="U83" r:id="rId577" xr:uid="{2458B6F7-2F24-43E9-BD76-68CC8DDC6851}"/>
    <hyperlink ref="U84" r:id="rId578" xr:uid="{4952923D-B0C9-4C53-B0E6-281B214401B8}"/>
    <hyperlink ref="U837" r:id="rId579" xr:uid="{3993E2A2-2105-4D60-881A-0F7EA1679025}"/>
    <hyperlink ref="U427" r:id="rId580" xr:uid="{63742DE3-A3B2-41F0-975F-7E261183BD10}"/>
    <hyperlink ref="U432" r:id="rId581" xr:uid="{0B907A5C-B7D2-430A-AA29-5FFFA5B6BB02}"/>
    <hyperlink ref="U949" r:id="rId582" xr:uid="{593B1D10-CBC9-4D0A-AC45-0B0E66B8400F}"/>
    <hyperlink ref="U223" r:id="rId583" xr:uid="{315A54EC-5A7F-4E07-8560-664F1D330581}"/>
    <hyperlink ref="U6" r:id="rId584" xr:uid="{08597B65-577E-4B8C-9599-9532CD718503}"/>
    <hyperlink ref="U664" r:id="rId585" xr:uid="{9715BDB6-49A1-4577-9224-1349F9123340}"/>
    <hyperlink ref="U12" r:id="rId586" xr:uid="{80B78F00-E52A-4441-B3A1-11B8A81375DF}"/>
    <hyperlink ref="U82" r:id="rId587" xr:uid="{BFB57FC3-2A7A-4C7F-826A-98DE6BA34B6C}"/>
    <hyperlink ref="U161" r:id="rId588" xr:uid="{B61AF8D3-CD81-4F10-92BD-D7F836DCB6D1}"/>
    <hyperlink ref="U1652" r:id="rId589" xr:uid="{98E956EA-763A-41B5-A8DE-F889F512B50F}"/>
    <hyperlink ref="U685" r:id="rId590" xr:uid="{812695E2-C733-46FA-B4B5-24C7086E1684}"/>
    <hyperlink ref="U1265" r:id="rId591" xr:uid="{82131C58-25B9-4FD6-820D-41FA02F18E14}"/>
    <hyperlink ref="U1463" r:id="rId592" xr:uid="{AD7DC17D-6338-493F-B494-6999F8384B8B}"/>
    <hyperlink ref="U160" r:id="rId593" xr:uid="{1FFE86DE-CE3B-49AA-A1D8-008A5FFCEFC5}"/>
    <hyperlink ref="U81" r:id="rId594" xr:uid="{CDAEA875-BDAF-4B31-9F88-BDDE24850465}"/>
    <hyperlink ref="U80" r:id="rId595" xr:uid="{3DFB80E4-F99F-475B-8CB6-1469CDC8DDDB}"/>
    <hyperlink ref="U79" r:id="rId596" xr:uid="{BB453F97-FFD5-4FB0-830F-8A2560DE0CC9}"/>
    <hyperlink ref="U1748" r:id="rId597" xr:uid="{D5AE00FD-655F-4A03-A924-2F8B35AA3575}"/>
    <hyperlink ref="U78" r:id="rId598" xr:uid="{2C6FF121-F9EF-4D83-8885-4F4B3B44FC1D}"/>
    <hyperlink ref="U77" r:id="rId599" xr:uid="{7493E76E-4614-41AE-91CB-4D7FA935437B}"/>
    <hyperlink ref="U76" r:id="rId600" xr:uid="{0C7B1232-CF2B-4D14-B288-550438BF3950}"/>
    <hyperlink ref="U1747" r:id="rId601" xr:uid="{7C1F0B56-9CB3-4ABC-B8DA-1E5A762FB4CF}"/>
    <hyperlink ref="U409" r:id="rId602" xr:uid="{252A4F67-1F12-4D1B-93F6-FE5A5CF311BF}"/>
    <hyperlink ref="U75" r:id="rId603" xr:uid="{65C346C6-C97E-4B67-9D84-846D7200CEB5}"/>
    <hyperlink ref="U632" r:id="rId604" xr:uid="{F910CB5C-5CFF-4A12-9BBA-818F0CC91CAF}"/>
    <hyperlink ref="U1746" r:id="rId605" xr:uid="{8294A6F3-9758-4B18-96A3-CA198EEE6149}"/>
    <hyperlink ref="U1745" r:id="rId606" xr:uid="{6C418F3A-B005-4CC4-A4FA-08864903A36C}"/>
    <hyperlink ref="U1876" r:id="rId607" xr:uid="{0E5E3850-9C05-410E-87ED-8C17C35AFF6B}"/>
    <hyperlink ref="U9" r:id="rId608" xr:uid="{82110ABB-6DE0-46A6-A9C0-A6ABA751540A}"/>
    <hyperlink ref="U1743" r:id="rId609" xr:uid="{137F6A9A-940E-4071-AD56-E87124BE578C}"/>
    <hyperlink ref="U1744" r:id="rId610" xr:uid="{389A7554-662B-4FAF-80D1-B0AC1C1AC6EB}"/>
    <hyperlink ref="U702" r:id="rId611" xr:uid="{018243F1-90F1-4B98-B2ED-A98AB548EEA1}"/>
    <hyperlink ref="U1841" r:id="rId612" xr:uid="{DE6F34F0-595F-4DA5-B67D-53D3A209329D}"/>
    <hyperlink ref="U1389" r:id="rId613" xr:uid="{B79F1994-B30E-423F-A28F-C4EFB0CA62FE}"/>
    <hyperlink ref="U11" r:id="rId614" xr:uid="{55CC1CE4-8F7A-4832-9E2F-22C16C2C8C1F}"/>
    <hyperlink ref="U1840" r:id="rId615" xr:uid="{66D6C901-B309-41C5-B97C-214F6F91A015}"/>
    <hyperlink ref="U1875" r:id="rId616" xr:uid="{0EC913ED-9E45-45B3-84E8-BA2D0ADBD733}"/>
    <hyperlink ref="U147" r:id="rId617" xr:uid="{1AE7C57B-4F78-4BFA-964D-420662A1ED26}"/>
    <hyperlink ref="U501" r:id="rId618" xr:uid="{17E0F5FD-4B1F-461C-B957-08E2FB352A69}"/>
    <hyperlink ref="U10" r:id="rId619" xr:uid="{84D9A084-ADFF-426B-ADEB-7EBA506C82A2}"/>
    <hyperlink ref="U1436" r:id="rId620" xr:uid="{91D93360-C01C-4504-B0E7-CB9CC748A7AC}"/>
    <hyperlink ref="U474" r:id="rId621" display="b.fortin@arditeya-vieilassantza.fr;;contact@arditeya-vieilassantza.fr" xr:uid="{95349A3C-939A-416C-AE9E-C3D123571098}"/>
    <hyperlink ref="U1839" r:id="rId622" xr:uid="{B9B1C019-3B7E-4A4B-9E8F-78261DAD6CC2}"/>
    <hyperlink ref="U74" r:id="rId623" xr:uid="{5B42C08B-B25D-4DE2-8264-829EA21C1AFA}"/>
    <hyperlink ref="U73" r:id="rId624" xr:uid="{8AEAAC08-C52B-47ED-B619-F2E13FBB5725}"/>
    <hyperlink ref="U778" r:id="rId625" xr:uid="{594C3266-2E5C-42E1-A879-2B901B5CF16A}"/>
    <hyperlink ref="U433" r:id="rId626" xr:uid="{CE1C9C9A-A21A-4F45-9B73-6C07B90D5AE6}"/>
    <hyperlink ref="U282" r:id="rId627" xr:uid="{2E3B11B5-851D-484B-AF20-F373FEBB0333}"/>
    <hyperlink ref="U72" r:id="rId628" xr:uid="{4286403A-0886-40BC-B5E0-7C76BBC65B0D}"/>
    <hyperlink ref="U658" r:id="rId629" xr:uid="{2C7907D8-A607-4AF4-9912-EADA8D8D9E7F}"/>
    <hyperlink ref="U24" r:id="rId630" xr:uid="{91EE5EE0-9979-476A-9076-42949BB586AA}"/>
    <hyperlink ref="U1480" r:id="rId631" xr:uid="{3C97D45D-4C3D-42F6-8819-17E681DA6298}"/>
    <hyperlink ref="U1462" r:id="rId632" xr:uid="{9BFFA983-5A9B-44EB-9C2D-21BA67C9B767}"/>
    <hyperlink ref="U518" r:id="rId633" xr:uid="{31F0650E-D782-468B-9B33-7B8F30A96CF7}"/>
    <hyperlink ref="U23" r:id="rId634" xr:uid="{ED2549B8-9A0F-4C08-A059-AD7BB3E09BE0}"/>
    <hyperlink ref="U71" r:id="rId635" xr:uid="{60AF2C1A-5E8B-4355-974A-A9BD3F437ECB}"/>
    <hyperlink ref="U22" r:id="rId636" xr:uid="{A50611A6-0854-4DD6-8BC9-D9BF437AC46C}"/>
    <hyperlink ref="U21" r:id="rId637" xr:uid="{FB13810A-1717-484E-BF0E-A2AC655909AD}"/>
    <hyperlink ref="U568" r:id="rId638" xr:uid="{74E8F456-F513-485B-8B7B-734AB40926CA}"/>
    <hyperlink ref="U492" r:id="rId639" xr:uid="{D3FF71DC-DFA1-49EE-BDD7-BF79B9200429}"/>
    <hyperlink ref="U5" r:id="rId640" xr:uid="{9DD4E446-CC23-4E87-A0AD-D0E1827F2330}"/>
    <hyperlink ref="U407" r:id="rId641" xr:uid="{7C92DCCB-A810-4552-88DA-EAEAEE81A104}"/>
    <hyperlink ref="U70" r:id="rId642" xr:uid="{EFC55638-3663-4932-82C6-9C7280D487A5}"/>
    <hyperlink ref="U1742" r:id="rId643" xr:uid="{4D2DE399-E779-4231-9FB3-C4F29493AB2E}"/>
    <hyperlink ref="U631" r:id="rId644" xr:uid="{F47C8A61-614F-4170-9B72-36B43DADE4B2}"/>
    <hyperlink ref="U449" r:id="rId645" xr:uid="{2D68BD30-1D1D-4388-A565-C13E05A1B1C6}"/>
    <hyperlink ref="U500" r:id="rId646" xr:uid="{22FD40B2-9A4B-470C-913F-527E43C68E1F}"/>
    <hyperlink ref="U281" r:id="rId647" xr:uid="{AFAA5458-F4F9-42C9-B835-B13AF321E336}"/>
    <hyperlink ref="U69" r:id="rId648" xr:uid="{7160E4DC-4C09-4011-A8C5-210C450DE8CF}"/>
    <hyperlink ref="U707" r:id="rId649" xr:uid="{9E3AFDEF-BFF5-4C03-92E4-9D163955F211}"/>
    <hyperlink ref="U20" r:id="rId650" xr:uid="{A6FACECF-1B16-4745-AB50-DF5C4C25471F}"/>
    <hyperlink ref="U1200" r:id="rId651" xr:uid="{CC473E36-D15E-48F0-B3E6-2EA4B79AD7A0}"/>
    <hyperlink ref="U1114" r:id="rId652" xr:uid="{355BBA74-1590-4514-8A7B-907A5E7A4325}"/>
    <hyperlink ref="U280" r:id="rId653" xr:uid="{3BEBD968-9039-44AC-B871-36B97A5E4114}"/>
    <hyperlink ref="U1113" r:id="rId654" xr:uid="{3ABE87C2-BB51-4E73-BFE9-C50B0BDA45C1}"/>
    <hyperlink ref="U17" r:id="rId655" xr:uid="{80FCCD85-F1B9-49D6-A841-984E93758D86}"/>
    <hyperlink ref="U668" r:id="rId656" xr:uid="{398FAA75-DE6A-45DD-86FA-DB1C7945FC7B}"/>
    <hyperlink ref="U499" r:id="rId657" xr:uid="{ED4FD59D-B8E8-4BE1-BC23-1396EBC82FEC}"/>
    <hyperlink ref="U779" r:id="rId658" xr:uid="{9DCC4604-7824-471D-BAEC-84D906B6BC3D}"/>
    <hyperlink ref="U1741" r:id="rId659" xr:uid="{C786EFED-5D0A-475D-8D5C-D7A49EC2FD98}"/>
    <hyperlink ref="U498" r:id="rId660" xr:uid="{297DD91D-E071-4963-936D-120827EEBA37}"/>
    <hyperlink ref="U246" r:id="rId661" xr:uid="{C9626EDA-6501-4EF1-A71A-7EFBE5DE1E07}"/>
    <hyperlink ref="U271" r:id="rId662" xr:uid="{CC3C9357-EB18-400D-8334-63EADF465F65}"/>
    <hyperlink ref="U1093" r:id="rId663" xr:uid="{23F13C65-560F-455D-BB2A-7DC8CDBCF63E}"/>
    <hyperlink ref="U1713" r:id="rId664" xr:uid="{78EA7081-EA45-4EC6-A305-CD01D21EF4B3}"/>
    <hyperlink ref="U1173" r:id="rId665" xr:uid="{4AB2EF0C-C89B-4EC3-8317-BBECE45BDF26}"/>
    <hyperlink ref="U1078" r:id="rId666" xr:uid="{24CB37F1-20D3-4E40-8744-0CC7CB1A463D}"/>
    <hyperlink ref="U945" r:id="rId667" xr:uid="{D08B16F7-0AD9-41EC-BF8D-E737AF785D15}"/>
    <hyperlink ref="U168" r:id="rId668" xr:uid="{3E6B3BD9-3BE0-48CC-8646-72C3CD85C6BE}"/>
    <hyperlink ref="U167" r:id="rId669" xr:uid="{D6162566-0934-4553-BE38-7348036CA8A9}"/>
    <hyperlink ref="U1086" r:id="rId670" xr:uid="{10793E61-D897-4EE7-9CCB-1EC71FB2CF4B}"/>
    <hyperlink ref="U169" r:id="rId671" xr:uid="{1946EE69-2E68-4768-AE1F-6578758CC094}"/>
    <hyperlink ref="U598" r:id="rId672" xr:uid="{E89F1D50-BFDA-4819-9810-83DD4F37A965}"/>
    <hyperlink ref="U270" r:id="rId673" xr:uid="{DF9293E5-13B9-45C1-B31D-8BEFD3B579A5}"/>
    <hyperlink ref="U245" r:id="rId674" xr:uid="{2F0D61E4-E550-4C94-A41F-85AC24BA59EB}"/>
    <hyperlink ref="U682" r:id="rId675" xr:uid="{46081F48-FB87-4184-8B04-604D1514ED51}"/>
    <hyperlink ref="U244" r:id="rId676" xr:uid="{87D03DFC-86C1-4C1B-9682-921ACD891994}"/>
    <hyperlink ref="U1874" r:id="rId677" xr:uid="{9180FA22-06BB-4E47-BF41-536E7562BCD5}"/>
    <hyperlink ref="U166" r:id="rId678" xr:uid="{5B16ED8B-FE02-4F93-83ED-10B18FA3902E}"/>
    <hyperlink ref="U1333" r:id="rId679" xr:uid="{F5D8EC54-EA0B-47C8-9237-2050416C4F66}"/>
    <hyperlink ref="U243" r:id="rId680" xr:uid="{846CCBB7-624A-4D62-9A81-B1D88B584B10}"/>
    <hyperlink ref="U269" r:id="rId681" xr:uid="{F25C28E5-34A2-4111-8DFA-F9464715F73C}"/>
    <hyperlink ref="U279" r:id="rId682" xr:uid="{4F2AEEE5-C604-4097-9ED9-09D1A1B1EEA5}"/>
    <hyperlink ref="U1198" r:id="rId683" xr:uid="{17C3B849-5353-43D2-A6C7-F294D9CE5326}"/>
    <hyperlink ref="U242" r:id="rId684" xr:uid="{33B08E85-CF34-467C-BA05-A628FCB1AF4E}"/>
    <hyperlink ref="U620" r:id="rId685" xr:uid="{576692D3-E67D-479D-B6F2-B440E6C8C06A}"/>
    <hyperlink ref="U1677" r:id="rId686" xr:uid="{1685BBF6-013F-4956-AE3A-23AB622BC526}"/>
    <hyperlink ref="U1859" r:id="rId687" xr:uid="{F7DA29C9-2A77-43FB-8BF8-3C5CE0A402D7}"/>
    <hyperlink ref="U681" r:id="rId688" xr:uid="{E0ACE897-E890-4DD0-B194-E3104162BFC8}"/>
    <hyperlink ref="U1690" r:id="rId689" xr:uid="{1A5FEB35-E1A4-4BCF-B7AD-E68D2AF8444D}"/>
    <hyperlink ref="U1838" r:id="rId690" display="csapa@sauve-garde.fr;AIRAGUE@sauve-garde.fr;IMICHAUD@sauve-garde.fr;caarud@sauve-garde.fr;cverdier@sauve-garde.fr" xr:uid="{2CA48C9B-03A2-4BEE-8364-482AE0316AB6}"/>
    <hyperlink ref="U1837" r:id="rId691" xr:uid="{CEEC5381-EBF5-4B79-A04F-726AB136A5EF}"/>
    <hyperlink ref="U583" r:id="rId692" xr:uid="{8319108E-A4A2-4C3B-9DF7-496610849831}"/>
    <hyperlink ref="U387" r:id="rId693" xr:uid="{C1FFA512-84E6-4C60-B43F-46895A4D7137}"/>
    <hyperlink ref="U1836" r:id="rId694" display="csapa@sauve-garde.fr;AIRAGUE@sauve-garde.fr;IMICHAUD@sauve-garde.fr;act@sauve-garde.fr" xr:uid="{031C5A95-E4F3-4614-821D-4C1FE2EBACCE}"/>
    <hyperlink ref="U1853" r:id="rId695" xr:uid="{62B09664-A454-45B5-82AC-7D6B27AF6183}"/>
    <hyperlink ref="U1498" r:id="rId696" xr:uid="{DE8803C2-51AC-4507-B9F5-13B208237A83}"/>
    <hyperlink ref="U671" r:id="rId697" xr:uid="{6DA03051-C58E-471D-AF1A-3138F929354F}"/>
    <hyperlink ref="U241" r:id="rId698" xr:uid="{49E03FD3-87BB-4569-A5B8-26F964308B4F}"/>
    <hyperlink ref="U971" r:id="rId699" xr:uid="{2CB63E0B-AD9D-46F8-9036-C77F0824663C}"/>
    <hyperlink ref="U597" r:id="rId700" xr:uid="{8047B932-6D31-4292-878F-BB6648AF0A06}"/>
    <hyperlink ref="U1546" r:id="rId701" xr:uid="{DCC48B5E-0F95-4F2D-8D89-E38547568504}"/>
    <hyperlink ref="U386" r:id="rId702" xr:uid="{9B418889-DA9D-44EE-AE32-ED5D103E4AFC}"/>
    <hyperlink ref="U1639" r:id="rId703" xr:uid="{F8D8ED31-C8CE-4A73-9BB0-984AFAE05A0F}"/>
    <hyperlink ref="U1606" r:id="rId704" xr:uid="{F1BA6C6E-B77C-440B-BBF9-5F3C86ADD0BE}"/>
    <hyperlink ref="U1835" r:id="rId705" display="esatcompta@sauve-garde.fr;smerigot@sauve-garde.fr;esat@sauve-garde.fr" xr:uid="{A452ADC9-1F35-4B5D-ACAB-47FE9AF87122}"/>
    <hyperlink ref="U1810" r:id="rId706" xr:uid="{448C2F17-B53C-4DC6-B727-4DB0F4A0E4CB}"/>
    <hyperlink ref="U680" r:id="rId707" xr:uid="{B7E6E641-CDEA-4D96-A373-087CC4F4E846}"/>
    <hyperlink ref="U1599" r:id="rId708" xr:uid="{9EF68BCF-90BB-4094-8CD2-C1F7BD9F2301}"/>
    <hyperlink ref="U1622" r:id="rId709" xr:uid="{74E45E94-D92F-411B-A0DB-776E8978C27A}"/>
    <hyperlink ref="U1830" r:id="rId710" xr:uid="{1E17494F-24F6-4B63-BCBB-21BF495A30DA}"/>
    <hyperlink ref="U1332" r:id="rId711" xr:uid="{1E2ABACC-1EA8-4E9F-80A9-324DABBC029B}"/>
    <hyperlink ref="U1174" r:id="rId712" xr:uid="{3429CC99-5797-4683-863A-99401E9DDF14}"/>
    <hyperlink ref="U645" r:id="rId713" xr:uid="{F76B0C5F-E8B3-4F59-B067-ED75E93DDEAB}"/>
    <hyperlink ref="U1834" r:id="rId714" display="csapa@sauve-garde.fr;AIRAGUE@sauve-garde.fr;IMICHAUD@sauve-garde.fr;cverdier@sauve-garde.fr" xr:uid="{22730F92-4154-4B52-9243-083A1E68858C}"/>
    <hyperlink ref="U1001" r:id="rId715" xr:uid="{CD6F6FD8-42A1-4A59-AF1A-1217345CF42B}"/>
    <hyperlink ref="U1638" r:id="rId716" xr:uid="{CE2C6468-3AAF-441C-ABD7-64010E7775F7}"/>
    <hyperlink ref="U1626" r:id="rId717" xr:uid="{85BE49AC-192B-4504-ABE5-5018186C0279}"/>
    <hyperlink ref="U1197" r:id="rId718" xr:uid="{B35391A1-A0DD-472C-A86D-7EC24EDA2BFA}"/>
    <hyperlink ref="U1672" r:id="rId719" xr:uid="{7869348C-9007-4F97-AD4D-01362B247CB5}"/>
    <hyperlink ref="U240" r:id="rId720" xr:uid="{0C328C79-EE62-4324-A478-8850496E6B61}"/>
    <hyperlink ref="U944" r:id="rId721" xr:uid="{E6658AAC-4CB5-4207-A979-0006ED2260CB}"/>
    <hyperlink ref="U1545" r:id="rId722" xr:uid="{8A8454F7-41B5-453F-826E-9FE71F4EC61D}"/>
    <hyperlink ref="U909" r:id="rId723" xr:uid="{3A92A20F-15C9-4E8B-A1C3-1BC51E6E3AE0}"/>
    <hyperlink ref="U1543" r:id="rId724" xr:uid="{9143A0F7-033C-46C9-A570-9D87984B6696}"/>
    <hyperlink ref="U943" r:id="rId725" xr:uid="{536AD554-4F97-4A70-AEB4-23866DBB7E6E}"/>
    <hyperlink ref="U870" r:id="rId726" xr:uid="{3A4EB63C-7220-4029-A17D-06A39D8D1059}"/>
    <hyperlink ref="U268" r:id="rId727" xr:uid="{64310D96-7081-430E-8634-A87BAE007147}"/>
    <hyperlink ref="U869" r:id="rId728" xr:uid="{DB2241C6-109A-45B7-9072-F7C6000BE70F}"/>
    <hyperlink ref="U261" r:id="rId729" xr:uid="{2460F49D-CD99-4F39-8CF7-532D820FDF72}"/>
    <hyperlink ref="U385" r:id="rId730" xr:uid="{57462044-ECF4-47DF-B1E6-3556D0F4513B}"/>
    <hyperlink ref="U1611" r:id="rId731" xr:uid="{5480EF92-4332-4F46-9596-6F869CE65858}"/>
    <hyperlink ref="U666" r:id="rId732" xr:uid="{116509C5-8BA1-4210-B0E2-B27F70AA97CB}"/>
    <hyperlink ref="U267" r:id="rId733" xr:uid="{B6C57394-E29D-464D-8DF8-8B0F8FA0BE8D}"/>
    <hyperlink ref="U384" r:id="rId734" xr:uid="{7A0DBD5A-82E7-4D6E-96D7-603ECA165162}"/>
    <hyperlink ref="U239" r:id="rId735" xr:uid="{5B1EDB70-B4A6-471A-8C14-335550CA4E7B}"/>
    <hyperlink ref="U260" r:id="rId736" xr:uid="{9E2BAD96-DBBF-460E-AE72-7C3618D019E4}"/>
    <hyperlink ref="U238" r:id="rId737" xr:uid="{F5DB9215-9FB1-4594-A52B-1348C05DA19B}"/>
    <hyperlink ref="U1408" r:id="rId738" xr:uid="{23DD414B-9595-486B-A857-93E97225C6D3}"/>
    <hyperlink ref="U868" r:id="rId739" xr:uid="{7C0CF714-CD27-4C92-A969-7BA130D54297}"/>
    <hyperlink ref="U970" r:id="rId740" xr:uid="{050A50B9-D235-4A7B-B4A0-4C5682DBE9F9}"/>
    <hyperlink ref="U1176" r:id="rId741" xr:uid="{E777C372-1850-41EE-8D23-EF03D796E56B}"/>
    <hyperlink ref="U1175" r:id="rId742" xr:uid="{30585092-FBEF-46B6-849F-0A25701634D1}"/>
    <hyperlink ref="U1479" r:id="rId743" xr:uid="{6389261A-219D-4059-8C4C-162E40796BAD}"/>
    <hyperlink ref="U679" r:id="rId744" xr:uid="{E0229C67-D450-429B-AF5A-6571012EBF43}"/>
    <hyperlink ref="U1844" r:id="rId745" xr:uid="{C90B6006-C74D-4DDA-8673-DA85BE3B4E22}"/>
    <hyperlink ref="U867" r:id="rId746" xr:uid="{21E5E416-F637-4E44-BE53-E19C9D4CB899}"/>
    <hyperlink ref="U1873" r:id="rId747" xr:uid="{7560FD2C-7A1A-429C-B456-1F27C643AF22}"/>
    <hyperlink ref="U1645" r:id="rId748" xr:uid="{25CA40E2-850A-457A-AF19-8563F5F3D54F}"/>
    <hyperlink ref="U1614" r:id="rId749" xr:uid="{DB49AAEE-D700-441E-9744-E00F02600607}"/>
    <hyperlink ref="U1671" r:id="rId750" xr:uid="{CA0FB263-C04D-4519-A0D0-85BB8437CED8}"/>
    <hyperlink ref="U1631" r:id="rId751" xr:uid="{D689F708-633E-4204-B533-C328AC68683D}"/>
    <hyperlink ref="U1625" r:id="rId752" xr:uid="{A7774ED0-920A-44E8-869B-D87640BB075A}"/>
    <hyperlink ref="U1649" r:id="rId753" xr:uid="{9847BB8C-F7D8-4871-A872-724176769DE3}"/>
    <hyperlink ref="U1644" r:id="rId754" xr:uid="{19FB1615-57D9-4263-9E36-E4AA07786E84}"/>
    <hyperlink ref="U1643" r:id="rId755" xr:uid="{C2CB19EB-E8B1-4881-AE24-CA417CB79EBD}"/>
    <hyperlink ref="U1619" r:id="rId756" xr:uid="{847E61E4-48A4-4DFF-AAF7-53A5BA68C28A}"/>
    <hyperlink ref="U1630" r:id="rId757" xr:uid="{88B87F67-EDFC-4B1F-B86E-EE580C1F0721}"/>
    <hyperlink ref="U1633" r:id="rId758" xr:uid="{C049C431-EC4A-4CDD-A387-054F05B42B6E}"/>
    <hyperlink ref="U1603" r:id="rId759" xr:uid="{C4C53BC4-FF3F-4483-97C7-058C67A35BC7}"/>
    <hyperlink ref="U1617" r:id="rId760" xr:uid="{76C386BD-A4D5-429D-9CAD-4694F002A7A8}"/>
    <hyperlink ref="U1605" r:id="rId761" xr:uid="{F23CAE00-CE6A-4700-A9BA-FD96DE72A016}"/>
    <hyperlink ref="U1676" r:id="rId762" xr:uid="{E3C004C8-0F04-4EE4-AA29-0D8276522995}"/>
    <hyperlink ref="U237" r:id="rId763" xr:uid="{3D6C240A-1F0A-43A8-8ACB-DCC3CDFC6CF2}"/>
    <hyperlink ref="U1597" r:id="rId764" xr:uid="{B8776849-693E-486C-9F0B-B068DEFA5681}"/>
    <hyperlink ref="U1370" r:id="rId765" xr:uid="{06CCF3A1-72AD-42F0-A597-6200A45FD9E2}"/>
    <hyperlink ref="U1854" r:id="rId766" xr:uid="{0BA4B5A9-17E6-434F-8336-CABBE1182284}"/>
    <hyperlink ref="U1196" r:id="rId767" xr:uid="{84731110-52E2-4374-8526-4E753B8EA9AA}"/>
    <hyperlink ref="U1766" r:id="rId768" xr:uid="{7583DF60-5E5A-4CC4-AC0A-DF81E932FE8A}"/>
    <hyperlink ref="U1610" r:id="rId769" xr:uid="{29E497CB-7D28-4CEF-BA19-A6D24F28D5CA}"/>
    <hyperlink ref="U1615" r:id="rId770" xr:uid="{7EF011F8-FEFE-46B6-8F74-7DF5D48E27DC}"/>
    <hyperlink ref="U372" r:id="rId771" xr:uid="{7402CB85-8322-4320-A8C7-98A6159DB8E3}"/>
    <hyperlink ref="U1852" r:id="rId772" xr:uid="{6A2E21F5-BBC2-4B0F-8480-F6715CAD65B9}"/>
    <hyperlink ref="U1833" r:id="rId773" display="vlefebvre@sauve-garde.fr;bgilart@sauve-garde.fr;cgi@sauve-garde.fr;SFRUTOS@sauve-garde.fr;gkervadec@sauve-garde.fr" xr:uid="{99CDCA8B-4AE9-4D71-9653-7011E251502A}"/>
    <hyperlink ref="U236" r:id="rId774" xr:uid="{AABB6983-B429-4AFD-AB4D-337364EB42BA}"/>
    <hyperlink ref="U235" r:id="rId775" xr:uid="{E2C3DAA1-58CD-40AA-A5DF-4A216BA0A0BB}"/>
    <hyperlink ref="U626" r:id="rId776" xr:uid="{1A29F448-3D62-4A98-AF47-F60B1F642E46}"/>
    <hyperlink ref="U234" r:id="rId777" xr:uid="{3DD3885A-F300-45B7-9E20-5AA537AAB4DF}"/>
    <hyperlink ref="U266" r:id="rId778" xr:uid="{B5265349-CA52-4644-8805-639175C04A95}"/>
    <hyperlink ref="U233" r:id="rId779" xr:uid="{D4FC21C6-6722-450F-8B29-E73F5CAFEBBA}"/>
    <hyperlink ref="U232" r:id="rId780" xr:uid="{1F5EAE0B-230C-465D-88FF-C7D10E51C4CE}"/>
    <hyperlink ref="U231" r:id="rId781" xr:uid="{CACCBC08-B398-4AD5-B296-1CF8B2C33A8B}"/>
    <hyperlink ref="U230" r:id="rId782" xr:uid="{0A508D4A-3146-4B87-A849-F0029EF88822}"/>
    <hyperlink ref="U777" r:id="rId783" xr:uid="{F0D41382-4497-45FB-AD31-E015CAA72DEA}"/>
    <hyperlink ref="U849" r:id="rId784" xr:uid="{CE9CBE06-1403-4791-8395-24344549604A}"/>
    <hyperlink ref="U1276" r:id="rId785" xr:uid="{8F9877B7-8D93-4259-8F9E-0505A47FFD8A}"/>
    <hyperlink ref="U1038" r:id="rId786" xr:uid="{B8597789-D0F4-4FAE-AFEE-94FE0E559A7B}"/>
    <hyperlink ref="U674" r:id="rId787" xr:uid="{68F60F67-7366-46A0-ACB2-82A94D99516B}"/>
    <hyperlink ref="U762" r:id="rId788" xr:uid="{EE46A3D5-60D3-48B3-85FE-4FD500670928}"/>
    <hyperlink ref="U848" r:id="rId789" xr:uid="{01F26FF8-9539-42D2-AA01-4A6009B79593}"/>
    <hyperlink ref="U847" r:id="rId790" xr:uid="{FC564475-AFA1-4360-8805-E1F7D2C59F06}"/>
    <hyperlink ref="U761" r:id="rId791" xr:uid="{82661AD7-5C88-44D2-9B88-3D5389051EE1}"/>
    <hyperlink ref="U1300" r:id="rId792" xr:uid="{9A8A7396-2447-4F76-8808-45FD6CDD1B58}"/>
    <hyperlink ref="U1024" r:id="rId793" xr:uid="{AE09431E-9703-48DD-983C-D3BC65273076}"/>
    <hyperlink ref="U759" r:id="rId794" xr:uid="{02C8D5BB-F6AB-4C49-936D-F8488565C4EC}"/>
    <hyperlink ref="U701" r:id="rId795" xr:uid="{98281C8F-AB2E-45FE-9AF9-B1769166A904}"/>
    <hyperlink ref="U1600" r:id="rId796" xr:uid="{574A2607-A7D8-429E-930E-B88314BFC6D6}"/>
    <hyperlink ref="U767" r:id="rId797" xr:uid="{78A9C6AE-FCEA-414A-B7C2-1D53D3906F67}"/>
    <hyperlink ref="U68" r:id="rId798" xr:uid="{1B57A4F0-87CE-406D-84B3-65256AFEED71}"/>
    <hyperlink ref="U1054" r:id="rId799" xr:uid="{D14F371E-377B-4238-93A7-40A38E77F63C}"/>
    <hyperlink ref="U1289" r:id="rId800" xr:uid="{E6AB68D0-FAD4-40A7-BEC7-1A2CF0A09FD1}"/>
    <hyperlink ref="U228" r:id="rId801" xr:uid="{56550807-3948-4E16-97BC-FA4BF71DB7AB}"/>
    <hyperlink ref="U1037" r:id="rId802" xr:uid="{98654111-860D-41FA-93D7-807697798A10}"/>
    <hyperlink ref="U146" r:id="rId803" xr:uid="{434BC42A-D19C-403D-883A-1E0847FDCF0C}"/>
    <hyperlink ref="U1666" r:id="rId804" xr:uid="{32C739B3-BF04-44AD-A780-C2E7A97ACA8B}"/>
    <hyperlink ref="U1019" r:id="rId805" xr:uid="{B88E4AD4-8A6E-4E82-8E6E-3748D53E227B}"/>
    <hyperlink ref="U776" r:id="rId806" xr:uid="{B61622B1-D3E5-4D70-A025-A851C596E0AF}"/>
    <hyperlink ref="U928" r:id="rId807" xr:uid="{F07C9E8C-FFFF-4E05-8D65-22AA42EBFBD1}"/>
    <hyperlink ref="U1670" r:id="rId808" xr:uid="{EFFC764F-1864-4BD4-AFBC-A659C217EDDB}"/>
    <hyperlink ref="U1624" r:id="rId809" xr:uid="{25B50A58-1044-4AF2-84E7-B7699AFCC7E9}"/>
    <hyperlink ref="U1788" r:id="rId810" xr:uid="{F115F815-E088-4F31-98DE-45FB97678448}"/>
    <hyperlink ref="U769" r:id="rId811" xr:uid="{017F2181-37F2-4C63-AC46-565F83C7D2FB}"/>
    <hyperlink ref="U1036" r:id="rId812" xr:uid="{3E523ADE-EBBB-459E-9FEC-F2EFE8C1B17A}"/>
    <hyperlink ref="U1657" r:id="rId813" xr:uid="{68A1E7A6-D522-439C-AF63-BEE3D8C9EA80}"/>
    <hyperlink ref="U1018" r:id="rId814" xr:uid="{3C6E5CAF-2A2D-472C-B126-62A7692924BC}"/>
    <hyperlink ref="U770" r:id="rId815" xr:uid="{F5D3524D-8B44-4A8F-BC0D-E5BDA7D2E0B8}"/>
    <hyperlink ref="U1126" r:id="rId816" xr:uid="{E6BE727A-7811-4C5A-8A4F-4D63148A3104}"/>
    <hyperlink ref="U1026" r:id="rId817" xr:uid="{D2A8CC02-8B3B-4543-8CCA-613BD8D426CB}"/>
    <hyperlink ref="U760" r:id="rId818" xr:uid="{8DD748BD-5268-4157-A9E7-7637478F248D}"/>
    <hyperlink ref="U700" r:id="rId819" xr:uid="{D38EC686-70B7-4709-AAB9-D76EE55E2256}"/>
    <hyperlink ref="U906" r:id="rId820" xr:uid="{E8F3921C-5176-46FD-9D30-5CF352F29C00}"/>
    <hyperlink ref="U768" r:id="rId821" xr:uid="{42EA2CFC-6699-43D4-B275-313459DBA201}"/>
    <hyperlink ref="U67" r:id="rId822" xr:uid="{9CFE9887-29C0-47D2-8EA5-0622A2A7FA5E}"/>
    <hyperlink ref="U527" r:id="rId823" xr:uid="{8C71E0D1-B747-4E9F-8ED9-E5AE6A6407AB}"/>
    <hyperlink ref="U1027" r:id="rId824" xr:uid="{440B027F-7D75-4545-8A3F-7FFB41653358}"/>
    <hyperlink ref="U1035" r:id="rId825" xr:uid="{18A6B5A4-F1A3-4109-B649-5D6311D60DE4}"/>
    <hyperlink ref="U1032" r:id="rId826" xr:uid="{937BEA4F-119F-4977-A264-CCC4164D26C3}"/>
    <hyperlink ref="U774" r:id="rId827" xr:uid="{62880C7A-5D17-4919-A1C8-F59DA422A58F}"/>
    <hyperlink ref="U1017" r:id="rId828" xr:uid="{DD0861BF-331D-4420-BDD4-87E1612DD974}"/>
    <hyperlink ref="U764" r:id="rId829" xr:uid="{77CD7E21-CF65-4DDB-8733-8959DE6FA800}"/>
    <hyperlink ref="U635" r:id="rId830" xr:uid="{902E050C-CFE8-41BB-8326-5E7D35658ED4}"/>
    <hyperlink ref="U1023" r:id="rId831" xr:uid="{D7611184-3F8E-4E53-B9DE-1937FB929DCD}"/>
    <hyperlink ref="U340" r:id="rId832" xr:uid="{4E976F0E-CC3B-480D-87ED-FA6DA6E55F53}"/>
    <hyperlink ref="U145" r:id="rId833" xr:uid="{AFEBE90B-51EA-45BF-910B-84D1096FD8F5}"/>
    <hyperlink ref="U1534" r:id="rId834" xr:uid="{D8157A94-07AF-4008-8320-4E7D52B5F7C5}"/>
    <hyperlink ref="U219" r:id="rId835" xr:uid="{F1ED2F16-578E-4AEE-A3E1-42B334C3CD18}"/>
    <hyperlink ref="U772" r:id="rId836" xr:uid="{EE8DED99-D4E6-4E4D-BCD0-50ADF331C181}"/>
    <hyperlink ref="U771" r:id="rId837" xr:uid="{C0F46A18-7C56-4FFF-AE57-4261E666136F}"/>
    <hyperlink ref="U775" r:id="rId838" xr:uid="{9EF61D35-BDDF-4F86-9217-F6E7AE4702D6}"/>
    <hyperlink ref="U1022" r:id="rId839" xr:uid="{D5D86AD8-64D9-4A78-91B7-3A6EC4F80095}"/>
    <hyperlink ref="U927" r:id="rId840" xr:uid="{E3C7861C-FE75-48C1-BF50-20233AD417C0}"/>
    <hyperlink ref="U1582" r:id="rId841" display="direction@majouraou.fr;;comptabilite@majouraou.fr" xr:uid="{9F237BF0-1AA0-4BB2-8259-E47276D7B727}"/>
    <hyperlink ref="U66" r:id="rId842" xr:uid="{D26587EC-6EA0-4F0A-9213-D7F732CEDD8A}"/>
    <hyperlink ref="U1660" r:id="rId843" xr:uid="{A9A3D5F1-DB02-412E-BA7D-40B0906EF62E}"/>
    <hyperlink ref="U1213" r:id="rId844" xr:uid="{4A7A5DFD-3E77-48AF-A5CD-66C112772417}"/>
    <hyperlink ref="U1669" r:id="rId845" xr:uid="{A03662E5-348B-4689-A5D0-ABAF2E8369FC}"/>
    <hyperlink ref="U1623" r:id="rId846" xr:uid="{9E598B6D-E23D-4E9D-85B5-265EF7C7D2E0}"/>
    <hyperlink ref="U1650" r:id="rId847" xr:uid="{355A1DC3-4E87-4FA4-9FF7-D1E817B428D4}"/>
    <hyperlink ref="U1665" r:id="rId848" xr:uid="{72B638F2-590E-4BB1-8280-AAFABA2BEA3A}"/>
    <hyperlink ref="U926" r:id="rId849" xr:uid="{CB3CE3A2-8FF9-486C-83A6-D7377FAE3B1E}"/>
    <hyperlink ref="U1634" r:id="rId850" xr:uid="{BA821A22-B8D2-43C4-8DE0-16841DFBECD6}"/>
    <hyperlink ref="U1288" r:id="rId851" xr:uid="{0D4888B3-07FF-4542-B8B0-AAAA2D4644EF}"/>
    <hyperlink ref="U1656" r:id="rId852" xr:uid="{F4BAEB9A-DD2F-43DF-A034-9E57F53712DE}"/>
    <hyperlink ref="U1275" r:id="rId853" xr:uid="{4F818322-ECAB-484C-A76F-39FE782B5C6C}"/>
    <hyperlink ref="U1299" r:id="rId854" xr:uid="{AA941786-D2E3-40D0-B457-EEEA523797DF}"/>
    <hyperlink ref="U846" r:id="rId855" xr:uid="{4194927E-92B3-440F-89A2-139D71BF5413}"/>
    <hyperlink ref="U65" r:id="rId856" xr:uid="{059B23BC-A1E7-4119-A9CA-78BDEE5D31D5}"/>
    <hyperlink ref="U1000" r:id="rId857" xr:uid="{3C5157C1-D6EF-4381-9E65-EFD2DC8DA399}"/>
    <hyperlink ref="U845" r:id="rId858" xr:uid="{76D3E6E3-483C-405E-A20D-FF79D0058926}"/>
    <hyperlink ref="U1127" r:id="rId859" xr:uid="{AF3758DB-72D1-4792-BA37-D9518A0C3B1F}"/>
    <hyperlink ref="U64" r:id="rId860" xr:uid="{BE77FF52-50D4-47C2-B2E2-C0BF97E7F6B8}"/>
    <hyperlink ref="U144" r:id="rId861" xr:uid="{B63E5A80-AB57-4DBA-BDA3-6F32508E2FB4}"/>
    <hyperlink ref="U63" r:id="rId862" xr:uid="{10478D10-4776-4CFA-8624-62BEB4961753}"/>
    <hyperlink ref="U841" r:id="rId863" xr:uid="{3A13EE0B-1FD8-4FF5-8EE6-CBB428C3BAE4}"/>
    <hyperlink ref="U1034" r:id="rId864" xr:uid="{49C02CC0-715B-4D57-BABC-8F5B78800FED}"/>
    <hyperlink ref="U1573" r:id="rId865" xr:uid="{15B28E82-9014-440D-8C98-206B30CD3219}"/>
    <hyperlink ref="U922" r:id="rId866" xr:uid="{BCD17B40-8BC7-4049-982D-241C5FC13419}"/>
    <hyperlink ref="U278" r:id="rId867" xr:uid="{1093ACE9-38E1-423A-9F57-247B5AC8E11C}"/>
    <hyperlink ref="U371" r:id="rId868" xr:uid="{A83D00A3-C696-460B-9E47-93F49EF94B55}"/>
    <hyperlink ref="U699" r:id="rId869" xr:uid="{5DA2ECCA-4E62-4020-BF02-9945F82C06E3}"/>
    <hyperlink ref="U773" r:id="rId870" xr:uid="{5373A0D2-D340-4048-95FC-75E41FB619F0}"/>
    <hyperlink ref="U763" r:id="rId871" xr:uid="{D76EB074-8792-4F1D-9B2A-39A506E767F0}"/>
    <hyperlink ref="U1021" r:id="rId872" xr:uid="{24BF2165-DE08-4BD2-BAFF-4659E243A932}"/>
    <hyperlink ref="U905" r:id="rId873" xr:uid="{20AD6DEF-32B0-4CD3-AF5C-871A9DB27F9A}"/>
    <hyperlink ref="U765" r:id="rId874" xr:uid="{69CEE66C-FB37-4F71-AAF3-93A80FA433FF}"/>
    <hyperlink ref="U921" r:id="rId875" xr:uid="{30210A53-1450-4B3B-9B23-A4A0D6AD89AE}"/>
    <hyperlink ref="U370" r:id="rId876" xr:uid="{E331E5B0-215B-4AED-BDE8-A6994BC42652}"/>
    <hyperlink ref="U936" r:id="rId877" xr:uid="{BD7A1D73-98F9-4928-A3C2-76E80B3D6E07}"/>
    <hyperlink ref="U1740" r:id="rId878" xr:uid="{7693267D-1062-4155-9F82-D432DCB7E79F}"/>
    <hyperlink ref="U844" r:id="rId879" xr:uid="{3EFA70D9-3ABF-437C-86ED-9351957B8073}"/>
    <hyperlink ref="U1025" r:id="rId880" xr:uid="{8BBEEAC9-DF16-46FB-91A2-5E6F5A955808}"/>
    <hyperlink ref="U1581" r:id="rId881" xr:uid="{77D94563-5C9F-4722-86DE-2F7ECB969078}"/>
    <hyperlink ref="U1042" r:id="rId882" xr:uid="{FAD42156-674D-4E47-8047-8B04EC7E9149}"/>
    <hyperlink ref="U1388" r:id="rId883" xr:uid="{08B1AA9E-B90F-4F5F-AB1C-88A65B42E85A}"/>
    <hyperlink ref="U585" r:id="rId884" xr:uid="{2054CBB0-CEBC-4053-BF5E-1A178F651FFF}"/>
    <hyperlink ref="U843" r:id="rId885" xr:uid="{BD730875-D9C2-423D-989C-550F3CDAFC95}"/>
    <hyperlink ref="U1572" r:id="rId886" xr:uid="{A1AD95B1-6D03-465D-B352-8F81309405D8}"/>
    <hyperlink ref="U62" r:id="rId887" xr:uid="{6662E2C4-D949-40D8-9917-DC333C81175C}"/>
    <hyperlink ref="U1020" r:id="rId888" xr:uid="{1E28496A-5D74-4CB9-B466-EEC7ACCA8368}"/>
    <hyperlink ref="U904" r:id="rId889" xr:uid="{F0559158-4AEE-487B-9735-C4D3AD833F01}"/>
    <hyperlink ref="U903" r:id="rId890" xr:uid="{66E5E9A3-BAF2-47FB-B121-FC8D36A90C35}"/>
    <hyperlink ref="U842" r:id="rId891" display="audrey.lacomme@cg40.fr;presidence@cg40.fr;;jardins.noneres@landes.fr;sandrine.aribaud@landes.fr;audrey.lacomme@landes.fr" xr:uid="{2E145D7F-E499-471F-8F5F-CC8CA08B24DE}"/>
    <hyperlink ref="U766" r:id="rId892" xr:uid="{727FCF49-7757-4750-A996-8788311AAF0B}"/>
    <hyperlink ref="U1195" r:id="rId893" xr:uid="{DBC40CC9-39D9-40DA-BED0-21BD2F4ADA46}"/>
    <hyperlink ref="U369" r:id="rId894" xr:uid="{A07D252D-43A2-4749-BF20-5C67AE312433}"/>
    <hyperlink ref="U1571" r:id="rId895" xr:uid="{4881268D-CFC7-4046-B356-C1AF21FD8A43}"/>
    <hyperlink ref="U1533" r:id="rId896" xr:uid="{2B6375CD-4710-4129-AA09-FA5183071B07}"/>
    <hyperlink ref="U1064" r:id="rId897" xr:uid="{2F8E7085-F305-4D50-9C7F-3E425888C5FB}"/>
    <hyperlink ref="U554" r:id="rId898" xr:uid="{9BA9CCDF-01C1-4EA5-9DAF-E411DEA6F8D8}"/>
    <hyperlink ref="U1435" r:id="rId899" xr:uid="{9CE3EB1A-ED8C-46EC-A19B-42C3DAEB5B9E}"/>
    <hyperlink ref="U1818" r:id="rId900" xr:uid="{1B15AA08-7F2C-4BFB-AD46-8F4696A5B5E7}"/>
    <hyperlink ref="U1074" r:id="rId901" xr:uid="{CDC7C85C-90F6-42E6-9088-2095859D6DAB}"/>
    <hyperlink ref="U1434" r:id="rId902" xr:uid="{4E0053DA-F945-4AE6-B79B-ECE910D01F51}"/>
    <hyperlink ref="U339" r:id="rId903" xr:uid="{87FE4CBC-E4B3-4AE6-8A7B-212546ACE3B0}"/>
    <hyperlink ref="U337" r:id="rId904" xr:uid="{A400C32E-3076-42A9-B366-F5F1154C33C5}"/>
    <hyperlink ref="U1739" r:id="rId905" xr:uid="{7054273F-F6F8-4608-96D7-40CBB381450E}"/>
    <hyperlink ref="U368" r:id="rId906" display="patrick.sallette@apf.asso.fr;christelle.garcia-rodriguez@apf.asso.fr;iem.talence@apf.asso.fr;cgm.na@apf.asso.fr" xr:uid="{543BEBB2-21A2-4B3F-A4B7-E16B4742D321}"/>
    <hyperlink ref="U1883" r:id="rId907" xr:uid="{3412143A-FF73-48A3-8F16-6CA2C32C997B}"/>
    <hyperlink ref="U1801" r:id="rId908" xr:uid="{4537B470-DF4D-4EAA-A01D-33833C79F7C8}"/>
    <hyperlink ref="U1821" r:id="rId909" xr:uid="{221E452F-424A-4B7A-BA5D-0857B37A549A}"/>
    <hyperlink ref="U1194" r:id="rId910" xr:uid="{DDDCE602-DC2E-4648-988C-867750998423}"/>
    <hyperlink ref="U248" r:id="rId911" xr:uid="{2B73C83B-4407-4BAA-864E-CE1B47EBC602}"/>
    <hyperlink ref="U1570" r:id="rId912" xr:uid="{ED69EFC3-3A47-466A-A548-5DC1C3A86215}"/>
    <hyperlink ref="U1522" r:id="rId913" xr:uid="{97A0AF3C-83EB-4907-9C66-46BDA6FB5386}"/>
    <hyperlink ref="U1307" r:id="rId914" xr:uid="{8AC72D6F-8BAF-48C9-94F8-C310655CC50C}"/>
    <hyperlink ref="U753" r:id="rId915" xr:uid="{6478B74C-4654-4C0C-B45C-6342306F8B34}"/>
    <hyperlink ref="U1526" r:id="rId916" xr:uid="{99A6C09E-2E51-4DEC-9378-5F4272D69535}"/>
    <hyperlink ref="U1843" r:id="rId917" xr:uid="{21823982-2178-4E61-95EC-BFBE3F888AFD}"/>
    <hyperlink ref="U1596" r:id="rId918" xr:uid="{CB2F112F-7173-402D-86F1-44D92BB09FD4}"/>
    <hyperlink ref="U1139" r:id="rId919" xr:uid="{CCB5B5C8-F94E-4CE0-A691-17590E34133D}"/>
    <hyperlink ref="U1331" r:id="rId920" xr:uid="{C51A5DA3-BA1F-480A-B300-3A597141F9A8}"/>
    <hyperlink ref="U1521" r:id="rId921" xr:uid="{20B204E5-7487-473D-B7D6-4AD32E010305}"/>
    <hyperlink ref="U1075" r:id="rId922" xr:uid="{72807F44-6788-4228-A76B-A7B41D2BE15F}"/>
    <hyperlink ref="U1798" r:id="rId923" xr:uid="{F5806B8D-8AFC-4409-87DC-3460FCA14B68}"/>
    <hyperlink ref="U1433" r:id="rId924" xr:uid="{6C7A3ABA-515E-472E-A841-D47B57FC7AA1}"/>
    <hyperlink ref="U1169" r:id="rId925" xr:uid="{A6B67E3C-1AA6-462A-A44D-1604D28D889B}"/>
    <hyperlink ref="U1778" r:id="rId926" xr:uid="{24F73F4E-9FC6-47F2-B7F7-65849706F896}"/>
    <hyperlink ref="U1794" r:id="rId927" xr:uid="{CBD5A192-4E1A-476B-B1BF-123B9712EAD4}"/>
    <hyperlink ref="U336" r:id="rId928" xr:uid="{F76E26D9-6D66-4131-946B-701F17D66FF5}"/>
    <hyperlink ref="U1432" r:id="rId929" xr:uid="{0EB8C924-1B1E-455F-9370-963DC504F760}"/>
    <hyperlink ref="U335" r:id="rId930" xr:uid="{069B07DA-386B-4B08-9665-07EDFA905FC3}"/>
    <hyperlink ref="U1777" r:id="rId931" xr:uid="{A25D19D8-3F12-432D-8D07-1418C49B84BD}"/>
    <hyperlink ref="U1595" r:id="rId932" xr:uid="{5C088D0E-48C9-4610-8963-7BD81CFF971D}"/>
    <hyperlink ref="U1073" r:id="rId933" xr:uid="{2DE47224-1929-4E1A-ABAF-3DEDD54E6CBC}"/>
    <hyperlink ref="U1192" r:id="rId934" xr:uid="{BB5E51DF-9985-4943-B58E-26438D1C518E}"/>
    <hyperlink ref="U1168" r:id="rId935" xr:uid="{6EDC58E1-9F64-42A4-940F-1CFED516DDA6}"/>
    <hyperlink ref="U1523" r:id="rId936" xr:uid="{30FE1E79-A5B3-42E3-9007-17D4C8263A19}"/>
    <hyperlink ref="U1802" r:id="rId937" xr:uid="{C29D8ADF-0F91-4CB1-8606-42116A6E986E}"/>
    <hyperlink ref="U1776" r:id="rId938" xr:uid="{62BA655B-0032-4536-808A-FC23B1744D90}"/>
    <hyperlink ref="U915" r:id="rId939" xr:uid="{8450C47E-7355-4568-B063-0DBF9D2FCAF1}"/>
    <hyperlink ref="U1785" r:id="rId940" xr:uid="{B817D051-84BD-46B3-9836-BAB0D8FEEDA4}"/>
    <hyperlink ref="U1814" r:id="rId941" xr:uid="{8E0F77A2-3AC4-4623-B6EE-F8DDC3930867}"/>
    <hyperlink ref="U758" r:id="rId942" xr:uid="{81CB687C-997A-4C64-B776-02D816772F2A}"/>
    <hyperlink ref="U1167" r:id="rId943" xr:uid="{FE57100B-4A0B-4CA0-8A2B-F96C86FD48AA}"/>
    <hyperlink ref="U1738" r:id="rId944" xr:uid="{394ECC86-0220-4106-A3E7-93B0AA890119}"/>
    <hyperlink ref="U1330" r:id="rId945" xr:uid="{9969DCEB-3927-433E-8C9F-FB968EE666CE}"/>
    <hyperlink ref="U1191" r:id="rId946" xr:uid="{5FA03CB3-0338-48A8-918A-927DBF6B218E}"/>
    <hyperlink ref="U1072" r:id="rId947" xr:uid="{C1CE4EF8-366F-4A2B-97F2-79D7CA250CCE}"/>
    <hyperlink ref="U1329" r:id="rId948" xr:uid="{CF7067BC-B8CD-4776-9792-E951E2810E05}"/>
    <hyperlink ref="U1328" r:id="rId949" xr:uid="{F2A574E5-6B65-4FA1-A97F-C3EC5E03BE0A}"/>
    <hyperlink ref="U1071" r:id="rId950" xr:uid="{E4593D75-FDDF-4D1A-A5AE-013F4C642C20}"/>
    <hyperlink ref="U1784" r:id="rId951" xr:uid="{92281A9D-494F-4DCB-B422-92A5C858363E}"/>
    <hyperlink ref="U1431" r:id="rId952" xr:uid="{38E80940-2969-439A-B66F-F4A5DD6FED15}"/>
    <hyperlink ref="U892" r:id="rId953" xr:uid="{1D2BA9A1-8C6E-43C1-AA8F-13FA12A742CA}"/>
    <hyperlink ref="U1819" r:id="rId954" xr:uid="{D28410CF-2790-4984-AE40-6F254C9A7228}"/>
    <hyperlink ref="U1872" r:id="rId955" xr:uid="{47C24DE1-64F0-4086-ABD5-D6B111497D0F}"/>
    <hyperlink ref="U534" r:id="rId956" xr:uid="{AB6C59CA-D93B-4B4D-9740-A72770A04B7D}"/>
    <hyperlink ref="U334" r:id="rId957" xr:uid="{7583B814-7432-4963-99AF-ED542D134A6F}"/>
    <hyperlink ref="U443" r:id="rId958" xr:uid="{B14903DD-B364-4EE2-9A39-DFAAD2FB6A49}"/>
    <hyperlink ref="U1008" r:id="rId959" display="pierre.bourdeau@chu-bordeaux.fr;vincent-nicolas.delpech@chu-bordeaux.fr;elodie.laplanche@chu-bordeaux.fr;direction.generale@chu-bordeaux.fr;lambert.mathieu2@chu-bordeaux.fr;daf-budget@chu-bordeaux.fr;elodie.couaillier@chu-bordeaux.fr;myriam.caucase@chu-bordeaux.fr;audrey.kuras@chu-bordeaux.fr" xr:uid="{0BDDFFC1-06F5-479D-8ED8-D95A57BDEF92}"/>
    <hyperlink ref="U999" r:id="rId960" xr:uid="{B2A302FA-EA6C-42E5-AE08-CE0F1CBD3A6D}"/>
    <hyperlink ref="U938" r:id="rId961" xr:uid="{6E8965FA-550C-41E2-AFA7-110F9D672F75}"/>
    <hyperlink ref="U897" r:id="rId962" xr:uid="{D4987DF1-7230-48F1-8F6B-017227674AC3}"/>
    <hyperlink ref="U1770" r:id="rId963" xr:uid="{5D20DD8B-B991-44A6-8CA8-422E052A54FD}"/>
    <hyperlink ref="U1007" r:id="rId964" display="pierre.bourdeau@chu-bordeaux.fr;vincent-nicolas.delpech@chu-bordeaux.fr;elodie.laplanche@chu-bordeaux.fr;direction.generale@chu-bordeaux.fr;lambert.mathieu2@chu-bordeaux.fr;daf-budget@chu-bordeaux.fr;elodie.couaillier@chu-bordeaux.fr;myriam.caucase@chu-bordeaux.fr;audrey.kuras@chu-bordeaux.fr" xr:uid="{A8F69371-A812-4A95-9DF3-097997580741}"/>
    <hyperlink ref="U1769" r:id="rId965" xr:uid="{51138AFE-2530-40F5-899C-C3F53777A373}"/>
    <hyperlink ref="U1327" r:id="rId966" xr:uid="{B17C045B-24C5-4BEA-B8FD-EA98F74BDADE}"/>
    <hyperlink ref="U1793" r:id="rId967" xr:uid="{FB3B021D-5D59-4B29-A597-4AC7A7F8B48E}"/>
    <hyperlink ref="U1737" r:id="rId968" xr:uid="{10369F2A-D03A-46AB-8C72-89A8CBB4022F}"/>
    <hyperlink ref="U159" r:id="rId969" xr:uid="{59E2D964-D5CF-4C6D-AA2C-717675181CF9}"/>
    <hyperlink ref="U1520" r:id="rId970" xr:uid="{DE88FA11-0F29-4885-86D2-BADDF0B98C46}"/>
    <hyperlink ref="U1855" r:id="rId971" xr:uid="{827F4BE2-1E58-4EEF-9213-7B15206B85DF}"/>
    <hyperlink ref="U1736" r:id="rId972" xr:uid="{FB7139B9-CFEC-4337-A2E7-CD64BB67C3B8}"/>
    <hyperlink ref="U1735" r:id="rId973" xr:uid="{6E86A536-F02E-487C-811E-44BD7DEEB3E8}"/>
    <hyperlink ref="U535" r:id="rId974" xr:uid="{8732D156-B535-4CC4-909D-0985616D6470}"/>
    <hyperlink ref="U333" r:id="rId975" xr:uid="{84EBCBF1-A17C-4525-B981-7D741D351AB6}"/>
    <hyperlink ref="U754" r:id="rId976" xr:uid="{157F3AFF-E044-4EC9-AE08-75F90E2C8E26}"/>
    <hyperlink ref="U749" r:id="rId977" xr:uid="{FC7D3BA2-ACBD-41FD-962B-6E26197A36F3}"/>
    <hyperlink ref="U672" r:id="rId978" xr:uid="{6A84F427-D5A4-4C36-A02D-DE939275F045}"/>
    <hyperlink ref="U424" r:id="rId979" xr:uid="{5DBDF1A3-BE69-4FB3-9D09-6C32BAAB4BF8}"/>
    <hyperlink ref="U553" r:id="rId980" xr:uid="{C284EAAB-FC52-45AB-82F0-1A5D8EDF16DC}"/>
    <hyperlink ref="U1165" r:id="rId981" xr:uid="{155D370E-EE50-49BA-87DA-50B3A4CD10EB}"/>
    <hyperlink ref="U1326" r:id="rId982" xr:uid="{C9B57570-2D03-4862-9C9E-D1131DC211E8}"/>
    <hyperlink ref="U1589" r:id="rId983" xr:uid="{B7DBCC1B-B7D4-46B0-A6DF-38A119772893}"/>
    <hyperlink ref="U247" r:id="rId984" xr:uid="{3D738F64-2D0F-4FE7-A5F5-337E4B41D505}"/>
    <hyperlink ref="U1467" r:id="rId985" xr:uid="{02F69F5B-83D4-4703-8B2A-70C60B89829D}"/>
    <hyperlink ref="U712" r:id="rId986" xr:uid="{E07DBBCF-7D50-4DFE-9A61-818A35B76B94}"/>
    <hyperlink ref="U1499" r:id="rId987" xr:uid="{E8FA7D67-289D-4E5D-873E-867C0B100E7E}"/>
    <hyperlink ref="U857" r:id="rId988" xr:uid="{AFBEFEC6-9EDE-42D4-861F-8F1C4904E862}"/>
    <hyperlink ref="U617" r:id="rId989" xr:uid="{ECE13D0A-FE5A-4C13-9B39-D0BD18F9F3D9}"/>
    <hyperlink ref="U1190" r:id="rId990" xr:uid="{58ED2172-9662-43C6-BDDC-3B21EF0162D5}"/>
    <hyperlink ref="U1105" r:id="rId991" xr:uid="{501EC822-BFC9-46A8-85B1-D11C769BB147}"/>
    <hyperlink ref="U1066" r:id="rId992" xr:uid="{93A81927-BF69-4F66-9149-7C6EA5615E80}"/>
    <hyperlink ref="U1189" r:id="rId993" xr:uid="{97626E95-5037-4D99-B0D1-CAC4B07A5AB1}"/>
    <hyperlink ref="U1164" r:id="rId994" xr:uid="{AD70C1AA-F8CB-4066-A5AD-E5A1020950F5}"/>
    <hyperlink ref="U1287" r:id="rId995" xr:uid="{BBEC0B2E-3C6B-46F9-92C1-E6CC077F2151}"/>
    <hyperlink ref="U1407" r:id="rId996" xr:uid="{B4BA8A6F-C631-411C-8714-3AEA3D58ABAB}"/>
    <hyperlink ref="U1765" r:id="rId997" xr:uid="{D8D299B3-1C74-48AA-BDFF-50DD2EF17E0D}"/>
    <hyperlink ref="U565" r:id="rId998" xr:uid="{6B9DF51C-68BF-48E1-84F4-AF96CE0447D3}"/>
    <hyperlink ref="U856" r:id="rId999" xr:uid="{CBC0AFF1-98D8-46D9-A970-3903AED1810F}"/>
    <hyperlink ref="U158" r:id="rId1000" xr:uid="{36D034F0-498A-47A0-9D76-D25BF9DC0B2C}"/>
    <hyperlink ref="U998" r:id="rId1001" xr:uid="{1A33674E-184A-4C50-81DB-33FA2A594397}"/>
    <hyperlink ref="U920" r:id="rId1002" xr:uid="{6C2A1B8F-934D-4C36-991B-F7794F9A1879}"/>
    <hyperlink ref="U1569" r:id="rId1003" xr:uid="{8C7991A8-CDB2-445E-855E-B3C0B2CB1F64}"/>
    <hyperlink ref="U1585" r:id="rId1004" xr:uid="{010D508B-9909-4488-B690-6ED05F1BEA37}"/>
    <hyperlink ref="U559" r:id="rId1005" xr:uid="{E01540EE-DD61-469C-A5D6-B60D8BFF2FD1}"/>
    <hyperlink ref="U1885" r:id="rId1006" xr:uid="{EF0736ED-4A62-40BD-993B-368A597908AF}"/>
    <hyperlink ref="U1298" r:id="rId1007" xr:uid="{EFEA1DEA-665B-4F61-AADD-AD7842149FE6}"/>
    <hyperlink ref="U143" r:id="rId1008" xr:uid="{7927AD89-153D-4E61-A3EF-4CBC449BE2A5}"/>
    <hyperlink ref="U357" r:id="rId1009" xr:uid="{9E564D48-1C0B-4FED-92FA-D6939B673F23}"/>
    <hyperlink ref="U367" r:id="rId1010" xr:uid="{D540424A-1ACF-46C9-81C0-A0216C030DB2}"/>
    <hyperlink ref="U1871" r:id="rId1011" display="valerie.bourboin@ugecam.assurance-maladie.fr;coteaux.contact@ugecam.assurance-maladie.fr;cecile.le-meur@ugecam.assurance-maladie.fr;natalia.dumitras@ugecam.assurance-maladie.fr;sylvie.martin@ugecam.assurance-maladie.fr;karine.pecreaux@ugecam.assurance-maladie.fr" xr:uid="{CB8808E8-9118-4261-B657-D53D32A9D689}"/>
    <hyperlink ref="U1403" r:id="rId1012" xr:uid="{F33A89E0-AF28-4AC2-97DE-A64230B4945A}"/>
    <hyperlink ref="U711" r:id="rId1013" xr:uid="{18D727FF-9659-49C5-9A35-093E69DF6ABF}"/>
    <hyperlink ref="U752" r:id="rId1014" xr:uid="{32DCC81A-A977-42B5-B94C-6F21F4FDF746}"/>
    <hyperlink ref="U537" r:id="rId1015" xr:uid="{2F3F161B-F482-4933-91C1-E265C886BB2E}"/>
    <hyperlink ref="U1426" r:id="rId1016" xr:uid="{AC52696B-88DF-4B95-8860-E528A741E09D}"/>
    <hyperlink ref="U142" r:id="rId1017" xr:uid="{FF4F6856-76C1-49B6-8A0E-D39668D42A7E}"/>
    <hyperlink ref="U1430" r:id="rId1018" xr:uid="{DC42C1F9-4B86-4C0C-96FD-D25F5EAE9858}"/>
    <hyperlink ref="U141" r:id="rId1019" xr:uid="{2EB140A1-EB01-4D52-9365-1A945DA13FC2}"/>
    <hyperlink ref="U1675" r:id="rId1020" xr:uid="{0DE90448-8330-4592-B0B7-10950719DEBE}"/>
    <hyperlink ref="U495" r:id="rId1021" xr:uid="{2C1A1885-22C9-4CBD-8932-E92F81A92B7F}"/>
    <hyperlink ref="U1664" r:id="rId1022" xr:uid="{AB39FFC9-A174-4CDB-BA14-866168B791F9}"/>
    <hyperlink ref="U1667" r:id="rId1023" xr:uid="{1B1D4D53-BE73-421C-9B3F-0D4321C0C505}"/>
    <hyperlink ref="U1488" r:id="rId1024" xr:uid="{1D1F8088-4A4A-43E0-8471-36FD2345BBB3}"/>
    <hyperlink ref="U1607" r:id="rId1025" xr:uid="{D18FA460-53FC-43CA-B5E9-A21DBB0B76E5}"/>
    <hyperlink ref="U1268" r:id="rId1026" xr:uid="{9EA324BB-3BA1-4485-878C-7365FC132014}"/>
    <hyperlink ref="U1273" r:id="rId1027" xr:uid="{93E3782B-3FDF-41C2-9229-04F6087F27C8}"/>
    <hyperlink ref="U1658" r:id="rId1028" xr:uid="{B92B6D4A-7C68-47DF-B976-6FB719F3A4CC}"/>
    <hyperlink ref="U1583" r:id="rId1029" xr:uid="{F057BB96-E4B5-44AD-9D74-899E593A6AC1}"/>
    <hyperlink ref="U1608" r:id="rId1030" xr:uid="{3E852D3F-BF44-4BF1-9C8F-F7BB4AC57C9E}"/>
    <hyperlink ref="U1604" r:id="rId1031" xr:uid="{40CA1117-3433-4249-92C2-2D2F4F78F56E}"/>
    <hyperlink ref="U1673" r:id="rId1032" xr:uid="{CF9FF6EC-DC40-4749-A8E4-988B361D68A4}"/>
    <hyperlink ref="U1641" r:id="rId1033" xr:uid="{FB293FB6-D5D9-4901-8B36-634FD1CAF724}"/>
    <hyperlink ref="U1438" r:id="rId1034" xr:uid="{6D96B10F-BB86-422E-BB0E-4522E3A37662}"/>
    <hyperlink ref="U1006" r:id="rId1035" display="pierre.bourdeau@chu-bordeaux.fr;vincent-nicolas.delpech@chu-bordeaux.fr;elodie.laplanche@chu-bordeaux.fr;direction.generale@chu-bordeaux.fr;julie.cauhape@chu-bordeaux.fr;daf-budget@chu-bordeaux.fr;elodie.couaillier@chu-bordeaux.fr;audrey.kuras@chu-bordeaux.fr" xr:uid="{BCE919F6-B2D5-4E3E-966E-8A2FCF25603B}"/>
    <hyperlink ref="U532" r:id="rId1036" xr:uid="{0F923718-B90E-4EC2-9B33-F7409BD20072}"/>
    <hyperlink ref="U655" r:id="rId1037" xr:uid="{EC613B6F-D0C2-421D-8876-41DA8F8FFA48}"/>
    <hyperlink ref="U356" r:id="rId1038" xr:uid="{54FC1479-65C4-4477-A1FA-FF7FE1FA9B5C}"/>
    <hyperlink ref="U225" r:id="rId1039" xr:uid="{3A6E5114-1F49-43B1-BA98-DBE32214B1E6}"/>
    <hyperlink ref="U593" r:id="rId1040" xr:uid="{48B8C7D2-32AB-451C-BBC1-DFDE857E293D}"/>
    <hyperlink ref="U193" r:id="rId1041" xr:uid="{77BF3E9C-C6CF-4D40-AFA3-7F75BAB70B04}"/>
    <hyperlink ref="U332" r:id="rId1042" xr:uid="{D242CDB1-12D5-4824-92E0-96B11C0D2BF8}"/>
    <hyperlink ref="U1663" r:id="rId1043" xr:uid="{E929494E-A0E2-4D6C-93E2-060B82DF994E}"/>
    <hyperlink ref="U1367" r:id="rId1044" xr:uid="{E06C9F6A-A507-4BB1-BF95-F2088653ADCA}"/>
    <hyperlink ref="U200" r:id="rId1045" xr:uid="{A8356B8A-45A2-4A67-A591-2B5221D4CB26}"/>
    <hyperlink ref="U140" r:id="rId1046" xr:uid="{5EBB55AA-B03E-4569-AC4F-F14CF448FED8}"/>
    <hyperlink ref="U157" r:id="rId1047" xr:uid="{E7DC1C52-A8B5-4206-8B8B-074684780AF7}"/>
    <hyperlink ref="U331" r:id="rId1048" xr:uid="{FD1BB8A0-FEDD-4321-B334-AFBB93A88261}"/>
    <hyperlink ref="U704" r:id="rId1049" display="f.dubourg@voirensemble.asso.fr;esatlepuch@voirensemble.asso.fr;;b.puaud@voirensemble.asso.fr" xr:uid="{17DBD287-DA10-4027-8EE5-CB3C45701EB3}"/>
    <hyperlink ref="U1668" r:id="rId1050" xr:uid="{CEE0BD7F-E857-4BD9-A75A-84D26DE8867A}"/>
    <hyperlink ref="U330" r:id="rId1051" xr:uid="{E1E6750C-209C-4808-B303-1E47B42F33A9}"/>
    <hyperlink ref="U1365" r:id="rId1052" xr:uid="{F9FADB3E-A4B2-415E-9BA4-821DE6498726}"/>
    <hyperlink ref="U156" r:id="rId1053" xr:uid="{5C92A189-5C89-46AD-B227-3A90399E6A18}"/>
    <hyperlink ref="U366" r:id="rId1054" xr:uid="{6B924E99-F234-4999-B710-E29763DB323B}"/>
    <hyperlink ref="U654" r:id="rId1055" xr:uid="{23929643-BB76-4796-843D-1F6E52D2DB6B}"/>
    <hyperlink ref="U329" r:id="rId1056" xr:uid="{FD40E27C-8AB6-4DE1-9AA6-F490B1097BB3}"/>
    <hyperlink ref="U285" r:id="rId1057" xr:uid="{EBCCA833-080C-4B80-81CF-2AF94B9328FC}"/>
    <hyperlink ref="U651" r:id="rId1058" xr:uid="{5B238AA8-F4D4-4B7C-9B1D-C9B1B7B1AFC0}"/>
    <hyperlink ref="U592" r:id="rId1059" xr:uid="{0A4210F4-10A7-4D00-9D1C-4ED20E0CC216}"/>
    <hyperlink ref="U688" r:id="rId1060" xr:uid="{57165131-26CA-49A8-B956-DA0E71F25D24}"/>
    <hyperlink ref="U1363" r:id="rId1061" xr:uid="{9B430CEA-05F6-4344-8832-7670CECDD313}"/>
    <hyperlink ref="U1531" r:id="rId1062" xr:uid="{BBAEAFCA-FB33-436C-8343-4C76E2746775}"/>
    <hyperlink ref="U155" r:id="rId1063" xr:uid="{38FB11FB-6998-40E3-BA75-F2EE0E72A771}"/>
    <hyperlink ref="U406" r:id="rId1064" xr:uid="{C29A7CAA-74F4-4BB1-AD2E-C3FAD666650A}"/>
    <hyperlink ref="U591" r:id="rId1065" xr:uid="{F3D5825D-DBE6-4E85-AB01-65C676ACBED2}"/>
    <hyperlink ref="U1568" r:id="rId1066" xr:uid="{20EA20F0-967C-4D1C-AB78-344015FCCBDB}"/>
    <hyperlink ref="U199" r:id="rId1067" xr:uid="{3E7086B2-FBF4-4455-ACB6-35E08C7DC456}"/>
    <hyperlink ref="U198" r:id="rId1068" xr:uid="{5BCCD66E-6AB5-4703-BBBC-C26DC0B85E87}"/>
    <hyperlink ref="U405" r:id="rId1069" xr:uid="{1783D036-44EC-46AF-B5BA-8AA41F22EC9B}"/>
    <hyperlink ref="U328" r:id="rId1070" xr:uid="{042ADB50-ED00-4BE8-B0DD-F2708850B92C}"/>
    <hyperlink ref="U327" r:id="rId1071" xr:uid="{3520AA70-9D87-4AD9-9C4B-802D65F50D34}"/>
    <hyperlink ref="U326" r:id="rId1072" xr:uid="{20DE504B-5D0E-4D46-BBCA-6E931261C2BB}"/>
    <hyperlink ref="U404" r:id="rId1073" xr:uid="{65C4395A-1F87-483C-BD5E-7349234C5287}"/>
    <hyperlink ref="U607" r:id="rId1074" xr:uid="{D3E2022E-8A1B-4DA7-8392-518F92DD1850}"/>
    <hyperlink ref="U399" r:id="rId1075" xr:uid="{DB683FCE-B567-44B2-8C18-0525347B93C5}"/>
    <hyperlink ref="U589" r:id="rId1076" xr:uid="{B4BCD8A5-233F-4CE0-BD2C-CA36DD39661C}"/>
    <hyperlink ref="U154" r:id="rId1077" xr:uid="{0ADD51F4-B9A9-461C-BA84-579CFA76FF4F}"/>
    <hyperlink ref="U324" r:id="rId1078" xr:uid="{A527F4C8-5CA1-499B-A4F6-D96C4580BB46}"/>
    <hyperlink ref="U1206" r:id="rId1079" xr:uid="{F34B1ED5-64C6-47D7-A350-A043B8AFA9F9}"/>
    <hyperlink ref="U588" r:id="rId1080" xr:uid="{9045B905-9DF8-4731-B1DA-064C81CB3456}"/>
    <hyperlink ref="U1586" r:id="rId1081" xr:uid="{EE29EE62-C23C-4DC7-B003-CCB7518D1FA4}"/>
    <hyperlink ref="U323" r:id="rId1082" xr:uid="{CA3E78D7-EFD0-4804-9D61-C4E3B90AD9F2}"/>
    <hyperlink ref="U196" r:id="rId1083" xr:uid="{A0121887-DCEC-4E23-B83F-969299AFA01F}"/>
    <hyperlink ref="U153" r:id="rId1084" xr:uid="{EE5DF805-8DEC-4E98-B0B3-8940C3981CBD}"/>
    <hyperlink ref="U886" r:id="rId1085" xr:uid="{A0C41F6E-81E4-4452-8F43-5DD79C65A1BB}"/>
    <hyperlink ref="U1594" r:id="rId1086" xr:uid="{CC1A0F23-2CFA-4531-BB8D-25CE65FC9AC1}"/>
    <hyperlink ref="U1567" r:id="rId1087" xr:uid="{E06EEEF0-4BFD-4CB5-A224-8D725CD2D26F}"/>
    <hyperlink ref="U355" r:id="rId1088" xr:uid="{79F145D0-52A5-4C92-8941-1AAE54B7E797}"/>
    <hyperlink ref="U496" r:id="rId1089" xr:uid="{184C1740-6C3F-4D84-84CC-12563F447B5C}"/>
    <hyperlink ref="U611" r:id="rId1090" xr:uid="{D58F5869-BE81-4720-887F-5175AD38B7E7}"/>
    <hyperlink ref="U195" r:id="rId1091" xr:uid="{C3B054C3-3CAD-4697-9251-21F2F6871842}"/>
    <hyperlink ref="U1530" r:id="rId1092" xr:uid="{988BE2F0-ED37-4C14-99B6-973413F14507}"/>
    <hyperlink ref="U1466" r:id="rId1093" xr:uid="{D5925632-AFD2-45A1-81B9-0ED5AFCD8DC2}"/>
    <hyperlink ref="U1858" r:id="rId1094" xr:uid="{8063505A-ACC7-4CA9-ABB7-A6B1A97B5F9E}"/>
    <hyperlink ref="U277" r:id="rId1095" xr:uid="{604757B2-F67F-47EE-A30B-370551A20F23}"/>
    <hyperlink ref="U1588" r:id="rId1096" xr:uid="{F9D3A21C-D612-4AD3-91F1-1A438CF4FE13}"/>
    <hyperlink ref="U1682" r:id="rId1097" xr:uid="{DE40B34A-9D4D-432A-A036-AC8543F3759A}"/>
    <hyperlink ref="U152" r:id="rId1098" xr:uid="{0884CBF4-3975-4C10-B8A9-063F95CF97F7}"/>
    <hyperlink ref="U587" r:id="rId1099" xr:uid="{8708C356-B995-4F6F-A081-CB41CDB18BDD}"/>
    <hyperlink ref="U997" r:id="rId1100" xr:uid="{6CF5F5CC-14F7-4957-B7AA-040550BE40D4}"/>
    <hyperlink ref="U595" r:id="rId1101" xr:uid="{DA7F5C0E-6795-4C0A-A06F-303F9604C70B}"/>
    <hyperlink ref="U937" r:id="rId1102" xr:uid="{563BC28E-5FDE-47AD-9023-152F6F933EBC}"/>
    <hyperlink ref="U444" r:id="rId1103" xr:uid="{6D18EA5E-D2E9-453B-9B11-6A87EFAE09C2}"/>
    <hyperlink ref="U344" r:id="rId1104" xr:uid="{BC1C6763-7C2B-4852-883B-53578730AAF4}"/>
    <hyperlink ref="U321" r:id="rId1105" xr:uid="{02664E4B-D2A1-45E6-AE05-0488F97DC16B}"/>
    <hyperlink ref="U139" r:id="rId1106" xr:uid="{E5973135-7D35-4E06-9359-347ECAB53FB9}"/>
    <hyperlink ref="U1429" r:id="rId1107" xr:uid="{32725CF6-4A31-464D-8C67-E352222470BE}"/>
    <hyperlink ref="U1587" r:id="rId1108" xr:uid="{ACDD2249-75C0-4081-8828-2FB6B7501239}"/>
    <hyperlink ref="U1870" r:id="rId1109" xr:uid="{268B2650-F11A-4EF3-9674-2E2083C1AF49}"/>
    <hyperlink ref="U1598" r:id="rId1110" xr:uid="{838B3424-B516-4603-B894-C9C126E3A0D6}"/>
    <hyperlink ref="U151" r:id="rId1111" xr:uid="{38B38956-26B5-4445-8ECE-8C60FF34E6EF}"/>
    <hyperlink ref="U710" r:id="rId1112" xr:uid="{2C013EB3-AA5B-4B13-9749-808D909BED4B}"/>
    <hyperlink ref="U1566" r:id="rId1113" xr:uid="{513A69B9-E630-44D0-BBC5-6991B507D5AF}"/>
    <hyperlink ref="U1460" r:id="rId1114" xr:uid="{5CC2B83F-F2DE-455B-A10E-1548A8E49580}"/>
    <hyperlink ref="U135" r:id="rId1115" xr:uid="{57994DB9-DB9C-46E0-B3C7-BB758FA0ACB1}"/>
    <hyperlink ref="U320" r:id="rId1116" xr:uid="{41DA89AE-8EEF-49CE-99F0-B39A964A0EEE}"/>
    <hyperlink ref="U1170" r:id="rId1117" xr:uid="{40D1B6D2-7F79-4FAF-826C-9BDE95FAD3FB}"/>
    <hyperlink ref="U1528" r:id="rId1118" xr:uid="{09DEA160-C2E8-43A6-9E4A-DA76226C2166}"/>
    <hyperlink ref="U1325" r:id="rId1119" xr:uid="{E6DE347A-BEE2-484B-AF87-308B7D78B92D}"/>
    <hyperlink ref="U600" r:id="rId1120" xr:uid="{EC631675-32E9-467A-AEE1-3AA4E9F91CA2}"/>
    <hyperlink ref="U919" r:id="rId1121" xr:uid="{9684DD5E-E086-4AF7-8B39-3DB99696EDB3}"/>
    <hyperlink ref="U440" r:id="rId1122" xr:uid="{5094BB82-0DD4-45C7-BA89-DF669B46B0FD}"/>
    <hyperlink ref="U1428" r:id="rId1123" xr:uid="{54ADB741-5173-4425-9838-481F0CAFE62D}"/>
    <hyperlink ref="U560" r:id="rId1124" xr:uid="{20262D7C-D3B9-41E1-8582-E53197C4826D}"/>
    <hyperlink ref="U402" r:id="rId1125" xr:uid="{A1FB4BBC-C9A5-410D-B3E0-E56092D35390}"/>
    <hyperlink ref="U1193" r:id="rId1126" xr:uid="{D011BF8A-7890-4B52-AB29-0F60D5752B2C}"/>
    <hyperlink ref="U1077" r:id="rId1127" xr:uid="{881F8E89-7096-4CA0-8222-D41A76A9B331}"/>
    <hyperlink ref="U689" r:id="rId1128" xr:uid="{870C3410-DD8C-45D8-BA52-BE75308D93EC}"/>
    <hyperlink ref="U996" r:id="rId1129" xr:uid="{8562AEB6-AB05-4A30-A43E-A8576871583C}"/>
    <hyperlink ref="U1171" r:id="rId1130" xr:uid="{0DBC4290-E43F-4DB8-B67C-BC5DEC710381}"/>
    <hyperlink ref="U1427" r:id="rId1131" xr:uid="{CDB1FE96-EB95-44DB-8A1D-C1D46C1A9DDF}"/>
    <hyperlink ref="U1324" r:id="rId1132" xr:uid="{9E7D0BF1-35BB-407F-979A-EC43EEC0E865}"/>
    <hyperlink ref="U562" r:id="rId1133" xr:uid="{00752EB3-5EE5-4C89-8FDD-B84B0A209C1B}"/>
    <hyperlink ref="U1478" r:id="rId1134" xr:uid="{F7D56192-09FA-4364-8807-0A0C693ACE31}"/>
    <hyperlink ref="U264" r:id="rId1135" xr:uid="{639D1DD4-8BD9-44F3-AD7E-9B5F63ACC7E2}"/>
    <hyperlink ref="U138" r:id="rId1136" xr:uid="{7616E58C-4590-4D03-AB15-42A19597C351}"/>
    <hyperlink ref="U885" r:id="rId1137" xr:uid="{1C5DF4FE-0A4F-4FC6-88FA-542B6E77AC74}"/>
    <hyperlink ref="U364" r:id="rId1138" xr:uid="{AE211BF1-4D11-4E21-A460-34C8FE004FF5}"/>
    <hyperlink ref="U1529" r:id="rId1139" xr:uid="{CCE7F16D-88D0-4114-8DD0-539A329C1AC4}"/>
    <hyperlink ref="U855" r:id="rId1140" xr:uid="{4423881F-B063-4C52-9DEB-9E0D585A502C}"/>
    <hyperlink ref="U751" r:id="rId1141" xr:uid="{24E7CAD4-04E0-4A95-B3BE-005CFC683B38}"/>
    <hyperlink ref="U489" r:id="rId1142" xr:uid="{F6AFE1A0-9061-42C1-AF0F-34070342EC82}"/>
    <hyperlink ref="U150" r:id="rId1143" xr:uid="{F2A90D66-80D9-4DC9-9C7F-F29D4E979EF9}"/>
    <hyperlink ref="U584" r:id="rId1144" xr:uid="{0019CAA5-4EF4-46DE-B773-B7363ED29FE6}"/>
    <hyperlink ref="U194" r:id="rId1145" xr:uid="{8339CDFD-7FCE-4D4E-8AFF-B3542D358D1D}"/>
    <hyperlink ref="U1323" r:id="rId1146" xr:uid="{BB65ADA6-4887-4BC9-B431-68294A8D0C5B}"/>
    <hyperlink ref="U1797" r:id="rId1147" xr:uid="{12CE3642-2292-4CB8-8A1E-9D0F5CC69EC4}"/>
    <hyperlink ref="U1076" r:id="rId1148" xr:uid="{41FFE281-20D9-4F86-BE0E-4CA028D25183}"/>
    <hyperlink ref="U599" r:id="rId1149" xr:uid="{9F54FDD7-AC8E-47A3-8B9B-4B6E715A0E90}"/>
    <hyperlink ref="U854" r:id="rId1150" xr:uid="{FB6ED97E-6F18-4236-8FA4-24C6D2A57C5A}"/>
    <hyperlink ref="U1525" r:id="rId1151" xr:uid="{DF1CDDD8-554A-4A1B-AEBA-2737D7BACFA4}"/>
    <hyperlink ref="U116" r:id="rId1152" xr:uid="{1FB40F04-3690-4385-932E-A39D909AD5C1}"/>
    <hyperlink ref="U401" r:id="rId1153" xr:uid="{6D4302F5-D219-46A5-B8AF-ACD93DC1F8A1}"/>
    <hyperlink ref="U1512" r:id="rId1154" xr:uid="{999A8FF0-9AB6-48F3-9E6D-D1D1A4D3180F}"/>
    <hyperlink ref="U1368" r:id="rId1155" xr:uid="{96E79596-161C-449A-834C-A184EAE397DC}"/>
    <hyperlink ref="U757" r:id="rId1156" xr:uid="{C302641F-306E-497B-8234-A4793F96D84A}"/>
    <hyperlink ref="U1065" r:id="rId1157" xr:uid="{640F8845-A729-453E-B56A-86AE43A30ADC}"/>
    <hyperlink ref="U755" r:id="rId1158" xr:uid="{87660FC8-C112-468D-83FF-E720B0C3CA06}"/>
    <hyperlink ref="U1768" r:id="rId1159" xr:uid="{64C83E1B-2754-4766-B361-3E8C2D8B49C8}"/>
    <hyperlink ref="U884" r:id="rId1160" xr:uid="{FF80683B-8E85-479A-AF52-879CBF1EC819}"/>
    <hyperlink ref="U756" r:id="rId1161" xr:uid="{8946C8A2-3E61-4224-B0C6-5890AB75270D}"/>
    <hyperlink ref="U137" r:id="rId1162" xr:uid="{53D9006B-42C0-41F9-B994-A1DFE4809A0D}"/>
    <hyperlink ref="U149" r:id="rId1163" xr:uid="{73CE3D31-A0EF-4D0D-A239-BA247A93B82B}"/>
    <hyperlink ref="U995" r:id="rId1164" xr:uid="{A7DC54F0-0CFA-44DB-A26F-FA58C75D1031}"/>
    <hyperlink ref="U272" r:id="rId1165" xr:uid="{E67CF0FD-30EF-4BF4-96A6-9080CE799863}"/>
    <hyperlink ref="U284" r:id="rId1166" xr:uid="{804090A0-CEEB-4BC7-B4D7-8DC33D99FE3B}"/>
    <hyperlink ref="U1344" r:id="rId1167" xr:uid="{9F1443A0-0809-4CB8-B769-2B489F16F587}"/>
    <hyperlink ref="U1527" r:id="rId1168" xr:uid="{332ABEE5-406F-43F2-A89D-CBDA5D725599}"/>
    <hyperlink ref="U1886" r:id="rId1169" xr:uid="{5625B259-A6F3-4A68-B74A-CAB8BC9E21C3}"/>
    <hyperlink ref="U853" r:id="rId1170" xr:uid="{B6609E68-03FC-46E9-8751-1AD4DB4AA25D}"/>
    <hyperlink ref="U750" r:id="rId1171" xr:uid="{419D4EBE-1362-4332-B10A-4492F5A0F9CB}"/>
    <hyperlink ref="U263" r:id="rId1172" xr:uid="{AC64F91E-1CAC-4885-8566-2B63B0F06992}"/>
    <hyperlink ref="U319" r:id="rId1173" xr:uid="{D2CD9131-3C60-40AD-B626-5835210EAA17}"/>
    <hyperlink ref="U470" r:id="rId1174" xr:uid="{3F97E8C4-E61A-4549-93A8-C5F0F6AC6C3A}"/>
    <hyperlink ref="U531" r:id="rId1175" xr:uid="{ED965C5A-1B83-4F83-BAFE-B07F3907298A}"/>
    <hyperlink ref="U1734" r:id="rId1176" xr:uid="{485C6BCB-CA17-4F04-9EC1-C034117790E9}"/>
    <hyperlink ref="U363" r:id="rId1177" xr:uid="{187DF02C-4FB2-40DF-AC0A-CA03E9D16A93}"/>
    <hyperlink ref="U1322" r:id="rId1178" xr:uid="{638FE8C1-8D48-42EB-A5CD-AB440FA45932}"/>
    <hyperlink ref="U1278" r:id="rId1179" xr:uid="{C8C0E053-223C-40D1-81AC-D7B8924FCFA6}"/>
    <hyperlink ref="U1099" r:id="rId1180" xr:uid="{D6FB08C1-C702-40B3-A0A8-8FB2E5F04EC5}"/>
    <hyperlink ref="U942" r:id="rId1181" xr:uid="{E6153081-D6E6-46C0-935B-C7E8919159CE}"/>
    <hyperlink ref="U1733" r:id="rId1182" xr:uid="{15F2504D-973B-4B94-AB76-D0F0BA4B5AB9}"/>
    <hyperlink ref="U1135" r:id="rId1183" xr:uid="{49B16260-63FD-4A6D-A1CC-46F711343144}"/>
    <hyperlink ref="U530" r:id="rId1184" xr:uid="{B7125A5C-4EF0-4B2B-9A4E-10C67FA6411C}"/>
    <hyperlink ref="U1413" r:id="rId1185" xr:uid="{EA38F9C4-5E29-441F-946C-B3322276AC0E}"/>
    <hyperlink ref="U1459" r:id="rId1186" xr:uid="{4EFA4482-AF09-4E67-B0BC-F46D32986337}"/>
    <hyperlink ref="U1379" r:id="rId1187" xr:uid="{9E4F767A-B6E8-4106-A10A-09F2D352B780}"/>
    <hyperlink ref="U596" r:id="rId1188" xr:uid="{B51A37DE-4627-466B-A478-6EF6883626B0}"/>
    <hyperlink ref="U1258" r:id="rId1189" xr:uid="{78D2A2B1-34E9-43C6-AA80-31426FF97FD4}"/>
    <hyperlink ref="U1085" r:id="rId1190" xr:uid="{9D1A4E97-32B5-4B47-B0AB-B6408CEBF2FE}"/>
    <hyperlink ref="U1063" r:id="rId1191" xr:uid="{8F7FC88A-64FB-4FAE-A982-FCF89CCB6691}"/>
    <hyperlink ref="U1458" r:id="rId1192" xr:uid="{5AA00297-D114-4EE0-ADF1-96FDF36EB221}"/>
    <hyperlink ref="U1732" r:id="rId1193" xr:uid="{FEC8700B-40AB-4923-859C-E4A784FFB128}"/>
    <hyperlink ref="U1160" r:id="rId1194" xr:uid="{42F52EF2-D2EC-431E-8E38-2B8A10C15CFF}"/>
    <hyperlink ref="U1321" r:id="rId1195" xr:uid="{D9DC000A-265F-49A5-94FE-F2040E2CA31D}"/>
    <hyperlink ref="U629" r:id="rId1196" xr:uid="{57EA34D2-3944-46A0-A633-1F7648659C84}"/>
    <hyperlink ref="U1457" r:id="rId1197" xr:uid="{0352C601-A5D1-4FA8-A2D7-57979AA6CCFD}"/>
    <hyperlink ref="U1731" r:id="rId1198" display="lepont@pb24.fr;mickael.jaud@pb24.fr;siege@pb24.fr;dominique.eichorn@pb24.fr;arnaud.delair@pb24.fr;eric.van-de-zande-lucas@pb24.fr;sandrine.lemaire@pb24.fr" xr:uid="{A649A326-3F68-4FE9-86B4-F54546A4F9A3}"/>
    <hyperlink ref="U354" r:id="rId1199" display="c.pillot@apei-perigueux.fr;valdedronne@apei-perigueux.fr;s.lekverne@apei-perigueux.fr;o.martin@apei-périgueux.fr;siege@apei-perigueux.fr;o.vergote@apei-perigueux.fr;comptabilite-siege@apei-perigueux.fr;siege@apei-perigueux.fr;d.brouillaud@apei-perigueux.fr;f.gaudillat@apei-perigueux.fr" xr:uid="{7D347EE2-C37B-4A21-9418-E01BBB3BC8B8}"/>
    <hyperlink ref="U1846" r:id="rId1200" xr:uid="{A7DDD1AA-47A0-491B-ABEB-64B21D340CF5}"/>
    <hyperlink ref="U353" r:id="rId1201" display="c.pillot@apei-perigueux.fr;o.martin@apei-perigueux.fr;o.vergote@apei-perigueux.fr;calypso@apei-perigueux.fr;compta.calypso@apei-perigueux.fr;comptabilite-siege@apei-perigueux.fr;siege@apei-perigueux.fr;d.brouillaud@apei-perigueux.fr;f.gaudillat@apei-perigueux.fr" xr:uid="{401626D7-FEC8-4B66-A799-4B0C9382EB0E}"/>
    <hyperlink ref="U603" r:id="rId1202" xr:uid="{6CBC876A-FAE7-49E3-8794-EEF777832CA2}"/>
    <hyperlink ref="U1659" r:id="rId1203" xr:uid="{928F980C-1A78-485E-8F71-F39578F2F9BF}"/>
    <hyperlink ref="U940" r:id="rId1204" xr:uid="{54C085AD-F084-4E7E-A524-F14E5987CB18}"/>
    <hyperlink ref="U1628" r:id="rId1205" xr:uid="{9BE6C54F-D6CF-44DD-88E9-4B8A2DD84747}"/>
    <hyperlink ref="U1353" r:id="rId1206" xr:uid="{F6BDBFC6-1D19-441D-8D5A-F9F0BE64D90F}"/>
    <hyperlink ref="U1851" r:id="rId1207" xr:uid="{088F930A-CFF8-442F-BD12-C243D34ACE94}"/>
    <hyperlink ref="U487" r:id="rId1208" xr:uid="{BEE802E3-0FFA-4D33-AF7D-DA8BF8868FA4}"/>
    <hyperlink ref="U1214" r:id="rId1209" xr:uid="{BD0143AE-5F09-41F3-B3DA-32F59EAAA2DE}"/>
    <hyperlink ref="U362" r:id="rId1210" xr:uid="{FA4D88BB-C7BC-4731-AF80-4372802F8621}"/>
    <hyperlink ref="U525" r:id="rId1211" xr:uid="{4485F3DE-E922-4F92-82B1-E93D8D13613E}"/>
    <hyperlink ref="U1869" r:id="rId1212" xr:uid="{F6945085-1332-4257-941E-696549FD1AFA}"/>
    <hyperlink ref="U1647" r:id="rId1213" xr:uid="{53044FF2-D800-4567-A364-3160BE9D019E}"/>
    <hyperlink ref="U486" r:id="rId1214" xr:uid="{F98D529C-5784-498D-AE6D-2E85998F58FA}"/>
    <hyperlink ref="U852" r:id="rId1215" xr:uid="{C929475C-C931-4F4A-B1E4-9EFB328AF6A7}"/>
    <hyperlink ref="U1580" r:id="rId1216" xr:uid="{15871C69-62AE-4070-81D9-F772D0E20F23}"/>
    <hyperlink ref="U1411" r:id="rId1217" xr:uid="{F71839F2-4D1B-4C69-995A-755B96D95A82}"/>
    <hyperlink ref="U1730" r:id="rId1218" xr:uid="{27FF138A-2EE9-4F1E-976A-072ADACF12D4}"/>
    <hyperlink ref="U1004" r:id="rId1219" xr:uid="{1FFA79B4-583D-44F8-BC7C-3C147826C975}"/>
    <hyperlink ref="U288" r:id="rId1220" xr:uid="{9F0E7A93-5030-4DEE-ACB6-9035348CA32A}"/>
    <hyperlink ref="U1729" r:id="rId1221" display="sessad@pb24.fr;mickael.jaud@pb24.fr;siege@pb24.fr;dominique.eichorn@pb24.fr;arnaud.delair@pb24.fr;eric.van-de-zande-lucas@pb24.fr;sandrine.lemaire@pb24.fr" xr:uid="{17D2E0F0-61C7-435D-976C-1844A7A5B4D3}"/>
    <hyperlink ref="U975" r:id="rId1222" xr:uid="{1FB9F550-3AB1-4161-A388-591CDBFBD4C1}"/>
    <hyperlink ref="U1270" r:id="rId1223" xr:uid="{8A80C946-3B95-444D-AF6B-FD324213814A}"/>
    <hyperlink ref="U469" r:id="rId1224" xr:uid="{A86AD1CA-D134-45BF-B6E4-1038FA035F71}"/>
    <hyperlink ref="U1591" r:id="rId1225" xr:uid="{76EE1822-B635-467A-9BE3-7444590450EB}"/>
    <hyperlink ref="U1253" r:id="rId1226" xr:uid="{F293CDE3-546C-4BB3-A07C-A4651C1D8A4D}"/>
    <hyperlink ref="U1003" r:id="rId1227" xr:uid="{BF319971-7FBD-4AF3-8A09-0D170DC5DC5D}"/>
    <hyperlink ref="U136" r:id="rId1228" xr:uid="{32581A02-71A6-4FAB-8859-07C59C6B39D9}"/>
    <hyperlink ref="U601" r:id="rId1229" xr:uid="{365390C9-593E-46D4-A154-8F9E1846BF11}"/>
    <hyperlink ref="U1781" r:id="rId1230" xr:uid="{60B57CF1-BCCC-4F56-85DD-D05F7CC7583B}"/>
    <hyperlink ref="U1511" r:id="rId1231" xr:uid="{95F908DB-6FC9-4F6E-B935-5784688538C4}"/>
    <hyperlink ref="U947" r:id="rId1232" xr:uid="{2C1667F2-6EA3-4FEF-90A3-232A56713AA9}"/>
    <hyperlink ref="U908" r:id="rId1233" xr:uid="{6989C7EA-E310-4DB7-8208-9FDB6F75B378}"/>
    <hyperlink ref="U899" r:id="rId1234" xr:uid="{00DBE5D3-022B-402A-BD43-399457A5555D}"/>
    <hyperlink ref="U276" r:id="rId1235" xr:uid="{0F95F207-4BA6-4C65-BA05-E84E76844F2E}"/>
    <hyperlink ref="U1842" r:id="rId1236" xr:uid="{31A29AFE-CAB8-4863-A181-5D3C5393A032}"/>
    <hyperlink ref="U1827" r:id="rId1237" xr:uid="{496BCFC2-1050-4285-A596-D0ADCE16C598}"/>
    <hyperlink ref="U1804" r:id="rId1238" xr:uid="{83E5CA84-5DB4-42FF-B46D-5A9491BDA4A9}"/>
    <hyperlink ref="U1831" r:id="rId1239" xr:uid="{45810735-917E-44DA-AD56-3DA2CE0E772B}"/>
    <hyperlink ref="U1150" r:id="rId1240" xr:uid="{4ABC0A9B-BDE6-48BC-89A1-E6A0B4B86323}"/>
    <hyperlink ref="U1832" r:id="rId1241" xr:uid="{9D8D7FC7-FADF-4B0F-9028-8974BAC35F16}"/>
    <hyperlink ref="U1163" r:id="rId1242" xr:uid="{BFAA7476-C435-4B7A-8C2A-907052057E3F}"/>
    <hyperlink ref="U148" r:id="rId1243" xr:uid="{83366CB7-A348-402C-9766-D9DBE3929434}"/>
    <hyperlink ref="U352" r:id="rId1244" xr:uid="{2AC5013B-DD2D-4724-B90B-86654C82B6DC}"/>
    <hyperlink ref="U1811" r:id="rId1245" xr:uid="{4BC75DE7-48C5-4AD4-A503-51DF936AA519}"/>
    <hyperlink ref="U361" r:id="rId1246" xr:uid="{ABCF36A1-8852-4A0F-842B-629772783D4D}"/>
    <hyperlink ref="U468" r:id="rId1247" xr:uid="{F508CFC4-C74D-4A34-9094-28F8379ABFCB}"/>
    <hyperlink ref="U630" r:id="rId1248" xr:uid="{22C02A34-8CC5-4A29-9719-FE355B3D1338}"/>
    <hyperlink ref="U979" r:id="rId1249" xr:uid="{46182225-1B34-4279-A611-B12ACBE10CE4}"/>
    <hyperlink ref="U974" r:id="rId1250" xr:uid="{A833CBF4-750A-4323-9452-89C316085D88}"/>
    <hyperlink ref="U939" r:id="rId1251" xr:uid="{2AD0C4DF-D072-4220-90AF-EB589C4FD51F}"/>
    <hyperlink ref="U1002" r:id="rId1252" display="f.lapouge@chicrdd.fr;m.delibie@chicrdd.fr;secdirection2@chicrdd.fr;;secdirection1@chicrdd.fr" xr:uid="{553107C9-C79C-454D-B8D6-C3086B99FD50}"/>
    <hyperlink ref="U933" r:id="rId1253" xr:uid="{D9814368-3E23-4C78-BE78-15B0FEC9DB49}"/>
    <hyperlink ref="U946" r:id="rId1254" xr:uid="{F5266869-8412-4604-90AC-79EF933E1E59}"/>
    <hyperlink ref="U907" r:id="rId1255" xr:uid="{935B1531-67CC-4167-BADD-91814666FA5C}"/>
    <hyperlink ref="U901" r:id="rId1256" xr:uid="{6801663E-6EEC-4B22-89B9-3FD167DE4624}"/>
    <hyperlink ref="U898" r:id="rId1257" xr:uid="{9DE6F515-AFA3-417B-A60D-665F5F8909AE}"/>
    <hyperlink ref="U1456" r:id="rId1258" xr:uid="{E378894D-BB22-4B4C-A980-0483A99D5758}"/>
    <hyperlink ref="U1161" r:id="rId1259" xr:uid="{9EBB5BEC-1F8C-4B9A-AFCD-A0621C25C96D}"/>
    <hyperlink ref="U1208" r:id="rId1260" xr:uid="{9844DC2D-97EC-4E33-90A6-CE13DDE7A688}"/>
    <hyperlink ref="U1134" r:id="rId1261" xr:uid="{F6C46047-6BCE-4A4B-9716-294A060A3089}"/>
    <hyperlink ref="U1455" r:id="rId1262" xr:uid="{A24C04E9-A719-4809-BE85-714D74D83764}"/>
    <hyperlink ref="U932" r:id="rId1263" xr:uid="{4B8FE451-995A-41E8-BD4C-67C6124F2275}"/>
    <hyperlink ref="U677" r:id="rId1264" xr:uid="{CE0C4363-F0CA-4782-9476-77EF8A4B60C1}"/>
    <hyperlink ref="U900" r:id="rId1265" xr:uid="{E6123B53-88C5-4A21-958E-39DD28EB81F3}"/>
    <hyperlink ref="U1128" r:id="rId1266" xr:uid="{A3C2B9F2-54A5-46C3-80A9-790C7E1A2A7D}"/>
    <hyperlink ref="U1648" r:id="rId1267" xr:uid="{F9A24CC5-3EB8-4341-B079-1B4858A5091D}"/>
    <hyperlink ref="U1477" r:id="rId1268" display="karima.BENKIRAT@fondationpartageetvie.org;carsudouest@fondationpartageetvie.org;emmanuelle.thomasson@fondationpartageetvie.org;emilie.maury@fondationpartageetvie.org;Gael.de-freslon@fondationpartageetvie.org;Alain.Pinaudeau@fondationpartageetvie.org;saintemarthe@fondationpartageetvie.org" xr:uid="{015CFFCB-80DA-4383-ACCA-C2009271A09A}"/>
    <hyperlink ref="U1828" r:id="rId1269" xr:uid="{472B1D95-1FEE-49D0-933F-ED94D1A20F20}"/>
    <hyperlink ref="U1476" r:id="rId1270" display="karima.BENKIRAT@fondationpartageetvie.org;carsudouest@fondationpartageetvie.org;anais.masse@fondationpartageetvie.org;emilie.maury@fondationpartageetvie.org;Gael.de-freslon@fondationpartageetvie.org;Alain.Pinaudeau@fondationpartageetvie.org;lamaisondegouts@fondationpartageetvie.org" xr:uid="{E925C388-5AE9-416A-8277-5B0550D77723}"/>
    <hyperlink ref="U351" r:id="rId1271" xr:uid="{769348F2-82EF-4927-AE2E-F4879DB0BEE6}"/>
    <hyperlink ref="U1378" r:id="rId1272" xr:uid="{B9C1393F-582F-44F2-93F4-2FFABC232A16}"/>
    <hyperlink ref="U1728" r:id="rId1273" xr:uid="{9E6FD4A8-85B9-4639-B5D2-8C29FDB5659F}"/>
    <hyperlink ref="U467" r:id="rId1274" xr:uid="{02BF6D90-B53F-43D5-9F4A-DDA9F3C3CBF7}"/>
    <hyperlink ref="U1561" r:id="rId1275" xr:uid="{89E46056-3046-481E-B2E3-2A10D948EE1A}"/>
    <hyperlink ref="U1560" r:id="rId1276" xr:uid="{5EED7242-A124-4FD5-8C7E-FE1AA077A1A0}"/>
    <hyperlink ref="U1454" r:id="rId1277" xr:uid="{A47A7F0B-18C1-4022-AE3A-E66B8324E896}"/>
    <hyperlink ref="U851" r:id="rId1278" xr:uid="{3DE31ED5-0F32-4BCF-9918-0C2FBA9D030D}"/>
    <hyperlink ref="U1084" r:id="rId1279" xr:uid="{111A7B48-E3C0-4DB1-BBBA-C1E3CA0C742E}"/>
    <hyperlink ref="U287" r:id="rId1280" xr:uid="{CDE78DFC-4172-46D6-B855-6101C026759C}"/>
    <hyperlink ref="U1415" r:id="rId1281" xr:uid="{C5B6B1EE-FE8A-452F-93EC-BAF65A9FBD34}"/>
    <hyperlink ref="U1260" r:id="rId1282" xr:uid="{C7C7E9B8-652D-475F-A47D-6522139AD8BF}"/>
    <hyperlink ref="U1162" r:id="rId1283" xr:uid="{1E7C0E9C-BF82-42A9-8500-B075AB6A8E8A}"/>
    <hyperlink ref="U524" r:id="rId1284" xr:uid="{BE92F193-216D-46FE-B55F-641DD5E2B191}"/>
    <hyperlink ref="U1636" r:id="rId1285" xr:uid="{931420EB-C5B2-4067-A0CC-B0D94B90C219}"/>
    <hyperlink ref="U1662" r:id="rId1286" xr:uid="{E32517E5-DC59-474F-A55F-FBD672DF9AAF}"/>
    <hyperlink ref="U1283" r:id="rId1287" xr:uid="{341124DE-257D-4705-8251-676117FBCCF1}"/>
    <hyperlink ref="U1618" r:id="rId1288" xr:uid="{62BBE632-8C04-4A33-AFCD-78F5E344B6D4}"/>
    <hyperlink ref="U1264" r:id="rId1289" xr:uid="{D4BA02EE-31AC-4008-8A07-8F7002056525}"/>
    <hyperlink ref="U1627" r:id="rId1290" xr:uid="{2A61E0E0-402D-48CC-B553-4C6EB05AB2F4}"/>
    <hyperlink ref="U1269" r:id="rId1291" xr:uid="{9520E870-B004-46C5-B33A-6CBDCC27D2EB}"/>
    <hyperlink ref="U1637" r:id="rId1292" xr:uid="{9DA54E72-1F75-471B-9BA9-4AB4B436D162}"/>
    <hyperlink ref="U1646" r:id="rId1293" xr:uid="{2A0AE126-6444-4FE7-92D8-C226A4B8B588}"/>
    <hyperlink ref="U1259" r:id="rId1294" xr:uid="{1AB61CD4-EBB9-4A72-BC41-A74CC35476D8}"/>
    <hyperlink ref="U1241" r:id="rId1295" xr:uid="{7B1D7ED6-AEFD-41C8-9094-FB1DEA3AB68A}"/>
    <hyperlink ref="U1780" r:id="rId1296" xr:uid="{F505E5D2-0450-4339-8952-4D9E4D7FAA32}"/>
    <hyperlink ref="U1661" r:id="rId1297" xr:uid="{780AD7FF-0BD0-4CB7-950C-7A37DFEBD516}"/>
    <hyperlink ref="U1613" r:id="rId1298" xr:uid="{11D79A49-91C0-4D08-AB75-7AAC82CD22A4}"/>
    <hyperlink ref="U1352" r:id="rId1299" xr:uid="{DF882318-CA9F-4A35-8B6E-C466349B9D5A}"/>
    <hyperlink ref="U1207" r:id="rId1300" xr:uid="{0C66B227-A779-49F9-BCFC-36EFA8A687CA}"/>
    <hyperlink ref="U1612" r:id="rId1301" xr:uid="{19163938-7EE8-48E1-A4B2-F9B5554023A5}"/>
    <hyperlink ref="U1263" r:id="rId1302" xr:uid="{E9F5219A-BEB8-4E0A-9289-85F5B11F39DB}"/>
    <hyperlink ref="U1257" r:id="rId1303" xr:uid="{5813433C-3C5A-461D-B5F6-6C3E9E8D396F}"/>
    <hyperlink ref="U1262" r:id="rId1304" xr:uid="{FF912FCE-7CAC-46DA-AA0A-63039DDE0605}"/>
    <hyperlink ref="U350" r:id="rId1305" display="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 xr:uid="{B0B193A1-DF0A-44AD-BA76-491B9424AB3E}"/>
    <hyperlink ref="U1410" r:id="rId1306" xr:uid="{348C6AF2-F4F8-44AC-92F0-5A269372CC12}"/>
    <hyperlink ref="U343" r:id="rId1307" xr:uid="{3EFDB3D0-40F8-433F-8CFB-089CD2D182DB}"/>
    <hyperlink ref="U466" r:id="rId1308" xr:uid="{21379A35-E8A2-40B5-AA63-E3B3B3D355AC}"/>
    <hyperlink ref="U465" r:id="rId1309" xr:uid="{5BDE0855-8705-4162-8918-277C3FA2E632}"/>
    <hyperlink ref="U1868" r:id="rId1310" xr:uid="{38B4B604-AC5F-40E2-B53F-3D888BAFE5E3}"/>
    <hyperlink ref="U1727" r:id="rId1311" display="rosette@pb24.fr;mickael.jaud@pb24.fr;siege@pb24.fr;dominique.eichorn@pb24.fr;arnaud.delair@pb24.fr;eric.van-de-zande-lucas@pb24.fr;sandrine.lemaire@pb24.fr_x000a__x000a__x000a__x000a_" xr:uid="{0DEBF214-A679-4B0A-81F1-3BC044AC5996}"/>
    <hyperlink ref="U286" r:id="rId1312" xr:uid="{1C482247-C75A-4C6A-B88E-5F719A44139F}"/>
    <hyperlink ref="U1377" r:id="rId1313" xr:uid="{370A2C35-7728-4590-B31B-1D3C3811D54E}"/>
    <hyperlink ref="U1083" r:id="rId1314" xr:uid="{15992081-0BE7-44B3-AC5A-AE7A1EA3EEE9}"/>
    <hyperlink ref="U1414" r:id="rId1315" xr:uid="{38546ECC-B1A6-42D2-85C7-217025B7FD40}"/>
    <hyperlink ref="U994" r:id="rId1316" xr:uid="{551CC263-E7A7-44CC-A3AD-2FD3CC78B27E}"/>
    <hyperlink ref="U1211" r:id="rId1317" xr:uid="{1AD13B06-4439-4631-9C3F-546CB840F167}"/>
    <hyperlink ref="U873" r:id="rId1318" xr:uid="{8071258A-3379-4AB4-ABD0-02D8EB865080}"/>
    <hyperlink ref="U1680" r:id="rId1319" xr:uid="{5CFA6DF7-0694-403A-92D9-419BC657441C}"/>
    <hyperlink ref="U308" r:id="rId1320" xr:uid="{5A5208F9-1E4A-42B0-BCFC-474A9338F770}"/>
    <hyperlink ref="U460" r:id="rId1321" xr:uid="{16AB4FBF-AAFF-4816-89B1-BE178F267ACB}"/>
    <hyperlink ref="U1220" r:id="rId1322" xr:uid="{06AE3807-E1FA-4EAF-9116-FD203EFEBA7E}"/>
    <hyperlink ref="U683" r:id="rId1323" xr:uid="{93F37B54-CE20-4397-941D-72C774F6C6A7}"/>
    <hyperlink ref="U872" r:id="rId1324" xr:uid="{32518FB7-88B9-4D0A-97D1-BB5961A4D38B}"/>
    <hyperlink ref="U185" r:id="rId1325" xr:uid="{4B20C7FC-9B2D-413F-9A25-5E24734C3031}"/>
    <hyperlink ref="U746" r:id="rId1326" xr:uid="{B08E5CCF-45EB-496B-B2B4-FAC102366264}"/>
    <hyperlink ref="U1224" r:id="rId1327" xr:uid="{17A19B4B-0E8C-44B1-8F10-8B56573BDAEC}"/>
    <hyperlink ref="U910" r:id="rId1328" xr:uid="{F7BFDDFD-95B1-49BE-ADA5-C49AED045896}"/>
    <hyperlink ref="U859" r:id="rId1329" xr:uid="{76E7C3B5-A14F-4AF6-ADBC-069D749CDD9F}"/>
    <hyperlink ref="U1475" r:id="rId1330" xr:uid="{E5B93034-C794-49D6-9DBB-C566ADDB3E3A}"/>
    <hyperlink ref="U307" r:id="rId1331" xr:uid="{7C9D5F42-546E-4EDB-B84E-2EBBD7FD8CA5}"/>
    <hyperlink ref="U896" r:id="rId1332" xr:uid="{2A4E8B0C-C86B-4F9D-8E26-9121A0FF9172}"/>
    <hyperlink ref="U40" r:id="rId1333" xr:uid="{B8168FE0-194A-403D-893B-01FC8A53B373}"/>
    <hyperlink ref="U39" r:id="rId1334" xr:uid="{7D7142E7-8CDD-4BE0-A409-923B4FAA1463}"/>
    <hyperlink ref="U1295" r:id="rId1335" xr:uid="{EE9556FC-31B9-4BB7-907E-DB79A66D9D68}"/>
    <hyperlink ref="U978" r:id="rId1336" xr:uid="{9A522A28-6B1D-4256-AF93-72C268ED1292}"/>
    <hyperlink ref="U1236" r:id="rId1337" xr:uid="{56F5621C-31DA-4EC5-A36D-EB43C5773B09}"/>
    <hyperlink ref="U1256" r:id="rId1338" xr:uid="{9655DE8A-209D-44EB-8616-0372424A96A1}"/>
    <hyperlink ref="U1227" r:id="rId1339" xr:uid="{662E3558-3FF6-47CD-B87B-0F226710D8E8}"/>
    <hyperlink ref="U1284" r:id="rId1340" xr:uid="{E817DAA8-DFFD-49E8-9545-AD033E8E99F0}"/>
    <hyperlink ref="U1210" r:id="rId1341" xr:uid="{322C3014-2C9C-47DA-B749-76891677C399}"/>
    <hyperlink ref="U459" r:id="rId1342" xr:uid="{A6B8DF7A-36A8-44A8-AA41-409A9DCAD5A5}"/>
    <hyperlink ref="U306" r:id="rId1343" xr:uid="{B8102961-B97B-41A5-A8A4-079E9D5B4CAF}"/>
    <hyperlink ref="U458" r:id="rId1344" xr:uid="{C6FD4817-0D70-4A3A-B2C2-C36008AACAEA}"/>
    <hyperlink ref="U457" r:id="rId1345" xr:uid="{96E478B1-7102-49FE-B3A7-487D0610B723}"/>
    <hyperlink ref="U305" r:id="rId1346" xr:uid="{30886EA2-B332-43F9-87C4-6DE48DB59CE0}"/>
    <hyperlink ref="U993" r:id="rId1347" xr:uid="{96BCD320-32C3-420B-BFAB-A4D52A960868}"/>
    <hyperlink ref="U456" r:id="rId1348" xr:uid="{C2CA6FE5-7B2B-4EF4-8D6E-0A016FD7075D}"/>
    <hyperlink ref="U980" r:id="rId1349" xr:uid="{A405CAE2-5F50-4C71-8D04-55755BAB3AA7}"/>
    <hyperlink ref="U895" r:id="rId1350" xr:uid="{05B460EE-B505-45C7-938D-9B8AC05E2080}"/>
    <hyperlink ref="U992" r:id="rId1351" xr:uid="{D0FDBC0E-5EEC-44B6-A61D-C75580C34E23}"/>
    <hyperlink ref="U303" r:id="rId1352" xr:uid="{78A6A9D8-C98B-4BBB-98A9-337306287A80}"/>
    <hyperlink ref="U894" r:id="rId1353" xr:uid="{F18AD3F4-7199-4966-9B13-04DD0CBEF6CD}"/>
    <hyperlink ref="U1222" r:id="rId1354" xr:uid="{D6E779E8-36C6-459F-BEA0-C461EABBC388}"/>
    <hyperlink ref="U1474" r:id="rId1355" xr:uid="{A1FE1689-2D77-4786-A435-F0A7B2186296}"/>
    <hyperlink ref="U302" r:id="rId1356" xr:uid="{73B5F734-9FE0-4675-BF40-EE60021B8EB9}"/>
    <hyperlink ref="U455" r:id="rId1357" xr:uid="{D6EC51A2-FA37-4808-8264-C27E4DD06CC3}"/>
    <hyperlink ref="U454" r:id="rId1358" xr:uid="{36AB9A0B-668F-4341-9DB9-BE8D261F3159}"/>
    <hyperlink ref="U453" r:id="rId1359" xr:uid="{898FBA30-222C-4601-B729-3D168FFE531D}"/>
    <hyperlink ref="U991" r:id="rId1360" xr:uid="{F7962CF0-D2E9-45C6-8E90-1C04305445D2}"/>
    <hyperlink ref="U1473" r:id="rId1361" xr:uid="{87146EB5-B7A3-4842-AA1B-F725B1FD23B7}"/>
    <hyperlink ref="U678" r:id="rId1362" xr:uid="{BAA5717B-92F0-4FF0-AB20-A2FE4F37854C}"/>
    <hyperlink ref="U748" r:id="rId1363" xr:uid="{0A22EF7F-39A7-47EF-AB63-B0C7253E8F78}"/>
    <hyperlink ref="U1472" r:id="rId1364" xr:uid="{298CEDF9-8A0A-47F0-8D63-5A3C4008B15E}"/>
    <hyperlink ref="U1266" r:id="rId1365" xr:uid="{D4A80C8C-2BEF-4E24-91C8-C0E65A5D8BC8}"/>
    <hyperlink ref="U1226" r:id="rId1366" xr:uid="{D71161A8-4A88-47F9-B874-B33935D3D724}"/>
    <hyperlink ref="U745" r:id="rId1367" xr:uid="{7C2EF5BD-502B-4A92-BF6B-74585016BAF7}"/>
    <hyperlink ref="U1219" r:id="rId1368" xr:uid="{ADD7A7A3-006D-4932-83C5-6EAB86CEFE56}"/>
    <hyperlink ref="U871" r:id="rId1369" xr:uid="{E79BECF0-7418-411A-8055-A5F58F17D223}"/>
    <hyperlink ref="U860" r:id="rId1370" xr:uid="{3D3C67AD-8B28-4DFB-894E-86258CEF7DB9}"/>
    <hyperlink ref="U1149" r:id="rId1371" xr:uid="{95836F45-5B88-4034-BCD8-ACFD2FE97C3F}"/>
    <hyperlink ref="U893" r:id="rId1372" xr:uid="{CC84DFF8-247E-4C03-951C-2C969E57E02C}"/>
    <hyperlink ref="U977" r:id="rId1373" xr:uid="{114D8A03-CA15-4AFC-8509-3C479E31FD95}"/>
    <hyperlink ref="U747" r:id="rId1374" xr:uid="{A6FC848D-296C-4FFE-82C6-D332AC6636B3}"/>
    <hyperlink ref="U1148" r:id="rId1375" xr:uid="{4BA71D1D-C7BF-4797-A6C9-2D5CAC467B60}"/>
    <hyperlink ref="U301" r:id="rId1376" xr:uid="{1D305CDC-6DC3-486A-8762-67D08DF61794}"/>
    <hyperlink ref="U184" r:id="rId1377" xr:uid="{E9FE4EC8-E392-4C24-8D51-813AB3EF3E01}"/>
    <hyperlink ref="U1684" r:id="rId1378" xr:uid="{406D1C70-A0E3-4434-816E-CAE8EBDC0967}"/>
    <hyperlink ref="U1471" r:id="rId1379" xr:uid="{672D9EAB-D035-40DA-BB11-672A0B9CE05F}"/>
    <hyperlink ref="U1452" r:id="rId1380" xr:uid="{6F60AE85-96B4-441B-8135-13C0E45838ED}"/>
    <hyperlink ref="U1692" r:id="rId1381" xr:uid="{C5CEBC21-69C3-4703-BB24-AF777B46FF12}"/>
    <hyperlink ref="U953" r:id="rId1382" xr:uid="{4054F188-009D-4275-9FC2-42B220D46FE8}"/>
    <hyperlink ref="U1451" r:id="rId1383" xr:uid="{03E6A4C9-F163-42EA-8B9F-8F39F64F392D}"/>
    <hyperlink ref="U528" r:id="rId1384" xr:uid="{087B9E6E-57CB-48EA-B01F-1BF8231E5EC8}"/>
    <hyperlink ref="U889" r:id="rId1385" xr:uid="{B4F3687B-313F-4B06-8F9B-1F973E7DC36C}"/>
    <hyperlink ref="U1556" r:id="rId1386" xr:uid="{0F4279D7-CD76-4E25-ADAE-53AF57951D77}"/>
    <hyperlink ref="U1218" r:id="rId1387" xr:uid="{382E8C16-1993-4976-A5E2-A70AEC6AB54E}"/>
    <hyperlink ref="U1450" r:id="rId1388" xr:uid="{0A124EF5-E951-4B99-9718-E94AF0121A6A}"/>
    <hyperlink ref="U37" r:id="rId1389" xr:uid="{270B6FCB-E14A-4443-B3DC-EDA0C50487A6}"/>
    <hyperlink ref="U1555" r:id="rId1390" xr:uid="{FAF464E5-EF30-4A89-B52B-74E49D2DCFCA}"/>
    <hyperlink ref="U115" r:id="rId1391" xr:uid="{42F5D317-5901-4228-AC67-EE0F98481EF5}"/>
    <hyperlink ref="U1097" r:id="rId1392" xr:uid="{4B694B8B-D434-4DFD-A65E-BD6E6291DDB9}"/>
    <hyperlink ref="U1449" r:id="rId1393" xr:uid="{F4719303-3276-4DC9-9583-BF25A4D6B991}"/>
    <hyperlink ref="U962" r:id="rId1394" xr:uid="{16F88405-E5AD-463A-92D5-4D538A401B81}"/>
    <hyperlink ref="U183" r:id="rId1395" xr:uid="{1D598619-2B10-4FFA-8DB5-871ED0069B6F}"/>
    <hyperlink ref="U182" r:id="rId1396" xr:uid="{DDD74C2E-3987-4924-BFBB-E6258FB125D6}"/>
    <hyperlink ref="U1049" r:id="rId1397" xr:uid="{9DC900FF-6DCC-4D1D-BFC4-6F79926DD392}"/>
    <hyperlink ref="U1470" r:id="rId1398" xr:uid="{CBB41DE6-F9AB-4C24-A5A4-CC2418E9EE99}"/>
    <hyperlink ref="U1255" r:id="rId1399" xr:uid="{85EC0088-C911-4551-AF6F-59B1FD47ABDE}"/>
    <hyperlink ref="U1469" r:id="rId1400" xr:uid="{C42815E1-6799-4912-BD02-4F0FD1363685}"/>
    <hyperlink ref="U739" r:id="rId1401" xr:uid="{272EA50B-A15B-49DE-9045-42576370DEB6}"/>
    <hyperlink ref="U438" r:id="rId1402" xr:uid="{4CFE3F92-D0B4-42BA-8DF4-9CC4264B5D6E}"/>
    <hyperlink ref="U1557" r:id="rId1403" xr:uid="{49527E51-6BEF-4B73-A28C-AA09BE353CDC}"/>
    <hyperlink ref="U952" r:id="rId1404" xr:uid="{EDA799BB-06FB-4774-B981-EFB4BD74475D}"/>
    <hyperlink ref="U181" r:id="rId1405" xr:uid="{C99179F8-E94F-4A36-923E-DFA08F28D0BA}"/>
    <hyperlink ref="U180" r:id="rId1406" xr:uid="{674DD9E3-8402-4275-8613-7839B3B0BBD6}"/>
    <hyperlink ref="U572" r:id="rId1407" xr:uid="{4A16F3FB-4D2F-4008-BCD8-F164C53F724F}"/>
    <hyperlink ref="U179" r:id="rId1408" xr:uid="{E66B1711-0BA4-4346-99D5-11311D50845D}"/>
    <hyperlink ref="U1230" r:id="rId1409" xr:uid="{F5F985E6-1E48-4F12-B339-49A9DF362D09}"/>
    <hyperlink ref="U737" r:id="rId1410" xr:uid="{A1753FF7-5E47-483B-9976-EE116641BC75}"/>
    <hyperlink ref="U888" r:id="rId1411" xr:uid="{44F672B6-BEAE-439E-A1E5-6A037E92EC81}"/>
    <hyperlink ref="U1558" r:id="rId1412" xr:uid="{A628411E-8B61-44EE-B2C7-C49055B9C86C}"/>
    <hyperlink ref="U1320" r:id="rId1413" xr:uid="{11857444-1AE7-49F5-BF15-CCA3785C36CF}"/>
    <hyperlink ref="U1291" r:id="rId1414" xr:uid="{D8F7E00C-FC01-43B3-89C7-0D0BC5741C91}"/>
    <hyperlink ref="U220" r:id="rId1415" xr:uid="{94859408-EE0B-4E82-92D3-0F95EDAED4E3}"/>
    <hyperlink ref="U698" r:id="rId1416" xr:uid="{8AE3D54B-A5CF-4FFB-84C2-FB8B2CFD4DC1}"/>
    <hyperlink ref="U36" r:id="rId1417" xr:uid="{D2C129FA-46D6-4E66-84CC-0B422D3C04DE}"/>
    <hyperlink ref="U1779" r:id="rId1418" xr:uid="{60DFC148-ADB1-4716-8341-A54F24006F07}"/>
    <hyperlink ref="U1212" r:id="rId1419" xr:uid="{02558A4F-4D6B-40D5-BE5A-01A3022F952D}"/>
    <hyperlink ref="U1448" r:id="rId1420" xr:uid="{07D967D3-E4A1-496A-95DA-437172B3E002}"/>
    <hyperlink ref="U1447" r:id="rId1421" xr:uid="{5037DA78-A939-4861-90FF-397D6AD3C330}"/>
    <hyperlink ref="U1446" r:id="rId1422" xr:uid="{29D70515-CF62-46BB-A4FD-F315E1E7A2CA}"/>
    <hyperlink ref="U1250" r:id="rId1423" xr:uid="{146B9E75-10F5-47C9-A8E6-E913D9CA8B1B}"/>
    <hyperlink ref="U1129" r:id="rId1424" xr:uid="{DE63F94A-5A22-4484-B16D-D9B76E206200}"/>
    <hyperlink ref="U951" r:id="rId1425" xr:uid="{5237154B-DF3A-49E6-8503-E39631B70853}"/>
    <hyperlink ref="U955" r:id="rId1426" xr:uid="{C41F156C-EEBC-4A72-B11D-C4DEA7B64E02}"/>
    <hyperlink ref="U1809" r:id="rId1427" xr:uid="{AE688688-5E12-4222-8130-B8475989F9DE}"/>
    <hyperlink ref="U570" r:id="rId1428" xr:uid="{FF7FDE5F-E464-4845-9A6B-B933E28AED87}"/>
    <hyperlink ref="U744" r:id="rId1429" xr:uid="{EDC32CAE-B067-488E-A9C2-BE5698011102}"/>
    <hyperlink ref="U736" r:id="rId1430" xr:uid="{B0F23F94-59AF-4D22-A1CF-9B1515D45747}"/>
    <hyperlink ref="U1445" r:id="rId1431" xr:uid="{81DC777E-B677-4795-8792-0ADA286998F6}"/>
    <hyperlink ref="U741" r:id="rId1432" xr:uid="{C6A3F582-FD0B-4516-8477-243B73427AE9}"/>
    <hyperlink ref="U1232" r:id="rId1433" xr:uid="{66E7134C-5B6A-4BFA-B2B3-21D6052CE169}"/>
    <hyperlink ref="U742" r:id="rId1434" xr:uid="{C55801FF-8D17-45D7-91E9-AB6CB4969A48}"/>
    <hyperlink ref="U571" r:id="rId1435" xr:uid="{F7966C9B-DDFF-4BE1-B281-09D0BE37E2BA}"/>
    <hyperlink ref="U1240" r:id="rId1436" xr:uid="{18FCDC29-8C7D-4C1D-96C2-A425AAA37849}"/>
    <hyperlink ref="U743" r:id="rId1437" xr:uid="{AB7FD62A-BA7D-46F3-872F-26B8FB00BFEF}"/>
    <hyperlink ref="U567" r:id="rId1438" xr:uid="{8E90215A-A23C-4B43-B832-1C2B9E193F76}"/>
    <hyperlink ref="U1247" r:id="rId1439" xr:uid="{53C6C8B6-0844-4344-B2AB-E60BE8266CCA}"/>
    <hyperlink ref="U1055" r:id="rId1440" xr:uid="{A8DEAC7C-1ADA-476E-8DE2-32B0927A6EEA}"/>
    <hyperlink ref="U961" r:id="rId1441" xr:uid="{691D23DA-6C5F-4AF8-A1B6-C652B92E7FCA}"/>
    <hyperlink ref="U738" r:id="rId1442" xr:uid="{3B55362F-BFF8-4EFB-A4C2-BCDE3BA836E4}"/>
    <hyperlink ref="U740" r:id="rId1443" xr:uid="{7C6A3B7A-158F-4C48-94B4-473E9973826A}"/>
    <hyperlink ref="U697" r:id="rId1444" xr:uid="{F2C34E15-C8A6-487C-BAEE-5A3B783C09BD}"/>
    <hyperlink ref="U606" r:id="rId1445" xr:uid="{08CAF8C5-3EC3-4D16-B745-4D10424DBB34}"/>
    <hyperlink ref="U445" r:id="rId1446" xr:uid="{89A18926-C465-44EB-B8BD-13F8965C3D71}"/>
    <hyperlink ref="U1359" r:id="rId1447" xr:uid="{E3801271-D229-4502-8F9C-AE848F7F1AB6}"/>
    <hyperlink ref="U1357" r:id="rId1448" xr:uid="{FF6A3351-3B92-41F3-8C8A-5AD4ED264305}"/>
    <hyperlink ref="U1542" r:id="rId1449" xr:uid="{6741C287-3F35-4841-AC7E-AD6DB465CBBC}"/>
    <hyperlink ref="U1358" r:id="rId1450" xr:uid="{7132BACC-ECFB-4EB2-81CB-24ABFA5DFDF7}"/>
    <hyperlink ref="U35" r:id="rId1451" xr:uid="{454B7686-7D1C-416B-82F7-E3FBABDAB2F7}"/>
    <hyperlink ref="U1386" r:id="rId1452" display="epdaservieres@epdacorreze.fr;directionadjointe@epdacorreze.fr;;direction@epdacorreze.fr;cautiere@epdacorreze.fr" xr:uid="{6FD33204-D668-4F86-A8B9-BB0C8E6D8D7A}"/>
    <hyperlink ref="U178" r:id="rId1453" xr:uid="{D2C82CF2-471D-476B-8C5E-0795DFE8E8C6}"/>
    <hyperlink ref="U177" r:id="rId1454" xr:uid="{8149747C-2CFE-4657-97DD-6483984BB8A9}"/>
    <hyperlink ref="U1444" r:id="rId1455" xr:uid="{BC278856-C6B4-460B-B096-E3FACC59768B}"/>
    <hyperlink ref="U1683" r:id="rId1456" xr:uid="{362660D8-6AF5-42CC-BB5B-22D9F71B9EB0}"/>
    <hyperlink ref="U1443" r:id="rId1457" xr:uid="{A288B80A-EE08-432B-8EF9-92337641D9A3}"/>
    <hyperlink ref="U1691" r:id="rId1458" xr:uid="{958F13F2-74A1-474B-8E58-3F02639C2FD8}"/>
    <hyperlink ref="U1229" r:id="rId1459" xr:uid="{E0BDC2A3-6270-45D9-AA17-6C21B8D8CBCE}"/>
    <hyperlink ref="U1249" r:id="rId1460" xr:uid="{D98D868C-494F-4B21-8094-4F64573DA1FA}"/>
    <hyperlink ref="U1239" r:id="rId1461" xr:uid="{9CC30267-98EA-4ED3-88BC-31A9140992B7}"/>
    <hyperlink ref="U976" r:id="rId1462" xr:uid="{1EFBA0AD-0126-4B13-A7CC-B8D14322E174}"/>
    <hyperlink ref="U1217" r:id="rId1463" xr:uid="{B0695B3C-98E1-4323-AEF8-1B42C49F963B}"/>
    <hyperlink ref="U1442" r:id="rId1464" xr:uid="{824CD71F-2F68-45F8-A655-A761BFA788B8}"/>
    <hyperlink ref="U887" r:id="rId1465" xr:uid="{DB04B14B-BA01-4BDD-BF3A-940CD961A30F}"/>
    <hyperlink ref="U299" r:id="rId1466" xr:uid="{05D443A1-C054-4F2C-AF5E-267B934F01AD}"/>
    <hyperlink ref="U1267" r:id="rId1467" xr:uid="{AC602759-B57C-4F02-9BE4-A519FE36D80A}"/>
    <hyperlink ref="U275" r:id="rId1468" xr:uid="{48F432BD-EA4A-4C82-B974-A45853ECA17A}"/>
    <hyperlink ref="U1286" r:id="rId1469" xr:uid="{9D5A8D80-38DD-4807-B6FB-401197A0E50D}"/>
    <hyperlink ref="U176" r:id="rId1470" xr:uid="{AF8F2742-DBDE-437A-ACFD-C6081AEC3AF9}"/>
    <hyperlink ref="U34" r:id="rId1471" xr:uid="{A821D2EF-3779-4930-9EA4-B7F6753149B5}"/>
    <hyperlink ref="U175" r:id="rId1472" xr:uid="{D3946733-D47E-4DB9-A733-4A374C1A1631}"/>
    <hyperlink ref="U174" r:id="rId1473" xr:uid="{BE230599-85EC-4527-9023-CECC478D66D3}"/>
    <hyperlink ref="U1243" r:id="rId1474" xr:uid="{D09B72B9-9934-44EB-A436-54ECD087F12A}"/>
    <hyperlink ref="U419" r:id="rId1475" xr:uid="{9EB44C52-F714-4403-9644-99205AB56C2E}"/>
    <hyperlink ref="U1070" r:id="rId1476" xr:uid="{4D0553DE-FFA9-4613-99BE-FA09BE78BF46}"/>
    <hyperlink ref="U1157" r:id="rId1477" xr:uid="{6D6DAA3D-3BCA-49EF-BFF6-4FC20B73DAE6}"/>
    <hyperlink ref="U1188" r:id="rId1478" xr:uid="{ABD64AB5-B96D-4119-A6D2-587E2F10F9D1}"/>
    <hyperlink ref="U1081" r:id="rId1479" xr:uid="{F4168DF3-FEFD-4233-8101-6469AA8B2CD1}"/>
    <hyperlink ref="U298" r:id="rId1480" xr:uid="{BCAC4136-49A5-48C7-A338-216A1725BD33}"/>
    <hyperlink ref="U1182" r:id="rId1481" xr:uid="{FD26BA2D-3129-4689-8068-EE66A0A71CB3}"/>
    <hyperlink ref="U292" r:id="rId1482" xr:uid="{DE9079D2-AAA5-4CC2-8303-E36F33E11D11}"/>
    <hyperlink ref="U1082" r:id="rId1483" xr:uid="{6C2E14C9-D266-4F3D-B8C1-191A834A235A}"/>
    <hyperlink ref="U1468" r:id="rId1484" xr:uid="{D6372125-F277-41DF-AAF7-D08CA2B7AE57}"/>
    <hyperlink ref="U434" r:id="rId1485" xr:uid="{67501F37-FE8C-4A50-B2BB-DB989F6A0430}"/>
    <hyperlink ref="U614" r:id="rId1486" xr:uid="{20E03AB2-7D09-4E1D-8060-F28AFF0F17C5}"/>
    <hyperlink ref="U1186" r:id="rId1487" xr:uid="{6E6D456A-D736-44CF-AEF3-C49B8E4A3822}"/>
    <hyperlink ref="U480" r:id="rId1488" xr:uid="{844D7F13-435F-4126-AC97-32F81E1AC12E}"/>
    <hyperlink ref="U134" r:id="rId1489" xr:uid="{BA74EF8B-9667-4B6F-BFDA-C509939EC275}"/>
    <hyperlink ref="U1565" r:id="rId1490" display="c.pereira@irsa.fr;contact@irsa.fr;laguyarderie@irsa.fr;;s.saez@irsa.fr" xr:uid="{7E458C3F-18C6-466A-A208-654B256E3CC8}"/>
    <hyperlink ref="U1319" r:id="rId1491" xr:uid="{DF6BC5DF-F8F3-41B5-8258-1CD24F9B1056}"/>
    <hyperlink ref="U1080" r:id="rId1492" xr:uid="{E072CFF1-6736-4526-A3E0-23AA887AF098}"/>
    <hyperlink ref="U1822" r:id="rId1493" xr:uid="{AB9E135A-EEC9-4343-8FB4-5727F6CFDAA3}"/>
    <hyperlink ref="U360" r:id="rId1494" xr:uid="{023C75C7-F33A-412B-8DEC-237FBE0A3C72}"/>
    <hyperlink ref="U1068" r:id="rId1495" xr:uid="{35E446B5-B585-42ED-8224-E3683C17607B}"/>
    <hyperlink ref="U1373" r:id="rId1496" xr:uid="{C9463808-67C1-4B1D-83C8-A96221FCFA73}"/>
    <hyperlink ref="U1318" r:id="rId1497" xr:uid="{A5F7858F-7111-4507-B911-C1FA484DAD92}"/>
    <hyperlink ref="U1172" r:id="rId1498" xr:uid="{0B95F2BC-FDE1-40EC-8582-BF684559DF91}"/>
    <hyperlink ref="U1069" r:id="rId1499" xr:uid="{DAC5CE8B-BE4C-43BE-B75F-A7C684A0BB16}"/>
    <hyperlink ref="U1391" r:id="rId1500" xr:uid="{F77716C9-95F6-476E-B95F-D2969C9C8669}"/>
    <hyperlink ref="U479" r:id="rId1501" xr:uid="{859A4282-059D-40F6-ABEE-FD040F0F948B}"/>
    <hyperlink ref="U165" r:id="rId1502" xr:uid="{E16DE0C7-5898-43DA-8F8D-27A1C45ECF1C}"/>
    <hyperlink ref="U1369" r:id="rId1503" xr:uid="{AD419529-0ED3-4570-8ACD-6423CE1436C7}"/>
    <hyperlink ref="U1380" r:id="rId1504" xr:uid="{EFEC2209-5D1F-4200-9C32-4C0648466152}"/>
    <hyperlink ref="U1187" r:id="rId1505" xr:uid="{F2B69AE1-5BCF-48D6-AA7C-7A6FADB903B2}"/>
    <hyperlink ref="U1893" r:id="rId1506" xr:uid="{428EB730-FE18-459E-B348-857C6220DFC8}"/>
    <hyperlink ref="U1891" r:id="rId1507" xr:uid="{54C76592-0B4D-4B58-9842-14AC7C245931}"/>
    <hyperlink ref="U1317" r:id="rId1508" xr:uid="{7DF822CD-66AE-4896-A4F8-7392D1C2D93E}"/>
    <hyperlink ref="U1185" r:id="rId1509" xr:uid="{C6ED94D0-2540-4861-8161-CC857EC787AB}"/>
    <hyperlink ref="U1826" r:id="rId1510" xr:uid="{4BDAF97C-0DAF-4530-97EE-BB9837BFD207}"/>
    <hyperlink ref="U1180" r:id="rId1511" xr:uid="{4E3C72ED-8F6B-47D3-B694-33B59C56452F}"/>
    <hyperlink ref="U418" r:id="rId1512" xr:uid="{D859D43D-ABF1-4B3E-88C2-6330B8FBDE86}"/>
    <hyperlink ref="U1385" r:id="rId1513" xr:uid="{55354434-90D5-4698-9BC8-1E46CE50B289}"/>
    <hyperlink ref="U877" r:id="rId1514" xr:uid="{65A0AF4E-844A-4D9C-8B2B-3334B5BEA66A}"/>
    <hyperlink ref="U1820" r:id="rId1515" xr:uid="{DD70DD6A-A4F1-4681-B840-CB7CE588FD00}"/>
    <hyperlink ref="U1062" r:id="rId1516" xr:uid="{8030AC3A-F00A-48F8-91B5-8D2406B7C318}"/>
    <hyperlink ref="U1316" r:id="rId1517" xr:uid="{4F247E83-8659-469B-BDFF-04CDBDF5092A}"/>
    <hyperlink ref="U1315" r:id="rId1518" xr:uid="{B37FA754-B484-4E2E-8A55-50B0221B67C4}"/>
    <hyperlink ref="U217" r:id="rId1519" xr:uid="{8D8BA5CD-4B65-4301-9404-B01D19D4EE97}"/>
    <hyperlink ref="U1823" r:id="rId1520" xr:uid="{FB5B7579-6639-4BFD-839C-E0EF60742A03}"/>
    <hyperlink ref="U730" r:id="rId1521" xr:uid="{1FD2FDA6-3EF7-4CF4-884C-E00C61890906}"/>
    <hyperlink ref="U1079" r:id="rId1522" xr:uid="{B6C33EDC-F464-4767-B046-2FBAFAC6AE24}"/>
    <hyperlink ref="U1504" r:id="rId1523" xr:uid="{14AD7741-7ECD-43D2-8B57-8C5E9BF30174}"/>
    <hyperlink ref="U1518" r:id="rId1524" xr:uid="{06F586F5-72A1-4F41-8BA0-AA752B1134BA}"/>
    <hyperlink ref="U1510" r:id="rId1525" xr:uid="{42EEDD00-32DE-4018-9DFB-4AC7DEBBF9A7}"/>
    <hyperlink ref="U216" r:id="rId1526" xr:uid="{94F7D9C6-B8A5-4DC1-9B99-F8E642F2B59F}"/>
    <hyperlink ref="U728" r:id="rId1527" xr:uid="{3309B194-7718-465E-AE9D-4C5250593421}"/>
    <hyperlink ref="U989" r:id="rId1528" xr:uid="{BB9ECA21-0C94-4B04-ABCA-ECED6BB19CBB}"/>
    <hyperlink ref="U878" r:id="rId1529" xr:uid="{F4353C5B-4F92-4FFD-AF68-EE2CC4C474D4}"/>
    <hyperlink ref="U981" r:id="rId1530" xr:uid="{1EA6BC6F-A3EF-4725-88A2-0F6819956567}"/>
    <hyperlink ref="U986" r:id="rId1531" xr:uid="{6F03B1A3-96A6-4C84-B928-83C1B5BE2346}"/>
    <hyperlink ref="U876" r:id="rId1532" xr:uid="{24D6A495-3264-4B2D-8CCE-02E24196E066}"/>
    <hyperlink ref="U733" r:id="rId1533" xr:uid="{3D711A60-C59F-4507-8D6C-56272EFABF97}"/>
    <hyperlink ref="U133" r:id="rId1534" xr:uid="{298BA596-665A-4FEB-A03C-01510ADBC065}"/>
    <hyperlink ref="U552" r:id="rId1535" xr:uid="{9C5DAC55-DB70-466C-A1A1-51FAB9A81201}"/>
    <hyperlink ref="U273" r:id="rId1536" xr:uid="{20D6E67F-ABF3-4C15-9741-C3B2841DAAD5}"/>
    <hyperlink ref="U1845" r:id="rId1537" xr:uid="{2B72BF39-2907-4AAB-9946-F9B98D8FBDC0}"/>
    <hyperlink ref="U727" r:id="rId1538" xr:uid="{BA0E64EC-1776-42ED-BFD6-8BD4636D0477}"/>
    <hyperlink ref="U705" r:id="rId1539" xr:uid="{28AB5B1C-D00D-4235-8800-39E1083302AA}"/>
    <hyperlink ref="U735" r:id="rId1540" xr:uid="{5E4F912D-567F-4ED5-BB1B-7F0771328EBB}"/>
    <hyperlink ref="U1711" r:id="rId1541" xr:uid="{690802F2-3993-42A4-AAF2-7C19AC1F6D80}"/>
    <hyperlink ref="U1155" r:id="rId1542" xr:uid="{E0C756ED-9C75-4482-A07F-7062C9137016}"/>
    <hyperlink ref="U1509" r:id="rId1543" xr:uid="{9A550CE9-337B-4E13-B380-B5DD075BAE84}"/>
    <hyperlink ref="U417" r:id="rId1544" xr:uid="{6484A6E4-86F7-494B-BF1E-F7AF743005DA}"/>
    <hyperlink ref="U1118" r:id="rId1545" xr:uid="{C97D43B9-A5AA-4BFB-87F8-8D0D62BD449D}"/>
    <hyperlink ref="U1517" r:id="rId1546" xr:uid="{0C318457-C0E7-461A-B764-5E3281DFF838}"/>
    <hyperlink ref="U1516" r:id="rId1547" xr:uid="{A11224EA-6E71-4F83-ABB3-FB14A275A53E}"/>
    <hyperlink ref="U1508" r:id="rId1548" xr:uid="{1B207381-CBE6-4850-9E5E-E72D2CF239BA}"/>
    <hyperlink ref="U1507" r:id="rId1549" xr:uid="{E8CA7C74-DC2C-4662-B337-7E2F4CB50E18}"/>
    <hyperlink ref="U1503" r:id="rId1550" xr:uid="{655210BD-9ED7-40E6-AE69-4EC1747131D0}"/>
    <hyperlink ref="U1425" r:id="rId1551" xr:uid="{27A6985F-000A-49A3-BD3E-A8E83D967172}"/>
    <hyperlink ref="U1519" r:id="rId1552" xr:uid="{981B5A87-3BD2-4B9C-AC7F-760DE2D5F6A3}"/>
    <hyperlink ref="U1061" r:id="rId1553" xr:uid="{C3147460-DF11-46B1-86BD-C5093FDDD375}"/>
    <hyperlink ref="U132" r:id="rId1554" xr:uid="{B820AA86-B2FE-4A09-B674-8E7CF003642F}"/>
    <hyperlink ref="U551" r:id="rId1555" xr:uid="{6FC13480-CFAB-45FF-AE7C-FB7A7E48CE14}"/>
    <hyperlink ref="U726" r:id="rId1556" xr:uid="{873BD6E2-1874-474F-9453-5F38C569844C}"/>
    <hyperlink ref="U729" r:id="rId1557" xr:uid="{23DB075F-BEAC-4BCD-810E-CC31692F7EB2}"/>
    <hyperlink ref="U990" r:id="rId1558" display="Laurence.couloudou@ch-royan.fr;direction@ch-royan.fr;;secretariat.coralline@ch-royan.fr;gaelle.sabouraud@ch-royan.fr;finances@ch-royan.fr" xr:uid="{DB3EEFC1-FED7-4EE8-9372-D903D62440F1}"/>
    <hyperlink ref="U1424" r:id="rId1559" xr:uid="{D6F11AF0-EE39-44BB-90A8-9A9B316F4A41}"/>
    <hyperlink ref="U1067" r:id="rId1560" xr:uid="{FB915452-A818-4398-A579-570BF8B5D2F9}"/>
    <hyperlink ref="U221" r:id="rId1561" xr:uid="{2808F917-908A-4EA0-80E5-36A31F2DF96E}"/>
    <hyperlink ref="U1384" r:id="rId1562" xr:uid="{785A6651-7034-4495-ACD6-DE8954F3FD16}"/>
    <hyperlink ref="U291" r:id="rId1563" xr:uid="{8D8366B0-A725-48AB-BFFB-BF29609B3736}"/>
    <hyperlink ref="U1654" r:id="rId1564" xr:uid="{D7E39AAA-2F4F-49F4-8F67-5D7C2B565CEF}"/>
    <hyperlink ref="U1655" r:id="rId1565" xr:uid="{020D63BC-86A0-4F83-84EB-E2617C9F9ECF}"/>
    <hyperlink ref="U131" r:id="rId1566" xr:uid="{2691564F-041E-4F1A-9D06-7CAF2670E86B}"/>
    <hyperlink ref="U1383" r:id="rId1567" xr:uid="{40FBD504-F849-4375-B8CD-6CBD700F5222}"/>
    <hyperlink ref="U130" r:id="rId1568" xr:uid="{90154CC1-66F9-4461-91A4-524D913F6502}"/>
    <hyperlink ref="U1423" r:id="rId1569" xr:uid="{E430F2D2-D27F-4226-B1F9-5642FA699ADF}"/>
    <hyperlink ref="U129" r:id="rId1570" xr:uid="{6A3C7747-BD17-4120-9470-EB00F1791E4D}"/>
    <hyperlink ref="U1882" r:id="rId1571" xr:uid="{E67A68F9-B3DF-4972-8C29-28716458BFD7}"/>
    <hyperlink ref="U128" r:id="rId1572" xr:uid="{84DD53BD-A65C-4D5C-B05E-4C37BE5B97AC}"/>
    <hyperlink ref="U127" r:id="rId1573" xr:uid="{17028CB3-F72C-41A3-AA08-89E3BAFE8CA0}"/>
    <hyperlink ref="U126" r:id="rId1574" xr:uid="{4EBD0FD0-E699-4980-B202-31769273E471}"/>
    <hyperlink ref="U696" r:id="rId1575" xr:uid="{988DABF7-7842-4DDC-88B0-45B655810C67}"/>
    <hyperlink ref="U640" r:id="rId1576" xr:uid="{C2C874AF-6CB7-45FF-8393-7E73AFB61331}"/>
    <hyperlink ref="U1653" r:id="rId1577" xr:uid="{D407A40A-76C5-446B-9102-0E70E617F509}"/>
    <hyperlink ref="U1133" r:id="rId1578" display="mailto:impro.tonnay@croix-rouge.fr;julie.varez@croix-rouge.fr;compta.tonnay@croix-rouge.fr;isabelle.peyrard@croix-rouge.fr;yannick.moreau@croix-rouge.fr;sonia.moinse@croix-rouge.fr;%20sylvie.lasquellec@croix-rouge.fr;catherine.poitevineau@croix-rouge.fr" xr:uid="{E807E775-B633-4092-AA09-18E1AACF0C48}"/>
    <hyperlink ref="U125" r:id="rId1579" xr:uid="{3F2AEAD0-F3CA-469D-937F-6BA8C35F6348}"/>
    <hyperlink ref="U521" r:id="rId1580" xr:uid="{0DD17EDC-2599-40D6-AD2E-BA9772D38C97}"/>
    <hyperlink ref="U550" r:id="rId1581" xr:uid="{F98E054B-2512-43E5-95EC-CDE06AE3430A}"/>
    <hyperlink ref="U875" r:id="rId1582" xr:uid="{099199C7-C1DA-475F-BC38-576FA783F8CD}"/>
    <hyperlink ref="U1679" r:id="rId1583" xr:uid="{EF684FFD-0CA3-492D-AAA3-29FAB40D7451}"/>
    <hyperlink ref="U1096" r:id="rId1584" xr:uid="{B29167B8-07F2-4BC5-824E-D7DB748960FC}"/>
    <hyperlink ref="U124" r:id="rId1585" xr:uid="{5670EA19-0153-460C-8730-E081EAB0B108}"/>
    <hyperlink ref="U1524" r:id="rId1586" xr:uid="{5E3DE256-3638-4EE7-A15A-4BECA1008F0F}"/>
    <hyperlink ref="U695" r:id="rId1587" xr:uid="{ACDECD41-A949-4542-BA13-AF2B0297C57F}"/>
    <hyperlink ref="U1584" r:id="rId1588" xr:uid="{4FED5721-4AC5-4939-834E-679C00C4C56A}"/>
    <hyperlink ref="U478" r:id="rId1589" xr:uid="{CB613F7E-68BE-4776-99AD-AF1FA4D7BD9D}"/>
    <hyperlink ref="U874" r:id="rId1590" xr:uid="{B81FBC0A-E78A-4D65-82F3-271D78ED389F}"/>
    <hyperlink ref="U1884" r:id="rId1591" xr:uid="{247A0C7C-3B90-4E73-BC5D-42659FBCF34E}"/>
    <hyperlink ref="U1515" r:id="rId1592" xr:uid="{997495E8-7635-4CD5-BF23-27595767A86D}"/>
    <hyperlink ref="U520" r:id="rId1593" xr:uid="{F76EEFAA-020F-4DEC-930B-03A5E8D7B9AF}"/>
    <hyperlink ref="U1158" r:id="rId1594" xr:uid="{1FD85243-7FC7-499E-91FE-60C04FDBCD31}"/>
    <hyperlink ref="U1564" r:id="rId1595" xr:uid="{D20E1CC1-D5B3-4689-910B-583493FC2BFD}"/>
    <hyperlink ref="U359" r:id="rId1596" xr:uid="{DC7F186E-B9BC-47EF-AD9B-C8EDB167585A}"/>
    <hyperlink ref="U1181" r:id="rId1597" xr:uid="{94DF9AB4-35CE-401D-920A-EAA7984995D0}"/>
    <hyperlink ref="U296" r:id="rId1598" xr:uid="{320CB606-EB56-4F3F-8E57-92515AA6C11F}"/>
    <hyperlink ref="U694" r:id="rId1599" xr:uid="{62838A6C-6299-448B-B254-8D9565E0D167}"/>
    <hyperlink ref="U1421" r:id="rId1600" xr:uid="{F9F373D9-2BF1-4621-B25B-9D932C2352D8}"/>
    <hyperlink ref="U623" r:id="rId1601" xr:uid="{475A9467-E47D-4152-8904-8B8FF238F83D}"/>
    <hyperlink ref="U1420" r:id="rId1602" xr:uid="{AB41FA69-23E6-44C2-AB5E-467E4041B8F8}"/>
    <hyperlink ref="U1314" r:id="rId1603" xr:uid="{CB825D57-17F9-4FA1-A002-E5138003C3B1}"/>
    <hyperlink ref="U290" r:id="rId1604" xr:uid="{F96CC5C7-A1D5-40D6-8E69-BCC06A3324DA}"/>
    <hyperlink ref="U295" r:id="rId1605" xr:uid="{39906DF5-14A2-402E-A4D7-75F2C27E257B}"/>
    <hyperlink ref="U477" r:id="rId1606" xr:uid="{82680424-7668-43F8-A630-F428DAC27EFD}"/>
    <hyperlink ref="U724" r:id="rId1607" xr:uid="{4CA5E94C-1727-4F37-807E-CCD54FAB81B0}"/>
    <hyperlink ref="U1095" r:id="rId1608" xr:uid="{1F8F6BC7-EBC0-4200-A945-C57DDFE76EFB}"/>
    <hyperlink ref="U1183" r:id="rId1609" xr:uid="{3E2E8737-980C-4AA4-B7AC-C8D0CA323527}"/>
    <hyperlink ref="U123" r:id="rId1610" xr:uid="{EE1E7D38-1FA8-4ACA-B23E-E3B0F3BFBBDE}"/>
    <hyperlink ref="U1371" r:id="rId1611" xr:uid="{31B29D6C-7372-4908-AFAF-CD30E472E1BD}"/>
    <hyperlink ref="U693" r:id="rId1612" xr:uid="{64EE94D1-82BE-4008-8189-939E163151C4}"/>
    <hyperlink ref="U448" r:id="rId1613" xr:uid="{F86A30E4-DFDB-4FFF-847E-C83D5E706898}"/>
    <hyperlink ref="U549" r:id="rId1614" xr:uid="{0775E38D-D7DE-49A8-B7BA-18D2BA117ABB}"/>
    <hyperlink ref="U732" r:id="rId1615" xr:uid="{53C1DDAD-9AA1-4E20-B9F9-E5067DC0F7C3}"/>
    <hyperlink ref="U1313" r:id="rId1616" xr:uid="{84A16F1B-5731-48E3-8D82-697476CF14E5}"/>
    <hyperlink ref="U1382" r:id="rId1617" xr:uid="{4EEC8B4A-78A0-481D-90F9-D2476502529A}"/>
    <hyperlink ref="U622" r:id="rId1618" xr:uid="{EEBBD2E5-86B5-4532-B2EE-441FA3D72A5F}"/>
    <hyperlink ref="U122" r:id="rId1619" xr:uid="{DFCB6743-9092-4073-988C-656605328026}"/>
    <hyperlink ref="U1685" r:id="rId1620" xr:uid="{8CA559AC-13DC-4C17-A605-FEDB29132E8D}"/>
    <hyperlink ref="U1712" r:id="rId1621" xr:uid="{737DBB73-3839-4A5E-A6E9-8776396FEBC0}"/>
    <hyperlink ref="U692" r:id="rId1622" xr:uid="{5FE85A57-03D4-43C9-B059-1007B2D1D71E}"/>
    <hyperlink ref="U548" r:id="rId1623" xr:uid="{4C2F7D60-D86B-4AFD-8FBD-7E44594E91ED}"/>
    <hyperlink ref="U988" r:id="rId1624" xr:uid="{F23509E6-55D8-4AE4-B717-E94E925E170E}"/>
    <hyperlink ref="U731" r:id="rId1625" xr:uid="{458B4B35-9E89-4E46-9388-EBB4B2F8D106}"/>
    <hyperlink ref="U1159" r:id="rId1626" xr:uid="{C60AE20B-DAEC-4706-9465-15992B46DBE3}"/>
    <hyperlink ref="U121" r:id="rId1627" xr:uid="{DF7ECB64-40A5-49E6-BE7A-3540AD89A5FC}"/>
    <hyperlink ref="U547" r:id="rId1628" xr:uid="{EBCB628B-628B-43FA-A48F-C673FC2FADE8}"/>
    <hyperlink ref="U1381" r:id="rId1629" xr:uid="{F030DEE7-B111-4E0A-B7D0-545F8FB5C0B1}"/>
    <hyperlink ref="U1514" r:id="rId1630" xr:uid="{5CB6CCC4-8E21-4AB4-96EE-64ABFA0A27AE}"/>
    <hyperlink ref="U476" r:id="rId1631" xr:uid="{A1697342-46B2-44B3-9EA5-D3F4C4918061}"/>
    <hyperlink ref="U1513" r:id="rId1632" xr:uid="{E20302EA-C298-496D-828D-941BAB1950D4}"/>
    <hyperlink ref="U1312" r:id="rId1633" xr:uid="{898A45CB-357C-4755-AAEB-2E101DE4185B}"/>
    <hyperlink ref="U691" r:id="rId1634" xr:uid="{00D8D8EC-78FC-4001-9B46-3B44318CB164}"/>
    <hyperlink ref="U293" r:id="rId1635" xr:uid="{2D50552F-B645-4B02-A4E3-A8AFC57BB8F1}"/>
    <hyperlink ref="U621" r:id="rId1636" xr:uid="{AB4DB814-6AAE-4FE7-A162-227F0BC6DFEE}"/>
    <hyperlink ref="U1419" r:id="rId1637" xr:uid="{F2DD515F-509F-4CA5-9429-264255B2CC93}"/>
    <hyperlink ref="U1880" r:id="rId1638" xr:uid="{0B4D133A-C553-4C32-A8E7-C2B0FB809CAA}"/>
    <hyperlink ref="U358" r:id="rId1639" xr:uid="{5EDF9BC7-F1DC-46FA-920C-08C6A09E582A}"/>
    <hyperlink ref="U1184" r:id="rId1640" xr:uid="{E2797179-2251-41B3-9995-5BE5DF649F5A}"/>
    <hyperlink ref="U1674" r:id="rId1641" xr:uid="{E9E4A996-8E73-486C-AAC0-BFCB698DDA30}"/>
    <hyperlink ref="U723" r:id="rId1642" xr:uid="{A6B89C59-822E-47A9-8F0F-C12F93A408BA}"/>
    <hyperlink ref="U1824" r:id="rId1643" xr:uid="{BB331129-157A-4D82-A911-C9DE6DF429A0}"/>
    <hyperlink ref="U120" r:id="rId1644" xr:uid="{4763A5BA-F03C-40A9-B843-7D5D98EADE15}"/>
    <hyperlink ref="U1311" r:id="rId1645" xr:uid="{20C96BEE-76EB-411C-8E89-65CFE96E4ED2}"/>
    <hyperlink ref="U690" r:id="rId1646" xr:uid="{7433F082-8217-4126-990D-44E443028A3B}"/>
    <hyperlink ref="U1892" r:id="rId1647" xr:uid="{F6F4FBB9-1B1D-4FC8-80B9-D3686D637533}"/>
    <hyperlink ref="U1418" r:id="rId1648" xr:uid="{31A2ECDF-F218-4718-84FF-27F2A8F101C9}"/>
    <hyperlink ref="U1310" r:id="rId1649" xr:uid="{14B3185F-3891-4EA0-9C25-9A87F35689FC}"/>
    <hyperlink ref="U1879" r:id="rId1650" xr:uid="{0CE0539C-5952-48B9-BFB2-857BDC6FF45F}"/>
    <hyperlink ref="U734" r:id="rId1651" xr:uid="{B9FD9114-8F22-4B3B-ABD1-B3B6AD0255E1}"/>
    <hyperlink ref="U1710" r:id="rId1652" xr:uid="{8155EFE8-6F8E-4389-905C-BAF365E24776}"/>
    <hyperlink ref="U1506" r:id="rId1653" xr:uid="{0C0942F5-B408-4131-8896-114F7C3709FD}"/>
    <hyperlink ref="U1786" r:id="rId1654" xr:uid="{20E9318A-F8B9-4F20-9E3B-F02060840028}"/>
    <hyperlink ref="U1803" r:id="rId1655" xr:uid="{FC8928E8-2DE7-49CB-896A-AB85A4B965FF}"/>
    <hyperlink ref="U119" r:id="rId1656" xr:uid="{577ABF73-60F1-4973-B7DE-8DA100B6F5C2}"/>
    <hyperlink ref="U289" r:id="rId1657" xr:uid="{332FF09D-A48B-43BA-A196-64570C473F49}"/>
    <hyperlink ref="U1505" r:id="rId1658" xr:uid="{861C2357-52DA-4AFD-8946-5F8581008CDD}"/>
    <hyperlink ref="U519" r:id="rId1659" xr:uid="{5C6AA485-789E-4518-9724-589B2A72DDD9}"/>
    <hyperlink ref="U442" r:id="rId1660" xr:uid="{FFBF21C0-D1E2-4231-BB4F-15DC3A38C61A}"/>
    <hyperlink ref="U1441" r:id="rId1661" xr:uid="{632FA77B-DB57-4546-BB4A-5CFE66A1FFB0}"/>
    <hyperlink ref="U218" r:id="rId1662" xr:uid="{DE8C6F24-4B8F-42E2-87E6-D69A8DB966AF}"/>
    <hyperlink ref="U1861" r:id="rId1663" xr:uid="{016021BC-3713-41DE-8EB3-0A5F02885D6A}"/>
    <hyperlink ref="U1689" r:id="rId1664" xr:uid="{5D7C4C72-9740-4087-A556-E9081AFF0215}"/>
    <hyperlink ref="U918" r:id="rId1665" xr:uid="{04331133-3660-4690-9F49-25246FD81EBF}"/>
    <hyperlink ref="U883" r:id="rId1666" xr:uid="{2F89699F-0D0D-4073-8130-A13A581ED84B}"/>
    <hyperlink ref="U882" r:id="rId1667" xr:uid="{144D4204-DD7D-4449-82CA-C78FD2C96505}"/>
    <hyperlink ref="U881" r:id="rId1668" xr:uid="{BB80479D-0E80-48E3-87CE-83F851C51E11}"/>
    <hyperlink ref="U558" r:id="rId1669" xr:uid="{144785AA-8DFC-41D1-8250-42F9F15AB016}"/>
    <hyperlink ref="U1688" r:id="rId1670" xr:uid="{B868118B-A4AB-4A56-8CD1-1F19E8602EC4}"/>
    <hyperlink ref="U164" r:id="rId1671" xr:uid="{C14992CF-908C-4544-A3AC-3DF564FB6671}"/>
    <hyperlink ref="U441" r:id="rId1672" xr:uid="{4D2FA933-25A6-4E53-9DBE-2DF04974A85D}"/>
    <hyperlink ref="U262" r:id="rId1673" xr:uid="{3D38A9F1-993E-430D-980B-18EC7F2D18A6}"/>
    <hyperlink ref="U1550" r:id="rId1674" xr:uid="{CA93EAF9-9962-47E0-868A-B35F8C85184E}"/>
    <hyperlink ref="U1304" r:id="rId1675" xr:uid="{F3498220-64D5-4155-8F2F-9428D0A5A3C3}"/>
    <hyperlink ref="U573" r:id="rId1676" xr:uid="{37D82DB3-D42E-44DC-AAFE-0A189A7D92BD}"/>
    <hyperlink ref="U163" r:id="rId1677" xr:uid="{1538D4AB-11DE-4B73-A727-09BFBB42F7CA}"/>
    <hyperlink ref="U1393" r:id="rId1678" xr:uid="{0D138E04-F42F-454F-820C-94B48DF3ABFE}"/>
    <hyperlink ref="U1440" r:id="rId1679" xr:uid="{D311D355-5F51-4F83-9418-90D95F9D6285}"/>
    <hyperlink ref="U473" r:id="rId1680" xr:uid="{19BCC21F-5DBA-45A0-B591-DB51C8D9A866}"/>
    <hyperlink ref="U31" r:id="rId1681" xr:uid="{68A765A0-424E-4B9F-8B6E-856C864D698F}"/>
    <hyperlink ref="U1397" r:id="rId1682" xr:uid="{D2F4E489-0309-42C2-87A6-187EDB3D2EF7}"/>
    <hyperlink ref="U1792" r:id="rId1683" xr:uid="{E4BDB5BD-6AC1-474E-8FAB-0CE76E72DA85}"/>
    <hyperlink ref="U880" r:id="rId1684" xr:uid="{0F81F811-B043-48B6-8EE4-7FE6B2A51BF6}"/>
    <hyperlink ref="U1348" r:id="rId1685" xr:uid="{7B40AF75-4409-461C-AFE0-D62158F0355A}"/>
    <hyperlink ref="U447" r:id="rId1686" xr:uid="{7F3A01C0-8613-43ED-AF24-CD7DF4856790}"/>
    <hyperlink ref="U1396" r:id="rId1687" xr:uid="{BD733F93-B8A5-4CDB-9DD9-86134BE629A5}"/>
    <hyperlink ref="U720" r:id="rId1688" xr:uid="{9CC26D77-08BC-4E4E-9FA9-B044C51331D4}"/>
    <hyperlink ref="U718" r:id="rId1689" xr:uid="{A371C8B7-62E8-47AB-B69F-B3ECC3D6FC3D}"/>
    <hyperlink ref="U866" r:id="rId1690" xr:uid="{E4414462-FBF9-4A60-95F1-AD7E07912198}"/>
    <hyperlink ref="U1094" r:id="rId1691" xr:uid="{B7D4EB43-8790-4BEA-8732-C78B17AA1DC9}"/>
    <hyperlink ref="U714" r:id="rId1692" xr:uid="{D3DAE8B3-6E88-4418-A1C0-2DF1EB35BCAB}"/>
    <hyperlink ref="U717" r:id="rId1693" xr:uid="{667237C6-3BAB-4395-BD75-5FBF03E8553F}"/>
    <hyperlink ref="U1179" r:id="rId1694" xr:uid="{D770676A-AA48-48DB-A639-DDABCC28F6D7}"/>
    <hyperlink ref="U719" r:id="rId1695" xr:uid="{68FE0600-62FD-499C-A7F1-1242F1FCEE9B}"/>
    <hyperlink ref="U1309" r:id="rId1696" xr:uid="{35A7DE42-93FD-4CAF-8383-06BCBD984FAE}"/>
    <hyperlink ref="U1687" r:id="rId1697" xr:uid="{22503337-A79A-484A-9B01-0DBCDC6E4229}"/>
    <hyperlink ref="U1060" r:id="rId1698" xr:uid="{E08860D1-01A4-4B51-BB24-6908419073B6}"/>
    <hyperlink ref="U1154" r:id="rId1699" xr:uid="{A27A355A-50E3-47D6-889C-E4DED36E797F}"/>
    <hyperlink ref="U716" r:id="rId1700" xr:uid="{7EF1C1F8-1DA3-4E8C-B59E-B7ED4E1C27F0}"/>
    <hyperlink ref="U1046" r:id="rId1701" xr:uid="{8EA81BEA-C1BF-4581-87CD-23B739C98672}"/>
    <hyperlink ref="U413" r:id="rId1702" xr:uid="{A3C3CF76-C1F2-4136-B7E9-70CF7DB0175B}"/>
    <hyperlink ref="U1812" r:id="rId1703" xr:uid="{FE305B83-C1A0-4DF7-AB1F-854C71760E65}"/>
    <hyperlink ref="U917" r:id="rId1704" xr:uid="{A352C191-0B4B-4437-9589-BB2E6EFB4D51}"/>
    <hyperlink ref="U1791" r:id="rId1705" xr:uid="{3D85B9F0-046D-4B82-A425-E81C224948D1}"/>
    <hyperlink ref="U1395" r:id="rId1706" xr:uid="{FED9B411-3304-4440-AB05-A1204FA6B21B}"/>
    <hyperlink ref="U209" r:id="rId1707" xr:uid="{96C65CE5-2F74-48F9-9AF3-46FDBB517153}"/>
    <hyperlink ref="U1153" r:id="rId1708" xr:uid="{A51723FE-16FA-4C2E-A201-3D21FCB45346}"/>
    <hyperlink ref="U1889" r:id="rId1709" xr:uid="{9AA7827E-CC06-497D-B4DD-AA4B648E87FE}"/>
    <hyperlink ref="U1059" r:id="rId1710" xr:uid="{223D3D4E-6FB1-4D90-84CA-0C4111242FFC}"/>
    <hyperlink ref="U865" r:id="rId1711" xr:uid="{3ED493C9-534E-4F65-BF96-170D00FDC9A4}"/>
    <hyperlink ref="U1549" r:id="rId1712" xr:uid="{8111682B-7A5E-4B32-98F3-5F8CC195E42D}"/>
    <hyperlink ref="U935" r:id="rId1713" xr:uid="{5EB85096-E0AA-48BA-9529-9D954799C989}"/>
    <hyperlink ref="U1548" r:id="rId1714" xr:uid="{CB2D7207-E449-416B-8BBF-DEBD04A40BA6}"/>
    <hyperlink ref="U208" r:id="rId1715" xr:uid="{C139F878-6910-4B2D-AD0D-2FCD0FB79053}"/>
    <hyperlink ref="U274" r:id="rId1716" xr:uid="{0D464EA4-8CEB-40FB-BCAF-F3AB20F41FD5}"/>
    <hyperlink ref="U207" r:id="rId1717" xr:uid="{8CCD1865-9575-41F4-9D8E-79B260B98885}"/>
    <hyperlink ref="U206" r:id="rId1718" xr:uid="{C1D1EA56-CC35-4F45-A91D-C533C83B6B31}"/>
    <hyperlink ref="U891" r:id="rId1719" xr:uid="{345C4CE2-8D3A-44DE-A791-1D2F260F3F38}"/>
    <hyperlink ref="U162" r:id="rId1720" xr:uid="{957E8FBC-A957-4823-842A-39929A4F445B}"/>
    <hyperlink ref="U1890" r:id="rId1721" xr:uid="{28092116-B81D-4F5E-BB78-7928932C3A49}"/>
    <hyperlink ref="U902" r:id="rId1722" xr:uid="{82B5F8DB-5347-453E-83D9-0A977316156A}"/>
    <hyperlink ref="U1887" r:id="rId1723" xr:uid="{A709B9D3-5137-494E-ACD6-74DDDD8302C7}"/>
    <hyperlink ref="U1547" r:id="rId1724" xr:uid="{10639ACD-20F4-4F42-BBA9-0BEE56D3C783}"/>
    <hyperlink ref="U1406" r:id="rId1725" xr:uid="{68C7BEDF-46A9-4978-881C-A134834C5878}"/>
    <hyperlink ref="U472" r:id="rId1726" xr:uid="{DD5FA4ED-1AC3-44DB-B955-C7FE80A65A29}"/>
    <hyperlink ref="U1808" r:id="rId1727" xr:uid="{6021E3A6-8B5B-4439-807B-E10B4157C359}"/>
    <hyperlink ref="U1132" r:id="rId1728" xr:uid="{F11EF7CC-E7FF-40CB-9470-559C0A74262F}"/>
    <hyperlink ref="U722" r:id="rId1729" xr:uid="{3FEAC1DE-78E6-461D-BB5E-4EF44E8FA2A1}"/>
    <hyperlink ref="U1048" r:id="rId1730" xr:uid="{98EE0A05-7899-4BC6-B15A-3BD8B04C349C}"/>
    <hyperlink ref="U222" r:id="rId1731" xr:uid="{4538B443-27B5-4F6D-9F54-DC0D0D894877}"/>
    <hyperlink ref="U1807" r:id="rId1732" xr:uid="{08D10341-694E-4F5B-B404-1FA66F65AEB9}"/>
    <hyperlink ref="U1405" r:id="rId1733" xr:uid="{E7119BC2-C52A-4B83-BCB0-274A775D7D92}"/>
    <hyperlink ref="U582" r:id="rId1734" xr:uid="{9F8D390F-ECDC-4CA2-8C97-F1E748466F3D}"/>
    <hyperlink ref="U1404" r:id="rId1735" xr:uid="{49486A54-D475-4064-ABDD-CE0832DF1B45}"/>
    <hyperlink ref="U1578" r:id="rId1736" xr:uid="{EFBCD726-1166-4E77-9047-48BD38BEA80F}"/>
    <hyperlink ref="U916" r:id="rId1737" xr:uid="{85D3B7BF-72D1-47B5-97DC-C099669EA47E}"/>
    <hyperlink ref="U1303" r:id="rId1738" xr:uid="{FDB404D0-5BB7-4EA1-AE29-A6B2291F1797}"/>
    <hyperlink ref="U471" r:id="rId1739" xr:uid="{834404DE-2F99-43C3-94BB-12C1933EA1D5}"/>
    <hyperlink ref="U1372" r:id="rId1740" xr:uid="{2A93614F-9E73-462F-8968-4C6978C97A43}"/>
    <hyperlink ref="U1394" r:id="rId1741" xr:uid="{1064CFCE-1EE7-4D2C-BA8A-29FBD39A6027}"/>
    <hyperlink ref="U715" r:id="rId1742" xr:uid="{C4002EF5-4E63-48E7-AD38-AE1927CA35C6}"/>
    <hyperlink ref="U1686" r:id="rId1743" xr:uid="{52E03F30-08E2-4132-8B64-43389CA92FDF}"/>
    <hyperlink ref="U1047" r:id="rId1744" xr:uid="{8CBF4EDB-DABB-4748-BD24-80534E5720B2}"/>
    <hyperlink ref="U1028" r:id="rId1745" xr:uid="{FCAC71BA-12CE-4596-9772-8D7ADFE6CD02}"/>
    <hyperlink ref="U641" r:id="rId1746" xr:uid="{1C23F028-1B4F-460F-BF29-7765E60D63B5}"/>
    <hyperlink ref="U566" r:id="rId1747" xr:uid="{D80AB7FD-046C-4C5A-876B-891E4D655E1A}"/>
    <hyperlink ref="U1706" r:id="rId1748" xr:uid="{DFB0FCCB-800B-41D5-A019-FE15E6FDFA28}"/>
    <hyperlink ref="U890" r:id="rId1749" xr:uid="{C0609067-F792-4E04-B6E1-1B453B2A2906}"/>
    <hyperlink ref="U1616" r:id="rId1750" xr:uid="{AB400345-1FA1-4527-8B27-17DDB2B9D873}"/>
    <hyperlink ref="U1609" r:id="rId1751" xr:uid="{6445564E-B42D-42D6-8461-4F48B8C6564C}"/>
    <hyperlink ref="U1635" r:id="rId1752" xr:uid="{61D50CA4-6030-4321-B140-AF76D4434031}"/>
    <hyperlink ref="U1621" r:id="rId1753" xr:uid="{92DF2D83-1BAF-41A9-9877-C236EE68475A}"/>
    <hyperlink ref="U1302" r:id="rId1754" xr:uid="{2BE6B99D-5320-48C5-8164-68985C094205}"/>
    <hyperlink ref="U879" r:id="rId1755" xr:uid="{8999DAD4-1A14-4058-AC94-8E2567A4F6C1}"/>
    <hyperlink ref="U1439" r:id="rId1756" xr:uid="{17DD1285-2B3D-459E-8D1F-9DA984CAD11B}"/>
    <hyperlink ref="U960" r:id="rId1757" xr:uid="{7E3E195D-9845-45A7-93F5-59DC2FC2470D}"/>
    <hyperlink ref="U1465" r:id="rId1758" xr:uid="{4A8A861C-0751-4C8C-8A7F-D7FB638D6072}"/>
    <hyperlink ref="U226" r:id="rId1759" xr:uid="{6003675C-0CDC-4620-B21B-4FE8B45A5D8E}"/>
    <hyperlink ref="U383" r:id="rId1760" xr:uid="{B7FE70B9-CC2D-4DC3-86CC-7F69C8408990}"/>
    <hyperlink ref="U1699" r:id="rId1761" xr:uid="{493A9132-258A-4A31-BDA1-1745961759FC}"/>
    <hyperlink ref="U973" r:id="rId1762" xr:uid="{AC2BDDC4-D9C9-4C7B-B8BA-74A907A6C561}"/>
    <hyperlink ref="U1497" r:id="rId1763" xr:uid="{F86D1A0A-2033-44AC-B48E-A73858CE057D}"/>
    <hyperlink ref="U452" r:id="rId1764" xr:uid="{55D479A4-EE46-4ADB-A2C0-FC4FD1606924}"/>
    <hyperlink ref="U923" r:id="rId1765" xr:uid="{290BADDB-D307-4CE6-B446-01B258BF8A09}"/>
    <hyperlink ref="U1494" r:id="rId1766" xr:uid="{8ED9823F-0F52-4589-B8C4-CA4E82DA9A26}"/>
    <hyperlink ref="U1493" r:id="rId1767" xr:uid="{AC027267-5B10-4596-86EB-0210DBD6CD52}"/>
    <hyperlink ref="U1532" r:id="rId1768" xr:uid="{2BE0A8E6-C3C0-4F96-B593-E444F05127B3}"/>
    <hyperlink ref="U1152" r:id="rId1769" xr:uid="{A892BB09-DA0B-4E0F-9962-14EE2AC9F965}"/>
    <hyperlink ref="U197" r:id="rId1770" xr:uid="{421EE267-499A-4A97-9D4B-786CC150A689}"/>
    <hyperlink ref="U297" r:id="rId1771" xr:uid="{AC43BE0B-0702-412D-9D6A-AB79A2E4484E}"/>
    <hyperlink ref="AK1195" r:id="rId1772" xr:uid="{DD6A6033-F34F-4392-8F50-59C45B3CB597}"/>
    <hyperlink ref="AK1494" r:id="rId1773" xr:uid="{5C9B8D9C-AA2D-4FF8-B09A-38AFDF0C14A7}"/>
    <hyperlink ref="AK1493" r:id="rId1774" xr:uid="{528D61BB-CBE0-4A1D-9688-63D1BD43FD4D}"/>
    <hyperlink ref="AK1402" r:id="rId1775" xr:uid="{37F8A1CA-DF24-415B-9208-41DA29A65859}"/>
    <hyperlink ref="AK1186" r:id="rId1776" xr:uid="{FDD4320B-864B-421F-9385-D11355E7BA8F}"/>
    <hyperlink ref="AK1734" r:id="rId1777" xr:uid="{0B3E5882-E60C-4D12-90B0-E8BE61DA26ED}"/>
    <hyperlink ref="AK1733" r:id="rId1778" xr:uid="{C0C488A9-49B1-438B-9685-2A3B35A3450E}"/>
    <hyperlink ref="AK1732" r:id="rId1779" xr:uid="{F32265D3-0E4F-40F8-9D88-2D9AEDE44961}"/>
    <hyperlink ref="AK1731" r:id="rId1780" xr:uid="{6DB65507-B26A-4925-8563-4118AE24A03B}"/>
    <hyperlink ref="AK1730" r:id="rId1781" xr:uid="{8CEA13FD-3BAA-40DB-A1EC-A5F8F3F07D78}"/>
    <hyperlink ref="AK1729" r:id="rId1782" xr:uid="{61A5B1B8-0B9E-4628-8EF7-DEF528E57121}"/>
    <hyperlink ref="AK1728" r:id="rId1783" xr:uid="{04CBF61E-484E-47C9-B3C0-47E37EA3363C}"/>
    <hyperlink ref="AK1727" r:id="rId1784" xr:uid="{B020597E-0E09-4721-A431-2049BF95E57C}"/>
    <hyperlink ref="AK1775" r:id="rId1785" xr:uid="{4CB1214B-42E4-453E-A55C-08AA38089A62}"/>
    <hyperlink ref="AK1774" r:id="rId1786" xr:uid="{1CC3AEB5-5C6F-460E-BE7C-D25FB6B9CB27}"/>
    <hyperlink ref="AK300" r:id="rId1787" xr:uid="{04364A8F-A501-4FBA-A606-7561084C78EF}"/>
    <hyperlink ref="AK467" r:id="rId1788" xr:uid="{BAF80A32-2B90-4FD5-8452-883865CCEDCE}"/>
    <hyperlink ref="AK470" r:id="rId1789" xr:uid="{E49D1594-5C8D-41D1-B3CB-665ADB7D084E}"/>
    <hyperlink ref="AK452" r:id="rId1790" xr:uid="{77345E54-7280-4229-A78B-6CB93F7E57AF}"/>
    <hyperlink ref="AK451" r:id="rId1791" xr:uid="{0375EF46-8894-4862-A894-E730E6580D23}"/>
    <hyperlink ref="AK450" r:id="rId1792" xr:uid="{649DBAB7-B413-441F-B000-B578A08C5577}"/>
    <hyperlink ref="AK449" r:id="rId1793" xr:uid="{15919C8A-F1C2-466E-B19D-9D91304D42A8}"/>
    <hyperlink ref="AK448" r:id="rId1794" xr:uid="{15C269A8-1284-411F-A5D5-49F481C72A05}"/>
    <hyperlink ref="AK447" r:id="rId1795" xr:uid="{E16DC452-C160-4B4E-80C0-BDDC9A761E36}"/>
    <hyperlink ref="AK340" r:id="rId1796" display="mailto:secretariat@apajh64-40.com" xr:uid="{D528FBC5-05EC-44C3-B30F-026036C99531}"/>
    <hyperlink ref="AK354" r:id="rId1797" xr:uid="{9D042227-8820-4806-9B6A-54D38B29D992}"/>
    <hyperlink ref="AK350" r:id="rId1798" xr:uid="{2CAA5F92-601E-4C31-B087-E40A0FE30DA9}"/>
    <hyperlink ref="AK521" r:id="rId1799" xr:uid="{E8A1A4DB-296B-48A4-981D-20A0C9A99711}"/>
    <hyperlink ref="AL92" r:id="rId1800" display="rfccg@adapei86.fr" xr:uid="{76784492-E8B4-48A7-971F-8F4E8CA1817F}"/>
    <hyperlink ref="AL91" r:id="rId1801" display="rfccg@adapei86.fr" xr:uid="{0B40F208-5EA7-4852-89E8-1244E549C44C}"/>
    <hyperlink ref="AL90" r:id="rId1802" display="rfccg@adapei86.fr" xr:uid="{5ADB5598-AF09-4C04-858C-A501F01BBB81}"/>
    <hyperlink ref="AL89" r:id="rId1803" display="rfccg@adapei86.fr" xr:uid="{6A8A006E-C5A4-4442-821B-A0B18754F044}"/>
    <hyperlink ref="AL88" r:id="rId1804" display="rfccg@adapei86.fr" xr:uid="{8C123C84-3BCD-430B-A2F1-B9BB5F0ECC5C}"/>
    <hyperlink ref="AK299" r:id="rId1805" xr:uid="{5AB1DD52-3A64-4AEF-B28A-69EEC7924E37}"/>
    <hyperlink ref="AK477" r:id="rId1806" xr:uid="{C4B8D2DB-FF8C-4769-B440-C87C1C2A80C3}"/>
    <hyperlink ref="AK478" r:id="rId1807" xr:uid="{905AC2CF-977F-46A0-A2EB-5FB43390E6B9}"/>
    <hyperlink ref="AK476" r:id="rId1808" xr:uid="{796482F2-940F-4537-81C5-8A5CE4B2990C}"/>
    <hyperlink ref="AK480" r:id="rId1809" xr:uid="{9C55413A-9BE7-45C2-98ED-EA33C3D3E2DD}"/>
    <hyperlink ref="AK479" r:id="rId1810" xr:uid="{90037377-5E68-46D9-B956-244B630F41AE}"/>
    <hyperlink ref="AK87" r:id="rId1811" xr:uid="{DD0E358F-2A66-43DF-A22B-1DDAB02C39CD}"/>
    <hyperlink ref="AK86" r:id="rId1812" xr:uid="{3837D859-880B-4D42-B8C0-66B8AB879A7C}"/>
    <hyperlink ref="AK85" r:id="rId1813" xr:uid="{6599D241-7240-45F0-88B0-8344B516D8A5}"/>
    <hyperlink ref="AK84" r:id="rId1814" xr:uid="{E82F7353-C822-47C0-A8A2-5F8504E4378A}"/>
    <hyperlink ref="AK83" r:id="rId1815" xr:uid="{A2F47D0B-FF14-4006-8B7F-47108B0FA24D}"/>
    <hyperlink ref="AK82" r:id="rId1816" xr:uid="{084E6923-04A1-4D2D-A0A1-2005329AC358}"/>
    <hyperlink ref="AK81" r:id="rId1817" xr:uid="{047CB9C8-0D97-4CE7-A085-81674CA0907B}"/>
    <hyperlink ref="AK80" r:id="rId1818" xr:uid="{BEC1AFC0-062D-46F4-8F4C-88AC35A366C8}"/>
    <hyperlink ref="AK79" r:id="rId1819" xr:uid="{B2F79543-F4C5-4E11-8331-F2380A847B5F}"/>
    <hyperlink ref="AK78" r:id="rId1820" xr:uid="{37199569-43E5-4502-9AF1-2EED5B5DD914}"/>
    <hyperlink ref="AK77" r:id="rId1821" xr:uid="{478DC9DC-9E27-4CCA-97F4-BABE2645214F}"/>
    <hyperlink ref="AK76" r:id="rId1822" xr:uid="{21CDDF3B-9D2A-41F3-9A23-DC61F021DD03}"/>
    <hyperlink ref="AK75" r:id="rId1823" xr:uid="{8E6E9E34-23D6-495F-900E-061D2E748737}"/>
    <hyperlink ref="AK74" r:id="rId1824" xr:uid="{D2FBBFD7-49EC-4D4A-9EB1-284695B8BE58}"/>
    <hyperlink ref="AK73" r:id="rId1825" xr:uid="{7E9828B0-60A6-45EF-BF21-CA9DC8A37479}"/>
    <hyperlink ref="AK72" r:id="rId1826" xr:uid="{61BFF7F3-4971-4837-81A5-7666FABDE7E9}"/>
    <hyperlink ref="AK71" r:id="rId1827" xr:uid="{62F5D991-35E1-4073-B926-9E61974A31EE}"/>
    <hyperlink ref="AK70" r:id="rId1828" xr:uid="{63E2E2C3-F504-4BF4-A7B1-BB122840797E}"/>
    <hyperlink ref="AK69" r:id="rId1829" xr:uid="{94DF3511-3624-4922-A9FC-C5C431B06F88}"/>
    <hyperlink ref="AK1524" r:id="rId1830" xr:uid="{A0BBE9CF-9D25-4CC0-A1E1-622D2ADC61B3}"/>
    <hyperlink ref="AK1882" r:id="rId1831" xr:uid="{46D9C38E-753D-42EE-B2B0-FCEDC44F9E95}"/>
    <hyperlink ref="AK1880" r:id="rId1832" xr:uid="{FF0433CE-62B6-4877-98BA-2464E70AD98A}"/>
    <hyperlink ref="AK107" r:id="rId1833" xr:uid="{E2FEA4BB-64D1-4047-87C9-42FB468AB395}"/>
    <hyperlink ref="AK106" r:id="rId1834" xr:uid="{9D88AF74-C55E-42ED-AEC2-E8F12214C963}"/>
    <hyperlink ref="AK105" r:id="rId1835" xr:uid="{7EEF6DC5-186B-40DF-8058-7C861FDC48CE}"/>
    <hyperlink ref="AK104" r:id="rId1836" xr:uid="{939B2CE2-5CA6-41B0-A2FC-FD1C954FAC56}"/>
    <hyperlink ref="AK103" r:id="rId1837" xr:uid="{E1BB2F41-9071-4BC9-9AAD-ABACEC35D608}"/>
    <hyperlink ref="AK101" r:id="rId1838" xr:uid="{E8EFDF33-259F-4E48-B0A1-BF91ECAF6621}"/>
    <hyperlink ref="AK100" r:id="rId1839" xr:uid="{849BC12D-D776-44E5-8497-DAB1E6BB14D2}"/>
    <hyperlink ref="AK99" r:id="rId1840" xr:uid="{8CF0111D-C56E-45CA-BBAB-10BEAD2726F2}"/>
    <hyperlink ref="AK98" r:id="rId1841" xr:uid="{7DF084E5-C680-418C-821A-718272C62A20}"/>
    <hyperlink ref="AK97" r:id="rId1842" xr:uid="{6608AF9B-DD1D-4037-9ED8-7E48D784CD86}"/>
    <hyperlink ref="AK96" r:id="rId1843" xr:uid="{C324921D-B25F-43C8-9255-0B1ACD1568C1}"/>
    <hyperlink ref="AK95" r:id="rId1844" xr:uid="{0D4FD98F-29EB-4F7C-AB23-7AC3EB6259D8}"/>
    <hyperlink ref="AK94" r:id="rId1845" xr:uid="{662E0503-5A57-4A8C-8055-A8B01DAE414E}"/>
    <hyperlink ref="AK93" r:id="rId1846" xr:uid="{F2A77C2E-F314-475F-975F-1E3D06B6F831}"/>
    <hyperlink ref="AK92" r:id="rId1847" xr:uid="{F6675094-A6F2-46CC-A1B7-AD4BC69237C6}"/>
    <hyperlink ref="AK91" r:id="rId1848" xr:uid="{3FA23F89-62FE-4F97-BB9B-1C95074E436A}"/>
    <hyperlink ref="AK90" r:id="rId1849" xr:uid="{FBB36E50-366F-45A6-A2A2-C4E66E191EF7}"/>
    <hyperlink ref="AK89" r:id="rId1850" xr:uid="{34DD1EC4-737F-4B25-BA42-1092B2F51FDD}"/>
    <hyperlink ref="AK88" r:id="rId1851" xr:uid="{7F91D5DC-3DC0-41D9-A1AA-09236C30B2A7}"/>
    <hyperlink ref="AK1283" r:id="rId1852" display="direction@ehpad-monpazier.fr" xr:uid="{53437D60-5933-4219-B1A6-1440048AE8EA}"/>
    <hyperlink ref="AK341" r:id="rId1853" xr:uid="{1649505C-9585-4BA0-9518-BBFEEA744150}"/>
    <hyperlink ref="AK342" r:id="rId1854" xr:uid="{05714E84-0915-44AA-87B6-251B27729E9E}"/>
    <hyperlink ref="AK1361" r:id="rId1855" xr:uid="{60C976F7-E60F-42C4-8073-A1E3D9CA2EFA}"/>
    <hyperlink ref="AK1362" r:id="rId1856" xr:uid="{78F755E6-1A83-4278-BF68-956E665005CD}"/>
    <hyperlink ref="AK573" r:id="rId1857" xr:uid="{520CF73A-DFA1-444E-941C-6B786CB4CC4B}"/>
    <hyperlink ref="AK1386" r:id="rId1858" xr:uid="{54D011DA-652C-46C5-A2AB-64ADF16FB462}"/>
    <hyperlink ref="AK849" r:id="rId1859" xr:uid="{AAD10592-648F-47C3-9683-3B2AC372AEA5}"/>
    <hyperlink ref="AK848" r:id="rId1860" xr:uid="{1B1677F3-BA2E-4A32-A71F-7368E7AF4321}"/>
    <hyperlink ref="AK847" r:id="rId1861" xr:uid="{61C6EB20-33BB-444A-A3EA-A44CAF297DF1}"/>
    <hyperlink ref="AK846" r:id="rId1862" xr:uid="{F73EBD64-81DC-4859-8D6A-F673622351C2}"/>
    <hyperlink ref="AK845" r:id="rId1863" xr:uid="{AF0B748F-4888-4A2D-A77E-99A1EE025236}"/>
    <hyperlink ref="AK844" r:id="rId1864" xr:uid="{3A55D678-10D8-497F-A3B7-5EA5115902E9}"/>
    <hyperlink ref="AK843" r:id="rId1865" xr:uid="{DAECDB3A-71F7-4A5F-99A9-61AE03F1004D}"/>
    <hyperlink ref="AK842" r:id="rId1866" xr:uid="{7B11A2E2-5BBA-4F6E-BE7D-57C95AB7442C}"/>
    <hyperlink ref="AK399" r:id="rId1867" xr:uid="{71295A8B-2947-4AFB-AB98-18A6D2994F5C}"/>
    <hyperlink ref="AK486" r:id="rId1868" xr:uid="{76A4D713-811F-4DC8-BF9F-31C5837A5129}"/>
    <hyperlink ref="AK469" r:id="rId1869" xr:uid="{096FE6BB-62B8-4241-90C5-32BDCD114EC3}"/>
    <hyperlink ref="AK468" r:id="rId1870" xr:uid="{BA6DA461-E24D-44CD-953F-8537B70C891B}"/>
    <hyperlink ref="AK466" r:id="rId1871" xr:uid="{F90E4232-F351-4345-888C-04E40D3D320D}"/>
    <hyperlink ref="AK465" r:id="rId1872" xr:uid="{F824AB77-6CF3-49A9-90F5-EB5B9A965007}"/>
    <hyperlink ref="AK353" r:id="rId1873" xr:uid="{8036E814-2F56-46B2-A3ED-A23A1F36585E}"/>
    <hyperlink ref="AK352" r:id="rId1874" xr:uid="{C2DF7EAF-A822-480C-853A-E7FB8FBF5E5C}"/>
    <hyperlink ref="AK351" r:id="rId1875" xr:uid="{A8BC2A8A-B59C-45FC-A3FD-3B72BB02FCB1}"/>
    <hyperlink ref="AK1360" r:id="rId1876" xr:uid="{FD770E50-5324-4E61-9D32-DA2027E9630D}"/>
    <hyperlink ref="AK441" r:id="rId1877" xr:uid="{5E7716DF-67DF-43CE-9059-42E8F6E688DF}"/>
    <hyperlink ref="AK283" r:id="rId1878" xr:uid="{35D1E92F-6F9B-4089-A708-121D56E2A0C1}"/>
    <hyperlink ref="AK282" r:id="rId1879" xr:uid="{A0FBC5D4-DB72-4826-AB04-DE3B596BFDC7}"/>
    <hyperlink ref="AK281" r:id="rId1880" xr:uid="{5E044935-2A04-4F5A-80A4-74B429D10C5D}"/>
    <hyperlink ref="AK280" r:id="rId1881" xr:uid="{D84120D0-05A9-48E9-BF93-B5DF4C4B48A9}"/>
    <hyperlink ref="AK279" r:id="rId1882" xr:uid="{806CE210-5653-4D32-B63A-F8ED7C58043C}"/>
    <hyperlink ref="AK278" r:id="rId1883" xr:uid="{7280E9DD-7FB4-466C-A089-74D8F062EF5F}"/>
    <hyperlink ref="AK277" r:id="rId1884" xr:uid="{334E3E25-02D7-457B-8167-D1130FA5142B}"/>
    <hyperlink ref="AK276" r:id="rId1885" xr:uid="{3B1FCD0E-F8CD-4752-9984-F845C367673E}"/>
    <hyperlink ref="AK275" r:id="rId1886" xr:uid="{8B7190EF-E4E5-43A1-AE33-0BBC0953B70E}"/>
    <hyperlink ref="AK274" r:id="rId1887" xr:uid="{2F6096C9-CCA4-4C7A-93F5-7954CD82ECC6}"/>
    <hyperlink ref="AK519" r:id="rId1888" xr:uid="{94051252-C048-4FC8-9190-9A2F8C62C346}"/>
    <hyperlink ref="AK520" r:id="rId1889" xr:uid="{C3705130-BB50-45DD-88C5-73B6726328E9}"/>
    <hyperlink ref="AK522" r:id="rId1890" xr:uid="{F502DDBA-E3BA-465B-80F0-4590EE3DDAB2}"/>
    <hyperlink ref="AK288" r:id="rId1891" xr:uid="{1EF696C1-CBE1-4918-8E69-83AA01BFCAA1}"/>
    <hyperlink ref="AK286" r:id="rId1892" xr:uid="{A6E05F37-768C-4BE0-A648-D574FC0FA8C7}"/>
    <hyperlink ref="AK1420" r:id="rId1893" xr:uid="{B76D45C9-53B5-43FC-AE40-A8145457EB36}"/>
    <hyperlink ref="AK1425" r:id="rId1894" xr:uid="{00D02733-4A81-4F8F-9AF6-FB8F7B5D625A}"/>
    <hyperlink ref="AK1423" r:id="rId1895" xr:uid="{425D58EA-1AF7-4798-8FE8-82805075F013}"/>
    <hyperlink ref="AK1421" r:id="rId1896" xr:uid="{784B6A2B-B792-4074-941C-49F9574B53A9}"/>
    <hyperlink ref="AK1419" r:id="rId1897" xr:uid="{2D1B3CF5-618B-443E-B1E9-3B9EF8676AB8}"/>
    <hyperlink ref="AK1418" r:id="rId1898" xr:uid="{A9370D80-378C-40AD-8947-7C45C8112CDF}"/>
    <hyperlink ref="AK1424" r:id="rId1899" xr:uid="{832A9609-1225-4AFF-A731-2431227A09CC}"/>
    <hyperlink ref="AK1341" r:id="rId1900" xr:uid="{6CF36293-9C03-4C00-8D86-8EE0872A81B4}"/>
    <hyperlink ref="AK534" r:id="rId1901" xr:uid="{5597AAD0-886E-416E-8590-6F7B21F3F2E6}"/>
    <hyperlink ref="AK484" r:id="rId1902" xr:uid="{3B47BCB1-9645-4BE8-A29D-D8FF300D620E}"/>
    <hyperlink ref="AK154" r:id="rId1903" xr:uid="{128EF0FE-DFCE-41A0-8F5D-672C674FEF39}"/>
    <hyperlink ref="AK1452" r:id="rId1904" xr:uid="{8995A312-97F6-46B2-8ADA-0E10AB8F38A7}"/>
    <hyperlink ref="AK1451" r:id="rId1905" xr:uid="{D4D5A91B-7555-48D1-A41C-B89E08024344}"/>
    <hyperlink ref="AK1450" r:id="rId1906" xr:uid="{F1DF106C-285F-40D5-8851-49E3ACA7A9DA}"/>
    <hyperlink ref="AK1449" r:id="rId1907" xr:uid="{172264F3-0534-4CAE-A632-60F8567835C4}"/>
    <hyperlink ref="AK1448" r:id="rId1908" xr:uid="{C1B1FA2B-44BF-4574-AEA3-8884B0DED6F3}"/>
    <hyperlink ref="AK1447" r:id="rId1909" xr:uid="{032E2E36-586A-48A4-AEBE-B19B9DD542BB}"/>
    <hyperlink ref="AK1446" r:id="rId1910" xr:uid="{3FB0C078-711F-45FC-A6E0-677E29361B4C}"/>
    <hyperlink ref="AK1445" r:id="rId1911" xr:uid="{24EBDD44-F6E8-4BDB-BB8B-153462B9C708}"/>
    <hyperlink ref="AK1444" r:id="rId1912" xr:uid="{7EBB1D3E-DB49-4250-A7CC-23C119388A90}"/>
    <hyperlink ref="AK1443" r:id="rId1913" xr:uid="{2AC0B931-7C67-4EE0-BF7B-B62AE060215A}"/>
    <hyperlink ref="AK1442" r:id="rId1914" xr:uid="{D454EC6C-ED05-4105-B631-E986E4E49E18}"/>
    <hyperlink ref="AK205" r:id="rId1915" xr:uid="{05D1EC4A-1F36-4A9D-9E9A-C0918A6E5D60}"/>
    <hyperlink ref="AK204" r:id="rId1916" xr:uid="{2AC001B4-4657-4277-88C5-A1BB12ECB01F}"/>
    <hyperlink ref="AK1359" r:id="rId1917" xr:uid="{B1C5C7DC-7FD1-4AFB-9B6E-BB7B5A50F219}"/>
    <hyperlink ref="AK287" r:id="rId1918" xr:uid="{70301469-FE6D-4585-B1BC-30A1E79EEE06}"/>
    <hyperlink ref="AK1831" r:id="rId1919" display="s.bideau@groupe-mieuxvivre.fr" xr:uid="{6D725CE1-2386-4CC1-8B80-96147330C5A5}"/>
    <hyperlink ref="AK523" r:id="rId1920" xr:uid="{91D2554E-7F68-421A-9C12-3ECD4CFAF39D}"/>
    <hyperlink ref="AK1158" r:id="rId1921" xr:uid="{3886F628-A658-4793-991D-2F4C7A5BA197}"/>
    <hyperlink ref="AA930" r:id="rId1922" display="cellule.budgetaire@ch-niort.fr" xr:uid="{8916DBE7-A10F-4621-ABF5-C1D68BE5D086}"/>
    <hyperlink ref="AK1096" r:id="rId1923" xr:uid="{8BD79934-85DB-415C-A43F-777883E897C1}"/>
    <hyperlink ref="AK1095" r:id="rId1924" xr:uid="{7BCACA03-AD08-4FA0-BCE1-46BB9BD75849}"/>
    <hyperlink ref="AK692" r:id="rId1925" xr:uid="{C7AC2A73-0B67-4EFB-84EF-A5F655D36D70}"/>
    <hyperlink ref="AK696" r:id="rId1926" xr:uid="{F6AE5773-3CC1-4671-B1D3-267185DA1D28}"/>
    <hyperlink ref="AK691" r:id="rId1927" xr:uid="{36269D7E-F43E-43C1-9B0C-6D5E556B5F5B}"/>
    <hyperlink ref="AK690" r:id="rId1928" xr:uid="{719F8757-DF40-43B2-90D7-CA4F7927626F}"/>
    <hyperlink ref="AK695" r:id="rId1929" xr:uid="{2A7BC890-9E17-4F49-840B-019392E2EAC6}"/>
    <hyperlink ref="AK694" r:id="rId1930" xr:uid="{02CD0286-97D7-44B0-9A0E-2EEE19ECFAEC}"/>
    <hyperlink ref="AK693" r:id="rId1931" xr:uid="{A5DA0F21-49E2-42B5-A7FB-991D16D8D547}"/>
    <hyperlink ref="AK552" r:id="rId1932" xr:uid="{9C4BFC91-82BF-4D88-8229-911A1AD49CF6}"/>
    <hyperlink ref="AK551" r:id="rId1933" xr:uid="{0925CE5F-6FF5-4A2C-8C57-7158B8461E49}"/>
    <hyperlink ref="AK550" r:id="rId1934" xr:uid="{0EB8B90D-66FA-4FBC-A744-4D16AFB5AF4F}"/>
    <hyperlink ref="AK549" r:id="rId1935" xr:uid="{1FA4959F-6E6B-4CBB-83AE-36CFB8877BAA}"/>
    <hyperlink ref="AK548" r:id="rId1936" xr:uid="{7CE1E2F2-89CF-401A-8AEB-BF9FE308324B}"/>
    <hyperlink ref="AK547" r:id="rId1937" xr:uid="{C0916B03-2686-41D0-8B55-AB8D34531E81}"/>
    <hyperlink ref="AK1385" r:id="rId1938" xr:uid="{7E3C5062-5CE2-454D-ACC3-60EC05B03547}"/>
    <hyperlink ref="AK1384" r:id="rId1939" xr:uid="{B27CB501-F5D1-487E-B137-2404D361F530}"/>
    <hyperlink ref="AK1383" r:id="rId1940" xr:uid="{2D0828B7-C7F1-4AC9-9FEE-4D1D57760227}"/>
    <hyperlink ref="AK1382" r:id="rId1941" xr:uid="{FC0BB8A2-3A51-483C-956C-A02077FC451D}"/>
    <hyperlink ref="AK1381" r:id="rId1942" xr:uid="{33006538-CE5E-4782-A348-B4CA46960056}"/>
    <hyperlink ref="AK1157" r:id="rId1943" xr:uid="{2F512D39-3E50-4EFC-8B0D-C3A290392962}"/>
    <hyperlink ref="U1039" r:id="rId1944" xr:uid="{0D5308DA-6C57-4A9A-A203-83319F63947F}"/>
    <hyperlink ref="U1500" r:id="rId1945" xr:uid="{A60BD787-3D22-4769-801B-890944AC4470}"/>
    <hyperlink ref="U1502" r:id="rId1946" xr:uid="{789AD457-95C7-4FEA-BE03-E4E2A9752CED}"/>
    <hyperlink ref="U1501" r:id="rId1947" xr:uid="{90B9BDAB-9B8A-4864-BA3A-944B07D89668}"/>
    <hyperlink ref="U1156" r:id="rId1948" xr:uid="{A1F7AF0D-5D78-462F-A43E-975FD22C76A3}"/>
    <hyperlink ref="U265" r:id="rId1949" xr:uid="{CA01F155-10EE-44D3-850A-E82F12DBBE7F}"/>
    <hyperlink ref="U1137" r:id="rId1950" xr:uid="{B73A3EF3-8C8C-4112-888C-74EB157F982D}"/>
    <hyperlink ref="U646" r:id="rId1951" xr:uid="{B24D1879-EC06-4532-856E-DABBAFA013F1}"/>
    <hyperlink ref="U647" r:id="rId1952" xr:uid="{DC145549-7AB1-46F6-8AAB-3DC3579623FF}"/>
    <hyperlink ref="U26" r:id="rId1953" xr:uid="{5CD519B5-485B-4A41-B5B6-52B15B1C8280}"/>
    <hyperlink ref="U27" r:id="rId1954" xr:uid="{EA5D0697-C0ED-4191-B039-68B226E25E70}"/>
    <hyperlink ref="U28" r:id="rId1955" xr:uid="{C919E101-55EB-4293-A0EA-6E327D54AF65}"/>
    <hyperlink ref="U29" r:id="rId1956" xr:uid="{3FBB58D9-6D40-48DF-A5CC-C8AD43933A48}"/>
    <hyperlink ref="U30" r:id="rId1957" xr:uid="{855442CB-BBD9-4D8A-886D-489102141286}"/>
    <hyperlink ref="U32" r:id="rId1958" xr:uid="{85A656AA-F7E6-4AF6-B2E1-EB338C6F94A2}"/>
    <hyperlink ref="U33" r:id="rId1959" xr:uid="{AC485868-41A1-41E9-81F4-8636CFF712D0}"/>
    <hyperlink ref="U594" r:id="rId1960" xr:uid="{B440CA2B-FD19-4767-B4A5-E52C3CFF5BA0}"/>
    <hyperlink ref="U300" r:id="rId1961" xr:uid="{3388A442-D9BD-4ED0-8DCB-1441F9DAD0E5}"/>
    <hyperlink ref="U1254" r:id="rId1962" xr:uid="{A4C7A34D-A2EA-4566-AE85-0EFAA0EA9E36}"/>
    <hyperlink ref="U38" r:id="rId1963" xr:uid="{712FEA49-7709-4055-BFD6-D7D97CC79F0A}"/>
    <hyperlink ref="U108" r:id="rId1964" xr:uid="{BBBA5F3F-B7A7-41F8-BA74-EDF38BB74953}"/>
    <hyperlink ref="U109" r:id="rId1965" xr:uid="{76D38EDA-A46B-44CC-846D-F425068E2DEA}"/>
    <hyperlink ref="U110" r:id="rId1966" xr:uid="{C15CEEC0-416F-4728-B12F-BE0216504BF8}"/>
    <hyperlink ref="U111" r:id="rId1967" xr:uid="{2A9A92BA-156A-4C4A-82A6-C4D775D0B92B}"/>
    <hyperlink ref="U112" r:id="rId1968" xr:uid="{77D1DD2B-D3B8-4C22-91F9-33E5AF835ACF}"/>
    <hyperlink ref="U113" r:id="rId1969" xr:uid="{6C083BFF-832D-4219-AD8D-54D25C396DBF}"/>
    <hyperlink ref="U114" r:id="rId1970" xr:uid="{1E4093D5-D352-4233-B689-0C32795273C6}"/>
    <hyperlink ref="U1681" r:id="rId1971" xr:uid="{433B50FE-F7D0-47F5-A0F8-A3A30B3084DE}"/>
    <hyperlink ref="U1716" r:id="rId1972" xr:uid="{4A9F489B-91DD-4C69-B091-240F4D77AEBD}"/>
    <hyperlink ref="U1717" r:id="rId1973" xr:uid="{6E1BFCB2-9F0D-466B-9155-CDCBF7496F3D}"/>
    <hyperlink ref="U1718" r:id="rId1974" xr:uid="{2CDAF5A3-CF90-4B15-9782-4E38678B5535}"/>
    <hyperlink ref="U1719" r:id="rId1975" xr:uid="{138E0830-EE3B-467D-B81C-F6B1B99F7BEB}"/>
    <hyperlink ref="U1720" r:id="rId1976" xr:uid="{579861EF-FA65-4F4C-8A4C-E9082DC331AA}"/>
    <hyperlink ref="U1721" r:id="rId1977" xr:uid="{E6285AC7-B858-4759-965E-FD9738FDA590}"/>
    <hyperlink ref="U1551" r:id="rId1978" xr:uid="{87E13C11-A3C7-4B42-AB46-661BDD1A947A}"/>
    <hyperlink ref="U1552" r:id="rId1979" xr:uid="{74998998-277F-4FCF-8E90-FA667BDFC906}"/>
    <hyperlink ref="U1349" r:id="rId1980" xr:uid="{B39BB52D-635D-4428-BBDA-76841BDD2C12}"/>
    <hyperlink ref="U1350" r:id="rId1981" xr:uid="{22976DB2-14D2-4888-AB92-CB4A0D8EA571}"/>
    <hyperlink ref="U911" r:id="rId1982" xr:uid="{69E8676D-EE28-4E2D-9C61-A37A57935226}"/>
    <hyperlink ref="U1722" r:id="rId1983" xr:uid="{C25364E3-C2A7-4CC6-A199-A200BDCE1637}"/>
    <hyperlink ref="U912" r:id="rId1984" xr:uid="{426ADCB5-4F6B-492F-9837-6400CD62E2CD}"/>
    <hyperlink ref="U713" r:id="rId1985" xr:uid="{088DBF26-155A-4F01-BD53-97F18507B364}"/>
    <hyperlink ref="U420" r:id="rId1986" xr:uid="{365576E7-1941-429B-9F86-29959FD6A54D}"/>
    <hyperlink ref="U421" r:id="rId1987" xr:uid="{F0FBCFBF-1A5D-49AF-9B29-BE7DC679CEF4}"/>
    <hyperlink ref="U422" r:id="rId1988" xr:uid="{06ADE9E1-C69F-43F5-AB2A-C6D47A5DFD34}"/>
    <hyperlink ref="U536" r:id="rId1989" xr:uid="{B42CC342-F39E-41AC-A324-C2A7B7141A22}"/>
    <hyperlink ref="U423" r:id="rId1990" xr:uid="{DA869EF9-7E37-43A5-B2A0-9BD91817E2D2}"/>
    <hyperlink ref="U850" r:id="rId1991" display="administration@cdtpi.fr;echevrolet@cdtpi.fr;lbanos@cdtpi.fr;contact@faah.fr" xr:uid="{7389EC1D-A7D5-4C78-BCB1-9CBC0DBB4EA7}"/>
    <hyperlink ref="U1563" r:id="rId1992" xr:uid="{FDEA004C-D355-4C85-8229-4D1AF298CC37}"/>
    <hyperlink ref="U1562" r:id="rId1993" xr:uid="{333E9482-7CAF-48BA-8552-1034E1A9DE80}"/>
    <hyperlink ref="U1351" r:id="rId1994" xr:uid="{013F3FA9-7924-4131-BBF1-A03CE951C254}"/>
    <hyperlink ref="U538" r:id="rId1995" xr:uid="{A70FD314-76A2-4BF5-BAFE-187DF7F4B78D}"/>
    <hyperlink ref="U539" r:id="rId1996" xr:uid="{C0D86E2F-D536-4F73-9C79-744BD1A66D19}"/>
    <hyperlink ref="U540" r:id="rId1997" xr:uid="{7F343B97-11CB-402A-A85B-708ACE791A92}"/>
    <hyperlink ref="U541" r:id="rId1998" xr:uid="{D2F2AA23-8287-4B35-A440-F2114594DAA3}"/>
    <hyperlink ref="U542" r:id="rId1999" xr:uid="{1305A48A-822F-486E-8282-2EF2B9F1DB46}"/>
    <hyperlink ref="U543" r:id="rId2000" xr:uid="{97038DB3-E9BF-4ECE-A3DC-D3A76F53AE64}"/>
    <hyperlink ref="U544" r:id="rId2001" xr:uid="{E1730564-8D3D-40F0-B65C-C7A0ACF63932}"/>
    <hyperlink ref="U934" r:id="rId2002" xr:uid="{183B7333-0AC3-4926-9B9F-B4A3E578E97C}"/>
    <hyperlink ref="U644" r:id="rId2003" xr:uid="{9D236BFD-C3B3-4504-9DAE-702CD1BA3E30}"/>
    <hyperlink ref="U1702" r:id="rId2004" xr:uid="{BD38C67C-6E68-4301-BC72-FEF447E1CD6D}"/>
    <hyperlink ref="U1701" r:id="rId2005" xr:uid="{010DB573-33DA-4557-9DCE-E4E8F19D0217}"/>
    <hyperlink ref="U1704" r:id="rId2006" xr:uid="{63237D9D-E5EE-46F4-95BF-20FF9DDAF522}"/>
    <hyperlink ref="U1703" r:id="rId2007" xr:uid="{1CC43FF4-C5A9-4322-A8BD-716936C95DAC}"/>
    <hyperlink ref="U1705" r:id="rId2008" xr:uid="{53AE0FE3-91A7-48A6-B604-278D7CF8094B}"/>
    <hyperlink ref="U1700" r:id="rId2009" xr:uid="{D6FD7C1C-2E38-4CC3-B365-C7073B9572CF}"/>
    <hyperlink ref="U415" r:id="rId2010" xr:uid="{6B8CC697-46AA-4C95-B2C9-3AF3EB1DB6E5}"/>
    <hyperlink ref="U1714" r:id="rId2011" xr:uid="{E60213A1-F565-4C4D-BC0D-B967E1FBCD43}"/>
    <hyperlink ref="U1715" r:id="rId2012" xr:uid="{4CC06C0E-B52B-4974-BD35-56E95DB7C755}"/>
    <hyperlink ref="AK1714" r:id="rId2013" xr:uid="{2065F4ED-F61E-45BE-91B6-1AAD1740AE08}"/>
    <hyperlink ref="AK1715" r:id="rId2014" xr:uid="{663DF9D8-834C-4BD7-9F54-99747E9E6268}"/>
    <hyperlink ref="U561" r:id="rId2015" xr:uid="{A7680DEB-D207-402F-AC12-61EAD0E4F660}"/>
    <hyperlink ref="U563" r:id="rId2016" xr:uid="{80C73A79-71A2-4B7E-9BA7-8D741134551F}"/>
    <hyperlink ref="U564" r:id="rId2017" xr:uid="{2B42D2DE-6410-45C1-8C0C-70942D28F808}"/>
    <hyperlink ref="U41" r:id="rId2018" xr:uid="{3A6A4A0A-9CBA-4806-9EA4-0F2056B25314}"/>
    <hyperlink ref="U42" r:id="rId2019" xr:uid="{D8C59B80-89E3-494F-B41D-896665CF4D5A}"/>
    <hyperlink ref="U43" r:id="rId2020" xr:uid="{2B4579F7-1B99-4073-B0F9-A2FA5632EC12}"/>
    <hyperlink ref="U44" r:id="rId2021" xr:uid="{29E2832D-89D3-4CCB-A361-4C9BACA555AF}"/>
    <hyperlink ref="U45" r:id="rId2022" xr:uid="{F15E5CD0-6625-4EEA-A5F5-46EA3C41257D}"/>
    <hyperlink ref="U46" r:id="rId2023" xr:uid="{60FDEC97-84CC-4C0B-9BB4-3AA1AD783E52}"/>
    <hyperlink ref="U47" r:id="rId2024" xr:uid="{11D2B92B-172E-48F0-8967-041D577ADCE8}"/>
    <hyperlink ref="U48" r:id="rId2025" xr:uid="{11F4CACB-7A70-48F1-B302-27BABDE956B7}"/>
    <hyperlink ref="U50" r:id="rId2026" xr:uid="{BAE36451-C134-42F5-8237-FF68775B0208}"/>
    <hyperlink ref="U51" r:id="rId2027" xr:uid="{CD066861-82EE-49F0-944B-A4F3C57DFC5E}"/>
    <hyperlink ref="U52" r:id="rId2028" xr:uid="{93E1C19F-59FB-4E48-A1B0-CF310ACCC309}"/>
    <hyperlink ref="U53" r:id="rId2029" xr:uid="{5CB61F0B-D206-4E30-B5A6-564DA291314C}"/>
    <hyperlink ref="U54" r:id="rId2030" xr:uid="{5FE8A6A1-A49E-472F-B9D4-04253B162FCF}"/>
    <hyperlink ref="U55" r:id="rId2031" xr:uid="{416C60A4-2129-4EE0-80E3-2C604755F31D}"/>
    <hyperlink ref="U56" r:id="rId2032" xr:uid="{3D198C5C-BA0A-40D2-9383-747AB5C6D1CF}"/>
    <hyperlink ref="U57" r:id="rId2033" xr:uid="{F13EA7D9-52E6-45B3-89F8-1B9FE6BA282B}"/>
    <hyperlink ref="U58" r:id="rId2034" xr:uid="{636AC680-2356-4A37-AEF3-EA9774045D76}"/>
    <hyperlink ref="U59" r:id="rId2035" xr:uid="{F405AB29-A06F-489D-AB07-E6671FBB4A5B}"/>
    <hyperlink ref="U60" r:id="rId2036" xr:uid="{3BC89FBA-2431-42E5-8524-3AB9A38F5B44}"/>
    <hyperlink ref="U61" r:id="rId2037" xr:uid="{E62B5EEF-2368-497F-9640-44DBD6CEBF5A}"/>
    <hyperlink ref="U1764" r:id="rId2038" xr:uid="{77CA24EA-2870-458D-863D-168578B895A7}"/>
    <hyperlink ref="U403" r:id="rId2039" xr:uid="{45BB5DA3-21BE-4EA6-BBCA-3E0B1993A4D5}"/>
    <hyperlink ref="AK5" r:id="rId2040" xr:uid="{B957A1CA-E4EB-4F47-94A3-1C394DDF9B34}"/>
    <hyperlink ref="AK837" r:id="rId2041" xr:uid="{C6BEFE65-677C-4F53-9F37-641BC04158B0}"/>
    <hyperlink ref="U1111" r:id="rId2042" xr:uid="{07935CD2-A2F6-431F-B1FF-9930BA0A1436}"/>
    <hyperlink ref="U482" r:id="rId2043" xr:uid="{919E8089-D24D-4808-ADC1-2C0FFE9AB69C}"/>
    <hyperlink ref="U823" r:id="rId2044" xr:uid="{DD732C83-41AC-48A1-AE3B-D3A21AAC9E0A}"/>
    <hyperlink ref="U825" r:id="rId2045" xr:uid="{3E5BCF42-E4EE-4ACB-A823-6B251AF874DB}"/>
    <hyperlink ref="U827" r:id="rId2046" xr:uid="{3B8E1C80-6059-4AEF-9DF6-0D2F4C933DBD}"/>
    <hyperlink ref="U822" r:id="rId2047" xr:uid="{434B516F-3232-40A2-BD69-CBBA1031A92C}"/>
    <hyperlink ref="U824" r:id="rId2048" xr:uid="{C6F3BB49-CC32-405F-A65E-969746CA389F}"/>
    <hyperlink ref="U826" r:id="rId2049" xr:uid="{91DCBE11-1DCA-4205-BA5B-A626CF622355}"/>
    <hyperlink ref="U1888" r:id="rId2050" xr:uid="{B91CD1CC-CF96-4FB1-8EC4-F1EAC2DD4F11}"/>
    <hyperlink ref="U49" r:id="rId2051" xr:uid="{AC7F4BAE-6C60-4665-8EF6-6DA9C093FB5E}"/>
    <hyperlink ref="U88" r:id="rId2052" tooltip="mailto:comite.direction@adapei79.org" display="mailto:comite.direction@adapei79.org" xr:uid="{DF985E3F-1117-457C-9C57-3EE599DCEE6D}"/>
    <hyperlink ref="U89" r:id="rId2053" tooltip="mailto:comite.direction@adapei79.org" display="mailto:comite.direction@adapei79.org" xr:uid="{742BE91F-38AD-435D-ADB3-EB5F9CEC71AF}"/>
    <hyperlink ref="U90" r:id="rId2054" tooltip="mailto:comite.direction@adapei79.org" display="mailto:comite.direction@adapei79.org" xr:uid="{8D593C28-BE4A-4BF2-BD22-CEB5FEDFEA3E}"/>
    <hyperlink ref="U91" r:id="rId2055" tooltip="mailto:comite.direction@adapei79.org" display="mailto:comite.direction@adapei79.org" xr:uid="{2156B9EB-7D18-4F7F-B3D4-06CEC5EF47A3}"/>
    <hyperlink ref="U92" r:id="rId2056" tooltip="mailto:comite.direction@adapei79.org" display="mailto:comite.direction@adapei79.org" xr:uid="{868706BD-89E6-49B1-850B-2A535B2EB1B6}"/>
    <hyperlink ref="U93" r:id="rId2057" tooltip="mailto:comite.direction@adapei79.org" display="mailto:comite.direction@adapei79.org" xr:uid="{60BEA0DF-ADE0-4355-AA59-51F1ACC8DC48}"/>
    <hyperlink ref="U94" r:id="rId2058" tooltip="mailto:comite.direction@adapei79.org" display="mailto:comite.direction@adapei79.org" xr:uid="{B1EB4A9B-06A4-4B93-8C61-FF3D04D459FE}"/>
    <hyperlink ref="U95" r:id="rId2059" tooltip="mailto:comite.direction@adapei79.org" display="mailto:comite.direction@adapei79.org" xr:uid="{18680C91-9EC2-4A70-A234-FCB37B66BAF3}"/>
    <hyperlink ref="U96" r:id="rId2060" tooltip="mailto:comite.direction@adapei79.org" display="mailto:comite.direction@adapei79.org" xr:uid="{2497C6A0-B273-413E-A9D8-CDCA95FAFC1A}"/>
    <hyperlink ref="U97" r:id="rId2061" tooltip="mailto:comite.direction@adapei79.org" display="mailto:comite.direction@adapei79.org" xr:uid="{848F8D32-99BC-409D-B7C6-FA734549C468}"/>
    <hyperlink ref="U98" r:id="rId2062" tooltip="mailto:comite.direction@adapei79.org" display="mailto:comite.direction@adapei79.org" xr:uid="{4D06B46D-2A2F-4C3C-87DB-BBF50C3CC42E}"/>
    <hyperlink ref="U99" r:id="rId2063" tooltip="mailto:comite.direction@adapei79.org" display="mailto:comite.direction@adapei79.org" xr:uid="{5AA1527F-AA13-4383-81CA-E9684A388608}"/>
    <hyperlink ref="U100" r:id="rId2064" tooltip="mailto:comite.direction@adapei79.org" display="mailto:comite.direction@adapei79.org" xr:uid="{DE692F23-6673-4361-9F78-C5A424190C06}"/>
    <hyperlink ref="U101" r:id="rId2065" tooltip="mailto:comite.direction@adapei79.org" display="mailto:comite.direction@adapei79.org" xr:uid="{319F1818-1E71-4A3B-AEA0-CE38D2C23891}"/>
    <hyperlink ref="U102" r:id="rId2066" tooltip="mailto:comite.direction@adapei79.org" display="mailto:comite.direction@adapei79.org" xr:uid="{EDD1F4BC-8B85-4551-B1C3-7D53DBB85806}"/>
    <hyperlink ref="U103" r:id="rId2067" tooltip="mailto:comite.direction@adapei79.org" display="mailto:comite.direction@adapei79.org" xr:uid="{EBBAA5E2-D568-4382-A355-87E5F543900E}"/>
    <hyperlink ref="U104" r:id="rId2068" tooltip="mailto:comite.direction@adapei79.org" display="mailto:comite.direction@adapei79.org" xr:uid="{38182FCF-3635-420E-9346-FE68E59C6940}"/>
    <hyperlink ref="U105" r:id="rId2069" tooltip="mailto:comite.direction@adapei79.org" display="mailto:comite.direction@adapei79.org" xr:uid="{63D366F5-5595-487C-9068-02071AD7B2D7}"/>
    <hyperlink ref="U106" r:id="rId2070" tooltip="mailto:comite.direction@adapei79.org" display="mailto:comite.direction@adapei79.org" xr:uid="{3BF8AD22-ABB4-460E-A4F1-50B3B60A5DA4}"/>
    <hyperlink ref="U107" r:id="rId2071" tooltip="mailto:comite.direction@adapei79.org" display="mailto:comite.direction@adapei79.org" xr:uid="{4E61C1CC-FAFD-40A2-A01D-91C51FBEDF87}"/>
    <hyperlink ref="U804" r:id="rId2072" xr:uid="{DD003608-E012-4B9C-89A6-4A1576134314}"/>
    <hyperlink ref="U408" r:id="rId2073" xr:uid="{F9445355-84DA-4AFA-B149-987D6A6A33ED}"/>
    <hyperlink ref="U1043" r:id="rId2074" xr:uid="{9CDB5220-7CBF-4A94-B432-2283C5C2F5EE}"/>
    <hyperlink ref="U1138" r:id="rId2075" xr:uid="{3DE271FA-97BC-49E8-8404-C9C99A4629B7}"/>
    <hyperlink ref="U1866" r:id="rId2076" xr:uid="{D783211E-84C7-4CD3-A795-F1FBFB09FDAD}"/>
    <hyperlink ref="U229" r:id="rId2077" xr:uid="{EF3980B7-0BA9-478C-AAB7-3E6F9370E236}"/>
    <hyperlink ref="U1234" r:id="rId2078" xr:uid="{E09915A2-970D-46B1-BE40-158C07F3DC8B}"/>
    <hyperlink ref="U1366" r:id="rId2079" xr:uid="{7C102C52-0471-41A0-AAB0-1F3F964B3267}"/>
    <hyperlink ref="AK699" r:id="rId2080" xr:uid="{C352FE62-819E-4ABF-84BB-D12BFCD59C2C}"/>
    <hyperlink ref="AK700" r:id="rId2081" xr:uid="{9EE0AD7A-9133-4D4F-8929-03EF1CD4BF65}"/>
    <hyperlink ref="AK701" r:id="rId2082" xr:uid="{9A09E62D-99D0-4F38-BE1F-D7FF5661E607}"/>
    <hyperlink ref="AK702" r:id="rId2083" xr:uid="{72A3F186-C42E-41C4-8125-8C3AED6AA4BA}"/>
    <hyperlink ref="AK703" r:id="rId2084" xr:uid="{349BF6E0-E384-4BA2-B2FA-587CE06DD33E}"/>
    <hyperlink ref="U1015" r:id="rId2085" xr:uid="{0FBC5944-13EA-46BF-BB11-B03EE2F04341}"/>
    <hyperlink ref="U1878" r:id="rId2086" xr:uid="{63D87147-4FD6-4CE1-9390-51A3DF0FD57E}"/>
    <hyperlink ref="U1237" r:id="rId2087" xr:uid="{9F9C1958-E28D-4773-9E09-4A5E1AD78AB4}"/>
    <hyperlink ref="U1238" r:id="rId2088" xr:uid="{24350236-753C-48B1-A79D-90CA581DC7A7}"/>
    <hyperlink ref="U627" r:id="rId2089" xr:uid="{70E9D970-3B8D-42BA-9070-ECEA46BACC91}"/>
    <hyperlink ref="U628" r:id="rId2090" xr:uid="{4AA2BF33-0E11-4438-AFB9-7F0AD6E4AA21}"/>
  </hyperlinks>
  <pageMargins left="0.7" right="0.7" top="0.75" bottom="0.75" header="0.3" footer="0.3"/>
  <legacyDrawing r:id="rId209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19"/>
  <dimension ref="A1:C5"/>
  <sheetViews>
    <sheetView workbookViewId="0">
      <selection activeCell="C2" sqref="C2"/>
    </sheetView>
  </sheetViews>
  <sheetFormatPr baseColWidth="10" defaultRowHeight="12.75"/>
  <sheetData>
    <row r="1" spans="1:3">
      <c r="B1" s="287" t="s">
        <v>362</v>
      </c>
      <c r="C1" s="287" t="s">
        <v>127</v>
      </c>
    </row>
    <row r="2" spans="1:3">
      <c r="A2" t="s">
        <v>361</v>
      </c>
      <c r="B2">
        <v>8</v>
      </c>
      <c r="C2" s="366">
        <v>0.03</v>
      </c>
    </row>
    <row r="3" spans="1:3">
      <c r="A3" t="s">
        <v>361</v>
      </c>
      <c r="B3">
        <v>15</v>
      </c>
      <c r="C3" s="507">
        <v>3.5000000000000003E-2</v>
      </c>
    </row>
    <row r="4" spans="1:3">
      <c r="A4" t="s">
        <v>361</v>
      </c>
      <c r="B4">
        <v>20</v>
      </c>
      <c r="C4" s="366">
        <v>3.7499999999999999E-2</v>
      </c>
    </row>
    <row r="5" spans="1:3">
      <c r="A5" t="s">
        <v>361</v>
      </c>
      <c r="B5">
        <v>50</v>
      </c>
      <c r="C5" s="366">
        <v>0.04</v>
      </c>
    </row>
  </sheetData>
  <sheetProtection algorithmName="SHA-512" hashValue="QQxsg9QVVeLZJ+OAm6BmkyIF8G6M0//tgygx/bWmmTzy3pyZLlBSMFmBpOxdtjvXnlyPRCvSSwJUuqP0ffyRkw==" saltValue="xt2XAmLg2towgkeEexI0wg==" spinCount="100000" sheet="1" objects="1" scenarios="1" formatColumns="0" formatRow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B8EB-0E5D-47BC-ADAA-C7F562DE546B}">
  <sheetPr>
    <tabColor rgb="FF92D050"/>
  </sheetPr>
  <dimension ref="A1:BT72"/>
  <sheetViews>
    <sheetView topLeftCell="A9" workbookViewId="0">
      <selection activeCell="M8" sqref="M8"/>
    </sheetView>
  </sheetViews>
  <sheetFormatPr baseColWidth="10" defaultRowHeight="12.75"/>
  <cols>
    <col min="1" max="1" width="3.28515625" style="483" customWidth="1"/>
    <col min="2" max="2" width="3" style="483" bestFit="1" customWidth="1"/>
    <col min="3" max="4" width="2.5703125" style="483" customWidth="1"/>
    <col min="5" max="5" width="48" style="483" customWidth="1"/>
    <col min="6" max="8" width="18.7109375" style="1298" customWidth="1"/>
    <col min="9" max="9" width="3" style="483" bestFit="1" customWidth="1"/>
    <col min="10" max="11" width="2.42578125" style="483" customWidth="1"/>
    <col min="12" max="12" width="51.28515625" style="483" customWidth="1"/>
    <col min="13" max="15" width="17.28515625" style="1299" customWidth="1"/>
    <col min="16" max="16" width="2.7109375" style="483" customWidth="1"/>
    <col min="17" max="17" width="47.7109375" style="1259" customWidth="1"/>
    <col min="18" max="20" width="9.5703125" style="1259" customWidth="1"/>
    <col min="21" max="72" width="11.42578125" style="1259"/>
    <col min="73" max="258" width="11.42578125" style="483"/>
    <col min="259" max="259" width="3.28515625" style="483" customWidth="1"/>
    <col min="260" max="260" width="3" style="483" bestFit="1" customWidth="1"/>
    <col min="261" max="262" width="2.5703125" style="483" customWidth="1"/>
    <col min="263" max="263" width="48" style="483" customWidth="1"/>
    <col min="264" max="265" width="18.7109375" style="483" customWidth="1"/>
    <col min="266" max="266" width="3" style="483" bestFit="1" customWidth="1"/>
    <col min="267" max="268" width="2.42578125" style="483" customWidth="1"/>
    <col min="269" max="269" width="51.28515625" style="483" customWidth="1"/>
    <col min="270" max="271" width="17.28515625" style="483" customWidth="1"/>
    <col min="272" max="272" width="2.7109375" style="483" customWidth="1"/>
    <col min="273" max="273" width="47.7109375" style="483" customWidth="1"/>
    <col min="274" max="276" width="9.5703125" style="483" customWidth="1"/>
    <col min="277" max="514" width="11.42578125" style="483"/>
    <col min="515" max="515" width="3.28515625" style="483" customWidth="1"/>
    <col min="516" max="516" width="3" style="483" bestFit="1" customWidth="1"/>
    <col min="517" max="518" width="2.5703125" style="483" customWidth="1"/>
    <col min="519" max="519" width="48" style="483" customWidth="1"/>
    <col min="520" max="521" width="18.7109375" style="483" customWidth="1"/>
    <col min="522" max="522" width="3" style="483" bestFit="1" customWidth="1"/>
    <col min="523" max="524" width="2.42578125" style="483" customWidth="1"/>
    <col min="525" max="525" width="51.28515625" style="483" customWidth="1"/>
    <col min="526" max="527" width="17.28515625" style="483" customWidth="1"/>
    <col min="528" max="528" width="2.7109375" style="483" customWidth="1"/>
    <col min="529" max="529" width="47.7109375" style="483" customWidth="1"/>
    <col min="530" max="532" width="9.5703125" style="483" customWidth="1"/>
    <col min="533" max="770" width="11.42578125" style="483"/>
    <col min="771" max="771" width="3.28515625" style="483" customWidth="1"/>
    <col min="772" max="772" width="3" style="483" bestFit="1" customWidth="1"/>
    <col min="773" max="774" width="2.5703125" style="483" customWidth="1"/>
    <col min="775" max="775" width="48" style="483" customWidth="1"/>
    <col min="776" max="777" width="18.7109375" style="483" customWidth="1"/>
    <col min="778" max="778" width="3" style="483" bestFit="1" customWidth="1"/>
    <col min="779" max="780" width="2.42578125" style="483" customWidth="1"/>
    <col min="781" max="781" width="51.28515625" style="483" customWidth="1"/>
    <col min="782" max="783" width="17.28515625" style="483" customWidth="1"/>
    <col min="784" max="784" width="2.7109375" style="483" customWidth="1"/>
    <col min="785" max="785" width="47.7109375" style="483" customWidth="1"/>
    <col min="786" max="788" width="9.5703125" style="483" customWidth="1"/>
    <col min="789" max="1026" width="11.42578125" style="483"/>
    <col min="1027" max="1027" width="3.28515625" style="483" customWidth="1"/>
    <col min="1028" max="1028" width="3" style="483" bestFit="1" customWidth="1"/>
    <col min="1029" max="1030" width="2.5703125" style="483" customWidth="1"/>
    <col min="1031" max="1031" width="48" style="483" customWidth="1"/>
    <col min="1032" max="1033" width="18.7109375" style="483" customWidth="1"/>
    <col min="1034" max="1034" width="3" style="483" bestFit="1" customWidth="1"/>
    <col min="1035" max="1036" width="2.42578125" style="483" customWidth="1"/>
    <col min="1037" max="1037" width="51.28515625" style="483" customWidth="1"/>
    <col min="1038" max="1039" width="17.28515625" style="483" customWidth="1"/>
    <col min="1040" max="1040" width="2.7109375" style="483" customWidth="1"/>
    <col min="1041" max="1041" width="47.7109375" style="483" customWidth="1"/>
    <col min="1042" max="1044" width="9.5703125" style="483" customWidth="1"/>
    <col min="1045" max="1282" width="11.42578125" style="483"/>
    <col min="1283" max="1283" width="3.28515625" style="483" customWidth="1"/>
    <col min="1284" max="1284" width="3" style="483" bestFit="1" customWidth="1"/>
    <col min="1285" max="1286" width="2.5703125" style="483" customWidth="1"/>
    <col min="1287" max="1287" width="48" style="483" customWidth="1"/>
    <col min="1288" max="1289" width="18.7109375" style="483" customWidth="1"/>
    <col min="1290" max="1290" width="3" style="483" bestFit="1" customWidth="1"/>
    <col min="1291" max="1292" width="2.42578125" style="483" customWidth="1"/>
    <col min="1293" max="1293" width="51.28515625" style="483" customWidth="1"/>
    <col min="1294" max="1295" width="17.28515625" style="483" customWidth="1"/>
    <col min="1296" max="1296" width="2.7109375" style="483" customWidth="1"/>
    <col min="1297" max="1297" width="47.7109375" style="483" customWidth="1"/>
    <col min="1298" max="1300" width="9.5703125" style="483" customWidth="1"/>
    <col min="1301" max="1538" width="11.42578125" style="483"/>
    <col min="1539" max="1539" width="3.28515625" style="483" customWidth="1"/>
    <col min="1540" max="1540" width="3" style="483" bestFit="1" customWidth="1"/>
    <col min="1541" max="1542" width="2.5703125" style="483" customWidth="1"/>
    <col min="1543" max="1543" width="48" style="483" customWidth="1"/>
    <col min="1544" max="1545" width="18.7109375" style="483" customWidth="1"/>
    <col min="1546" max="1546" width="3" style="483" bestFit="1" customWidth="1"/>
    <col min="1547" max="1548" width="2.42578125" style="483" customWidth="1"/>
    <col min="1549" max="1549" width="51.28515625" style="483" customWidth="1"/>
    <col min="1550" max="1551" width="17.28515625" style="483" customWidth="1"/>
    <col min="1552" max="1552" width="2.7109375" style="483" customWidth="1"/>
    <col min="1553" max="1553" width="47.7109375" style="483" customWidth="1"/>
    <col min="1554" max="1556" width="9.5703125" style="483" customWidth="1"/>
    <col min="1557" max="1794" width="11.42578125" style="483"/>
    <col min="1795" max="1795" width="3.28515625" style="483" customWidth="1"/>
    <col min="1796" max="1796" width="3" style="483" bestFit="1" customWidth="1"/>
    <col min="1797" max="1798" width="2.5703125" style="483" customWidth="1"/>
    <col min="1799" max="1799" width="48" style="483" customWidth="1"/>
    <col min="1800" max="1801" width="18.7109375" style="483" customWidth="1"/>
    <col min="1802" max="1802" width="3" style="483" bestFit="1" customWidth="1"/>
    <col min="1803" max="1804" width="2.42578125" style="483" customWidth="1"/>
    <col min="1805" max="1805" width="51.28515625" style="483" customWidth="1"/>
    <col min="1806" max="1807" width="17.28515625" style="483" customWidth="1"/>
    <col min="1808" max="1808" width="2.7109375" style="483" customWidth="1"/>
    <col min="1809" max="1809" width="47.7109375" style="483" customWidth="1"/>
    <col min="1810" max="1812" width="9.5703125" style="483" customWidth="1"/>
    <col min="1813" max="2050" width="11.42578125" style="483"/>
    <col min="2051" max="2051" width="3.28515625" style="483" customWidth="1"/>
    <col min="2052" max="2052" width="3" style="483" bestFit="1" customWidth="1"/>
    <col min="2053" max="2054" width="2.5703125" style="483" customWidth="1"/>
    <col min="2055" max="2055" width="48" style="483" customWidth="1"/>
    <col min="2056" max="2057" width="18.7109375" style="483" customWidth="1"/>
    <col min="2058" max="2058" width="3" style="483" bestFit="1" customWidth="1"/>
    <col min="2059" max="2060" width="2.42578125" style="483" customWidth="1"/>
    <col min="2061" max="2061" width="51.28515625" style="483" customWidth="1"/>
    <col min="2062" max="2063" width="17.28515625" style="483" customWidth="1"/>
    <col min="2064" max="2064" width="2.7109375" style="483" customWidth="1"/>
    <col min="2065" max="2065" width="47.7109375" style="483" customWidth="1"/>
    <col min="2066" max="2068" width="9.5703125" style="483" customWidth="1"/>
    <col min="2069" max="2306" width="11.42578125" style="483"/>
    <col min="2307" max="2307" width="3.28515625" style="483" customWidth="1"/>
    <col min="2308" max="2308" width="3" style="483" bestFit="1" customWidth="1"/>
    <col min="2309" max="2310" width="2.5703125" style="483" customWidth="1"/>
    <col min="2311" max="2311" width="48" style="483" customWidth="1"/>
    <col min="2312" max="2313" width="18.7109375" style="483" customWidth="1"/>
    <col min="2314" max="2314" width="3" style="483" bestFit="1" customWidth="1"/>
    <col min="2315" max="2316" width="2.42578125" style="483" customWidth="1"/>
    <col min="2317" max="2317" width="51.28515625" style="483" customWidth="1"/>
    <col min="2318" max="2319" width="17.28515625" style="483" customWidth="1"/>
    <col min="2320" max="2320" width="2.7109375" style="483" customWidth="1"/>
    <col min="2321" max="2321" width="47.7109375" style="483" customWidth="1"/>
    <col min="2322" max="2324" width="9.5703125" style="483" customWidth="1"/>
    <col min="2325" max="2562" width="11.42578125" style="483"/>
    <col min="2563" max="2563" width="3.28515625" style="483" customWidth="1"/>
    <col min="2564" max="2564" width="3" style="483" bestFit="1" customWidth="1"/>
    <col min="2565" max="2566" width="2.5703125" style="483" customWidth="1"/>
    <col min="2567" max="2567" width="48" style="483" customWidth="1"/>
    <col min="2568" max="2569" width="18.7109375" style="483" customWidth="1"/>
    <col min="2570" max="2570" width="3" style="483" bestFit="1" customWidth="1"/>
    <col min="2571" max="2572" width="2.42578125" style="483" customWidth="1"/>
    <col min="2573" max="2573" width="51.28515625" style="483" customWidth="1"/>
    <col min="2574" max="2575" width="17.28515625" style="483" customWidth="1"/>
    <col min="2576" max="2576" width="2.7109375" style="483" customWidth="1"/>
    <col min="2577" max="2577" width="47.7109375" style="483" customWidth="1"/>
    <col min="2578" max="2580" width="9.5703125" style="483" customWidth="1"/>
    <col min="2581" max="2818" width="11.42578125" style="483"/>
    <col min="2819" max="2819" width="3.28515625" style="483" customWidth="1"/>
    <col min="2820" max="2820" width="3" style="483" bestFit="1" customWidth="1"/>
    <col min="2821" max="2822" width="2.5703125" style="483" customWidth="1"/>
    <col min="2823" max="2823" width="48" style="483" customWidth="1"/>
    <col min="2824" max="2825" width="18.7109375" style="483" customWidth="1"/>
    <col min="2826" max="2826" width="3" style="483" bestFit="1" customWidth="1"/>
    <col min="2827" max="2828" width="2.42578125" style="483" customWidth="1"/>
    <col min="2829" max="2829" width="51.28515625" style="483" customWidth="1"/>
    <col min="2830" max="2831" width="17.28515625" style="483" customWidth="1"/>
    <col min="2832" max="2832" width="2.7109375" style="483" customWidth="1"/>
    <col min="2833" max="2833" width="47.7109375" style="483" customWidth="1"/>
    <col min="2834" max="2836" width="9.5703125" style="483" customWidth="1"/>
    <col min="2837" max="3074" width="11.42578125" style="483"/>
    <col min="3075" max="3075" width="3.28515625" style="483" customWidth="1"/>
    <col min="3076" max="3076" width="3" style="483" bestFit="1" customWidth="1"/>
    <col min="3077" max="3078" width="2.5703125" style="483" customWidth="1"/>
    <col min="3079" max="3079" width="48" style="483" customWidth="1"/>
    <col min="3080" max="3081" width="18.7109375" style="483" customWidth="1"/>
    <col min="3082" max="3082" width="3" style="483" bestFit="1" customWidth="1"/>
    <col min="3083" max="3084" width="2.42578125" style="483" customWidth="1"/>
    <col min="3085" max="3085" width="51.28515625" style="483" customWidth="1"/>
    <col min="3086" max="3087" width="17.28515625" style="483" customWidth="1"/>
    <col min="3088" max="3088" width="2.7109375" style="483" customWidth="1"/>
    <col min="3089" max="3089" width="47.7109375" style="483" customWidth="1"/>
    <col min="3090" max="3092" width="9.5703125" style="483" customWidth="1"/>
    <col min="3093" max="3330" width="11.42578125" style="483"/>
    <col min="3331" max="3331" width="3.28515625" style="483" customWidth="1"/>
    <col min="3332" max="3332" width="3" style="483" bestFit="1" customWidth="1"/>
    <col min="3333" max="3334" width="2.5703125" style="483" customWidth="1"/>
    <col min="3335" max="3335" width="48" style="483" customWidth="1"/>
    <col min="3336" max="3337" width="18.7109375" style="483" customWidth="1"/>
    <col min="3338" max="3338" width="3" style="483" bestFit="1" customWidth="1"/>
    <col min="3339" max="3340" width="2.42578125" style="483" customWidth="1"/>
    <col min="3341" max="3341" width="51.28515625" style="483" customWidth="1"/>
    <col min="3342" max="3343" width="17.28515625" style="483" customWidth="1"/>
    <col min="3344" max="3344" width="2.7109375" style="483" customWidth="1"/>
    <col min="3345" max="3345" width="47.7109375" style="483" customWidth="1"/>
    <col min="3346" max="3348" width="9.5703125" style="483" customWidth="1"/>
    <col min="3349" max="3586" width="11.42578125" style="483"/>
    <col min="3587" max="3587" width="3.28515625" style="483" customWidth="1"/>
    <col min="3588" max="3588" width="3" style="483" bestFit="1" customWidth="1"/>
    <col min="3589" max="3590" width="2.5703125" style="483" customWidth="1"/>
    <col min="3591" max="3591" width="48" style="483" customWidth="1"/>
    <col min="3592" max="3593" width="18.7109375" style="483" customWidth="1"/>
    <col min="3594" max="3594" width="3" style="483" bestFit="1" customWidth="1"/>
    <col min="3595" max="3596" width="2.42578125" style="483" customWidth="1"/>
    <col min="3597" max="3597" width="51.28515625" style="483" customWidth="1"/>
    <col min="3598" max="3599" width="17.28515625" style="483" customWidth="1"/>
    <col min="3600" max="3600" width="2.7109375" style="483" customWidth="1"/>
    <col min="3601" max="3601" width="47.7109375" style="483" customWidth="1"/>
    <col min="3602" max="3604" width="9.5703125" style="483" customWidth="1"/>
    <col min="3605" max="3842" width="11.42578125" style="483"/>
    <col min="3843" max="3843" width="3.28515625" style="483" customWidth="1"/>
    <col min="3844" max="3844" width="3" style="483" bestFit="1" customWidth="1"/>
    <col min="3845" max="3846" width="2.5703125" style="483" customWidth="1"/>
    <col min="3847" max="3847" width="48" style="483" customWidth="1"/>
    <col min="3848" max="3849" width="18.7109375" style="483" customWidth="1"/>
    <col min="3850" max="3850" width="3" style="483" bestFit="1" customWidth="1"/>
    <col min="3851" max="3852" width="2.42578125" style="483" customWidth="1"/>
    <col min="3853" max="3853" width="51.28515625" style="483" customWidth="1"/>
    <col min="3854" max="3855" width="17.28515625" style="483" customWidth="1"/>
    <col min="3856" max="3856" width="2.7109375" style="483" customWidth="1"/>
    <col min="3857" max="3857" width="47.7109375" style="483" customWidth="1"/>
    <col min="3858" max="3860" width="9.5703125" style="483" customWidth="1"/>
    <col min="3861" max="4098" width="11.42578125" style="483"/>
    <col min="4099" max="4099" width="3.28515625" style="483" customWidth="1"/>
    <col min="4100" max="4100" width="3" style="483" bestFit="1" customWidth="1"/>
    <col min="4101" max="4102" width="2.5703125" style="483" customWidth="1"/>
    <col min="4103" max="4103" width="48" style="483" customWidth="1"/>
    <col min="4104" max="4105" width="18.7109375" style="483" customWidth="1"/>
    <col min="4106" max="4106" width="3" style="483" bestFit="1" customWidth="1"/>
    <col min="4107" max="4108" width="2.42578125" style="483" customWidth="1"/>
    <col min="4109" max="4109" width="51.28515625" style="483" customWidth="1"/>
    <col min="4110" max="4111" width="17.28515625" style="483" customWidth="1"/>
    <col min="4112" max="4112" width="2.7109375" style="483" customWidth="1"/>
    <col min="4113" max="4113" width="47.7109375" style="483" customWidth="1"/>
    <col min="4114" max="4116" width="9.5703125" style="483" customWidth="1"/>
    <col min="4117" max="4354" width="11.42578125" style="483"/>
    <col min="4355" max="4355" width="3.28515625" style="483" customWidth="1"/>
    <col min="4356" max="4356" width="3" style="483" bestFit="1" customWidth="1"/>
    <col min="4357" max="4358" width="2.5703125" style="483" customWidth="1"/>
    <col min="4359" max="4359" width="48" style="483" customWidth="1"/>
    <col min="4360" max="4361" width="18.7109375" style="483" customWidth="1"/>
    <col min="4362" max="4362" width="3" style="483" bestFit="1" customWidth="1"/>
    <col min="4363" max="4364" width="2.42578125" style="483" customWidth="1"/>
    <col min="4365" max="4365" width="51.28515625" style="483" customWidth="1"/>
    <col min="4366" max="4367" width="17.28515625" style="483" customWidth="1"/>
    <col min="4368" max="4368" width="2.7109375" style="483" customWidth="1"/>
    <col min="4369" max="4369" width="47.7109375" style="483" customWidth="1"/>
    <col min="4370" max="4372" width="9.5703125" style="483" customWidth="1"/>
    <col min="4373" max="4610" width="11.42578125" style="483"/>
    <col min="4611" max="4611" width="3.28515625" style="483" customWidth="1"/>
    <col min="4612" max="4612" width="3" style="483" bestFit="1" customWidth="1"/>
    <col min="4613" max="4614" width="2.5703125" style="483" customWidth="1"/>
    <col min="4615" max="4615" width="48" style="483" customWidth="1"/>
    <col min="4616" max="4617" width="18.7109375" style="483" customWidth="1"/>
    <col min="4618" max="4618" width="3" style="483" bestFit="1" customWidth="1"/>
    <col min="4619" max="4620" width="2.42578125" style="483" customWidth="1"/>
    <col min="4621" max="4621" width="51.28515625" style="483" customWidth="1"/>
    <col min="4622" max="4623" width="17.28515625" style="483" customWidth="1"/>
    <col min="4624" max="4624" width="2.7109375" style="483" customWidth="1"/>
    <col min="4625" max="4625" width="47.7109375" style="483" customWidth="1"/>
    <col min="4626" max="4628" width="9.5703125" style="483" customWidth="1"/>
    <col min="4629" max="4866" width="11.42578125" style="483"/>
    <col min="4867" max="4867" width="3.28515625" style="483" customWidth="1"/>
    <col min="4868" max="4868" width="3" style="483" bestFit="1" customWidth="1"/>
    <col min="4869" max="4870" width="2.5703125" style="483" customWidth="1"/>
    <col min="4871" max="4871" width="48" style="483" customWidth="1"/>
    <col min="4872" max="4873" width="18.7109375" style="483" customWidth="1"/>
    <col min="4874" max="4874" width="3" style="483" bestFit="1" customWidth="1"/>
    <col min="4875" max="4876" width="2.42578125" style="483" customWidth="1"/>
    <col min="4877" max="4877" width="51.28515625" style="483" customWidth="1"/>
    <col min="4878" max="4879" width="17.28515625" style="483" customWidth="1"/>
    <col min="4880" max="4880" width="2.7109375" style="483" customWidth="1"/>
    <col min="4881" max="4881" width="47.7109375" style="483" customWidth="1"/>
    <col min="4882" max="4884" width="9.5703125" style="483" customWidth="1"/>
    <col min="4885" max="5122" width="11.42578125" style="483"/>
    <col min="5123" max="5123" width="3.28515625" style="483" customWidth="1"/>
    <col min="5124" max="5124" width="3" style="483" bestFit="1" customWidth="1"/>
    <col min="5125" max="5126" width="2.5703125" style="483" customWidth="1"/>
    <col min="5127" max="5127" width="48" style="483" customWidth="1"/>
    <col min="5128" max="5129" width="18.7109375" style="483" customWidth="1"/>
    <col min="5130" max="5130" width="3" style="483" bestFit="1" customWidth="1"/>
    <col min="5131" max="5132" width="2.42578125" style="483" customWidth="1"/>
    <col min="5133" max="5133" width="51.28515625" style="483" customWidth="1"/>
    <col min="5134" max="5135" width="17.28515625" style="483" customWidth="1"/>
    <col min="5136" max="5136" width="2.7109375" style="483" customWidth="1"/>
    <col min="5137" max="5137" width="47.7109375" style="483" customWidth="1"/>
    <col min="5138" max="5140" width="9.5703125" style="483" customWidth="1"/>
    <col min="5141" max="5378" width="11.42578125" style="483"/>
    <col min="5379" max="5379" width="3.28515625" style="483" customWidth="1"/>
    <col min="5380" max="5380" width="3" style="483" bestFit="1" customWidth="1"/>
    <col min="5381" max="5382" width="2.5703125" style="483" customWidth="1"/>
    <col min="5383" max="5383" width="48" style="483" customWidth="1"/>
    <col min="5384" max="5385" width="18.7109375" style="483" customWidth="1"/>
    <col min="5386" max="5386" width="3" style="483" bestFit="1" customWidth="1"/>
    <col min="5387" max="5388" width="2.42578125" style="483" customWidth="1"/>
    <col min="5389" max="5389" width="51.28515625" style="483" customWidth="1"/>
    <col min="5390" max="5391" width="17.28515625" style="483" customWidth="1"/>
    <col min="5392" max="5392" width="2.7109375" style="483" customWidth="1"/>
    <col min="5393" max="5393" width="47.7109375" style="483" customWidth="1"/>
    <col min="5394" max="5396" width="9.5703125" style="483" customWidth="1"/>
    <col min="5397" max="5634" width="11.42578125" style="483"/>
    <col min="5635" max="5635" width="3.28515625" style="483" customWidth="1"/>
    <col min="5636" max="5636" width="3" style="483" bestFit="1" customWidth="1"/>
    <col min="5637" max="5638" width="2.5703125" style="483" customWidth="1"/>
    <col min="5639" max="5639" width="48" style="483" customWidth="1"/>
    <col min="5640" max="5641" width="18.7109375" style="483" customWidth="1"/>
    <col min="5642" max="5642" width="3" style="483" bestFit="1" customWidth="1"/>
    <col min="5643" max="5644" width="2.42578125" style="483" customWidth="1"/>
    <col min="5645" max="5645" width="51.28515625" style="483" customWidth="1"/>
    <col min="5646" max="5647" width="17.28515625" style="483" customWidth="1"/>
    <col min="5648" max="5648" width="2.7109375" style="483" customWidth="1"/>
    <col min="5649" max="5649" width="47.7109375" style="483" customWidth="1"/>
    <col min="5650" max="5652" width="9.5703125" style="483" customWidth="1"/>
    <col min="5653" max="5890" width="11.42578125" style="483"/>
    <col min="5891" max="5891" width="3.28515625" style="483" customWidth="1"/>
    <col min="5892" max="5892" width="3" style="483" bestFit="1" customWidth="1"/>
    <col min="5893" max="5894" width="2.5703125" style="483" customWidth="1"/>
    <col min="5895" max="5895" width="48" style="483" customWidth="1"/>
    <col min="5896" max="5897" width="18.7109375" style="483" customWidth="1"/>
    <col min="5898" max="5898" width="3" style="483" bestFit="1" customWidth="1"/>
    <col min="5899" max="5900" width="2.42578125" style="483" customWidth="1"/>
    <col min="5901" max="5901" width="51.28515625" style="483" customWidth="1"/>
    <col min="5902" max="5903" width="17.28515625" style="483" customWidth="1"/>
    <col min="5904" max="5904" width="2.7109375" style="483" customWidth="1"/>
    <col min="5905" max="5905" width="47.7109375" style="483" customWidth="1"/>
    <col min="5906" max="5908" width="9.5703125" style="483" customWidth="1"/>
    <col min="5909" max="6146" width="11.42578125" style="483"/>
    <col min="6147" max="6147" width="3.28515625" style="483" customWidth="1"/>
    <col min="6148" max="6148" width="3" style="483" bestFit="1" customWidth="1"/>
    <col min="6149" max="6150" width="2.5703125" style="483" customWidth="1"/>
    <col min="6151" max="6151" width="48" style="483" customWidth="1"/>
    <col min="6152" max="6153" width="18.7109375" style="483" customWidth="1"/>
    <col min="6154" max="6154" width="3" style="483" bestFit="1" customWidth="1"/>
    <col min="6155" max="6156" width="2.42578125" style="483" customWidth="1"/>
    <col min="6157" max="6157" width="51.28515625" style="483" customWidth="1"/>
    <col min="6158" max="6159" width="17.28515625" style="483" customWidth="1"/>
    <col min="6160" max="6160" width="2.7109375" style="483" customWidth="1"/>
    <col min="6161" max="6161" width="47.7109375" style="483" customWidth="1"/>
    <col min="6162" max="6164" width="9.5703125" style="483" customWidth="1"/>
    <col min="6165" max="6402" width="11.42578125" style="483"/>
    <col min="6403" max="6403" width="3.28515625" style="483" customWidth="1"/>
    <col min="6404" max="6404" width="3" style="483" bestFit="1" customWidth="1"/>
    <col min="6405" max="6406" width="2.5703125" style="483" customWidth="1"/>
    <col min="6407" max="6407" width="48" style="483" customWidth="1"/>
    <col min="6408" max="6409" width="18.7109375" style="483" customWidth="1"/>
    <col min="6410" max="6410" width="3" style="483" bestFit="1" customWidth="1"/>
    <col min="6411" max="6412" width="2.42578125" style="483" customWidth="1"/>
    <col min="6413" max="6413" width="51.28515625" style="483" customWidth="1"/>
    <col min="6414" max="6415" width="17.28515625" style="483" customWidth="1"/>
    <col min="6416" max="6416" width="2.7109375" style="483" customWidth="1"/>
    <col min="6417" max="6417" width="47.7109375" style="483" customWidth="1"/>
    <col min="6418" max="6420" width="9.5703125" style="483" customWidth="1"/>
    <col min="6421" max="6658" width="11.42578125" style="483"/>
    <col min="6659" max="6659" width="3.28515625" style="483" customWidth="1"/>
    <col min="6660" max="6660" width="3" style="483" bestFit="1" customWidth="1"/>
    <col min="6661" max="6662" width="2.5703125" style="483" customWidth="1"/>
    <col min="6663" max="6663" width="48" style="483" customWidth="1"/>
    <col min="6664" max="6665" width="18.7109375" style="483" customWidth="1"/>
    <col min="6666" max="6666" width="3" style="483" bestFit="1" customWidth="1"/>
    <col min="6667" max="6668" width="2.42578125" style="483" customWidth="1"/>
    <col min="6669" max="6669" width="51.28515625" style="483" customWidth="1"/>
    <col min="6670" max="6671" width="17.28515625" style="483" customWidth="1"/>
    <col min="6672" max="6672" width="2.7109375" style="483" customWidth="1"/>
    <col min="6673" max="6673" width="47.7109375" style="483" customWidth="1"/>
    <col min="6674" max="6676" width="9.5703125" style="483" customWidth="1"/>
    <col min="6677" max="6914" width="11.42578125" style="483"/>
    <col min="6915" max="6915" width="3.28515625" style="483" customWidth="1"/>
    <col min="6916" max="6916" width="3" style="483" bestFit="1" customWidth="1"/>
    <col min="6917" max="6918" width="2.5703125" style="483" customWidth="1"/>
    <col min="6919" max="6919" width="48" style="483" customWidth="1"/>
    <col min="6920" max="6921" width="18.7109375" style="483" customWidth="1"/>
    <col min="6922" max="6922" width="3" style="483" bestFit="1" customWidth="1"/>
    <col min="6923" max="6924" width="2.42578125" style="483" customWidth="1"/>
    <col min="6925" max="6925" width="51.28515625" style="483" customWidth="1"/>
    <col min="6926" max="6927" width="17.28515625" style="483" customWidth="1"/>
    <col min="6928" max="6928" width="2.7109375" style="483" customWidth="1"/>
    <col min="6929" max="6929" width="47.7109375" style="483" customWidth="1"/>
    <col min="6930" max="6932" width="9.5703125" style="483" customWidth="1"/>
    <col min="6933" max="7170" width="11.42578125" style="483"/>
    <col min="7171" max="7171" width="3.28515625" style="483" customWidth="1"/>
    <col min="7172" max="7172" width="3" style="483" bestFit="1" customWidth="1"/>
    <col min="7173" max="7174" width="2.5703125" style="483" customWidth="1"/>
    <col min="7175" max="7175" width="48" style="483" customWidth="1"/>
    <col min="7176" max="7177" width="18.7109375" style="483" customWidth="1"/>
    <col min="7178" max="7178" width="3" style="483" bestFit="1" customWidth="1"/>
    <col min="7179" max="7180" width="2.42578125" style="483" customWidth="1"/>
    <col min="7181" max="7181" width="51.28515625" style="483" customWidth="1"/>
    <col min="7182" max="7183" width="17.28515625" style="483" customWidth="1"/>
    <col min="7184" max="7184" width="2.7109375" style="483" customWidth="1"/>
    <col min="7185" max="7185" width="47.7109375" style="483" customWidth="1"/>
    <col min="7186" max="7188" width="9.5703125" style="483" customWidth="1"/>
    <col min="7189" max="7426" width="11.42578125" style="483"/>
    <col min="7427" max="7427" width="3.28515625" style="483" customWidth="1"/>
    <col min="7428" max="7428" width="3" style="483" bestFit="1" customWidth="1"/>
    <col min="7429" max="7430" width="2.5703125" style="483" customWidth="1"/>
    <col min="7431" max="7431" width="48" style="483" customWidth="1"/>
    <col min="7432" max="7433" width="18.7109375" style="483" customWidth="1"/>
    <col min="7434" max="7434" width="3" style="483" bestFit="1" customWidth="1"/>
    <col min="7435" max="7436" width="2.42578125" style="483" customWidth="1"/>
    <col min="7437" max="7437" width="51.28515625" style="483" customWidth="1"/>
    <col min="7438" max="7439" width="17.28515625" style="483" customWidth="1"/>
    <col min="7440" max="7440" width="2.7109375" style="483" customWidth="1"/>
    <col min="7441" max="7441" width="47.7109375" style="483" customWidth="1"/>
    <col min="7442" max="7444" width="9.5703125" style="483" customWidth="1"/>
    <col min="7445" max="7682" width="11.42578125" style="483"/>
    <col min="7683" max="7683" width="3.28515625" style="483" customWidth="1"/>
    <col min="7684" max="7684" width="3" style="483" bestFit="1" customWidth="1"/>
    <col min="7685" max="7686" width="2.5703125" style="483" customWidth="1"/>
    <col min="7687" max="7687" width="48" style="483" customWidth="1"/>
    <col min="7688" max="7689" width="18.7109375" style="483" customWidth="1"/>
    <col min="7690" max="7690" width="3" style="483" bestFit="1" customWidth="1"/>
    <col min="7691" max="7692" width="2.42578125" style="483" customWidth="1"/>
    <col min="7693" max="7693" width="51.28515625" style="483" customWidth="1"/>
    <col min="7694" max="7695" width="17.28515625" style="483" customWidth="1"/>
    <col min="7696" max="7696" width="2.7109375" style="483" customWidth="1"/>
    <col min="7697" max="7697" width="47.7109375" style="483" customWidth="1"/>
    <col min="7698" max="7700" width="9.5703125" style="483" customWidth="1"/>
    <col min="7701" max="7938" width="11.42578125" style="483"/>
    <col min="7939" max="7939" width="3.28515625" style="483" customWidth="1"/>
    <col min="7940" max="7940" width="3" style="483" bestFit="1" customWidth="1"/>
    <col min="7941" max="7942" width="2.5703125" style="483" customWidth="1"/>
    <col min="7943" max="7943" width="48" style="483" customWidth="1"/>
    <col min="7944" max="7945" width="18.7109375" style="483" customWidth="1"/>
    <col min="7946" max="7946" width="3" style="483" bestFit="1" customWidth="1"/>
    <col min="7947" max="7948" width="2.42578125" style="483" customWidth="1"/>
    <col min="7949" max="7949" width="51.28515625" style="483" customWidth="1"/>
    <col min="7950" max="7951" width="17.28515625" style="483" customWidth="1"/>
    <col min="7952" max="7952" width="2.7109375" style="483" customWidth="1"/>
    <col min="7953" max="7953" width="47.7109375" style="483" customWidth="1"/>
    <col min="7954" max="7956" width="9.5703125" style="483" customWidth="1"/>
    <col min="7957" max="8194" width="11.42578125" style="483"/>
    <col min="8195" max="8195" width="3.28515625" style="483" customWidth="1"/>
    <col min="8196" max="8196" width="3" style="483" bestFit="1" customWidth="1"/>
    <col min="8197" max="8198" width="2.5703125" style="483" customWidth="1"/>
    <col min="8199" max="8199" width="48" style="483" customWidth="1"/>
    <col min="8200" max="8201" width="18.7109375" style="483" customWidth="1"/>
    <col min="8202" max="8202" width="3" style="483" bestFit="1" customWidth="1"/>
    <col min="8203" max="8204" width="2.42578125" style="483" customWidth="1"/>
    <col min="8205" max="8205" width="51.28515625" style="483" customWidth="1"/>
    <col min="8206" max="8207" width="17.28515625" style="483" customWidth="1"/>
    <col min="8208" max="8208" width="2.7109375" style="483" customWidth="1"/>
    <col min="8209" max="8209" width="47.7109375" style="483" customWidth="1"/>
    <col min="8210" max="8212" width="9.5703125" style="483" customWidth="1"/>
    <col min="8213" max="8450" width="11.42578125" style="483"/>
    <col min="8451" max="8451" width="3.28515625" style="483" customWidth="1"/>
    <col min="8452" max="8452" width="3" style="483" bestFit="1" customWidth="1"/>
    <col min="8453" max="8454" width="2.5703125" style="483" customWidth="1"/>
    <col min="8455" max="8455" width="48" style="483" customWidth="1"/>
    <col min="8456" max="8457" width="18.7109375" style="483" customWidth="1"/>
    <col min="8458" max="8458" width="3" style="483" bestFit="1" customWidth="1"/>
    <col min="8459" max="8460" width="2.42578125" style="483" customWidth="1"/>
    <col min="8461" max="8461" width="51.28515625" style="483" customWidth="1"/>
    <col min="8462" max="8463" width="17.28515625" style="483" customWidth="1"/>
    <col min="8464" max="8464" width="2.7109375" style="483" customWidth="1"/>
    <col min="8465" max="8465" width="47.7109375" style="483" customWidth="1"/>
    <col min="8466" max="8468" width="9.5703125" style="483" customWidth="1"/>
    <col min="8469" max="8706" width="11.42578125" style="483"/>
    <col min="8707" max="8707" width="3.28515625" style="483" customWidth="1"/>
    <col min="8708" max="8708" width="3" style="483" bestFit="1" customWidth="1"/>
    <col min="8709" max="8710" width="2.5703125" style="483" customWidth="1"/>
    <col min="8711" max="8711" width="48" style="483" customWidth="1"/>
    <col min="8712" max="8713" width="18.7109375" style="483" customWidth="1"/>
    <col min="8714" max="8714" width="3" style="483" bestFit="1" customWidth="1"/>
    <col min="8715" max="8716" width="2.42578125" style="483" customWidth="1"/>
    <col min="8717" max="8717" width="51.28515625" style="483" customWidth="1"/>
    <col min="8718" max="8719" width="17.28515625" style="483" customWidth="1"/>
    <col min="8720" max="8720" width="2.7109375" style="483" customWidth="1"/>
    <col min="8721" max="8721" width="47.7109375" style="483" customWidth="1"/>
    <col min="8722" max="8724" width="9.5703125" style="483" customWidth="1"/>
    <col min="8725" max="8962" width="11.42578125" style="483"/>
    <col min="8963" max="8963" width="3.28515625" style="483" customWidth="1"/>
    <col min="8964" max="8964" width="3" style="483" bestFit="1" customWidth="1"/>
    <col min="8965" max="8966" width="2.5703125" style="483" customWidth="1"/>
    <col min="8967" max="8967" width="48" style="483" customWidth="1"/>
    <col min="8968" max="8969" width="18.7109375" style="483" customWidth="1"/>
    <col min="8970" max="8970" width="3" style="483" bestFit="1" customWidth="1"/>
    <col min="8971" max="8972" width="2.42578125" style="483" customWidth="1"/>
    <col min="8973" max="8973" width="51.28515625" style="483" customWidth="1"/>
    <col min="8974" max="8975" width="17.28515625" style="483" customWidth="1"/>
    <col min="8976" max="8976" width="2.7109375" style="483" customWidth="1"/>
    <col min="8977" max="8977" width="47.7109375" style="483" customWidth="1"/>
    <col min="8978" max="8980" width="9.5703125" style="483" customWidth="1"/>
    <col min="8981" max="9218" width="11.42578125" style="483"/>
    <col min="9219" max="9219" width="3.28515625" style="483" customWidth="1"/>
    <col min="9220" max="9220" width="3" style="483" bestFit="1" customWidth="1"/>
    <col min="9221" max="9222" width="2.5703125" style="483" customWidth="1"/>
    <col min="9223" max="9223" width="48" style="483" customWidth="1"/>
    <col min="9224" max="9225" width="18.7109375" style="483" customWidth="1"/>
    <col min="9226" max="9226" width="3" style="483" bestFit="1" customWidth="1"/>
    <col min="9227" max="9228" width="2.42578125" style="483" customWidth="1"/>
    <col min="9229" max="9229" width="51.28515625" style="483" customWidth="1"/>
    <col min="9230" max="9231" width="17.28515625" style="483" customWidth="1"/>
    <col min="9232" max="9232" width="2.7109375" style="483" customWidth="1"/>
    <col min="9233" max="9233" width="47.7109375" style="483" customWidth="1"/>
    <col min="9234" max="9236" width="9.5703125" style="483" customWidth="1"/>
    <col min="9237" max="9474" width="11.42578125" style="483"/>
    <col min="9475" max="9475" width="3.28515625" style="483" customWidth="1"/>
    <col min="9476" max="9476" width="3" style="483" bestFit="1" customWidth="1"/>
    <col min="9477" max="9478" width="2.5703125" style="483" customWidth="1"/>
    <col min="9479" max="9479" width="48" style="483" customWidth="1"/>
    <col min="9480" max="9481" width="18.7109375" style="483" customWidth="1"/>
    <col min="9482" max="9482" width="3" style="483" bestFit="1" customWidth="1"/>
    <col min="9483" max="9484" width="2.42578125" style="483" customWidth="1"/>
    <col min="9485" max="9485" width="51.28515625" style="483" customWidth="1"/>
    <col min="9486" max="9487" width="17.28515625" style="483" customWidth="1"/>
    <col min="9488" max="9488" width="2.7109375" style="483" customWidth="1"/>
    <col min="9489" max="9489" width="47.7109375" style="483" customWidth="1"/>
    <col min="9490" max="9492" width="9.5703125" style="483" customWidth="1"/>
    <col min="9493" max="9730" width="11.42578125" style="483"/>
    <col min="9731" max="9731" width="3.28515625" style="483" customWidth="1"/>
    <col min="9732" max="9732" width="3" style="483" bestFit="1" customWidth="1"/>
    <col min="9733" max="9734" width="2.5703125" style="483" customWidth="1"/>
    <col min="9735" max="9735" width="48" style="483" customWidth="1"/>
    <col min="9736" max="9737" width="18.7109375" style="483" customWidth="1"/>
    <col min="9738" max="9738" width="3" style="483" bestFit="1" customWidth="1"/>
    <col min="9739" max="9740" width="2.42578125" style="483" customWidth="1"/>
    <col min="9741" max="9741" width="51.28515625" style="483" customWidth="1"/>
    <col min="9742" max="9743" width="17.28515625" style="483" customWidth="1"/>
    <col min="9744" max="9744" width="2.7109375" style="483" customWidth="1"/>
    <col min="9745" max="9745" width="47.7109375" style="483" customWidth="1"/>
    <col min="9746" max="9748" width="9.5703125" style="483" customWidth="1"/>
    <col min="9749" max="9986" width="11.42578125" style="483"/>
    <col min="9987" max="9987" width="3.28515625" style="483" customWidth="1"/>
    <col min="9988" max="9988" width="3" style="483" bestFit="1" customWidth="1"/>
    <col min="9989" max="9990" width="2.5703125" style="483" customWidth="1"/>
    <col min="9991" max="9991" width="48" style="483" customWidth="1"/>
    <col min="9992" max="9993" width="18.7109375" style="483" customWidth="1"/>
    <col min="9994" max="9994" width="3" style="483" bestFit="1" customWidth="1"/>
    <col min="9995" max="9996" width="2.42578125" style="483" customWidth="1"/>
    <col min="9997" max="9997" width="51.28515625" style="483" customWidth="1"/>
    <col min="9998" max="9999" width="17.28515625" style="483" customWidth="1"/>
    <col min="10000" max="10000" width="2.7109375" style="483" customWidth="1"/>
    <col min="10001" max="10001" width="47.7109375" style="483" customWidth="1"/>
    <col min="10002" max="10004" width="9.5703125" style="483" customWidth="1"/>
    <col min="10005" max="10242" width="11.42578125" style="483"/>
    <col min="10243" max="10243" width="3.28515625" style="483" customWidth="1"/>
    <col min="10244" max="10244" width="3" style="483" bestFit="1" customWidth="1"/>
    <col min="10245" max="10246" width="2.5703125" style="483" customWidth="1"/>
    <col min="10247" max="10247" width="48" style="483" customWidth="1"/>
    <col min="10248" max="10249" width="18.7109375" style="483" customWidth="1"/>
    <col min="10250" max="10250" width="3" style="483" bestFit="1" customWidth="1"/>
    <col min="10251" max="10252" width="2.42578125" style="483" customWidth="1"/>
    <col min="10253" max="10253" width="51.28515625" style="483" customWidth="1"/>
    <col min="10254" max="10255" width="17.28515625" style="483" customWidth="1"/>
    <col min="10256" max="10256" width="2.7109375" style="483" customWidth="1"/>
    <col min="10257" max="10257" width="47.7109375" style="483" customWidth="1"/>
    <col min="10258" max="10260" width="9.5703125" style="483" customWidth="1"/>
    <col min="10261" max="10498" width="11.42578125" style="483"/>
    <col min="10499" max="10499" width="3.28515625" style="483" customWidth="1"/>
    <col min="10500" max="10500" width="3" style="483" bestFit="1" customWidth="1"/>
    <col min="10501" max="10502" width="2.5703125" style="483" customWidth="1"/>
    <col min="10503" max="10503" width="48" style="483" customWidth="1"/>
    <col min="10504" max="10505" width="18.7109375" style="483" customWidth="1"/>
    <col min="10506" max="10506" width="3" style="483" bestFit="1" customWidth="1"/>
    <col min="10507" max="10508" width="2.42578125" style="483" customWidth="1"/>
    <col min="10509" max="10509" width="51.28515625" style="483" customWidth="1"/>
    <col min="10510" max="10511" width="17.28515625" style="483" customWidth="1"/>
    <col min="10512" max="10512" width="2.7109375" style="483" customWidth="1"/>
    <col min="10513" max="10513" width="47.7109375" style="483" customWidth="1"/>
    <col min="10514" max="10516" width="9.5703125" style="483" customWidth="1"/>
    <col min="10517" max="10754" width="11.42578125" style="483"/>
    <col min="10755" max="10755" width="3.28515625" style="483" customWidth="1"/>
    <col min="10756" max="10756" width="3" style="483" bestFit="1" customWidth="1"/>
    <col min="10757" max="10758" width="2.5703125" style="483" customWidth="1"/>
    <col min="10759" max="10759" width="48" style="483" customWidth="1"/>
    <col min="10760" max="10761" width="18.7109375" style="483" customWidth="1"/>
    <col min="10762" max="10762" width="3" style="483" bestFit="1" customWidth="1"/>
    <col min="10763" max="10764" width="2.42578125" style="483" customWidth="1"/>
    <col min="10765" max="10765" width="51.28515625" style="483" customWidth="1"/>
    <col min="10766" max="10767" width="17.28515625" style="483" customWidth="1"/>
    <col min="10768" max="10768" width="2.7109375" style="483" customWidth="1"/>
    <col min="10769" max="10769" width="47.7109375" style="483" customWidth="1"/>
    <col min="10770" max="10772" width="9.5703125" style="483" customWidth="1"/>
    <col min="10773" max="11010" width="11.42578125" style="483"/>
    <col min="11011" max="11011" width="3.28515625" style="483" customWidth="1"/>
    <col min="11012" max="11012" width="3" style="483" bestFit="1" customWidth="1"/>
    <col min="11013" max="11014" width="2.5703125" style="483" customWidth="1"/>
    <col min="11015" max="11015" width="48" style="483" customWidth="1"/>
    <col min="11016" max="11017" width="18.7109375" style="483" customWidth="1"/>
    <col min="11018" max="11018" width="3" style="483" bestFit="1" customWidth="1"/>
    <col min="11019" max="11020" width="2.42578125" style="483" customWidth="1"/>
    <col min="11021" max="11021" width="51.28515625" style="483" customWidth="1"/>
    <col min="11022" max="11023" width="17.28515625" style="483" customWidth="1"/>
    <col min="11024" max="11024" width="2.7109375" style="483" customWidth="1"/>
    <col min="11025" max="11025" width="47.7109375" style="483" customWidth="1"/>
    <col min="11026" max="11028" width="9.5703125" style="483" customWidth="1"/>
    <col min="11029" max="11266" width="11.42578125" style="483"/>
    <col min="11267" max="11267" width="3.28515625" style="483" customWidth="1"/>
    <col min="11268" max="11268" width="3" style="483" bestFit="1" customWidth="1"/>
    <col min="11269" max="11270" width="2.5703125" style="483" customWidth="1"/>
    <col min="11271" max="11271" width="48" style="483" customWidth="1"/>
    <col min="11272" max="11273" width="18.7109375" style="483" customWidth="1"/>
    <col min="11274" max="11274" width="3" style="483" bestFit="1" customWidth="1"/>
    <col min="11275" max="11276" width="2.42578125" style="483" customWidth="1"/>
    <col min="11277" max="11277" width="51.28515625" style="483" customWidth="1"/>
    <col min="11278" max="11279" width="17.28515625" style="483" customWidth="1"/>
    <col min="11280" max="11280" width="2.7109375" style="483" customWidth="1"/>
    <col min="11281" max="11281" width="47.7109375" style="483" customWidth="1"/>
    <col min="11282" max="11284" width="9.5703125" style="483" customWidth="1"/>
    <col min="11285" max="11522" width="11.42578125" style="483"/>
    <col min="11523" max="11523" width="3.28515625" style="483" customWidth="1"/>
    <col min="11524" max="11524" width="3" style="483" bestFit="1" customWidth="1"/>
    <col min="11525" max="11526" width="2.5703125" style="483" customWidth="1"/>
    <col min="11527" max="11527" width="48" style="483" customWidth="1"/>
    <col min="11528" max="11529" width="18.7109375" style="483" customWidth="1"/>
    <col min="11530" max="11530" width="3" style="483" bestFit="1" customWidth="1"/>
    <col min="11531" max="11532" width="2.42578125" style="483" customWidth="1"/>
    <col min="11533" max="11533" width="51.28515625" style="483" customWidth="1"/>
    <col min="11534" max="11535" width="17.28515625" style="483" customWidth="1"/>
    <col min="11536" max="11536" width="2.7109375" style="483" customWidth="1"/>
    <col min="11537" max="11537" width="47.7109375" style="483" customWidth="1"/>
    <col min="11538" max="11540" width="9.5703125" style="483" customWidth="1"/>
    <col min="11541" max="11778" width="11.42578125" style="483"/>
    <col min="11779" max="11779" width="3.28515625" style="483" customWidth="1"/>
    <col min="11780" max="11780" width="3" style="483" bestFit="1" customWidth="1"/>
    <col min="11781" max="11782" width="2.5703125" style="483" customWidth="1"/>
    <col min="11783" max="11783" width="48" style="483" customWidth="1"/>
    <col min="11784" max="11785" width="18.7109375" style="483" customWidth="1"/>
    <col min="11786" max="11786" width="3" style="483" bestFit="1" customWidth="1"/>
    <col min="11787" max="11788" width="2.42578125" style="483" customWidth="1"/>
    <col min="11789" max="11789" width="51.28515625" style="483" customWidth="1"/>
    <col min="11790" max="11791" width="17.28515625" style="483" customWidth="1"/>
    <col min="11792" max="11792" width="2.7109375" style="483" customWidth="1"/>
    <col min="11793" max="11793" width="47.7109375" style="483" customWidth="1"/>
    <col min="11794" max="11796" width="9.5703125" style="483" customWidth="1"/>
    <col min="11797" max="12034" width="11.42578125" style="483"/>
    <col min="12035" max="12035" width="3.28515625" style="483" customWidth="1"/>
    <col min="12036" max="12036" width="3" style="483" bestFit="1" customWidth="1"/>
    <col min="12037" max="12038" width="2.5703125" style="483" customWidth="1"/>
    <col min="12039" max="12039" width="48" style="483" customWidth="1"/>
    <col min="12040" max="12041" width="18.7109375" style="483" customWidth="1"/>
    <col min="12042" max="12042" width="3" style="483" bestFit="1" customWidth="1"/>
    <col min="12043" max="12044" width="2.42578125" style="483" customWidth="1"/>
    <col min="12045" max="12045" width="51.28515625" style="483" customWidth="1"/>
    <col min="12046" max="12047" width="17.28515625" style="483" customWidth="1"/>
    <col min="12048" max="12048" width="2.7109375" style="483" customWidth="1"/>
    <col min="12049" max="12049" width="47.7109375" style="483" customWidth="1"/>
    <col min="12050" max="12052" width="9.5703125" style="483" customWidth="1"/>
    <col min="12053" max="12290" width="11.42578125" style="483"/>
    <col min="12291" max="12291" width="3.28515625" style="483" customWidth="1"/>
    <col min="12292" max="12292" width="3" style="483" bestFit="1" customWidth="1"/>
    <col min="12293" max="12294" width="2.5703125" style="483" customWidth="1"/>
    <col min="12295" max="12295" width="48" style="483" customWidth="1"/>
    <col min="12296" max="12297" width="18.7109375" style="483" customWidth="1"/>
    <col min="12298" max="12298" width="3" style="483" bestFit="1" customWidth="1"/>
    <col min="12299" max="12300" width="2.42578125" style="483" customWidth="1"/>
    <col min="12301" max="12301" width="51.28515625" style="483" customWidth="1"/>
    <col min="12302" max="12303" width="17.28515625" style="483" customWidth="1"/>
    <col min="12304" max="12304" width="2.7109375" style="483" customWidth="1"/>
    <col min="12305" max="12305" width="47.7109375" style="483" customWidth="1"/>
    <col min="12306" max="12308" width="9.5703125" style="483" customWidth="1"/>
    <col min="12309" max="12546" width="11.42578125" style="483"/>
    <col min="12547" max="12547" width="3.28515625" style="483" customWidth="1"/>
    <col min="12548" max="12548" width="3" style="483" bestFit="1" customWidth="1"/>
    <col min="12549" max="12550" width="2.5703125" style="483" customWidth="1"/>
    <col min="12551" max="12551" width="48" style="483" customWidth="1"/>
    <col min="12552" max="12553" width="18.7109375" style="483" customWidth="1"/>
    <col min="12554" max="12554" width="3" style="483" bestFit="1" customWidth="1"/>
    <col min="12555" max="12556" width="2.42578125" style="483" customWidth="1"/>
    <col min="12557" max="12557" width="51.28515625" style="483" customWidth="1"/>
    <col min="12558" max="12559" width="17.28515625" style="483" customWidth="1"/>
    <col min="12560" max="12560" width="2.7109375" style="483" customWidth="1"/>
    <col min="12561" max="12561" width="47.7109375" style="483" customWidth="1"/>
    <col min="12562" max="12564" width="9.5703125" style="483" customWidth="1"/>
    <col min="12565" max="12802" width="11.42578125" style="483"/>
    <col min="12803" max="12803" width="3.28515625" style="483" customWidth="1"/>
    <col min="12804" max="12804" width="3" style="483" bestFit="1" customWidth="1"/>
    <col min="12805" max="12806" width="2.5703125" style="483" customWidth="1"/>
    <col min="12807" max="12807" width="48" style="483" customWidth="1"/>
    <col min="12808" max="12809" width="18.7109375" style="483" customWidth="1"/>
    <col min="12810" max="12810" width="3" style="483" bestFit="1" customWidth="1"/>
    <col min="12811" max="12812" width="2.42578125" style="483" customWidth="1"/>
    <col min="12813" max="12813" width="51.28515625" style="483" customWidth="1"/>
    <col min="12814" max="12815" width="17.28515625" style="483" customWidth="1"/>
    <col min="12816" max="12816" width="2.7109375" style="483" customWidth="1"/>
    <col min="12817" max="12817" width="47.7109375" style="483" customWidth="1"/>
    <col min="12818" max="12820" width="9.5703125" style="483" customWidth="1"/>
    <col min="12821" max="13058" width="11.42578125" style="483"/>
    <col min="13059" max="13059" width="3.28515625" style="483" customWidth="1"/>
    <col min="13060" max="13060" width="3" style="483" bestFit="1" customWidth="1"/>
    <col min="13061" max="13062" width="2.5703125" style="483" customWidth="1"/>
    <col min="13063" max="13063" width="48" style="483" customWidth="1"/>
    <col min="13064" max="13065" width="18.7109375" style="483" customWidth="1"/>
    <col min="13066" max="13066" width="3" style="483" bestFit="1" customWidth="1"/>
    <col min="13067" max="13068" width="2.42578125" style="483" customWidth="1"/>
    <col min="13069" max="13069" width="51.28515625" style="483" customWidth="1"/>
    <col min="13070" max="13071" width="17.28515625" style="483" customWidth="1"/>
    <col min="13072" max="13072" width="2.7109375" style="483" customWidth="1"/>
    <col min="13073" max="13073" width="47.7109375" style="483" customWidth="1"/>
    <col min="13074" max="13076" width="9.5703125" style="483" customWidth="1"/>
    <col min="13077" max="13314" width="11.42578125" style="483"/>
    <col min="13315" max="13315" width="3.28515625" style="483" customWidth="1"/>
    <col min="13316" max="13316" width="3" style="483" bestFit="1" customWidth="1"/>
    <col min="13317" max="13318" width="2.5703125" style="483" customWidth="1"/>
    <col min="13319" max="13319" width="48" style="483" customWidth="1"/>
    <col min="13320" max="13321" width="18.7109375" style="483" customWidth="1"/>
    <col min="13322" max="13322" width="3" style="483" bestFit="1" customWidth="1"/>
    <col min="13323" max="13324" width="2.42578125" style="483" customWidth="1"/>
    <col min="13325" max="13325" width="51.28515625" style="483" customWidth="1"/>
    <col min="13326" max="13327" width="17.28515625" style="483" customWidth="1"/>
    <col min="13328" max="13328" width="2.7109375" style="483" customWidth="1"/>
    <col min="13329" max="13329" width="47.7109375" style="483" customWidth="1"/>
    <col min="13330" max="13332" width="9.5703125" style="483" customWidth="1"/>
    <col min="13333" max="13570" width="11.42578125" style="483"/>
    <col min="13571" max="13571" width="3.28515625" style="483" customWidth="1"/>
    <col min="13572" max="13572" width="3" style="483" bestFit="1" customWidth="1"/>
    <col min="13573" max="13574" width="2.5703125" style="483" customWidth="1"/>
    <col min="13575" max="13575" width="48" style="483" customWidth="1"/>
    <col min="13576" max="13577" width="18.7109375" style="483" customWidth="1"/>
    <col min="13578" max="13578" width="3" style="483" bestFit="1" customWidth="1"/>
    <col min="13579" max="13580" width="2.42578125" style="483" customWidth="1"/>
    <col min="13581" max="13581" width="51.28515625" style="483" customWidth="1"/>
    <col min="13582" max="13583" width="17.28515625" style="483" customWidth="1"/>
    <col min="13584" max="13584" width="2.7109375" style="483" customWidth="1"/>
    <col min="13585" max="13585" width="47.7109375" style="483" customWidth="1"/>
    <col min="13586" max="13588" width="9.5703125" style="483" customWidth="1"/>
    <col min="13589" max="13826" width="11.42578125" style="483"/>
    <col min="13827" max="13827" width="3.28515625" style="483" customWidth="1"/>
    <col min="13828" max="13828" width="3" style="483" bestFit="1" customWidth="1"/>
    <col min="13829" max="13830" width="2.5703125" style="483" customWidth="1"/>
    <col min="13831" max="13831" width="48" style="483" customWidth="1"/>
    <col min="13832" max="13833" width="18.7109375" style="483" customWidth="1"/>
    <col min="13834" max="13834" width="3" style="483" bestFit="1" customWidth="1"/>
    <col min="13835" max="13836" width="2.42578125" style="483" customWidth="1"/>
    <col min="13837" max="13837" width="51.28515625" style="483" customWidth="1"/>
    <col min="13838" max="13839" width="17.28515625" style="483" customWidth="1"/>
    <col min="13840" max="13840" width="2.7109375" style="483" customWidth="1"/>
    <col min="13841" max="13841" width="47.7109375" style="483" customWidth="1"/>
    <col min="13842" max="13844" width="9.5703125" style="483" customWidth="1"/>
    <col min="13845" max="14082" width="11.42578125" style="483"/>
    <col min="14083" max="14083" width="3.28515625" style="483" customWidth="1"/>
    <col min="14084" max="14084" width="3" style="483" bestFit="1" customWidth="1"/>
    <col min="14085" max="14086" width="2.5703125" style="483" customWidth="1"/>
    <col min="14087" max="14087" width="48" style="483" customWidth="1"/>
    <col min="14088" max="14089" width="18.7109375" style="483" customWidth="1"/>
    <col min="14090" max="14090" width="3" style="483" bestFit="1" customWidth="1"/>
    <col min="14091" max="14092" width="2.42578125" style="483" customWidth="1"/>
    <col min="14093" max="14093" width="51.28515625" style="483" customWidth="1"/>
    <col min="14094" max="14095" width="17.28515625" style="483" customWidth="1"/>
    <col min="14096" max="14096" width="2.7109375" style="483" customWidth="1"/>
    <col min="14097" max="14097" width="47.7109375" style="483" customWidth="1"/>
    <col min="14098" max="14100" width="9.5703125" style="483" customWidth="1"/>
    <col min="14101" max="14338" width="11.42578125" style="483"/>
    <col min="14339" max="14339" width="3.28515625" style="483" customWidth="1"/>
    <col min="14340" max="14340" width="3" style="483" bestFit="1" customWidth="1"/>
    <col min="14341" max="14342" width="2.5703125" style="483" customWidth="1"/>
    <col min="14343" max="14343" width="48" style="483" customWidth="1"/>
    <col min="14344" max="14345" width="18.7109375" style="483" customWidth="1"/>
    <col min="14346" max="14346" width="3" style="483" bestFit="1" customWidth="1"/>
    <col min="14347" max="14348" width="2.42578125" style="483" customWidth="1"/>
    <col min="14349" max="14349" width="51.28515625" style="483" customWidth="1"/>
    <col min="14350" max="14351" width="17.28515625" style="483" customWidth="1"/>
    <col min="14352" max="14352" width="2.7109375" style="483" customWidth="1"/>
    <col min="14353" max="14353" width="47.7109375" style="483" customWidth="1"/>
    <col min="14354" max="14356" width="9.5703125" style="483" customWidth="1"/>
    <col min="14357" max="14594" width="11.42578125" style="483"/>
    <col min="14595" max="14595" width="3.28515625" style="483" customWidth="1"/>
    <col min="14596" max="14596" width="3" style="483" bestFit="1" customWidth="1"/>
    <col min="14597" max="14598" width="2.5703125" style="483" customWidth="1"/>
    <col min="14599" max="14599" width="48" style="483" customWidth="1"/>
    <col min="14600" max="14601" width="18.7109375" style="483" customWidth="1"/>
    <col min="14602" max="14602" width="3" style="483" bestFit="1" customWidth="1"/>
    <col min="14603" max="14604" width="2.42578125" style="483" customWidth="1"/>
    <col min="14605" max="14605" width="51.28515625" style="483" customWidth="1"/>
    <col min="14606" max="14607" width="17.28515625" style="483" customWidth="1"/>
    <col min="14608" max="14608" width="2.7109375" style="483" customWidth="1"/>
    <col min="14609" max="14609" width="47.7109375" style="483" customWidth="1"/>
    <col min="14610" max="14612" width="9.5703125" style="483" customWidth="1"/>
    <col min="14613" max="14850" width="11.42578125" style="483"/>
    <col min="14851" max="14851" width="3.28515625" style="483" customWidth="1"/>
    <col min="14852" max="14852" width="3" style="483" bestFit="1" customWidth="1"/>
    <col min="14853" max="14854" width="2.5703125" style="483" customWidth="1"/>
    <col min="14855" max="14855" width="48" style="483" customWidth="1"/>
    <col min="14856" max="14857" width="18.7109375" style="483" customWidth="1"/>
    <col min="14858" max="14858" width="3" style="483" bestFit="1" customWidth="1"/>
    <col min="14859" max="14860" width="2.42578125" style="483" customWidth="1"/>
    <col min="14861" max="14861" width="51.28515625" style="483" customWidth="1"/>
    <col min="14862" max="14863" width="17.28515625" style="483" customWidth="1"/>
    <col min="14864" max="14864" width="2.7109375" style="483" customWidth="1"/>
    <col min="14865" max="14865" width="47.7109375" style="483" customWidth="1"/>
    <col min="14866" max="14868" width="9.5703125" style="483" customWidth="1"/>
    <col min="14869" max="15106" width="11.42578125" style="483"/>
    <col min="15107" max="15107" width="3.28515625" style="483" customWidth="1"/>
    <col min="15108" max="15108" width="3" style="483" bestFit="1" customWidth="1"/>
    <col min="15109" max="15110" width="2.5703125" style="483" customWidth="1"/>
    <col min="15111" max="15111" width="48" style="483" customWidth="1"/>
    <col min="15112" max="15113" width="18.7109375" style="483" customWidth="1"/>
    <col min="15114" max="15114" width="3" style="483" bestFit="1" customWidth="1"/>
    <col min="15115" max="15116" width="2.42578125" style="483" customWidth="1"/>
    <col min="15117" max="15117" width="51.28515625" style="483" customWidth="1"/>
    <col min="15118" max="15119" width="17.28515625" style="483" customWidth="1"/>
    <col min="15120" max="15120" width="2.7109375" style="483" customWidth="1"/>
    <col min="15121" max="15121" width="47.7109375" style="483" customWidth="1"/>
    <col min="15122" max="15124" width="9.5703125" style="483" customWidth="1"/>
    <col min="15125" max="15362" width="11.42578125" style="483"/>
    <col min="15363" max="15363" width="3.28515625" style="483" customWidth="1"/>
    <col min="15364" max="15364" width="3" style="483" bestFit="1" customWidth="1"/>
    <col min="15365" max="15366" width="2.5703125" style="483" customWidth="1"/>
    <col min="15367" max="15367" width="48" style="483" customWidth="1"/>
    <col min="15368" max="15369" width="18.7109375" style="483" customWidth="1"/>
    <col min="15370" max="15370" width="3" style="483" bestFit="1" customWidth="1"/>
    <col min="15371" max="15372" width="2.42578125" style="483" customWidth="1"/>
    <col min="15373" max="15373" width="51.28515625" style="483" customWidth="1"/>
    <col min="15374" max="15375" width="17.28515625" style="483" customWidth="1"/>
    <col min="15376" max="15376" width="2.7109375" style="483" customWidth="1"/>
    <col min="15377" max="15377" width="47.7109375" style="483" customWidth="1"/>
    <col min="15378" max="15380" width="9.5703125" style="483" customWidth="1"/>
    <col min="15381" max="15618" width="11.42578125" style="483"/>
    <col min="15619" max="15619" width="3.28515625" style="483" customWidth="1"/>
    <col min="15620" max="15620" width="3" style="483" bestFit="1" customWidth="1"/>
    <col min="15621" max="15622" width="2.5703125" style="483" customWidth="1"/>
    <col min="15623" max="15623" width="48" style="483" customWidth="1"/>
    <col min="15624" max="15625" width="18.7109375" style="483" customWidth="1"/>
    <col min="15626" max="15626" width="3" style="483" bestFit="1" customWidth="1"/>
    <col min="15627" max="15628" width="2.42578125" style="483" customWidth="1"/>
    <col min="15629" max="15629" width="51.28515625" style="483" customWidth="1"/>
    <col min="15630" max="15631" width="17.28515625" style="483" customWidth="1"/>
    <col min="15632" max="15632" width="2.7109375" style="483" customWidth="1"/>
    <col min="15633" max="15633" width="47.7109375" style="483" customWidth="1"/>
    <col min="15634" max="15636" width="9.5703125" style="483" customWidth="1"/>
    <col min="15637" max="15874" width="11.42578125" style="483"/>
    <col min="15875" max="15875" width="3.28515625" style="483" customWidth="1"/>
    <col min="15876" max="15876" width="3" style="483" bestFit="1" customWidth="1"/>
    <col min="15877" max="15878" width="2.5703125" style="483" customWidth="1"/>
    <col min="15879" max="15879" width="48" style="483" customWidth="1"/>
    <col min="15880" max="15881" width="18.7109375" style="483" customWidth="1"/>
    <col min="15882" max="15882" width="3" style="483" bestFit="1" customWidth="1"/>
    <col min="15883" max="15884" width="2.42578125" style="483" customWidth="1"/>
    <col min="15885" max="15885" width="51.28515625" style="483" customWidth="1"/>
    <col min="15886" max="15887" width="17.28515625" style="483" customWidth="1"/>
    <col min="15888" max="15888" width="2.7109375" style="483" customWidth="1"/>
    <col min="15889" max="15889" width="47.7109375" style="483" customWidth="1"/>
    <col min="15890" max="15892" width="9.5703125" style="483" customWidth="1"/>
    <col min="15893" max="16130" width="11.42578125" style="483"/>
    <col min="16131" max="16131" width="3.28515625" style="483" customWidth="1"/>
    <col min="16132" max="16132" width="3" style="483" bestFit="1" customWidth="1"/>
    <col min="16133" max="16134" width="2.5703125" style="483" customWidth="1"/>
    <col min="16135" max="16135" width="48" style="483" customWidth="1"/>
    <col min="16136" max="16137" width="18.7109375" style="483" customWidth="1"/>
    <col min="16138" max="16138" width="3" style="483" bestFit="1" customWidth="1"/>
    <col min="16139" max="16140" width="2.42578125" style="483" customWidth="1"/>
    <col min="16141" max="16141" width="51.28515625" style="483" customWidth="1"/>
    <col min="16142" max="16143" width="17.28515625" style="483" customWidth="1"/>
    <col min="16144" max="16144" width="2.7109375" style="483" customWidth="1"/>
    <col min="16145" max="16145" width="47.7109375" style="483" customWidth="1"/>
    <col min="16146" max="16148" width="9.5703125" style="483" customWidth="1"/>
    <col min="16149" max="16384" width="11.42578125" style="483"/>
  </cols>
  <sheetData>
    <row r="1" spans="1:72">
      <c r="A1" s="1260"/>
      <c r="B1" s="1261"/>
      <c r="C1" s="1262"/>
      <c r="D1" s="1262"/>
      <c r="E1" s="1262"/>
      <c r="F1" s="1263"/>
      <c r="G1" s="1263"/>
      <c r="H1" s="1263"/>
      <c r="I1" s="1262"/>
      <c r="J1" s="1262"/>
      <c r="K1" s="1262"/>
      <c r="L1" s="1262"/>
      <c r="M1" s="1264"/>
      <c r="N1" s="1264"/>
      <c r="O1" s="1264"/>
      <c r="P1" s="1265"/>
    </row>
    <row r="2" spans="1:72" ht="54.75" customHeight="1">
      <c r="A2" s="1260"/>
      <c r="B2" s="1572" t="s">
        <v>13725</v>
      </c>
      <c r="C2" s="1573"/>
      <c r="D2" s="1573"/>
      <c r="E2" s="1573"/>
      <c r="F2" s="1573"/>
      <c r="G2" s="1573"/>
      <c r="H2" s="1573"/>
      <c r="I2" s="1573"/>
      <c r="J2" s="1573"/>
      <c r="K2" s="1573"/>
      <c r="L2" s="1573"/>
      <c r="M2" s="1573"/>
      <c r="N2" s="1573"/>
      <c r="O2" s="1573"/>
      <c r="P2" s="1265"/>
    </row>
    <row r="3" spans="1:72" s="1269" customFormat="1" thickBot="1">
      <c r="A3" s="1266"/>
      <c r="B3" s="1576"/>
      <c r="C3" s="1576" t="s">
        <v>13667</v>
      </c>
      <c r="D3" s="1576"/>
      <c r="E3" s="1576"/>
      <c r="F3" s="1576"/>
      <c r="G3" s="1576"/>
      <c r="H3" s="1576"/>
      <c r="I3" s="1576"/>
      <c r="J3" s="1576"/>
      <c r="K3" s="1576"/>
      <c r="L3" s="1576"/>
      <c r="M3" s="1576"/>
      <c r="N3" s="1576"/>
      <c r="O3" s="1576"/>
      <c r="P3" s="1267"/>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68"/>
      <c r="BE3" s="1268"/>
      <c r="BF3" s="1268"/>
      <c r="BG3" s="1268"/>
      <c r="BH3" s="1268"/>
      <c r="BI3" s="1268"/>
      <c r="BJ3" s="1268"/>
      <c r="BK3" s="1268"/>
      <c r="BL3" s="1268"/>
      <c r="BM3" s="1268"/>
      <c r="BN3" s="1268"/>
      <c r="BO3" s="1268"/>
      <c r="BP3" s="1268"/>
      <c r="BQ3" s="1268"/>
      <c r="BR3" s="1268"/>
      <c r="BS3" s="1268"/>
      <c r="BT3" s="1268"/>
    </row>
    <row r="4" spans="1:72" s="1273" customFormat="1" ht="31.5" customHeight="1" thickBot="1">
      <c r="A4" s="1270"/>
      <c r="B4" s="1577" t="s">
        <v>65</v>
      </c>
      <c r="C4" s="1578"/>
      <c r="D4" s="1579"/>
      <c r="E4" s="1579"/>
      <c r="F4" s="1387">
        <f>G4-1</f>
        <v>2023</v>
      </c>
      <c r="G4" s="1388">
        <f>H4-1</f>
        <v>2024</v>
      </c>
      <c r="H4" s="1389">
        <f>exercice</f>
        <v>2025</v>
      </c>
      <c r="I4" s="1580" t="s">
        <v>66</v>
      </c>
      <c r="J4" s="1581"/>
      <c r="K4" s="1581"/>
      <c r="L4" s="1582"/>
      <c r="M4" s="1388">
        <f>N4-1</f>
        <v>2023</v>
      </c>
      <c r="N4" s="1388">
        <f>O4-1</f>
        <v>2024</v>
      </c>
      <c r="O4" s="1389">
        <f>exercice</f>
        <v>2025</v>
      </c>
      <c r="P4" s="1271"/>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row>
    <row r="5" spans="1:72" s="1277" customFormat="1" ht="20.100000000000001" customHeight="1">
      <c r="A5" s="1274"/>
      <c r="B5" s="1383"/>
      <c r="C5" s="1384" t="s">
        <v>67</v>
      </c>
      <c r="D5" s="1385"/>
      <c r="E5" s="1386"/>
      <c r="F5" s="1403"/>
      <c r="G5" s="1404"/>
      <c r="H5" s="1405"/>
      <c r="I5" s="1383"/>
      <c r="J5" s="1384" t="s">
        <v>13668</v>
      </c>
      <c r="K5" s="1385"/>
      <c r="L5" s="1386"/>
      <c r="M5" s="1403"/>
      <c r="N5" s="1404"/>
      <c r="O5" s="1405"/>
      <c r="P5" s="1275"/>
      <c r="Q5" s="1276"/>
      <c r="R5" s="1276"/>
      <c r="S5" s="1276"/>
      <c r="T5" s="1276"/>
      <c r="U5" s="1276"/>
      <c r="V5" s="1276"/>
      <c r="W5" s="1276"/>
      <c r="X5" s="1276"/>
      <c r="Y5" s="1276"/>
      <c r="Z5" s="1276"/>
      <c r="AA5" s="1276"/>
      <c r="AB5" s="1276"/>
      <c r="AC5" s="1276"/>
      <c r="AD5" s="1276"/>
      <c r="AE5" s="1276"/>
      <c r="AF5" s="1276"/>
      <c r="AG5" s="1276"/>
      <c r="AH5" s="1276"/>
      <c r="AI5" s="1276"/>
      <c r="AJ5" s="1276"/>
      <c r="AK5" s="1276"/>
      <c r="AL5" s="1276"/>
      <c r="AM5" s="1276"/>
      <c r="AN5" s="1276"/>
      <c r="AO5" s="1276"/>
      <c r="AP5" s="1276"/>
      <c r="AQ5" s="1276"/>
      <c r="AR5" s="1276"/>
      <c r="AS5" s="1276"/>
      <c r="AT5" s="1276"/>
      <c r="AU5" s="1276"/>
      <c r="AV5" s="1276"/>
      <c r="AW5" s="1276"/>
      <c r="AX5" s="1276"/>
      <c r="AY5" s="1276"/>
      <c r="AZ5" s="1276"/>
      <c r="BA5" s="1276"/>
      <c r="BB5" s="1276"/>
      <c r="BC5" s="1276"/>
      <c r="BD5" s="1276"/>
      <c r="BE5" s="1276"/>
      <c r="BF5" s="1276"/>
      <c r="BG5" s="1276"/>
      <c r="BH5" s="1276"/>
      <c r="BI5" s="1276"/>
      <c r="BJ5" s="1276"/>
      <c r="BK5" s="1276"/>
      <c r="BL5" s="1276"/>
      <c r="BM5" s="1276"/>
      <c r="BN5" s="1276"/>
      <c r="BO5" s="1276"/>
      <c r="BP5" s="1276"/>
      <c r="BQ5" s="1276"/>
      <c r="BR5" s="1276"/>
      <c r="BS5" s="1276"/>
      <c r="BT5" s="1276"/>
    </row>
    <row r="6" spans="1:72" s="1402" customFormat="1" ht="15" customHeight="1">
      <c r="A6" s="1383"/>
      <c r="B6" s="1383"/>
      <c r="C6" s="1385"/>
      <c r="D6" s="1385" t="s">
        <v>13658</v>
      </c>
      <c r="E6" s="1386"/>
      <c r="F6" s="1439"/>
      <c r="G6" s="1440"/>
      <c r="H6" s="1441"/>
      <c r="I6" s="1383"/>
      <c r="J6" s="1385"/>
      <c r="K6" s="1385" t="s">
        <v>13669</v>
      </c>
      <c r="L6" s="1399"/>
      <c r="M6" s="1439"/>
      <c r="N6" s="1440"/>
      <c r="O6" s="1441"/>
      <c r="P6" s="1400"/>
      <c r="Q6" s="1401"/>
      <c r="R6" s="1401"/>
      <c r="S6" s="1401"/>
      <c r="T6" s="1401"/>
      <c r="U6" s="1401"/>
      <c r="V6" s="1401"/>
      <c r="W6" s="1401"/>
      <c r="X6" s="1401"/>
      <c r="Y6" s="1401"/>
      <c r="Z6" s="1401"/>
      <c r="AA6" s="1401"/>
      <c r="AB6" s="1401"/>
      <c r="AC6" s="1401"/>
      <c r="AD6" s="1401"/>
      <c r="AE6" s="1401"/>
      <c r="AF6" s="1401"/>
      <c r="AG6" s="1401"/>
      <c r="AH6" s="1401"/>
      <c r="AI6" s="1401"/>
      <c r="AJ6" s="1401"/>
      <c r="AK6" s="1401"/>
      <c r="AL6" s="1401"/>
      <c r="AM6" s="1401"/>
      <c r="AN6" s="1401"/>
      <c r="AO6" s="1401"/>
      <c r="AP6" s="1401"/>
      <c r="AQ6" s="1401"/>
      <c r="AR6" s="1401"/>
      <c r="AS6" s="1401"/>
      <c r="AT6" s="1401"/>
      <c r="AU6" s="1401"/>
      <c r="AV6" s="1401"/>
      <c r="AW6" s="1401"/>
      <c r="AX6" s="1401"/>
      <c r="AY6" s="1401"/>
      <c r="AZ6" s="1401"/>
      <c r="BA6" s="1401"/>
      <c r="BB6" s="1401"/>
      <c r="BC6" s="1401"/>
      <c r="BD6" s="1401"/>
      <c r="BE6" s="1401"/>
      <c r="BF6" s="1401"/>
      <c r="BG6" s="1401"/>
      <c r="BH6" s="1401"/>
      <c r="BI6" s="1401"/>
      <c r="BJ6" s="1401"/>
      <c r="BK6" s="1401"/>
      <c r="BL6" s="1401"/>
      <c r="BM6" s="1401"/>
      <c r="BN6" s="1401"/>
      <c r="BO6" s="1401"/>
      <c r="BP6" s="1401"/>
      <c r="BQ6" s="1401"/>
      <c r="BR6" s="1401"/>
      <c r="BS6" s="1401"/>
      <c r="BT6" s="1401"/>
    </row>
    <row r="7" spans="1:72" s="1402" customFormat="1" ht="15" customHeight="1">
      <c r="A7" s="1383"/>
      <c r="B7" s="1383"/>
      <c r="C7" s="1385"/>
      <c r="D7" s="1385" t="s">
        <v>68</v>
      </c>
      <c r="E7" s="1386"/>
      <c r="F7" s="1442"/>
      <c r="G7" s="1443"/>
      <c r="H7" s="1444"/>
      <c r="I7" s="1383"/>
      <c r="J7" s="1385"/>
      <c r="K7" s="1385" t="s">
        <v>42</v>
      </c>
      <c r="L7" s="1386"/>
      <c r="M7" s="1448"/>
      <c r="N7" s="1449"/>
      <c r="O7" s="1450"/>
      <c r="P7" s="1400"/>
      <c r="Q7" s="1401"/>
      <c r="R7" s="1401"/>
      <c r="S7" s="1401"/>
      <c r="T7" s="1401"/>
      <c r="U7" s="1401"/>
      <c r="V7" s="1401"/>
      <c r="W7" s="1401"/>
      <c r="X7" s="1401"/>
      <c r="Y7" s="1401"/>
      <c r="Z7" s="1401"/>
      <c r="AA7" s="1401"/>
      <c r="AB7" s="1401"/>
      <c r="AC7" s="1401"/>
      <c r="AD7" s="1401"/>
      <c r="AE7" s="1401"/>
      <c r="AF7" s="1401"/>
      <c r="AG7" s="1401"/>
      <c r="AH7" s="1401"/>
      <c r="AI7" s="1401"/>
      <c r="AJ7" s="1401"/>
      <c r="AK7" s="1401"/>
      <c r="AL7" s="1401"/>
      <c r="AM7" s="1401"/>
      <c r="AN7" s="1401"/>
      <c r="AO7" s="1401"/>
      <c r="AP7" s="1401"/>
      <c r="AQ7" s="1401"/>
      <c r="AR7" s="1401"/>
      <c r="AS7" s="1401"/>
      <c r="AT7" s="1401"/>
      <c r="AU7" s="1401"/>
      <c r="AV7" s="1401"/>
      <c r="AW7" s="1401"/>
      <c r="AX7" s="1401"/>
      <c r="AY7" s="1401"/>
      <c r="AZ7" s="1401"/>
      <c r="BA7" s="1401"/>
      <c r="BB7" s="1401"/>
      <c r="BC7" s="1401"/>
      <c r="BD7" s="1401"/>
      <c r="BE7" s="1401"/>
      <c r="BF7" s="1401"/>
      <c r="BG7" s="1401"/>
      <c r="BH7" s="1401"/>
      <c r="BI7" s="1401"/>
      <c r="BJ7" s="1401"/>
      <c r="BK7" s="1401"/>
      <c r="BL7" s="1401"/>
      <c r="BM7" s="1401"/>
      <c r="BN7" s="1401"/>
      <c r="BO7" s="1401"/>
      <c r="BP7" s="1401"/>
      <c r="BQ7" s="1401"/>
      <c r="BR7" s="1401"/>
      <c r="BS7" s="1401"/>
      <c r="BT7" s="1401"/>
    </row>
    <row r="8" spans="1:72" s="1402" customFormat="1" ht="15" customHeight="1">
      <c r="A8" s="1383"/>
      <c r="B8" s="1406"/>
      <c r="C8" s="1407"/>
      <c r="D8" s="1408"/>
      <c r="E8" s="1409" t="s">
        <v>13659</v>
      </c>
      <c r="F8" s="1445"/>
      <c r="G8" s="1446"/>
      <c r="H8" s="1447"/>
      <c r="I8" s="1383"/>
      <c r="J8" s="1385"/>
      <c r="K8" s="1385" t="s">
        <v>13670</v>
      </c>
      <c r="L8" s="1386"/>
      <c r="M8" s="1448"/>
      <c r="N8" s="1449"/>
      <c r="O8" s="1450"/>
      <c r="P8" s="1400"/>
      <c r="Q8" s="1401"/>
      <c r="R8" s="1401"/>
      <c r="S8" s="1401"/>
      <c r="T8" s="1401"/>
      <c r="U8" s="1401"/>
      <c r="V8" s="1401"/>
      <c r="W8" s="1401"/>
      <c r="X8" s="1401"/>
      <c r="Y8" s="1401"/>
      <c r="Z8" s="1401"/>
      <c r="AA8" s="1401"/>
      <c r="AB8" s="1401"/>
      <c r="AC8" s="1401"/>
      <c r="AD8" s="1401"/>
      <c r="AE8" s="1401"/>
      <c r="AF8" s="1401"/>
      <c r="AG8" s="1401"/>
      <c r="AH8" s="1401"/>
      <c r="AI8" s="1401"/>
      <c r="AJ8" s="1401"/>
      <c r="AK8" s="1401"/>
      <c r="AL8" s="1401"/>
      <c r="AM8" s="1401"/>
      <c r="AN8" s="1401"/>
      <c r="AO8" s="1401"/>
      <c r="AP8" s="1401"/>
      <c r="AQ8" s="1401"/>
      <c r="AR8" s="1401"/>
      <c r="AS8" s="1401"/>
      <c r="AT8" s="1401"/>
      <c r="AU8" s="1401"/>
      <c r="AV8" s="1401"/>
      <c r="AW8" s="1401"/>
      <c r="AX8" s="1401"/>
      <c r="AY8" s="1401"/>
      <c r="AZ8" s="1401"/>
      <c r="BA8" s="1401"/>
      <c r="BB8" s="1401"/>
      <c r="BC8" s="1401"/>
      <c r="BD8" s="1401"/>
      <c r="BE8" s="1401"/>
      <c r="BF8" s="1401"/>
      <c r="BG8" s="1401"/>
      <c r="BH8" s="1401"/>
      <c r="BI8" s="1401"/>
      <c r="BJ8" s="1401"/>
      <c r="BK8" s="1401"/>
      <c r="BL8" s="1401"/>
      <c r="BM8" s="1401"/>
      <c r="BN8" s="1401"/>
      <c r="BO8" s="1401"/>
      <c r="BP8" s="1401"/>
      <c r="BQ8" s="1401"/>
      <c r="BR8" s="1401"/>
      <c r="BS8" s="1401"/>
      <c r="BT8" s="1401"/>
    </row>
    <row r="9" spans="1:72" s="1402" customFormat="1" ht="15" customHeight="1">
      <c r="A9" s="1383"/>
      <c r="B9" s="1406"/>
      <c r="C9" s="1407"/>
      <c r="D9" s="1408"/>
      <c r="E9" s="1409" t="s">
        <v>13660</v>
      </c>
      <c r="F9" s="1445"/>
      <c r="G9" s="1446"/>
      <c r="H9" s="1447"/>
      <c r="I9" s="1383"/>
      <c r="J9" s="1385"/>
      <c r="K9" s="1385" t="s">
        <v>213</v>
      </c>
      <c r="L9" s="1386"/>
      <c r="M9" s="1448"/>
      <c r="N9" s="1449"/>
      <c r="O9" s="1450"/>
      <c r="P9" s="1400"/>
      <c r="Q9" s="1401"/>
      <c r="R9" s="1401"/>
      <c r="S9" s="1401"/>
      <c r="T9" s="1401"/>
      <c r="U9" s="1401"/>
      <c r="V9" s="1401"/>
      <c r="W9" s="1401"/>
      <c r="X9" s="1401"/>
      <c r="Y9" s="1401"/>
      <c r="Z9" s="1401"/>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row>
    <row r="10" spans="1:72" s="1402" customFormat="1" ht="15" customHeight="1">
      <c r="A10" s="1383"/>
      <c r="B10" s="1406"/>
      <c r="C10" s="1407"/>
      <c r="D10" s="1408"/>
      <c r="E10" s="1409" t="s">
        <v>13661</v>
      </c>
      <c r="F10" s="1445"/>
      <c r="G10" s="1446"/>
      <c r="H10" s="1447"/>
      <c r="I10" s="1383"/>
      <c r="J10" s="1385"/>
      <c r="K10" s="1385" t="s">
        <v>13726</v>
      </c>
      <c r="L10" s="1386"/>
      <c r="M10" s="1448"/>
      <c r="N10" s="1449"/>
      <c r="O10" s="1450"/>
      <c r="P10" s="1400"/>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c r="AM10" s="1401"/>
      <c r="AN10" s="1401"/>
      <c r="AO10" s="1401"/>
      <c r="AP10" s="1401"/>
      <c r="AQ10" s="1401"/>
      <c r="AR10" s="1401"/>
      <c r="AS10" s="1401"/>
      <c r="AT10" s="1401"/>
      <c r="AU10" s="1401"/>
      <c r="AV10" s="1401"/>
      <c r="AW10" s="1401"/>
      <c r="AX10" s="1401"/>
      <c r="AY10" s="1401"/>
      <c r="AZ10" s="1401"/>
      <c r="BA10" s="1401"/>
      <c r="BB10" s="1401"/>
      <c r="BC10" s="1401"/>
      <c r="BD10" s="1401"/>
      <c r="BE10" s="1401"/>
      <c r="BF10" s="1401"/>
      <c r="BG10" s="1401"/>
      <c r="BH10" s="1401"/>
      <c r="BI10" s="1401"/>
      <c r="BJ10" s="1401"/>
      <c r="BK10" s="1401"/>
      <c r="BL10" s="1401"/>
      <c r="BM10" s="1401"/>
      <c r="BN10" s="1401"/>
      <c r="BO10" s="1401"/>
      <c r="BP10" s="1401"/>
      <c r="BQ10" s="1401"/>
      <c r="BR10" s="1401"/>
      <c r="BS10" s="1401"/>
      <c r="BT10" s="1401"/>
    </row>
    <row r="11" spans="1:72" s="1402" customFormat="1" ht="15" customHeight="1">
      <c r="A11" s="1383"/>
      <c r="B11" s="1406"/>
      <c r="C11" s="1407"/>
      <c r="D11" s="1408"/>
      <c r="E11" s="1409" t="s">
        <v>13662</v>
      </c>
      <c r="F11" s="1445"/>
      <c r="G11" s="1446"/>
      <c r="H11" s="1447"/>
      <c r="I11" s="1383"/>
      <c r="J11" s="1385"/>
      <c r="K11" s="1385" t="s">
        <v>13671</v>
      </c>
      <c r="L11" s="1386"/>
      <c r="M11" s="1448"/>
      <c r="N11" s="1449"/>
      <c r="O11" s="1450"/>
      <c r="P11" s="1400"/>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c r="AM11" s="1401"/>
      <c r="AN11" s="1401"/>
      <c r="AO11" s="1401"/>
      <c r="AP11" s="1401"/>
      <c r="AQ11" s="1401"/>
      <c r="AR11" s="1401"/>
      <c r="AS11" s="1401"/>
      <c r="AT11" s="1401"/>
      <c r="AU11" s="1401"/>
      <c r="AV11" s="1401"/>
      <c r="AW11" s="1401"/>
      <c r="AX11" s="1401"/>
      <c r="AY11" s="1401"/>
      <c r="AZ11" s="1401"/>
      <c r="BA11" s="1401"/>
      <c r="BB11" s="1401"/>
      <c r="BC11" s="1401"/>
      <c r="BD11" s="1401"/>
      <c r="BE11" s="1401"/>
      <c r="BF11" s="1401"/>
      <c r="BG11" s="1401"/>
      <c r="BH11" s="1401"/>
      <c r="BI11" s="1401"/>
      <c r="BJ11" s="1401"/>
      <c r="BK11" s="1401"/>
      <c r="BL11" s="1401"/>
      <c r="BM11" s="1401"/>
      <c r="BN11" s="1401"/>
      <c r="BO11" s="1401"/>
      <c r="BP11" s="1401"/>
      <c r="BQ11" s="1401"/>
      <c r="BR11" s="1401"/>
      <c r="BS11" s="1401"/>
      <c r="BT11" s="1401"/>
    </row>
    <row r="12" spans="1:72" s="1402" customFormat="1" ht="15" customHeight="1">
      <c r="A12" s="1383"/>
      <c r="B12" s="1406"/>
      <c r="C12" s="1407"/>
      <c r="D12" s="1408"/>
      <c r="E12" s="1409" t="s">
        <v>13663</v>
      </c>
      <c r="F12" s="1445"/>
      <c r="G12" s="1446"/>
      <c r="H12" s="1447"/>
      <c r="I12" s="1383"/>
      <c r="J12" s="1385"/>
      <c r="K12" s="1385" t="s">
        <v>13672</v>
      </c>
      <c r="L12" s="1386"/>
      <c r="M12" s="1448"/>
      <c r="N12" s="1449"/>
      <c r="O12" s="1450"/>
      <c r="P12" s="1400"/>
      <c r="Q12" s="1401"/>
      <c r="R12" s="1401"/>
      <c r="S12" s="1401"/>
      <c r="T12" s="1401"/>
      <c r="U12" s="1401"/>
      <c r="V12" s="1401"/>
      <c r="W12" s="1401"/>
      <c r="X12" s="1401"/>
      <c r="Y12" s="1401"/>
      <c r="Z12" s="1401"/>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row>
    <row r="13" spans="1:72" s="1402" customFormat="1" ht="15" customHeight="1">
      <c r="A13" s="1383"/>
      <c r="B13" s="1383"/>
      <c r="C13" s="1385"/>
      <c r="D13" s="1385" t="s">
        <v>13664</v>
      </c>
      <c r="E13" s="1386"/>
      <c r="F13" s="1448"/>
      <c r="G13" s="1449"/>
      <c r="H13" s="1450"/>
      <c r="I13" s="1383"/>
      <c r="J13" s="1385"/>
      <c r="K13" s="1385" t="s">
        <v>13673</v>
      </c>
      <c r="L13" s="1386"/>
      <c r="M13" s="1448"/>
      <c r="N13" s="1449"/>
      <c r="O13" s="1450"/>
      <c r="P13" s="1400"/>
      <c r="Q13" s="1278"/>
      <c r="R13" s="1401"/>
      <c r="S13" s="1401"/>
      <c r="T13" s="1401"/>
      <c r="U13" s="1401"/>
      <c r="V13" s="1401"/>
      <c r="W13" s="1401"/>
      <c r="X13" s="1401"/>
      <c r="Y13" s="1401"/>
      <c r="Z13" s="1401"/>
      <c r="AA13" s="1401"/>
      <c r="AB13" s="1401"/>
      <c r="AC13" s="1401"/>
      <c r="AD13" s="1401"/>
      <c r="AE13" s="1401"/>
      <c r="AF13" s="1401"/>
      <c r="AG13" s="1401"/>
      <c r="AH13" s="1401"/>
      <c r="AI13" s="1401"/>
      <c r="AJ13" s="1401"/>
      <c r="AK13" s="1401"/>
      <c r="AL13" s="1401"/>
      <c r="AM13" s="1401"/>
      <c r="AN13" s="1401"/>
      <c r="AO13" s="1401"/>
      <c r="AP13" s="1401"/>
      <c r="AQ13" s="1401"/>
      <c r="AR13" s="1401"/>
      <c r="AS13" s="1401"/>
      <c r="AT13" s="1401"/>
      <c r="AU13" s="1401"/>
      <c r="AV13" s="1401"/>
      <c r="AW13" s="1401"/>
      <c r="AX13" s="1401"/>
      <c r="AY13" s="1401"/>
      <c r="AZ13" s="1401"/>
      <c r="BA13" s="1401"/>
      <c r="BB13" s="1401"/>
      <c r="BC13" s="1401"/>
      <c r="BD13" s="1401"/>
      <c r="BE13" s="1401"/>
      <c r="BF13" s="1401"/>
      <c r="BG13" s="1401"/>
      <c r="BH13" s="1401"/>
      <c r="BI13" s="1401"/>
      <c r="BJ13" s="1401"/>
      <c r="BK13" s="1401"/>
      <c r="BL13" s="1401"/>
      <c r="BM13" s="1401"/>
      <c r="BN13" s="1401"/>
      <c r="BO13" s="1401"/>
      <c r="BP13" s="1401"/>
      <c r="BQ13" s="1401"/>
      <c r="BR13" s="1401"/>
      <c r="BS13" s="1401"/>
      <c r="BT13" s="1401"/>
    </row>
    <row r="14" spans="1:72" s="1402" customFormat="1" ht="15" customHeight="1">
      <c r="A14" s="1383"/>
      <c r="B14" s="1383"/>
      <c r="C14" s="1385"/>
      <c r="D14" s="1385" t="s">
        <v>13665</v>
      </c>
      <c r="E14" s="1410"/>
      <c r="F14" s="1451"/>
      <c r="G14" s="1452"/>
      <c r="H14" s="1453"/>
      <c r="I14" s="1383"/>
      <c r="J14" s="1385"/>
      <c r="K14" s="1385" t="s">
        <v>69</v>
      </c>
      <c r="L14" s="1386"/>
      <c r="M14" s="1451"/>
      <c r="N14" s="1452"/>
      <c r="O14" s="1453"/>
      <c r="P14" s="1400"/>
      <c r="Q14" s="1278"/>
      <c r="R14" s="1401"/>
      <c r="S14" s="1401"/>
      <c r="T14" s="1401"/>
      <c r="U14" s="1401"/>
      <c r="V14" s="1401"/>
      <c r="W14" s="1401"/>
      <c r="X14" s="1401"/>
      <c r="Y14" s="1401"/>
      <c r="Z14" s="1401"/>
      <c r="AA14" s="1401"/>
      <c r="AB14" s="1401"/>
      <c r="AC14" s="1401"/>
      <c r="AD14" s="1401"/>
      <c r="AE14" s="1401"/>
      <c r="AF14" s="1401"/>
      <c r="AG14" s="1401"/>
      <c r="AH14" s="1401"/>
      <c r="AI14" s="1401"/>
      <c r="AJ14" s="1401"/>
      <c r="AK14" s="1401"/>
      <c r="AL14" s="1401"/>
      <c r="AM14" s="1401"/>
      <c r="AN14" s="1401"/>
      <c r="AO14" s="1401"/>
      <c r="AP14" s="1401"/>
      <c r="AQ14" s="1401"/>
      <c r="AR14" s="1401"/>
      <c r="AS14" s="1401"/>
      <c r="AT14" s="1401"/>
      <c r="AU14" s="1401"/>
      <c r="AV14" s="1401"/>
      <c r="AW14" s="1401"/>
      <c r="AX14" s="1401"/>
      <c r="AY14" s="1401"/>
      <c r="AZ14" s="1401"/>
      <c r="BA14" s="1401"/>
      <c r="BB14" s="1401"/>
      <c r="BC14" s="1401"/>
      <c r="BD14" s="1401"/>
      <c r="BE14" s="1401"/>
      <c r="BF14" s="1401"/>
      <c r="BG14" s="1401"/>
      <c r="BH14" s="1401"/>
      <c r="BI14" s="1401"/>
      <c r="BJ14" s="1401"/>
      <c r="BK14" s="1401"/>
      <c r="BL14" s="1401"/>
      <c r="BM14" s="1401"/>
      <c r="BN14" s="1401"/>
      <c r="BO14" s="1401"/>
      <c r="BP14" s="1401"/>
      <c r="BQ14" s="1401"/>
      <c r="BR14" s="1401"/>
      <c r="BS14" s="1401"/>
      <c r="BT14" s="1401"/>
    </row>
    <row r="15" spans="1:72" s="1402" customFormat="1" ht="15" customHeight="1">
      <c r="A15" s="1383"/>
      <c r="B15" s="1411"/>
      <c r="C15" s="1412"/>
      <c r="D15" s="1412"/>
      <c r="E15" s="1413"/>
      <c r="F15" s="1414"/>
      <c r="G15" s="1415"/>
      <c r="H15" s="1416"/>
      <c r="I15" s="1383"/>
      <c r="J15" s="1385"/>
      <c r="K15" s="1385" t="s">
        <v>13674</v>
      </c>
      <c r="L15" s="1386"/>
      <c r="M15" s="1442"/>
      <c r="N15" s="1442"/>
      <c r="O15" s="1460"/>
      <c r="P15" s="1400"/>
      <c r="Q15" s="1278"/>
      <c r="R15" s="1401"/>
      <c r="S15" s="1401"/>
      <c r="T15" s="1401"/>
      <c r="U15" s="1401"/>
      <c r="V15" s="1401"/>
      <c r="W15" s="1401"/>
      <c r="X15" s="1401"/>
      <c r="Y15" s="1401"/>
      <c r="Z15" s="1401"/>
      <c r="AA15" s="1401"/>
      <c r="AB15" s="1401"/>
      <c r="AC15" s="1401"/>
      <c r="AD15" s="1401"/>
      <c r="AE15" s="1401"/>
      <c r="AF15" s="1401"/>
      <c r="AG15" s="1401"/>
      <c r="AH15" s="1401"/>
      <c r="AI15" s="1401"/>
      <c r="AJ15" s="1401"/>
      <c r="AK15" s="1401"/>
      <c r="AL15" s="1401"/>
      <c r="AM15" s="1401"/>
      <c r="AN15" s="1401"/>
      <c r="AO15" s="1401"/>
      <c r="AP15" s="1401"/>
      <c r="AQ15" s="1401"/>
      <c r="AR15" s="1401"/>
      <c r="AS15" s="1401"/>
      <c r="AT15" s="1401"/>
      <c r="AU15" s="1401"/>
      <c r="AV15" s="1401"/>
      <c r="AW15" s="1401"/>
      <c r="AX15" s="1401"/>
      <c r="AY15" s="1401"/>
      <c r="AZ15" s="1401"/>
      <c r="BA15" s="1401"/>
      <c r="BB15" s="1401"/>
      <c r="BC15" s="1401"/>
      <c r="BD15" s="1401"/>
      <c r="BE15" s="1401"/>
      <c r="BF15" s="1401"/>
      <c r="BG15" s="1401"/>
      <c r="BH15" s="1401"/>
      <c r="BI15" s="1401"/>
      <c r="BJ15" s="1401"/>
      <c r="BK15" s="1401"/>
      <c r="BL15" s="1401"/>
      <c r="BM15" s="1401"/>
      <c r="BN15" s="1401"/>
      <c r="BO15" s="1401"/>
      <c r="BP15" s="1401"/>
      <c r="BQ15" s="1401"/>
      <c r="BR15" s="1401"/>
      <c r="BS15" s="1401"/>
      <c r="BT15" s="1401"/>
    </row>
    <row r="16" spans="1:72" s="1402" customFormat="1" ht="15" customHeight="1">
      <c r="A16" s="1383"/>
      <c r="B16" s="1411"/>
      <c r="C16" s="1412"/>
      <c r="D16" s="1412"/>
      <c r="E16" s="1413"/>
      <c r="F16" s="1414"/>
      <c r="G16" s="1415"/>
      <c r="H16" s="1416"/>
      <c r="I16" s="1406"/>
      <c r="J16" s="1407"/>
      <c r="K16" s="1407"/>
      <c r="L16" s="1410" t="s">
        <v>13660</v>
      </c>
      <c r="M16" s="1454"/>
      <c r="N16" s="1455"/>
      <c r="O16" s="1456"/>
      <c r="P16" s="1400"/>
      <c r="Q16" s="1401"/>
      <c r="R16" s="1401"/>
      <c r="S16" s="1401"/>
      <c r="T16" s="1401"/>
      <c r="U16" s="1401"/>
      <c r="V16" s="1401"/>
      <c r="W16" s="1401"/>
      <c r="X16" s="1401"/>
      <c r="Y16" s="1401"/>
      <c r="Z16" s="1401"/>
      <c r="AA16" s="1401"/>
      <c r="AB16" s="1401"/>
      <c r="AC16" s="1401"/>
      <c r="AD16" s="1401"/>
      <c r="AE16" s="1401"/>
      <c r="AF16" s="1401"/>
      <c r="AG16" s="1401"/>
      <c r="AH16" s="1401"/>
      <c r="AI16" s="1401"/>
      <c r="AJ16" s="1401"/>
      <c r="AK16" s="1401"/>
      <c r="AL16" s="1401"/>
      <c r="AM16" s="1401"/>
      <c r="AN16" s="1401"/>
      <c r="AO16" s="1401"/>
      <c r="AP16" s="1401"/>
      <c r="AQ16" s="1401"/>
      <c r="AR16" s="1401"/>
      <c r="AS16" s="1401"/>
      <c r="AT16" s="1401"/>
      <c r="AU16" s="1401"/>
      <c r="AV16" s="1401"/>
      <c r="AW16" s="1401"/>
      <c r="AX16" s="1401"/>
      <c r="AY16" s="1401"/>
      <c r="AZ16" s="1401"/>
      <c r="BA16" s="1401"/>
      <c r="BB16" s="1401"/>
      <c r="BC16" s="1401"/>
      <c r="BD16" s="1401"/>
      <c r="BE16" s="1401"/>
      <c r="BF16" s="1401"/>
      <c r="BG16" s="1401"/>
      <c r="BH16" s="1401"/>
      <c r="BI16" s="1401"/>
      <c r="BJ16" s="1401"/>
      <c r="BK16" s="1401"/>
      <c r="BL16" s="1401"/>
      <c r="BM16" s="1401"/>
      <c r="BN16" s="1401"/>
      <c r="BO16" s="1401"/>
      <c r="BP16" s="1401"/>
      <c r="BQ16" s="1401"/>
      <c r="BR16" s="1401"/>
      <c r="BS16" s="1401"/>
      <c r="BT16" s="1401"/>
    </row>
    <row r="17" spans="1:72" s="1402" customFormat="1" ht="15" customHeight="1">
      <c r="A17" s="1383"/>
      <c r="B17" s="1411"/>
      <c r="C17" s="1412"/>
      <c r="D17" s="1412"/>
      <c r="E17" s="1413"/>
      <c r="F17" s="1414"/>
      <c r="G17" s="1415"/>
      <c r="H17" s="1416"/>
      <c r="I17" s="1406"/>
      <c r="J17" s="1407"/>
      <c r="K17" s="1407"/>
      <c r="L17" s="1410" t="s">
        <v>13661</v>
      </c>
      <c r="M17" s="1445"/>
      <c r="N17" s="1446"/>
      <c r="O17" s="1447"/>
      <c r="P17" s="1400"/>
      <c r="Q17" s="1417"/>
      <c r="R17" s="1401"/>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1401"/>
      <c r="AS17" s="1401"/>
      <c r="AT17" s="1401"/>
      <c r="AU17" s="1401"/>
      <c r="AV17" s="1401"/>
      <c r="AW17" s="1401"/>
      <c r="AX17" s="1401"/>
      <c r="AY17" s="1401"/>
      <c r="AZ17" s="1401"/>
      <c r="BA17" s="1401"/>
      <c r="BB17" s="1401"/>
      <c r="BC17" s="1401"/>
      <c r="BD17" s="1401"/>
      <c r="BE17" s="1401"/>
      <c r="BF17" s="1401"/>
      <c r="BG17" s="1401"/>
      <c r="BH17" s="1401"/>
      <c r="BI17" s="1401"/>
      <c r="BJ17" s="1401"/>
      <c r="BK17" s="1401"/>
      <c r="BL17" s="1401"/>
      <c r="BM17" s="1401"/>
      <c r="BN17" s="1401"/>
      <c r="BO17" s="1401"/>
      <c r="BP17" s="1401"/>
      <c r="BQ17" s="1401"/>
      <c r="BR17" s="1401"/>
      <c r="BS17" s="1401"/>
      <c r="BT17" s="1401"/>
    </row>
    <row r="18" spans="1:72" s="1402" customFormat="1" ht="15" customHeight="1">
      <c r="A18" s="1383"/>
      <c r="B18" s="1411"/>
      <c r="C18" s="1412"/>
      <c r="D18" s="1412"/>
      <c r="E18" s="1413"/>
      <c r="F18" s="1414"/>
      <c r="G18" s="1415"/>
      <c r="H18" s="1416"/>
      <c r="I18" s="1406"/>
      <c r="J18" s="1407"/>
      <c r="K18" s="1407"/>
      <c r="L18" s="1410" t="s">
        <v>13662</v>
      </c>
      <c r="M18" s="1445"/>
      <c r="N18" s="1446"/>
      <c r="O18" s="1447"/>
      <c r="P18" s="1400"/>
      <c r="Q18" s="1401"/>
      <c r="R18" s="1401"/>
      <c r="S18" s="1401"/>
      <c r="T18" s="1401"/>
      <c r="U18" s="1401"/>
      <c r="V18" s="1401"/>
      <c r="W18" s="1401"/>
      <c r="X18" s="1401"/>
      <c r="Y18" s="1401"/>
      <c r="Z18" s="1401"/>
      <c r="AA18" s="1401"/>
      <c r="AB18" s="1401"/>
      <c r="AC18" s="1401"/>
      <c r="AD18" s="1401"/>
      <c r="AE18" s="1401"/>
      <c r="AF18" s="1401"/>
      <c r="AG18" s="1401"/>
      <c r="AH18" s="1401"/>
      <c r="AI18" s="1401"/>
      <c r="AJ18" s="1401"/>
      <c r="AK18" s="1401"/>
      <c r="AL18" s="1401"/>
      <c r="AM18" s="1401"/>
      <c r="AN18" s="1401"/>
      <c r="AO18" s="1401"/>
      <c r="AP18" s="1401"/>
      <c r="AQ18" s="1401"/>
      <c r="AR18" s="1401"/>
      <c r="AS18" s="1401"/>
      <c r="AT18" s="1401"/>
      <c r="AU18" s="1401"/>
      <c r="AV18" s="1401"/>
      <c r="AW18" s="1401"/>
      <c r="AX18" s="1401"/>
      <c r="AY18" s="1401"/>
      <c r="AZ18" s="1401"/>
      <c r="BA18" s="1401"/>
      <c r="BB18" s="1401"/>
      <c r="BC18" s="1401"/>
      <c r="BD18" s="1401"/>
      <c r="BE18" s="1401"/>
      <c r="BF18" s="1401"/>
      <c r="BG18" s="1401"/>
      <c r="BH18" s="1401"/>
      <c r="BI18" s="1401"/>
      <c r="BJ18" s="1401"/>
      <c r="BK18" s="1401"/>
      <c r="BL18" s="1401"/>
      <c r="BM18" s="1401"/>
      <c r="BN18" s="1401"/>
      <c r="BO18" s="1401"/>
      <c r="BP18" s="1401"/>
      <c r="BQ18" s="1401"/>
      <c r="BR18" s="1401"/>
      <c r="BS18" s="1401"/>
      <c r="BT18" s="1401"/>
    </row>
    <row r="19" spans="1:72" s="1402" customFormat="1" ht="15" customHeight="1">
      <c r="A19" s="1383"/>
      <c r="B19" s="1411"/>
      <c r="C19" s="1412"/>
      <c r="D19" s="1412"/>
      <c r="E19" s="1418"/>
      <c r="F19" s="1414"/>
      <c r="G19" s="1415"/>
      <c r="H19" s="1416"/>
      <c r="I19" s="1406"/>
      <c r="J19" s="1407"/>
      <c r="K19" s="1407"/>
      <c r="L19" s="1410" t="s">
        <v>13663</v>
      </c>
      <c r="M19" s="1445"/>
      <c r="N19" s="1446"/>
      <c r="O19" s="1447"/>
      <c r="P19" s="1400"/>
      <c r="Q19" s="1401"/>
      <c r="R19" s="1401"/>
      <c r="S19" s="1401"/>
      <c r="T19" s="1401"/>
      <c r="U19" s="1401"/>
      <c r="V19" s="1401"/>
      <c r="W19" s="1401"/>
      <c r="X19" s="1401"/>
      <c r="Y19" s="1401"/>
      <c r="Z19" s="1401"/>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row>
    <row r="20" spans="1:72" s="1402" customFormat="1" ht="15" customHeight="1">
      <c r="A20" s="1383"/>
      <c r="B20" s="1383"/>
      <c r="C20" s="1385"/>
      <c r="D20" s="1385" t="s">
        <v>70</v>
      </c>
      <c r="E20" s="1386"/>
      <c r="F20" s="1439"/>
      <c r="G20" s="1440"/>
      <c r="H20" s="1441"/>
      <c r="I20" s="1383"/>
      <c r="J20" s="1385"/>
      <c r="K20" s="1385" t="s">
        <v>13675</v>
      </c>
      <c r="L20" s="1410"/>
      <c r="M20" s="1448"/>
      <c r="N20" s="1449"/>
      <c r="O20" s="1450"/>
      <c r="P20" s="1400"/>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c r="AM20" s="1401"/>
      <c r="AN20" s="1401"/>
      <c r="AO20" s="1401"/>
      <c r="AP20" s="1401"/>
      <c r="AQ20" s="1401"/>
      <c r="AR20" s="1401"/>
      <c r="AS20" s="1401"/>
      <c r="AT20" s="1401"/>
      <c r="AU20" s="1401"/>
      <c r="AV20" s="1401"/>
      <c r="AW20" s="1401"/>
      <c r="AX20" s="1401"/>
      <c r="AY20" s="1401"/>
      <c r="AZ20" s="1401"/>
      <c r="BA20" s="1401"/>
      <c r="BB20" s="1401"/>
      <c r="BC20" s="1401"/>
      <c r="BD20" s="1401"/>
      <c r="BE20" s="1401"/>
      <c r="BF20" s="1401"/>
      <c r="BG20" s="1401"/>
      <c r="BH20" s="1401"/>
      <c r="BI20" s="1401"/>
      <c r="BJ20" s="1401"/>
      <c r="BK20" s="1401"/>
      <c r="BL20" s="1401"/>
      <c r="BM20" s="1401"/>
      <c r="BN20" s="1401"/>
      <c r="BO20" s="1401"/>
      <c r="BP20" s="1401"/>
      <c r="BQ20" s="1401"/>
      <c r="BR20" s="1401"/>
      <c r="BS20" s="1401"/>
      <c r="BT20" s="1401"/>
    </row>
    <row r="21" spans="1:72" s="1402" customFormat="1" ht="15" customHeight="1">
      <c r="A21" s="1383"/>
      <c r="B21" s="1383"/>
      <c r="C21" s="1385"/>
      <c r="D21" s="1385" t="s">
        <v>214</v>
      </c>
      <c r="E21" s="1386"/>
      <c r="F21" s="1448"/>
      <c r="G21" s="1449"/>
      <c r="H21" s="1450"/>
      <c r="I21" s="1383"/>
      <c r="J21" s="1385"/>
      <c r="K21" s="1385" t="s">
        <v>13676</v>
      </c>
      <c r="L21" s="1386"/>
      <c r="M21" s="1448"/>
      <c r="N21" s="1449"/>
      <c r="O21" s="1450"/>
      <c r="P21" s="1400"/>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1"/>
      <c r="AM21" s="1401"/>
      <c r="AN21" s="1401"/>
      <c r="AO21" s="1401"/>
      <c r="AP21" s="1401"/>
      <c r="AQ21" s="1401"/>
      <c r="AR21" s="1401"/>
      <c r="AS21" s="1401"/>
      <c r="AT21" s="1401"/>
      <c r="AU21" s="1401"/>
      <c r="AV21" s="1401"/>
      <c r="AW21" s="1401"/>
      <c r="AX21" s="1401"/>
      <c r="AY21" s="1401"/>
      <c r="AZ21" s="1401"/>
      <c r="BA21" s="1401"/>
      <c r="BB21" s="1401"/>
      <c r="BC21" s="1401"/>
      <c r="BD21" s="1401"/>
      <c r="BE21" s="1401"/>
      <c r="BF21" s="1401"/>
      <c r="BG21" s="1401"/>
      <c r="BH21" s="1401"/>
      <c r="BI21" s="1401"/>
      <c r="BJ21" s="1401"/>
      <c r="BK21" s="1401"/>
      <c r="BL21" s="1401"/>
      <c r="BM21" s="1401"/>
      <c r="BN21" s="1401"/>
      <c r="BO21" s="1401"/>
      <c r="BP21" s="1401"/>
      <c r="BQ21" s="1401"/>
      <c r="BR21" s="1401"/>
      <c r="BS21" s="1401"/>
      <c r="BT21" s="1401"/>
    </row>
    <row r="22" spans="1:72" s="1402" customFormat="1" ht="15" customHeight="1">
      <c r="A22" s="1383"/>
      <c r="B22" s="1383"/>
      <c r="C22" s="1385"/>
      <c r="D22" s="1385" t="s">
        <v>107</v>
      </c>
      <c r="E22" s="1386"/>
      <c r="F22" s="1448"/>
      <c r="G22" s="1449"/>
      <c r="H22" s="1450"/>
      <c r="I22" s="1383"/>
      <c r="J22" s="1385"/>
      <c r="K22" s="1385" t="s">
        <v>13677</v>
      </c>
      <c r="L22" s="1386"/>
      <c r="M22" s="1448"/>
      <c r="N22" s="1449"/>
      <c r="O22" s="1450"/>
      <c r="P22" s="1400"/>
      <c r="Q22" s="1401"/>
      <c r="R22" s="1401"/>
      <c r="S22" s="1401"/>
      <c r="T22" s="1401"/>
      <c r="U22" s="1401"/>
      <c r="V22" s="1401"/>
      <c r="W22" s="1401"/>
      <c r="X22" s="1401"/>
      <c r="Y22" s="1401"/>
      <c r="Z22" s="1401"/>
      <c r="AA22" s="1401"/>
      <c r="AB22" s="1401"/>
      <c r="AC22" s="1401"/>
      <c r="AD22" s="1401"/>
      <c r="AE22" s="1401"/>
      <c r="AF22" s="1401"/>
      <c r="AG22" s="1401"/>
      <c r="AH22" s="1401"/>
      <c r="AI22" s="1401"/>
      <c r="AJ22" s="1401"/>
      <c r="AK22" s="1401"/>
      <c r="AL22" s="1401"/>
      <c r="AM22" s="1401"/>
      <c r="AN22" s="1401"/>
      <c r="AO22" s="1401"/>
      <c r="AP22" s="1401"/>
      <c r="AQ22" s="1401"/>
      <c r="AR22" s="1401"/>
      <c r="AS22" s="1401"/>
      <c r="AT22" s="1401"/>
      <c r="AU22" s="1401"/>
      <c r="AV22" s="1401"/>
      <c r="AW22" s="1401"/>
      <c r="AX22" s="1401"/>
      <c r="AY22" s="1401"/>
      <c r="AZ22" s="1401"/>
      <c r="BA22" s="1401"/>
      <c r="BB22" s="1401"/>
      <c r="BC22" s="1401"/>
      <c r="BD22" s="1401"/>
      <c r="BE22" s="1401"/>
      <c r="BF22" s="1401"/>
      <c r="BG22" s="1401"/>
      <c r="BH22" s="1401"/>
      <c r="BI22" s="1401"/>
      <c r="BJ22" s="1401"/>
      <c r="BK22" s="1401"/>
      <c r="BL22" s="1401"/>
      <c r="BM22" s="1401"/>
      <c r="BN22" s="1401"/>
      <c r="BO22" s="1401"/>
      <c r="BP22" s="1401"/>
      <c r="BQ22" s="1401"/>
      <c r="BR22" s="1401"/>
      <c r="BS22" s="1401"/>
      <c r="BT22" s="1401"/>
    </row>
    <row r="23" spans="1:72" s="1402" customFormat="1" ht="15" customHeight="1">
      <c r="A23" s="1383"/>
      <c r="B23" s="1383"/>
      <c r="C23" s="1385"/>
      <c r="D23" s="1385" t="s">
        <v>71</v>
      </c>
      <c r="E23" s="1386"/>
      <c r="F23" s="1448"/>
      <c r="G23" s="1449"/>
      <c r="H23" s="1450"/>
      <c r="I23" s="1383"/>
      <c r="J23" s="1385"/>
      <c r="K23" s="1385" t="s">
        <v>13678</v>
      </c>
      <c r="L23" s="1386"/>
      <c r="M23" s="1448"/>
      <c r="N23" s="1449"/>
      <c r="O23" s="1450"/>
      <c r="P23" s="1400"/>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c r="AT23" s="1401"/>
      <c r="AU23" s="1401"/>
      <c r="AV23" s="1401"/>
      <c r="AW23" s="1401"/>
      <c r="AX23" s="1401"/>
      <c r="AY23" s="1401"/>
      <c r="AZ23" s="1401"/>
      <c r="BA23" s="1401"/>
      <c r="BB23" s="1401"/>
      <c r="BC23" s="1401"/>
      <c r="BD23" s="1401"/>
      <c r="BE23" s="1401"/>
      <c r="BF23" s="1401"/>
      <c r="BG23" s="1401"/>
      <c r="BH23" s="1401"/>
      <c r="BI23" s="1401"/>
      <c r="BJ23" s="1401"/>
      <c r="BK23" s="1401"/>
      <c r="BL23" s="1401"/>
      <c r="BM23" s="1401"/>
      <c r="BN23" s="1401"/>
      <c r="BO23" s="1401"/>
      <c r="BP23" s="1401"/>
      <c r="BQ23" s="1401"/>
      <c r="BR23" s="1401"/>
      <c r="BS23" s="1401"/>
      <c r="BT23" s="1401"/>
    </row>
    <row r="24" spans="1:72" s="1402" customFormat="1" ht="15" customHeight="1">
      <c r="A24" s="1383"/>
      <c r="B24" s="1383"/>
      <c r="C24" s="1385"/>
      <c r="D24" s="1385" t="s">
        <v>13666</v>
      </c>
      <c r="E24" s="1386"/>
      <c r="F24" s="1457"/>
      <c r="G24" s="1458"/>
      <c r="H24" s="1459"/>
      <c r="I24" s="1383"/>
      <c r="J24" s="1419"/>
      <c r="K24" s="1419" t="s">
        <v>13679</v>
      </c>
      <c r="L24" s="1420"/>
      <c r="M24" s="1457"/>
      <c r="N24" s="1458"/>
      <c r="O24" s="1459"/>
      <c r="P24" s="1400"/>
      <c r="Q24" s="1401"/>
      <c r="R24" s="1401"/>
      <c r="S24" s="1401"/>
      <c r="T24" s="1401"/>
      <c r="U24" s="1401"/>
      <c r="V24" s="1401"/>
      <c r="W24" s="1401"/>
      <c r="X24" s="1401"/>
      <c r="Y24" s="1401"/>
      <c r="Z24" s="1401"/>
      <c r="AA24" s="1401"/>
      <c r="AB24" s="1401"/>
      <c r="AC24" s="1401"/>
      <c r="AD24" s="1401"/>
      <c r="AE24" s="1401"/>
      <c r="AF24" s="1401"/>
      <c r="AG24" s="1401"/>
      <c r="AH24" s="1401"/>
      <c r="AI24" s="1401"/>
      <c r="AJ24" s="1401"/>
      <c r="AK24" s="1401"/>
      <c r="AL24" s="1401"/>
      <c r="AM24" s="1401"/>
      <c r="AN24" s="1401"/>
      <c r="AO24" s="1401"/>
      <c r="AP24" s="1401"/>
      <c r="AQ24" s="1401"/>
      <c r="AR24" s="1401"/>
      <c r="AS24" s="1401"/>
      <c r="AT24" s="1401"/>
      <c r="AU24" s="1401"/>
      <c r="AV24" s="1401"/>
      <c r="AW24" s="1401"/>
      <c r="AX24" s="1401"/>
      <c r="AY24" s="1401"/>
      <c r="AZ24" s="1401"/>
      <c r="BA24" s="1401"/>
      <c r="BB24" s="1401"/>
      <c r="BC24" s="1401"/>
      <c r="BD24" s="1401"/>
      <c r="BE24" s="1401"/>
      <c r="BF24" s="1401"/>
      <c r="BG24" s="1401"/>
      <c r="BH24" s="1401"/>
      <c r="BI24" s="1401"/>
      <c r="BJ24" s="1401"/>
      <c r="BK24" s="1401"/>
      <c r="BL24" s="1401"/>
      <c r="BM24" s="1401"/>
      <c r="BN24" s="1401"/>
      <c r="BO24" s="1401"/>
      <c r="BP24" s="1401"/>
      <c r="BQ24" s="1401"/>
      <c r="BR24" s="1401"/>
      <c r="BS24" s="1401"/>
      <c r="BT24" s="1401"/>
    </row>
    <row r="25" spans="1:72" s="1277" customFormat="1" ht="20.100000000000001" customHeight="1">
      <c r="A25" s="1274"/>
      <c r="B25" s="1390"/>
      <c r="C25" s="1391"/>
      <c r="D25" s="1391"/>
      <c r="E25" s="1392" t="s">
        <v>13680</v>
      </c>
      <c r="F25" s="1393">
        <f>F6+F7+F13+F14+F20+F21+F22+F23+F24</f>
        <v>0</v>
      </c>
      <c r="G25" s="1393">
        <f>G6+G7+G13+G14+G20+G21+G22+G23+G24</f>
        <v>0</v>
      </c>
      <c r="H25" s="1394">
        <f>H6+H7+H13+H14+H20+H21+H22+H23+H24</f>
        <v>0</v>
      </c>
      <c r="I25" s="1390"/>
      <c r="J25" s="1391"/>
      <c r="K25" s="1391"/>
      <c r="L25" s="1392" t="s">
        <v>13681</v>
      </c>
      <c r="M25" s="1397">
        <f>M6+M7+M8+M9+M10+M11+M12+M13+M14+M15+M20+M21+M22+M23+M24</f>
        <v>0</v>
      </c>
      <c r="N25" s="1397">
        <f>N6+N7+N8+N9+N10+N11+N12+N13+N14+N15+N20+N21+N22+N23+N24</f>
        <v>0</v>
      </c>
      <c r="O25" s="1394">
        <f>O6+O7+O8+O9+O10+O11+O12+O13+O14+O15+O20+O21+O22+O23+O24</f>
        <v>0</v>
      </c>
      <c r="P25" s="1275"/>
      <c r="Q25" s="1276"/>
      <c r="R25" s="1276"/>
      <c r="S25" s="1276"/>
      <c r="T25" s="1276"/>
      <c r="U25" s="1276"/>
      <c r="V25" s="1276"/>
      <c r="W25" s="1276"/>
      <c r="X25" s="1276"/>
      <c r="Y25" s="1276"/>
      <c r="Z25" s="1276"/>
      <c r="AA25" s="1276"/>
      <c r="AB25" s="1276"/>
      <c r="AC25" s="1276"/>
      <c r="AD25" s="1276"/>
      <c r="AE25" s="1276"/>
      <c r="AF25" s="1276"/>
      <c r="AG25" s="1276"/>
      <c r="AH25" s="1276"/>
      <c r="AI25" s="1276"/>
      <c r="AJ25" s="1276"/>
      <c r="AK25" s="1276"/>
      <c r="AL25" s="1276"/>
      <c r="AM25" s="1276"/>
      <c r="AN25" s="1276"/>
      <c r="AO25" s="1276"/>
      <c r="AP25" s="1276"/>
      <c r="AQ25" s="1276"/>
      <c r="AR25" s="1276"/>
      <c r="AS25" s="1276"/>
      <c r="AT25" s="1276"/>
      <c r="AU25" s="1276"/>
      <c r="AV25" s="1276"/>
      <c r="AW25" s="1276"/>
      <c r="AX25" s="1276"/>
      <c r="AY25" s="1276"/>
      <c r="AZ25" s="1276"/>
      <c r="BA25" s="1276"/>
      <c r="BB25" s="1276"/>
      <c r="BC25" s="1276"/>
      <c r="BD25" s="1276"/>
      <c r="BE25" s="1276"/>
      <c r="BF25" s="1276"/>
      <c r="BG25" s="1276"/>
      <c r="BH25" s="1276"/>
      <c r="BI25" s="1276"/>
      <c r="BJ25" s="1276"/>
      <c r="BK25" s="1276"/>
      <c r="BL25" s="1276"/>
      <c r="BM25" s="1276"/>
      <c r="BN25" s="1276"/>
      <c r="BO25" s="1276"/>
      <c r="BP25" s="1276"/>
      <c r="BQ25" s="1276"/>
      <c r="BR25" s="1276"/>
      <c r="BS25" s="1276"/>
      <c r="BT25" s="1276"/>
    </row>
    <row r="26" spans="1:72" s="1277" customFormat="1" ht="20.100000000000001" customHeight="1">
      <c r="A26" s="1274"/>
      <c r="B26" s="1567" t="s">
        <v>13682</v>
      </c>
      <c r="C26" s="1568" t="s">
        <v>13682</v>
      </c>
      <c r="D26" s="1568"/>
      <c r="E26" s="1568"/>
      <c r="F26" s="1395">
        <f>IF(M25-F25&gt;0,0,F25-M25)</f>
        <v>0</v>
      </c>
      <c r="G26" s="1395">
        <f>IF(N25-G25&gt;0,0,G25-N25)</f>
        <v>0</v>
      </c>
      <c r="H26" s="1396">
        <f>IF(O25-H25&gt;0,0,H25-O25)</f>
        <v>0</v>
      </c>
      <c r="I26" s="1574" t="s">
        <v>13683</v>
      </c>
      <c r="J26" s="1575"/>
      <c r="K26" s="1575"/>
      <c r="L26" s="1575"/>
      <c r="M26" s="1398">
        <f>IF(M25-F25&lt;0,0,M25-F25)</f>
        <v>0</v>
      </c>
      <c r="N26" s="1398">
        <f>IF(N25-G25&lt;0,0,N25-G25)</f>
        <v>0</v>
      </c>
      <c r="O26" s="1396">
        <f>IF(O25-H25&lt;0,0,O25-H25)</f>
        <v>0</v>
      </c>
      <c r="P26" s="1275"/>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row>
    <row r="27" spans="1:72" s="1402" customFormat="1" ht="20.100000000000001" customHeight="1">
      <c r="A27" s="1383"/>
      <c r="B27" s="1424"/>
      <c r="C27" s="1425" t="s">
        <v>73</v>
      </c>
      <c r="D27" s="1426"/>
      <c r="E27" s="1426"/>
      <c r="F27" s="1427"/>
      <c r="G27" s="1428"/>
      <c r="H27" s="1429"/>
      <c r="I27" s="1424"/>
      <c r="J27" s="1425" t="s">
        <v>74</v>
      </c>
      <c r="K27" s="1426"/>
      <c r="L27" s="1430"/>
      <c r="M27" s="1427"/>
      <c r="N27" s="1428"/>
      <c r="O27" s="1429"/>
      <c r="P27" s="1400"/>
      <c r="Q27" s="1401"/>
      <c r="R27" s="1401"/>
      <c r="S27" s="1401"/>
      <c r="T27" s="1401"/>
      <c r="U27" s="1401"/>
      <c r="V27" s="1401"/>
      <c r="W27" s="1401"/>
      <c r="X27" s="1401"/>
      <c r="Y27" s="1401"/>
      <c r="Z27" s="1401"/>
      <c r="AA27" s="1401"/>
      <c r="AB27" s="1401"/>
      <c r="AC27" s="1401"/>
      <c r="AD27" s="1401"/>
      <c r="AE27" s="1401"/>
      <c r="AF27" s="1401"/>
      <c r="AG27" s="1401"/>
      <c r="AH27" s="1401"/>
      <c r="AI27" s="1401"/>
      <c r="AJ27" s="1401"/>
      <c r="AK27" s="1401"/>
      <c r="AL27" s="1401"/>
      <c r="AM27" s="1401"/>
      <c r="AN27" s="1401"/>
      <c r="AO27" s="1401"/>
      <c r="AP27" s="1401"/>
      <c r="AQ27" s="1401"/>
      <c r="AR27" s="1401"/>
      <c r="AS27" s="1401"/>
      <c r="AT27" s="1401"/>
      <c r="AU27" s="1401"/>
      <c r="AV27" s="1401"/>
      <c r="AW27" s="1401"/>
      <c r="AX27" s="1401"/>
      <c r="AY27" s="1401"/>
      <c r="AZ27" s="1401"/>
      <c r="BA27" s="1401"/>
      <c r="BB27" s="1401"/>
      <c r="BC27" s="1401"/>
      <c r="BD27" s="1401"/>
      <c r="BE27" s="1401"/>
      <c r="BF27" s="1401"/>
      <c r="BG27" s="1401"/>
      <c r="BH27" s="1401"/>
      <c r="BI27" s="1401"/>
      <c r="BJ27" s="1401"/>
      <c r="BK27" s="1401"/>
      <c r="BL27" s="1401"/>
      <c r="BM27" s="1401"/>
      <c r="BN27" s="1401"/>
      <c r="BO27" s="1401"/>
      <c r="BP27" s="1401"/>
      <c r="BQ27" s="1401"/>
      <c r="BR27" s="1401"/>
      <c r="BS27" s="1401"/>
      <c r="BT27" s="1401"/>
    </row>
    <row r="28" spans="1:72" s="1402" customFormat="1" ht="15" customHeight="1">
      <c r="A28" s="1383"/>
      <c r="B28" s="1383"/>
      <c r="C28" s="1385"/>
      <c r="D28" s="1385" t="s">
        <v>13684</v>
      </c>
      <c r="E28" s="1385"/>
      <c r="F28" s="1448"/>
      <c r="G28" s="1449"/>
      <c r="H28" s="1450"/>
      <c r="I28" s="1383"/>
      <c r="J28" s="1385"/>
      <c r="K28" s="1385" t="s">
        <v>13685</v>
      </c>
      <c r="L28" s="1386"/>
      <c r="M28" s="1448"/>
      <c r="N28" s="1449"/>
      <c r="O28" s="1450"/>
      <c r="P28" s="1400"/>
      <c r="Q28" s="1401"/>
      <c r="R28" s="1401"/>
      <c r="S28" s="1401"/>
      <c r="T28" s="1401"/>
      <c r="U28" s="1401"/>
      <c r="V28" s="1401"/>
      <c r="W28" s="1401"/>
      <c r="X28" s="1401"/>
      <c r="Y28" s="1401"/>
      <c r="Z28" s="1401"/>
      <c r="AA28" s="1401"/>
      <c r="AB28" s="1401"/>
      <c r="AC28" s="1401"/>
      <c r="AD28" s="1401"/>
      <c r="AE28" s="1401"/>
      <c r="AF28" s="1401"/>
      <c r="AG28" s="1401"/>
      <c r="AH28" s="1401"/>
      <c r="AI28" s="1401"/>
      <c r="AJ28" s="1401"/>
      <c r="AK28" s="1401"/>
      <c r="AL28" s="1401"/>
      <c r="AM28" s="1401"/>
      <c r="AN28" s="1401"/>
      <c r="AO28" s="1401"/>
      <c r="AP28" s="1401"/>
      <c r="AQ28" s="1401"/>
      <c r="AR28" s="1401"/>
      <c r="AS28" s="1401"/>
      <c r="AT28" s="1401"/>
      <c r="AU28" s="1401"/>
      <c r="AV28" s="1401"/>
      <c r="AW28" s="1401"/>
      <c r="AX28" s="1401"/>
      <c r="AY28" s="1401"/>
      <c r="AZ28" s="1401"/>
      <c r="BA28" s="1401"/>
      <c r="BB28" s="1401"/>
      <c r="BC28" s="1401"/>
      <c r="BD28" s="1401"/>
      <c r="BE28" s="1401"/>
      <c r="BF28" s="1401"/>
      <c r="BG28" s="1401"/>
      <c r="BH28" s="1401"/>
      <c r="BI28" s="1401"/>
      <c r="BJ28" s="1401"/>
      <c r="BK28" s="1401"/>
      <c r="BL28" s="1401"/>
      <c r="BM28" s="1401"/>
      <c r="BN28" s="1401"/>
      <c r="BO28" s="1401"/>
      <c r="BP28" s="1401"/>
      <c r="BQ28" s="1401"/>
      <c r="BR28" s="1401"/>
      <c r="BS28" s="1401"/>
      <c r="BT28" s="1401"/>
    </row>
    <row r="29" spans="1:72" s="1402" customFormat="1" ht="15" customHeight="1">
      <c r="A29" s="1383"/>
      <c r="B29" s="1383"/>
      <c r="C29" s="1385"/>
      <c r="D29" s="1385" t="s">
        <v>13686</v>
      </c>
      <c r="E29" s="1385"/>
      <c r="F29" s="1448"/>
      <c r="G29" s="1449"/>
      <c r="H29" s="1450"/>
      <c r="I29" s="1383"/>
      <c r="J29" s="1385"/>
      <c r="K29" s="1385" t="s">
        <v>215</v>
      </c>
      <c r="L29" s="1386"/>
      <c r="M29" s="1448"/>
      <c r="N29" s="1449"/>
      <c r="O29" s="1450"/>
      <c r="P29" s="1400"/>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401"/>
      <c r="AM29" s="1401"/>
      <c r="AN29" s="1401"/>
      <c r="AO29" s="1401"/>
      <c r="AP29" s="1401"/>
      <c r="AQ29" s="1401"/>
      <c r="AR29" s="1401"/>
      <c r="AS29" s="1401"/>
      <c r="AT29" s="1401"/>
      <c r="AU29" s="1401"/>
      <c r="AV29" s="1401"/>
      <c r="AW29" s="1401"/>
      <c r="AX29" s="1401"/>
      <c r="AY29" s="1401"/>
      <c r="AZ29" s="1401"/>
      <c r="BA29" s="1401"/>
      <c r="BB29" s="1401"/>
      <c r="BC29" s="1401"/>
      <c r="BD29" s="1401"/>
      <c r="BE29" s="1401"/>
      <c r="BF29" s="1401"/>
      <c r="BG29" s="1401"/>
      <c r="BH29" s="1401"/>
      <c r="BI29" s="1401"/>
      <c r="BJ29" s="1401"/>
      <c r="BK29" s="1401"/>
      <c r="BL29" s="1401"/>
      <c r="BM29" s="1401"/>
      <c r="BN29" s="1401"/>
      <c r="BO29" s="1401"/>
      <c r="BP29" s="1401"/>
      <c r="BQ29" s="1401"/>
      <c r="BR29" s="1401"/>
      <c r="BS29" s="1401"/>
      <c r="BT29" s="1401"/>
    </row>
    <row r="30" spans="1:72" s="1402" customFormat="1" ht="15" customHeight="1">
      <c r="A30" s="1383"/>
      <c r="B30" s="1383"/>
      <c r="C30" s="1385"/>
      <c r="D30" s="1385" t="s">
        <v>13687</v>
      </c>
      <c r="E30" s="1385"/>
      <c r="F30" s="1448"/>
      <c r="G30" s="1449"/>
      <c r="H30" s="1450"/>
      <c r="I30" s="1383"/>
      <c r="J30" s="1385"/>
      <c r="K30" s="1385" t="s">
        <v>13688</v>
      </c>
      <c r="L30" s="1386"/>
      <c r="M30" s="1448"/>
      <c r="N30" s="1449"/>
      <c r="O30" s="1450"/>
      <c r="P30" s="1400"/>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row>
    <row r="31" spans="1:72" s="1402" customFormat="1" ht="15" customHeight="1">
      <c r="A31" s="1383"/>
      <c r="B31" s="1383"/>
      <c r="C31" s="1385"/>
      <c r="D31" s="1385" t="s">
        <v>13689</v>
      </c>
      <c r="E31" s="1385"/>
      <c r="F31" s="1451"/>
      <c r="G31" s="1452"/>
      <c r="H31" s="1453"/>
      <c r="I31" s="1383"/>
      <c r="J31" s="1385"/>
      <c r="K31" s="1385" t="s">
        <v>13690</v>
      </c>
      <c r="L31" s="1386"/>
      <c r="M31" s="1448"/>
      <c r="N31" s="1449"/>
      <c r="O31" s="1450"/>
      <c r="P31" s="1400"/>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row>
    <row r="32" spans="1:72" s="1402" customFormat="1" ht="15" customHeight="1">
      <c r="A32" s="1383"/>
      <c r="B32" s="1411"/>
      <c r="C32" s="1412"/>
      <c r="D32" s="1412"/>
      <c r="E32" s="1412"/>
      <c r="F32" s="1414"/>
      <c r="G32" s="1415"/>
      <c r="H32" s="1416"/>
      <c r="I32" s="1383"/>
      <c r="J32" s="1385"/>
      <c r="K32" s="1385" t="s">
        <v>75</v>
      </c>
      <c r="L32" s="1385"/>
      <c r="M32" s="1448"/>
      <c r="N32" s="1449"/>
      <c r="O32" s="1450"/>
      <c r="P32" s="1400"/>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row>
    <row r="33" spans="1:72" s="1402" customFormat="1" ht="15" customHeight="1">
      <c r="A33" s="1383"/>
      <c r="B33" s="1411"/>
      <c r="C33" s="1412"/>
      <c r="D33" s="1412"/>
      <c r="E33" s="1412"/>
      <c r="F33" s="1414"/>
      <c r="G33" s="1415"/>
      <c r="H33" s="1416"/>
      <c r="I33" s="1383"/>
      <c r="J33" s="1385"/>
      <c r="K33" s="1385" t="s">
        <v>13691</v>
      </c>
      <c r="L33" s="1386"/>
      <c r="M33" s="1448"/>
      <c r="N33" s="1449"/>
      <c r="O33" s="1450"/>
      <c r="P33" s="1400"/>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row>
    <row r="34" spans="1:72" s="1402" customFormat="1" ht="15" customHeight="1">
      <c r="A34" s="1383"/>
      <c r="B34" s="1411"/>
      <c r="C34" s="1412"/>
      <c r="D34" s="1412"/>
      <c r="E34" s="1412"/>
      <c r="F34" s="1414"/>
      <c r="G34" s="1415"/>
      <c r="H34" s="1416"/>
      <c r="I34" s="1383"/>
      <c r="J34" s="1385"/>
      <c r="K34" s="1385" t="s">
        <v>13692</v>
      </c>
      <c r="L34" s="1386"/>
      <c r="M34" s="1448"/>
      <c r="N34" s="1449"/>
      <c r="O34" s="1450"/>
      <c r="P34" s="1400"/>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row>
    <row r="35" spans="1:72" s="1402" customFormat="1" ht="15" customHeight="1">
      <c r="A35" s="1383"/>
      <c r="B35" s="1411"/>
      <c r="C35" s="1412"/>
      <c r="D35" s="1412"/>
      <c r="E35" s="1412"/>
      <c r="F35" s="1414"/>
      <c r="G35" s="1415"/>
      <c r="H35" s="1416"/>
      <c r="I35" s="1383"/>
      <c r="J35" s="1385"/>
      <c r="K35" s="1385" t="s">
        <v>71</v>
      </c>
      <c r="L35" s="1386"/>
      <c r="M35" s="1448"/>
      <c r="N35" s="1449"/>
      <c r="O35" s="1450"/>
      <c r="P35" s="1400"/>
      <c r="Q35" s="1401"/>
      <c r="R35" s="1401"/>
      <c r="S35" s="1401"/>
      <c r="T35" s="1401"/>
      <c r="U35" s="1401"/>
      <c r="V35" s="1401"/>
      <c r="W35" s="1401"/>
      <c r="X35" s="1401"/>
      <c r="Y35" s="1401"/>
      <c r="Z35" s="1401"/>
      <c r="AA35" s="1401"/>
      <c r="AB35" s="1401"/>
      <c r="AC35" s="1401"/>
      <c r="AD35" s="1401"/>
      <c r="AE35" s="1401"/>
      <c r="AF35" s="1401"/>
      <c r="AG35" s="1401"/>
      <c r="AH35" s="1401"/>
      <c r="AI35" s="1401"/>
      <c r="AJ35" s="1401"/>
      <c r="AK35" s="1401"/>
      <c r="AL35" s="1401"/>
      <c r="AM35" s="1401"/>
      <c r="AN35" s="1401"/>
      <c r="AO35" s="1401"/>
      <c r="AP35" s="1401"/>
      <c r="AQ35" s="1401"/>
      <c r="AR35" s="1401"/>
      <c r="AS35" s="1401"/>
      <c r="AT35" s="1401"/>
      <c r="AU35" s="1401"/>
      <c r="AV35" s="1401"/>
      <c r="AW35" s="1401"/>
      <c r="AX35" s="1401"/>
      <c r="AY35" s="1401"/>
      <c r="AZ35" s="1401"/>
      <c r="BA35" s="1401"/>
      <c r="BB35" s="1401"/>
      <c r="BC35" s="1401"/>
      <c r="BD35" s="1401"/>
      <c r="BE35" s="1401"/>
      <c r="BF35" s="1401"/>
      <c r="BG35" s="1401"/>
      <c r="BH35" s="1401"/>
      <c r="BI35" s="1401"/>
      <c r="BJ35" s="1401"/>
      <c r="BK35" s="1401"/>
      <c r="BL35" s="1401"/>
      <c r="BM35" s="1401"/>
      <c r="BN35" s="1401"/>
      <c r="BO35" s="1401"/>
      <c r="BP35" s="1401"/>
      <c r="BQ35" s="1401"/>
      <c r="BR35" s="1401"/>
      <c r="BS35" s="1401"/>
      <c r="BT35" s="1401"/>
    </row>
    <row r="36" spans="1:72" s="1402" customFormat="1" ht="15" customHeight="1">
      <c r="A36" s="1383"/>
      <c r="B36" s="1431"/>
      <c r="C36" s="1419"/>
      <c r="D36" s="1419" t="s">
        <v>13693</v>
      </c>
      <c r="E36" s="1419"/>
      <c r="F36" s="1421"/>
      <c r="G36" s="1422"/>
      <c r="H36" s="1423"/>
      <c r="I36" s="1431"/>
      <c r="J36" s="1419"/>
      <c r="K36" s="1419" t="s">
        <v>13693</v>
      </c>
      <c r="L36" s="1420"/>
      <c r="M36" s="1457"/>
      <c r="N36" s="1458"/>
      <c r="O36" s="1459"/>
      <c r="P36" s="1400"/>
      <c r="Q36" s="1401"/>
      <c r="R36" s="1401"/>
      <c r="S36" s="1401"/>
      <c r="T36" s="1401"/>
      <c r="U36" s="1401"/>
      <c r="V36" s="1401"/>
      <c r="W36" s="1401"/>
      <c r="X36" s="1401"/>
      <c r="Y36" s="1401"/>
      <c r="Z36" s="1401"/>
      <c r="AA36" s="1401"/>
      <c r="AB36" s="1401"/>
      <c r="AC36" s="1401"/>
      <c r="AD36" s="1401"/>
      <c r="AE36" s="1401"/>
      <c r="AF36" s="1401"/>
      <c r="AG36" s="1401"/>
      <c r="AH36" s="1401"/>
      <c r="AI36" s="1401"/>
      <c r="AJ36" s="1401"/>
      <c r="AK36" s="1401"/>
      <c r="AL36" s="1401"/>
      <c r="AM36" s="1401"/>
      <c r="AN36" s="1401"/>
      <c r="AO36" s="1401"/>
      <c r="AP36" s="1401"/>
      <c r="AQ36" s="1401"/>
      <c r="AR36" s="1401"/>
      <c r="AS36" s="1401"/>
      <c r="AT36" s="1401"/>
      <c r="AU36" s="1401"/>
      <c r="AV36" s="1401"/>
      <c r="AW36" s="1401"/>
      <c r="AX36" s="1401"/>
      <c r="AY36" s="1401"/>
      <c r="AZ36" s="1401"/>
      <c r="BA36" s="1401"/>
      <c r="BB36" s="1401"/>
      <c r="BC36" s="1401"/>
      <c r="BD36" s="1401"/>
      <c r="BE36" s="1401"/>
      <c r="BF36" s="1401"/>
      <c r="BG36" s="1401"/>
      <c r="BH36" s="1401"/>
      <c r="BI36" s="1401"/>
      <c r="BJ36" s="1401"/>
      <c r="BK36" s="1401"/>
      <c r="BL36" s="1401"/>
      <c r="BM36" s="1401"/>
      <c r="BN36" s="1401"/>
      <c r="BO36" s="1401"/>
      <c r="BP36" s="1401"/>
      <c r="BQ36" s="1401"/>
      <c r="BR36" s="1401"/>
      <c r="BS36" s="1401"/>
      <c r="BT36" s="1401"/>
    </row>
    <row r="37" spans="1:72" s="1402" customFormat="1" ht="20.100000000000001" customHeight="1">
      <c r="A37" s="1383"/>
      <c r="B37" s="1431"/>
      <c r="C37" s="1419"/>
      <c r="D37" s="1419"/>
      <c r="E37" s="1432" t="s">
        <v>13694</v>
      </c>
      <c r="F37" s="1433">
        <f>F28+F29+F30+F31+F36</f>
        <v>0</v>
      </c>
      <c r="G37" s="1433">
        <f>G28+G29+G30+G31+G36</f>
        <v>0</v>
      </c>
      <c r="H37" s="1394">
        <f>H28+H29+H30+H31+H36</f>
        <v>0</v>
      </c>
      <c r="I37" s="1431"/>
      <c r="J37" s="1419"/>
      <c r="K37" s="1419"/>
      <c r="L37" s="1432" t="s">
        <v>13695</v>
      </c>
      <c r="M37" s="1433">
        <f>M28+M29+M30+M31+M32+M33+M34+M35+M36</f>
        <v>0</v>
      </c>
      <c r="N37" s="1433">
        <f>N28+N29+N30+N31+N32+N33+N34+N35+N36</f>
        <v>0</v>
      </c>
      <c r="O37" s="1394">
        <f>O28+O29+O30+O31+O32+O33+O34+O35+O36</f>
        <v>0</v>
      </c>
      <c r="P37" s="1400"/>
      <c r="Q37" s="1401"/>
      <c r="R37" s="1401"/>
      <c r="S37" s="1401"/>
      <c r="T37" s="1401"/>
      <c r="U37" s="1401"/>
      <c r="V37" s="1401"/>
      <c r="W37" s="1401"/>
      <c r="X37" s="1401"/>
      <c r="Y37" s="1401"/>
      <c r="Z37" s="1401"/>
      <c r="AA37" s="1401"/>
      <c r="AB37" s="1401"/>
      <c r="AC37" s="1401"/>
      <c r="AD37" s="1401"/>
      <c r="AE37" s="1401"/>
      <c r="AF37" s="1401"/>
      <c r="AG37" s="1401"/>
      <c r="AH37" s="1401"/>
      <c r="AI37" s="1401"/>
      <c r="AJ37" s="1401"/>
      <c r="AK37" s="1401"/>
      <c r="AL37" s="1401"/>
      <c r="AM37" s="1401"/>
      <c r="AN37" s="1401"/>
      <c r="AO37" s="1401"/>
      <c r="AP37" s="1401"/>
      <c r="AQ37" s="1401"/>
      <c r="AR37" s="1401"/>
      <c r="AS37" s="1401"/>
      <c r="AT37" s="1401"/>
      <c r="AU37" s="1401"/>
      <c r="AV37" s="1401"/>
      <c r="AW37" s="1401"/>
      <c r="AX37" s="1401"/>
      <c r="AY37" s="1401"/>
      <c r="AZ37" s="1401"/>
      <c r="BA37" s="1401"/>
      <c r="BB37" s="1401"/>
      <c r="BC37" s="1401"/>
      <c r="BD37" s="1401"/>
      <c r="BE37" s="1401"/>
      <c r="BF37" s="1401"/>
      <c r="BG37" s="1401"/>
      <c r="BH37" s="1401"/>
      <c r="BI37" s="1401"/>
      <c r="BJ37" s="1401"/>
      <c r="BK37" s="1401"/>
      <c r="BL37" s="1401"/>
      <c r="BM37" s="1401"/>
      <c r="BN37" s="1401"/>
      <c r="BO37" s="1401"/>
      <c r="BP37" s="1401"/>
      <c r="BQ37" s="1401"/>
      <c r="BR37" s="1401"/>
      <c r="BS37" s="1401"/>
      <c r="BT37" s="1401"/>
    </row>
    <row r="38" spans="1:72" s="1402" customFormat="1" ht="20.100000000000001" customHeight="1">
      <c r="A38" s="1383"/>
      <c r="B38" s="1574" t="s">
        <v>13696</v>
      </c>
      <c r="C38" s="1575"/>
      <c r="D38" s="1575"/>
      <c r="E38" s="1575"/>
      <c r="F38" s="1395">
        <f>IF(M37-F37&gt;0,0,F37-M37)</f>
        <v>0</v>
      </c>
      <c r="G38" s="1395">
        <f>IF(N37-G37&gt;0,0,G37-N37)</f>
        <v>0</v>
      </c>
      <c r="H38" s="1396">
        <f>IF(O37-H37&gt;0,0,H37-O37)</f>
        <v>0</v>
      </c>
      <c r="I38" s="1574" t="s">
        <v>13697</v>
      </c>
      <c r="J38" s="1575"/>
      <c r="K38" s="1575"/>
      <c r="L38" s="1575"/>
      <c r="M38" s="1398">
        <f>IF(M37-F37&lt;0,0,M37-F37)</f>
        <v>0</v>
      </c>
      <c r="N38" s="1398">
        <f>IF(N37-G37&lt;0,0,N37-G37)</f>
        <v>0</v>
      </c>
      <c r="O38" s="1396">
        <f>IF(O37-H37&lt;0,0,O37-H37)</f>
        <v>0</v>
      </c>
      <c r="P38" s="1400"/>
      <c r="Q38" s="1401"/>
      <c r="R38" s="1401"/>
      <c r="S38" s="1401"/>
      <c r="T38" s="1401"/>
      <c r="U38" s="1401"/>
      <c r="V38" s="1401"/>
      <c r="W38" s="1401"/>
      <c r="X38" s="1401"/>
      <c r="Y38" s="1401"/>
      <c r="Z38" s="1401"/>
      <c r="AA38" s="1401"/>
      <c r="AB38" s="1401"/>
      <c r="AC38" s="1401"/>
      <c r="AD38" s="1401"/>
      <c r="AE38" s="1401"/>
      <c r="AF38" s="1401"/>
      <c r="AG38" s="1401"/>
      <c r="AH38" s="1401"/>
      <c r="AI38" s="1401"/>
      <c r="AJ38" s="1401"/>
      <c r="AK38" s="1401"/>
      <c r="AL38" s="1401"/>
      <c r="AM38" s="1401"/>
      <c r="AN38" s="1401"/>
      <c r="AO38" s="1401"/>
      <c r="AP38" s="1401"/>
      <c r="AQ38" s="1401"/>
      <c r="AR38" s="1401"/>
      <c r="AS38" s="1401"/>
      <c r="AT38" s="1401"/>
      <c r="AU38" s="1401"/>
      <c r="AV38" s="1401"/>
      <c r="AW38" s="1401"/>
      <c r="AX38" s="1401"/>
      <c r="AY38" s="1401"/>
      <c r="AZ38" s="1401"/>
      <c r="BA38" s="1401"/>
      <c r="BB38" s="1401"/>
      <c r="BC38" s="1401"/>
      <c r="BD38" s="1401"/>
      <c r="BE38" s="1401"/>
      <c r="BF38" s="1401"/>
      <c r="BG38" s="1401"/>
      <c r="BH38" s="1401"/>
      <c r="BI38" s="1401"/>
      <c r="BJ38" s="1401"/>
      <c r="BK38" s="1401"/>
      <c r="BL38" s="1401"/>
      <c r="BM38" s="1401"/>
      <c r="BN38" s="1401"/>
      <c r="BO38" s="1401"/>
      <c r="BP38" s="1401"/>
      <c r="BQ38" s="1401"/>
      <c r="BR38" s="1401"/>
      <c r="BS38" s="1401"/>
      <c r="BT38" s="1401"/>
    </row>
    <row r="39" spans="1:72" s="1402" customFormat="1" ht="20.100000000000001" customHeight="1">
      <c r="A39" s="1383"/>
      <c r="B39" s="1574" t="s">
        <v>13698</v>
      </c>
      <c r="C39" s="1575"/>
      <c r="D39" s="1575"/>
      <c r="E39" s="1575"/>
      <c r="F39" s="1398">
        <f>IF(M38+M26-F38-F26&gt;0,0,F38+F26-M38-M26)</f>
        <v>0</v>
      </c>
      <c r="G39" s="1398">
        <f>IF(N38+N26-G38-G26&gt;0,0,G38+G26-N38-N26)</f>
        <v>0</v>
      </c>
      <c r="H39" s="1396">
        <f>IF(O38+O26-H38-H26&gt;0,0,H38+H26-O38-O26)</f>
        <v>0</v>
      </c>
      <c r="I39" s="1574" t="s">
        <v>13699</v>
      </c>
      <c r="J39" s="1575"/>
      <c r="K39" s="1575"/>
      <c r="L39" s="1575"/>
      <c r="M39" s="1398">
        <f>IF(M38+M26-F38-F26&lt;0,0,M38+M26-F38-F26)</f>
        <v>0</v>
      </c>
      <c r="N39" s="1398">
        <f>IF(N38+N26-G38-G26&lt;0,0,N38+N26-G38-G26)</f>
        <v>0</v>
      </c>
      <c r="O39" s="1396">
        <f>IF(O38+O26-H38-H26&lt;0,0,O38+O26-H38-H26)</f>
        <v>0</v>
      </c>
      <c r="P39" s="1400"/>
      <c r="Q39" s="1401"/>
      <c r="R39" s="1401"/>
      <c r="S39" s="1401"/>
      <c r="T39" s="1401"/>
      <c r="U39" s="1401"/>
      <c r="V39" s="1401"/>
      <c r="W39" s="1401"/>
      <c r="X39" s="1401"/>
      <c r="Y39" s="1401"/>
      <c r="Z39" s="1401"/>
      <c r="AA39" s="1401"/>
      <c r="AB39" s="1401"/>
      <c r="AC39" s="1401"/>
      <c r="AD39" s="1401"/>
      <c r="AE39" s="1401"/>
      <c r="AF39" s="1401"/>
      <c r="AG39" s="1401"/>
      <c r="AH39" s="1401"/>
      <c r="AI39" s="1401"/>
      <c r="AJ39" s="1401"/>
      <c r="AK39" s="1401"/>
      <c r="AL39" s="1401"/>
      <c r="AM39" s="1401"/>
      <c r="AN39" s="1401"/>
      <c r="AO39" s="1401"/>
      <c r="AP39" s="1401"/>
      <c r="AQ39" s="1401"/>
      <c r="AR39" s="1401"/>
      <c r="AS39" s="1401"/>
      <c r="AT39" s="1401"/>
      <c r="AU39" s="1401"/>
      <c r="AV39" s="1401"/>
      <c r="AW39" s="1401"/>
      <c r="AX39" s="1401"/>
      <c r="AY39" s="1401"/>
      <c r="AZ39" s="1401"/>
      <c r="BA39" s="1401"/>
      <c r="BB39" s="1401"/>
      <c r="BC39" s="1401"/>
      <c r="BD39" s="1401"/>
      <c r="BE39" s="1401"/>
      <c r="BF39" s="1401"/>
      <c r="BG39" s="1401"/>
      <c r="BH39" s="1401"/>
      <c r="BI39" s="1401"/>
      <c r="BJ39" s="1401"/>
      <c r="BK39" s="1401"/>
      <c r="BL39" s="1401"/>
      <c r="BM39" s="1401"/>
      <c r="BN39" s="1401"/>
      <c r="BO39" s="1401"/>
      <c r="BP39" s="1401"/>
      <c r="BQ39" s="1401"/>
      <c r="BR39" s="1401"/>
      <c r="BS39" s="1401"/>
      <c r="BT39" s="1401"/>
    </row>
    <row r="40" spans="1:72" s="1402" customFormat="1" ht="20.100000000000001" customHeight="1">
      <c r="A40" s="1383"/>
      <c r="B40" s="1424"/>
      <c r="C40" s="1425" t="s">
        <v>76</v>
      </c>
      <c r="D40" s="1426"/>
      <c r="E40" s="1430"/>
      <c r="F40" s="1427"/>
      <c r="G40" s="1428"/>
      <c r="H40" s="1429"/>
      <c r="I40" s="1424"/>
      <c r="J40" s="1425" t="s">
        <v>77</v>
      </c>
      <c r="K40" s="1426"/>
      <c r="L40" s="1430"/>
      <c r="M40" s="1427"/>
      <c r="N40" s="1428"/>
      <c r="O40" s="1429"/>
      <c r="P40" s="1400"/>
      <c r="Q40" s="1401"/>
      <c r="R40" s="1401"/>
      <c r="S40" s="1401"/>
      <c r="T40" s="1401"/>
      <c r="U40" s="1401"/>
      <c r="V40" s="1401"/>
      <c r="W40" s="1401"/>
      <c r="X40" s="1401"/>
      <c r="Y40" s="1401"/>
      <c r="Z40" s="1401"/>
      <c r="AA40" s="1401"/>
      <c r="AB40" s="1401"/>
      <c r="AC40" s="1401"/>
      <c r="AD40" s="1401"/>
      <c r="AE40" s="1401"/>
      <c r="AF40" s="1401"/>
      <c r="AG40" s="1401"/>
      <c r="AH40" s="1401"/>
      <c r="AI40" s="1401"/>
      <c r="AJ40" s="1401"/>
      <c r="AK40" s="1401"/>
      <c r="AL40" s="1401"/>
      <c r="AM40" s="1401"/>
      <c r="AN40" s="1401"/>
      <c r="AO40" s="1401"/>
      <c r="AP40" s="1401"/>
      <c r="AQ40" s="1401"/>
      <c r="AR40" s="1401"/>
      <c r="AS40" s="1401"/>
      <c r="AT40" s="1401"/>
      <c r="AU40" s="1401"/>
      <c r="AV40" s="1401"/>
      <c r="AW40" s="1401"/>
      <c r="AX40" s="1401"/>
      <c r="AY40" s="1401"/>
      <c r="AZ40" s="1401"/>
      <c r="BA40" s="1401"/>
      <c r="BB40" s="1401"/>
      <c r="BC40" s="1401"/>
      <c r="BD40" s="1401"/>
      <c r="BE40" s="1401"/>
      <c r="BF40" s="1401"/>
      <c r="BG40" s="1401"/>
      <c r="BH40" s="1401"/>
      <c r="BI40" s="1401"/>
      <c r="BJ40" s="1401"/>
      <c r="BK40" s="1401"/>
      <c r="BL40" s="1401"/>
      <c r="BM40" s="1401"/>
      <c r="BN40" s="1401"/>
      <c r="BO40" s="1401"/>
      <c r="BP40" s="1401"/>
      <c r="BQ40" s="1401"/>
      <c r="BR40" s="1401"/>
      <c r="BS40" s="1401"/>
      <c r="BT40" s="1401"/>
    </row>
    <row r="41" spans="1:72" s="1277" customFormat="1" ht="15" customHeight="1">
      <c r="A41" s="1274"/>
      <c r="B41" s="1274"/>
      <c r="C41" s="1255"/>
      <c r="D41" s="1255" t="s">
        <v>18</v>
      </c>
      <c r="E41" s="1256"/>
      <c r="F41" s="1448"/>
      <c r="G41" s="1449"/>
      <c r="H41" s="1450"/>
      <c r="I41" s="1274"/>
      <c r="J41" s="1255"/>
      <c r="K41" s="1255" t="s">
        <v>78</v>
      </c>
      <c r="L41" s="1256"/>
      <c r="M41" s="1448"/>
      <c r="N41" s="1449"/>
      <c r="O41" s="1450"/>
      <c r="P41" s="1275"/>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1276"/>
      <c r="AV41" s="1276"/>
      <c r="AW41" s="1276"/>
      <c r="AX41" s="1276"/>
      <c r="AY41" s="1276"/>
      <c r="AZ41" s="1276"/>
      <c r="BA41" s="1276"/>
      <c r="BB41" s="1276"/>
      <c r="BC41" s="1276"/>
      <c r="BD41" s="1276"/>
      <c r="BE41" s="1276"/>
      <c r="BF41" s="1276"/>
      <c r="BG41" s="1276"/>
      <c r="BH41" s="1276"/>
      <c r="BI41" s="1276"/>
      <c r="BJ41" s="1276"/>
      <c r="BK41" s="1276"/>
      <c r="BL41" s="1276"/>
      <c r="BM41" s="1276"/>
      <c r="BN41" s="1276"/>
      <c r="BO41" s="1276"/>
      <c r="BP41" s="1276"/>
      <c r="BQ41" s="1276"/>
      <c r="BR41" s="1276"/>
      <c r="BS41" s="1276"/>
      <c r="BT41" s="1276"/>
    </row>
    <row r="42" spans="1:72" s="1277" customFormat="1" ht="15" customHeight="1">
      <c r="A42" s="1274"/>
      <c r="B42" s="1274"/>
      <c r="C42" s="1255"/>
      <c r="D42" s="1255" t="s">
        <v>79</v>
      </c>
      <c r="E42" s="1256"/>
      <c r="F42" s="1448"/>
      <c r="G42" s="1449"/>
      <c r="H42" s="1450"/>
      <c r="I42" s="1274"/>
      <c r="J42" s="1255"/>
      <c r="K42" s="1255" t="s">
        <v>13700</v>
      </c>
      <c r="L42" s="1256"/>
      <c r="M42" s="1448"/>
      <c r="N42" s="1449"/>
      <c r="O42" s="1450"/>
      <c r="P42" s="1275"/>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U42" s="1276"/>
      <c r="AV42" s="1276"/>
      <c r="AW42" s="1276"/>
      <c r="AX42" s="1276"/>
      <c r="AY42" s="1276"/>
      <c r="AZ42" s="1276"/>
      <c r="BA42" s="1276"/>
      <c r="BB42" s="1276"/>
      <c r="BC42" s="1276"/>
      <c r="BD42" s="1276"/>
      <c r="BE42" s="1276"/>
      <c r="BF42" s="1276"/>
      <c r="BG42" s="1276"/>
      <c r="BH42" s="1276"/>
      <c r="BI42" s="1276"/>
      <c r="BJ42" s="1276"/>
      <c r="BK42" s="1276"/>
      <c r="BL42" s="1276"/>
      <c r="BM42" s="1276"/>
      <c r="BN42" s="1276"/>
      <c r="BO42" s="1276"/>
      <c r="BP42" s="1276"/>
      <c r="BQ42" s="1276"/>
      <c r="BR42" s="1276"/>
      <c r="BS42" s="1276"/>
      <c r="BT42" s="1276"/>
    </row>
    <row r="43" spans="1:72" s="1277" customFormat="1" ht="15" customHeight="1">
      <c r="A43" s="1274"/>
      <c r="B43" s="1274"/>
      <c r="C43" s="1255"/>
      <c r="D43" s="1255" t="s">
        <v>13701</v>
      </c>
      <c r="E43" s="1256"/>
      <c r="F43" s="1448"/>
      <c r="G43" s="1449"/>
      <c r="H43" s="1450"/>
      <c r="I43" s="1274"/>
      <c r="J43" s="1255"/>
      <c r="K43" s="1255" t="s">
        <v>13702</v>
      </c>
      <c r="L43" s="1256"/>
      <c r="M43" s="1448"/>
      <c r="N43" s="1449"/>
      <c r="O43" s="1450"/>
      <c r="P43" s="1275"/>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1276"/>
      <c r="AV43" s="1276"/>
      <c r="AW43" s="1276"/>
      <c r="AX43" s="1276"/>
      <c r="AY43" s="1276"/>
      <c r="AZ43" s="1276"/>
      <c r="BA43" s="1276"/>
      <c r="BB43" s="1276"/>
      <c r="BC43" s="1276"/>
      <c r="BD43" s="1276"/>
      <c r="BE43" s="1276"/>
      <c r="BF43" s="1276"/>
      <c r="BG43" s="1276"/>
      <c r="BH43" s="1276"/>
      <c r="BI43" s="1276"/>
      <c r="BJ43" s="1276"/>
      <c r="BK43" s="1276"/>
      <c r="BL43" s="1276"/>
      <c r="BM43" s="1276"/>
      <c r="BN43" s="1276"/>
      <c r="BO43" s="1276"/>
      <c r="BP43" s="1276"/>
      <c r="BQ43" s="1276"/>
      <c r="BR43" s="1276"/>
      <c r="BS43" s="1276"/>
      <c r="BT43" s="1276"/>
    </row>
    <row r="44" spans="1:72" s="1277" customFormat="1" ht="15" customHeight="1">
      <c r="A44" s="1274"/>
      <c r="B44" s="1274"/>
      <c r="C44" s="1255"/>
      <c r="D44" s="1255" t="s">
        <v>80</v>
      </c>
      <c r="E44" s="1256"/>
      <c r="F44" s="1448"/>
      <c r="G44" s="1449"/>
      <c r="H44" s="1450"/>
      <c r="I44" s="1274"/>
      <c r="J44" s="1255"/>
      <c r="K44" s="1255" t="s">
        <v>81</v>
      </c>
      <c r="L44" s="1256"/>
      <c r="M44" s="1448"/>
      <c r="N44" s="1449"/>
      <c r="O44" s="1450"/>
      <c r="P44" s="1275"/>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row>
    <row r="45" spans="1:72" s="1277" customFormat="1" ht="15" customHeight="1">
      <c r="A45" s="1274"/>
      <c r="B45" s="1274"/>
      <c r="C45" s="1255"/>
      <c r="D45" s="1255" t="s">
        <v>13703</v>
      </c>
      <c r="E45" s="1256"/>
      <c r="F45" s="1448"/>
      <c r="G45" s="1449"/>
      <c r="H45" s="1450"/>
      <c r="I45" s="1274"/>
      <c r="J45" s="1255"/>
      <c r="K45" s="1255" t="s">
        <v>57</v>
      </c>
      <c r="L45" s="1256"/>
      <c r="M45" s="1448"/>
      <c r="N45" s="1449"/>
      <c r="O45" s="1450"/>
      <c r="P45" s="1275"/>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c r="AM45" s="1276"/>
      <c r="AN45" s="1276"/>
      <c r="AO45" s="1276"/>
      <c r="AP45" s="1276"/>
      <c r="AQ45" s="1276"/>
      <c r="AR45" s="1276"/>
      <c r="AS45" s="1276"/>
      <c r="AT45" s="1276"/>
      <c r="AU45" s="1276"/>
      <c r="AV45" s="1276"/>
      <c r="AW45" s="1276"/>
      <c r="AX45" s="1276"/>
      <c r="AY45" s="1276"/>
      <c r="AZ45" s="1276"/>
      <c r="BA45" s="1276"/>
      <c r="BB45" s="1276"/>
      <c r="BC45" s="1276"/>
      <c r="BD45" s="1276"/>
      <c r="BE45" s="1276"/>
      <c r="BF45" s="1276"/>
      <c r="BG45" s="1276"/>
      <c r="BH45" s="1276"/>
      <c r="BI45" s="1276"/>
      <c r="BJ45" s="1276"/>
      <c r="BK45" s="1276"/>
      <c r="BL45" s="1276"/>
      <c r="BM45" s="1276"/>
      <c r="BN45" s="1276"/>
      <c r="BO45" s="1276"/>
      <c r="BP45" s="1276"/>
      <c r="BQ45" s="1276"/>
      <c r="BR45" s="1276"/>
      <c r="BS45" s="1276"/>
      <c r="BT45" s="1276"/>
    </row>
    <row r="46" spans="1:72" s="1277" customFormat="1" ht="15" customHeight="1">
      <c r="A46" s="1274"/>
      <c r="B46" s="1274"/>
      <c r="C46" s="1255"/>
      <c r="D46" s="1255" t="s">
        <v>28</v>
      </c>
      <c r="E46" s="1256"/>
      <c r="F46" s="1448"/>
      <c r="G46" s="1449"/>
      <c r="H46" s="1450"/>
      <c r="I46" s="1274"/>
      <c r="J46" s="1255"/>
      <c r="K46" s="1255" t="s">
        <v>82</v>
      </c>
      <c r="L46" s="1256"/>
      <c r="M46" s="1448"/>
      <c r="N46" s="1449"/>
      <c r="O46" s="1450"/>
      <c r="P46" s="1275"/>
      <c r="Q46" s="1276"/>
      <c r="R46" s="1276"/>
      <c r="S46" s="1276"/>
      <c r="T46" s="1276"/>
      <c r="U46" s="1276"/>
      <c r="V46" s="1276"/>
      <c r="W46" s="1276"/>
      <c r="X46" s="1276"/>
      <c r="Y46" s="1276"/>
      <c r="Z46" s="1276"/>
      <c r="AA46" s="1276"/>
      <c r="AB46" s="1276"/>
      <c r="AC46" s="1276"/>
      <c r="AD46" s="1276"/>
      <c r="AE46" s="1276"/>
      <c r="AF46" s="1276"/>
      <c r="AG46" s="1276"/>
      <c r="AH46" s="1276"/>
      <c r="AI46" s="1276"/>
      <c r="AJ46" s="1276"/>
      <c r="AK46" s="1276"/>
      <c r="AL46" s="1276"/>
      <c r="AM46" s="1276"/>
      <c r="AN46" s="1276"/>
      <c r="AO46" s="1276"/>
      <c r="AP46" s="1276"/>
      <c r="AQ46" s="1276"/>
      <c r="AR46" s="1276"/>
      <c r="AS46" s="1276"/>
      <c r="AT46" s="1276"/>
      <c r="AU46" s="1276"/>
      <c r="AV46" s="1276"/>
      <c r="AW46" s="1276"/>
      <c r="AX46" s="1276"/>
      <c r="AY46" s="1276"/>
      <c r="AZ46" s="1276"/>
      <c r="BA46" s="1276"/>
      <c r="BB46" s="1276"/>
      <c r="BC46" s="1276"/>
      <c r="BD46" s="1276"/>
      <c r="BE46" s="1276"/>
      <c r="BF46" s="1276"/>
      <c r="BG46" s="1276"/>
      <c r="BH46" s="1276"/>
      <c r="BI46" s="1276"/>
      <c r="BJ46" s="1276"/>
      <c r="BK46" s="1276"/>
      <c r="BL46" s="1276"/>
      <c r="BM46" s="1276"/>
      <c r="BN46" s="1276"/>
      <c r="BO46" s="1276"/>
      <c r="BP46" s="1276"/>
      <c r="BQ46" s="1276"/>
      <c r="BR46" s="1276"/>
      <c r="BS46" s="1276"/>
      <c r="BT46" s="1276"/>
    </row>
    <row r="47" spans="1:72" s="1277" customFormat="1" ht="15" customHeight="1">
      <c r="A47" s="1274"/>
      <c r="B47" s="1274"/>
      <c r="C47" s="1255"/>
      <c r="D47" s="1255" t="s">
        <v>13704</v>
      </c>
      <c r="E47" s="1256"/>
      <c r="F47" s="1448"/>
      <c r="G47" s="1449"/>
      <c r="H47" s="1450"/>
      <c r="I47" s="1274"/>
      <c r="J47" s="1255"/>
      <c r="K47" s="1255" t="s">
        <v>83</v>
      </c>
      <c r="L47" s="1256"/>
      <c r="M47" s="1448"/>
      <c r="N47" s="1449"/>
      <c r="O47" s="1450"/>
      <c r="P47" s="1275"/>
      <c r="Q47" s="1276"/>
      <c r="R47" s="1276"/>
      <c r="S47" s="1276"/>
      <c r="T47" s="1276"/>
      <c r="U47" s="1276"/>
      <c r="V47" s="1276"/>
      <c r="W47" s="1276"/>
      <c r="X47" s="1276"/>
      <c r="Y47" s="1276"/>
      <c r="Z47" s="1276"/>
      <c r="AA47" s="1276"/>
      <c r="AB47" s="1276"/>
      <c r="AC47" s="1276"/>
      <c r="AD47" s="1276"/>
      <c r="AE47" s="1276"/>
      <c r="AF47" s="1276"/>
      <c r="AG47" s="1276"/>
      <c r="AH47" s="1276"/>
      <c r="AI47" s="1276"/>
      <c r="AJ47" s="1276"/>
      <c r="AK47" s="1276"/>
      <c r="AL47" s="1276"/>
      <c r="AM47" s="1276"/>
      <c r="AN47" s="1276"/>
      <c r="AO47" s="1276"/>
      <c r="AP47" s="1276"/>
      <c r="AQ47" s="1276"/>
      <c r="AR47" s="1276"/>
      <c r="AS47" s="1276"/>
      <c r="AT47" s="1276"/>
      <c r="AU47" s="1276"/>
      <c r="AV47" s="1276"/>
      <c r="AW47" s="1276"/>
      <c r="AX47" s="1276"/>
      <c r="AY47" s="1276"/>
      <c r="AZ47" s="1276"/>
      <c r="BA47" s="1276"/>
      <c r="BB47" s="1276"/>
      <c r="BC47" s="1276"/>
      <c r="BD47" s="1276"/>
      <c r="BE47" s="1276"/>
      <c r="BF47" s="1276"/>
      <c r="BG47" s="1276"/>
      <c r="BH47" s="1276"/>
      <c r="BI47" s="1276"/>
      <c r="BJ47" s="1276"/>
      <c r="BK47" s="1276"/>
      <c r="BL47" s="1276"/>
      <c r="BM47" s="1276"/>
      <c r="BN47" s="1276"/>
      <c r="BO47" s="1276"/>
      <c r="BP47" s="1276"/>
      <c r="BQ47" s="1276"/>
      <c r="BR47" s="1276"/>
      <c r="BS47" s="1276"/>
      <c r="BT47" s="1276"/>
    </row>
    <row r="48" spans="1:72" s="1277" customFormat="1" ht="15" customHeight="1">
      <c r="A48" s="1274"/>
      <c r="B48" s="1274"/>
      <c r="C48" s="1255"/>
      <c r="D48" s="1255" t="s">
        <v>71</v>
      </c>
      <c r="E48" s="1256"/>
      <c r="F48" s="1451"/>
      <c r="G48" s="1452"/>
      <c r="H48" s="1453"/>
      <c r="I48" s="1274"/>
      <c r="J48" s="1255"/>
      <c r="K48" s="1255" t="s">
        <v>71</v>
      </c>
      <c r="L48" s="1256"/>
      <c r="M48" s="1451"/>
      <c r="N48" s="1452"/>
      <c r="O48" s="1453"/>
      <c r="P48" s="1275"/>
      <c r="Q48" s="1276"/>
      <c r="R48" s="1276"/>
      <c r="S48" s="1276"/>
      <c r="T48" s="1276"/>
      <c r="U48" s="1276"/>
      <c r="V48" s="1276"/>
      <c r="W48" s="1276"/>
      <c r="X48" s="1276"/>
      <c r="Y48" s="1276"/>
      <c r="Z48" s="1276"/>
      <c r="AA48" s="1276"/>
      <c r="AB48" s="1276"/>
      <c r="AC48" s="1276"/>
      <c r="AD48" s="1276"/>
      <c r="AE48" s="1276"/>
      <c r="AF48" s="1276"/>
      <c r="AG48" s="1276"/>
      <c r="AH48" s="1276"/>
      <c r="AI48" s="1276"/>
      <c r="AJ48" s="1276"/>
      <c r="AK48" s="1276"/>
      <c r="AL48" s="1276"/>
      <c r="AM48" s="1276"/>
      <c r="AN48" s="1276"/>
      <c r="AO48" s="1276"/>
      <c r="AP48" s="1276"/>
      <c r="AQ48" s="1276"/>
      <c r="AR48" s="1276"/>
      <c r="AS48" s="1276"/>
      <c r="AT48" s="1276"/>
      <c r="AU48" s="1276"/>
      <c r="AV48" s="1276"/>
      <c r="AW48" s="1276"/>
      <c r="AX48" s="1276"/>
      <c r="AY48" s="1276"/>
      <c r="AZ48" s="1276"/>
      <c r="BA48" s="1276"/>
      <c r="BB48" s="1276"/>
      <c r="BC48" s="1276"/>
      <c r="BD48" s="1276"/>
      <c r="BE48" s="1276"/>
      <c r="BF48" s="1276"/>
      <c r="BG48" s="1276"/>
      <c r="BH48" s="1276"/>
      <c r="BI48" s="1276"/>
      <c r="BJ48" s="1276"/>
      <c r="BK48" s="1276"/>
      <c r="BL48" s="1276"/>
      <c r="BM48" s="1276"/>
      <c r="BN48" s="1276"/>
      <c r="BO48" s="1276"/>
      <c r="BP48" s="1276"/>
      <c r="BQ48" s="1276"/>
      <c r="BR48" s="1276"/>
      <c r="BS48" s="1276"/>
      <c r="BT48" s="1276"/>
    </row>
    <row r="49" spans="1:72" s="1277" customFormat="1" ht="15" customHeight="1">
      <c r="A49" s="1274"/>
      <c r="B49" s="1279"/>
      <c r="C49" s="1257"/>
      <c r="D49" s="1257"/>
      <c r="E49" s="1258"/>
      <c r="F49" s="1414"/>
      <c r="G49" s="1415"/>
      <c r="H49" s="1416"/>
      <c r="I49" s="1279"/>
      <c r="J49" s="1257"/>
      <c r="K49" s="1257"/>
      <c r="L49" s="1257"/>
      <c r="M49" s="1414"/>
      <c r="N49" s="1415"/>
      <c r="O49" s="1416"/>
      <c r="P49" s="1275"/>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c r="AL49" s="1276"/>
      <c r="AM49" s="1276"/>
      <c r="AN49" s="1276"/>
      <c r="AO49" s="1276"/>
      <c r="AP49" s="1276"/>
      <c r="AQ49" s="1276"/>
      <c r="AR49" s="1276"/>
      <c r="AS49" s="1276"/>
      <c r="AT49" s="1276"/>
      <c r="AU49" s="1276"/>
      <c r="AV49" s="1276"/>
      <c r="AW49" s="1276"/>
      <c r="AX49" s="1276"/>
      <c r="AY49" s="1276"/>
      <c r="AZ49" s="1276"/>
      <c r="BA49" s="1276"/>
      <c r="BB49" s="1276"/>
      <c r="BC49" s="1276"/>
      <c r="BD49" s="1276"/>
      <c r="BE49" s="1276"/>
      <c r="BF49" s="1276"/>
      <c r="BG49" s="1276"/>
      <c r="BH49" s="1276"/>
      <c r="BI49" s="1276"/>
      <c r="BJ49" s="1276"/>
      <c r="BK49" s="1276"/>
      <c r="BL49" s="1276"/>
      <c r="BM49" s="1276"/>
      <c r="BN49" s="1276"/>
      <c r="BO49" s="1276"/>
      <c r="BP49" s="1276"/>
      <c r="BQ49" s="1276"/>
      <c r="BR49" s="1276"/>
      <c r="BS49" s="1276"/>
      <c r="BT49" s="1276"/>
    </row>
    <row r="50" spans="1:72" s="1277" customFormat="1" ht="15" customHeight="1">
      <c r="A50" s="1274"/>
      <c r="B50" s="1282"/>
      <c r="C50" s="1280"/>
      <c r="D50" s="1280" t="s">
        <v>13705</v>
      </c>
      <c r="E50" s="1281"/>
      <c r="F50" s="1421"/>
      <c r="G50" s="1422"/>
      <c r="H50" s="1423"/>
      <c r="I50" s="1282"/>
      <c r="J50" s="1280"/>
      <c r="K50" s="1280" t="s">
        <v>13705</v>
      </c>
      <c r="L50" s="1281"/>
      <c r="M50" s="1421"/>
      <c r="N50" s="1422"/>
      <c r="O50" s="1423"/>
      <c r="P50" s="1275"/>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c r="AL50" s="1276"/>
      <c r="AM50" s="1276"/>
      <c r="AN50" s="1276"/>
      <c r="AO50" s="1276"/>
      <c r="AP50" s="1276"/>
      <c r="AQ50" s="1276"/>
      <c r="AR50" s="1276"/>
      <c r="AS50" s="1276"/>
      <c r="AT50" s="1276"/>
      <c r="AU50" s="1276"/>
      <c r="AV50" s="1276"/>
      <c r="AW50" s="1276"/>
      <c r="AX50" s="1276"/>
      <c r="AY50" s="1276"/>
      <c r="AZ50" s="1276"/>
      <c r="BA50" s="1276"/>
      <c r="BB50" s="1276"/>
      <c r="BC50" s="1276"/>
      <c r="BD50" s="1276"/>
      <c r="BE50" s="1276"/>
      <c r="BF50" s="1276"/>
      <c r="BG50" s="1276"/>
      <c r="BH50" s="1276"/>
      <c r="BI50" s="1276"/>
      <c r="BJ50" s="1276"/>
      <c r="BK50" s="1276"/>
      <c r="BL50" s="1276"/>
      <c r="BM50" s="1276"/>
      <c r="BN50" s="1276"/>
      <c r="BO50" s="1276"/>
      <c r="BP50" s="1276"/>
      <c r="BQ50" s="1276"/>
      <c r="BR50" s="1276"/>
      <c r="BS50" s="1276"/>
      <c r="BT50" s="1276"/>
    </row>
    <row r="51" spans="1:72" s="1402" customFormat="1" ht="20.100000000000001" customHeight="1">
      <c r="A51" s="1383"/>
      <c r="B51" s="1390"/>
      <c r="C51" s="1391"/>
      <c r="D51" s="1391"/>
      <c r="E51" s="1392" t="s">
        <v>13706</v>
      </c>
      <c r="F51" s="1393">
        <f>F41+F42+F43+F44+F45+F46+F47+F48+F50</f>
        <v>0</v>
      </c>
      <c r="G51" s="1393">
        <f>G41+G42+G43+G44+G45+G46+G47+G48+G50</f>
        <v>0</v>
      </c>
      <c r="H51" s="1394">
        <f>H41+H42+H43+H44+H45+H46+H47+H48+H50</f>
        <v>0</v>
      </c>
      <c r="I51" s="1390"/>
      <c r="J51" s="1391"/>
      <c r="K51" s="1391"/>
      <c r="L51" s="1392" t="s">
        <v>13707</v>
      </c>
      <c r="M51" s="1393">
        <f>M41+M42+M43+M44+M45+M46+M47+M48+M50</f>
        <v>0</v>
      </c>
      <c r="N51" s="1393">
        <f>N41+N42+N43+N44+N45+N46+N47+N48+N50</f>
        <v>0</v>
      </c>
      <c r="O51" s="1394">
        <f>O41+O42+O43+O44+O45+O46+O47+O48+O50</f>
        <v>0</v>
      </c>
      <c r="P51" s="1400"/>
      <c r="Q51" s="1401"/>
      <c r="R51" s="1401"/>
      <c r="S51" s="1401"/>
      <c r="T51" s="1401"/>
      <c r="U51" s="1401"/>
      <c r="V51" s="1401"/>
      <c r="W51" s="1401"/>
      <c r="X51" s="1401"/>
      <c r="Y51" s="1401"/>
      <c r="Z51" s="1401"/>
      <c r="AA51" s="1401"/>
      <c r="AB51" s="1401"/>
      <c r="AC51" s="1401"/>
      <c r="AD51" s="1401"/>
      <c r="AE51" s="1401"/>
      <c r="AF51" s="1401"/>
      <c r="AG51" s="1401"/>
      <c r="AH51" s="1401"/>
      <c r="AI51" s="1401"/>
      <c r="AJ51" s="1401"/>
      <c r="AK51" s="1401"/>
      <c r="AL51" s="1401"/>
      <c r="AM51" s="1401"/>
      <c r="AN51" s="1401"/>
      <c r="AO51" s="1401"/>
      <c r="AP51" s="1401"/>
      <c r="AQ51" s="1401"/>
      <c r="AR51" s="1401"/>
      <c r="AS51" s="1401"/>
      <c r="AT51" s="1401"/>
      <c r="AU51" s="1401"/>
      <c r="AV51" s="1401"/>
      <c r="AW51" s="1401"/>
      <c r="AX51" s="1401"/>
      <c r="AY51" s="1401"/>
      <c r="AZ51" s="1401"/>
      <c r="BA51" s="1401"/>
      <c r="BB51" s="1401"/>
      <c r="BC51" s="1401"/>
      <c r="BD51" s="1401"/>
      <c r="BE51" s="1401"/>
      <c r="BF51" s="1401"/>
      <c r="BG51" s="1401"/>
      <c r="BH51" s="1401"/>
      <c r="BI51" s="1401"/>
      <c r="BJ51" s="1401"/>
      <c r="BK51" s="1401"/>
      <c r="BL51" s="1401"/>
      <c r="BM51" s="1401"/>
      <c r="BN51" s="1401"/>
      <c r="BO51" s="1401"/>
      <c r="BP51" s="1401"/>
      <c r="BQ51" s="1401"/>
      <c r="BR51" s="1401"/>
      <c r="BS51" s="1401"/>
      <c r="BT51" s="1401"/>
    </row>
    <row r="52" spans="1:72" s="1402" customFormat="1" ht="20.100000000000001" customHeight="1">
      <c r="A52" s="1383"/>
      <c r="B52" s="1574" t="s">
        <v>13708</v>
      </c>
      <c r="C52" s="1575"/>
      <c r="D52" s="1575"/>
      <c r="E52" s="1575"/>
      <c r="F52" s="1395">
        <f>IF(M51-F51&gt;0,0,F51-M51)</f>
        <v>0</v>
      </c>
      <c r="G52" s="1395">
        <f>IF(N51-G51&gt;0,0,G51-N51)</f>
        <v>0</v>
      </c>
      <c r="H52" s="1396">
        <f>IF(O51-H51&gt;0,0,H51-O51)</f>
        <v>0</v>
      </c>
      <c r="I52" s="1574" t="s">
        <v>13709</v>
      </c>
      <c r="J52" s="1575"/>
      <c r="K52" s="1575"/>
      <c r="L52" s="1575"/>
      <c r="M52" s="1398">
        <f>IF(M51-F51&lt;0,0,M51-F51)</f>
        <v>0</v>
      </c>
      <c r="N52" s="1398">
        <f>IF(N51-G51&lt;0,0,N51-G51)</f>
        <v>0</v>
      </c>
      <c r="O52" s="1396">
        <f>IF(O51-H51&lt;0,0,O51-H51)</f>
        <v>0</v>
      </c>
      <c r="P52" s="1400"/>
      <c r="Q52" s="1401"/>
      <c r="R52" s="1401"/>
      <c r="S52" s="1401"/>
      <c r="T52" s="1401"/>
      <c r="U52" s="1401"/>
      <c r="V52" s="1401"/>
      <c r="W52" s="1401"/>
      <c r="X52" s="1401"/>
      <c r="Y52" s="1401"/>
      <c r="Z52" s="1401"/>
      <c r="AA52" s="1401"/>
      <c r="AB52" s="1401"/>
      <c r="AC52" s="1401"/>
      <c r="AD52" s="1401"/>
      <c r="AE52" s="1401"/>
      <c r="AF52" s="1401"/>
      <c r="AG52" s="1401"/>
      <c r="AH52" s="1401"/>
      <c r="AI52" s="1401"/>
      <c r="AJ52" s="1401"/>
      <c r="AK52" s="1401"/>
      <c r="AL52" s="1401"/>
      <c r="AM52" s="1401"/>
      <c r="AN52" s="1401"/>
      <c r="AO52" s="1401"/>
      <c r="AP52" s="1401"/>
      <c r="AQ52" s="1401"/>
      <c r="AR52" s="1401"/>
      <c r="AS52" s="1401"/>
      <c r="AT52" s="1401"/>
      <c r="AU52" s="1401"/>
      <c r="AV52" s="1401"/>
      <c r="AW52" s="1401"/>
      <c r="AX52" s="1401"/>
      <c r="AY52" s="1401"/>
      <c r="AZ52" s="1401"/>
      <c r="BA52" s="1401"/>
      <c r="BB52" s="1401"/>
      <c r="BC52" s="1401"/>
      <c r="BD52" s="1401"/>
      <c r="BE52" s="1401"/>
      <c r="BF52" s="1401"/>
      <c r="BG52" s="1401"/>
      <c r="BH52" s="1401"/>
      <c r="BI52" s="1401"/>
      <c r="BJ52" s="1401"/>
      <c r="BK52" s="1401"/>
      <c r="BL52" s="1401"/>
      <c r="BM52" s="1401"/>
      <c r="BN52" s="1401"/>
      <c r="BO52" s="1401"/>
      <c r="BP52" s="1401"/>
      <c r="BQ52" s="1401"/>
      <c r="BR52" s="1401"/>
      <c r="BS52" s="1401"/>
      <c r="BT52" s="1401"/>
    </row>
    <row r="53" spans="1:72" s="1402" customFormat="1" ht="20.100000000000001" customHeight="1">
      <c r="A53" s="1383"/>
      <c r="B53" s="1424"/>
      <c r="C53" s="1425" t="s">
        <v>84</v>
      </c>
      <c r="D53" s="1426"/>
      <c r="E53" s="1430"/>
      <c r="F53" s="1427"/>
      <c r="G53" s="1428"/>
      <c r="H53" s="1429"/>
      <c r="I53" s="1424"/>
      <c r="J53" s="1425" t="s">
        <v>85</v>
      </c>
      <c r="K53" s="1426"/>
      <c r="L53" s="1430"/>
      <c r="M53" s="1427"/>
      <c r="N53" s="1428"/>
      <c r="O53" s="1429"/>
      <c r="P53" s="1400"/>
      <c r="Q53" s="1401"/>
      <c r="R53" s="1401"/>
      <c r="S53" s="1401"/>
      <c r="T53" s="1401"/>
      <c r="U53" s="1401"/>
      <c r="V53" s="1401"/>
      <c r="W53" s="1401"/>
      <c r="X53" s="1401"/>
      <c r="Y53" s="1401"/>
      <c r="Z53" s="1401"/>
      <c r="AA53" s="1401"/>
      <c r="AB53" s="1401"/>
      <c r="AC53" s="1401"/>
      <c r="AD53" s="1401"/>
      <c r="AE53" s="1401"/>
      <c r="AF53" s="1401"/>
      <c r="AG53" s="1401"/>
      <c r="AH53" s="1401"/>
      <c r="AI53" s="1401"/>
      <c r="AJ53" s="1401"/>
      <c r="AK53" s="1401"/>
      <c r="AL53" s="1401"/>
      <c r="AM53" s="1401"/>
      <c r="AN53" s="1401"/>
      <c r="AO53" s="1401"/>
      <c r="AP53" s="1401"/>
      <c r="AQ53" s="1401"/>
      <c r="AR53" s="1401"/>
      <c r="AS53" s="1401"/>
      <c r="AT53" s="1401"/>
      <c r="AU53" s="1401"/>
      <c r="AV53" s="1401"/>
      <c r="AW53" s="1401"/>
      <c r="AX53" s="1401"/>
      <c r="AY53" s="1401"/>
      <c r="AZ53" s="1401"/>
      <c r="BA53" s="1401"/>
      <c r="BB53" s="1401"/>
      <c r="BC53" s="1401"/>
      <c r="BD53" s="1401"/>
      <c r="BE53" s="1401"/>
      <c r="BF53" s="1401"/>
      <c r="BG53" s="1401"/>
      <c r="BH53" s="1401"/>
      <c r="BI53" s="1401"/>
      <c r="BJ53" s="1401"/>
      <c r="BK53" s="1401"/>
      <c r="BL53" s="1401"/>
      <c r="BM53" s="1401"/>
      <c r="BN53" s="1401"/>
      <c r="BO53" s="1401"/>
      <c r="BP53" s="1401"/>
      <c r="BQ53" s="1401"/>
      <c r="BR53" s="1401"/>
      <c r="BS53" s="1401"/>
      <c r="BT53" s="1401"/>
    </row>
    <row r="54" spans="1:72" s="1402" customFormat="1" ht="15" customHeight="1">
      <c r="A54" s="1383"/>
      <c r="B54" s="1383"/>
      <c r="C54" s="1385"/>
      <c r="D54" s="1385" t="s">
        <v>26</v>
      </c>
      <c r="E54" s="1386"/>
      <c r="F54" s="1448"/>
      <c r="G54" s="1449"/>
      <c r="H54" s="1450"/>
      <c r="I54" s="1383"/>
      <c r="J54" s="1385"/>
      <c r="K54" s="1385" t="s">
        <v>86</v>
      </c>
      <c r="L54" s="1385"/>
      <c r="M54" s="1448"/>
      <c r="N54" s="1449"/>
      <c r="O54" s="1450"/>
      <c r="P54" s="1400"/>
      <c r="Q54" s="1401"/>
      <c r="R54" s="1401"/>
      <c r="S54" s="1401"/>
      <c r="T54" s="1401"/>
      <c r="U54" s="1401"/>
      <c r="V54" s="1401"/>
      <c r="W54" s="1401"/>
      <c r="X54" s="1401"/>
      <c r="Y54" s="1401"/>
      <c r="Z54" s="1401"/>
      <c r="AA54" s="1401"/>
      <c r="AB54" s="1401"/>
      <c r="AC54" s="1401"/>
      <c r="AD54" s="1401"/>
      <c r="AE54" s="1401"/>
      <c r="AF54" s="1401"/>
      <c r="AG54" s="1401"/>
      <c r="AH54" s="1401"/>
      <c r="AI54" s="1401"/>
      <c r="AJ54" s="1401"/>
      <c r="AK54" s="1401"/>
      <c r="AL54" s="1401"/>
      <c r="AM54" s="1401"/>
      <c r="AN54" s="1401"/>
      <c r="AO54" s="1401"/>
      <c r="AP54" s="1401"/>
      <c r="AQ54" s="1401"/>
      <c r="AR54" s="1401"/>
      <c r="AS54" s="1401"/>
      <c r="AT54" s="1401"/>
      <c r="AU54" s="1401"/>
      <c r="AV54" s="1401"/>
      <c r="AW54" s="1401"/>
      <c r="AX54" s="1401"/>
      <c r="AY54" s="1401"/>
      <c r="AZ54" s="1401"/>
      <c r="BA54" s="1401"/>
      <c r="BB54" s="1401"/>
      <c r="BC54" s="1401"/>
      <c r="BD54" s="1401"/>
      <c r="BE54" s="1401"/>
      <c r="BF54" s="1401"/>
      <c r="BG54" s="1401"/>
      <c r="BH54" s="1401"/>
      <c r="BI54" s="1401"/>
      <c r="BJ54" s="1401"/>
      <c r="BK54" s="1401"/>
      <c r="BL54" s="1401"/>
      <c r="BM54" s="1401"/>
      <c r="BN54" s="1401"/>
      <c r="BO54" s="1401"/>
      <c r="BP54" s="1401"/>
      <c r="BQ54" s="1401"/>
      <c r="BR54" s="1401"/>
      <c r="BS54" s="1401"/>
      <c r="BT54" s="1401"/>
    </row>
    <row r="55" spans="1:72" s="1402" customFormat="1" ht="15" customHeight="1">
      <c r="A55" s="1383"/>
      <c r="B55" s="1383"/>
      <c r="C55" s="1385"/>
      <c r="D55" s="1385" t="s">
        <v>27</v>
      </c>
      <c r="E55" s="1386"/>
      <c r="F55" s="1448"/>
      <c r="G55" s="1449"/>
      <c r="H55" s="1450"/>
      <c r="I55" s="1383"/>
      <c r="J55" s="1385"/>
      <c r="K55" s="1385" t="s">
        <v>87</v>
      </c>
      <c r="L55" s="1385"/>
      <c r="M55" s="1448"/>
      <c r="N55" s="1449"/>
      <c r="O55" s="1450"/>
      <c r="P55" s="1400"/>
      <c r="Q55" s="1401"/>
      <c r="R55" s="1401"/>
      <c r="S55" s="1401"/>
      <c r="T55" s="1401"/>
      <c r="U55" s="1401"/>
      <c r="V55" s="1401"/>
      <c r="W55" s="1401"/>
      <c r="X55" s="1401"/>
      <c r="Y55" s="1401"/>
      <c r="Z55" s="1401"/>
      <c r="AA55" s="1401"/>
      <c r="AB55" s="1401"/>
      <c r="AC55" s="1401"/>
      <c r="AD55" s="1401"/>
      <c r="AE55" s="1401"/>
      <c r="AF55" s="1401"/>
      <c r="AG55" s="1401"/>
      <c r="AH55" s="1401"/>
      <c r="AI55" s="1401"/>
      <c r="AJ55" s="1401"/>
      <c r="AK55" s="1401"/>
      <c r="AL55" s="1401"/>
      <c r="AM55" s="1401"/>
      <c r="AN55" s="1401"/>
      <c r="AO55" s="1401"/>
      <c r="AP55" s="1401"/>
      <c r="AQ55" s="1401"/>
      <c r="AR55" s="1401"/>
      <c r="AS55" s="1401"/>
      <c r="AT55" s="1401"/>
      <c r="AU55" s="1401"/>
      <c r="AV55" s="1401"/>
      <c r="AW55" s="1401"/>
      <c r="AX55" s="1401"/>
      <c r="AY55" s="1401"/>
      <c r="AZ55" s="1401"/>
      <c r="BA55" s="1401"/>
      <c r="BB55" s="1401"/>
      <c r="BC55" s="1401"/>
      <c r="BD55" s="1401"/>
      <c r="BE55" s="1401"/>
      <c r="BF55" s="1401"/>
      <c r="BG55" s="1401"/>
      <c r="BH55" s="1401"/>
      <c r="BI55" s="1401"/>
      <c r="BJ55" s="1401"/>
      <c r="BK55" s="1401"/>
      <c r="BL55" s="1401"/>
      <c r="BM55" s="1401"/>
      <c r="BN55" s="1401"/>
      <c r="BO55" s="1401"/>
      <c r="BP55" s="1401"/>
      <c r="BQ55" s="1401"/>
      <c r="BR55" s="1401"/>
      <c r="BS55" s="1401"/>
      <c r="BT55" s="1401"/>
    </row>
    <row r="56" spans="1:72" s="1402" customFormat="1" ht="15" customHeight="1">
      <c r="A56" s="1383"/>
      <c r="B56" s="1383"/>
      <c r="C56" s="1385"/>
      <c r="D56" s="1385" t="s">
        <v>71</v>
      </c>
      <c r="E56" s="1386"/>
      <c r="F56" s="1451"/>
      <c r="G56" s="1452"/>
      <c r="H56" s="1453"/>
      <c r="I56" s="1383"/>
      <c r="J56" s="1385"/>
      <c r="K56" s="1385" t="s">
        <v>88</v>
      </c>
      <c r="L56" s="1385"/>
      <c r="M56" s="1448"/>
      <c r="N56" s="1449"/>
      <c r="O56" s="1450"/>
      <c r="P56" s="1400"/>
      <c r="Q56" s="1401"/>
      <c r="R56" s="1401"/>
      <c r="S56" s="1401"/>
      <c r="T56" s="1401"/>
      <c r="U56" s="1401"/>
      <c r="V56" s="1401"/>
      <c r="W56" s="1401"/>
      <c r="X56" s="1401"/>
      <c r="Y56" s="1401"/>
      <c r="Z56" s="1401"/>
      <c r="AA56" s="1401"/>
      <c r="AB56" s="1401"/>
      <c r="AC56" s="1401"/>
      <c r="AD56" s="1401"/>
      <c r="AE56" s="1401"/>
      <c r="AF56" s="1401"/>
      <c r="AG56" s="1401"/>
      <c r="AH56" s="1401"/>
      <c r="AI56" s="1401"/>
      <c r="AJ56" s="1401"/>
      <c r="AK56" s="1401"/>
      <c r="AL56" s="1401"/>
      <c r="AM56" s="1401"/>
      <c r="AN56" s="1401"/>
      <c r="AO56" s="1401"/>
      <c r="AP56" s="1401"/>
      <c r="AQ56" s="1401"/>
      <c r="AR56" s="1401"/>
      <c r="AS56" s="1401"/>
      <c r="AT56" s="1401"/>
      <c r="AU56" s="1401"/>
      <c r="AV56" s="1401"/>
      <c r="AW56" s="1401"/>
      <c r="AX56" s="1401"/>
      <c r="AY56" s="1401"/>
      <c r="AZ56" s="1401"/>
      <c r="BA56" s="1401"/>
      <c r="BB56" s="1401"/>
      <c r="BC56" s="1401"/>
      <c r="BD56" s="1401"/>
      <c r="BE56" s="1401"/>
      <c r="BF56" s="1401"/>
      <c r="BG56" s="1401"/>
      <c r="BH56" s="1401"/>
      <c r="BI56" s="1401"/>
      <c r="BJ56" s="1401"/>
      <c r="BK56" s="1401"/>
      <c r="BL56" s="1401"/>
      <c r="BM56" s="1401"/>
      <c r="BN56" s="1401"/>
      <c r="BO56" s="1401"/>
      <c r="BP56" s="1401"/>
      <c r="BQ56" s="1401"/>
      <c r="BR56" s="1401"/>
      <c r="BS56" s="1401"/>
      <c r="BT56" s="1401"/>
    </row>
    <row r="57" spans="1:72" s="1402" customFormat="1" ht="15" customHeight="1">
      <c r="A57" s="1383"/>
      <c r="B57" s="1411"/>
      <c r="C57" s="1412"/>
      <c r="D57" s="1412"/>
      <c r="E57" s="1418"/>
      <c r="F57" s="1414"/>
      <c r="G57" s="1415"/>
      <c r="H57" s="1416"/>
      <c r="I57" s="1383"/>
      <c r="J57" s="1385"/>
      <c r="K57" s="1385" t="s">
        <v>89</v>
      </c>
      <c r="L57" s="1385"/>
      <c r="M57" s="1448"/>
      <c r="N57" s="1449"/>
      <c r="O57" s="1450"/>
      <c r="P57" s="1400"/>
      <c r="Q57" s="1401"/>
      <c r="R57" s="1401"/>
      <c r="S57" s="1401"/>
      <c r="T57" s="1401"/>
      <c r="U57" s="1401"/>
      <c r="V57" s="1401"/>
      <c r="W57" s="1401"/>
      <c r="X57" s="1401"/>
      <c r="Y57" s="1401"/>
      <c r="Z57" s="1401"/>
      <c r="AA57" s="1401"/>
      <c r="AB57" s="1401"/>
      <c r="AC57" s="1401"/>
      <c r="AD57" s="1401"/>
      <c r="AE57" s="1401"/>
      <c r="AF57" s="1401"/>
      <c r="AG57" s="1401"/>
      <c r="AH57" s="1401"/>
      <c r="AI57" s="1401"/>
      <c r="AJ57" s="1401"/>
      <c r="AK57" s="1401"/>
      <c r="AL57" s="1401"/>
      <c r="AM57" s="1401"/>
      <c r="AN57" s="1401"/>
      <c r="AO57" s="1401"/>
      <c r="AP57" s="1401"/>
      <c r="AQ57" s="1401"/>
      <c r="AR57" s="1401"/>
      <c r="AS57" s="1401"/>
      <c r="AT57" s="1401"/>
      <c r="AU57" s="1401"/>
      <c r="AV57" s="1401"/>
      <c r="AW57" s="1401"/>
      <c r="AX57" s="1401"/>
      <c r="AY57" s="1401"/>
      <c r="AZ57" s="1401"/>
      <c r="BA57" s="1401"/>
      <c r="BB57" s="1401"/>
      <c r="BC57" s="1401"/>
      <c r="BD57" s="1401"/>
      <c r="BE57" s="1401"/>
      <c r="BF57" s="1401"/>
      <c r="BG57" s="1401"/>
      <c r="BH57" s="1401"/>
      <c r="BI57" s="1401"/>
      <c r="BJ57" s="1401"/>
      <c r="BK57" s="1401"/>
      <c r="BL57" s="1401"/>
      <c r="BM57" s="1401"/>
      <c r="BN57" s="1401"/>
      <c r="BO57" s="1401"/>
      <c r="BP57" s="1401"/>
      <c r="BQ57" s="1401"/>
      <c r="BR57" s="1401"/>
      <c r="BS57" s="1401"/>
      <c r="BT57" s="1401"/>
    </row>
    <row r="58" spans="1:72" s="1402" customFormat="1" ht="15" customHeight="1">
      <c r="A58" s="1383"/>
      <c r="B58" s="1411"/>
      <c r="C58" s="1412"/>
      <c r="D58" s="1412"/>
      <c r="E58" s="1418"/>
      <c r="F58" s="1414"/>
      <c r="G58" s="1415"/>
      <c r="H58" s="1416"/>
      <c r="I58" s="1383"/>
      <c r="J58" s="1385"/>
      <c r="K58" s="1385" t="s">
        <v>90</v>
      </c>
      <c r="L58" s="1385"/>
      <c r="M58" s="1448"/>
      <c r="N58" s="1449"/>
      <c r="O58" s="1450"/>
      <c r="P58" s="1400"/>
      <c r="Q58" s="1401"/>
      <c r="R58" s="1401"/>
      <c r="S58" s="1401"/>
      <c r="T58" s="1401"/>
      <c r="U58" s="1401"/>
      <c r="V58" s="1401"/>
      <c r="W58" s="1401"/>
      <c r="X58" s="1401"/>
      <c r="Y58" s="1401"/>
      <c r="Z58" s="1401"/>
      <c r="AA58" s="1401"/>
      <c r="AB58" s="1401"/>
      <c r="AC58" s="1401"/>
      <c r="AD58" s="1401"/>
      <c r="AE58" s="1401"/>
      <c r="AF58" s="1401"/>
      <c r="AG58" s="1401"/>
      <c r="AH58" s="1401"/>
      <c r="AI58" s="1401"/>
      <c r="AJ58" s="1401"/>
      <c r="AK58" s="1401"/>
      <c r="AL58" s="1401"/>
      <c r="AM58" s="1401"/>
      <c r="AN58" s="1401"/>
      <c r="AO58" s="1401"/>
      <c r="AP58" s="1401"/>
      <c r="AQ58" s="1401"/>
      <c r="AR58" s="1401"/>
      <c r="AS58" s="1401"/>
      <c r="AT58" s="1401"/>
      <c r="AU58" s="1401"/>
      <c r="AV58" s="1401"/>
      <c r="AW58" s="1401"/>
      <c r="AX58" s="1401"/>
      <c r="AY58" s="1401"/>
      <c r="AZ58" s="1401"/>
      <c r="BA58" s="1401"/>
      <c r="BB58" s="1401"/>
      <c r="BC58" s="1401"/>
      <c r="BD58" s="1401"/>
      <c r="BE58" s="1401"/>
      <c r="BF58" s="1401"/>
      <c r="BG58" s="1401"/>
      <c r="BH58" s="1401"/>
      <c r="BI58" s="1401"/>
      <c r="BJ58" s="1401"/>
      <c r="BK58" s="1401"/>
      <c r="BL58" s="1401"/>
      <c r="BM58" s="1401"/>
      <c r="BN58" s="1401"/>
      <c r="BO58" s="1401"/>
      <c r="BP58" s="1401"/>
      <c r="BQ58" s="1401"/>
      <c r="BR58" s="1401"/>
      <c r="BS58" s="1401"/>
      <c r="BT58" s="1401"/>
    </row>
    <row r="59" spans="1:72" s="1402" customFormat="1" ht="15" customHeight="1">
      <c r="A59" s="1383"/>
      <c r="B59" s="1411"/>
      <c r="C59" s="1412"/>
      <c r="D59" s="1412"/>
      <c r="E59" s="1418"/>
      <c r="F59" s="1414"/>
      <c r="G59" s="1415"/>
      <c r="H59" s="1416"/>
      <c r="I59" s="1383"/>
      <c r="J59" s="1385"/>
      <c r="K59" s="1385" t="s">
        <v>13710</v>
      </c>
      <c r="L59" s="1385"/>
      <c r="M59" s="1448"/>
      <c r="N59" s="1449"/>
      <c r="O59" s="1450"/>
      <c r="P59" s="1400"/>
      <c r="Q59" s="1401"/>
      <c r="R59" s="1401"/>
      <c r="S59" s="1401"/>
      <c r="T59" s="1401"/>
      <c r="U59" s="1401"/>
      <c r="V59" s="1401"/>
      <c r="W59" s="1401"/>
      <c r="X59" s="1401"/>
      <c r="Y59" s="1401"/>
      <c r="Z59" s="1401"/>
      <c r="AA59" s="1401"/>
      <c r="AB59" s="1401"/>
      <c r="AC59" s="1401"/>
      <c r="AD59" s="1401"/>
      <c r="AE59" s="1401"/>
      <c r="AF59" s="1401"/>
      <c r="AG59" s="1401"/>
      <c r="AH59" s="1401"/>
      <c r="AI59" s="1401"/>
      <c r="AJ59" s="1401"/>
      <c r="AK59" s="1401"/>
      <c r="AL59" s="1401"/>
      <c r="AM59" s="1401"/>
      <c r="AN59" s="1401"/>
      <c r="AO59" s="1401"/>
      <c r="AP59" s="1401"/>
      <c r="AQ59" s="1401"/>
      <c r="AR59" s="1401"/>
      <c r="AS59" s="1401"/>
      <c r="AT59" s="1401"/>
      <c r="AU59" s="1401"/>
      <c r="AV59" s="1401"/>
      <c r="AW59" s="1401"/>
      <c r="AX59" s="1401"/>
      <c r="AY59" s="1401"/>
      <c r="AZ59" s="1401"/>
      <c r="BA59" s="1401"/>
      <c r="BB59" s="1401"/>
      <c r="BC59" s="1401"/>
      <c r="BD59" s="1401"/>
      <c r="BE59" s="1401"/>
      <c r="BF59" s="1401"/>
      <c r="BG59" s="1401"/>
      <c r="BH59" s="1401"/>
      <c r="BI59" s="1401"/>
      <c r="BJ59" s="1401"/>
      <c r="BK59" s="1401"/>
      <c r="BL59" s="1401"/>
      <c r="BM59" s="1401"/>
      <c r="BN59" s="1401"/>
      <c r="BO59" s="1401"/>
      <c r="BP59" s="1401"/>
      <c r="BQ59" s="1401"/>
      <c r="BR59" s="1401"/>
      <c r="BS59" s="1401"/>
      <c r="BT59" s="1401"/>
    </row>
    <row r="60" spans="1:72" s="1402" customFormat="1" ht="15" customHeight="1">
      <c r="A60" s="1383"/>
      <c r="B60" s="1431"/>
      <c r="C60" s="1419"/>
      <c r="D60" s="1419" t="s">
        <v>13711</v>
      </c>
      <c r="E60" s="1420"/>
      <c r="F60" s="1421"/>
      <c r="G60" s="1422"/>
      <c r="H60" s="1423"/>
      <c r="I60" s="1431"/>
      <c r="J60" s="1419"/>
      <c r="K60" s="1419" t="s">
        <v>13711</v>
      </c>
      <c r="L60" s="1420"/>
      <c r="M60" s="1457"/>
      <c r="N60" s="1458"/>
      <c r="O60" s="1459"/>
      <c r="P60" s="1400"/>
      <c r="Q60" s="1401"/>
      <c r="R60" s="1401"/>
      <c r="S60" s="1401"/>
      <c r="T60" s="1401"/>
      <c r="U60" s="1401"/>
      <c r="V60" s="1401"/>
      <c r="W60" s="1401"/>
      <c r="X60" s="1401"/>
      <c r="Y60" s="1401"/>
      <c r="Z60" s="1401"/>
      <c r="AA60" s="1401"/>
      <c r="AB60" s="1401"/>
      <c r="AC60" s="1401"/>
      <c r="AD60" s="1401"/>
      <c r="AE60" s="1401"/>
      <c r="AF60" s="1401"/>
      <c r="AG60" s="1401"/>
      <c r="AH60" s="1401"/>
      <c r="AI60" s="1401"/>
      <c r="AJ60" s="1401"/>
      <c r="AK60" s="1401"/>
      <c r="AL60" s="1401"/>
      <c r="AM60" s="1401"/>
      <c r="AN60" s="1401"/>
      <c r="AO60" s="1401"/>
      <c r="AP60" s="1401"/>
      <c r="AQ60" s="1401"/>
      <c r="AR60" s="1401"/>
      <c r="AS60" s="1401"/>
      <c r="AT60" s="1401"/>
      <c r="AU60" s="1401"/>
      <c r="AV60" s="1401"/>
      <c r="AW60" s="1401"/>
      <c r="AX60" s="1401"/>
      <c r="AY60" s="1401"/>
      <c r="AZ60" s="1401"/>
      <c r="BA60" s="1401"/>
      <c r="BB60" s="1401"/>
      <c r="BC60" s="1401"/>
      <c r="BD60" s="1401"/>
      <c r="BE60" s="1401"/>
      <c r="BF60" s="1401"/>
      <c r="BG60" s="1401"/>
      <c r="BH60" s="1401"/>
      <c r="BI60" s="1401"/>
      <c r="BJ60" s="1401"/>
      <c r="BK60" s="1401"/>
      <c r="BL60" s="1401"/>
      <c r="BM60" s="1401"/>
      <c r="BN60" s="1401"/>
      <c r="BO60" s="1401"/>
      <c r="BP60" s="1401"/>
      <c r="BQ60" s="1401"/>
      <c r="BR60" s="1401"/>
      <c r="BS60" s="1401"/>
      <c r="BT60" s="1401"/>
    </row>
    <row r="61" spans="1:72" s="1402" customFormat="1" ht="20.100000000000001" customHeight="1">
      <c r="A61" s="1383"/>
      <c r="B61" s="1390"/>
      <c r="C61" s="1391"/>
      <c r="D61" s="1391"/>
      <c r="E61" s="1392" t="s">
        <v>13712</v>
      </c>
      <c r="F61" s="1393">
        <f>F54+F55+F56+F60</f>
        <v>0</v>
      </c>
      <c r="G61" s="1393">
        <f>G54+G55+G56+G60</f>
        <v>0</v>
      </c>
      <c r="H61" s="1394">
        <f>H54+H55+H56+H60</f>
        <v>0</v>
      </c>
      <c r="I61" s="1390"/>
      <c r="J61" s="1391"/>
      <c r="K61" s="1391"/>
      <c r="L61" s="1392" t="s">
        <v>13713</v>
      </c>
      <c r="M61" s="1393">
        <f>M54+M55+M56+M57+M58+M59+M60</f>
        <v>0</v>
      </c>
      <c r="N61" s="1393">
        <f>N54+N55+N56+N57+N58+N59+N60</f>
        <v>0</v>
      </c>
      <c r="O61" s="1394">
        <f>O54+O55+O56+O57+O58+O59+O60</f>
        <v>0</v>
      </c>
      <c r="P61" s="1400"/>
      <c r="Q61" s="1401"/>
      <c r="R61" s="1401"/>
      <c r="S61" s="1401"/>
      <c r="T61" s="1401"/>
      <c r="U61" s="1401"/>
      <c r="V61" s="1401"/>
      <c r="W61" s="1401"/>
      <c r="X61" s="1401"/>
      <c r="Y61" s="1401"/>
      <c r="Z61" s="1401"/>
      <c r="AA61" s="1401"/>
      <c r="AB61" s="1401"/>
      <c r="AC61" s="1401"/>
      <c r="AD61" s="1401"/>
      <c r="AE61" s="1401"/>
      <c r="AF61" s="1401"/>
      <c r="AG61" s="1401"/>
      <c r="AH61" s="1401"/>
      <c r="AI61" s="1401"/>
      <c r="AJ61" s="1401"/>
      <c r="AK61" s="1401"/>
      <c r="AL61" s="1401"/>
      <c r="AM61" s="1401"/>
      <c r="AN61" s="1401"/>
      <c r="AO61" s="1401"/>
      <c r="AP61" s="1401"/>
      <c r="AQ61" s="1401"/>
      <c r="AR61" s="1401"/>
      <c r="AS61" s="1401"/>
      <c r="AT61" s="1401"/>
      <c r="AU61" s="1401"/>
      <c r="AV61" s="1401"/>
      <c r="AW61" s="1401"/>
      <c r="AX61" s="1401"/>
      <c r="AY61" s="1401"/>
      <c r="AZ61" s="1401"/>
      <c r="BA61" s="1401"/>
      <c r="BB61" s="1401"/>
      <c r="BC61" s="1401"/>
      <c r="BD61" s="1401"/>
      <c r="BE61" s="1401"/>
      <c r="BF61" s="1401"/>
      <c r="BG61" s="1401"/>
      <c r="BH61" s="1401"/>
      <c r="BI61" s="1401"/>
      <c r="BJ61" s="1401"/>
      <c r="BK61" s="1401"/>
      <c r="BL61" s="1401"/>
      <c r="BM61" s="1401"/>
      <c r="BN61" s="1401"/>
      <c r="BO61" s="1401"/>
      <c r="BP61" s="1401"/>
      <c r="BQ61" s="1401"/>
      <c r="BR61" s="1401"/>
      <c r="BS61" s="1401"/>
      <c r="BT61" s="1401"/>
    </row>
    <row r="62" spans="1:72" s="1402" customFormat="1" ht="20.100000000000001" customHeight="1" thickBot="1">
      <c r="A62" s="1383"/>
      <c r="B62" s="1567" t="s">
        <v>13714</v>
      </c>
      <c r="C62" s="1568"/>
      <c r="D62" s="1568"/>
      <c r="E62" s="1568"/>
      <c r="F62" s="1395">
        <f>IF(M61-F61&gt;0,0,F61-M61)</f>
        <v>0</v>
      </c>
      <c r="G62" s="1395">
        <f>IF(N61-G61&gt;0,0,G61-N61)</f>
        <v>0</v>
      </c>
      <c r="H62" s="1434">
        <f>IF(O61-H61&gt;0,0,H61-O61)</f>
        <v>0</v>
      </c>
      <c r="I62" s="1567" t="s">
        <v>13715</v>
      </c>
      <c r="J62" s="1568"/>
      <c r="K62" s="1568"/>
      <c r="L62" s="1568"/>
      <c r="M62" s="1395">
        <f>IF(M61-F61&lt;0,0,M61-F61)</f>
        <v>0</v>
      </c>
      <c r="N62" s="1395">
        <f>IF(N61-G61&lt;0,0,N61-G61)</f>
        <v>0</v>
      </c>
      <c r="O62" s="1434">
        <f>IF(O61-H61&lt;0,0,O61-H61)</f>
        <v>0</v>
      </c>
      <c r="P62" s="1400"/>
      <c r="Q62" s="1401"/>
      <c r="R62" s="1401"/>
      <c r="S62" s="1401"/>
      <c r="T62" s="1401"/>
      <c r="U62" s="1401"/>
      <c r="V62" s="1401"/>
      <c r="W62" s="1401"/>
      <c r="X62" s="1401"/>
      <c r="Y62" s="1401"/>
      <c r="Z62" s="1401"/>
      <c r="AA62" s="1401"/>
      <c r="AB62" s="1401"/>
      <c r="AC62" s="1401"/>
      <c r="AD62" s="1401"/>
      <c r="AE62" s="1401"/>
      <c r="AF62" s="1401"/>
      <c r="AG62" s="1401"/>
      <c r="AH62" s="1401"/>
      <c r="AI62" s="1401"/>
      <c r="AJ62" s="1401"/>
      <c r="AK62" s="1401"/>
      <c r="AL62" s="1401"/>
      <c r="AM62" s="1401"/>
      <c r="AN62" s="1401"/>
      <c r="AO62" s="1401"/>
      <c r="AP62" s="1401"/>
      <c r="AQ62" s="1401"/>
      <c r="AR62" s="1401"/>
      <c r="AS62" s="1401"/>
      <c r="AT62" s="1401"/>
      <c r="AU62" s="1401"/>
      <c r="AV62" s="1401"/>
      <c r="AW62" s="1401"/>
      <c r="AX62" s="1401"/>
      <c r="AY62" s="1401"/>
      <c r="AZ62" s="1401"/>
      <c r="BA62" s="1401"/>
      <c r="BB62" s="1401"/>
      <c r="BC62" s="1401"/>
      <c r="BD62" s="1401"/>
      <c r="BE62" s="1401"/>
      <c r="BF62" s="1401"/>
      <c r="BG62" s="1401"/>
      <c r="BH62" s="1401"/>
      <c r="BI62" s="1401"/>
      <c r="BJ62" s="1401"/>
      <c r="BK62" s="1401"/>
      <c r="BL62" s="1401"/>
      <c r="BM62" s="1401"/>
      <c r="BN62" s="1401"/>
      <c r="BO62" s="1401"/>
      <c r="BP62" s="1401"/>
      <c r="BQ62" s="1401"/>
      <c r="BR62" s="1401"/>
      <c r="BS62" s="1401"/>
      <c r="BT62" s="1401"/>
    </row>
    <row r="63" spans="1:72" s="1402" customFormat="1" ht="20.100000000000001" customHeight="1" thickBot="1">
      <c r="A63" s="1383"/>
      <c r="B63" s="1569" t="s">
        <v>13716</v>
      </c>
      <c r="C63" s="1570"/>
      <c r="D63" s="1570"/>
      <c r="E63" s="1570"/>
      <c r="F63" s="1435">
        <f>F25+F37+F51+F61</f>
        <v>0</v>
      </c>
      <c r="G63" s="1435">
        <f>G25+G37+G51+G61</f>
        <v>0</v>
      </c>
      <c r="H63" s="1436">
        <f>H25+H37+H51+H61</f>
        <v>0</v>
      </c>
      <c r="I63" s="1569" t="s">
        <v>92</v>
      </c>
      <c r="J63" s="1570"/>
      <c r="K63" s="1570"/>
      <c r="L63" s="1570"/>
      <c r="M63" s="1435">
        <f>M25+M37+M51+M61</f>
        <v>0</v>
      </c>
      <c r="N63" s="1435">
        <f>N25+N37+N51+N61</f>
        <v>0</v>
      </c>
      <c r="O63" s="1436">
        <f>O25+O37+O51+O61</f>
        <v>0</v>
      </c>
      <c r="P63" s="1400"/>
      <c r="Q63" s="1401"/>
      <c r="R63" s="1401"/>
      <c r="S63" s="1401"/>
      <c r="T63" s="1401"/>
      <c r="U63" s="1401"/>
      <c r="V63" s="1401"/>
      <c r="W63" s="1401"/>
      <c r="X63" s="1401"/>
      <c r="Y63" s="1401"/>
      <c r="Z63" s="1401"/>
      <c r="AA63" s="1401"/>
      <c r="AB63" s="1401"/>
      <c r="AC63" s="1401"/>
      <c r="AD63" s="1401"/>
      <c r="AE63" s="1401"/>
      <c r="AF63" s="1401"/>
      <c r="AG63" s="1401"/>
      <c r="AH63" s="1401"/>
      <c r="AI63" s="1401"/>
      <c r="AJ63" s="1401"/>
      <c r="AK63" s="1401"/>
      <c r="AL63" s="1401"/>
      <c r="AM63" s="1401"/>
      <c r="AN63" s="1401"/>
      <c r="AO63" s="1401"/>
      <c r="AP63" s="1401"/>
      <c r="AQ63" s="1401"/>
      <c r="AR63" s="1401"/>
      <c r="AS63" s="1401"/>
      <c r="AT63" s="1401"/>
      <c r="AU63" s="1401"/>
      <c r="AV63" s="1401"/>
      <c r="AW63" s="1401"/>
      <c r="AX63" s="1401"/>
      <c r="AY63" s="1401"/>
      <c r="AZ63" s="1401"/>
      <c r="BA63" s="1401"/>
      <c r="BB63" s="1401"/>
      <c r="BC63" s="1401"/>
      <c r="BD63" s="1401"/>
      <c r="BE63" s="1401"/>
      <c r="BF63" s="1401"/>
      <c r="BG63" s="1401"/>
      <c r="BH63" s="1401"/>
      <c r="BI63" s="1401"/>
      <c r="BJ63" s="1401"/>
      <c r="BK63" s="1401"/>
      <c r="BL63" s="1401"/>
      <c r="BM63" s="1401"/>
      <c r="BN63" s="1401"/>
      <c r="BO63" s="1401"/>
      <c r="BP63" s="1401"/>
      <c r="BQ63" s="1401"/>
      <c r="BR63" s="1401"/>
      <c r="BS63" s="1401"/>
      <c r="BT63" s="1401"/>
    </row>
    <row r="64" spans="1:72" s="1402" customFormat="1" ht="20.100000000000001" customHeight="1">
      <c r="A64" s="1383"/>
      <c r="B64" s="1437"/>
      <c r="C64" s="1437"/>
      <c r="D64" s="1437"/>
      <c r="E64" s="1437"/>
      <c r="F64" s="1438"/>
      <c r="G64" s="1438"/>
      <c r="H64" s="1438"/>
      <c r="I64" s="1437"/>
      <c r="J64" s="1437"/>
      <c r="K64" s="1437"/>
      <c r="L64" s="1437"/>
      <c r="M64" s="1438"/>
      <c r="N64" s="1438"/>
      <c r="O64" s="1438"/>
      <c r="P64" s="1400"/>
      <c r="Q64" s="1401"/>
      <c r="R64" s="1401"/>
      <c r="S64" s="1401"/>
      <c r="T64" s="1401"/>
      <c r="U64" s="1401"/>
      <c r="V64" s="1401"/>
      <c r="W64" s="1401"/>
      <c r="X64" s="1401"/>
      <c r="Y64" s="1401"/>
      <c r="Z64" s="1401"/>
      <c r="AA64" s="1401"/>
      <c r="AB64" s="1401"/>
      <c r="AC64" s="1401"/>
      <c r="AD64" s="1401"/>
      <c r="AE64" s="1401"/>
      <c r="AF64" s="1401"/>
      <c r="AG64" s="1401"/>
      <c r="AH64" s="1401"/>
      <c r="AI64" s="1401"/>
      <c r="AJ64" s="1401"/>
      <c r="AK64" s="1401"/>
      <c r="AL64" s="1401"/>
      <c r="AM64" s="1401"/>
      <c r="AN64" s="1401"/>
      <c r="AO64" s="1401"/>
      <c r="AP64" s="1401"/>
      <c r="AQ64" s="1401"/>
      <c r="AR64" s="1401"/>
      <c r="AS64" s="1401"/>
      <c r="AT64" s="1401"/>
      <c r="AU64" s="1401"/>
      <c r="AV64" s="1401"/>
      <c r="AW64" s="1401"/>
      <c r="AX64" s="1401"/>
      <c r="AY64" s="1401"/>
      <c r="AZ64" s="1401"/>
      <c r="BA64" s="1401"/>
      <c r="BB64" s="1401"/>
      <c r="BC64" s="1401"/>
      <c r="BD64" s="1401"/>
      <c r="BE64" s="1401"/>
      <c r="BF64" s="1401"/>
      <c r="BG64" s="1401"/>
      <c r="BH64" s="1401"/>
      <c r="BI64" s="1401"/>
      <c r="BJ64" s="1401"/>
      <c r="BK64" s="1401"/>
      <c r="BL64" s="1401"/>
      <c r="BM64" s="1401"/>
      <c r="BN64" s="1401"/>
      <c r="BO64" s="1401"/>
      <c r="BP64" s="1401"/>
      <c r="BQ64" s="1401"/>
      <c r="BR64" s="1401"/>
      <c r="BS64" s="1401"/>
      <c r="BT64" s="1401"/>
    </row>
    <row r="65" spans="1:72" s="1277" customFormat="1" ht="12" customHeight="1">
      <c r="A65" s="1274"/>
      <c r="B65" s="1255"/>
      <c r="C65" s="1255" t="s">
        <v>13717</v>
      </c>
      <c r="D65" s="1255"/>
      <c r="E65" s="1255"/>
      <c r="F65" s="1264"/>
      <c r="G65" s="1264"/>
      <c r="H65" s="1264"/>
      <c r="I65" s="1255"/>
      <c r="J65" s="1283" t="s">
        <v>13718</v>
      </c>
      <c r="K65" s="1255"/>
      <c r="L65" s="1255"/>
      <c r="M65" s="1264"/>
      <c r="N65" s="1264"/>
      <c r="O65" s="1264"/>
      <c r="P65" s="1275"/>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D65" s="1276"/>
      <c r="BE65" s="1276"/>
      <c r="BF65" s="1276"/>
      <c r="BG65" s="1276"/>
      <c r="BH65" s="1276"/>
      <c r="BI65" s="1276"/>
      <c r="BJ65" s="1276"/>
      <c r="BK65" s="1276"/>
      <c r="BL65" s="1276"/>
      <c r="BM65" s="1276"/>
      <c r="BN65" s="1276"/>
      <c r="BO65" s="1276"/>
      <c r="BP65" s="1276"/>
      <c r="BQ65" s="1276"/>
      <c r="BR65" s="1276"/>
      <c r="BS65" s="1276"/>
      <c r="BT65" s="1276"/>
    </row>
    <row r="66" spans="1:72" s="1277" customFormat="1" ht="12" customHeight="1">
      <c r="A66" s="1274"/>
      <c r="B66" s="1255"/>
      <c r="C66" s="1283" t="s">
        <v>13719</v>
      </c>
      <c r="D66" s="1255"/>
      <c r="E66" s="1255"/>
      <c r="F66" s="1571"/>
      <c r="G66" s="1571"/>
      <c r="H66" s="1571"/>
      <c r="I66" s="1255"/>
      <c r="J66" s="1283" t="s">
        <v>13720</v>
      </c>
      <c r="K66" s="1255"/>
      <c r="L66" s="1255"/>
      <c r="M66" s="1264"/>
      <c r="N66" s="1264"/>
      <c r="O66" s="1264"/>
      <c r="P66" s="1275"/>
      <c r="Q66" s="1276"/>
      <c r="R66" s="1276"/>
      <c r="S66" s="1276"/>
      <c r="T66" s="1276"/>
      <c r="U66" s="1276"/>
      <c r="V66" s="1276"/>
      <c r="W66" s="1276"/>
      <c r="X66" s="1276"/>
      <c r="Y66" s="1276"/>
      <c r="Z66" s="1276"/>
      <c r="AA66" s="1276"/>
      <c r="AB66" s="1276"/>
      <c r="AC66" s="1276"/>
      <c r="AD66" s="1276"/>
      <c r="AE66" s="1276"/>
      <c r="AF66" s="1276"/>
      <c r="AG66" s="1276"/>
      <c r="AH66" s="1276"/>
      <c r="AI66" s="1276"/>
      <c r="AJ66" s="1276"/>
      <c r="AK66" s="1276"/>
      <c r="AL66" s="1276"/>
      <c r="AM66" s="1276"/>
      <c r="AN66" s="1276"/>
      <c r="AO66" s="1276"/>
      <c r="AP66" s="1276"/>
      <c r="AQ66" s="1276"/>
      <c r="AR66" s="1276"/>
      <c r="AS66" s="1276"/>
      <c r="AT66" s="1276"/>
      <c r="AU66" s="1276"/>
      <c r="AV66" s="1276"/>
      <c r="AW66" s="1276"/>
      <c r="AX66" s="1276"/>
      <c r="AY66" s="1276"/>
      <c r="AZ66" s="1276"/>
      <c r="BA66" s="1276"/>
      <c r="BB66" s="1276"/>
      <c r="BC66" s="1276"/>
      <c r="BD66" s="1276"/>
      <c r="BE66" s="1276"/>
      <c r="BF66" s="1276"/>
      <c r="BG66" s="1276"/>
      <c r="BH66" s="1276"/>
      <c r="BI66" s="1276"/>
      <c r="BJ66" s="1276"/>
      <c r="BK66" s="1276"/>
      <c r="BL66" s="1276"/>
      <c r="BM66" s="1276"/>
      <c r="BN66" s="1276"/>
      <c r="BO66" s="1276"/>
      <c r="BP66" s="1276"/>
      <c r="BQ66" s="1276"/>
      <c r="BR66" s="1276"/>
      <c r="BS66" s="1276"/>
      <c r="BT66" s="1276"/>
    </row>
    <row r="67" spans="1:72" s="1277" customFormat="1">
      <c r="A67" s="1274"/>
      <c r="B67" s="1255"/>
      <c r="C67" s="1262" t="s">
        <v>13721</v>
      </c>
      <c r="D67" s="1255"/>
      <c r="E67" s="1255"/>
      <c r="F67" s="1284"/>
      <c r="G67" s="1284"/>
      <c r="H67" s="1284"/>
      <c r="I67" s="1255"/>
      <c r="J67" s="1283" t="s">
        <v>13722</v>
      </c>
      <c r="K67" s="1255"/>
      <c r="L67" s="1255"/>
      <c r="M67" s="1264"/>
      <c r="N67" s="1264"/>
      <c r="O67" s="1264"/>
      <c r="P67" s="1275"/>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D67" s="1276"/>
      <c r="BE67" s="1276"/>
      <c r="BF67" s="1276"/>
      <c r="BG67" s="1276"/>
      <c r="BH67" s="1276"/>
      <c r="BI67" s="1276"/>
      <c r="BJ67" s="1276"/>
      <c r="BK67" s="1276"/>
      <c r="BL67" s="1276"/>
      <c r="BM67" s="1276"/>
      <c r="BN67" s="1276"/>
      <c r="BO67" s="1276"/>
      <c r="BP67" s="1276"/>
      <c r="BQ67" s="1276"/>
      <c r="BR67" s="1276"/>
      <c r="BS67" s="1276"/>
      <c r="BT67" s="1276"/>
    </row>
    <row r="68" spans="1:72" s="1277" customFormat="1" thickBot="1">
      <c r="A68" s="1274"/>
      <c r="B68" s="1255"/>
      <c r="C68" s="1283"/>
      <c r="D68" s="1255"/>
      <c r="E68" s="1255"/>
      <c r="F68" s="1284"/>
      <c r="G68" s="1284"/>
      <c r="H68" s="1284"/>
      <c r="I68" s="1255"/>
      <c r="J68" s="1255" t="s">
        <v>13723</v>
      </c>
      <c r="K68" s="1255"/>
      <c r="L68" s="1255"/>
      <c r="M68" s="1264"/>
      <c r="N68" s="1264"/>
      <c r="O68" s="1264"/>
      <c r="P68" s="1275"/>
      <c r="Q68" s="1276"/>
      <c r="R68" s="1276"/>
      <c r="S68" s="1276"/>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AV68" s="1276"/>
      <c r="AW68" s="1276"/>
      <c r="AX68" s="1276"/>
      <c r="AY68" s="1276"/>
      <c r="AZ68" s="1276"/>
      <c r="BA68" s="1276"/>
      <c r="BB68" s="1276"/>
      <c r="BC68" s="1276"/>
      <c r="BD68" s="1276"/>
      <c r="BE68" s="1276"/>
      <c r="BF68" s="1276"/>
      <c r="BG68" s="1276"/>
      <c r="BH68" s="1276"/>
      <c r="BI68" s="1276"/>
      <c r="BJ68" s="1276"/>
      <c r="BK68" s="1276"/>
      <c r="BL68" s="1276"/>
      <c r="BM68" s="1276"/>
      <c r="BN68" s="1276"/>
      <c r="BO68" s="1276"/>
      <c r="BP68" s="1276"/>
      <c r="BQ68" s="1276"/>
      <c r="BR68" s="1276"/>
      <c r="BS68" s="1276"/>
      <c r="BT68" s="1276"/>
    </row>
    <row r="69" spans="1:72" s="1255" customFormat="1" ht="20.25" customHeight="1">
      <c r="A69" s="1274"/>
      <c r="C69" s="1283"/>
      <c r="F69" s="1300">
        <f>G69-1</f>
        <v>2023</v>
      </c>
      <c r="G69" s="1301">
        <f>H69-1</f>
        <v>2024</v>
      </c>
      <c r="H69" s="1302">
        <f>exercice</f>
        <v>2025</v>
      </c>
      <c r="M69" s="1264"/>
      <c r="N69" s="1264"/>
      <c r="O69" s="1264"/>
      <c r="P69" s="1275"/>
      <c r="Q69" s="1276"/>
      <c r="R69" s="1276"/>
      <c r="S69" s="1276"/>
      <c r="T69" s="1276"/>
      <c r="U69" s="1276"/>
      <c r="V69" s="1276"/>
      <c r="W69" s="1276"/>
      <c r="X69" s="1276"/>
      <c r="Y69" s="1276"/>
      <c r="Z69" s="1276"/>
      <c r="AA69" s="1276"/>
      <c r="AB69" s="1276"/>
      <c r="AC69" s="1276"/>
      <c r="AD69" s="1276"/>
      <c r="AE69" s="1276"/>
      <c r="AF69" s="1276"/>
      <c r="AG69" s="1276"/>
      <c r="AH69" s="1276"/>
      <c r="AI69" s="1276"/>
      <c r="AJ69" s="1276"/>
      <c r="AK69" s="1276"/>
      <c r="AL69" s="1276"/>
      <c r="AM69" s="1276"/>
      <c r="AN69" s="1276"/>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row>
    <row r="70" spans="1:72" s="1286" customFormat="1" ht="24.6" customHeight="1" thickBot="1">
      <c r="A70" s="1285"/>
      <c r="B70" s="1286" t="s">
        <v>13724</v>
      </c>
      <c r="F70" s="1287" t="str">
        <f>IF(ROUND(F63-M63,0)=0,"Ok","Ecart de : "&amp;ROUND(F63-M63,2))</f>
        <v>Ok</v>
      </c>
      <c r="G70" s="1303" t="str">
        <f>IF(ROUND(G63-N63,0)=0,"Ok","Ecart de : "&amp;ROUND(G63-N63,2))</f>
        <v>Ok</v>
      </c>
      <c r="H70" s="1288" t="str">
        <f>IF(ROUND(H63-O63,0)=0,"Ok","Ecart de : "&amp;ROUND(H63-O63,2))</f>
        <v>Ok</v>
      </c>
      <c r="M70" s="1289"/>
      <c r="N70" s="1289"/>
      <c r="O70" s="1289"/>
      <c r="P70" s="1290"/>
      <c r="Q70" s="1291"/>
      <c r="R70" s="1291"/>
      <c r="S70" s="1291"/>
      <c r="T70" s="1291"/>
      <c r="U70" s="1291"/>
      <c r="V70" s="1291"/>
      <c r="W70" s="1291"/>
      <c r="X70" s="1291"/>
      <c r="Y70" s="1291"/>
      <c r="Z70" s="1291"/>
      <c r="AA70" s="1291"/>
      <c r="AB70" s="1291"/>
      <c r="AC70" s="1291"/>
      <c r="AD70" s="1291"/>
      <c r="AE70" s="1291"/>
      <c r="AF70" s="1291"/>
      <c r="AG70" s="1291"/>
      <c r="AH70" s="1291"/>
      <c r="AI70" s="1291"/>
      <c r="AJ70" s="1291"/>
      <c r="AK70" s="1291"/>
      <c r="AL70" s="1291"/>
      <c r="AM70" s="1291"/>
      <c r="AN70" s="1291"/>
      <c r="AO70" s="1291"/>
      <c r="AP70" s="1291"/>
      <c r="AQ70" s="1291"/>
      <c r="AR70" s="1291"/>
      <c r="AS70" s="1291"/>
      <c r="AT70" s="1291"/>
      <c r="AU70" s="1291"/>
      <c r="AV70" s="1291"/>
      <c r="AW70" s="1291"/>
      <c r="AX70" s="1291"/>
      <c r="AY70" s="1291"/>
      <c r="AZ70" s="1291"/>
      <c r="BA70" s="1291"/>
      <c r="BB70" s="1291"/>
      <c r="BC70" s="1291"/>
      <c r="BD70" s="1291"/>
      <c r="BE70" s="1291"/>
      <c r="BF70" s="1291"/>
      <c r="BG70" s="1291"/>
      <c r="BH70" s="1291"/>
      <c r="BI70" s="1291"/>
      <c r="BJ70" s="1291"/>
      <c r="BK70" s="1291"/>
      <c r="BL70" s="1291"/>
      <c r="BM70" s="1291"/>
      <c r="BN70" s="1291"/>
      <c r="BO70" s="1291"/>
      <c r="BP70" s="1291"/>
      <c r="BQ70" s="1291"/>
      <c r="BR70" s="1291"/>
      <c r="BS70" s="1291"/>
      <c r="BT70" s="1291"/>
    </row>
    <row r="71" spans="1:72" s="1262" customFormat="1">
      <c r="A71" s="1260"/>
      <c r="M71" s="1264"/>
      <c r="N71" s="1264"/>
      <c r="O71" s="1264"/>
      <c r="P71" s="1292"/>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row>
    <row r="72" spans="1:72" ht="13.5" thickBot="1">
      <c r="A72" s="1293"/>
      <c r="B72" s="1294"/>
      <c r="C72" s="1294"/>
      <c r="D72" s="1294"/>
      <c r="E72" s="1294"/>
      <c r="F72" s="1295"/>
      <c r="G72" s="1295"/>
      <c r="H72" s="1295"/>
      <c r="I72" s="1294"/>
      <c r="J72" s="1294"/>
      <c r="K72" s="1294"/>
      <c r="L72" s="1294"/>
      <c r="M72" s="1296"/>
      <c r="N72" s="1296"/>
      <c r="O72" s="1296"/>
      <c r="P72" s="1297"/>
    </row>
  </sheetData>
  <sheetProtection algorithmName="SHA-512" hashValue="F0wlZMC2iRqjjIutWbEmj+B/6UNREAxnElthYnZ4MgrM1iFODJ+65NYOr+9lUequeBlDfsCZxlPTuYr1yrdB6w==" saltValue="c9+Wbtt2e/hEQH2ywFfn6g==" spinCount="100000" sheet="1" objects="1" scenarios="1"/>
  <mergeCells count="18">
    <mergeCell ref="B52:E52"/>
    <mergeCell ref="I52:L52"/>
    <mergeCell ref="B3:H3"/>
    <mergeCell ref="I3:O3"/>
    <mergeCell ref="B4:E4"/>
    <mergeCell ref="I4:L4"/>
    <mergeCell ref="B26:E26"/>
    <mergeCell ref="I26:L26"/>
    <mergeCell ref="B2:O2"/>
    <mergeCell ref="B38:E38"/>
    <mergeCell ref="I38:L38"/>
    <mergeCell ref="B39:E39"/>
    <mergeCell ref="I39:L39"/>
    <mergeCell ref="B62:E62"/>
    <mergeCell ref="I62:L62"/>
    <mergeCell ref="B63:E63"/>
    <mergeCell ref="I63:L63"/>
    <mergeCell ref="F66:H66"/>
  </mergeCells>
  <conditionalFormatting sqref="F70:H70">
    <cfRule type="containsText" dxfId="9" priority="1" stopIfTrue="1" operator="containsText" text="Ecart">
      <formula>NOT(ISERROR(SEARCH("Ecart",F70)))</formula>
    </cfRule>
  </conditionalFormatting>
  <dataValidations count="1">
    <dataValidation type="decimal" allowBlank="1" showInputMessage="1" showErrorMessage="1" error="Veuillez saisir un nombre." sqref="WVV983046:WVW983104 JD5:JE64 SZ5:TA64 ACV5:ACW64 AMR5:AMS64 AWN5:AWO64 BGJ5:BGK64 BQF5:BQG64 CAB5:CAC64 CJX5:CJY64 CTT5:CTU64 DDP5:DDQ64 DNL5:DNM64 DXH5:DXI64 EHD5:EHE64 EQZ5:ERA64 FAV5:FAW64 FKR5:FKS64 FUN5:FUO64 GEJ5:GEK64 GOF5:GOG64 GYB5:GYC64 HHX5:HHY64 HRT5:HRU64 IBP5:IBQ64 ILL5:ILM64 IVH5:IVI64 JFD5:JFE64 JOZ5:JPA64 JYV5:JYW64 KIR5:KIS64 KSN5:KSO64 LCJ5:LCK64 LMF5:LMG64 LWB5:LWC64 MFX5:MFY64 MPT5:MPU64 MZP5:MZQ64 NJL5:NJM64 NTH5:NTI64 ODD5:ODE64 OMZ5:ONA64 OWV5:OWW64 PGR5:PGS64 PQN5:PQO64 QAJ5:QAK64 QKF5:QKG64 QUB5:QUC64 RDX5:RDY64 RNT5:RNU64 RXP5:RXQ64 SHL5:SHM64 SRH5:SRI64 TBD5:TBE64 TKZ5:TLA64 TUV5:TUW64 UER5:UES64 UON5:UOO64 UYJ5:UYK64 VIF5:VIG64 VSB5:VSC64 WBX5:WBY64 WLT5:WLU64 WVP5:WVQ64 F65542:H65600 JD65542:JE65600 SZ65542:TA65600 ACV65542:ACW65600 AMR65542:AMS65600 AWN65542:AWO65600 BGJ65542:BGK65600 BQF65542:BQG65600 CAB65542:CAC65600 CJX65542:CJY65600 CTT65542:CTU65600 DDP65542:DDQ65600 DNL65542:DNM65600 DXH65542:DXI65600 EHD65542:EHE65600 EQZ65542:ERA65600 FAV65542:FAW65600 FKR65542:FKS65600 FUN65542:FUO65600 GEJ65542:GEK65600 GOF65542:GOG65600 GYB65542:GYC65600 HHX65542:HHY65600 HRT65542:HRU65600 IBP65542:IBQ65600 ILL65542:ILM65600 IVH65542:IVI65600 JFD65542:JFE65600 JOZ65542:JPA65600 JYV65542:JYW65600 KIR65542:KIS65600 KSN65542:KSO65600 LCJ65542:LCK65600 LMF65542:LMG65600 LWB65542:LWC65600 MFX65542:MFY65600 MPT65542:MPU65600 MZP65542:MZQ65600 NJL65542:NJM65600 NTH65542:NTI65600 ODD65542:ODE65600 OMZ65542:ONA65600 OWV65542:OWW65600 PGR65542:PGS65600 PQN65542:PQO65600 QAJ65542:QAK65600 QKF65542:QKG65600 QUB65542:QUC65600 RDX65542:RDY65600 RNT65542:RNU65600 RXP65542:RXQ65600 SHL65542:SHM65600 SRH65542:SRI65600 TBD65542:TBE65600 TKZ65542:TLA65600 TUV65542:TUW65600 UER65542:UES65600 UON65542:UOO65600 UYJ65542:UYK65600 VIF65542:VIG65600 VSB65542:VSC65600 WBX65542:WBY65600 WLT65542:WLU65600 WVP65542:WVQ65600 F131078:H131136 JD131078:JE131136 SZ131078:TA131136 ACV131078:ACW131136 AMR131078:AMS131136 AWN131078:AWO131136 BGJ131078:BGK131136 BQF131078:BQG131136 CAB131078:CAC131136 CJX131078:CJY131136 CTT131078:CTU131136 DDP131078:DDQ131136 DNL131078:DNM131136 DXH131078:DXI131136 EHD131078:EHE131136 EQZ131078:ERA131136 FAV131078:FAW131136 FKR131078:FKS131136 FUN131078:FUO131136 GEJ131078:GEK131136 GOF131078:GOG131136 GYB131078:GYC131136 HHX131078:HHY131136 HRT131078:HRU131136 IBP131078:IBQ131136 ILL131078:ILM131136 IVH131078:IVI131136 JFD131078:JFE131136 JOZ131078:JPA131136 JYV131078:JYW131136 KIR131078:KIS131136 KSN131078:KSO131136 LCJ131078:LCK131136 LMF131078:LMG131136 LWB131078:LWC131136 MFX131078:MFY131136 MPT131078:MPU131136 MZP131078:MZQ131136 NJL131078:NJM131136 NTH131078:NTI131136 ODD131078:ODE131136 OMZ131078:ONA131136 OWV131078:OWW131136 PGR131078:PGS131136 PQN131078:PQO131136 QAJ131078:QAK131136 QKF131078:QKG131136 QUB131078:QUC131136 RDX131078:RDY131136 RNT131078:RNU131136 RXP131078:RXQ131136 SHL131078:SHM131136 SRH131078:SRI131136 TBD131078:TBE131136 TKZ131078:TLA131136 TUV131078:TUW131136 UER131078:UES131136 UON131078:UOO131136 UYJ131078:UYK131136 VIF131078:VIG131136 VSB131078:VSC131136 WBX131078:WBY131136 WLT131078:WLU131136 WVP131078:WVQ131136 F196614:H196672 JD196614:JE196672 SZ196614:TA196672 ACV196614:ACW196672 AMR196614:AMS196672 AWN196614:AWO196672 BGJ196614:BGK196672 BQF196614:BQG196672 CAB196614:CAC196672 CJX196614:CJY196672 CTT196614:CTU196672 DDP196614:DDQ196672 DNL196614:DNM196672 DXH196614:DXI196672 EHD196614:EHE196672 EQZ196614:ERA196672 FAV196614:FAW196672 FKR196614:FKS196672 FUN196614:FUO196672 GEJ196614:GEK196672 GOF196614:GOG196672 GYB196614:GYC196672 HHX196614:HHY196672 HRT196614:HRU196672 IBP196614:IBQ196672 ILL196614:ILM196672 IVH196614:IVI196672 JFD196614:JFE196672 JOZ196614:JPA196672 JYV196614:JYW196672 KIR196614:KIS196672 KSN196614:KSO196672 LCJ196614:LCK196672 LMF196614:LMG196672 LWB196614:LWC196672 MFX196614:MFY196672 MPT196614:MPU196672 MZP196614:MZQ196672 NJL196614:NJM196672 NTH196614:NTI196672 ODD196614:ODE196672 OMZ196614:ONA196672 OWV196614:OWW196672 PGR196614:PGS196672 PQN196614:PQO196672 QAJ196614:QAK196672 QKF196614:QKG196672 QUB196614:QUC196672 RDX196614:RDY196672 RNT196614:RNU196672 RXP196614:RXQ196672 SHL196614:SHM196672 SRH196614:SRI196672 TBD196614:TBE196672 TKZ196614:TLA196672 TUV196614:TUW196672 UER196614:UES196672 UON196614:UOO196672 UYJ196614:UYK196672 VIF196614:VIG196672 VSB196614:VSC196672 WBX196614:WBY196672 WLT196614:WLU196672 WVP196614:WVQ196672 F262150:H262208 JD262150:JE262208 SZ262150:TA262208 ACV262150:ACW262208 AMR262150:AMS262208 AWN262150:AWO262208 BGJ262150:BGK262208 BQF262150:BQG262208 CAB262150:CAC262208 CJX262150:CJY262208 CTT262150:CTU262208 DDP262150:DDQ262208 DNL262150:DNM262208 DXH262150:DXI262208 EHD262150:EHE262208 EQZ262150:ERA262208 FAV262150:FAW262208 FKR262150:FKS262208 FUN262150:FUO262208 GEJ262150:GEK262208 GOF262150:GOG262208 GYB262150:GYC262208 HHX262150:HHY262208 HRT262150:HRU262208 IBP262150:IBQ262208 ILL262150:ILM262208 IVH262150:IVI262208 JFD262150:JFE262208 JOZ262150:JPA262208 JYV262150:JYW262208 KIR262150:KIS262208 KSN262150:KSO262208 LCJ262150:LCK262208 LMF262150:LMG262208 LWB262150:LWC262208 MFX262150:MFY262208 MPT262150:MPU262208 MZP262150:MZQ262208 NJL262150:NJM262208 NTH262150:NTI262208 ODD262150:ODE262208 OMZ262150:ONA262208 OWV262150:OWW262208 PGR262150:PGS262208 PQN262150:PQO262208 QAJ262150:QAK262208 QKF262150:QKG262208 QUB262150:QUC262208 RDX262150:RDY262208 RNT262150:RNU262208 RXP262150:RXQ262208 SHL262150:SHM262208 SRH262150:SRI262208 TBD262150:TBE262208 TKZ262150:TLA262208 TUV262150:TUW262208 UER262150:UES262208 UON262150:UOO262208 UYJ262150:UYK262208 VIF262150:VIG262208 VSB262150:VSC262208 WBX262150:WBY262208 WLT262150:WLU262208 WVP262150:WVQ262208 F327686:H327744 JD327686:JE327744 SZ327686:TA327744 ACV327686:ACW327744 AMR327686:AMS327744 AWN327686:AWO327744 BGJ327686:BGK327744 BQF327686:BQG327744 CAB327686:CAC327744 CJX327686:CJY327744 CTT327686:CTU327744 DDP327686:DDQ327744 DNL327686:DNM327744 DXH327686:DXI327744 EHD327686:EHE327744 EQZ327686:ERA327744 FAV327686:FAW327744 FKR327686:FKS327744 FUN327686:FUO327744 GEJ327686:GEK327744 GOF327686:GOG327744 GYB327686:GYC327744 HHX327686:HHY327744 HRT327686:HRU327744 IBP327686:IBQ327744 ILL327686:ILM327744 IVH327686:IVI327744 JFD327686:JFE327744 JOZ327686:JPA327744 JYV327686:JYW327744 KIR327686:KIS327744 KSN327686:KSO327744 LCJ327686:LCK327744 LMF327686:LMG327744 LWB327686:LWC327744 MFX327686:MFY327744 MPT327686:MPU327744 MZP327686:MZQ327744 NJL327686:NJM327744 NTH327686:NTI327744 ODD327686:ODE327744 OMZ327686:ONA327744 OWV327686:OWW327744 PGR327686:PGS327744 PQN327686:PQO327744 QAJ327686:QAK327744 QKF327686:QKG327744 QUB327686:QUC327744 RDX327686:RDY327744 RNT327686:RNU327744 RXP327686:RXQ327744 SHL327686:SHM327744 SRH327686:SRI327744 TBD327686:TBE327744 TKZ327686:TLA327744 TUV327686:TUW327744 UER327686:UES327744 UON327686:UOO327744 UYJ327686:UYK327744 VIF327686:VIG327744 VSB327686:VSC327744 WBX327686:WBY327744 WLT327686:WLU327744 WVP327686:WVQ327744 F393222:H393280 JD393222:JE393280 SZ393222:TA393280 ACV393222:ACW393280 AMR393222:AMS393280 AWN393222:AWO393280 BGJ393222:BGK393280 BQF393222:BQG393280 CAB393222:CAC393280 CJX393222:CJY393280 CTT393222:CTU393280 DDP393222:DDQ393280 DNL393222:DNM393280 DXH393222:DXI393280 EHD393222:EHE393280 EQZ393222:ERA393280 FAV393222:FAW393280 FKR393222:FKS393280 FUN393222:FUO393280 GEJ393222:GEK393280 GOF393222:GOG393280 GYB393222:GYC393280 HHX393222:HHY393280 HRT393222:HRU393280 IBP393222:IBQ393280 ILL393222:ILM393280 IVH393222:IVI393280 JFD393222:JFE393280 JOZ393222:JPA393280 JYV393222:JYW393280 KIR393222:KIS393280 KSN393222:KSO393280 LCJ393222:LCK393280 LMF393222:LMG393280 LWB393222:LWC393280 MFX393222:MFY393280 MPT393222:MPU393280 MZP393222:MZQ393280 NJL393222:NJM393280 NTH393222:NTI393280 ODD393222:ODE393280 OMZ393222:ONA393280 OWV393222:OWW393280 PGR393222:PGS393280 PQN393222:PQO393280 QAJ393222:QAK393280 QKF393222:QKG393280 QUB393222:QUC393280 RDX393222:RDY393280 RNT393222:RNU393280 RXP393222:RXQ393280 SHL393222:SHM393280 SRH393222:SRI393280 TBD393222:TBE393280 TKZ393222:TLA393280 TUV393222:TUW393280 UER393222:UES393280 UON393222:UOO393280 UYJ393222:UYK393280 VIF393222:VIG393280 VSB393222:VSC393280 WBX393222:WBY393280 WLT393222:WLU393280 WVP393222:WVQ393280 F458758:H458816 JD458758:JE458816 SZ458758:TA458816 ACV458758:ACW458816 AMR458758:AMS458816 AWN458758:AWO458816 BGJ458758:BGK458816 BQF458758:BQG458816 CAB458758:CAC458816 CJX458758:CJY458816 CTT458758:CTU458816 DDP458758:DDQ458816 DNL458758:DNM458816 DXH458758:DXI458816 EHD458758:EHE458816 EQZ458758:ERA458816 FAV458758:FAW458816 FKR458758:FKS458816 FUN458758:FUO458816 GEJ458758:GEK458816 GOF458758:GOG458816 GYB458758:GYC458816 HHX458758:HHY458816 HRT458758:HRU458816 IBP458758:IBQ458816 ILL458758:ILM458816 IVH458758:IVI458816 JFD458758:JFE458816 JOZ458758:JPA458816 JYV458758:JYW458816 KIR458758:KIS458816 KSN458758:KSO458816 LCJ458758:LCK458816 LMF458758:LMG458816 LWB458758:LWC458816 MFX458758:MFY458816 MPT458758:MPU458816 MZP458758:MZQ458816 NJL458758:NJM458816 NTH458758:NTI458816 ODD458758:ODE458816 OMZ458758:ONA458816 OWV458758:OWW458816 PGR458758:PGS458816 PQN458758:PQO458816 QAJ458758:QAK458816 QKF458758:QKG458816 QUB458758:QUC458816 RDX458758:RDY458816 RNT458758:RNU458816 RXP458758:RXQ458816 SHL458758:SHM458816 SRH458758:SRI458816 TBD458758:TBE458816 TKZ458758:TLA458816 TUV458758:TUW458816 UER458758:UES458816 UON458758:UOO458816 UYJ458758:UYK458816 VIF458758:VIG458816 VSB458758:VSC458816 WBX458758:WBY458816 WLT458758:WLU458816 WVP458758:WVQ458816 F524294:H524352 JD524294:JE524352 SZ524294:TA524352 ACV524294:ACW524352 AMR524294:AMS524352 AWN524294:AWO524352 BGJ524294:BGK524352 BQF524294:BQG524352 CAB524294:CAC524352 CJX524294:CJY524352 CTT524294:CTU524352 DDP524294:DDQ524352 DNL524294:DNM524352 DXH524294:DXI524352 EHD524294:EHE524352 EQZ524294:ERA524352 FAV524294:FAW524352 FKR524294:FKS524352 FUN524294:FUO524352 GEJ524294:GEK524352 GOF524294:GOG524352 GYB524294:GYC524352 HHX524294:HHY524352 HRT524294:HRU524352 IBP524294:IBQ524352 ILL524294:ILM524352 IVH524294:IVI524352 JFD524294:JFE524352 JOZ524294:JPA524352 JYV524294:JYW524352 KIR524294:KIS524352 KSN524294:KSO524352 LCJ524294:LCK524352 LMF524294:LMG524352 LWB524294:LWC524352 MFX524294:MFY524352 MPT524294:MPU524352 MZP524294:MZQ524352 NJL524294:NJM524352 NTH524294:NTI524352 ODD524294:ODE524352 OMZ524294:ONA524352 OWV524294:OWW524352 PGR524294:PGS524352 PQN524294:PQO524352 QAJ524294:QAK524352 QKF524294:QKG524352 QUB524294:QUC524352 RDX524294:RDY524352 RNT524294:RNU524352 RXP524294:RXQ524352 SHL524294:SHM524352 SRH524294:SRI524352 TBD524294:TBE524352 TKZ524294:TLA524352 TUV524294:TUW524352 UER524294:UES524352 UON524294:UOO524352 UYJ524294:UYK524352 VIF524294:VIG524352 VSB524294:VSC524352 WBX524294:WBY524352 WLT524294:WLU524352 WVP524294:WVQ524352 F589830:H589888 JD589830:JE589888 SZ589830:TA589888 ACV589830:ACW589888 AMR589830:AMS589888 AWN589830:AWO589888 BGJ589830:BGK589888 BQF589830:BQG589888 CAB589830:CAC589888 CJX589830:CJY589888 CTT589830:CTU589888 DDP589830:DDQ589888 DNL589830:DNM589888 DXH589830:DXI589888 EHD589830:EHE589888 EQZ589830:ERA589888 FAV589830:FAW589888 FKR589830:FKS589888 FUN589830:FUO589888 GEJ589830:GEK589888 GOF589830:GOG589888 GYB589830:GYC589888 HHX589830:HHY589888 HRT589830:HRU589888 IBP589830:IBQ589888 ILL589830:ILM589888 IVH589830:IVI589888 JFD589830:JFE589888 JOZ589830:JPA589888 JYV589830:JYW589888 KIR589830:KIS589888 KSN589830:KSO589888 LCJ589830:LCK589888 LMF589830:LMG589888 LWB589830:LWC589888 MFX589830:MFY589888 MPT589830:MPU589888 MZP589830:MZQ589888 NJL589830:NJM589888 NTH589830:NTI589888 ODD589830:ODE589888 OMZ589830:ONA589888 OWV589830:OWW589888 PGR589830:PGS589888 PQN589830:PQO589888 QAJ589830:QAK589888 QKF589830:QKG589888 QUB589830:QUC589888 RDX589830:RDY589888 RNT589830:RNU589888 RXP589830:RXQ589888 SHL589830:SHM589888 SRH589830:SRI589888 TBD589830:TBE589888 TKZ589830:TLA589888 TUV589830:TUW589888 UER589830:UES589888 UON589830:UOO589888 UYJ589830:UYK589888 VIF589830:VIG589888 VSB589830:VSC589888 WBX589830:WBY589888 WLT589830:WLU589888 WVP589830:WVQ589888 F655366:H655424 JD655366:JE655424 SZ655366:TA655424 ACV655366:ACW655424 AMR655366:AMS655424 AWN655366:AWO655424 BGJ655366:BGK655424 BQF655366:BQG655424 CAB655366:CAC655424 CJX655366:CJY655424 CTT655366:CTU655424 DDP655366:DDQ655424 DNL655366:DNM655424 DXH655366:DXI655424 EHD655366:EHE655424 EQZ655366:ERA655424 FAV655366:FAW655424 FKR655366:FKS655424 FUN655366:FUO655424 GEJ655366:GEK655424 GOF655366:GOG655424 GYB655366:GYC655424 HHX655366:HHY655424 HRT655366:HRU655424 IBP655366:IBQ655424 ILL655366:ILM655424 IVH655366:IVI655424 JFD655366:JFE655424 JOZ655366:JPA655424 JYV655366:JYW655424 KIR655366:KIS655424 KSN655366:KSO655424 LCJ655366:LCK655424 LMF655366:LMG655424 LWB655366:LWC655424 MFX655366:MFY655424 MPT655366:MPU655424 MZP655366:MZQ655424 NJL655366:NJM655424 NTH655366:NTI655424 ODD655366:ODE655424 OMZ655366:ONA655424 OWV655366:OWW655424 PGR655366:PGS655424 PQN655366:PQO655424 QAJ655366:QAK655424 QKF655366:QKG655424 QUB655366:QUC655424 RDX655366:RDY655424 RNT655366:RNU655424 RXP655366:RXQ655424 SHL655366:SHM655424 SRH655366:SRI655424 TBD655366:TBE655424 TKZ655366:TLA655424 TUV655366:TUW655424 UER655366:UES655424 UON655366:UOO655424 UYJ655366:UYK655424 VIF655366:VIG655424 VSB655366:VSC655424 WBX655366:WBY655424 WLT655366:WLU655424 WVP655366:WVQ655424 F720902:H720960 JD720902:JE720960 SZ720902:TA720960 ACV720902:ACW720960 AMR720902:AMS720960 AWN720902:AWO720960 BGJ720902:BGK720960 BQF720902:BQG720960 CAB720902:CAC720960 CJX720902:CJY720960 CTT720902:CTU720960 DDP720902:DDQ720960 DNL720902:DNM720960 DXH720902:DXI720960 EHD720902:EHE720960 EQZ720902:ERA720960 FAV720902:FAW720960 FKR720902:FKS720960 FUN720902:FUO720960 GEJ720902:GEK720960 GOF720902:GOG720960 GYB720902:GYC720960 HHX720902:HHY720960 HRT720902:HRU720960 IBP720902:IBQ720960 ILL720902:ILM720960 IVH720902:IVI720960 JFD720902:JFE720960 JOZ720902:JPA720960 JYV720902:JYW720960 KIR720902:KIS720960 KSN720902:KSO720960 LCJ720902:LCK720960 LMF720902:LMG720960 LWB720902:LWC720960 MFX720902:MFY720960 MPT720902:MPU720960 MZP720902:MZQ720960 NJL720902:NJM720960 NTH720902:NTI720960 ODD720902:ODE720960 OMZ720902:ONA720960 OWV720902:OWW720960 PGR720902:PGS720960 PQN720902:PQO720960 QAJ720902:QAK720960 QKF720902:QKG720960 QUB720902:QUC720960 RDX720902:RDY720960 RNT720902:RNU720960 RXP720902:RXQ720960 SHL720902:SHM720960 SRH720902:SRI720960 TBD720902:TBE720960 TKZ720902:TLA720960 TUV720902:TUW720960 UER720902:UES720960 UON720902:UOO720960 UYJ720902:UYK720960 VIF720902:VIG720960 VSB720902:VSC720960 WBX720902:WBY720960 WLT720902:WLU720960 WVP720902:WVQ720960 F786438:H786496 JD786438:JE786496 SZ786438:TA786496 ACV786438:ACW786496 AMR786438:AMS786496 AWN786438:AWO786496 BGJ786438:BGK786496 BQF786438:BQG786496 CAB786438:CAC786496 CJX786438:CJY786496 CTT786438:CTU786496 DDP786438:DDQ786496 DNL786438:DNM786496 DXH786438:DXI786496 EHD786438:EHE786496 EQZ786438:ERA786496 FAV786438:FAW786496 FKR786438:FKS786496 FUN786438:FUO786496 GEJ786438:GEK786496 GOF786438:GOG786496 GYB786438:GYC786496 HHX786438:HHY786496 HRT786438:HRU786496 IBP786438:IBQ786496 ILL786438:ILM786496 IVH786438:IVI786496 JFD786438:JFE786496 JOZ786438:JPA786496 JYV786438:JYW786496 KIR786438:KIS786496 KSN786438:KSO786496 LCJ786438:LCK786496 LMF786438:LMG786496 LWB786438:LWC786496 MFX786438:MFY786496 MPT786438:MPU786496 MZP786438:MZQ786496 NJL786438:NJM786496 NTH786438:NTI786496 ODD786438:ODE786496 OMZ786438:ONA786496 OWV786438:OWW786496 PGR786438:PGS786496 PQN786438:PQO786496 QAJ786438:QAK786496 QKF786438:QKG786496 QUB786438:QUC786496 RDX786438:RDY786496 RNT786438:RNU786496 RXP786438:RXQ786496 SHL786438:SHM786496 SRH786438:SRI786496 TBD786438:TBE786496 TKZ786438:TLA786496 TUV786438:TUW786496 UER786438:UES786496 UON786438:UOO786496 UYJ786438:UYK786496 VIF786438:VIG786496 VSB786438:VSC786496 WBX786438:WBY786496 WLT786438:WLU786496 WVP786438:WVQ786496 F851974:H852032 JD851974:JE852032 SZ851974:TA852032 ACV851974:ACW852032 AMR851974:AMS852032 AWN851974:AWO852032 BGJ851974:BGK852032 BQF851974:BQG852032 CAB851974:CAC852032 CJX851974:CJY852032 CTT851974:CTU852032 DDP851974:DDQ852032 DNL851974:DNM852032 DXH851974:DXI852032 EHD851974:EHE852032 EQZ851974:ERA852032 FAV851974:FAW852032 FKR851974:FKS852032 FUN851974:FUO852032 GEJ851974:GEK852032 GOF851974:GOG852032 GYB851974:GYC852032 HHX851974:HHY852032 HRT851974:HRU852032 IBP851974:IBQ852032 ILL851974:ILM852032 IVH851974:IVI852032 JFD851974:JFE852032 JOZ851974:JPA852032 JYV851974:JYW852032 KIR851974:KIS852032 KSN851974:KSO852032 LCJ851974:LCK852032 LMF851974:LMG852032 LWB851974:LWC852032 MFX851974:MFY852032 MPT851974:MPU852032 MZP851974:MZQ852032 NJL851974:NJM852032 NTH851974:NTI852032 ODD851974:ODE852032 OMZ851974:ONA852032 OWV851974:OWW852032 PGR851974:PGS852032 PQN851974:PQO852032 QAJ851974:QAK852032 QKF851974:QKG852032 QUB851974:QUC852032 RDX851974:RDY852032 RNT851974:RNU852032 RXP851974:RXQ852032 SHL851974:SHM852032 SRH851974:SRI852032 TBD851974:TBE852032 TKZ851974:TLA852032 TUV851974:TUW852032 UER851974:UES852032 UON851974:UOO852032 UYJ851974:UYK852032 VIF851974:VIG852032 VSB851974:VSC852032 WBX851974:WBY852032 WLT851974:WLU852032 WVP851974:WVQ852032 F917510:H917568 JD917510:JE917568 SZ917510:TA917568 ACV917510:ACW917568 AMR917510:AMS917568 AWN917510:AWO917568 BGJ917510:BGK917568 BQF917510:BQG917568 CAB917510:CAC917568 CJX917510:CJY917568 CTT917510:CTU917568 DDP917510:DDQ917568 DNL917510:DNM917568 DXH917510:DXI917568 EHD917510:EHE917568 EQZ917510:ERA917568 FAV917510:FAW917568 FKR917510:FKS917568 FUN917510:FUO917568 GEJ917510:GEK917568 GOF917510:GOG917568 GYB917510:GYC917568 HHX917510:HHY917568 HRT917510:HRU917568 IBP917510:IBQ917568 ILL917510:ILM917568 IVH917510:IVI917568 JFD917510:JFE917568 JOZ917510:JPA917568 JYV917510:JYW917568 KIR917510:KIS917568 KSN917510:KSO917568 LCJ917510:LCK917568 LMF917510:LMG917568 LWB917510:LWC917568 MFX917510:MFY917568 MPT917510:MPU917568 MZP917510:MZQ917568 NJL917510:NJM917568 NTH917510:NTI917568 ODD917510:ODE917568 OMZ917510:ONA917568 OWV917510:OWW917568 PGR917510:PGS917568 PQN917510:PQO917568 QAJ917510:QAK917568 QKF917510:QKG917568 QUB917510:QUC917568 RDX917510:RDY917568 RNT917510:RNU917568 RXP917510:RXQ917568 SHL917510:SHM917568 SRH917510:SRI917568 TBD917510:TBE917568 TKZ917510:TLA917568 TUV917510:TUW917568 UER917510:UES917568 UON917510:UOO917568 UYJ917510:UYK917568 VIF917510:VIG917568 VSB917510:VSC917568 WBX917510:WBY917568 WLT917510:WLU917568 WVP917510:WVQ917568 F983046:H983104 JD983046:JE983104 SZ983046:TA983104 ACV983046:ACW983104 AMR983046:AMS983104 AWN983046:AWO983104 BGJ983046:BGK983104 BQF983046:BQG983104 CAB983046:CAC983104 CJX983046:CJY983104 CTT983046:CTU983104 DDP983046:DDQ983104 DNL983046:DNM983104 DXH983046:DXI983104 EHD983046:EHE983104 EQZ983046:ERA983104 FAV983046:FAW983104 FKR983046:FKS983104 FUN983046:FUO983104 GEJ983046:GEK983104 GOF983046:GOG983104 GYB983046:GYC983104 HHX983046:HHY983104 HRT983046:HRU983104 IBP983046:IBQ983104 ILL983046:ILM983104 IVH983046:IVI983104 JFD983046:JFE983104 JOZ983046:JPA983104 JYV983046:JYW983104 KIR983046:KIS983104 KSN983046:KSO983104 LCJ983046:LCK983104 LMF983046:LMG983104 LWB983046:LWC983104 MFX983046:MFY983104 MPT983046:MPU983104 MZP983046:MZQ983104 NJL983046:NJM983104 NTH983046:NTI983104 ODD983046:ODE983104 OMZ983046:ONA983104 OWV983046:OWW983104 PGR983046:PGS983104 PQN983046:PQO983104 QAJ983046:QAK983104 QKF983046:QKG983104 QUB983046:QUC983104 RDX983046:RDY983104 RNT983046:RNU983104 RXP983046:RXQ983104 SHL983046:SHM983104 SRH983046:SRI983104 TBD983046:TBE983104 TKZ983046:TLA983104 TUV983046:TUW983104 UER983046:UES983104 UON983046:UOO983104 UYJ983046:UYK983104 VIF983046:VIG983104 VSB983046:VSC983104 WBX983046:WBY983104 WLT983046:WLU983104 WVP983046:WVQ983104 F5:H64 JJ5:JK64 TF5:TG64 ADB5:ADC64 AMX5:AMY64 AWT5:AWU64 BGP5:BGQ64 BQL5:BQM64 CAH5:CAI64 CKD5:CKE64 CTZ5:CUA64 DDV5:DDW64 DNR5:DNS64 DXN5:DXO64 EHJ5:EHK64 ERF5:ERG64 FBB5:FBC64 FKX5:FKY64 FUT5:FUU64 GEP5:GEQ64 GOL5:GOM64 GYH5:GYI64 HID5:HIE64 HRZ5:HSA64 IBV5:IBW64 ILR5:ILS64 IVN5:IVO64 JFJ5:JFK64 JPF5:JPG64 JZB5:JZC64 KIX5:KIY64 KST5:KSU64 LCP5:LCQ64 LML5:LMM64 LWH5:LWI64 MGD5:MGE64 MPZ5:MQA64 MZV5:MZW64 NJR5:NJS64 NTN5:NTO64 ODJ5:ODK64 ONF5:ONG64 OXB5:OXC64 PGX5:PGY64 PQT5:PQU64 QAP5:QAQ64 QKL5:QKM64 QUH5:QUI64 RED5:REE64 RNZ5:ROA64 RXV5:RXW64 SHR5:SHS64 SRN5:SRO64 TBJ5:TBK64 TLF5:TLG64 TVB5:TVC64 UEX5:UEY64 UOT5:UOU64 UYP5:UYQ64 VIL5:VIM64 VSH5:VSI64 WCD5:WCE64 WLZ5:WMA64 WVV5:WVW64 M65542:O65600 JJ65542:JK65600 TF65542:TG65600 ADB65542:ADC65600 AMX65542:AMY65600 AWT65542:AWU65600 BGP65542:BGQ65600 BQL65542:BQM65600 CAH65542:CAI65600 CKD65542:CKE65600 CTZ65542:CUA65600 DDV65542:DDW65600 DNR65542:DNS65600 DXN65542:DXO65600 EHJ65542:EHK65600 ERF65542:ERG65600 FBB65542:FBC65600 FKX65542:FKY65600 FUT65542:FUU65600 GEP65542:GEQ65600 GOL65542:GOM65600 GYH65542:GYI65600 HID65542:HIE65600 HRZ65542:HSA65600 IBV65542:IBW65600 ILR65542:ILS65600 IVN65542:IVO65600 JFJ65542:JFK65600 JPF65542:JPG65600 JZB65542:JZC65600 KIX65542:KIY65600 KST65542:KSU65600 LCP65542:LCQ65600 LML65542:LMM65600 LWH65542:LWI65600 MGD65542:MGE65600 MPZ65542:MQA65600 MZV65542:MZW65600 NJR65542:NJS65600 NTN65542:NTO65600 ODJ65542:ODK65600 ONF65542:ONG65600 OXB65542:OXC65600 PGX65542:PGY65600 PQT65542:PQU65600 QAP65542:QAQ65600 QKL65542:QKM65600 QUH65542:QUI65600 RED65542:REE65600 RNZ65542:ROA65600 RXV65542:RXW65600 SHR65542:SHS65600 SRN65542:SRO65600 TBJ65542:TBK65600 TLF65542:TLG65600 TVB65542:TVC65600 UEX65542:UEY65600 UOT65542:UOU65600 UYP65542:UYQ65600 VIL65542:VIM65600 VSH65542:VSI65600 WCD65542:WCE65600 WLZ65542:WMA65600 WVV65542:WVW65600 M131078:O131136 JJ131078:JK131136 TF131078:TG131136 ADB131078:ADC131136 AMX131078:AMY131136 AWT131078:AWU131136 BGP131078:BGQ131136 BQL131078:BQM131136 CAH131078:CAI131136 CKD131078:CKE131136 CTZ131078:CUA131136 DDV131078:DDW131136 DNR131078:DNS131136 DXN131078:DXO131136 EHJ131078:EHK131136 ERF131078:ERG131136 FBB131078:FBC131136 FKX131078:FKY131136 FUT131078:FUU131136 GEP131078:GEQ131136 GOL131078:GOM131136 GYH131078:GYI131136 HID131078:HIE131136 HRZ131078:HSA131136 IBV131078:IBW131136 ILR131078:ILS131136 IVN131078:IVO131136 JFJ131078:JFK131136 JPF131078:JPG131136 JZB131078:JZC131136 KIX131078:KIY131136 KST131078:KSU131136 LCP131078:LCQ131136 LML131078:LMM131136 LWH131078:LWI131136 MGD131078:MGE131136 MPZ131078:MQA131136 MZV131078:MZW131136 NJR131078:NJS131136 NTN131078:NTO131136 ODJ131078:ODK131136 ONF131078:ONG131136 OXB131078:OXC131136 PGX131078:PGY131136 PQT131078:PQU131136 QAP131078:QAQ131136 QKL131078:QKM131136 QUH131078:QUI131136 RED131078:REE131136 RNZ131078:ROA131136 RXV131078:RXW131136 SHR131078:SHS131136 SRN131078:SRO131136 TBJ131078:TBK131136 TLF131078:TLG131136 TVB131078:TVC131136 UEX131078:UEY131136 UOT131078:UOU131136 UYP131078:UYQ131136 VIL131078:VIM131136 VSH131078:VSI131136 WCD131078:WCE131136 WLZ131078:WMA131136 WVV131078:WVW131136 M196614:O196672 JJ196614:JK196672 TF196614:TG196672 ADB196614:ADC196672 AMX196614:AMY196672 AWT196614:AWU196672 BGP196614:BGQ196672 BQL196614:BQM196672 CAH196614:CAI196672 CKD196614:CKE196672 CTZ196614:CUA196672 DDV196614:DDW196672 DNR196614:DNS196672 DXN196614:DXO196672 EHJ196614:EHK196672 ERF196614:ERG196672 FBB196614:FBC196672 FKX196614:FKY196672 FUT196614:FUU196672 GEP196614:GEQ196672 GOL196614:GOM196672 GYH196614:GYI196672 HID196614:HIE196672 HRZ196614:HSA196672 IBV196614:IBW196672 ILR196614:ILS196672 IVN196614:IVO196672 JFJ196614:JFK196672 JPF196614:JPG196672 JZB196614:JZC196672 KIX196614:KIY196672 KST196614:KSU196672 LCP196614:LCQ196672 LML196614:LMM196672 LWH196614:LWI196672 MGD196614:MGE196672 MPZ196614:MQA196672 MZV196614:MZW196672 NJR196614:NJS196672 NTN196614:NTO196672 ODJ196614:ODK196672 ONF196614:ONG196672 OXB196614:OXC196672 PGX196614:PGY196672 PQT196614:PQU196672 QAP196614:QAQ196672 QKL196614:QKM196672 QUH196614:QUI196672 RED196614:REE196672 RNZ196614:ROA196672 RXV196614:RXW196672 SHR196614:SHS196672 SRN196614:SRO196672 TBJ196614:TBK196672 TLF196614:TLG196672 TVB196614:TVC196672 UEX196614:UEY196672 UOT196614:UOU196672 UYP196614:UYQ196672 VIL196614:VIM196672 VSH196614:VSI196672 WCD196614:WCE196672 WLZ196614:WMA196672 WVV196614:WVW196672 M262150:O262208 JJ262150:JK262208 TF262150:TG262208 ADB262150:ADC262208 AMX262150:AMY262208 AWT262150:AWU262208 BGP262150:BGQ262208 BQL262150:BQM262208 CAH262150:CAI262208 CKD262150:CKE262208 CTZ262150:CUA262208 DDV262150:DDW262208 DNR262150:DNS262208 DXN262150:DXO262208 EHJ262150:EHK262208 ERF262150:ERG262208 FBB262150:FBC262208 FKX262150:FKY262208 FUT262150:FUU262208 GEP262150:GEQ262208 GOL262150:GOM262208 GYH262150:GYI262208 HID262150:HIE262208 HRZ262150:HSA262208 IBV262150:IBW262208 ILR262150:ILS262208 IVN262150:IVO262208 JFJ262150:JFK262208 JPF262150:JPG262208 JZB262150:JZC262208 KIX262150:KIY262208 KST262150:KSU262208 LCP262150:LCQ262208 LML262150:LMM262208 LWH262150:LWI262208 MGD262150:MGE262208 MPZ262150:MQA262208 MZV262150:MZW262208 NJR262150:NJS262208 NTN262150:NTO262208 ODJ262150:ODK262208 ONF262150:ONG262208 OXB262150:OXC262208 PGX262150:PGY262208 PQT262150:PQU262208 QAP262150:QAQ262208 QKL262150:QKM262208 QUH262150:QUI262208 RED262150:REE262208 RNZ262150:ROA262208 RXV262150:RXW262208 SHR262150:SHS262208 SRN262150:SRO262208 TBJ262150:TBK262208 TLF262150:TLG262208 TVB262150:TVC262208 UEX262150:UEY262208 UOT262150:UOU262208 UYP262150:UYQ262208 VIL262150:VIM262208 VSH262150:VSI262208 WCD262150:WCE262208 WLZ262150:WMA262208 WVV262150:WVW262208 M327686:O327744 JJ327686:JK327744 TF327686:TG327744 ADB327686:ADC327744 AMX327686:AMY327744 AWT327686:AWU327744 BGP327686:BGQ327744 BQL327686:BQM327744 CAH327686:CAI327744 CKD327686:CKE327744 CTZ327686:CUA327744 DDV327686:DDW327744 DNR327686:DNS327744 DXN327686:DXO327744 EHJ327686:EHK327744 ERF327686:ERG327744 FBB327686:FBC327744 FKX327686:FKY327744 FUT327686:FUU327744 GEP327686:GEQ327744 GOL327686:GOM327744 GYH327686:GYI327744 HID327686:HIE327744 HRZ327686:HSA327744 IBV327686:IBW327744 ILR327686:ILS327744 IVN327686:IVO327744 JFJ327686:JFK327744 JPF327686:JPG327744 JZB327686:JZC327744 KIX327686:KIY327744 KST327686:KSU327744 LCP327686:LCQ327744 LML327686:LMM327744 LWH327686:LWI327744 MGD327686:MGE327744 MPZ327686:MQA327744 MZV327686:MZW327744 NJR327686:NJS327744 NTN327686:NTO327744 ODJ327686:ODK327744 ONF327686:ONG327744 OXB327686:OXC327744 PGX327686:PGY327744 PQT327686:PQU327744 QAP327686:QAQ327744 QKL327686:QKM327744 QUH327686:QUI327744 RED327686:REE327744 RNZ327686:ROA327744 RXV327686:RXW327744 SHR327686:SHS327744 SRN327686:SRO327744 TBJ327686:TBK327744 TLF327686:TLG327744 TVB327686:TVC327744 UEX327686:UEY327744 UOT327686:UOU327744 UYP327686:UYQ327744 VIL327686:VIM327744 VSH327686:VSI327744 WCD327686:WCE327744 WLZ327686:WMA327744 WVV327686:WVW327744 M393222:O393280 JJ393222:JK393280 TF393222:TG393280 ADB393222:ADC393280 AMX393222:AMY393280 AWT393222:AWU393280 BGP393222:BGQ393280 BQL393222:BQM393280 CAH393222:CAI393280 CKD393222:CKE393280 CTZ393222:CUA393280 DDV393222:DDW393280 DNR393222:DNS393280 DXN393222:DXO393280 EHJ393222:EHK393280 ERF393222:ERG393280 FBB393222:FBC393280 FKX393222:FKY393280 FUT393222:FUU393280 GEP393222:GEQ393280 GOL393222:GOM393280 GYH393222:GYI393280 HID393222:HIE393280 HRZ393222:HSA393280 IBV393222:IBW393280 ILR393222:ILS393280 IVN393222:IVO393280 JFJ393222:JFK393280 JPF393222:JPG393280 JZB393222:JZC393280 KIX393222:KIY393280 KST393222:KSU393280 LCP393222:LCQ393280 LML393222:LMM393280 LWH393222:LWI393280 MGD393222:MGE393280 MPZ393222:MQA393280 MZV393222:MZW393280 NJR393222:NJS393280 NTN393222:NTO393280 ODJ393222:ODK393280 ONF393222:ONG393280 OXB393222:OXC393280 PGX393222:PGY393280 PQT393222:PQU393280 QAP393222:QAQ393280 QKL393222:QKM393280 QUH393222:QUI393280 RED393222:REE393280 RNZ393222:ROA393280 RXV393222:RXW393280 SHR393222:SHS393280 SRN393222:SRO393280 TBJ393222:TBK393280 TLF393222:TLG393280 TVB393222:TVC393280 UEX393222:UEY393280 UOT393222:UOU393280 UYP393222:UYQ393280 VIL393222:VIM393280 VSH393222:VSI393280 WCD393222:WCE393280 WLZ393222:WMA393280 WVV393222:WVW393280 M458758:O458816 JJ458758:JK458816 TF458758:TG458816 ADB458758:ADC458816 AMX458758:AMY458816 AWT458758:AWU458816 BGP458758:BGQ458816 BQL458758:BQM458816 CAH458758:CAI458816 CKD458758:CKE458816 CTZ458758:CUA458816 DDV458758:DDW458816 DNR458758:DNS458816 DXN458758:DXO458816 EHJ458758:EHK458816 ERF458758:ERG458816 FBB458758:FBC458816 FKX458758:FKY458816 FUT458758:FUU458816 GEP458758:GEQ458816 GOL458758:GOM458816 GYH458758:GYI458816 HID458758:HIE458816 HRZ458758:HSA458816 IBV458758:IBW458816 ILR458758:ILS458816 IVN458758:IVO458816 JFJ458758:JFK458816 JPF458758:JPG458816 JZB458758:JZC458816 KIX458758:KIY458816 KST458758:KSU458816 LCP458758:LCQ458816 LML458758:LMM458816 LWH458758:LWI458816 MGD458758:MGE458816 MPZ458758:MQA458816 MZV458758:MZW458816 NJR458758:NJS458816 NTN458758:NTO458816 ODJ458758:ODK458816 ONF458758:ONG458816 OXB458758:OXC458816 PGX458758:PGY458816 PQT458758:PQU458816 QAP458758:QAQ458816 QKL458758:QKM458816 QUH458758:QUI458816 RED458758:REE458816 RNZ458758:ROA458816 RXV458758:RXW458816 SHR458758:SHS458816 SRN458758:SRO458816 TBJ458758:TBK458816 TLF458758:TLG458816 TVB458758:TVC458816 UEX458758:UEY458816 UOT458758:UOU458816 UYP458758:UYQ458816 VIL458758:VIM458816 VSH458758:VSI458816 WCD458758:WCE458816 WLZ458758:WMA458816 WVV458758:WVW458816 M524294:O524352 JJ524294:JK524352 TF524294:TG524352 ADB524294:ADC524352 AMX524294:AMY524352 AWT524294:AWU524352 BGP524294:BGQ524352 BQL524294:BQM524352 CAH524294:CAI524352 CKD524294:CKE524352 CTZ524294:CUA524352 DDV524294:DDW524352 DNR524294:DNS524352 DXN524294:DXO524352 EHJ524294:EHK524352 ERF524294:ERG524352 FBB524294:FBC524352 FKX524294:FKY524352 FUT524294:FUU524352 GEP524294:GEQ524352 GOL524294:GOM524352 GYH524294:GYI524352 HID524294:HIE524352 HRZ524294:HSA524352 IBV524294:IBW524352 ILR524294:ILS524352 IVN524294:IVO524352 JFJ524294:JFK524352 JPF524294:JPG524352 JZB524294:JZC524352 KIX524294:KIY524352 KST524294:KSU524352 LCP524294:LCQ524352 LML524294:LMM524352 LWH524294:LWI524352 MGD524294:MGE524352 MPZ524294:MQA524352 MZV524294:MZW524352 NJR524294:NJS524352 NTN524294:NTO524352 ODJ524294:ODK524352 ONF524294:ONG524352 OXB524294:OXC524352 PGX524294:PGY524352 PQT524294:PQU524352 QAP524294:QAQ524352 QKL524294:QKM524352 QUH524294:QUI524352 RED524294:REE524352 RNZ524294:ROA524352 RXV524294:RXW524352 SHR524294:SHS524352 SRN524294:SRO524352 TBJ524294:TBK524352 TLF524294:TLG524352 TVB524294:TVC524352 UEX524294:UEY524352 UOT524294:UOU524352 UYP524294:UYQ524352 VIL524294:VIM524352 VSH524294:VSI524352 WCD524294:WCE524352 WLZ524294:WMA524352 WVV524294:WVW524352 M589830:O589888 JJ589830:JK589888 TF589830:TG589888 ADB589830:ADC589888 AMX589830:AMY589888 AWT589830:AWU589888 BGP589830:BGQ589888 BQL589830:BQM589888 CAH589830:CAI589888 CKD589830:CKE589888 CTZ589830:CUA589888 DDV589830:DDW589888 DNR589830:DNS589888 DXN589830:DXO589888 EHJ589830:EHK589888 ERF589830:ERG589888 FBB589830:FBC589888 FKX589830:FKY589888 FUT589830:FUU589888 GEP589830:GEQ589888 GOL589830:GOM589888 GYH589830:GYI589888 HID589830:HIE589888 HRZ589830:HSA589888 IBV589830:IBW589888 ILR589830:ILS589888 IVN589830:IVO589888 JFJ589830:JFK589888 JPF589830:JPG589888 JZB589830:JZC589888 KIX589830:KIY589888 KST589830:KSU589888 LCP589830:LCQ589888 LML589830:LMM589888 LWH589830:LWI589888 MGD589830:MGE589888 MPZ589830:MQA589888 MZV589830:MZW589888 NJR589830:NJS589888 NTN589830:NTO589888 ODJ589830:ODK589888 ONF589830:ONG589888 OXB589830:OXC589888 PGX589830:PGY589888 PQT589830:PQU589888 QAP589830:QAQ589888 QKL589830:QKM589888 QUH589830:QUI589888 RED589830:REE589888 RNZ589830:ROA589888 RXV589830:RXW589888 SHR589830:SHS589888 SRN589830:SRO589888 TBJ589830:TBK589888 TLF589830:TLG589888 TVB589830:TVC589888 UEX589830:UEY589888 UOT589830:UOU589888 UYP589830:UYQ589888 VIL589830:VIM589888 VSH589830:VSI589888 WCD589830:WCE589888 WLZ589830:WMA589888 WVV589830:WVW589888 M655366:O655424 JJ655366:JK655424 TF655366:TG655424 ADB655366:ADC655424 AMX655366:AMY655424 AWT655366:AWU655424 BGP655366:BGQ655424 BQL655366:BQM655424 CAH655366:CAI655424 CKD655366:CKE655424 CTZ655366:CUA655424 DDV655366:DDW655424 DNR655366:DNS655424 DXN655366:DXO655424 EHJ655366:EHK655424 ERF655366:ERG655424 FBB655366:FBC655424 FKX655366:FKY655424 FUT655366:FUU655424 GEP655366:GEQ655424 GOL655366:GOM655424 GYH655366:GYI655424 HID655366:HIE655424 HRZ655366:HSA655424 IBV655366:IBW655424 ILR655366:ILS655424 IVN655366:IVO655424 JFJ655366:JFK655424 JPF655366:JPG655424 JZB655366:JZC655424 KIX655366:KIY655424 KST655366:KSU655424 LCP655366:LCQ655424 LML655366:LMM655424 LWH655366:LWI655424 MGD655366:MGE655424 MPZ655366:MQA655424 MZV655366:MZW655424 NJR655366:NJS655424 NTN655366:NTO655424 ODJ655366:ODK655424 ONF655366:ONG655424 OXB655366:OXC655424 PGX655366:PGY655424 PQT655366:PQU655424 QAP655366:QAQ655424 QKL655366:QKM655424 QUH655366:QUI655424 RED655366:REE655424 RNZ655366:ROA655424 RXV655366:RXW655424 SHR655366:SHS655424 SRN655366:SRO655424 TBJ655366:TBK655424 TLF655366:TLG655424 TVB655366:TVC655424 UEX655366:UEY655424 UOT655366:UOU655424 UYP655366:UYQ655424 VIL655366:VIM655424 VSH655366:VSI655424 WCD655366:WCE655424 WLZ655366:WMA655424 WVV655366:WVW655424 M720902:O720960 JJ720902:JK720960 TF720902:TG720960 ADB720902:ADC720960 AMX720902:AMY720960 AWT720902:AWU720960 BGP720902:BGQ720960 BQL720902:BQM720960 CAH720902:CAI720960 CKD720902:CKE720960 CTZ720902:CUA720960 DDV720902:DDW720960 DNR720902:DNS720960 DXN720902:DXO720960 EHJ720902:EHK720960 ERF720902:ERG720960 FBB720902:FBC720960 FKX720902:FKY720960 FUT720902:FUU720960 GEP720902:GEQ720960 GOL720902:GOM720960 GYH720902:GYI720960 HID720902:HIE720960 HRZ720902:HSA720960 IBV720902:IBW720960 ILR720902:ILS720960 IVN720902:IVO720960 JFJ720902:JFK720960 JPF720902:JPG720960 JZB720902:JZC720960 KIX720902:KIY720960 KST720902:KSU720960 LCP720902:LCQ720960 LML720902:LMM720960 LWH720902:LWI720960 MGD720902:MGE720960 MPZ720902:MQA720960 MZV720902:MZW720960 NJR720902:NJS720960 NTN720902:NTO720960 ODJ720902:ODK720960 ONF720902:ONG720960 OXB720902:OXC720960 PGX720902:PGY720960 PQT720902:PQU720960 QAP720902:QAQ720960 QKL720902:QKM720960 QUH720902:QUI720960 RED720902:REE720960 RNZ720902:ROA720960 RXV720902:RXW720960 SHR720902:SHS720960 SRN720902:SRO720960 TBJ720902:TBK720960 TLF720902:TLG720960 TVB720902:TVC720960 UEX720902:UEY720960 UOT720902:UOU720960 UYP720902:UYQ720960 VIL720902:VIM720960 VSH720902:VSI720960 WCD720902:WCE720960 WLZ720902:WMA720960 WVV720902:WVW720960 M786438:O786496 JJ786438:JK786496 TF786438:TG786496 ADB786438:ADC786496 AMX786438:AMY786496 AWT786438:AWU786496 BGP786438:BGQ786496 BQL786438:BQM786496 CAH786438:CAI786496 CKD786438:CKE786496 CTZ786438:CUA786496 DDV786438:DDW786496 DNR786438:DNS786496 DXN786438:DXO786496 EHJ786438:EHK786496 ERF786438:ERG786496 FBB786438:FBC786496 FKX786438:FKY786496 FUT786438:FUU786496 GEP786438:GEQ786496 GOL786438:GOM786496 GYH786438:GYI786496 HID786438:HIE786496 HRZ786438:HSA786496 IBV786438:IBW786496 ILR786438:ILS786496 IVN786438:IVO786496 JFJ786438:JFK786496 JPF786438:JPG786496 JZB786438:JZC786496 KIX786438:KIY786496 KST786438:KSU786496 LCP786438:LCQ786496 LML786438:LMM786496 LWH786438:LWI786496 MGD786438:MGE786496 MPZ786438:MQA786496 MZV786438:MZW786496 NJR786438:NJS786496 NTN786438:NTO786496 ODJ786438:ODK786496 ONF786438:ONG786496 OXB786438:OXC786496 PGX786438:PGY786496 PQT786438:PQU786496 QAP786438:QAQ786496 QKL786438:QKM786496 QUH786438:QUI786496 RED786438:REE786496 RNZ786438:ROA786496 RXV786438:RXW786496 SHR786438:SHS786496 SRN786438:SRO786496 TBJ786438:TBK786496 TLF786438:TLG786496 TVB786438:TVC786496 UEX786438:UEY786496 UOT786438:UOU786496 UYP786438:UYQ786496 VIL786438:VIM786496 VSH786438:VSI786496 WCD786438:WCE786496 WLZ786438:WMA786496 WVV786438:WVW786496 M851974:O852032 JJ851974:JK852032 TF851974:TG852032 ADB851974:ADC852032 AMX851974:AMY852032 AWT851974:AWU852032 BGP851974:BGQ852032 BQL851974:BQM852032 CAH851974:CAI852032 CKD851974:CKE852032 CTZ851974:CUA852032 DDV851974:DDW852032 DNR851974:DNS852032 DXN851974:DXO852032 EHJ851974:EHK852032 ERF851974:ERG852032 FBB851974:FBC852032 FKX851974:FKY852032 FUT851974:FUU852032 GEP851974:GEQ852032 GOL851974:GOM852032 GYH851974:GYI852032 HID851974:HIE852032 HRZ851974:HSA852032 IBV851974:IBW852032 ILR851974:ILS852032 IVN851974:IVO852032 JFJ851974:JFK852032 JPF851974:JPG852032 JZB851974:JZC852032 KIX851974:KIY852032 KST851974:KSU852032 LCP851974:LCQ852032 LML851974:LMM852032 LWH851974:LWI852032 MGD851974:MGE852032 MPZ851974:MQA852032 MZV851974:MZW852032 NJR851974:NJS852032 NTN851974:NTO852032 ODJ851974:ODK852032 ONF851974:ONG852032 OXB851974:OXC852032 PGX851974:PGY852032 PQT851974:PQU852032 QAP851974:QAQ852032 QKL851974:QKM852032 QUH851974:QUI852032 RED851974:REE852032 RNZ851974:ROA852032 RXV851974:RXW852032 SHR851974:SHS852032 SRN851974:SRO852032 TBJ851974:TBK852032 TLF851974:TLG852032 TVB851974:TVC852032 UEX851974:UEY852032 UOT851974:UOU852032 UYP851974:UYQ852032 VIL851974:VIM852032 VSH851974:VSI852032 WCD851974:WCE852032 WLZ851974:WMA852032 WVV851974:WVW852032 M917510:O917568 JJ917510:JK917568 TF917510:TG917568 ADB917510:ADC917568 AMX917510:AMY917568 AWT917510:AWU917568 BGP917510:BGQ917568 BQL917510:BQM917568 CAH917510:CAI917568 CKD917510:CKE917568 CTZ917510:CUA917568 DDV917510:DDW917568 DNR917510:DNS917568 DXN917510:DXO917568 EHJ917510:EHK917568 ERF917510:ERG917568 FBB917510:FBC917568 FKX917510:FKY917568 FUT917510:FUU917568 GEP917510:GEQ917568 GOL917510:GOM917568 GYH917510:GYI917568 HID917510:HIE917568 HRZ917510:HSA917568 IBV917510:IBW917568 ILR917510:ILS917568 IVN917510:IVO917568 JFJ917510:JFK917568 JPF917510:JPG917568 JZB917510:JZC917568 KIX917510:KIY917568 KST917510:KSU917568 LCP917510:LCQ917568 LML917510:LMM917568 LWH917510:LWI917568 MGD917510:MGE917568 MPZ917510:MQA917568 MZV917510:MZW917568 NJR917510:NJS917568 NTN917510:NTO917568 ODJ917510:ODK917568 ONF917510:ONG917568 OXB917510:OXC917568 PGX917510:PGY917568 PQT917510:PQU917568 QAP917510:QAQ917568 QKL917510:QKM917568 QUH917510:QUI917568 RED917510:REE917568 RNZ917510:ROA917568 RXV917510:RXW917568 SHR917510:SHS917568 SRN917510:SRO917568 TBJ917510:TBK917568 TLF917510:TLG917568 TVB917510:TVC917568 UEX917510:UEY917568 UOT917510:UOU917568 UYP917510:UYQ917568 VIL917510:VIM917568 VSH917510:VSI917568 WCD917510:WCE917568 WLZ917510:WMA917568 WVV917510:WVW917568 M983046:O983104 JJ983046:JK983104 TF983046:TG983104 ADB983046:ADC983104 AMX983046:AMY983104 AWT983046:AWU983104 BGP983046:BGQ983104 BQL983046:BQM983104 CAH983046:CAI983104 CKD983046:CKE983104 CTZ983046:CUA983104 DDV983046:DDW983104 DNR983046:DNS983104 DXN983046:DXO983104 EHJ983046:EHK983104 ERF983046:ERG983104 FBB983046:FBC983104 FKX983046:FKY983104 FUT983046:FUU983104 GEP983046:GEQ983104 GOL983046:GOM983104 GYH983046:GYI983104 HID983046:HIE983104 HRZ983046:HSA983104 IBV983046:IBW983104 ILR983046:ILS983104 IVN983046:IVO983104 JFJ983046:JFK983104 JPF983046:JPG983104 JZB983046:JZC983104 KIX983046:KIY983104 KST983046:KSU983104 LCP983046:LCQ983104 LML983046:LMM983104 LWH983046:LWI983104 MGD983046:MGE983104 MPZ983046:MQA983104 MZV983046:MZW983104 NJR983046:NJS983104 NTN983046:NTO983104 ODJ983046:ODK983104 ONF983046:ONG983104 OXB983046:OXC983104 PGX983046:PGY983104 PQT983046:PQU983104 QAP983046:QAQ983104 QKL983046:QKM983104 QUH983046:QUI983104 RED983046:REE983104 RNZ983046:ROA983104 RXV983046:RXW983104 SHR983046:SHS983104 SRN983046:SRO983104 TBJ983046:TBK983104 TLF983046:TLG983104 TVB983046:TVC983104 UEX983046:UEY983104 UOT983046:UOU983104 UYP983046:UYQ983104 VIL983046:VIM983104 VSH983046:VSI983104 WCD983046:WCE983104 WLZ983046:WMA983104 M5:O64" xr:uid="{BF01FD19-6A56-4C31-9384-E919E90F9CC9}">
      <formula1>-10000000000000000</formula1>
      <formula2>100000000000000000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DA60B-6C64-459E-959C-356C3B025184}">
  <sheetPr>
    <tabColor rgb="FFFFC000"/>
  </sheetPr>
  <dimension ref="A1:H53"/>
  <sheetViews>
    <sheetView topLeftCell="A9" workbookViewId="0">
      <selection activeCell="C29" sqref="C29"/>
    </sheetView>
  </sheetViews>
  <sheetFormatPr baseColWidth="10" defaultRowHeight="12.75"/>
  <cols>
    <col min="1" max="1" width="4.140625" style="1259" customWidth="1"/>
    <col min="2" max="2" width="31.7109375" style="1259" customWidth="1"/>
    <col min="3" max="3" width="44.28515625" style="1259" customWidth="1"/>
    <col min="4" max="6" width="20.7109375" style="1259" customWidth="1"/>
    <col min="7" max="7" width="11.7109375" style="1259" customWidth="1"/>
    <col min="8" max="8" width="2.85546875" style="1259" customWidth="1"/>
    <col min="9" max="258" width="11.42578125" style="1259"/>
    <col min="259" max="259" width="4.140625" style="1259" customWidth="1"/>
    <col min="260" max="260" width="31.7109375" style="1259" customWidth="1"/>
    <col min="261" max="261" width="47.7109375" style="1259" customWidth="1"/>
    <col min="262" max="263" width="15" style="1259" customWidth="1"/>
    <col min="264" max="264" width="2.85546875" style="1259" customWidth="1"/>
    <col min="265" max="514" width="11.42578125" style="1259"/>
    <col min="515" max="515" width="4.140625" style="1259" customWidth="1"/>
    <col min="516" max="516" width="31.7109375" style="1259" customWidth="1"/>
    <col min="517" max="517" width="47.7109375" style="1259" customWidth="1"/>
    <col min="518" max="519" width="15" style="1259" customWidth="1"/>
    <col min="520" max="520" width="2.85546875" style="1259" customWidth="1"/>
    <col min="521" max="770" width="11.42578125" style="1259"/>
    <col min="771" max="771" width="4.140625" style="1259" customWidth="1"/>
    <col min="772" max="772" width="31.7109375" style="1259" customWidth="1"/>
    <col min="773" max="773" width="47.7109375" style="1259" customWidth="1"/>
    <col min="774" max="775" width="15" style="1259" customWidth="1"/>
    <col min="776" max="776" width="2.85546875" style="1259" customWidth="1"/>
    <col min="777" max="1026" width="11.42578125" style="1259"/>
    <col min="1027" max="1027" width="4.140625" style="1259" customWidth="1"/>
    <col min="1028" max="1028" width="31.7109375" style="1259" customWidth="1"/>
    <col min="1029" max="1029" width="47.7109375" style="1259" customWidth="1"/>
    <col min="1030" max="1031" width="15" style="1259" customWidth="1"/>
    <col min="1032" max="1032" width="2.85546875" style="1259" customWidth="1"/>
    <col min="1033" max="1282" width="11.42578125" style="1259"/>
    <col min="1283" max="1283" width="4.140625" style="1259" customWidth="1"/>
    <col min="1284" max="1284" width="31.7109375" style="1259" customWidth="1"/>
    <col min="1285" max="1285" width="47.7109375" style="1259" customWidth="1"/>
    <col min="1286" max="1287" width="15" style="1259" customWidth="1"/>
    <col min="1288" max="1288" width="2.85546875" style="1259" customWidth="1"/>
    <col min="1289" max="1538" width="11.42578125" style="1259"/>
    <col min="1539" max="1539" width="4.140625" style="1259" customWidth="1"/>
    <col min="1540" max="1540" width="31.7109375" style="1259" customWidth="1"/>
    <col min="1541" max="1541" width="47.7109375" style="1259" customWidth="1"/>
    <col min="1542" max="1543" width="15" style="1259" customWidth="1"/>
    <col min="1544" max="1544" width="2.85546875" style="1259" customWidth="1"/>
    <col min="1545" max="1794" width="11.42578125" style="1259"/>
    <col min="1795" max="1795" width="4.140625" style="1259" customWidth="1"/>
    <col min="1796" max="1796" width="31.7109375" style="1259" customWidth="1"/>
    <col min="1797" max="1797" width="47.7109375" style="1259" customWidth="1"/>
    <col min="1798" max="1799" width="15" style="1259" customWidth="1"/>
    <col min="1800" max="1800" width="2.85546875" style="1259" customWidth="1"/>
    <col min="1801" max="2050" width="11.42578125" style="1259"/>
    <col min="2051" max="2051" width="4.140625" style="1259" customWidth="1"/>
    <col min="2052" max="2052" width="31.7109375" style="1259" customWidth="1"/>
    <col min="2053" max="2053" width="47.7109375" style="1259" customWidth="1"/>
    <col min="2054" max="2055" width="15" style="1259" customWidth="1"/>
    <col min="2056" max="2056" width="2.85546875" style="1259" customWidth="1"/>
    <col min="2057" max="2306" width="11.42578125" style="1259"/>
    <col min="2307" max="2307" width="4.140625" style="1259" customWidth="1"/>
    <col min="2308" max="2308" width="31.7109375" style="1259" customWidth="1"/>
    <col min="2309" max="2309" width="47.7109375" style="1259" customWidth="1"/>
    <col min="2310" max="2311" width="15" style="1259" customWidth="1"/>
    <col min="2312" max="2312" width="2.85546875" style="1259" customWidth="1"/>
    <col min="2313" max="2562" width="11.42578125" style="1259"/>
    <col min="2563" max="2563" width="4.140625" style="1259" customWidth="1"/>
    <col min="2564" max="2564" width="31.7109375" style="1259" customWidth="1"/>
    <col min="2565" max="2565" width="47.7109375" style="1259" customWidth="1"/>
    <col min="2566" max="2567" width="15" style="1259" customWidth="1"/>
    <col min="2568" max="2568" width="2.85546875" style="1259" customWidth="1"/>
    <col min="2569" max="2818" width="11.42578125" style="1259"/>
    <col min="2819" max="2819" width="4.140625" style="1259" customWidth="1"/>
    <col min="2820" max="2820" width="31.7109375" style="1259" customWidth="1"/>
    <col min="2821" max="2821" width="47.7109375" style="1259" customWidth="1"/>
    <col min="2822" max="2823" width="15" style="1259" customWidth="1"/>
    <col min="2824" max="2824" width="2.85546875" style="1259" customWidth="1"/>
    <col min="2825" max="3074" width="11.42578125" style="1259"/>
    <col min="3075" max="3075" width="4.140625" style="1259" customWidth="1"/>
    <col min="3076" max="3076" width="31.7109375" style="1259" customWidth="1"/>
    <col min="3077" max="3077" width="47.7109375" style="1259" customWidth="1"/>
    <col min="3078" max="3079" width="15" style="1259" customWidth="1"/>
    <col min="3080" max="3080" width="2.85546875" style="1259" customWidth="1"/>
    <col min="3081" max="3330" width="11.42578125" style="1259"/>
    <col min="3331" max="3331" width="4.140625" style="1259" customWidth="1"/>
    <col min="3332" max="3332" width="31.7109375" style="1259" customWidth="1"/>
    <col min="3333" max="3333" width="47.7109375" style="1259" customWidth="1"/>
    <col min="3334" max="3335" width="15" style="1259" customWidth="1"/>
    <col min="3336" max="3336" width="2.85546875" style="1259" customWidth="1"/>
    <col min="3337" max="3586" width="11.42578125" style="1259"/>
    <col min="3587" max="3587" width="4.140625" style="1259" customWidth="1"/>
    <col min="3588" max="3588" width="31.7109375" style="1259" customWidth="1"/>
    <col min="3589" max="3589" width="47.7109375" style="1259" customWidth="1"/>
    <col min="3590" max="3591" width="15" style="1259" customWidth="1"/>
    <col min="3592" max="3592" width="2.85546875" style="1259" customWidth="1"/>
    <col min="3593" max="3842" width="11.42578125" style="1259"/>
    <col min="3843" max="3843" width="4.140625" style="1259" customWidth="1"/>
    <col min="3844" max="3844" width="31.7109375" style="1259" customWidth="1"/>
    <col min="3845" max="3845" width="47.7109375" style="1259" customWidth="1"/>
    <col min="3846" max="3847" width="15" style="1259" customWidth="1"/>
    <col min="3848" max="3848" width="2.85546875" style="1259" customWidth="1"/>
    <col min="3849" max="4098" width="11.42578125" style="1259"/>
    <col min="4099" max="4099" width="4.140625" style="1259" customWidth="1"/>
    <col min="4100" max="4100" width="31.7109375" style="1259" customWidth="1"/>
    <col min="4101" max="4101" width="47.7109375" style="1259" customWidth="1"/>
    <col min="4102" max="4103" width="15" style="1259" customWidth="1"/>
    <col min="4104" max="4104" width="2.85546875" style="1259" customWidth="1"/>
    <col min="4105" max="4354" width="11.42578125" style="1259"/>
    <col min="4355" max="4355" width="4.140625" style="1259" customWidth="1"/>
    <col min="4356" max="4356" width="31.7109375" style="1259" customWidth="1"/>
    <col min="4357" max="4357" width="47.7109375" style="1259" customWidth="1"/>
    <col min="4358" max="4359" width="15" style="1259" customWidth="1"/>
    <col min="4360" max="4360" width="2.85546875" style="1259" customWidth="1"/>
    <col min="4361" max="4610" width="11.42578125" style="1259"/>
    <col min="4611" max="4611" width="4.140625" style="1259" customWidth="1"/>
    <col min="4612" max="4612" width="31.7109375" style="1259" customWidth="1"/>
    <col min="4613" max="4613" width="47.7109375" style="1259" customWidth="1"/>
    <col min="4614" max="4615" width="15" style="1259" customWidth="1"/>
    <col min="4616" max="4616" width="2.85546875" style="1259" customWidth="1"/>
    <col min="4617" max="4866" width="11.42578125" style="1259"/>
    <col min="4867" max="4867" width="4.140625" style="1259" customWidth="1"/>
    <col min="4868" max="4868" width="31.7109375" style="1259" customWidth="1"/>
    <col min="4869" max="4869" width="47.7109375" style="1259" customWidth="1"/>
    <col min="4870" max="4871" width="15" style="1259" customWidth="1"/>
    <col min="4872" max="4872" width="2.85546875" style="1259" customWidth="1"/>
    <col min="4873" max="5122" width="11.42578125" style="1259"/>
    <col min="5123" max="5123" width="4.140625" style="1259" customWidth="1"/>
    <col min="5124" max="5124" width="31.7109375" style="1259" customWidth="1"/>
    <col min="5125" max="5125" width="47.7109375" style="1259" customWidth="1"/>
    <col min="5126" max="5127" width="15" style="1259" customWidth="1"/>
    <col min="5128" max="5128" width="2.85546875" style="1259" customWidth="1"/>
    <col min="5129" max="5378" width="11.42578125" style="1259"/>
    <col min="5379" max="5379" width="4.140625" style="1259" customWidth="1"/>
    <col min="5380" max="5380" width="31.7109375" style="1259" customWidth="1"/>
    <col min="5381" max="5381" width="47.7109375" style="1259" customWidth="1"/>
    <col min="5382" max="5383" width="15" style="1259" customWidth="1"/>
    <col min="5384" max="5384" width="2.85546875" style="1259" customWidth="1"/>
    <col min="5385" max="5634" width="11.42578125" style="1259"/>
    <col min="5635" max="5635" width="4.140625" style="1259" customWidth="1"/>
    <col min="5636" max="5636" width="31.7109375" style="1259" customWidth="1"/>
    <col min="5637" max="5637" width="47.7109375" style="1259" customWidth="1"/>
    <col min="5638" max="5639" width="15" style="1259" customWidth="1"/>
    <col min="5640" max="5640" width="2.85546875" style="1259" customWidth="1"/>
    <col min="5641" max="5890" width="11.42578125" style="1259"/>
    <col min="5891" max="5891" width="4.140625" style="1259" customWidth="1"/>
    <col min="5892" max="5892" width="31.7109375" style="1259" customWidth="1"/>
    <col min="5893" max="5893" width="47.7109375" style="1259" customWidth="1"/>
    <col min="5894" max="5895" width="15" style="1259" customWidth="1"/>
    <col min="5896" max="5896" width="2.85546875" style="1259" customWidth="1"/>
    <col min="5897" max="6146" width="11.42578125" style="1259"/>
    <col min="6147" max="6147" width="4.140625" style="1259" customWidth="1"/>
    <col min="6148" max="6148" width="31.7109375" style="1259" customWidth="1"/>
    <col min="6149" max="6149" width="47.7109375" style="1259" customWidth="1"/>
    <col min="6150" max="6151" width="15" style="1259" customWidth="1"/>
    <col min="6152" max="6152" width="2.85546875" style="1259" customWidth="1"/>
    <col min="6153" max="6402" width="11.42578125" style="1259"/>
    <col min="6403" max="6403" width="4.140625" style="1259" customWidth="1"/>
    <col min="6404" max="6404" width="31.7109375" style="1259" customWidth="1"/>
    <col min="6405" max="6405" width="47.7109375" style="1259" customWidth="1"/>
    <col min="6406" max="6407" width="15" style="1259" customWidth="1"/>
    <col min="6408" max="6408" width="2.85546875" style="1259" customWidth="1"/>
    <col min="6409" max="6658" width="11.42578125" style="1259"/>
    <col min="6659" max="6659" width="4.140625" style="1259" customWidth="1"/>
    <col min="6660" max="6660" width="31.7109375" style="1259" customWidth="1"/>
    <col min="6661" max="6661" width="47.7109375" style="1259" customWidth="1"/>
    <col min="6662" max="6663" width="15" style="1259" customWidth="1"/>
    <col min="6664" max="6664" width="2.85546875" style="1259" customWidth="1"/>
    <col min="6665" max="6914" width="11.42578125" style="1259"/>
    <col min="6915" max="6915" width="4.140625" style="1259" customWidth="1"/>
    <col min="6916" max="6916" width="31.7109375" style="1259" customWidth="1"/>
    <col min="6917" max="6917" width="47.7109375" style="1259" customWidth="1"/>
    <col min="6918" max="6919" width="15" style="1259" customWidth="1"/>
    <col min="6920" max="6920" width="2.85546875" style="1259" customWidth="1"/>
    <col min="6921" max="7170" width="11.42578125" style="1259"/>
    <col min="7171" max="7171" width="4.140625" style="1259" customWidth="1"/>
    <col min="7172" max="7172" width="31.7109375" style="1259" customWidth="1"/>
    <col min="7173" max="7173" width="47.7109375" style="1259" customWidth="1"/>
    <col min="7174" max="7175" width="15" style="1259" customWidth="1"/>
    <col min="7176" max="7176" width="2.85546875" style="1259" customWidth="1"/>
    <col min="7177" max="7426" width="11.42578125" style="1259"/>
    <col min="7427" max="7427" width="4.140625" style="1259" customWidth="1"/>
    <col min="7428" max="7428" width="31.7109375" style="1259" customWidth="1"/>
    <col min="7429" max="7429" width="47.7109375" style="1259" customWidth="1"/>
    <col min="7430" max="7431" width="15" style="1259" customWidth="1"/>
    <col min="7432" max="7432" width="2.85546875" style="1259" customWidth="1"/>
    <col min="7433" max="7682" width="11.42578125" style="1259"/>
    <col min="7683" max="7683" width="4.140625" style="1259" customWidth="1"/>
    <col min="7684" max="7684" width="31.7109375" style="1259" customWidth="1"/>
    <col min="7685" max="7685" width="47.7109375" style="1259" customWidth="1"/>
    <col min="7686" max="7687" width="15" style="1259" customWidth="1"/>
    <col min="7688" max="7688" width="2.85546875" style="1259" customWidth="1"/>
    <col min="7689" max="7938" width="11.42578125" style="1259"/>
    <col min="7939" max="7939" width="4.140625" style="1259" customWidth="1"/>
    <col min="7940" max="7940" width="31.7109375" style="1259" customWidth="1"/>
    <col min="7941" max="7941" width="47.7109375" style="1259" customWidth="1"/>
    <col min="7942" max="7943" width="15" style="1259" customWidth="1"/>
    <col min="7944" max="7944" width="2.85546875" style="1259" customWidth="1"/>
    <col min="7945" max="8194" width="11.42578125" style="1259"/>
    <col min="8195" max="8195" width="4.140625" style="1259" customWidth="1"/>
    <col min="8196" max="8196" width="31.7109375" style="1259" customWidth="1"/>
    <col min="8197" max="8197" width="47.7109375" style="1259" customWidth="1"/>
    <col min="8198" max="8199" width="15" style="1259" customWidth="1"/>
    <col min="8200" max="8200" width="2.85546875" style="1259" customWidth="1"/>
    <col min="8201" max="8450" width="11.42578125" style="1259"/>
    <col min="8451" max="8451" width="4.140625" style="1259" customWidth="1"/>
    <col min="8452" max="8452" width="31.7109375" style="1259" customWidth="1"/>
    <col min="8453" max="8453" width="47.7109375" style="1259" customWidth="1"/>
    <col min="8454" max="8455" width="15" style="1259" customWidth="1"/>
    <col min="8456" max="8456" width="2.85546875" style="1259" customWidth="1"/>
    <col min="8457" max="8706" width="11.42578125" style="1259"/>
    <col min="8707" max="8707" width="4.140625" style="1259" customWidth="1"/>
    <col min="8708" max="8708" width="31.7109375" style="1259" customWidth="1"/>
    <col min="8709" max="8709" width="47.7109375" style="1259" customWidth="1"/>
    <col min="8710" max="8711" width="15" style="1259" customWidth="1"/>
    <col min="8712" max="8712" width="2.85546875" style="1259" customWidth="1"/>
    <col min="8713" max="8962" width="11.42578125" style="1259"/>
    <col min="8963" max="8963" width="4.140625" style="1259" customWidth="1"/>
    <col min="8964" max="8964" width="31.7109375" style="1259" customWidth="1"/>
    <col min="8965" max="8965" width="47.7109375" style="1259" customWidth="1"/>
    <col min="8966" max="8967" width="15" style="1259" customWidth="1"/>
    <col min="8968" max="8968" width="2.85546875" style="1259" customWidth="1"/>
    <col min="8969" max="9218" width="11.42578125" style="1259"/>
    <col min="9219" max="9219" width="4.140625" style="1259" customWidth="1"/>
    <col min="9220" max="9220" width="31.7109375" style="1259" customWidth="1"/>
    <col min="9221" max="9221" width="47.7109375" style="1259" customWidth="1"/>
    <col min="9222" max="9223" width="15" style="1259" customWidth="1"/>
    <col min="9224" max="9224" width="2.85546875" style="1259" customWidth="1"/>
    <col min="9225" max="9474" width="11.42578125" style="1259"/>
    <col min="9475" max="9475" width="4.140625" style="1259" customWidth="1"/>
    <col min="9476" max="9476" width="31.7109375" style="1259" customWidth="1"/>
    <col min="9477" max="9477" width="47.7109375" style="1259" customWidth="1"/>
    <col min="9478" max="9479" width="15" style="1259" customWidth="1"/>
    <col min="9480" max="9480" width="2.85546875" style="1259" customWidth="1"/>
    <col min="9481" max="9730" width="11.42578125" style="1259"/>
    <col min="9731" max="9731" width="4.140625" style="1259" customWidth="1"/>
    <col min="9732" max="9732" width="31.7109375" style="1259" customWidth="1"/>
    <col min="9733" max="9733" width="47.7109375" style="1259" customWidth="1"/>
    <col min="9734" max="9735" width="15" style="1259" customWidth="1"/>
    <col min="9736" max="9736" width="2.85546875" style="1259" customWidth="1"/>
    <col min="9737" max="9986" width="11.42578125" style="1259"/>
    <col min="9987" max="9987" width="4.140625" style="1259" customWidth="1"/>
    <col min="9988" max="9988" width="31.7109375" style="1259" customWidth="1"/>
    <col min="9989" max="9989" width="47.7109375" style="1259" customWidth="1"/>
    <col min="9990" max="9991" width="15" style="1259" customWidth="1"/>
    <col min="9992" max="9992" width="2.85546875" style="1259" customWidth="1"/>
    <col min="9993" max="10242" width="11.42578125" style="1259"/>
    <col min="10243" max="10243" width="4.140625" style="1259" customWidth="1"/>
    <col min="10244" max="10244" width="31.7109375" style="1259" customWidth="1"/>
    <col min="10245" max="10245" width="47.7109375" style="1259" customWidth="1"/>
    <col min="10246" max="10247" width="15" style="1259" customWidth="1"/>
    <col min="10248" max="10248" width="2.85546875" style="1259" customWidth="1"/>
    <col min="10249" max="10498" width="11.42578125" style="1259"/>
    <col min="10499" max="10499" width="4.140625" style="1259" customWidth="1"/>
    <col min="10500" max="10500" width="31.7109375" style="1259" customWidth="1"/>
    <col min="10501" max="10501" width="47.7109375" style="1259" customWidth="1"/>
    <col min="10502" max="10503" width="15" style="1259" customWidth="1"/>
    <col min="10504" max="10504" width="2.85546875" style="1259" customWidth="1"/>
    <col min="10505" max="10754" width="11.42578125" style="1259"/>
    <col min="10755" max="10755" width="4.140625" style="1259" customWidth="1"/>
    <col min="10756" max="10756" width="31.7109375" style="1259" customWidth="1"/>
    <col min="10757" max="10757" width="47.7109375" style="1259" customWidth="1"/>
    <col min="10758" max="10759" width="15" style="1259" customWidth="1"/>
    <col min="10760" max="10760" width="2.85546875" style="1259" customWidth="1"/>
    <col min="10761" max="11010" width="11.42578125" style="1259"/>
    <col min="11011" max="11011" width="4.140625" style="1259" customWidth="1"/>
    <col min="11012" max="11012" width="31.7109375" style="1259" customWidth="1"/>
    <col min="11013" max="11013" width="47.7109375" style="1259" customWidth="1"/>
    <col min="11014" max="11015" width="15" style="1259" customWidth="1"/>
    <col min="11016" max="11016" width="2.85546875" style="1259" customWidth="1"/>
    <col min="11017" max="11266" width="11.42578125" style="1259"/>
    <col min="11267" max="11267" width="4.140625" style="1259" customWidth="1"/>
    <col min="11268" max="11268" width="31.7109375" style="1259" customWidth="1"/>
    <col min="11269" max="11269" width="47.7109375" style="1259" customWidth="1"/>
    <col min="11270" max="11271" width="15" style="1259" customWidth="1"/>
    <col min="11272" max="11272" width="2.85546875" style="1259" customWidth="1"/>
    <col min="11273" max="11522" width="11.42578125" style="1259"/>
    <col min="11523" max="11523" width="4.140625" style="1259" customWidth="1"/>
    <col min="11524" max="11524" width="31.7109375" style="1259" customWidth="1"/>
    <col min="11525" max="11525" width="47.7109375" style="1259" customWidth="1"/>
    <col min="11526" max="11527" width="15" style="1259" customWidth="1"/>
    <col min="11528" max="11528" width="2.85546875" style="1259" customWidth="1"/>
    <col min="11529" max="11778" width="11.42578125" style="1259"/>
    <col min="11779" max="11779" width="4.140625" style="1259" customWidth="1"/>
    <col min="11780" max="11780" width="31.7109375" style="1259" customWidth="1"/>
    <col min="11781" max="11781" width="47.7109375" style="1259" customWidth="1"/>
    <col min="11782" max="11783" width="15" style="1259" customWidth="1"/>
    <col min="11784" max="11784" width="2.85546875" style="1259" customWidth="1"/>
    <col min="11785" max="12034" width="11.42578125" style="1259"/>
    <col min="12035" max="12035" width="4.140625" style="1259" customWidth="1"/>
    <col min="12036" max="12036" width="31.7109375" style="1259" customWidth="1"/>
    <col min="12037" max="12037" width="47.7109375" style="1259" customWidth="1"/>
    <col min="12038" max="12039" width="15" style="1259" customWidth="1"/>
    <col min="12040" max="12040" width="2.85546875" style="1259" customWidth="1"/>
    <col min="12041" max="12290" width="11.42578125" style="1259"/>
    <col min="12291" max="12291" width="4.140625" style="1259" customWidth="1"/>
    <col min="12292" max="12292" width="31.7109375" style="1259" customWidth="1"/>
    <col min="12293" max="12293" width="47.7109375" style="1259" customWidth="1"/>
    <col min="12294" max="12295" width="15" style="1259" customWidth="1"/>
    <col min="12296" max="12296" width="2.85546875" style="1259" customWidth="1"/>
    <col min="12297" max="12546" width="11.42578125" style="1259"/>
    <col min="12547" max="12547" width="4.140625" style="1259" customWidth="1"/>
    <col min="12548" max="12548" width="31.7109375" style="1259" customWidth="1"/>
    <col min="12549" max="12549" width="47.7109375" style="1259" customWidth="1"/>
    <col min="12550" max="12551" width="15" style="1259" customWidth="1"/>
    <col min="12552" max="12552" width="2.85546875" style="1259" customWidth="1"/>
    <col min="12553" max="12802" width="11.42578125" style="1259"/>
    <col min="12803" max="12803" width="4.140625" style="1259" customWidth="1"/>
    <col min="12804" max="12804" width="31.7109375" style="1259" customWidth="1"/>
    <col min="12805" max="12805" width="47.7109375" style="1259" customWidth="1"/>
    <col min="12806" max="12807" width="15" style="1259" customWidth="1"/>
    <col min="12808" max="12808" width="2.85546875" style="1259" customWidth="1"/>
    <col min="12809" max="13058" width="11.42578125" style="1259"/>
    <col min="13059" max="13059" width="4.140625" style="1259" customWidth="1"/>
    <col min="13060" max="13060" width="31.7109375" style="1259" customWidth="1"/>
    <col min="13061" max="13061" width="47.7109375" style="1259" customWidth="1"/>
    <col min="13062" max="13063" width="15" style="1259" customWidth="1"/>
    <col min="13064" max="13064" width="2.85546875" style="1259" customWidth="1"/>
    <col min="13065" max="13314" width="11.42578125" style="1259"/>
    <col min="13315" max="13315" width="4.140625" style="1259" customWidth="1"/>
    <col min="13316" max="13316" width="31.7109375" style="1259" customWidth="1"/>
    <col min="13317" max="13317" width="47.7109375" style="1259" customWidth="1"/>
    <col min="13318" max="13319" width="15" style="1259" customWidth="1"/>
    <col min="13320" max="13320" width="2.85546875" style="1259" customWidth="1"/>
    <col min="13321" max="13570" width="11.42578125" style="1259"/>
    <col min="13571" max="13571" width="4.140625" style="1259" customWidth="1"/>
    <col min="13572" max="13572" width="31.7109375" style="1259" customWidth="1"/>
    <col min="13573" max="13573" width="47.7109375" style="1259" customWidth="1"/>
    <col min="13574" max="13575" width="15" style="1259" customWidth="1"/>
    <col min="13576" max="13576" width="2.85546875" style="1259" customWidth="1"/>
    <col min="13577" max="13826" width="11.42578125" style="1259"/>
    <col min="13827" max="13827" width="4.140625" style="1259" customWidth="1"/>
    <col min="13828" max="13828" width="31.7109375" style="1259" customWidth="1"/>
    <col min="13829" max="13829" width="47.7109375" style="1259" customWidth="1"/>
    <col min="13830" max="13831" width="15" style="1259" customWidth="1"/>
    <col min="13832" max="13832" width="2.85546875" style="1259" customWidth="1"/>
    <col min="13833" max="14082" width="11.42578125" style="1259"/>
    <col min="14083" max="14083" width="4.140625" style="1259" customWidth="1"/>
    <col min="14084" max="14084" width="31.7109375" style="1259" customWidth="1"/>
    <col min="14085" max="14085" width="47.7109375" style="1259" customWidth="1"/>
    <col min="14086" max="14087" width="15" style="1259" customWidth="1"/>
    <col min="14088" max="14088" width="2.85546875" style="1259" customWidth="1"/>
    <col min="14089" max="14338" width="11.42578125" style="1259"/>
    <col min="14339" max="14339" width="4.140625" style="1259" customWidth="1"/>
    <col min="14340" max="14340" width="31.7109375" style="1259" customWidth="1"/>
    <col min="14341" max="14341" width="47.7109375" style="1259" customWidth="1"/>
    <col min="14342" max="14343" width="15" style="1259" customWidth="1"/>
    <col min="14344" max="14344" width="2.85546875" style="1259" customWidth="1"/>
    <col min="14345" max="14594" width="11.42578125" style="1259"/>
    <col min="14595" max="14595" width="4.140625" style="1259" customWidth="1"/>
    <col min="14596" max="14596" width="31.7109375" style="1259" customWidth="1"/>
    <col min="14597" max="14597" width="47.7109375" style="1259" customWidth="1"/>
    <col min="14598" max="14599" width="15" style="1259" customWidth="1"/>
    <col min="14600" max="14600" width="2.85546875" style="1259" customWidth="1"/>
    <col min="14601" max="14850" width="11.42578125" style="1259"/>
    <col min="14851" max="14851" width="4.140625" style="1259" customWidth="1"/>
    <col min="14852" max="14852" width="31.7109375" style="1259" customWidth="1"/>
    <col min="14853" max="14853" width="47.7109375" style="1259" customWidth="1"/>
    <col min="14854" max="14855" width="15" style="1259" customWidth="1"/>
    <col min="14856" max="14856" width="2.85546875" style="1259" customWidth="1"/>
    <col min="14857" max="15106" width="11.42578125" style="1259"/>
    <col min="15107" max="15107" width="4.140625" style="1259" customWidth="1"/>
    <col min="15108" max="15108" width="31.7109375" style="1259" customWidth="1"/>
    <col min="15109" max="15109" width="47.7109375" style="1259" customWidth="1"/>
    <col min="15110" max="15111" width="15" style="1259" customWidth="1"/>
    <col min="15112" max="15112" width="2.85546875" style="1259" customWidth="1"/>
    <col min="15113" max="15362" width="11.42578125" style="1259"/>
    <col min="15363" max="15363" width="4.140625" style="1259" customWidth="1"/>
    <col min="15364" max="15364" width="31.7109375" style="1259" customWidth="1"/>
    <col min="15365" max="15365" width="47.7109375" style="1259" customWidth="1"/>
    <col min="15366" max="15367" width="15" style="1259" customWidth="1"/>
    <col min="15368" max="15368" width="2.85546875" style="1259" customWidth="1"/>
    <col min="15369" max="15618" width="11.42578125" style="1259"/>
    <col min="15619" max="15619" width="4.140625" style="1259" customWidth="1"/>
    <col min="15620" max="15620" width="31.7109375" style="1259" customWidth="1"/>
    <col min="15621" max="15621" width="47.7109375" style="1259" customWidth="1"/>
    <col min="15622" max="15623" width="15" style="1259" customWidth="1"/>
    <col min="15624" max="15624" width="2.85546875" style="1259" customWidth="1"/>
    <col min="15625" max="15874" width="11.42578125" style="1259"/>
    <col min="15875" max="15875" width="4.140625" style="1259" customWidth="1"/>
    <col min="15876" max="15876" width="31.7109375" style="1259" customWidth="1"/>
    <col min="15877" max="15877" width="47.7109375" style="1259" customWidth="1"/>
    <col min="15878" max="15879" width="15" style="1259" customWidth="1"/>
    <col min="15880" max="15880" width="2.85546875" style="1259" customWidth="1"/>
    <col min="15881" max="16130" width="11.42578125" style="1259"/>
    <col min="16131" max="16131" width="4.140625" style="1259" customWidth="1"/>
    <col min="16132" max="16132" width="31.7109375" style="1259" customWidth="1"/>
    <col min="16133" max="16133" width="47.7109375" style="1259" customWidth="1"/>
    <col min="16134" max="16135" width="15" style="1259" customWidth="1"/>
    <col min="16136" max="16136" width="2.85546875" style="1259" customWidth="1"/>
    <col min="16137" max="16384" width="11.42578125" style="1259"/>
  </cols>
  <sheetData>
    <row r="1" spans="1:8" ht="15" customHeight="1">
      <c r="A1" s="1464"/>
      <c r="B1" s="1465"/>
      <c r="C1" s="1465"/>
      <c r="D1" s="1465"/>
      <c r="E1" s="1465"/>
      <c r="F1" s="1465"/>
      <c r="G1" s="1465"/>
      <c r="H1" s="1466"/>
    </row>
    <row r="2" spans="1:8" s="1469" customFormat="1" ht="36.75" customHeight="1">
      <c r="A2" s="1467"/>
      <c r="B2" s="1604" t="s">
        <v>13735</v>
      </c>
      <c r="C2" s="1605"/>
      <c r="D2" s="1605"/>
      <c r="E2" s="1605"/>
      <c r="F2" s="1605"/>
      <c r="G2" s="1504"/>
      <c r="H2" s="1468"/>
    </row>
    <row r="3" spans="1:8" ht="13.5" thickBot="1">
      <c r="A3" s="1260"/>
      <c r="B3" s="1470"/>
      <c r="C3" s="1470"/>
      <c r="D3" s="1470"/>
      <c r="E3" s="1470"/>
      <c r="F3" s="1470"/>
      <c r="G3" s="1470"/>
      <c r="H3" s="1267"/>
    </row>
    <row r="4" spans="1:8" s="1472" customFormat="1" ht="45.75" customHeight="1" thickBot="1">
      <c r="A4" s="1471"/>
      <c r="B4" s="1608" t="s">
        <v>13736</v>
      </c>
      <c r="C4" s="1609"/>
      <c r="D4" s="1550">
        <f>A8_Bilan_financier!M4</f>
        <v>2023</v>
      </c>
      <c r="E4" s="1551">
        <f>A8_Bilan_financier!N4</f>
        <v>2024</v>
      </c>
      <c r="F4" s="1552">
        <f>A8_Bilan_financier!O4</f>
        <v>2025</v>
      </c>
      <c r="G4" s="1553"/>
      <c r="H4" s="1265"/>
    </row>
    <row r="5" spans="1:8" s="1492" customFormat="1" ht="20.100000000000001" customHeight="1">
      <c r="A5" s="1491"/>
      <c r="B5" s="1606" t="s">
        <v>13737</v>
      </c>
      <c r="C5" s="1607"/>
      <c r="D5" s="1554">
        <f>A8_Bilan_financier!$M$13</f>
        <v>0</v>
      </c>
      <c r="E5" s="1554">
        <f>A8_Bilan_financier!$N$13</f>
        <v>0</v>
      </c>
      <c r="F5" s="1554">
        <f>A8_Bilan_financier!$O$13</f>
        <v>0</v>
      </c>
      <c r="G5" s="1553"/>
      <c r="H5" s="1265"/>
    </row>
    <row r="6" spans="1:8" s="1492" customFormat="1" ht="20.100000000000001" customHeight="1">
      <c r="A6" s="1491"/>
      <c r="B6" s="1600" t="s">
        <v>13738</v>
      </c>
      <c r="C6" s="1601"/>
      <c r="D6" s="1555">
        <f>+A8_Bilan_financier!M25-A8_Bilan_financier!M15-A8_Bilan_financier!M20</f>
        <v>0</v>
      </c>
      <c r="E6" s="1555">
        <f>+A8_Bilan_financier!N25-A8_Bilan_financier!N15-A8_Bilan_financier!N20</f>
        <v>0</v>
      </c>
      <c r="F6" s="1555">
        <f>+A8_Bilan_financier!O25-A8_Bilan_financier!O15-A8_Bilan_financier!O20</f>
        <v>0</v>
      </c>
      <c r="G6" s="1553"/>
      <c r="H6" s="1265"/>
    </row>
    <row r="7" spans="1:8" s="1492" customFormat="1" ht="20.100000000000001" customHeight="1">
      <c r="A7" s="1491"/>
      <c r="B7" s="1598" t="s">
        <v>13739</v>
      </c>
      <c r="C7" s="1599"/>
      <c r="D7" s="1557"/>
      <c r="E7" s="1558"/>
      <c r="F7" s="1559"/>
      <c r="G7" s="1556" t="s">
        <v>651</v>
      </c>
      <c r="H7" s="1265"/>
    </row>
    <row r="8" spans="1:8" s="1492" customFormat="1" ht="20.100000000000001" customHeight="1">
      <c r="A8" s="1491"/>
      <c r="B8" s="1600" t="s">
        <v>13740</v>
      </c>
      <c r="C8" s="1601"/>
      <c r="D8" s="1557"/>
      <c r="E8" s="1558"/>
      <c r="F8" s="1559"/>
      <c r="G8" s="1556" t="s">
        <v>651</v>
      </c>
      <c r="H8" s="1265"/>
    </row>
    <row r="9" spans="1:8" s="1492" customFormat="1" ht="20.100000000000001" customHeight="1">
      <c r="A9" s="1491"/>
      <c r="B9" s="1600" t="s">
        <v>13741</v>
      </c>
      <c r="C9" s="1601"/>
      <c r="D9" s="1557"/>
      <c r="E9" s="1558"/>
      <c r="F9" s="1559"/>
      <c r="G9" s="1556" t="s">
        <v>651</v>
      </c>
      <c r="H9" s="1265"/>
    </row>
    <row r="10" spans="1:8" s="1492" customFormat="1" ht="20.100000000000001" customHeight="1">
      <c r="A10" s="1491"/>
      <c r="B10" s="1610" t="s">
        <v>13742</v>
      </c>
      <c r="C10" s="1611"/>
      <c r="D10" s="1557"/>
      <c r="E10" s="1558"/>
      <c r="F10" s="1559"/>
      <c r="G10" s="1556" t="s">
        <v>651</v>
      </c>
      <c r="H10" s="1265"/>
    </row>
    <row r="11" spans="1:8" s="1492" customFormat="1" ht="20.100000000000001" customHeight="1">
      <c r="A11" s="1491"/>
      <c r="B11" s="1610" t="s">
        <v>13743</v>
      </c>
      <c r="C11" s="1611"/>
      <c r="D11" s="1557"/>
      <c r="E11" s="1558"/>
      <c r="F11" s="1559"/>
      <c r="G11" s="1556" t="s">
        <v>651</v>
      </c>
      <c r="H11" s="1265"/>
    </row>
    <row r="12" spans="1:8" s="1291" customFormat="1" ht="20.100000000000001" customHeight="1">
      <c r="A12" s="1285"/>
      <c r="B12" s="1610" t="s">
        <v>13744</v>
      </c>
      <c r="C12" s="1611"/>
      <c r="D12" s="1557"/>
      <c r="E12" s="1558"/>
      <c r="F12" s="1559"/>
      <c r="G12" s="1556" t="s">
        <v>651</v>
      </c>
      <c r="H12" s="1265"/>
    </row>
    <row r="13" spans="1:8" s="1291" customFormat="1" ht="20.100000000000001" customHeight="1">
      <c r="A13" s="1285"/>
      <c r="B13" s="1610" t="s">
        <v>13745</v>
      </c>
      <c r="C13" s="1611"/>
      <c r="D13" s="1557"/>
      <c r="E13" s="1558"/>
      <c r="F13" s="1559"/>
      <c r="G13" s="1556" t="s">
        <v>651</v>
      </c>
      <c r="H13" s="1265"/>
    </row>
    <row r="14" spans="1:8" s="1291" customFormat="1" ht="20.100000000000001" customHeight="1">
      <c r="A14" s="1285"/>
      <c r="B14" s="1600" t="s">
        <v>13746</v>
      </c>
      <c r="C14" s="1601"/>
      <c r="D14" s="1557"/>
      <c r="E14" s="1558"/>
      <c r="F14" s="1559"/>
      <c r="G14" s="1556" t="s">
        <v>651</v>
      </c>
      <c r="H14" s="1265"/>
    </row>
    <row r="15" spans="1:8" s="1291" customFormat="1" ht="20.100000000000001" customHeight="1">
      <c r="A15" s="1285"/>
      <c r="B15" s="1600" t="s">
        <v>13747</v>
      </c>
      <c r="C15" s="1601"/>
      <c r="D15" s="1557"/>
      <c r="E15" s="1558"/>
      <c r="F15" s="1559"/>
      <c r="G15" s="1556" t="s">
        <v>651</v>
      </c>
      <c r="H15" s="1265"/>
    </row>
    <row r="16" spans="1:8" s="1291" customFormat="1" ht="20.100000000000001" customHeight="1">
      <c r="A16" s="1285"/>
      <c r="B16" s="1598" t="s">
        <v>13748</v>
      </c>
      <c r="C16" s="1599"/>
      <c r="D16" s="1557"/>
      <c r="E16" s="1558"/>
      <c r="F16" s="1559"/>
      <c r="G16" s="1556" t="s">
        <v>651</v>
      </c>
      <c r="H16" s="1265"/>
    </row>
    <row r="17" spans="1:8" s="1291" customFormat="1" ht="20.100000000000001" customHeight="1">
      <c r="A17" s="1285"/>
      <c r="B17" s="1598" t="s">
        <v>13749</v>
      </c>
      <c r="C17" s="1599"/>
      <c r="D17" s="1557"/>
      <c r="E17" s="1558"/>
      <c r="F17" s="1559"/>
      <c r="G17" s="1556" t="s">
        <v>651</v>
      </c>
      <c r="H17" s="1265"/>
    </row>
    <row r="18" spans="1:8" s="1291" customFormat="1" ht="20.100000000000001" customHeight="1">
      <c r="A18" s="1285"/>
      <c r="B18" s="1600" t="s">
        <v>13750</v>
      </c>
      <c r="C18" s="1601"/>
      <c r="D18" s="1557"/>
      <c r="E18" s="1558"/>
      <c r="F18" s="1559"/>
      <c r="G18" s="1556" t="s">
        <v>651</v>
      </c>
      <c r="H18" s="1265"/>
    </row>
    <row r="19" spans="1:8" s="1291" customFormat="1" ht="20.100000000000001" customHeight="1" thickBot="1">
      <c r="A19" s="1285"/>
      <c r="B19" s="1602" t="s">
        <v>13751</v>
      </c>
      <c r="C19" s="1603"/>
      <c r="D19" s="1494"/>
      <c r="E19" s="1494"/>
      <c r="F19" s="1495"/>
      <c r="G19" s="1556" t="s">
        <v>651</v>
      </c>
      <c r="H19" s="1265"/>
    </row>
    <row r="20" spans="1:8" ht="4.5" customHeight="1">
      <c r="A20" s="1260"/>
      <c r="B20" s="1473"/>
      <c r="C20" s="1473"/>
      <c r="D20" s="1473"/>
      <c r="E20" s="1474"/>
      <c r="F20" s="1474"/>
      <c r="G20" s="1474"/>
      <c r="H20" s="1265"/>
    </row>
    <row r="21" spans="1:8">
      <c r="A21" s="1260"/>
      <c r="B21" s="1473" t="s">
        <v>13752</v>
      </c>
      <c r="C21" s="1473"/>
      <c r="D21" s="1473"/>
      <c r="E21" s="1474"/>
      <c r="F21" s="1474"/>
      <c r="G21" s="1474"/>
      <c r="H21" s="1265"/>
    </row>
    <row r="22" spans="1:8">
      <c r="A22" s="1260"/>
      <c r="B22" s="1473" t="s">
        <v>13753</v>
      </c>
      <c r="C22" s="1473"/>
      <c r="D22" s="1473"/>
      <c r="E22" s="1474"/>
      <c r="F22" s="1474"/>
      <c r="G22" s="1474"/>
      <c r="H22" s="1265"/>
    </row>
    <row r="23" spans="1:8">
      <c r="A23" s="1260"/>
      <c r="B23" s="1475"/>
      <c r="C23" s="1262"/>
      <c r="D23" s="1262"/>
      <c r="E23" s="1262"/>
      <c r="F23" s="1262"/>
      <c r="G23" s="1262"/>
      <c r="H23" s="1265"/>
    </row>
    <row r="24" spans="1:8" ht="13.5" thickBot="1">
      <c r="A24" s="1260"/>
      <c r="B24" s="1475"/>
      <c r="C24" s="1262"/>
      <c r="D24" s="1262"/>
      <c r="E24" s="1262"/>
      <c r="F24" s="1262"/>
      <c r="G24" s="1262"/>
      <c r="H24" s="1265"/>
    </row>
    <row r="25" spans="1:8" ht="45.75" customHeight="1" thickBot="1">
      <c r="A25" s="1260"/>
      <c r="B25" s="1496" t="s">
        <v>13754</v>
      </c>
      <c r="C25" s="1497" t="s">
        <v>13755</v>
      </c>
      <c r="D25" s="1498">
        <f>D4</f>
        <v>2023</v>
      </c>
      <c r="E25" s="1499">
        <f>E4</f>
        <v>2024</v>
      </c>
      <c r="F25" s="1497">
        <f>F4</f>
        <v>2025</v>
      </c>
      <c r="G25" s="1262"/>
      <c r="H25" s="1265"/>
    </row>
    <row r="26" spans="1:8" ht="30" customHeight="1">
      <c r="A26" s="1260"/>
      <c r="B26" s="1589" t="s">
        <v>13756</v>
      </c>
      <c r="C26" s="1590"/>
      <c r="D26" s="1590"/>
      <c r="E26" s="1590"/>
      <c r="F26" s="1591"/>
      <c r="G26" s="1474"/>
      <c r="H26" s="1265"/>
    </row>
    <row r="27" spans="1:8" ht="24.95" customHeight="1">
      <c r="A27" s="1260"/>
      <c r="B27" s="1500" t="s">
        <v>13803</v>
      </c>
      <c r="C27" s="1501" t="s">
        <v>13757</v>
      </c>
      <c r="D27" s="1519">
        <f>IF(D6=0,0,D5/D6)</f>
        <v>0</v>
      </c>
      <c r="E27" s="1519">
        <f>IF(E6=0,0,E5/E6)</f>
        <v>0</v>
      </c>
      <c r="F27" s="1520">
        <f>IF(F6=0,0,F5/F6)</f>
        <v>0</v>
      </c>
      <c r="G27" s="1505" t="s">
        <v>13788</v>
      </c>
      <c r="H27" s="1265"/>
    </row>
    <row r="28" spans="1:8" ht="24.95" customHeight="1">
      <c r="A28" s="1260"/>
      <c r="B28" s="1500" t="s">
        <v>13758</v>
      </c>
      <c r="C28" s="1501" t="s">
        <v>13759</v>
      </c>
      <c r="D28" s="1521">
        <f>IF(D5=0,0,(A8_Bilan_financier!F6+A8_Bilan_financier!F7-A8_Bilan_financier!F8+A8_Bilan_financier!F13+A8_Bilan_financier!F14-A8_Bilan_financier!M15-A8_Bilan_financier!M20/D5))</f>
        <v>0</v>
      </c>
      <c r="E28" s="1521">
        <f>IF(E5=0,0,(A8_Bilan_financier!G6+A8_Bilan_financier!G7-A8_Bilan_financier!G8+A8_Bilan_financier!G13+A8_Bilan_financier!G14-A8_Bilan_financier!N15-A8_Bilan_financier!N20/E5))</f>
        <v>0</v>
      </c>
      <c r="F28" s="1522">
        <f>IF(F5=0,0,(A8_Bilan_financier!H6+A8_Bilan_financier!H7-A8_Bilan_financier!H8+A8_Bilan_financier!H13+A8_Bilan_financier!H14-A8_Bilan_financier!O15-A8_Bilan_financier!O20/F5))</f>
        <v>0</v>
      </c>
      <c r="G28" s="1506" t="s">
        <v>13789</v>
      </c>
      <c r="H28" s="1265"/>
    </row>
    <row r="29" spans="1:8" ht="24.95" customHeight="1">
      <c r="A29" s="1260"/>
      <c r="B29" s="1502" t="s">
        <v>13760</v>
      </c>
      <c r="C29" s="1503" t="s">
        <v>13761</v>
      </c>
      <c r="D29" s="1523">
        <f>IF(D8=0,0,D5/D8)</f>
        <v>0</v>
      </c>
      <c r="E29" s="1523">
        <f>IF(E8=0,0,E5/E8)</f>
        <v>0</v>
      </c>
      <c r="F29" s="1524">
        <f>IF(F8=0,0,F5/F8)</f>
        <v>0</v>
      </c>
      <c r="G29" s="1506" t="s">
        <v>13790</v>
      </c>
      <c r="H29" s="1265"/>
    </row>
    <row r="30" spans="1:8" ht="30" customHeight="1">
      <c r="A30" s="1260"/>
      <c r="B30" s="1586" t="s">
        <v>13799</v>
      </c>
      <c r="C30" s="1587"/>
      <c r="D30" s="1587"/>
      <c r="E30" s="1587"/>
      <c r="F30" s="1588"/>
      <c r="G30" s="1507"/>
      <c r="H30" s="1265"/>
    </row>
    <row r="31" spans="1:8" ht="30" customHeight="1">
      <c r="A31" s="1260"/>
      <c r="B31" s="1500" t="s">
        <v>13800</v>
      </c>
      <c r="C31" s="1596"/>
      <c r="D31" s="1519">
        <f>IF(A8_Bilan_financier!F10=0,0,A8_Bilan_financier!M17/A8_Bilan_financier!F10)</f>
        <v>0</v>
      </c>
      <c r="E31" s="1525">
        <f>IF(A8_Bilan_financier!G10=0,0,A8_Bilan_financier!N17/A8_Bilan_financier!G10)</f>
        <v>0</v>
      </c>
      <c r="F31" s="1526">
        <f>IF(A8_Bilan_financier!H10=0,0,A8_Bilan_financier!O17/A8_Bilan_financier!H10)</f>
        <v>0</v>
      </c>
      <c r="G31" s="1505"/>
      <c r="H31" s="1265"/>
    </row>
    <row r="32" spans="1:8" ht="30" customHeight="1">
      <c r="A32" s="1260"/>
      <c r="B32" s="1500" t="s">
        <v>13801</v>
      </c>
      <c r="C32" s="1596"/>
      <c r="D32" s="1519">
        <f>IF(A8_Bilan_financier!F11=0,0,A8_Bilan_financier!M18/A8_Bilan_financier!F11)</f>
        <v>0</v>
      </c>
      <c r="E32" s="1525">
        <f>IF(A8_Bilan_financier!G11=0,0,A8_Bilan_financier!N18/A8_Bilan_financier!G11)</f>
        <v>0</v>
      </c>
      <c r="F32" s="1526">
        <f>IF(A8_Bilan_financier!H11=0,0,A8_Bilan_financier!O18/A8_Bilan_financier!H11)</f>
        <v>0</v>
      </c>
      <c r="G32" s="1505"/>
      <c r="H32" s="1265"/>
    </row>
    <row r="33" spans="1:8" ht="30" customHeight="1">
      <c r="A33" s="1260"/>
      <c r="B33" s="1500" t="s">
        <v>13802</v>
      </c>
      <c r="C33" s="1596"/>
      <c r="D33" s="1527">
        <f>IF(A8_Bilan_financier!F12=0,0,A8_Bilan_financier!M19/A8_Bilan_financier!F12)</f>
        <v>0</v>
      </c>
      <c r="E33" s="1525">
        <f>IF(A8_Bilan_financier!G12=0,0,A8_Bilan_financier!N19/A8_Bilan_financier!G12)</f>
        <v>0</v>
      </c>
      <c r="F33" s="1526">
        <f>IF(A8_Bilan_financier!H12=0,0,A8_Bilan_financier!O19/A8_Bilan_financier!H12)</f>
        <v>0</v>
      </c>
      <c r="G33" s="1505"/>
      <c r="H33" s="1265"/>
    </row>
    <row r="34" spans="1:8" ht="30" customHeight="1">
      <c r="A34" s="1260"/>
      <c r="B34" s="1586" t="s">
        <v>13762</v>
      </c>
      <c r="C34" s="1587"/>
      <c r="D34" s="1587"/>
      <c r="E34" s="1587"/>
      <c r="F34" s="1588"/>
      <c r="G34" s="1505"/>
      <c r="H34" s="1265"/>
    </row>
    <row r="35" spans="1:8" s="1291" customFormat="1" ht="24.95" customHeight="1">
      <c r="A35" s="1285"/>
      <c r="B35" s="1476" t="s">
        <v>13763</v>
      </c>
      <c r="C35" s="1509"/>
      <c r="D35" s="1513"/>
      <c r="E35" s="1477"/>
      <c r="F35" s="1478"/>
      <c r="G35" s="1507"/>
      <c r="H35" s="1493"/>
    </row>
    <row r="36" spans="1:8" s="1291" customFormat="1" ht="24.95" customHeight="1">
      <c r="A36" s="1285"/>
      <c r="B36" s="1479" t="s">
        <v>13764</v>
      </c>
      <c r="C36" s="1595" t="s">
        <v>13765</v>
      </c>
      <c r="D36" s="1528">
        <f>IF((D9-D13)=0,0,(A8_Bilan_financier!M26-A8_Bilan_financier!F26)*365/(D9-D13))</f>
        <v>0</v>
      </c>
      <c r="E36" s="1529">
        <f>IF((E9-E13)=0,0,(A8_Bilan_financier!N26-A8_Bilan_financier!G26)*365/(E9-E13))</f>
        <v>0</v>
      </c>
      <c r="F36" s="1530">
        <f>IF((F9-F13)=0,0,(A8_Bilan_financier!O26-A8_Bilan_financier!H26)*365/(F9-F13))</f>
        <v>0</v>
      </c>
      <c r="G36" s="1506"/>
      <c r="H36" s="1493"/>
    </row>
    <row r="37" spans="1:8" s="1291" customFormat="1" ht="24.95" customHeight="1">
      <c r="A37" s="1285"/>
      <c r="B37" s="1479" t="s">
        <v>13766</v>
      </c>
      <c r="C37" s="1596"/>
      <c r="D37" s="1528">
        <f>IF((D9-D13)=0,0,(A8_Bilan_financier!M38-A8_Bilan_financier!F38)*365/(D9-D13))</f>
        <v>0</v>
      </c>
      <c r="E37" s="1529">
        <f>IF((E9-E13)=0,0,(A8_Bilan_financier!N38-A8_Bilan_financier!G38)*365/(E9-E13))</f>
        <v>0</v>
      </c>
      <c r="F37" s="1530">
        <f>IF((F9-F13)=0,0,(A8_Bilan_financier!O38-A8_Bilan_financier!H38)*365/(F9-F13))</f>
        <v>0</v>
      </c>
      <c r="G37" s="1506"/>
      <c r="H37" s="1493"/>
    </row>
    <row r="38" spans="1:8" s="1291" customFormat="1" ht="24.95" customHeight="1">
      <c r="A38" s="1285"/>
      <c r="B38" s="1479" t="s">
        <v>13767</v>
      </c>
      <c r="C38" s="1597"/>
      <c r="D38" s="1528">
        <f>IF((D9-D13)=0,0,(A8_Bilan_financier!M39-A8_Bilan_financier!F39)*365/(D9-D13))</f>
        <v>0</v>
      </c>
      <c r="E38" s="1529">
        <f>IF((E9-E13)=0,0,(A8_Bilan_financier!N39-A8_Bilan_financier!G39)*365/(E9-E13))</f>
        <v>0</v>
      </c>
      <c r="F38" s="1530">
        <f>IF((F9-F13)=0,0,(A8_Bilan_financier!O39-A8_Bilan_financier!H39)*365/(F9-F13))</f>
        <v>0</v>
      </c>
      <c r="G38" s="1506"/>
      <c r="H38" s="1493"/>
    </row>
    <row r="39" spans="1:8" s="1291" customFormat="1" ht="24.95" customHeight="1">
      <c r="A39" s="1285"/>
      <c r="B39" s="1480" t="s">
        <v>13768</v>
      </c>
      <c r="C39" s="1510" t="s">
        <v>13769</v>
      </c>
      <c r="D39" s="1521">
        <f>IF((D9-D13)=0,0,(A8_Bilan_financier!F52-A8_Bilan_financier!M52)*365/(D9-D13))</f>
        <v>0</v>
      </c>
      <c r="E39" s="1531">
        <f>IF((E9-E13)=0,0,(A8_Bilan_financier!G52-A8_Bilan_financier!N52)*365/(E9-E13))</f>
        <v>0</v>
      </c>
      <c r="F39" s="1532">
        <f>IF((F9-F13)=0,0,(A8_Bilan_financier!H52-A8_Bilan_financier!O52)*365/(F9-F13))</f>
        <v>0</v>
      </c>
      <c r="G39" s="1506"/>
      <c r="H39" s="1493"/>
    </row>
    <row r="40" spans="1:8" s="1291" customFormat="1" ht="24.95" customHeight="1">
      <c r="A40" s="1285"/>
      <c r="B40" s="1481" t="s">
        <v>13770</v>
      </c>
      <c r="C40" s="1511" t="s">
        <v>13771</v>
      </c>
      <c r="D40" s="1533">
        <f>IF((D9-D13)=0,0,(A8_Bilan_financier!F62-A8_Bilan_financier!M62)*365/(D9-D13))</f>
        <v>0</v>
      </c>
      <c r="E40" s="1534">
        <f>IF((E9-E13)=0,0,(A8_Bilan_financier!G62-A8_Bilan_financier!N62)*365/(E9-E13))</f>
        <v>0</v>
      </c>
      <c r="F40" s="1535">
        <f>IF((F9-F13)=0,0,(A8_Bilan_financier!H62-A8_Bilan_financier!O62)*365/(F9-F13))</f>
        <v>0</v>
      </c>
      <c r="G40" s="1506"/>
      <c r="H40" s="1493"/>
    </row>
    <row r="41" spans="1:8" s="1291" customFormat="1" ht="24.95" customHeight="1">
      <c r="A41" s="1285"/>
      <c r="B41" s="1482" t="s">
        <v>13772</v>
      </c>
      <c r="C41" s="1512" t="s">
        <v>13773</v>
      </c>
      <c r="D41" s="1523">
        <f>IF((D9-D13)=0,0,A8_Bilan_financier!M28*365/(D9-D13))</f>
        <v>0</v>
      </c>
      <c r="E41" s="1534">
        <f>IF((E9-E13)=0,0,A8_Bilan_financier!N28*365/(E9-E13))</f>
        <v>0</v>
      </c>
      <c r="F41" s="1535">
        <f>IF((F9-F13)=0,0,A8_Bilan_financier!O28*365/(F9-F13))</f>
        <v>0</v>
      </c>
      <c r="G41" s="1506"/>
      <c r="H41" s="1493"/>
    </row>
    <row r="42" spans="1:8" ht="30" customHeight="1">
      <c r="A42" s="1260"/>
      <c r="B42" s="1583" t="s">
        <v>13774</v>
      </c>
      <c r="C42" s="1584"/>
      <c r="D42" s="1584"/>
      <c r="E42" s="1584"/>
      <c r="F42" s="1585"/>
      <c r="G42" s="1506"/>
      <c r="H42" s="1265"/>
    </row>
    <row r="43" spans="1:8" s="1291" customFormat="1" ht="24.95" customHeight="1">
      <c r="A43" s="1285"/>
      <c r="B43" s="1483" t="s">
        <v>13796</v>
      </c>
      <c r="C43" s="1514" t="s">
        <v>13775</v>
      </c>
      <c r="D43" s="1536">
        <f>IF(D10=0,0,(A8_Bilan_financier!F41*365/D10))</f>
        <v>0</v>
      </c>
      <c r="E43" s="1537">
        <f>IF(E10=0,0,(A8_Bilan_financier!G41*365/E10))</f>
        <v>0</v>
      </c>
      <c r="F43" s="1538">
        <f>IF(F10=0,0,(A8_Bilan_financier!H41*365/F10))</f>
        <v>0</v>
      </c>
      <c r="G43" s="1506" t="s">
        <v>13791</v>
      </c>
      <c r="H43" s="1493"/>
    </row>
    <row r="44" spans="1:8" s="1291" customFormat="1" ht="24.95" customHeight="1">
      <c r="A44" s="1285"/>
      <c r="B44" s="1483" t="s">
        <v>13797</v>
      </c>
      <c r="C44" s="1514" t="s">
        <v>13776</v>
      </c>
      <c r="D44" s="1536">
        <f>IF((D14+D15)=0,0,D19*365/(D14+D15))</f>
        <v>0</v>
      </c>
      <c r="E44" s="1537">
        <f>IF((E14+E15)=0,0,E19*365/(E14+E15))</f>
        <v>0</v>
      </c>
      <c r="F44" s="1539">
        <f>IF((F14+F15)=0,0,F19*365/(F14+F15))</f>
        <v>0</v>
      </c>
      <c r="G44" s="1506" t="s">
        <v>13792</v>
      </c>
      <c r="H44" s="1493"/>
    </row>
    <row r="45" spans="1:8" s="1291" customFormat="1" ht="24.95" customHeight="1">
      <c r="A45" s="1285"/>
      <c r="B45" s="1483" t="s">
        <v>13798</v>
      </c>
      <c r="C45" s="1514" t="s">
        <v>13777</v>
      </c>
      <c r="D45" s="1536">
        <f>IF(D11=0,0,A8_Bilan_financier!M42*365/D11)</f>
        <v>0</v>
      </c>
      <c r="E45" s="1537">
        <f>IF(E11=0,0,A8_Bilan_financier!N42*365/E11)</f>
        <v>0</v>
      </c>
      <c r="F45" s="1538">
        <f>IF(F11=0,0,A8_Bilan_financier!O42*365/F11)</f>
        <v>0</v>
      </c>
      <c r="G45" s="1506" t="s">
        <v>13793</v>
      </c>
      <c r="H45" s="1493"/>
    </row>
    <row r="46" spans="1:8" s="1291" customFormat="1" ht="24.95" customHeight="1">
      <c r="A46" s="1285"/>
      <c r="B46" s="1484" t="s">
        <v>13778</v>
      </c>
      <c r="C46" s="1515" t="s">
        <v>13779</v>
      </c>
      <c r="D46" s="1540">
        <f>IF(D12=0,0,A8_Bilan_financier!M43*365/D12)</f>
        <v>0</v>
      </c>
      <c r="E46" s="1541">
        <f>IF(E12=0,0,A8_Bilan_financier!N43*365/E12)</f>
        <v>0</v>
      </c>
      <c r="F46" s="1542">
        <f>IF(F12=0,0,A8_Bilan_financier!O43*365/F12)</f>
        <v>0</v>
      </c>
      <c r="G46" s="1506"/>
      <c r="H46" s="1493"/>
    </row>
    <row r="47" spans="1:8" ht="30" customHeight="1">
      <c r="A47" s="1260"/>
      <c r="B47" s="1592" t="s">
        <v>13780</v>
      </c>
      <c r="C47" s="1593"/>
      <c r="D47" s="1593"/>
      <c r="E47" s="1593"/>
      <c r="F47" s="1594"/>
      <c r="G47" s="1505"/>
      <c r="H47" s="1265"/>
    </row>
    <row r="48" spans="1:8" ht="33.75">
      <c r="A48" s="1260"/>
      <c r="B48" s="1485" t="s">
        <v>13795</v>
      </c>
      <c r="C48" s="1516" t="s">
        <v>13781</v>
      </c>
      <c r="D48" s="1543">
        <f>IF(D18=0,0,D8/D18)</f>
        <v>0</v>
      </c>
      <c r="E48" s="1544">
        <f>IF(E18=0,0,E8/E18)</f>
        <v>0</v>
      </c>
      <c r="F48" s="1545">
        <f>IF(F18=0,0,F8/F18)</f>
        <v>0</v>
      </c>
      <c r="G48" s="1505" t="s">
        <v>13794</v>
      </c>
      <c r="H48" s="1265"/>
    </row>
    <row r="49" spans="1:8" ht="45">
      <c r="A49" s="1260"/>
      <c r="B49" s="1485" t="s">
        <v>13782</v>
      </c>
      <c r="C49" s="1517" t="s">
        <v>13783</v>
      </c>
      <c r="D49" s="1543">
        <f>IF(D17=0,0,A8_Bilan_financier!M29/D17)</f>
        <v>0</v>
      </c>
      <c r="E49" s="1544">
        <f>IF(E17=0,0,A8_Bilan_financier!N29/E17)</f>
        <v>0</v>
      </c>
      <c r="F49" s="1546">
        <f>IF(F17=0,0,A8_Bilan_financier!O29/F17)</f>
        <v>0</v>
      </c>
      <c r="G49" s="1505"/>
      <c r="H49" s="1265"/>
    </row>
    <row r="50" spans="1:8" ht="24.95" customHeight="1" thickBot="1">
      <c r="A50" s="1260"/>
      <c r="B50" s="1486" t="s">
        <v>13784</v>
      </c>
      <c r="C50" s="1518" t="s">
        <v>13785</v>
      </c>
      <c r="D50" s="1547">
        <f>IF(D16=0,0,D7/D16)</f>
        <v>0</v>
      </c>
      <c r="E50" s="1548">
        <f>IF(E16=0,0,E7/E16)</f>
        <v>0</v>
      </c>
      <c r="F50" s="1549">
        <f>IF(F16=0,0,F7/F16)</f>
        <v>0</v>
      </c>
      <c r="G50" s="1508"/>
      <c r="H50" s="1265"/>
    </row>
    <row r="51" spans="1:8">
      <c r="A51" s="1260"/>
      <c r="B51" s="1487" t="s">
        <v>13786</v>
      </c>
      <c r="C51" s="1488"/>
      <c r="D51" s="1488"/>
      <c r="E51" s="1489"/>
      <c r="F51" s="1489"/>
      <c r="G51" s="1489"/>
      <c r="H51" s="1265"/>
    </row>
    <row r="52" spans="1:8">
      <c r="A52" s="1260"/>
      <c r="B52" s="1487" t="s">
        <v>13787</v>
      </c>
      <c r="C52" s="1488"/>
      <c r="D52" s="1488"/>
      <c r="E52" s="1489"/>
      <c r="F52" s="1489"/>
      <c r="G52" s="1489"/>
      <c r="H52" s="1265"/>
    </row>
    <row r="53" spans="1:8" ht="13.5" thickBot="1">
      <c r="A53" s="1293"/>
      <c r="B53" s="1294"/>
      <c r="C53" s="1294"/>
      <c r="D53" s="1294"/>
      <c r="E53" s="1294"/>
      <c r="F53" s="1294"/>
      <c r="G53" s="1294"/>
      <c r="H53" s="1490"/>
    </row>
  </sheetData>
  <mergeCells count="24">
    <mergeCell ref="B15:C15"/>
    <mergeCell ref="B2:F2"/>
    <mergeCell ref="B5:C5"/>
    <mergeCell ref="B6:C6"/>
    <mergeCell ref="B7:C7"/>
    <mergeCell ref="B8:C8"/>
    <mergeCell ref="B9:C9"/>
    <mergeCell ref="B4:C4"/>
    <mergeCell ref="B10:C10"/>
    <mergeCell ref="B11:C11"/>
    <mergeCell ref="B12:C12"/>
    <mergeCell ref="B13:C13"/>
    <mergeCell ref="B14:C14"/>
    <mergeCell ref="B16:C16"/>
    <mergeCell ref="B17:C17"/>
    <mergeCell ref="B18:C18"/>
    <mergeCell ref="B19:C19"/>
    <mergeCell ref="C31:C33"/>
    <mergeCell ref="B42:F42"/>
    <mergeCell ref="B34:F34"/>
    <mergeCell ref="B30:F30"/>
    <mergeCell ref="B26:F26"/>
    <mergeCell ref="B47:F47"/>
    <mergeCell ref="C36:C38"/>
  </mergeCells>
  <dataValidations count="1">
    <dataValidation type="decimal" allowBlank="1" showInputMessage="1" showErrorMessage="1" error="Veuillez saisir un nombre." sqref="WVN983044:WVO983044 JB5:JC5 SX5:SY5 ACT5:ACU5 AMP5:AMQ5 AWL5:AWM5 BGH5:BGI5 BQD5:BQE5 BZZ5:CAA5 CJV5:CJW5 CTR5:CTS5 DDN5:DDO5 DNJ5:DNK5 DXF5:DXG5 EHB5:EHC5 EQX5:EQY5 FAT5:FAU5 FKP5:FKQ5 FUL5:FUM5 GEH5:GEI5 GOD5:GOE5 GXZ5:GYA5 HHV5:HHW5 HRR5:HRS5 IBN5:IBO5 ILJ5:ILK5 IVF5:IVG5 JFB5:JFC5 JOX5:JOY5 JYT5:JYU5 KIP5:KIQ5 KSL5:KSM5 LCH5:LCI5 LMD5:LME5 LVZ5:LWA5 MFV5:MFW5 MPR5:MPS5 MZN5:MZO5 NJJ5:NJK5 NTF5:NTG5 ODB5:ODC5 OMX5:OMY5 OWT5:OWU5 PGP5:PGQ5 PQL5:PQM5 QAH5:QAI5 QKD5:QKE5 QTZ5:QUA5 RDV5:RDW5 RNR5:RNS5 RXN5:RXO5 SHJ5:SHK5 SRF5:SRG5 TBB5:TBC5 TKX5:TKY5 TUT5:TUU5 UEP5:UEQ5 UOL5:UOM5 UYH5:UYI5 VID5:VIE5 VRZ5:VSA5 WBV5:WBW5 WLR5:WLS5 WVN5:WVO5 E65540:G65540 JB65540:JC65540 SX65540:SY65540 ACT65540:ACU65540 AMP65540:AMQ65540 AWL65540:AWM65540 BGH65540:BGI65540 BQD65540:BQE65540 BZZ65540:CAA65540 CJV65540:CJW65540 CTR65540:CTS65540 DDN65540:DDO65540 DNJ65540:DNK65540 DXF65540:DXG65540 EHB65540:EHC65540 EQX65540:EQY65540 FAT65540:FAU65540 FKP65540:FKQ65540 FUL65540:FUM65540 GEH65540:GEI65540 GOD65540:GOE65540 GXZ65540:GYA65540 HHV65540:HHW65540 HRR65540:HRS65540 IBN65540:IBO65540 ILJ65540:ILK65540 IVF65540:IVG65540 JFB65540:JFC65540 JOX65540:JOY65540 JYT65540:JYU65540 KIP65540:KIQ65540 KSL65540:KSM65540 LCH65540:LCI65540 LMD65540:LME65540 LVZ65540:LWA65540 MFV65540:MFW65540 MPR65540:MPS65540 MZN65540:MZO65540 NJJ65540:NJK65540 NTF65540:NTG65540 ODB65540:ODC65540 OMX65540:OMY65540 OWT65540:OWU65540 PGP65540:PGQ65540 PQL65540:PQM65540 QAH65540:QAI65540 QKD65540:QKE65540 QTZ65540:QUA65540 RDV65540:RDW65540 RNR65540:RNS65540 RXN65540:RXO65540 SHJ65540:SHK65540 SRF65540:SRG65540 TBB65540:TBC65540 TKX65540:TKY65540 TUT65540:TUU65540 UEP65540:UEQ65540 UOL65540:UOM65540 UYH65540:UYI65540 VID65540:VIE65540 VRZ65540:VSA65540 WBV65540:WBW65540 WLR65540:WLS65540 WVN65540:WVO65540 E131076:G131076 JB131076:JC131076 SX131076:SY131076 ACT131076:ACU131076 AMP131076:AMQ131076 AWL131076:AWM131076 BGH131076:BGI131076 BQD131076:BQE131076 BZZ131076:CAA131076 CJV131076:CJW131076 CTR131076:CTS131076 DDN131076:DDO131076 DNJ131076:DNK131076 DXF131076:DXG131076 EHB131076:EHC131076 EQX131076:EQY131076 FAT131076:FAU131076 FKP131076:FKQ131076 FUL131076:FUM131076 GEH131076:GEI131076 GOD131076:GOE131076 GXZ131076:GYA131076 HHV131076:HHW131076 HRR131076:HRS131076 IBN131076:IBO131076 ILJ131076:ILK131076 IVF131076:IVG131076 JFB131076:JFC131076 JOX131076:JOY131076 JYT131076:JYU131076 KIP131076:KIQ131076 KSL131076:KSM131076 LCH131076:LCI131076 LMD131076:LME131076 LVZ131076:LWA131076 MFV131076:MFW131076 MPR131076:MPS131076 MZN131076:MZO131076 NJJ131076:NJK131076 NTF131076:NTG131076 ODB131076:ODC131076 OMX131076:OMY131076 OWT131076:OWU131076 PGP131076:PGQ131076 PQL131076:PQM131076 QAH131076:QAI131076 QKD131076:QKE131076 QTZ131076:QUA131076 RDV131076:RDW131076 RNR131076:RNS131076 RXN131076:RXO131076 SHJ131076:SHK131076 SRF131076:SRG131076 TBB131076:TBC131076 TKX131076:TKY131076 TUT131076:TUU131076 UEP131076:UEQ131076 UOL131076:UOM131076 UYH131076:UYI131076 VID131076:VIE131076 VRZ131076:VSA131076 WBV131076:WBW131076 WLR131076:WLS131076 WVN131076:WVO131076 E196612:G196612 JB196612:JC196612 SX196612:SY196612 ACT196612:ACU196612 AMP196612:AMQ196612 AWL196612:AWM196612 BGH196612:BGI196612 BQD196612:BQE196612 BZZ196612:CAA196612 CJV196612:CJW196612 CTR196612:CTS196612 DDN196612:DDO196612 DNJ196612:DNK196612 DXF196612:DXG196612 EHB196612:EHC196612 EQX196612:EQY196612 FAT196612:FAU196612 FKP196612:FKQ196612 FUL196612:FUM196612 GEH196612:GEI196612 GOD196612:GOE196612 GXZ196612:GYA196612 HHV196612:HHW196612 HRR196612:HRS196612 IBN196612:IBO196612 ILJ196612:ILK196612 IVF196612:IVG196612 JFB196612:JFC196612 JOX196612:JOY196612 JYT196612:JYU196612 KIP196612:KIQ196612 KSL196612:KSM196612 LCH196612:LCI196612 LMD196612:LME196612 LVZ196612:LWA196612 MFV196612:MFW196612 MPR196612:MPS196612 MZN196612:MZO196612 NJJ196612:NJK196612 NTF196612:NTG196612 ODB196612:ODC196612 OMX196612:OMY196612 OWT196612:OWU196612 PGP196612:PGQ196612 PQL196612:PQM196612 QAH196612:QAI196612 QKD196612:QKE196612 QTZ196612:QUA196612 RDV196612:RDW196612 RNR196612:RNS196612 RXN196612:RXO196612 SHJ196612:SHK196612 SRF196612:SRG196612 TBB196612:TBC196612 TKX196612:TKY196612 TUT196612:TUU196612 UEP196612:UEQ196612 UOL196612:UOM196612 UYH196612:UYI196612 VID196612:VIE196612 VRZ196612:VSA196612 WBV196612:WBW196612 WLR196612:WLS196612 WVN196612:WVO196612 E262148:G262148 JB262148:JC262148 SX262148:SY262148 ACT262148:ACU262148 AMP262148:AMQ262148 AWL262148:AWM262148 BGH262148:BGI262148 BQD262148:BQE262148 BZZ262148:CAA262148 CJV262148:CJW262148 CTR262148:CTS262148 DDN262148:DDO262148 DNJ262148:DNK262148 DXF262148:DXG262148 EHB262148:EHC262148 EQX262148:EQY262148 FAT262148:FAU262148 FKP262148:FKQ262148 FUL262148:FUM262148 GEH262148:GEI262148 GOD262148:GOE262148 GXZ262148:GYA262148 HHV262148:HHW262148 HRR262148:HRS262148 IBN262148:IBO262148 ILJ262148:ILK262148 IVF262148:IVG262148 JFB262148:JFC262148 JOX262148:JOY262148 JYT262148:JYU262148 KIP262148:KIQ262148 KSL262148:KSM262148 LCH262148:LCI262148 LMD262148:LME262148 LVZ262148:LWA262148 MFV262148:MFW262148 MPR262148:MPS262148 MZN262148:MZO262148 NJJ262148:NJK262148 NTF262148:NTG262148 ODB262148:ODC262148 OMX262148:OMY262148 OWT262148:OWU262148 PGP262148:PGQ262148 PQL262148:PQM262148 QAH262148:QAI262148 QKD262148:QKE262148 QTZ262148:QUA262148 RDV262148:RDW262148 RNR262148:RNS262148 RXN262148:RXO262148 SHJ262148:SHK262148 SRF262148:SRG262148 TBB262148:TBC262148 TKX262148:TKY262148 TUT262148:TUU262148 UEP262148:UEQ262148 UOL262148:UOM262148 UYH262148:UYI262148 VID262148:VIE262148 VRZ262148:VSA262148 WBV262148:WBW262148 WLR262148:WLS262148 WVN262148:WVO262148 E327684:G327684 JB327684:JC327684 SX327684:SY327684 ACT327684:ACU327684 AMP327684:AMQ327684 AWL327684:AWM327684 BGH327684:BGI327684 BQD327684:BQE327684 BZZ327684:CAA327684 CJV327684:CJW327684 CTR327684:CTS327684 DDN327684:DDO327684 DNJ327684:DNK327684 DXF327684:DXG327684 EHB327684:EHC327684 EQX327684:EQY327684 FAT327684:FAU327684 FKP327684:FKQ327684 FUL327684:FUM327684 GEH327684:GEI327684 GOD327684:GOE327684 GXZ327684:GYA327684 HHV327684:HHW327684 HRR327684:HRS327684 IBN327684:IBO327684 ILJ327684:ILK327684 IVF327684:IVG327684 JFB327684:JFC327684 JOX327684:JOY327684 JYT327684:JYU327684 KIP327684:KIQ327684 KSL327684:KSM327684 LCH327684:LCI327684 LMD327684:LME327684 LVZ327684:LWA327684 MFV327684:MFW327684 MPR327684:MPS327684 MZN327684:MZO327684 NJJ327684:NJK327684 NTF327684:NTG327684 ODB327684:ODC327684 OMX327684:OMY327684 OWT327684:OWU327684 PGP327684:PGQ327684 PQL327684:PQM327684 QAH327684:QAI327684 QKD327684:QKE327684 QTZ327684:QUA327684 RDV327684:RDW327684 RNR327684:RNS327684 RXN327684:RXO327684 SHJ327684:SHK327684 SRF327684:SRG327684 TBB327684:TBC327684 TKX327684:TKY327684 TUT327684:TUU327684 UEP327684:UEQ327684 UOL327684:UOM327684 UYH327684:UYI327684 VID327684:VIE327684 VRZ327684:VSA327684 WBV327684:WBW327684 WLR327684:WLS327684 WVN327684:WVO327684 E393220:G393220 JB393220:JC393220 SX393220:SY393220 ACT393220:ACU393220 AMP393220:AMQ393220 AWL393220:AWM393220 BGH393220:BGI393220 BQD393220:BQE393220 BZZ393220:CAA393220 CJV393220:CJW393220 CTR393220:CTS393220 DDN393220:DDO393220 DNJ393220:DNK393220 DXF393220:DXG393220 EHB393220:EHC393220 EQX393220:EQY393220 FAT393220:FAU393220 FKP393220:FKQ393220 FUL393220:FUM393220 GEH393220:GEI393220 GOD393220:GOE393220 GXZ393220:GYA393220 HHV393220:HHW393220 HRR393220:HRS393220 IBN393220:IBO393220 ILJ393220:ILK393220 IVF393220:IVG393220 JFB393220:JFC393220 JOX393220:JOY393220 JYT393220:JYU393220 KIP393220:KIQ393220 KSL393220:KSM393220 LCH393220:LCI393220 LMD393220:LME393220 LVZ393220:LWA393220 MFV393220:MFW393220 MPR393220:MPS393220 MZN393220:MZO393220 NJJ393220:NJK393220 NTF393220:NTG393220 ODB393220:ODC393220 OMX393220:OMY393220 OWT393220:OWU393220 PGP393220:PGQ393220 PQL393220:PQM393220 QAH393220:QAI393220 QKD393220:QKE393220 QTZ393220:QUA393220 RDV393220:RDW393220 RNR393220:RNS393220 RXN393220:RXO393220 SHJ393220:SHK393220 SRF393220:SRG393220 TBB393220:TBC393220 TKX393220:TKY393220 TUT393220:TUU393220 UEP393220:UEQ393220 UOL393220:UOM393220 UYH393220:UYI393220 VID393220:VIE393220 VRZ393220:VSA393220 WBV393220:WBW393220 WLR393220:WLS393220 WVN393220:WVO393220 E458756:G458756 JB458756:JC458756 SX458756:SY458756 ACT458756:ACU458756 AMP458756:AMQ458756 AWL458756:AWM458756 BGH458756:BGI458756 BQD458756:BQE458756 BZZ458756:CAA458756 CJV458756:CJW458756 CTR458756:CTS458756 DDN458756:DDO458756 DNJ458756:DNK458756 DXF458756:DXG458756 EHB458756:EHC458756 EQX458756:EQY458756 FAT458756:FAU458756 FKP458756:FKQ458756 FUL458756:FUM458756 GEH458756:GEI458756 GOD458756:GOE458756 GXZ458756:GYA458756 HHV458756:HHW458756 HRR458756:HRS458756 IBN458756:IBO458756 ILJ458756:ILK458756 IVF458756:IVG458756 JFB458756:JFC458756 JOX458756:JOY458756 JYT458756:JYU458756 KIP458756:KIQ458756 KSL458756:KSM458756 LCH458756:LCI458756 LMD458756:LME458756 LVZ458756:LWA458756 MFV458756:MFW458756 MPR458756:MPS458756 MZN458756:MZO458756 NJJ458756:NJK458756 NTF458756:NTG458756 ODB458756:ODC458756 OMX458756:OMY458756 OWT458756:OWU458756 PGP458756:PGQ458756 PQL458756:PQM458756 QAH458756:QAI458756 QKD458756:QKE458756 QTZ458756:QUA458756 RDV458756:RDW458756 RNR458756:RNS458756 RXN458756:RXO458756 SHJ458756:SHK458756 SRF458756:SRG458756 TBB458756:TBC458756 TKX458756:TKY458756 TUT458756:TUU458756 UEP458756:UEQ458756 UOL458756:UOM458756 UYH458756:UYI458756 VID458756:VIE458756 VRZ458756:VSA458756 WBV458756:WBW458756 WLR458756:WLS458756 WVN458756:WVO458756 E524292:G524292 JB524292:JC524292 SX524292:SY524292 ACT524292:ACU524292 AMP524292:AMQ524292 AWL524292:AWM524292 BGH524292:BGI524292 BQD524292:BQE524292 BZZ524292:CAA524292 CJV524292:CJW524292 CTR524292:CTS524292 DDN524292:DDO524292 DNJ524292:DNK524292 DXF524292:DXG524292 EHB524292:EHC524292 EQX524292:EQY524292 FAT524292:FAU524292 FKP524292:FKQ524292 FUL524292:FUM524292 GEH524292:GEI524292 GOD524292:GOE524292 GXZ524292:GYA524292 HHV524292:HHW524292 HRR524292:HRS524292 IBN524292:IBO524292 ILJ524292:ILK524292 IVF524292:IVG524292 JFB524292:JFC524292 JOX524292:JOY524292 JYT524292:JYU524292 KIP524292:KIQ524292 KSL524292:KSM524292 LCH524292:LCI524292 LMD524292:LME524292 LVZ524292:LWA524292 MFV524292:MFW524292 MPR524292:MPS524292 MZN524292:MZO524292 NJJ524292:NJK524292 NTF524292:NTG524292 ODB524292:ODC524292 OMX524292:OMY524292 OWT524292:OWU524292 PGP524292:PGQ524292 PQL524292:PQM524292 QAH524292:QAI524292 QKD524292:QKE524292 QTZ524292:QUA524292 RDV524292:RDW524292 RNR524292:RNS524292 RXN524292:RXO524292 SHJ524292:SHK524292 SRF524292:SRG524292 TBB524292:TBC524292 TKX524292:TKY524292 TUT524292:TUU524292 UEP524292:UEQ524292 UOL524292:UOM524292 UYH524292:UYI524292 VID524292:VIE524292 VRZ524292:VSA524292 WBV524292:WBW524292 WLR524292:WLS524292 WVN524292:WVO524292 E589828:G589828 JB589828:JC589828 SX589828:SY589828 ACT589828:ACU589828 AMP589828:AMQ589828 AWL589828:AWM589828 BGH589828:BGI589828 BQD589828:BQE589828 BZZ589828:CAA589828 CJV589828:CJW589828 CTR589828:CTS589828 DDN589828:DDO589828 DNJ589828:DNK589828 DXF589828:DXG589828 EHB589828:EHC589828 EQX589828:EQY589828 FAT589828:FAU589828 FKP589828:FKQ589828 FUL589828:FUM589828 GEH589828:GEI589828 GOD589828:GOE589828 GXZ589828:GYA589828 HHV589828:HHW589828 HRR589828:HRS589828 IBN589828:IBO589828 ILJ589828:ILK589828 IVF589828:IVG589828 JFB589828:JFC589828 JOX589828:JOY589828 JYT589828:JYU589828 KIP589828:KIQ589828 KSL589828:KSM589828 LCH589828:LCI589828 LMD589828:LME589828 LVZ589828:LWA589828 MFV589828:MFW589828 MPR589828:MPS589828 MZN589828:MZO589828 NJJ589828:NJK589828 NTF589828:NTG589828 ODB589828:ODC589828 OMX589828:OMY589828 OWT589828:OWU589828 PGP589828:PGQ589828 PQL589828:PQM589828 QAH589828:QAI589828 QKD589828:QKE589828 QTZ589828:QUA589828 RDV589828:RDW589828 RNR589828:RNS589828 RXN589828:RXO589828 SHJ589828:SHK589828 SRF589828:SRG589828 TBB589828:TBC589828 TKX589828:TKY589828 TUT589828:TUU589828 UEP589828:UEQ589828 UOL589828:UOM589828 UYH589828:UYI589828 VID589828:VIE589828 VRZ589828:VSA589828 WBV589828:WBW589828 WLR589828:WLS589828 WVN589828:WVO589828 E655364:G655364 JB655364:JC655364 SX655364:SY655364 ACT655364:ACU655364 AMP655364:AMQ655364 AWL655364:AWM655364 BGH655364:BGI655364 BQD655364:BQE655364 BZZ655364:CAA655364 CJV655364:CJW655364 CTR655364:CTS655364 DDN655364:DDO655364 DNJ655364:DNK655364 DXF655364:DXG655364 EHB655364:EHC655364 EQX655364:EQY655364 FAT655364:FAU655364 FKP655364:FKQ655364 FUL655364:FUM655364 GEH655364:GEI655364 GOD655364:GOE655364 GXZ655364:GYA655364 HHV655364:HHW655364 HRR655364:HRS655364 IBN655364:IBO655364 ILJ655364:ILK655364 IVF655364:IVG655364 JFB655364:JFC655364 JOX655364:JOY655364 JYT655364:JYU655364 KIP655364:KIQ655364 KSL655364:KSM655364 LCH655364:LCI655364 LMD655364:LME655364 LVZ655364:LWA655364 MFV655364:MFW655364 MPR655364:MPS655364 MZN655364:MZO655364 NJJ655364:NJK655364 NTF655364:NTG655364 ODB655364:ODC655364 OMX655364:OMY655364 OWT655364:OWU655364 PGP655364:PGQ655364 PQL655364:PQM655364 QAH655364:QAI655364 QKD655364:QKE655364 QTZ655364:QUA655364 RDV655364:RDW655364 RNR655364:RNS655364 RXN655364:RXO655364 SHJ655364:SHK655364 SRF655364:SRG655364 TBB655364:TBC655364 TKX655364:TKY655364 TUT655364:TUU655364 UEP655364:UEQ655364 UOL655364:UOM655364 UYH655364:UYI655364 VID655364:VIE655364 VRZ655364:VSA655364 WBV655364:WBW655364 WLR655364:WLS655364 WVN655364:WVO655364 E720900:G720900 JB720900:JC720900 SX720900:SY720900 ACT720900:ACU720900 AMP720900:AMQ720900 AWL720900:AWM720900 BGH720900:BGI720900 BQD720900:BQE720900 BZZ720900:CAA720900 CJV720900:CJW720900 CTR720900:CTS720900 DDN720900:DDO720900 DNJ720900:DNK720900 DXF720900:DXG720900 EHB720900:EHC720900 EQX720900:EQY720900 FAT720900:FAU720900 FKP720900:FKQ720900 FUL720900:FUM720900 GEH720900:GEI720900 GOD720900:GOE720900 GXZ720900:GYA720900 HHV720900:HHW720900 HRR720900:HRS720900 IBN720900:IBO720900 ILJ720900:ILK720900 IVF720900:IVG720900 JFB720900:JFC720900 JOX720900:JOY720900 JYT720900:JYU720900 KIP720900:KIQ720900 KSL720900:KSM720900 LCH720900:LCI720900 LMD720900:LME720900 LVZ720900:LWA720900 MFV720900:MFW720900 MPR720900:MPS720900 MZN720900:MZO720900 NJJ720900:NJK720900 NTF720900:NTG720900 ODB720900:ODC720900 OMX720900:OMY720900 OWT720900:OWU720900 PGP720900:PGQ720900 PQL720900:PQM720900 QAH720900:QAI720900 QKD720900:QKE720900 QTZ720900:QUA720900 RDV720900:RDW720900 RNR720900:RNS720900 RXN720900:RXO720900 SHJ720900:SHK720900 SRF720900:SRG720900 TBB720900:TBC720900 TKX720900:TKY720900 TUT720900:TUU720900 UEP720900:UEQ720900 UOL720900:UOM720900 UYH720900:UYI720900 VID720900:VIE720900 VRZ720900:VSA720900 WBV720900:WBW720900 WLR720900:WLS720900 WVN720900:WVO720900 E786436:G786436 JB786436:JC786436 SX786436:SY786436 ACT786436:ACU786436 AMP786436:AMQ786436 AWL786436:AWM786436 BGH786436:BGI786436 BQD786436:BQE786436 BZZ786436:CAA786436 CJV786436:CJW786436 CTR786436:CTS786436 DDN786436:DDO786436 DNJ786436:DNK786436 DXF786436:DXG786436 EHB786436:EHC786436 EQX786436:EQY786436 FAT786436:FAU786436 FKP786436:FKQ786436 FUL786436:FUM786436 GEH786436:GEI786436 GOD786436:GOE786436 GXZ786436:GYA786436 HHV786436:HHW786436 HRR786436:HRS786436 IBN786436:IBO786436 ILJ786436:ILK786436 IVF786436:IVG786436 JFB786436:JFC786436 JOX786436:JOY786436 JYT786436:JYU786436 KIP786436:KIQ786436 KSL786436:KSM786436 LCH786436:LCI786436 LMD786436:LME786436 LVZ786436:LWA786436 MFV786436:MFW786436 MPR786436:MPS786436 MZN786436:MZO786436 NJJ786436:NJK786436 NTF786436:NTG786436 ODB786436:ODC786436 OMX786436:OMY786436 OWT786436:OWU786436 PGP786436:PGQ786436 PQL786436:PQM786436 QAH786436:QAI786436 QKD786436:QKE786436 QTZ786436:QUA786436 RDV786436:RDW786436 RNR786436:RNS786436 RXN786436:RXO786436 SHJ786436:SHK786436 SRF786436:SRG786436 TBB786436:TBC786436 TKX786436:TKY786436 TUT786436:TUU786436 UEP786436:UEQ786436 UOL786436:UOM786436 UYH786436:UYI786436 VID786436:VIE786436 VRZ786436:VSA786436 WBV786436:WBW786436 WLR786436:WLS786436 WVN786436:WVO786436 E851972:G851972 JB851972:JC851972 SX851972:SY851972 ACT851972:ACU851972 AMP851972:AMQ851972 AWL851972:AWM851972 BGH851972:BGI851972 BQD851972:BQE851972 BZZ851972:CAA851972 CJV851972:CJW851972 CTR851972:CTS851972 DDN851972:DDO851972 DNJ851972:DNK851972 DXF851972:DXG851972 EHB851972:EHC851972 EQX851972:EQY851972 FAT851972:FAU851972 FKP851972:FKQ851972 FUL851972:FUM851972 GEH851972:GEI851972 GOD851972:GOE851972 GXZ851972:GYA851972 HHV851972:HHW851972 HRR851972:HRS851972 IBN851972:IBO851972 ILJ851972:ILK851972 IVF851972:IVG851972 JFB851972:JFC851972 JOX851972:JOY851972 JYT851972:JYU851972 KIP851972:KIQ851972 KSL851972:KSM851972 LCH851972:LCI851972 LMD851972:LME851972 LVZ851972:LWA851972 MFV851972:MFW851972 MPR851972:MPS851972 MZN851972:MZO851972 NJJ851972:NJK851972 NTF851972:NTG851972 ODB851972:ODC851972 OMX851972:OMY851972 OWT851972:OWU851972 PGP851972:PGQ851972 PQL851972:PQM851972 QAH851972:QAI851972 QKD851972:QKE851972 QTZ851972:QUA851972 RDV851972:RDW851972 RNR851972:RNS851972 RXN851972:RXO851972 SHJ851972:SHK851972 SRF851972:SRG851972 TBB851972:TBC851972 TKX851972:TKY851972 TUT851972:TUU851972 UEP851972:UEQ851972 UOL851972:UOM851972 UYH851972:UYI851972 VID851972:VIE851972 VRZ851972:VSA851972 WBV851972:WBW851972 WLR851972:WLS851972 WVN851972:WVO851972 E917508:G917508 JB917508:JC917508 SX917508:SY917508 ACT917508:ACU917508 AMP917508:AMQ917508 AWL917508:AWM917508 BGH917508:BGI917508 BQD917508:BQE917508 BZZ917508:CAA917508 CJV917508:CJW917508 CTR917508:CTS917508 DDN917508:DDO917508 DNJ917508:DNK917508 DXF917508:DXG917508 EHB917508:EHC917508 EQX917508:EQY917508 FAT917508:FAU917508 FKP917508:FKQ917508 FUL917508:FUM917508 GEH917508:GEI917508 GOD917508:GOE917508 GXZ917508:GYA917508 HHV917508:HHW917508 HRR917508:HRS917508 IBN917508:IBO917508 ILJ917508:ILK917508 IVF917508:IVG917508 JFB917508:JFC917508 JOX917508:JOY917508 JYT917508:JYU917508 KIP917508:KIQ917508 KSL917508:KSM917508 LCH917508:LCI917508 LMD917508:LME917508 LVZ917508:LWA917508 MFV917508:MFW917508 MPR917508:MPS917508 MZN917508:MZO917508 NJJ917508:NJK917508 NTF917508:NTG917508 ODB917508:ODC917508 OMX917508:OMY917508 OWT917508:OWU917508 PGP917508:PGQ917508 PQL917508:PQM917508 QAH917508:QAI917508 QKD917508:QKE917508 QTZ917508:QUA917508 RDV917508:RDW917508 RNR917508:RNS917508 RXN917508:RXO917508 SHJ917508:SHK917508 SRF917508:SRG917508 TBB917508:TBC917508 TKX917508:TKY917508 TUT917508:TUU917508 UEP917508:UEQ917508 UOL917508:UOM917508 UYH917508:UYI917508 VID917508:VIE917508 VRZ917508:VSA917508 WBV917508:WBW917508 WLR917508:WLS917508 WVN917508:WVO917508 E983044:G983044 JB983044:JC983044 SX983044:SY983044 ACT983044:ACU983044 AMP983044:AMQ983044 AWL983044:AWM983044 BGH983044:BGI983044 BQD983044:BQE983044 BZZ983044:CAA983044 CJV983044:CJW983044 CTR983044:CTS983044 DDN983044:DDO983044 DNJ983044:DNK983044 DXF983044:DXG983044 EHB983044:EHC983044 EQX983044:EQY983044 FAT983044:FAU983044 FKP983044:FKQ983044 FUL983044:FUM983044 GEH983044:GEI983044 GOD983044:GOE983044 GXZ983044:GYA983044 HHV983044:HHW983044 HRR983044:HRS983044 IBN983044:IBO983044 ILJ983044:ILK983044 IVF983044:IVG983044 JFB983044:JFC983044 JOX983044:JOY983044 JYT983044:JYU983044 KIP983044:KIQ983044 KSL983044:KSM983044 LCH983044:LCI983044 LMD983044:LME983044 LVZ983044:LWA983044 MFV983044:MFW983044 MPR983044:MPS983044 MZN983044:MZO983044 NJJ983044:NJK983044 NTF983044:NTG983044 ODB983044:ODC983044 OMX983044:OMY983044 OWT983044:OWU983044 PGP983044:PGQ983044 PQL983044:PQM983044 QAH983044:QAI983044 QKD983044:QKE983044 QTZ983044:QUA983044 RDV983044:RDW983044 RNR983044:RNS983044 RXN983044:RXO983044 SHJ983044:SHK983044 SRF983044:SRG983044 TBB983044:TBC983044 TKX983044:TKY983044 TUT983044:TUU983044 UEP983044:UEQ983044 UOL983044:UOM983044 UYH983044:UYI983044 VID983044:VIE983044 VRZ983044:VSA983044 WBV983044:WBW983044 WLR983044:WLS983044" xr:uid="{73225862-18ED-4AF1-90F3-3CAC50277FD5}">
      <formula1>-10000000000000000</formula1>
      <formula2>100000000000000000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3">
    <tabColor rgb="FF92D050"/>
    <pageSetUpPr autoPageBreaks="0" fitToPage="1"/>
  </sheetPr>
  <dimension ref="A1:I288"/>
  <sheetViews>
    <sheetView showGridLines="0" workbookViewId="0">
      <selection activeCell="A288" sqref="A288:XFD288"/>
    </sheetView>
  </sheetViews>
  <sheetFormatPr baseColWidth="10" defaultColWidth="11.42578125" defaultRowHeight="12.75"/>
  <cols>
    <col min="1" max="1" width="30.7109375" style="59" customWidth="1"/>
    <col min="2" max="2" width="11.5703125" style="59" bestFit="1" customWidth="1"/>
    <col min="3" max="3" width="8.85546875" style="59" customWidth="1"/>
    <col min="4" max="4" width="8.28515625" style="59" bestFit="1" customWidth="1"/>
    <col min="5" max="5" width="12.7109375" style="59" customWidth="1"/>
    <col min="6" max="6" width="12.7109375" style="67" customWidth="1"/>
    <col min="7" max="7" width="10.7109375" style="59" customWidth="1"/>
    <col min="8" max="8" width="12.7109375" style="59" customWidth="1"/>
    <col min="9" max="9" width="10.7109375" style="59" customWidth="1"/>
    <col min="10" max="16384" width="11.42578125" style="59"/>
  </cols>
  <sheetData>
    <row r="1" spans="1:9" ht="13.5" thickBot="1">
      <c r="A1" s="1">
        <f>etab</f>
        <v>0</v>
      </c>
      <c r="I1" s="3"/>
    </row>
    <row r="2" spans="1:9" s="68" customFormat="1" ht="24.95" customHeight="1" thickBot="1">
      <c r="A2" s="1612" t="s">
        <v>132</v>
      </c>
      <c r="B2" s="1613"/>
      <c r="C2" s="1613"/>
      <c r="D2" s="1613"/>
      <c r="E2" s="1613"/>
      <c r="F2" s="1613"/>
      <c r="G2" s="1613"/>
      <c r="H2" s="1613"/>
      <c r="I2" s="1614"/>
    </row>
    <row r="3" spans="1:9">
      <c r="A3" s="68"/>
      <c r="B3" s="69"/>
      <c r="C3" s="68"/>
      <c r="D3" s="68"/>
      <c r="E3" s="68"/>
      <c r="F3" s="70"/>
      <c r="G3" s="68"/>
      <c r="H3" s="68"/>
      <c r="I3" s="68"/>
    </row>
    <row r="4" spans="1:9">
      <c r="A4" s="71"/>
      <c r="B4" s="72"/>
      <c r="C4" s="72"/>
      <c r="D4" s="72"/>
      <c r="E4" s="72"/>
      <c r="F4" s="73"/>
      <c r="G4" s="72"/>
      <c r="H4" s="72"/>
      <c r="I4" s="72"/>
    </row>
    <row r="5" spans="1:9" ht="38.25" customHeight="1">
      <c r="A5" s="1617" t="s">
        <v>133</v>
      </c>
      <c r="B5" s="1616" t="s">
        <v>134</v>
      </c>
      <c r="C5" s="1616" t="s">
        <v>135</v>
      </c>
      <c r="D5" s="1616" t="s">
        <v>136</v>
      </c>
      <c r="E5" s="1616" t="s">
        <v>137</v>
      </c>
      <c r="F5" s="1615" t="str">
        <f>"Dette en fin d'exercice précédent"</f>
        <v>Dette en fin d'exercice précédent</v>
      </c>
      <c r="G5" s="1615"/>
      <c r="H5" s="1616" t="str">
        <f>"Remboursement du capital de l'année "&amp;exercice+1</f>
        <v>Remboursement du capital de l'année 2026</v>
      </c>
      <c r="I5" s="1616" t="str">
        <f>"Montant des intérêts de l'année "&amp;exercice+1</f>
        <v>Montant des intérêts de l'année 2026</v>
      </c>
    </row>
    <row r="6" spans="1:9" ht="24.95" customHeight="1">
      <c r="A6" s="1617"/>
      <c r="B6" s="1616"/>
      <c r="C6" s="1616"/>
      <c r="D6" s="1616"/>
      <c r="E6" s="1616"/>
      <c r="F6" s="75" t="s">
        <v>138</v>
      </c>
      <c r="G6" s="74" t="s">
        <v>139</v>
      </c>
      <c r="H6" s="1616"/>
      <c r="I6" s="1616"/>
    </row>
    <row r="7" spans="1:9">
      <c r="A7" s="76"/>
      <c r="B7" s="77"/>
      <c r="C7" s="77"/>
      <c r="D7" s="77"/>
      <c r="E7" s="77"/>
      <c r="F7" s="78"/>
      <c r="G7" s="77"/>
      <c r="H7" s="77"/>
      <c r="I7" s="77"/>
    </row>
    <row r="8" spans="1:9">
      <c r="A8" s="358"/>
      <c r="B8" s="359"/>
      <c r="C8" s="360"/>
      <c r="D8" s="361"/>
      <c r="E8" s="356"/>
      <c r="F8" s="80"/>
      <c r="G8" s="80"/>
      <c r="H8" s="356"/>
      <c r="I8" s="356"/>
    </row>
    <row r="9" spans="1:9">
      <c r="A9" s="362"/>
      <c r="B9" s="363"/>
      <c r="C9" s="364"/>
      <c r="D9" s="365"/>
      <c r="E9" s="357"/>
      <c r="F9" s="132"/>
      <c r="G9" s="132"/>
      <c r="H9" s="357"/>
      <c r="I9" s="357"/>
    </row>
    <row r="10" spans="1:9">
      <c r="A10" s="362"/>
      <c r="B10" s="363"/>
      <c r="C10" s="364"/>
      <c r="D10" s="365"/>
      <c r="E10" s="357"/>
      <c r="F10" s="132"/>
      <c r="G10" s="132"/>
      <c r="H10" s="357"/>
      <c r="I10" s="357"/>
    </row>
    <row r="11" spans="1:9">
      <c r="A11" s="362"/>
      <c r="B11" s="363"/>
      <c r="C11" s="364"/>
      <c r="D11" s="365"/>
      <c r="E11" s="357"/>
      <c r="F11" s="132"/>
      <c r="G11" s="132"/>
      <c r="H11" s="357"/>
      <c r="I11" s="357"/>
    </row>
    <row r="12" spans="1:9">
      <c r="A12" s="362"/>
      <c r="B12" s="363"/>
      <c r="C12" s="364"/>
      <c r="D12" s="365"/>
      <c r="E12" s="357"/>
      <c r="F12" s="132"/>
      <c r="G12" s="132"/>
      <c r="H12" s="357"/>
      <c r="I12" s="357"/>
    </row>
    <row r="13" spans="1:9">
      <c r="A13" s="362"/>
      <c r="B13" s="363"/>
      <c r="C13" s="364"/>
      <c r="D13" s="365"/>
      <c r="E13" s="357"/>
      <c r="F13" s="132"/>
      <c r="G13" s="132"/>
      <c r="H13" s="357"/>
      <c r="I13" s="357"/>
    </row>
    <row r="14" spans="1:9">
      <c r="A14" s="362"/>
      <c r="B14" s="363"/>
      <c r="C14" s="364"/>
      <c r="D14" s="365"/>
      <c r="E14" s="357"/>
      <c r="F14" s="132"/>
      <c r="G14" s="132"/>
      <c r="H14" s="357"/>
      <c r="I14" s="357"/>
    </row>
    <row r="15" spans="1:9">
      <c r="A15" s="362"/>
      <c r="B15" s="363"/>
      <c r="C15" s="364"/>
      <c r="D15" s="365"/>
      <c r="E15" s="357"/>
      <c r="F15" s="132"/>
      <c r="G15" s="132"/>
      <c r="H15" s="357"/>
      <c r="I15" s="357"/>
    </row>
    <row r="16" spans="1:9">
      <c r="A16" s="362"/>
      <c r="B16" s="363"/>
      <c r="C16" s="364"/>
      <c r="D16" s="365"/>
      <c r="E16" s="357"/>
      <c r="F16" s="132"/>
      <c r="G16" s="132"/>
      <c r="H16" s="357"/>
      <c r="I16" s="357"/>
    </row>
    <row r="17" spans="1:9" ht="13.5" thickBot="1">
      <c r="A17" s="362"/>
      <c r="B17" s="363"/>
      <c r="C17" s="364"/>
      <c r="D17" s="365"/>
      <c r="E17" s="357"/>
      <c r="F17" s="132"/>
      <c r="G17" s="132"/>
      <c r="H17" s="357"/>
      <c r="I17" s="357"/>
    </row>
    <row r="18" spans="1:9" s="1" customFormat="1" ht="24" customHeight="1" thickTop="1" thickBot="1">
      <c r="A18" s="82" t="s">
        <v>140</v>
      </c>
      <c r="B18" s="83"/>
      <c r="C18" s="83"/>
      <c r="D18" s="83"/>
      <c r="E18" s="321">
        <f>SUM(E8:E17)</f>
        <v>0</v>
      </c>
      <c r="F18" s="321">
        <f>SUM(F8:F17)</f>
        <v>0</v>
      </c>
      <c r="G18" s="321">
        <f>SUM(G8:G17)</f>
        <v>0</v>
      </c>
      <c r="H18" s="319">
        <f>SUM(H8:H17)</f>
        <v>0</v>
      </c>
      <c r="I18" s="320">
        <f>SUM(I8:I17)</f>
        <v>0</v>
      </c>
    </row>
    <row r="19" spans="1:9" ht="13.5" thickTop="1">
      <c r="A19" s="68"/>
      <c r="B19" s="68"/>
      <c r="C19" s="68"/>
      <c r="D19" s="68"/>
      <c r="E19" s="68"/>
      <c r="F19" s="70"/>
      <c r="G19" s="68"/>
      <c r="H19" s="68"/>
      <c r="I19" s="68"/>
    </row>
    <row r="288" spans="1:1">
      <c r="A288" s="58"/>
    </row>
  </sheetData>
  <sheetProtection algorithmName="SHA-512" hashValue="B0Jnlusr0+nvn1WIKj32B+xAE4xbvQTVQSgmeKZxui1jsqnrIIdqg87E1IV3ragii5z1JRu9gJP5WZrVUYqZNQ==" saltValue="rKPrj51gm2cZBefZCZxX5g==" spinCount="100000"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xr:uid="{00000000-0002-0000-0400-000000000000}">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2">
    <tabColor rgb="FF92D050"/>
    <pageSetUpPr autoPageBreaks="0"/>
  </sheetPr>
  <dimension ref="A1:EP319"/>
  <sheetViews>
    <sheetView showZeros="0" workbookViewId="0">
      <selection activeCell="A319" sqref="A319:XFD319"/>
    </sheetView>
  </sheetViews>
  <sheetFormatPr baseColWidth="10" defaultColWidth="11.42578125" defaultRowHeight="12.75" outlineLevelCol="1"/>
  <cols>
    <col min="1" max="1" width="8.140625" style="59" customWidth="1"/>
    <col min="2" max="2" width="55.7109375" style="59" customWidth="1"/>
    <col min="3" max="3" width="11" style="59" customWidth="1"/>
    <col min="4" max="4" width="10.85546875" style="59" customWidth="1"/>
    <col min="5" max="5" width="11.7109375" style="59" customWidth="1"/>
    <col min="6" max="7" width="9.7109375" style="59" customWidth="1"/>
    <col min="8" max="8" width="17.7109375" style="59" customWidth="1"/>
    <col min="9" max="9" width="12" style="59" customWidth="1"/>
    <col min="10" max="11" width="10.85546875" style="59" customWidth="1"/>
    <col min="12" max="12" width="8.7109375" style="59" customWidth="1"/>
    <col min="13" max="13" width="11.42578125" style="59"/>
    <col min="14" max="14" width="9" style="454" customWidth="1"/>
    <col min="15" max="18" width="11.42578125" style="440" customWidth="1"/>
    <col min="19" max="19" width="4.5703125" style="447" customWidth="1"/>
    <col min="20" max="21" width="11.42578125" style="85" hidden="1" customWidth="1"/>
    <col min="22" max="22" width="11.85546875" style="85" hidden="1" customWidth="1"/>
    <col min="23" max="23" width="10.140625" style="85" hidden="1" customWidth="1"/>
    <col min="24" max="24" width="9.5703125" style="85" hidden="1" customWidth="1"/>
    <col min="25" max="25" width="8.28515625" style="85" hidden="1" customWidth="1"/>
    <col min="26" max="26" width="13" style="251" customWidth="1" outlineLevel="1"/>
    <col min="27" max="64" width="11.42578125" style="251" customWidth="1" outlineLevel="1"/>
    <col min="65" max="79" width="11.42578125" style="85" customWidth="1" outlineLevel="1"/>
    <col min="80" max="80" width="11.42578125" style="59"/>
    <col min="81" max="83" width="0" style="59" hidden="1" customWidth="1"/>
    <col min="84" max="85" width="11.42578125" style="85" hidden="1" customWidth="1"/>
    <col min="86" max="86" width="11.85546875" style="85" hidden="1" customWidth="1"/>
    <col min="87" max="87" width="10.140625" style="85" hidden="1" customWidth="1"/>
    <col min="88" max="88" width="9.5703125" style="85" hidden="1" customWidth="1"/>
    <col min="89" max="89" width="8.28515625" style="85" hidden="1" customWidth="1"/>
    <col min="90" max="90" width="13" style="251" customWidth="1" outlineLevel="1"/>
    <col min="91" max="128" width="11.42578125" style="251" customWidth="1" outlineLevel="1"/>
    <col min="129" max="143" width="11.42578125" style="85" customWidth="1" outlineLevel="1"/>
    <col min="144" max="16384" width="11.42578125" style="59"/>
  </cols>
  <sheetData>
    <row r="1" spans="1:146" ht="13.5" thickBot="1">
      <c r="A1" s="455">
        <f>etab</f>
        <v>0</v>
      </c>
      <c r="B1" s="440"/>
      <c r="C1" s="440"/>
      <c r="D1" s="440"/>
      <c r="E1" s="440"/>
      <c r="F1" s="440"/>
      <c r="G1" s="440"/>
      <c r="H1" s="456" t="str">
        <f ca="1">IF(ROUND(I7,-1)&lt;&gt;ROUND(CL2,-1),"LA SOMME DES AMORTISSEMENTS DE SUBVENTION EST DIFFERENT DU MONTANT DES SUBVENTIONS","")</f>
        <v/>
      </c>
      <c r="I1" s="440"/>
      <c r="J1" s="440"/>
      <c r="K1" s="440"/>
      <c r="L1" s="440"/>
      <c r="M1" s="434"/>
      <c r="N1" s="448"/>
      <c r="O1" s="434"/>
      <c r="P1" s="434"/>
      <c r="Q1" s="434"/>
      <c r="R1" s="434"/>
      <c r="S1" s="441"/>
      <c r="T1" s="87"/>
      <c r="U1" s="87"/>
      <c r="V1" s="87"/>
      <c r="CF1" s="87"/>
      <c r="CG1" s="87"/>
      <c r="CH1" s="87"/>
    </row>
    <row r="2" spans="1:146" s="60" customFormat="1" ht="42" customHeight="1" thickBot="1">
      <c r="A2" s="1629" t="s">
        <v>650</v>
      </c>
      <c r="B2" s="1630"/>
      <c r="C2" s="1630"/>
      <c r="D2" s="1630"/>
      <c r="E2" s="1630"/>
      <c r="F2" s="1630"/>
      <c r="G2" s="1630"/>
      <c r="H2" s="1630"/>
      <c r="I2" s="1630"/>
      <c r="J2" s="1630"/>
      <c r="K2" s="1630"/>
      <c r="L2" s="1630"/>
      <c r="M2" s="1631"/>
      <c r="N2" s="449"/>
      <c r="O2" s="435"/>
      <c r="P2" s="435"/>
      <c r="Q2" s="435"/>
      <c r="R2" s="435"/>
      <c r="S2" s="442"/>
      <c r="T2" s="252"/>
      <c r="U2" s="252"/>
      <c r="V2" s="252"/>
      <c r="W2" s="250"/>
      <c r="X2" s="250"/>
      <c r="Y2" s="250"/>
      <c r="Z2" s="253">
        <f ca="1">SUM(Z4:CF4)</f>
        <v>0</v>
      </c>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0"/>
      <c r="BN2" s="250"/>
      <c r="BO2" s="250"/>
      <c r="BP2" s="250"/>
      <c r="BQ2" s="250"/>
      <c r="BR2" s="250"/>
      <c r="BS2" s="250"/>
      <c r="BT2" s="250"/>
      <c r="BU2" s="250"/>
      <c r="BV2" s="250"/>
      <c r="BW2" s="250"/>
      <c r="BX2" s="250"/>
      <c r="BY2" s="250"/>
      <c r="BZ2" s="250"/>
      <c r="CA2" s="250"/>
      <c r="CF2" s="252"/>
      <c r="CG2" s="252"/>
      <c r="CH2" s="252"/>
      <c r="CI2" s="250"/>
      <c r="CJ2" s="250"/>
      <c r="CK2" s="250"/>
      <c r="CL2" s="253">
        <f ca="1">SUM(CL4:ER4)</f>
        <v>0</v>
      </c>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0"/>
      <c r="DZ2" s="250"/>
      <c r="EA2" s="250"/>
      <c r="EB2" s="250"/>
      <c r="EC2" s="250"/>
      <c r="ED2" s="250"/>
      <c r="EE2" s="250"/>
      <c r="EF2" s="250"/>
      <c r="EG2" s="250"/>
      <c r="EH2" s="250"/>
      <c r="EI2" s="250"/>
      <c r="EJ2" s="250"/>
      <c r="EK2" s="250"/>
      <c r="EL2" s="250"/>
      <c r="EM2" s="250"/>
    </row>
    <row r="3" spans="1:146" s="60" customFormat="1" ht="13.7" customHeight="1" thickBot="1">
      <c r="A3" s="436"/>
      <c r="B3" s="456" t="str">
        <f ca="1">IF(ROUND(C7,-1)&lt;&gt;ROUND(Z2,-1),"LE MONTANT DES AMORTISSEMENTS EST DIFFERENT DU MONTANT DES INVESTISSEMENTS",IF(COUNT(D8:D135)&gt;=COUNT(E8:E135),"","IL FAUT SAISIR DES DATES DE DECAISSEMENT"))</f>
        <v/>
      </c>
      <c r="C3" s="457"/>
      <c r="D3" s="436"/>
      <c r="E3" s="436"/>
      <c r="F3" s="436"/>
      <c r="G3" s="436"/>
      <c r="H3" s="456" t="str">
        <f>IF(C7&lt;&gt;M7,"LE MONTANT DU FINANCEMENT EST DIFFERENT DU MONTANT DE L'INVESTISSEMENT","")</f>
        <v/>
      </c>
      <c r="I3" s="436"/>
      <c r="J3" s="436"/>
      <c r="K3" s="436"/>
      <c r="L3" s="436"/>
      <c r="M3" s="436"/>
      <c r="N3" s="450"/>
      <c r="O3" s="436"/>
      <c r="P3" s="436"/>
      <c r="Q3" s="436"/>
      <c r="R3" s="436"/>
      <c r="S3" s="443"/>
      <c r="T3" s="250"/>
      <c r="U3" s="250"/>
      <c r="V3" s="250"/>
      <c r="W3" s="250"/>
      <c r="X3" s="250"/>
      <c r="Y3" s="250"/>
      <c r="Z3" s="255" t="s">
        <v>321</v>
      </c>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0"/>
      <c r="BN3" s="250"/>
      <c r="BO3" s="250"/>
      <c r="BP3" s="250"/>
      <c r="BQ3" s="250"/>
      <c r="BR3" s="250"/>
      <c r="BS3" s="250"/>
      <c r="BT3" s="250"/>
      <c r="BU3" s="250"/>
      <c r="BV3" s="250"/>
      <c r="BW3" s="250"/>
      <c r="BX3" s="250"/>
      <c r="BY3" s="250"/>
      <c r="BZ3" s="250"/>
      <c r="CA3" s="250"/>
      <c r="CF3" s="250"/>
      <c r="CG3" s="250"/>
      <c r="CH3" s="250"/>
      <c r="CI3" s="250"/>
      <c r="CJ3" s="250"/>
      <c r="CK3" s="250"/>
      <c r="CL3" s="255" t="s">
        <v>333</v>
      </c>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0"/>
      <c r="DZ3" s="250"/>
      <c r="EA3" s="250"/>
      <c r="EB3" s="250"/>
      <c r="EC3" s="250"/>
      <c r="ED3" s="250"/>
      <c r="EE3" s="250"/>
      <c r="EF3" s="250"/>
      <c r="EG3" s="250"/>
      <c r="EH3" s="250"/>
      <c r="EI3" s="250"/>
      <c r="EJ3" s="250"/>
      <c r="EK3" s="250"/>
      <c r="EL3" s="250"/>
      <c r="EM3" s="250"/>
    </row>
    <row r="4" spans="1:146" s="62" customFormat="1" ht="20.100000000000001" customHeight="1">
      <c r="A4" s="1639" t="s">
        <v>120</v>
      </c>
      <c r="B4" s="1626" t="s">
        <v>121</v>
      </c>
      <c r="C4" s="1620" t="s">
        <v>122</v>
      </c>
      <c r="D4" s="1620" t="s">
        <v>329</v>
      </c>
      <c r="E4" s="1620" t="s">
        <v>328</v>
      </c>
      <c r="F4" s="1620" t="s">
        <v>123</v>
      </c>
      <c r="G4" s="1623" t="s">
        <v>124</v>
      </c>
      <c r="H4" s="1637" t="s">
        <v>125</v>
      </c>
      <c r="I4" s="1626"/>
      <c r="J4" s="1626"/>
      <c r="K4" s="1626"/>
      <c r="L4" s="1626"/>
      <c r="M4" s="1638"/>
      <c r="N4" s="451"/>
      <c r="O4" s="437"/>
      <c r="P4" s="437"/>
      <c r="Q4" s="437"/>
      <c r="R4" s="437"/>
      <c r="S4" s="444"/>
      <c r="T4" s="256"/>
      <c r="U4" s="256"/>
      <c r="V4" s="256"/>
      <c r="W4" s="257"/>
      <c r="X4" s="258"/>
      <c r="Y4" s="258"/>
      <c r="Z4" s="259">
        <f ca="1">SUM(Z8:Z140)</f>
        <v>0</v>
      </c>
      <c r="AA4" s="259">
        <f t="shared" ref="AA4:BL4" ca="1" si="0">SUM(AA8:AA140)</f>
        <v>0</v>
      </c>
      <c r="AB4" s="259">
        <f t="shared" ca="1" si="0"/>
        <v>0</v>
      </c>
      <c r="AC4" s="259">
        <f t="shared" ca="1" si="0"/>
        <v>0</v>
      </c>
      <c r="AD4" s="259">
        <f t="shared" ca="1" si="0"/>
        <v>0</v>
      </c>
      <c r="AE4" s="259">
        <f t="shared" ca="1" si="0"/>
        <v>0</v>
      </c>
      <c r="AF4" s="259">
        <f t="shared" ca="1" si="0"/>
        <v>0</v>
      </c>
      <c r="AG4" s="259">
        <f t="shared" ca="1" si="0"/>
        <v>0</v>
      </c>
      <c r="AH4" s="259">
        <f t="shared" ca="1" si="0"/>
        <v>0</v>
      </c>
      <c r="AI4" s="259">
        <f t="shared" ca="1" si="0"/>
        <v>0</v>
      </c>
      <c r="AJ4" s="259">
        <f t="shared" ca="1" si="0"/>
        <v>0</v>
      </c>
      <c r="AK4" s="259">
        <f t="shared" ca="1" si="0"/>
        <v>0</v>
      </c>
      <c r="AL4" s="259">
        <f t="shared" ca="1" si="0"/>
        <v>0</v>
      </c>
      <c r="AM4" s="259">
        <f t="shared" ca="1" si="0"/>
        <v>0</v>
      </c>
      <c r="AN4" s="259">
        <f t="shared" ca="1" si="0"/>
        <v>0</v>
      </c>
      <c r="AO4" s="259">
        <f t="shared" ca="1" si="0"/>
        <v>0</v>
      </c>
      <c r="AP4" s="259">
        <f t="shared" ca="1" si="0"/>
        <v>0</v>
      </c>
      <c r="AQ4" s="259">
        <f t="shared" ca="1" si="0"/>
        <v>0</v>
      </c>
      <c r="AR4" s="259">
        <f t="shared" ca="1" si="0"/>
        <v>0</v>
      </c>
      <c r="AS4" s="259">
        <f t="shared" ca="1" si="0"/>
        <v>0</v>
      </c>
      <c r="AT4" s="259">
        <f t="shared" ca="1" si="0"/>
        <v>0</v>
      </c>
      <c r="AU4" s="259">
        <f t="shared" ca="1" si="0"/>
        <v>0</v>
      </c>
      <c r="AV4" s="259">
        <f t="shared" ca="1" si="0"/>
        <v>0</v>
      </c>
      <c r="AW4" s="259">
        <f t="shared" ca="1" si="0"/>
        <v>0</v>
      </c>
      <c r="AX4" s="259">
        <f t="shared" ca="1" si="0"/>
        <v>0</v>
      </c>
      <c r="AY4" s="259">
        <f t="shared" ca="1" si="0"/>
        <v>0</v>
      </c>
      <c r="AZ4" s="259">
        <f t="shared" ca="1" si="0"/>
        <v>0</v>
      </c>
      <c r="BA4" s="259">
        <f t="shared" ca="1" si="0"/>
        <v>0</v>
      </c>
      <c r="BB4" s="259">
        <f t="shared" ca="1" si="0"/>
        <v>0</v>
      </c>
      <c r="BC4" s="259">
        <f t="shared" ca="1" si="0"/>
        <v>0</v>
      </c>
      <c r="BD4" s="259">
        <f t="shared" ca="1" si="0"/>
        <v>0</v>
      </c>
      <c r="BE4" s="259">
        <f t="shared" ca="1" si="0"/>
        <v>0</v>
      </c>
      <c r="BF4" s="259">
        <f t="shared" ca="1" si="0"/>
        <v>0</v>
      </c>
      <c r="BG4" s="259">
        <f t="shared" ca="1" si="0"/>
        <v>0</v>
      </c>
      <c r="BH4" s="259">
        <f t="shared" ca="1" si="0"/>
        <v>0</v>
      </c>
      <c r="BI4" s="259">
        <f t="shared" ca="1" si="0"/>
        <v>0</v>
      </c>
      <c r="BJ4" s="259">
        <f t="shared" ca="1" si="0"/>
        <v>0</v>
      </c>
      <c r="BK4" s="259">
        <f t="shared" ca="1" si="0"/>
        <v>0</v>
      </c>
      <c r="BL4" s="259">
        <f t="shared" ca="1" si="0"/>
        <v>0</v>
      </c>
      <c r="BM4" s="259">
        <f ca="1">SUM(BM8:BM140)</f>
        <v>0</v>
      </c>
      <c r="BN4" s="259">
        <f ca="1">SUM(BN8:BN140)</f>
        <v>0</v>
      </c>
      <c r="BO4" s="259">
        <f ca="1">SUM(BO8:BO140)</f>
        <v>0</v>
      </c>
      <c r="BP4" s="259">
        <f ca="1">SUM(BP8:BP140)</f>
        <v>0</v>
      </c>
      <c r="BQ4" s="259">
        <f t="shared" ref="BQ4:CA4" ca="1" si="1">SUM(BQ8:BQ140)</f>
        <v>0</v>
      </c>
      <c r="BR4" s="259">
        <f t="shared" ca="1" si="1"/>
        <v>0</v>
      </c>
      <c r="BS4" s="259">
        <f t="shared" ca="1" si="1"/>
        <v>0</v>
      </c>
      <c r="BT4" s="259">
        <f t="shared" ca="1" si="1"/>
        <v>0</v>
      </c>
      <c r="BU4" s="259">
        <f t="shared" ca="1" si="1"/>
        <v>0</v>
      </c>
      <c r="BV4" s="259">
        <f t="shared" ca="1" si="1"/>
        <v>0</v>
      </c>
      <c r="BW4" s="259">
        <f t="shared" ca="1" si="1"/>
        <v>0</v>
      </c>
      <c r="BX4" s="259">
        <f t="shared" ca="1" si="1"/>
        <v>0</v>
      </c>
      <c r="BY4" s="259">
        <f t="shared" ca="1" si="1"/>
        <v>0</v>
      </c>
      <c r="BZ4" s="259">
        <f t="shared" ca="1" si="1"/>
        <v>0</v>
      </c>
      <c r="CA4" s="259">
        <f t="shared" ca="1" si="1"/>
        <v>0</v>
      </c>
      <c r="CF4" s="256"/>
      <c r="CG4" s="256"/>
      <c r="CH4" s="256"/>
      <c r="CI4" s="257"/>
      <c r="CJ4" s="258"/>
      <c r="CK4" s="258"/>
      <c r="CL4" s="259">
        <f ca="1">SUM(CL8:CL140)</f>
        <v>0</v>
      </c>
      <c r="CM4" s="259">
        <f t="shared" ref="CM4:DX4" ca="1" si="2">SUM(CM8:CM140)</f>
        <v>0</v>
      </c>
      <c r="CN4" s="259">
        <f t="shared" ca="1" si="2"/>
        <v>0</v>
      </c>
      <c r="CO4" s="259">
        <f t="shared" ca="1" si="2"/>
        <v>0</v>
      </c>
      <c r="CP4" s="259">
        <f t="shared" ca="1" si="2"/>
        <v>0</v>
      </c>
      <c r="CQ4" s="259">
        <f t="shared" ca="1" si="2"/>
        <v>0</v>
      </c>
      <c r="CR4" s="259">
        <f t="shared" ca="1" si="2"/>
        <v>0</v>
      </c>
      <c r="CS4" s="259">
        <f t="shared" ca="1" si="2"/>
        <v>0</v>
      </c>
      <c r="CT4" s="259">
        <f t="shared" ca="1" si="2"/>
        <v>0</v>
      </c>
      <c r="CU4" s="259">
        <f t="shared" ca="1" si="2"/>
        <v>0</v>
      </c>
      <c r="CV4" s="259">
        <f t="shared" ca="1" si="2"/>
        <v>0</v>
      </c>
      <c r="CW4" s="259">
        <f t="shared" ca="1" si="2"/>
        <v>0</v>
      </c>
      <c r="CX4" s="259">
        <f t="shared" ca="1" si="2"/>
        <v>0</v>
      </c>
      <c r="CY4" s="259">
        <f t="shared" ca="1" si="2"/>
        <v>0</v>
      </c>
      <c r="CZ4" s="259">
        <f t="shared" ca="1" si="2"/>
        <v>0</v>
      </c>
      <c r="DA4" s="259">
        <f t="shared" ca="1" si="2"/>
        <v>0</v>
      </c>
      <c r="DB4" s="259">
        <f t="shared" ca="1" si="2"/>
        <v>0</v>
      </c>
      <c r="DC4" s="259">
        <f t="shared" ca="1" si="2"/>
        <v>0</v>
      </c>
      <c r="DD4" s="259">
        <f t="shared" ca="1" si="2"/>
        <v>0</v>
      </c>
      <c r="DE4" s="259">
        <f t="shared" ca="1" si="2"/>
        <v>0</v>
      </c>
      <c r="DF4" s="259">
        <f t="shared" ca="1" si="2"/>
        <v>0</v>
      </c>
      <c r="DG4" s="259">
        <f t="shared" ca="1" si="2"/>
        <v>0</v>
      </c>
      <c r="DH4" s="259">
        <f t="shared" ca="1" si="2"/>
        <v>0</v>
      </c>
      <c r="DI4" s="259">
        <f t="shared" ca="1" si="2"/>
        <v>0</v>
      </c>
      <c r="DJ4" s="259">
        <f t="shared" ca="1" si="2"/>
        <v>0</v>
      </c>
      <c r="DK4" s="259">
        <f t="shared" ca="1" si="2"/>
        <v>0</v>
      </c>
      <c r="DL4" s="259">
        <f t="shared" ca="1" si="2"/>
        <v>0</v>
      </c>
      <c r="DM4" s="259">
        <f t="shared" ca="1" si="2"/>
        <v>0</v>
      </c>
      <c r="DN4" s="259">
        <f t="shared" ca="1" si="2"/>
        <v>0</v>
      </c>
      <c r="DO4" s="259">
        <f t="shared" ca="1" si="2"/>
        <v>0</v>
      </c>
      <c r="DP4" s="259">
        <f t="shared" ca="1" si="2"/>
        <v>0</v>
      </c>
      <c r="DQ4" s="259">
        <f t="shared" ca="1" si="2"/>
        <v>0</v>
      </c>
      <c r="DR4" s="259">
        <f t="shared" ca="1" si="2"/>
        <v>0</v>
      </c>
      <c r="DS4" s="259">
        <f t="shared" ca="1" si="2"/>
        <v>0</v>
      </c>
      <c r="DT4" s="259">
        <f t="shared" ca="1" si="2"/>
        <v>0</v>
      </c>
      <c r="DU4" s="259">
        <f t="shared" ca="1" si="2"/>
        <v>0</v>
      </c>
      <c r="DV4" s="259">
        <f t="shared" ca="1" si="2"/>
        <v>0</v>
      </c>
      <c r="DW4" s="259">
        <f t="shared" ca="1" si="2"/>
        <v>0</v>
      </c>
      <c r="DX4" s="259">
        <f t="shared" ca="1" si="2"/>
        <v>0</v>
      </c>
      <c r="DY4" s="259">
        <f ca="1">SUM(DY8:DY140)</f>
        <v>0</v>
      </c>
      <c r="DZ4" s="259">
        <f ca="1">SUM(DZ8:DZ140)</f>
        <v>0</v>
      </c>
      <c r="EA4" s="259">
        <f ca="1">SUM(EA8:EA140)</f>
        <v>0</v>
      </c>
      <c r="EB4" s="259">
        <f ca="1">SUM(EB8:EB140)</f>
        <v>0</v>
      </c>
      <c r="EC4" s="259">
        <f t="shared" ref="EC4:EM4" ca="1" si="3">SUM(EC8:EC140)</f>
        <v>0</v>
      </c>
      <c r="ED4" s="259">
        <f t="shared" ca="1" si="3"/>
        <v>0</v>
      </c>
      <c r="EE4" s="259">
        <f t="shared" ca="1" si="3"/>
        <v>0</v>
      </c>
      <c r="EF4" s="259">
        <f t="shared" ca="1" si="3"/>
        <v>0</v>
      </c>
      <c r="EG4" s="259">
        <f t="shared" ca="1" si="3"/>
        <v>0</v>
      </c>
      <c r="EH4" s="259">
        <f t="shared" ca="1" si="3"/>
        <v>0</v>
      </c>
      <c r="EI4" s="259">
        <f t="shared" ca="1" si="3"/>
        <v>0</v>
      </c>
      <c r="EJ4" s="259">
        <f t="shared" ca="1" si="3"/>
        <v>0</v>
      </c>
      <c r="EK4" s="259">
        <f t="shared" ca="1" si="3"/>
        <v>0</v>
      </c>
      <c r="EL4" s="259">
        <f t="shared" ca="1" si="3"/>
        <v>0</v>
      </c>
      <c r="EM4" s="259">
        <f t="shared" ca="1" si="3"/>
        <v>0</v>
      </c>
    </row>
    <row r="5" spans="1:146" s="62" customFormat="1" ht="24.95" customHeight="1">
      <c r="A5" s="1640"/>
      <c r="B5" s="1627"/>
      <c r="C5" s="1621"/>
      <c r="D5" s="1621"/>
      <c r="E5" s="1621"/>
      <c r="F5" s="1621"/>
      <c r="G5" s="1624"/>
      <c r="H5" s="1635" t="s">
        <v>13657</v>
      </c>
      <c r="I5" s="1634" t="s">
        <v>405</v>
      </c>
      <c r="J5" s="1627" t="s">
        <v>130</v>
      </c>
      <c r="K5" s="1627"/>
      <c r="L5" s="1627"/>
      <c r="M5" s="1632" t="s">
        <v>131</v>
      </c>
      <c r="N5" s="451"/>
      <c r="O5" s="437"/>
      <c r="P5" s="437"/>
      <c r="Q5" s="437"/>
      <c r="R5" s="437"/>
      <c r="S5" s="444"/>
      <c r="T5" s="256"/>
      <c r="U5" s="256"/>
      <c r="V5" s="256"/>
      <c r="W5" s="257"/>
      <c r="X5" s="258"/>
      <c r="Y5" s="258"/>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F5" s="256"/>
      <c r="CG5" s="256"/>
      <c r="CH5" s="256"/>
      <c r="CI5" s="257"/>
      <c r="CJ5" s="258"/>
      <c r="CK5" s="258"/>
      <c r="CL5" s="260"/>
      <c r="CM5" s="260"/>
      <c r="CN5" s="260"/>
      <c r="CO5" s="260"/>
      <c r="CP5" s="260"/>
      <c r="CQ5" s="260"/>
      <c r="CR5" s="260"/>
      <c r="CS5" s="260"/>
      <c r="CT5" s="260"/>
      <c r="CU5" s="260"/>
      <c r="CV5" s="260"/>
      <c r="CW5" s="260"/>
      <c r="CX5" s="260"/>
      <c r="CY5" s="260"/>
      <c r="CZ5" s="260"/>
      <c r="DA5" s="260"/>
      <c r="DB5" s="260"/>
      <c r="DC5" s="260"/>
      <c r="DD5" s="260"/>
      <c r="DE5" s="260"/>
      <c r="DF5" s="260"/>
      <c r="DG5" s="260"/>
      <c r="DH5" s="260"/>
      <c r="DI5" s="260"/>
      <c r="DJ5" s="260"/>
      <c r="DK5" s="260"/>
      <c r="DL5" s="260"/>
      <c r="DM5" s="260"/>
      <c r="DN5" s="260"/>
      <c r="DO5" s="260"/>
      <c r="DP5" s="260"/>
      <c r="DQ5" s="260"/>
      <c r="DR5" s="260"/>
      <c r="DS5" s="260"/>
      <c r="DT5" s="260"/>
      <c r="DU5" s="260"/>
      <c r="DV5" s="260"/>
      <c r="DW5" s="260"/>
      <c r="DX5" s="260"/>
      <c r="DY5" s="260"/>
      <c r="DZ5" s="260"/>
      <c r="EA5" s="260"/>
      <c r="EB5" s="260"/>
      <c r="EC5" s="260"/>
      <c r="ED5" s="260"/>
      <c r="EE5" s="260"/>
      <c r="EF5" s="260"/>
      <c r="EG5" s="260"/>
      <c r="EH5" s="260"/>
      <c r="EI5" s="260"/>
      <c r="EJ5" s="260"/>
      <c r="EK5" s="260"/>
      <c r="EL5" s="260"/>
      <c r="EM5" s="260"/>
    </row>
    <row r="6" spans="1:146" s="63" customFormat="1" ht="53.25" customHeight="1" thickBot="1">
      <c r="A6" s="1641"/>
      <c r="B6" s="1628"/>
      <c r="C6" s="1622"/>
      <c r="D6" s="1622"/>
      <c r="E6" s="1622"/>
      <c r="F6" s="1622"/>
      <c r="G6" s="1625"/>
      <c r="H6" s="1636"/>
      <c r="I6" s="1628"/>
      <c r="J6" s="332" t="s">
        <v>126</v>
      </c>
      <c r="K6" s="332" t="s">
        <v>128</v>
      </c>
      <c r="L6" s="332" t="s">
        <v>127</v>
      </c>
      <c r="M6" s="1633"/>
      <c r="N6" s="451"/>
      <c r="O6" s="437"/>
      <c r="P6" s="437"/>
      <c r="Q6" s="437"/>
      <c r="R6" s="437"/>
      <c r="S6" s="444"/>
      <c r="T6" s="256" t="s">
        <v>254</v>
      </c>
      <c r="U6" s="256" t="s">
        <v>255</v>
      </c>
      <c r="V6" s="256" t="s">
        <v>256</v>
      </c>
      <c r="W6" s="261" t="s">
        <v>257</v>
      </c>
      <c r="X6" s="261" t="s">
        <v>258</v>
      </c>
      <c r="Y6" s="261" t="s">
        <v>332</v>
      </c>
      <c r="Z6" s="249">
        <f>exercice+1</f>
        <v>2026</v>
      </c>
      <c r="AA6" s="249">
        <f>Z6+1</f>
        <v>2027</v>
      </c>
      <c r="AB6" s="249">
        <f>AA6+1</f>
        <v>2028</v>
      </c>
      <c r="AC6" s="249">
        <f>AB6+1</f>
        <v>2029</v>
      </c>
      <c r="AD6" s="249">
        <f>AC6+1</f>
        <v>2030</v>
      </c>
      <c r="AE6" s="249">
        <f>AD6+1</f>
        <v>2031</v>
      </c>
      <c r="AF6" s="249">
        <f t="shared" ref="AF6:BL6" si="4">AE6+1</f>
        <v>2032</v>
      </c>
      <c r="AG6" s="249">
        <f t="shared" si="4"/>
        <v>2033</v>
      </c>
      <c r="AH6" s="249">
        <f t="shared" si="4"/>
        <v>2034</v>
      </c>
      <c r="AI6" s="249">
        <f t="shared" si="4"/>
        <v>2035</v>
      </c>
      <c r="AJ6" s="249">
        <f t="shared" si="4"/>
        <v>2036</v>
      </c>
      <c r="AK6" s="249">
        <f t="shared" si="4"/>
        <v>2037</v>
      </c>
      <c r="AL6" s="249">
        <f t="shared" si="4"/>
        <v>2038</v>
      </c>
      <c r="AM6" s="249">
        <f t="shared" si="4"/>
        <v>2039</v>
      </c>
      <c r="AN6" s="249">
        <f t="shared" si="4"/>
        <v>2040</v>
      </c>
      <c r="AO6" s="249">
        <f t="shared" si="4"/>
        <v>2041</v>
      </c>
      <c r="AP6" s="249">
        <f t="shared" si="4"/>
        <v>2042</v>
      </c>
      <c r="AQ6" s="249">
        <f t="shared" si="4"/>
        <v>2043</v>
      </c>
      <c r="AR6" s="249">
        <f t="shared" si="4"/>
        <v>2044</v>
      </c>
      <c r="AS6" s="249">
        <f t="shared" si="4"/>
        <v>2045</v>
      </c>
      <c r="AT6" s="249">
        <f t="shared" si="4"/>
        <v>2046</v>
      </c>
      <c r="AU6" s="249">
        <f t="shared" si="4"/>
        <v>2047</v>
      </c>
      <c r="AV6" s="249">
        <f t="shared" si="4"/>
        <v>2048</v>
      </c>
      <c r="AW6" s="249">
        <f t="shared" si="4"/>
        <v>2049</v>
      </c>
      <c r="AX6" s="249">
        <f t="shared" si="4"/>
        <v>2050</v>
      </c>
      <c r="AY6" s="249">
        <f t="shared" si="4"/>
        <v>2051</v>
      </c>
      <c r="AZ6" s="249">
        <f t="shared" si="4"/>
        <v>2052</v>
      </c>
      <c r="BA6" s="249">
        <f t="shared" si="4"/>
        <v>2053</v>
      </c>
      <c r="BB6" s="249">
        <f t="shared" si="4"/>
        <v>2054</v>
      </c>
      <c r="BC6" s="249">
        <f t="shared" si="4"/>
        <v>2055</v>
      </c>
      <c r="BD6" s="249">
        <f t="shared" si="4"/>
        <v>2056</v>
      </c>
      <c r="BE6" s="249">
        <f t="shared" si="4"/>
        <v>2057</v>
      </c>
      <c r="BF6" s="249">
        <f t="shared" si="4"/>
        <v>2058</v>
      </c>
      <c r="BG6" s="249">
        <f t="shared" si="4"/>
        <v>2059</v>
      </c>
      <c r="BH6" s="249">
        <f t="shared" si="4"/>
        <v>2060</v>
      </c>
      <c r="BI6" s="249">
        <f t="shared" si="4"/>
        <v>2061</v>
      </c>
      <c r="BJ6" s="249">
        <f t="shared" si="4"/>
        <v>2062</v>
      </c>
      <c r="BK6" s="249">
        <f t="shared" si="4"/>
        <v>2063</v>
      </c>
      <c r="BL6" s="249">
        <f t="shared" si="4"/>
        <v>2064</v>
      </c>
      <c r="BM6" s="249">
        <f>BL6+1</f>
        <v>2065</v>
      </c>
      <c r="BN6" s="249">
        <f>BM6+1</f>
        <v>2066</v>
      </c>
      <c r="BO6" s="249">
        <f>BN6+1</f>
        <v>2067</v>
      </c>
      <c r="BP6" s="249">
        <f>BO6+1</f>
        <v>2068</v>
      </c>
      <c r="BQ6" s="249">
        <f t="shared" ref="BQ6:CA6" si="5">BP6+1</f>
        <v>2069</v>
      </c>
      <c r="BR6" s="249">
        <f t="shared" si="5"/>
        <v>2070</v>
      </c>
      <c r="BS6" s="249">
        <f t="shared" si="5"/>
        <v>2071</v>
      </c>
      <c r="BT6" s="249">
        <f t="shared" si="5"/>
        <v>2072</v>
      </c>
      <c r="BU6" s="249">
        <f t="shared" si="5"/>
        <v>2073</v>
      </c>
      <c r="BV6" s="249">
        <f t="shared" si="5"/>
        <v>2074</v>
      </c>
      <c r="BW6" s="249">
        <f t="shared" si="5"/>
        <v>2075</v>
      </c>
      <c r="BX6" s="249">
        <f t="shared" si="5"/>
        <v>2076</v>
      </c>
      <c r="BY6" s="249">
        <f t="shared" si="5"/>
        <v>2077</v>
      </c>
      <c r="BZ6" s="249">
        <f t="shared" si="5"/>
        <v>2078</v>
      </c>
      <c r="CA6" s="249">
        <f t="shared" si="5"/>
        <v>2079</v>
      </c>
      <c r="CF6" s="256" t="s">
        <v>254</v>
      </c>
      <c r="CG6" s="256" t="s">
        <v>255</v>
      </c>
      <c r="CH6" s="256" t="s">
        <v>256</v>
      </c>
      <c r="CI6" s="261" t="s">
        <v>257</v>
      </c>
      <c r="CJ6" s="261" t="s">
        <v>258</v>
      </c>
      <c r="CK6" s="261"/>
      <c r="CL6" s="249">
        <f>exercice+1</f>
        <v>2026</v>
      </c>
      <c r="CM6" s="249">
        <f t="shared" ref="CM6:EB6" si="6">CL6+1</f>
        <v>2027</v>
      </c>
      <c r="CN6" s="249">
        <f t="shared" si="6"/>
        <v>2028</v>
      </c>
      <c r="CO6" s="249">
        <f t="shared" si="6"/>
        <v>2029</v>
      </c>
      <c r="CP6" s="249">
        <f t="shared" si="6"/>
        <v>2030</v>
      </c>
      <c r="CQ6" s="249">
        <f t="shared" si="6"/>
        <v>2031</v>
      </c>
      <c r="CR6" s="249">
        <f t="shared" si="6"/>
        <v>2032</v>
      </c>
      <c r="CS6" s="249">
        <f t="shared" si="6"/>
        <v>2033</v>
      </c>
      <c r="CT6" s="249">
        <f t="shared" si="6"/>
        <v>2034</v>
      </c>
      <c r="CU6" s="249">
        <f t="shared" si="6"/>
        <v>2035</v>
      </c>
      <c r="CV6" s="249">
        <f t="shared" si="6"/>
        <v>2036</v>
      </c>
      <c r="CW6" s="249">
        <f t="shared" si="6"/>
        <v>2037</v>
      </c>
      <c r="CX6" s="249">
        <f t="shared" si="6"/>
        <v>2038</v>
      </c>
      <c r="CY6" s="249">
        <f t="shared" si="6"/>
        <v>2039</v>
      </c>
      <c r="CZ6" s="249">
        <f t="shared" si="6"/>
        <v>2040</v>
      </c>
      <c r="DA6" s="249">
        <f t="shared" si="6"/>
        <v>2041</v>
      </c>
      <c r="DB6" s="249">
        <f t="shared" si="6"/>
        <v>2042</v>
      </c>
      <c r="DC6" s="249">
        <f t="shared" si="6"/>
        <v>2043</v>
      </c>
      <c r="DD6" s="249">
        <f t="shared" si="6"/>
        <v>2044</v>
      </c>
      <c r="DE6" s="249">
        <f t="shared" si="6"/>
        <v>2045</v>
      </c>
      <c r="DF6" s="249">
        <f t="shared" si="6"/>
        <v>2046</v>
      </c>
      <c r="DG6" s="249">
        <f t="shared" si="6"/>
        <v>2047</v>
      </c>
      <c r="DH6" s="249">
        <f t="shared" si="6"/>
        <v>2048</v>
      </c>
      <c r="DI6" s="249">
        <f t="shared" si="6"/>
        <v>2049</v>
      </c>
      <c r="DJ6" s="249">
        <f t="shared" si="6"/>
        <v>2050</v>
      </c>
      <c r="DK6" s="249">
        <f t="shared" si="6"/>
        <v>2051</v>
      </c>
      <c r="DL6" s="249">
        <f t="shared" si="6"/>
        <v>2052</v>
      </c>
      <c r="DM6" s="249">
        <f t="shared" si="6"/>
        <v>2053</v>
      </c>
      <c r="DN6" s="249">
        <f t="shared" si="6"/>
        <v>2054</v>
      </c>
      <c r="DO6" s="249">
        <f t="shared" si="6"/>
        <v>2055</v>
      </c>
      <c r="DP6" s="249">
        <f t="shared" si="6"/>
        <v>2056</v>
      </c>
      <c r="DQ6" s="249">
        <f t="shared" si="6"/>
        <v>2057</v>
      </c>
      <c r="DR6" s="249">
        <f t="shared" si="6"/>
        <v>2058</v>
      </c>
      <c r="DS6" s="249">
        <f t="shared" si="6"/>
        <v>2059</v>
      </c>
      <c r="DT6" s="249">
        <f t="shared" si="6"/>
        <v>2060</v>
      </c>
      <c r="DU6" s="249">
        <f t="shared" si="6"/>
        <v>2061</v>
      </c>
      <c r="DV6" s="249">
        <f t="shared" si="6"/>
        <v>2062</v>
      </c>
      <c r="DW6" s="249">
        <f t="shared" si="6"/>
        <v>2063</v>
      </c>
      <c r="DX6" s="249">
        <f t="shared" si="6"/>
        <v>2064</v>
      </c>
      <c r="DY6" s="249">
        <f t="shared" si="6"/>
        <v>2065</v>
      </c>
      <c r="DZ6" s="249">
        <f t="shared" si="6"/>
        <v>2066</v>
      </c>
      <c r="EA6" s="249">
        <f t="shared" si="6"/>
        <v>2067</v>
      </c>
      <c r="EB6" s="249">
        <f t="shared" si="6"/>
        <v>2068</v>
      </c>
      <c r="EC6" s="249">
        <f t="shared" ref="EC6" si="7">EB6+1</f>
        <v>2069</v>
      </c>
      <c r="ED6" s="249">
        <f t="shared" ref="ED6" si="8">EC6+1</f>
        <v>2070</v>
      </c>
      <c r="EE6" s="249">
        <f t="shared" ref="EE6" si="9">ED6+1</f>
        <v>2071</v>
      </c>
      <c r="EF6" s="249">
        <f t="shared" ref="EF6" si="10">EE6+1</f>
        <v>2072</v>
      </c>
      <c r="EG6" s="249">
        <f t="shared" ref="EG6" si="11">EF6+1</f>
        <v>2073</v>
      </c>
      <c r="EH6" s="249">
        <f t="shared" ref="EH6" si="12">EG6+1</f>
        <v>2074</v>
      </c>
      <c r="EI6" s="249">
        <f t="shared" ref="EI6" si="13">EH6+1</f>
        <v>2075</v>
      </c>
      <c r="EJ6" s="249">
        <f t="shared" ref="EJ6" si="14">EI6+1</f>
        <v>2076</v>
      </c>
      <c r="EK6" s="249">
        <f t="shared" ref="EK6" si="15">EJ6+1</f>
        <v>2077</v>
      </c>
      <c r="EL6" s="249">
        <f t="shared" ref="EL6" si="16">EK6+1</f>
        <v>2078</v>
      </c>
      <c r="EM6" s="249">
        <f t="shared" ref="EM6" si="17">EL6+1</f>
        <v>2079</v>
      </c>
    </row>
    <row r="7" spans="1:146" s="64" customFormat="1" ht="15" customHeight="1" thickBot="1">
      <c r="A7" s="1618" t="s">
        <v>129</v>
      </c>
      <c r="B7" s="1619"/>
      <c r="C7" s="333">
        <f>SUM(C8:C142)</f>
        <v>0</v>
      </c>
      <c r="D7" s="334"/>
      <c r="E7" s="334"/>
      <c r="F7" s="334"/>
      <c r="G7" s="335"/>
      <c r="H7" s="333">
        <f>SUM(H8:H142)</f>
        <v>0</v>
      </c>
      <c r="I7" s="343">
        <f>SUM(I8:I142)</f>
        <v>0</v>
      </c>
      <c r="J7" s="343">
        <f>SUM(J8:J142)</f>
        <v>0</v>
      </c>
      <c r="K7" s="334"/>
      <c r="L7" s="334"/>
      <c r="M7" s="344">
        <f>SUM(M8:M142)</f>
        <v>0</v>
      </c>
      <c r="N7" s="452"/>
      <c r="O7" s="438"/>
      <c r="P7" s="438"/>
      <c r="Q7" s="438"/>
      <c r="R7" s="438"/>
      <c r="S7" s="445"/>
      <c r="T7" s="262"/>
      <c r="U7" s="262"/>
      <c r="V7" s="262"/>
      <c r="W7" s="262"/>
      <c r="X7" s="262"/>
      <c r="Y7" s="262"/>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F7" s="262"/>
      <c r="CG7" s="262"/>
      <c r="CH7" s="262"/>
      <c r="CI7" s="262"/>
      <c r="CJ7" s="262"/>
      <c r="CK7" s="262"/>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O7" s="64">
        <f>SUM(EO8:EO142)</f>
        <v>135</v>
      </c>
      <c r="EP7" s="64">
        <f>SUM(EP8:EP142)</f>
        <v>135</v>
      </c>
    </row>
    <row r="8" spans="1:146" s="64" customFormat="1" ht="45" customHeight="1">
      <c r="A8" s="674">
        <v>1</v>
      </c>
      <c r="B8" s="682" t="s">
        <v>13656</v>
      </c>
      <c r="C8" s="675"/>
      <c r="D8" s="676"/>
      <c r="E8" s="676"/>
      <c r="F8" s="677"/>
      <c r="G8" s="678" t="s">
        <v>320</v>
      </c>
      <c r="H8" s="675"/>
      <c r="I8" s="679"/>
      <c r="J8" s="679"/>
      <c r="K8" s="680"/>
      <c r="L8" s="681"/>
      <c r="M8" s="392">
        <f t="shared" ref="M8:M39" si="18">H8+I8+J8</f>
        <v>0</v>
      </c>
      <c r="N8" s="453" t="str">
        <f>IF(J8&lt;&gt;0,IF(K8=0,"IL FAUT IMPERATIVEMENT SAISIR UNE DUREE D'EMPRUNT",""),"")</f>
        <v/>
      </c>
      <c r="O8" s="439"/>
      <c r="P8" s="439"/>
      <c r="Q8" s="439"/>
      <c r="R8" s="439"/>
      <c r="S8" s="446"/>
      <c r="T8" s="264">
        <f t="shared" ref="T8:T39" ca="1" si="19">IF(CELL("contenu",E8)&gt;0,IF(dotationanneepleine=1,DATE(YEAR(E8)+1,1,1),E8),0)</f>
        <v>0</v>
      </c>
      <c r="U8" s="264">
        <f t="shared" ref="U8:U39" ca="1" si="20">IF(CELL("contenu",F8)&gt;0,DATE(YEAR(E8)+F8,MONTH(E8),DAY(E8)-1),0)</f>
        <v>0</v>
      </c>
      <c r="V8" s="265">
        <f t="shared" ref="V8:V39" si="21">IF(F8&gt;0,ROUNDUP(C8/F8,2),0)</f>
        <v>0</v>
      </c>
      <c r="W8" s="265">
        <f ca="1">IF(prorata=360,((12-MONTH(T8))*30)+(31-DAY(T8)),MIN(DATE(YEAR(T8),12,31)-T8+1,365))*V8/prorata</f>
        <v>0</v>
      </c>
      <c r="X8" s="265">
        <f ca="1">IF(dotationanneepleine=1,V8,IF((V8-W8)&lt;0.001,0,V8-W8))</f>
        <v>0</v>
      </c>
      <c r="Y8" s="268">
        <f t="shared" ref="Y8:Y39" si="22">YEAR(D8)</f>
        <v>1900</v>
      </c>
      <c r="Z8" s="266">
        <f t="shared" ref="Z8:AI17" ca="1" si="23">IF(OR(Z$6&lt;YEAR($T8),Z$6&gt;YEAR($U8)),0,IF(AND(Z$6&gt;YEAR($T8),Z$6&lt;YEAR($U8)),$V8,IF(Z$6=YEAR($T8),$W8,IF(Z$6=YEAR($U8),IF($X8=0,$V8,$X8)))))</f>
        <v>0</v>
      </c>
      <c r="AA8" s="266">
        <f t="shared" ca="1" si="23"/>
        <v>0</v>
      </c>
      <c r="AB8" s="266">
        <f t="shared" ca="1" si="23"/>
        <v>0</v>
      </c>
      <c r="AC8" s="266">
        <f t="shared" ca="1" si="23"/>
        <v>0</v>
      </c>
      <c r="AD8" s="266">
        <f t="shared" ca="1" si="23"/>
        <v>0</v>
      </c>
      <c r="AE8" s="266">
        <f t="shared" ca="1" si="23"/>
        <v>0</v>
      </c>
      <c r="AF8" s="266">
        <f t="shared" ca="1" si="23"/>
        <v>0</v>
      </c>
      <c r="AG8" s="266">
        <f t="shared" ca="1" si="23"/>
        <v>0</v>
      </c>
      <c r="AH8" s="266">
        <f t="shared" ca="1" si="23"/>
        <v>0</v>
      </c>
      <c r="AI8" s="266">
        <f t="shared" ca="1" si="23"/>
        <v>0</v>
      </c>
      <c r="AJ8" s="266">
        <f t="shared" ref="AJ8:AS17" ca="1" si="24">IF(OR(AJ$6&lt;YEAR($T8),AJ$6&gt;YEAR($U8)),0,IF(AND(AJ$6&gt;YEAR($T8),AJ$6&lt;YEAR($U8)),$V8,IF(AJ$6=YEAR($T8),$W8,IF(AJ$6=YEAR($U8),IF($X8=0,$V8,$X8)))))</f>
        <v>0</v>
      </c>
      <c r="AK8" s="266">
        <f t="shared" ca="1" si="24"/>
        <v>0</v>
      </c>
      <c r="AL8" s="266">
        <f t="shared" ca="1" si="24"/>
        <v>0</v>
      </c>
      <c r="AM8" s="266">
        <f t="shared" ca="1" si="24"/>
        <v>0</v>
      </c>
      <c r="AN8" s="266">
        <f t="shared" ca="1" si="24"/>
        <v>0</v>
      </c>
      <c r="AO8" s="266">
        <f t="shared" ca="1" si="24"/>
        <v>0</v>
      </c>
      <c r="AP8" s="266">
        <f t="shared" ca="1" si="24"/>
        <v>0</v>
      </c>
      <c r="AQ8" s="266">
        <f t="shared" ca="1" si="24"/>
        <v>0</v>
      </c>
      <c r="AR8" s="266">
        <f t="shared" ca="1" si="24"/>
        <v>0</v>
      </c>
      <c r="AS8" s="266">
        <f t="shared" ca="1" si="24"/>
        <v>0</v>
      </c>
      <c r="AT8" s="266">
        <f t="shared" ref="AT8:BC17" ca="1" si="25">IF(OR(AT$6&lt;YEAR($T8),AT$6&gt;YEAR($U8)),0,IF(AND(AT$6&gt;YEAR($T8),AT$6&lt;YEAR($U8)),$V8,IF(AT$6=YEAR($T8),$W8,IF(AT$6=YEAR($U8),IF($X8=0,$V8,$X8)))))</f>
        <v>0</v>
      </c>
      <c r="AU8" s="266">
        <f t="shared" ca="1" si="25"/>
        <v>0</v>
      </c>
      <c r="AV8" s="266">
        <f t="shared" ca="1" si="25"/>
        <v>0</v>
      </c>
      <c r="AW8" s="266">
        <f t="shared" ca="1" si="25"/>
        <v>0</v>
      </c>
      <c r="AX8" s="266">
        <f t="shared" ca="1" si="25"/>
        <v>0</v>
      </c>
      <c r="AY8" s="266">
        <f t="shared" ca="1" si="25"/>
        <v>0</v>
      </c>
      <c r="AZ8" s="266">
        <f t="shared" ca="1" si="25"/>
        <v>0</v>
      </c>
      <c r="BA8" s="266">
        <f t="shared" ca="1" si="25"/>
        <v>0</v>
      </c>
      <c r="BB8" s="266">
        <f t="shared" ca="1" si="25"/>
        <v>0</v>
      </c>
      <c r="BC8" s="266">
        <f t="shared" ca="1" si="25"/>
        <v>0</v>
      </c>
      <c r="BD8" s="266">
        <f t="shared" ref="BD8:BM17" ca="1" si="26">IF(OR(BD$6&lt;YEAR($T8),BD$6&gt;YEAR($U8)),0,IF(AND(BD$6&gt;YEAR($T8),BD$6&lt;YEAR($U8)),$V8,IF(BD$6=YEAR($T8),$W8,IF(BD$6=YEAR($U8),IF($X8=0,$V8,$X8)))))</f>
        <v>0</v>
      </c>
      <c r="BE8" s="266">
        <f t="shared" ca="1" si="26"/>
        <v>0</v>
      </c>
      <c r="BF8" s="266">
        <f t="shared" ca="1" si="26"/>
        <v>0</v>
      </c>
      <c r="BG8" s="266">
        <f t="shared" ca="1" si="26"/>
        <v>0</v>
      </c>
      <c r="BH8" s="266">
        <f t="shared" ca="1" si="26"/>
        <v>0</v>
      </c>
      <c r="BI8" s="266">
        <f t="shared" ca="1" si="26"/>
        <v>0</v>
      </c>
      <c r="BJ8" s="266">
        <f t="shared" ca="1" si="26"/>
        <v>0</v>
      </c>
      <c r="BK8" s="266">
        <f t="shared" ca="1" si="26"/>
        <v>0</v>
      </c>
      <c r="BL8" s="266">
        <f t="shared" ca="1" si="26"/>
        <v>0</v>
      </c>
      <c r="BM8" s="266">
        <f t="shared" ca="1" si="26"/>
        <v>0</v>
      </c>
      <c r="BN8" s="266">
        <f t="shared" ref="BN8:CA17" ca="1" si="27">IF(OR(BN$6&lt;YEAR($T8),BN$6&gt;YEAR($U8)),0,IF(AND(BN$6&gt;YEAR($T8),BN$6&lt;YEAR($U8)),$V8,IF(BN$6=YEAR($T8),$W8,IF(BN$6=YEAR($U8),IF($X8=0,$V8,$X8)))))</f>
        <v>0</v>
      </c>
      <c r="BO8" s="266">
        <f t="shared" ca="1" si="27"/>
        <v>0</v>
      </c>
      <c r="BP8" s="266">
        <f t="shared" ca="1" si="27"/>
        <v>0</v>
      </c>
      <c r="BQ8" s="266">
        <f t="shared" ca="1" si="27"/>
        <v>0</v>
      </c>
      <c r="BR8" s="266">
        <f t="shared" ca="1" si="27"/>
        <v>0</v>
      </c>
      <c r="BS8" s="266">
        <f t="shared" ca="1" si="27"/>
        <v>0</v>
      </c>
      <c r="BT8" s="266">
        <f t="shared" ca="1" si="27"/>
        <v>0</v>
      </c>
      <c r="BU8" s="266">
        <f t="shared" ca="1" si="27"/>
        <v>0</v>
      </c>
      <c r="BV8" s="266">
        <f t="shared" ca="1" si="27"/>
        <v>0</v>
      </c>
      <c r="BW8" s="266">
        <f t="shared" ca="1" si="27"/>
        <v>0</v>
      </c>
      <c r="BX8" s="266">
        <f t="shared" ca="1" si="27"/>
        <v>0</v>
      </c>
      <c r="BY8" s="266">
        <f t="shared" ca="1" si="27"/>
        <v>0</v>
      </c>
      <c r="BZ8" s="266">
        <f t="shared" ca="1" si="27"/>
        <v>0</v>
      </c>
      <c r="CA8" s="266">
        <f t="shared" ca="1" si="27"/>
        <v>0</v>
      </c>
      <c r="CF8" s="264">
        <f t="shared" ref="CF8:CF39" ca="1" si="28">IF(CELL("contenu",E8)&gt;0,IF(dotationanneepleine=1,DATE(YEAR(E8)+1,1,1),E8),0)</f>
        <v>0</v>
      </c>
      <c r="CG8" s="264">
        <f t="shared" ref="CG8:CG39" ca="1" si="29">IF(CELL("contenu",F8)&gt;0,DATE(YEAR(E8)+BM8,MONTH(E8),DAY(E8)-1),0)</f>
        <v>0</v>
      </c>
      <c r="CH8" s="265">
        <f t="shared" ref="CH8:CH39" si="30">IF(F8&gt;0,ROUNDUP(I8/F8,2),0)</f>
        <v>0</v>
      </c>
      <c r="CI8" s="265">
        <f t="shared" ref="CI8:CI39" ca="1" si="31">IF(prorata=360,((12-MONTH(T8))*30)+(31-DAY(T8)),MIN(DATE(YEAR(T8),12,31)-T8+1,365))*CH8/prorata</f>
        <v>0</v>
      </c>
      <c r="CJ8" s="265">
        <f t="shared" ref="CJ8:CJ39" ca="1" si="32">IF(dotationanneepleine=1,CH8,IF((CH8-CI8)&lt;0.001,0,CH8-CI8))</f>
        <v>0</v>
      </c>
      <c r="CK8" s="268"/>
      <c r="CL8" s="266">
        <f t="shared" ref="CL8:CU17" ca="1" si="33">IF(OR(CL$6&lt;YEAR($T8),CL$6&gt;YEAR($U8)),0,IF(AND(CL$6&gt;YEAR($T8),CL$6&lt;YEAR($U8)),$CH8,IF(CL$6=YEAR($T8),$CI8,IF(CL$6=YEAR($U8),IF($CJ8=0,$CH8,$CJ8)))))</f>
        <v>0</v>
      </c>
      <c r="CM8" s="266">
        <f t="shared" ca="1" si="33"/>
        <v>0</v>
      </c>
      <c r="CN8" s="266">
        <f t="shared" ca="1" si="33"/>
        <v>0</v>
      </c>
      <c r="CO8" s="266">
        <f t="shared" ca="1" si="33"/>
        <v>0</v>
      </c>
      <c r="CP8" s="266">
        <f t="shared" ca="1" si="33"/>
        <v>0</v>
      </c>
      <c r="CQ8" s="266">
        <f t="shared" ca="1" si="33"/>
        <v>0</v>
      </c>
      <c r="CR8" s="266">
        <f t="shared" ca="1" si="33"/>
        <v>0</v>
      </c>
      <c r="CS8" s="266">
        <f t="shared" ca="1" si="33"/>
        <v>0</v>
      </c>
      <c r="CT8" s="266">
        <f t="shared" ca="1" si="33"/>
        <v>0</v>
      </c>
      <c r="CU8" s="266">
        <f t="shared" ca="1" si="33"/>
        <v>0</v>
      </c>
      <c r="CV8" s="266">
        <f t="shared" ref="CV8:DE17" ca="1" si="34">IF(OR(CV$6&lt;YEAR($T8),CV$6&gt;YEAR($U8)),0,IF(AND(CV$6&gt;YEAR($T8),CV$6&lt;YEAR($U8)),$CH8,IF(CV$6=YEAR($T8),$CI8,IF(CV$6=YEAR($U8),IF($CJ8=0,$CH8,$CJ8)))))</f>
        <v>0</v>
      </c>
      <c r="CW8" s="266">
        <f t="shared" ca="1" si="34"/>
        <v>0</v>
      </c>
      <c r="CX8" s="266">
        <f t="shared" ca="1" si="34"/>
        <v>0</v>
      </c>
      <c r="CY8" s="266">
        <f t="shared" ca="1" si="34"/>
        <v>0</v>
      </c>
      <c r="CZ8" s="266">
        <f t="shared" ca="1" si="34"/>
        <v>0</v>
      </c>
      <c r="DA8" s="266">
        <f t="shared" ca="1" si="34"/>
        <v>0</v>
      </c>
      <c r="DB8" s="266">
        <f t="shared" ca="1" si="34"/>
        <v>0</v>
      </c>
      <c r="DC8" s="266">
        <f t="shared" ca="1" si="34"/>
        <v>0</v>
      </c>
      <c r="DD8" s="266">
        <f t="shared" ca="1" si="34"/>
        <v>0</v>
      </c>
      <c r="DE8" s="266">
        <f t="shared" ca="1" si="34"/>
        <v>0</v>
      </c>
      <c r="DF8" s="266">
        <f t="shared" ref="DF8:DO17" ca="1" si="35">IF(OR(DF$6&lt;YEAR($T8),DF$6&gt;YEAR($U8)),0,IF(AND(DF$6&gt;YEAR($T8),DF$6&lt;YEAR($U8)),$CH8,IF(DF$6=YEAR($T8),$CI8,IF(DF$6=YEAR($U8),IF($CJ8=0,$CH8,$CJ8)))))</f>
        <v>0</v>
      </c>
      <c r="DG8" s="266">
        <f t="shared" ca="1" si="35"/>
        <v>0</v>
      </c>
      <c r="DH8" s="266">
        <f t="shared" ca="1" si="35"/>
        <v>0</v>
      </c>
      <c r="DI8" s="266">
        <f t="shared" ca="1" si="35"/>
        <v>0</v>
      </c>
      <c r="DJ8" s="266">
        <f t="shared" ca="1" si="35"/>
        <v>0</v>
      </c>
      <c r="DK8" s="266">
        <f t="shared" ca="1" si="35"/>
        <v>0</v>
      </c>
      <c r="DL8" s="266">
        <f t="shared" ca="1" si="35"/>
        <v>0</v>
      </c>
      <c r="DM8" s="266">
        <f t="shared" ca="1" si="35"/>
        <v>0</v>
      </c>
      <c r="DN8" s="266">
        <f t="shared" ca="1" si="35"/>
        <v>0</v>
      </c>
      <c r="DO8" s="266">
        <f t="shared" ca="1" si="35"/>
        <v>0</v>
      </c>
      <c r="DP8" s="266">
        <f t="shared" ref="DP8:DY17" ca="1" si="36">IF(OR(DP$6&lt;YEAR($T8),DP$6&gt;YEAR($U8)),0,IF(AND(DP$6&gt;YEAR($T8),DP$6&lt;YEAR($U8)),$CH8,IF(DP$6=YEAR($T8),$CI8,IF(DP$6=YEAR($U8),IF($CJ8=0,$CH8,$CJ8)))))</f>
        <v>0</v>
      </c>
      <c r="DQ8" s="266">
        <f t="shared" ca="1" si="36"/>
        <v>0</v>
      </c>
      <c r="DR8" s="266">
        <f t="shared" ca="1" si="36"/>
        <v>0</v>
      </c>
      <c r="DS8" s="266">
        <f t="shared" ca="1" si="36"/>
        <v>0</v>
      </c>
      <c r="DT8" s="266">
        <f t="shared" ca="1" si="36"/>
        <v>0</v>
      </c>
      <c r="DU8" s="266">
        <f t="shared" ca="1" si="36"/>
        <v>0</v>
      </c>
      <c r="DV8" s="266">
        <f t="shared" ca="1" si="36"/>
        <v>0</v>
      </c>
      <c r="DW8" s="266">
        <f t="shared" ca="1" si="36"/>
        <v>0</v>
      </c>
      <c r="DX8" s="266">
        <f t="shared" ca="1" si="36"/>
        <v>0</v>
      </c>
      <c r="DY8" s="266">
        <f t="shared" ca="1" si="36"/>
        <v>0</v>
      </c>
      <c r="DZ8" s="266">
        <f t="shared" ref="DZ8:EM17" ca="1" si="37">IF(OR(DZ$6&lt;YEAR($T8),DZ$6&gt;YEAR($U8)),0,IF(AND(DZ$6&gt;YEAR($T8),DZ$6&lt;YEAR($U8)),$CH8,IF(DZ$6=YEAR($T8),$CI8,IF(DZ$6=YEAR($U8),IF($CJ8=0,$CH8,$CJ8)))))</f>
        <v>0</v>
      </c>
      <c r="EA8" s="266">
        <f t="shared" ca="1" si="37"/>
        <v>0</v>
      </c>
      <c r="EB8" s="266">
        <f t="shared" ca="1" si="37"/>
        <v>0</v>
      </c>
      <c r="EC8" s="266">
        <f t="shared" ca="1" si="37"/>
        <v>0</v>
      </c>
      <c r="ED8" s="266">
        <f t="shared" ca="1" si="37"/>
        <v>0</v>
      </c>
      <c r="EE8" s="266">
        <f t="shared" ca="1" si="37"/>
        <v>0</v>
      </c>
      <c r="EF8" s="266">
        <f t="shared" ca="1" si="37"/>
        <v>0</v>
      </c>
      <c r="EG8" s="266">
        <f t="shared" ca="1" si="37"/>
        <v>0</v>
      </c>
      <c r="EH8" s="266">
        <f t="shared" ca="1" si="37"/>
        <v>0</v>
      </c>
      <c r="EI8" s="266">
        <f t="shared" ca="1" si="37"/>
        <v>0</v>
      </c>
      <c r="EJ8" s="266">
        <f t="shared" ca="1" si="37"/>
        <v>0</v>
      </c>
      <c r="EK8" s="266">
        <f t="shared" ca="1" si="37"/>
        <v>0</v>
      </c>
      <c r="EL8" s="266">
        <f t="shared" ca="1" si="37"/>
        <v>0</v>
      </c>
      <c r="EM8" s="266">
        <f t="shared" ca="1" si="37"/>
        <v>0</v>
      </c>
      <c r="EN8" s="376"/>
      <c r="EO8" s="484">
        <f>IF(ISBLANK(J8),TRUE,IF(NOT(ISBLANK(K8)),TRUE,FALSE))*1</f>
        <v>1</v>
      </c>
      <c r="EP8" s="64">
        <f t="shared" ref="EP8:EP39" si="38">IF(EO8=1,IF(F8-K8&gt;=0,TRUE,FALSE),TRUE)*1</f>
        <v>1</v>
      </c>
    </row>
    <row r="9" spans="1:146" s="64" customFormat="1" ht="15" customHeight="1">
      <c r="A9" s="65">
        <v>2</v>
      </c>
      <c r="B9" s="66"/>
      <c r="C9" s="336"/>
      <c r="D9" s="337"/>
      <c r="E9" s="337"/>
      <c r="F9" s="338"/>
      <c r="G9" s="339" t="s">
        <v>320</v>
      </c>
      <c r="H9" s="336"/>
      <c r="I9" s="346"/>
      <c r="J9" s="346"/>
      <c r="K9" s="345"/>
      <c r="L9" s="508"/>
      <c r="M9" s="393">
        <f t="shared" si="18"/>
        <v>0</v>
      </c>
      <c r="N9" s="453" t="str">
        <f t="shared" ref="N9:N72" si="39">IF(J9&lt;&gt;0,IF(K9=0,"IL FAUT IMPERATIVEMENT SAISIR UNE DUREE D'EMPRUNT",""),"")</f>
        <v/>
      </c>
      <c r="O9" s="439"/>
      <c r="P9" s="439"/>
      <c r="Q9" s="439"/>
      <c r="R9" s="439"/>
      <c r="S9" s="446"/>
      <c r="T9" s="264">
        <f t="shared" ca="1" si="19"/>
        <v>0</v>
      </c>
      <c r="U9" s="264">
        <f t="shared" ca="1" si="20"/>
        <v>0</v>
      </c>
      <c r="V9" s="265">
        <f t="shared" si="21"/>
        <v>0</v>
      </c>
      <c r="W9" s="265">
        <f t="shared" ref="W9:W39" ca="1" si="40">IF(prorata=360,((12-MONTH(T9))*30)+(31-DAY(T9)),MIN(DATE(YEAR(T9),12,31)-T9+1,365))*V9/prorata</f>
        <v>0</v>
      </c>
      <c r="X9" s="265">
        <f t="shared" ref="X9:X39" ca="1" si="41">IF(dotationanneepleine=1,V9,IF((V9-W9)&lt;0.001,0,V9-W9))</f>
        <v>0</v>
      </c>
      <c r="Y9" s="268">
        <f t="shared" si="22"/>
        <v>1900</v>
      </c>
      <c r="Z9" s="266">
        <f t="shared" ca="1" si="23"/>
        <v>0</v>
      </c>
      <c r="AA9" s="266">
        <f t="shared" ca="1" si="23"/>
        <v>0</v>
      </c>
      <c r="AB9" s="266">
        <f t="shared" ca="1" si="23"/>
        <v>0</v>
      </c>
      <c r="AC9" s="266">
        <f t="shared" ca="1" si="23"/>
        <v>0</v>
      </c>
      <c r="AD9" s="266">
        <f t="shared" ca="1" si="23"/>
        <v>0</v>
      </c>
      <c r="AE9" s="266">
        <f t="shared" ca="1" si="23"/>
        <v>0</v>
      </c>
      <c r="AF9" s="266">
        <f t="shared" ca="1" si="23"/>
        <v>0</v>
      </c>
      <c r="AG9" s="266">
        <f t="shared" ca="1" si="23"/>
        <v>0</v>
      </c>
      <c r="AH9" s="266">
        <f t="shared" ca="1" si="23"/>
        <v>0</v>
      </c>
      <c r="AI9" s="266">
        <f t="shared" ca="1" si="23"/>
        <v>0</v>
      </c>
      <c r="AJ9" s="266">
        <f t="shared" ca="1" si="24"/>
        <v>0</v>
      </c>
      <c r="AK9" s="266">
        <f t="shared" ca="1" si="24"/>
        <v>0</v>
      </c>
      <c r="AL9" s="266">
        <f t="shared" ca="1" si="24"/>
        <v>0</v>
      </c>
      <c r="AM9" s="266">
        <f t="shared" ca="1" si="24"/>
        <v>0</v>
      </c>
      <c r="AN9" s="266">
        <f t="shared" ca="1" si="24"/>
        <v>0</v>
      </c>
      <c r="AO9" s="266">
        <f t="shared" ca="1" si="24"/>
        <v>0</v>
      </c>
      <c r="AP9" s="266">
        <f t="shared" ca="1" si="24"/>
        <v>0</v>
      </c>
      <c r="AQ9" s="266">
        <f t="shared" ca="1" si="24"/>
        <v>0</v>
      </c>
      <c r="AR9" s="266">
        <f t="shared" ca="1" si="24"/>
        <v>0</v>
      </c>
      <c r="AS9" s="266">
        <f t="shared" ca="1" si="24"/>
        <v>0</v>
      </c>
      <c r="AT9" s="266">
        <f t="shared" ca="1" si="25"/>
        <v>0</v>
      </c>
      <c r="AU9" s="266">
        <f t="shared" ca="1" si="25"/>
        <v>0</v>
      </c>
      <c r="AV9" s="266">
        <f t="shared" ca="1" si="25"/>
        <v>0</v>
      </c>
      <c r="AW9" s="266">
        <f t="shared" ca="1" si="25"/>
        <v>0</v>
      </c>
      <c r="AX9" s="266">
        <f t="shared" ca="1" si="25"/>
        <v>0</v>
      </c>
      <c r="AY9" s="266">
        <f t="shared" ca="1" si="25"/>
        <v>0</v>
      </c>
      <c r="AZ9" s="266">
        <f t="shared" ca="1" si="25"/>
        <v>0</v>
      </c>
      <c r="BA9" s="266">
        <f t="shared" ca="1" si="25"/>
        <v>0</v>
      </c>
      <c r="BB9" s="266">
        <f t="shared" ca="1" si="25"/>
        <v>0</v>
      </c>
      <c r="BC9" s="266">
        <f t="shared" ca="1" si="25"/>
        <v>0</v>
      </c>
      <c r="BD9" s="266">
        <f t="shared" ca="1" si="26"/>
        <v>0</v>
      </c>
      <c r="BE9" s="266">
        <f t="shared" ca="1" si="26"/>
        <v>0</v>
      </c>
      <c r="BF9" s="266">
        <f t="shared" ca="1" si="26"/>
        <v>0</v>
      </c>
      <c r="BG9" s="266">
        <f t="shared" ca="1" si="26"/>
        <v>0</v>
      </c>
      <c r="BH9" s="266">
        <f t="shared" ca="1" si="26"/>
        <v>0</v>
      </c>
      <c r="BI9" s="266">
        <f t="shared" ca="1" si="26"/>
        <v>0</v>
      </c>
      <c r="BJ9" s="266">
        <f t="shared" ca="1" si="26"/>
        <v>0</v>
      </c>
      <c r="BK9" s="266">
        <f t="shared" ca="1" si="26"/>
        <v>0</v>
      </c>
      <c r="BL9" s="266">
        <f t="shared" ca="1" si="26"/>
        <v>0</v>
      </c>
      <c r="BM9" s="266">
        <f t="shared" ca="1" si="26"/>
        <v>0</v>
      </c>
      <c r="BN9" s="266">
        <f t="shared" ca="1" si="27"/>
        <v>0</v>
      </c>
      <c r="BO9" s="266">
        <f t="shared" ca="1" si="27"/>
        <v>0</v>
      </c>
      <c r="BP9" s="266">
        <f t="shared" ca="1" si="27"/>
        <v>0</v>
      </c>
      <c r="BQ9" s="266">
        <f t="shared" ca="1" si="27"/>
        <v>0</v>
      </c>
      <c r="BR9" s="266">
        <f t="shared" ca="1" si="27"/>
        <v>0</v>
      </c>
      <c r="BS9" s="266">
        <f t="shared" ca="1" si="27"/>
        <v>0</v>
      </c>
      <c r="BT9" s="266">
        <f t="shared" ca="1" si="27"/>
        <v>0</v>
      </c>
      <c r="BU9" s="266">
        <f t="shared" ca="1" si="27"/>
        <v>0</v>
      </c>
      <c r="BV9" s="266">
        <f t="shared" ca="1" si="27"/>
        <v>0</v>
      </c>
      <c r="BW9" s="266">
        <f t="shared" ca="1" si="27"/>
        <v>0</v>
      </c>
      <c r="BX9" s="266">
        <f t="shared" ca="1" si="27"/>
        <v>0</v>
      </c>
      <c r="BY9" s="266">
        <f t="shared" ca="1" si="27"/>
        <v>0</v>
      </c>
      <c r="BZ9" s="266">
        <f t="shared" ca="1" si="27"/>
        <v>0</v>
      </c>
      <c r="CA9" s="266">
        <f t="shared" ca="1" si="27"/>
        <v>0</v>
      </c>
      <c r="CF9" s="264">
        <f t="shared" ca="1" si="28"/>
        <v>0</v>
      </c>
      <c r="CG9" s="264">
        <f t="shared" ca="1" si="29"/>
        <v>0</v>
      </c>
      <c r="CH9" s="265">
        <f t="shared" si="30"/>
        <v>0</v>
      </c>
      <c r="CI9" s="265">
        <f t="shared" ca="1" si="31"/>
        <v>0</v>
      </c>
      <c r="CJ9" s="265">
        <f t="shared" ca="1" si="32"/>
        <v>0</v>
      </c>
      <c r="CK9" s="268"/>
      <c r="CL9" s="266">
        <f t="shared" ca="1" si="33"/>
        <v>0</v>
      </c>
      <c r="CM9" s="266">
        <f t="shared" ca="1" si="33"/>
        <v>0</v>
      </c>
      <c r="CN9" s="266">
        <f t="shared" ca="1" si="33"/>
        <v>0</v>
      </c>
      <c r="CO9" s="266">
        <f t="shared" ca="1" si="33"/>
        <v>0</v>
      </c>
      <c r="CP9" s="266">
        <f t="shared" ca="1" si="33"/>
        <v>0</v>
      </c>
      <c r="CQ9" s="266">
        <f t="shared" ca="1" si="33"/>
        <v>0</v>
      </c>
      <c r="CR9" s="266">
        <f t="shared" ca="1" si="33"/>
        <v>0</v>
      </c>
      <c r="CS9" s="266">
        <f t="shared" ca="1" si="33"/>
        <v>0</v>
      </c>
      <c r="CT9" s="266">
        <f t="shared" ca="1" si="33"/>
        <v>0</v>
      </c>
      <c r="CU9" s="266">
        <f t="shared" ca="1" si="33"/>
        <v>0</v>
      </c>
      <c r="CV9" s="266">
        <f t="shared" ca="1" si="34"/>
        <v>0</v>
      </c>
      <c r="CW9" s="266">
        <f t="shared" ca="1" si="34"/>
        <v>0</v>
      </c>
      <c r="CX9" s="266">
        <f t="shared" ca="1" si="34"/>
        <v>0</v>
      </c>
      <c r="CY9" s="266">
        <f t="shared" ca="1" si="34"/>
        <v>0</v>
      </c>
      <c r="CZ9" s="266">
        <f t="shared" ca="1" si="34"/>
        <v>0</v>
      </c>
      <c r="DA9" s="266">
        <f t="shared" ca="1" si="34"/>
        <v>0</v>
      </c>
      <c r="DB9" s="266">
        <f t="shared" ca="1" si="34"/>
        <v>0</v>
      </c>
      <c r="DC9" s="266">
        <f t="shared" ca="1" si="34"/>
        <v>0</v>
      </c>
      <c r="DD9" s="266">
        <f t="shared" ca="1" si="34"/>
        <v>0</v>
      </c>
      <c r="DE9" s="266">
        <f t="shared" ca="1" si="34"/>
        <v>0</v>
      </c>
      <c r="DF9" s="266">
        <f t="shared" ca="1" si="35"/>
        <v>0</v>
      </c>
      <c r="DG9" s="266">
        <f t="shared" ca="1" si="35"/>
        <v>0</v>
      </c>
      <c r="DH9" s="266">
        <f t="shared" ca="1" si="35"/>
        <v>0</v>
      </c>
      <c r="DI9" s="266">
        <f t="shared" ca="1" si="35"/>
        <v>0</v>
      </c>
      <c r="DJ9" s="266">
        <f t="shared" ca="1" si="35"/>
        <v>0</v>
      </c>
      <c r="DK9" s="266">
        <f t="shared" ca="1" si="35"/>
        <v>0</v>
      </c>
      <c r="DL9" s="266">
        <f t="shared" ca="1" si="35"/>
        <v>0</v>
      </c>
      <c r="DM9" s="266">
        <f t="shared" ca="1" si="35"/>
        <v>0</v>
      </c>
      <c r="DN9" s="266">
        <f t="shared" ca="1" si="35"/>
        <v>0</v>
      </c>
      <c r="DO9" s="266">
        <f t="shared" ca="1" si="35"/>
        <v>0</v>
      </c>
      <c r="DP9" s="266">
        <f t="shared" ca="1" si="36"/>
        <v>0</v>
      </c>
      <c r="DQ9" s="266">
        <f t="shared" ca="1" si="36"/>
        <v>0</v>
      </c>
      <c r="DR9" s="266">
        <f t="shared" ca="1" si="36"/>
        <v>0</v>
      </c>
      <c r="DS9" s="266">
        <f t="shared" ca="1" si="36"/>
        <v>0</v>
      </c>
      <c r="DT9" s="266">
        <f t="shared" ca="1" si="36"/>
        <v>0</v>
      </c>
      <c r="DU9" s="266">
        <f t="shared" ca="1" si="36"/>
        <v>0</v>
      </c>
      <c r="DV9" s="266">
        <f t="shared" ca="1" si="36"/>
        <v>0</v>
      </c>
      <c r="DW9" s="266">
        <f t="shared" ca="1" si="36"/>
        <v>0</v>
      </c>
      <c r="DX9" s="266">
        <f t="shared" ca="1" si="36"/>
        <v>0</v>
      </c>
      <c r="DY9" s="266">
        <f t="shared" ca="1" si="36"/>
        <v>0</v>
      </c>
      <c r="DZ9" s="266">
        <f t="shared" ca="1" si="37"/>
        <v>0</v>
      </c>
      <c r="EA9" s="266">
        <f t="shared" ca="1" si="37"/>
        <v>0</v>
      </c>
      <c r="EB9" s="266">
        <f t="shared" ca="1" si="37"/>
        <v>0</v>
      </c>
      <c r="EC9" s="266">
        <f t="shared" ca="1" si="37"/>
        <v>0</v>
      </c>
      <c r="ED9" s="266">
        <f t="shared" ca="1" si="37"/>
        <v>0</v>
      </c>
      <c r="EE9" s="266">
        <f t="shared" ca="1" si="37"/>
        <v>0</v>
      </c>
      <c r="EF9" s="266">
        <f t="shared" ca="1" si="37"/>
        <v>0</v>
      </c>
      <c r="EG9" s="266">
        <f t="shared" ca="1" si="37"/>
        <v>0</v>
      </c>
      <c r="EH9" s="266">
        <f t="shared" ca="1" si="37"/>
        <v>0</v>
      </c>
      <c r="EI9" s="266">
        <f t="shared" ca="1" si="37"/>
        <v>0</v>
      </c>
      <c r="EJ9" s="266">
        <f t="shared" ca="1" si="37"/>
        <v>0</v>
      </c>
      <c r="EK9" s="266">
        <f t="shared" ca="1" si="37"/>
        <v>0</v>
      </c>
      <c r="EL9" s="266">
        <f t="shared" ca="1" si="37"/>
        <v>0</v>
      </c>
      <c r="EM9" s="266">
        <f t="shared" ca="1" si="37"/>
        <v>0</v>
      </c>
      <c r="EN9" s="377"/>
      <c r="EO9" s="484">
        <f t="shared" ref="EO9:EO72" si="42">IF(ISBLANK(J9),TRUE,IF(NOT(ISBLANK(K9)),TRUE,FALSE))*1</f>
        <v>1</v>
      </c>
      <c r="EP9" s="64">
        <f t="shared" si="38"/>
        <v>1</v>
      </c>
    </row>
    <row r="10" spans="1:146" s="64" customFormat="1" ht="15" customHeight="1">
      <c r="A10" s="65">
        <v>3</v>
      </c>
      <c r="B10" s="66"/>
      <c r="C10" s="336"/>
      <c r="D10" s="337"/>
      <c r="E10" s="337"/>
      <c r="F10" s="338"/>
      <c r="G10" s="339" t="s">
        <v>320</v>
      </c>
      <c r="H10" s="336"/>
      <c r="I10" s="346"/>
      <c r="J10" s="346"/>
      <c r="K10" s="345"/>
      <c r="L10" s="508"/>
      <c r="M10" s="393">
        <f t="shared" si="18"/>
        <v>0</v>
      </c>
      <c r="N10" s="453" t="str">
        <f t="shared" si="39"/>
        <v/>
      </c>
      <c r="O10" s="439"/>
      <c r="P10" s="439"/>
      <c r="Q10" s="439"/>
      <c r="R10" s="439"/>
      <c r="S10" s="446"/>
      <c r="T10" s="264">
        <f t="shared" ca="1" si="19"/>
        <v>0</v>
      </c>
      <c r="U10" s="264">
        <f t="shared" ca="1" si="20"/>
        <v>0</v>
      </c>
      <c r="V10" s="265">
        <f t="shared" si="21"/>
        <v>0</v>
      </c>
      <c r="W10" s="265">
        <f t="shared" ca="1" si="40"/>
        <v>0</v>
      </c>
      <c r="X10" s="265">
        <f t="shared" ca="1" si="41"/>
        <v>0</v>
      </c>
      <c r="Y10" s="268">
        <f t="shared" si="22"/>
        <v>1900</v>
      </c>
      <c r="Z10" s="266">
        <f t="shared" ca="1" si="23"/>
        <v>0</v>
      </c>
      <c r="AA10" s="266">
        <f t="shared" ca="1" si="23"/>
        <v>0</v>
      </c>
      <c r="AB10" s="266">
        <f t="shared" ca="1" si="23"/>
        <v>0</v>
      </c>
      <c r="AC10" s="266">
        <f t="shared" ca="1" si="23"/>
        <v>0</v>
      </c>
      <c r="AD10" s="266">
        <f t="shared" ca="1" si="23"/>
        <v>0</v>
      </c>
      <c r="AE10" s="266">
        <f t="shared" ca="1" si="23"/>
        <v>0</v>
      </c>
      <c r="AF10" s="266">
        <f t="shared" ca="1" si="23"/>
        <v>0</v>
      </c>
      <c r="AG10" s="266">
        <f t="shared" ca="1" si="23"/>
        <v>0</v>
      </c>
      <c r="AH10" s="266">
        <f t="shared" ca="1" si="23"/>
        <v>0</v>
      </c>
      <c r="AI10" s="266">
        <f t="shared" ca="1" si="23"/>
        <v>0</v>
      </c>
      <c r="AJ10" s="266">
        <f t="shared" ca="1" si="24"/>
        <v>0</v>
      </c>
      <c r="AK10" s="266">
        <f t="shared" ca="1" si="24"/>
        <v>0</v>
      </c>
      <c r="AL10" s="266">
        <f t="shared" ca="1" si="24"/>
        <v>0</v>
      </c>
      <c r="AM10" s="266">
        <f t="shared" ca="1" si="24"/>
        <v>0</v>
      </c>
      <c r="AN10" s="266">
        <f t="shared" ca="1" si="24"/>
        <v>0</v>
      </c>
      <c r="AO10" s="266">
        <f t="shared" ca="1" si="24"/>
        <v>0</v>
      </c>
      <c r="AP10" s="266">
        <f t="shared" ca="1" si="24"/>
        <v>0</v>
      </c>
      <c r="AQ10" s="266">
        <f t="shared" ca="1" si="24"/>
        <v>0</v>
      </c>
      <c r="AR10" s="266">
        <f t="shared" ca="1" si="24"/>
        <v>0</v>
      </c>
      <c r="AS10" s="266">
        <f t="shared" ca="1" si="24"/>
        <v>0</v>
      </c>
      <c r="AT10" s="266">
        <f t="shared" ca="1" si="25"/>
        <v>0</v>
      </c>
      <c r="AU10" s="266">
        <f t="shared" ca="1" si="25"/>
        <v>0</v>
      </c>
      <c r="AV10" s="266">
        <f t="shared" ca="1" si="25"/>
        <v>0</v>
      </c>
      <c r="AW10" s="266">
        <f t="shared" ca="1" si="25"/>
        <v>0</v>
      </c>
      <c r="AX10" s="266">
        <f t="shared" ca="1" si="25"/>
        <v>0</v>
      </c>
      <c r="AY10" s="266">
        <f t="shared" ca="1" si="25"/>
        <v>0</v>
      </c>
      <c r="AZ10" s="266">
        <f t="shared" ca="1" si="25"/>
        <v>0</v>
      </c>
      <c r="BA10" s="266">
        <f t="shared" ca="1" si="25"/>
        <v>0</v>
      </c>
      <c r="BB10" s="266">
        <f t="shared" ca="1" si="25"/>
        <v>0</v>
      </c>
      <c r="BC10" s="266">
        <f t="shared" ca="1" si="25"/>
        <v>0</v>
      </c>
      <c r="BD10" s="266">
        <f t="shared" ca="1" si="26"/>
        <v>0</v>
      </c>
      <c r="BE10" s="266">
        <f t="shared" ca="1" si="26"/>
        <v>0</v>
      </c>
      <c r="BF10" s="266">
        <f t="shared" ca="1" si="26"/>
        <v>0</v>
      </c>
      <c r="BG10" s="266">
        <f t="shared" ca="1" si="26"/>
        <v>0</v>
      </c>
      <c r="BH10" s="266">
        <f t="shared" ca="1" si="26"/>
        <v>0</v>
      </c>
      <c r="BI10" s="266">
        <f t="shared" ca="1" si="26"/>
        <v>0</v>
      </c>
      <c r="BJ10" s="266">
        <f t="shared" ca="1" si="26"/>
        <v>0</v>
      </c>
      <c r="BK10" s="266">
        <f t="shared" ca="1" si="26"/>
        <v>0</v>
      </c>
      <c r="BL10" s="266">
        <f t="shared" ca="1" si="26"/>
        <v>0</v>
      </c>
      <c r="BM10" s="266">
        <f t="shared" ca="1" si="26"/>
        <v>0</v>
      </c>
      <c r="BN10" s="266">
        <f t="shared" ca="1" si="27"/>
        <v>0</v>
      </c>
      <c r="BO10" s="266">
        <f t="shared" ca="1" si="27"/>
        <v>0</v>
      </c>
      <c r="BP10" s="266">
        <f t="shared" ca="1" si="27"/>
        <v>0</v>
      </c>
      <c r="BQ10" s="266">
        <f t="shared" ca="1" si="27"/>
        <v>0</v>
      </c>
      <c r="BR10" s="266">
        <f t="shared" ca="1" si="27"/>
        <v>0</v>
      </c>
      <c r="BS10" s="266">
        <f t="shared" ca="1" si="27"/>
        <v>0</v>
      </c>
      <c r="BT10" s="266">
        <f t="shared" ca="1" si="27"/>
        <v>0</v>
      </c>
      <c r="BU10" s="266">
        <f t="shared" ca="1" si="27"/>
        <v>0</v>
      </c>
      <c r="BV10" s="266">
        <f t="shared" ca="1" si="27"/>
        <v>0</v>
      </c>
      <c r="BW10" s="266">
        <f t="shared" ca="1" si="27"/>
        <v>0</v>
      </c>
      <c r="BX10" s="266">
        <f t="shared" ca="1" si="27"/>
        <v>0</v>
      </c>
      <c r="BY10" s="266">
        <f t="shared" ca="1" si="27"/>
        <v>0</v>
      </c>
      <c r="BZ10" s="266">
        <f t="shared" ca="1" si="27"/>
        <v>0</v>
      </c>
      <c r="CA10" s="266">
        <f t="shared" ca="1" si="27"/>
        <v>0</v>
      </c>
      <c r="CF10" s="264">
        <f t="shared" ca="1" si="28"/>
        <v>0</v>
      </c>
      <c r="CG10" s="264">
        <f t="shared" ca="1" si="29"/>
        <v>0</v>
      </c>
      <c r="CH10" s="265">
        <f t="shared" si="30"/>
        <v>0</v>
      </c>
      <c r="CI10" s="265">
        <f t="shared" ca="1" si="31"/>
        <v>0</v>
      </c>
      <c r="CJ10" s="265">
        <f t="shared" ca="1" si="32"/>
        <v>0</v>
      </c>
      <c r="CK10" s="268"/>
      <c r="CL10" s="266">
        <f t="shared" ca="1" si="33"/>
        <v>0</v>
      </c>
      <c r="CM10" s="266">
        <f t="shared" ca="1" si="33"/>
        <v>0</v>
      </c>
      <c r="CN10" s="266">
        <f t="shared" ca="1" si="33"/>
        <v>0</v>
      </c>
      <c r="CO10" s="266">
        <f t="shared" ca="1" si="33"/>
        <v>0</v>
      </c>
      <c r="CP10" s="266">
        <f t="shared" ca="1" si="33"/>
        <v>0</v>
      </c>
      <c r="CQ10" s="266">
        <f t="shared" ca="1" si="33"/>
        <v>0</v>
      </c>
      <c r="CR10" s="266">
        <f t="shared" ca="1" si="33"/>
        <v>0</v>
      </c>
      <c r="CS10" s="266">
        <f t="shared" ca="1" si="33"/>
        <v>0</v>
      </c>
      <c r="CT10" s="266">
        <f t="shared" ca="1" si="33"/>
        <v>0</v>
      </c>
      <c r="CU10" s="266">
        <f t="shared" ca="1" si="33"/>
        <v>0</v>
      </c>
      <c r="CV10" s="266">
        <f t="shared" ca="1" si="34"/>
        <v>0</v>
      </c>
      <c r="CW10" s="266">
        <f t="shared" ca="1" si="34"/>
        <v>0</v>
      </c>
      <c r="CX10" s="266">
        <f t="shared" ca="1" si="34"/>
        <v>0</v>
      </c>
      <c r="CY10" s="266">
        <f t="shared" ca="1" si="34"/>
        <v>0</v>
      </c>
      <c r="CZ10" s="266">
        <f t="shared" ca="1" si="34"/>
        <v>0</v>
      </c>
      <c r="DA10" s="266">
        <f t="shared" ca="1" si="34"/>
        <v>0</v>
      </c>
      <c r="DB10" s="266">
        <f t="shared" ca="1" si="34"/>
        <v>0</v>
      </c>
      <c r="DC10" s="266">
        <f t="shared" ca="1" si="34"/>
        <v>0</v>
      </c>
      <c r="DD10" s="266">
        <f t="shared" ca="1" si="34"/>
        <v>0</v>
      </c>
      <c r="DE10" s="266">
        <f t="shared" ca="1" si="34"/>
        <v>0</v>
      </c>
      <c r="DF10" s="266">
        <f t="shared" ca="1" si="35"/>
        <v>0</v>
      </c>
      <c r="DG10" s="266">
        <f t="shared" ca="1" si="35"/>
        <v>0</v>
      </c>
      <c r="DH10" s="266">
        <f t="shared" ca="1" si="35"/>
        <v>0</v>
      </c>
      <c r="DI10" s="266">
        <f t="shared" ca="1" si="35"/>
        <v>0</v>
      </c>
      <c r="DJ10" s="266">
        <f t="shared" ca="1" si="35"/>
        <v>0</v>
      </c>
      <c r="DK10" s="266">
        <f t="shared" ca="1" si="35"/>
        <v>0</v>
      </c>
      <c r="DL10" s="266">
        <f t="shared" ca="1" si="35"/>
        <v>0</v>
      </c>
      <c r="DM10" s="266">
        <f t="shared" ca="1" si="35"/>
        <v>0</v>
      </c>
      <c r="DN10" s="266">
        <f t="shared" ca="1" si="35"/>
        <v>0</v>
      </c>
      <c r="DO10" s="266">
        <f t="shared" ca="1" si="35"/>
        <v>0</v>
      </c>
      <c r="DP10" s="266">
        <f t="shared" ca="1" si="36"/>
        <v>0</v>
      </c>
      <c r="DQ10" s="266">
        <f t="shared" ca="1" si="36"/>
        <v>0</v>
      </c>
      <c r="DR10" s="266">
        <f t="shared" ca="1" si="36"/>
        <v>0</v>
      </c>
      <c r="DS10" s="266">
        <f t="shared" ca="1" si="36"/>
        <v>0</v>
      </c>
      <c r="DT10" s="266">
        <f t="shared" ca="1" si="36"/>
        <v>0</v>
      </c>
      <c r="DU10" s="266">
        <f t="shared" ca="1" si="36"/>
        <v>0</v>
      </c>
      <c r="DV10" s="266">
        <f t="shared" ca="1" si="36"/>
        <v>0</v>
      </c>
      <c r="DW10" s="266">
        <f t="shared" ca="1" si="36"/>
        <v>0</v>
      </c>
      <c r="DX10" s="266">
        <f t="shared" ca="1" si="36"/>
        <v>0</v>
      </c>
      <c r="DY10" s="266">
        <f t="shared" ca="1" si="36"/>
        <v>0</v>
      </c>
      <c r="DZ10" s="266">
        <f t="shared" ca="1" si="37"/>
        <v>0</v>
      </c>
      <c r="EA10" s="266">
        <f t="shared" ca="1" si="37"/>
        <v>0</v>
      </c>
      <c r="EB10" s="266">
        <f t="shared" ca="1" si="37"/>
        <v>0</v>
      </c>
      <c r="EC10" s="266">
        <f t="shared" ca="1" si="37"/>
        <v>0</v>
      </c>
      <c r="ED10" s="266">
        <f t="shared" ca="1" si="37"/>
        <v>0</v>
      </c>
      <c r="EE10" s="266">
        <f t="shared" ca="1" si="37"/>
        <v>0</v>
      </c>
      <c r="EF10" s="266">
        <f t="shared" ca="1" si="37"/>
        <v>0</v>
      </c>
      <c r="EG10" s="266">
        <f t="shared" ca="1" si="37"/>
        <v>0</v>
      </c>
      <c r="EH10" s="266">
        <f t="shared" ca="1" si="37"/>
        <v>0</v>
      </c>
      <c r="EI10" s="266">
        <f t="shared" ca="1" si="37"/>
        <v>0</v>
      </c>
      <c r="EJ10" s="266">
        <f t="shared" ca="1" si="37"/>
        <v>0</v>
      </c>
      <c r="EK10" s="266">
        <f t="shared" ca="1" si="37"/>
        <v>0</v>
      </c>
      <c r="EL10" s="266">
        <f t="shared" ca="1" si="37"/>
        <v>0</v>
      </c>
      <c r="EM10" s="266">
        <f t="shared" ca="1" si="37"/>
        <v>0</v>
      </c>
      <c r="EO10" s="484">
        <f t="shared" si="42"/>
        <v>1</v>
      </c>
      <c r="EP10" s="64">
        <f t="shared" si="38"/>
        <v>1</v>
      </c>
    </row>
    <row r="11" spans="1:146" s="64" customFormat="1" ht="15" customHeight="1">
      <c r="A11" s="65">
        <v>4</v>
      </c>
      <c r="B11" s="66"/>
      <c r="C11" s="336"/>
      <c r="D11" s="337"/>
      <c r="E11" s="337"/>
      <c r="F11" s="338"/>
      <c r="G11" s="339" t="s">
        <v>320</v>
      </c>
      <c r="H11" s="336"/>
      <c r="I11" s="346"/>
      <c r="J11" s="346"/>
      <c r="K11" s="345"/>
      <c r="L11" s="508"/>
      <c r="M11" s="393">
        <f t="shared" si="18"/>
        <v>0</v>
      </c>
      <c r="N11" s="453" t="str">
        <f t="shared" si="39"/>
        <v/>
      </c>
      <c r="O11" s="439"/>
      <c r="P11" s="439"/>
      <c r="Q11" s="439"/>
      <c r="R11" s="439"/>
      <c r="S11" s="446"/>
      <c r="T11" s="264">
        <f t="shared" ca="1" si="19"/>
        <v>0</v>
      </c>
      <c r="U11" s="264">
        <f t="shared" ca="1" si="20"/>
        <v>0</v>
      </c>
      <c r="V11" s="265">
        <f t="shared" si="21"/>
        <v>0</v>
      </c>
      <c r="W11" s="265">
        <f t="shared" ca="1" si="40"/>
        <v>0</v>
      </c>
      <c r="X11" s="265">
        <f t="shared" ca="1" si="41"/>
        <v>0</v>
      </c>
      <c r="Y11" s="268">
        <f t="shared" si="22"/>
        <v>1900</v>
      </c>
      <c r="Z11" s="266">
        <f t="shared" ca="1" si="23"/>
        <v>0</v>
      </c>
      <c r="AA11" s="266">
        <f t="shared" ca="1" si="23"/>
        <v>0</v>
      </c>
      <c r="AB11" s="266">
        <f t="shared" ca="1" si="23"/>
        <v>0</v>
      </c>
      <c r="AC11" s="266">
        <f t="shared" ca="1" si="23"/>
        <v>0</v>
      </c>
      <c r="AD11" s="266">
        <f t="shared" ca="1" si="23"/>
        <v>0</v>
      </c>
      <c r="AE11" s="266">
        <f t="shared" ca="1" si="23"/>
        <v>0</v>
      </c>
      <c r="AF11" s="266">
        <f t="shared" ca="1" si="23"/>
        <v>0</v>
      </c>
      <c r="AG11" s="266">
        <f t="shared" ca="1" si="23"/>
        <v>0</v>
      </c>
      <c r="AH11" s="266">
        <f t="shared" ca="1" si="23"/>
        <v>0</v>
      </c>
      <c r="AI11" s="266">
        <f t="shared" ca="1" si="23"/>
        <v>0</v>
      </c>
      <c r="AJ11" s="266">
        <f t="shared" ca="1" si="24"/>
        <v>0</v>
      </c>
      <c r="AK11" s="266">
        <f t="shared" ca="1" si="24"/>
        <v>0</v>
      </c>
      <c r="AL11" s="266">
        <f t="shared" ca="1" si="24"/>
        <v>0</v>
      </c>
      <c r="AM11" s="266">
        <f t="shared" ca="1" si="24"/>
        <v>0</v>
      </c>
      <c r="AN11" s="266">
        <f t="shared" ca="1" si="24"/>
        <v>0</v>
      </c>
      <c r="AO11" s="266">
        <f t="shared" ca="1" si="24"/>
        <v>0</v>
      </c>
      <c r="AP11" s="266">
        <f t="shared" ca="1" si="24"/>
        <v>0</v>
      </c>
      <c r="AQ11" s="266">
        <f t="shared" ca="1" si="24"/>
        <v>0</v>
      </c>
      <c r="AR11" s="266">
        <f t="shared" ca="1" si="24"/>
        <v>0</v>
      </c>
      <c r="AS11" s="266">
        <f t="shared" ca="1" si="24"/>
        <v>0</v>
      </c>
      <c r="AT11" s="266">
        <f t="shared" ca="1" si="25"/>
        <v>0</v>
      </c>
      <c r="AU11" s="266">
        <f t="shared" ca="1" si="25"/>
        <v>0</v>
      </c>
      <c r="AV11" s="266">
        <f t="shared" ca="1" si="25"/>
        <v>0</v>
      </c>
      <c r="AW11" s="266">
        <f t="shared" ca="1" si="25"/>
        <v>0</v>
      </c>
      <c r="AX11" s="266">
        <f t="shared" ca="1" si="25"/>
        <v>0</v>
      </c>
      <c r="AY11" s="266">
        <f t="shared" ca="1" si="25"/>
        <v>0</v>
      </c>
      <c r="AZ11" s="266">
        <f t="shared" ca="1" si="25"/>
        <v>0</v>
      </c>
      <c r="BA11" s="266">
        <f t="shared" ca="1" si="25"/>
        <v>0</v>
      </c>
      <c r="BB11" s="266">
        <f t="shared" ca="1" si="25"/>
        <v>0</v>
      </c>
      <c r="BC11" s="266">
        <f t="shared" ca="1" si="25"/>
        <v>0</v>
      </c>
      <c r="BD11" s="266">
        <f t="shared" ca="1" si="26"/>
        <v>0</v>
      </c>
      <c r="BE11" s="266">
        <f t="shared" ca="1" si="26"/>
        <v>0</v>
      </c>
      <c r="BF11" s="266">
        <f t="shared" ca="1" si="26"/>
        <v>0</v>
      </c>
      <c r="BG11" s="266">
        <f t="shared" ca="1" si="26"/>
        <v>0</v>
      </c>
      <c r="BH11" s="266">
        <f t="shared" ca="1" si="26"/>
        <v>0</v>
      </c>
      <c r="BI11" s="266">
        <f t="shared" ca="1" si="26"/>
        <v>0</v>
      </c>
      <c r="BJ11" s="266">
        <f t="shared" ca="1" si="26"/>
        <v>0</v>
      </c>
      <c r="BK11" s="266">
        <f t="shared" ca="1" si="26"/>
        <v>0</v>
      </c>
      <c r="BL11" s="266">
        <f t="shared" ca="1" si="26"/>
        <v>0</v>
      </c>
      <c r="BM11" s="266">
        <f t="shared" ca="1" si="26"/>
        <v>0</v>
      </c>
      <c r="BN11" s="266">
        <f t="shared" ca="1" si="27"/>
        <v>0</v>
      </c>
      <c r="BO11" s="266">
        <f t="shared" ca="1" si="27"/>
        <v>0</v>
      </c>
      <c r="BP11" s="266">
        <f t="shared" ca="1" si="27"/>
        <v>0</v>
      </c>
      <c r="BQ11" s="266">
        <f t="shared" ca="1" si="27"/>
        <v>0</v>
      </c>
      <c r="BR11" s="266">
        <f t="shared" ca="1" si="27"/>
        <v>0</v>
      </c>
      <c r="BS11" s="266">
        <f t="shared" ca="1" si="27"/>
        <v>0</v>
      </c>
      <c r="BT11" s="266">
        <f t="shared" ca="1" si="27"/>
        <v>0</v>
      </c>
      <c r="BU11" s="266">
        <f t="shared" ca="1" si="27"/>
        <v>0</v>
      </c>
      <c r="BV11" s="266">
        <f t="shared" ca="1" si="27"/>
        <v>0</v>
      </c>
      <c r="BW11" s="266">
        <f t="shared" ca="1" si="27"/>
        <v>0</v>
      </c>
      <c r="BX11" s="266">
        <f t="shared" ca="1" si="27"/>
        <v>0</v>
      </c>
      <c r="BY11" s="266">
        <f t="shared" ca="1" si="27"/>
        <v>0</v>
      </c>
      <c r="BZ11" s="266">
        <f t="shared" ca="1" si="27"/>
        <v>0</v>
      </c>
      <c r="CA11" s="266">
        <f t="shared" ca="1" si="27"/>
        <v>0</v>
      </c>
      <c r="CF11" s="264">
        <f t="shared" ca="1" si="28"/>
        <v>0</v>
      </c>
      <c r="CG11" s="264">
        <f t="shared" ca="1" si="29"/>
        <v>0</v>
      </c>
      <c r="CH11" s="265">
        <f t="shared" si="30"/>
        <v>0</v>
      </c>
      <c r="CI11" s="265">
        <f t="shared" ca="1" si="31"/>
        <v>0</v>
      </c>
      <c r="CJ11" s="265">
        <f t="shared" ca="1" si="32"/>
        <v>0</v>
      </c>
      <c r="CK11" s="268"/>
      <c r="CL11" s="266">
        <f t="shared" ca="1" si="33"/>
        <v>0</v>
      </c>
      <c r="CM11" s="266">
        <f t="shared" ca="1" si="33"/>
        <v>0</v>
      </c>
      <c r="CN11" s="266">
        <f t="shared" ca="1" si="33"/>
        <v>0</v>
      </c>
      <c r="CO11" s="266">
        <f t="shared" ca="1" si="33"/>
        <v>0</v>
      </c>
      <c r="CP11" s="266">
        <f t="shared" ca="1" si="33"/>
        <v>0</v>
      </c>
      <c r="CQ11" s="266">
        <f t="shared" ca="1" si="33"/>
        <v>0</v>
      </c>
      <c r="CR11" s="266">
        <f t="shared" ca="1" si="33"/>
        <v>0</v>
      </c>
      <c r="CS11" s="266">
        <f t="shared" ca="1" si="33"/>
        <v>0</v>
      </c>
      <c r="CT11" s="266">
        <f t="shared" ca="1" si="33"/>
        <v>0</v>
      </c>
      <c r="CU11" s="266">
        <f t="shared" ca="1" si="33"/>
        <v>0</v>
      </c>
      <c r="CV11" s="266">
        <f t="shared" ca="1" si="34"/>
        <v>0</v>
      </c>
      <c r="CW11" s="266">
        <f t="shared" ca="1" si="34"/>
        <v>0</v>
      </c>
      <c r="CX11" s="266">
        <f t="shared" ca="1" si="34"/>
        <v>0</v>
      </c>
      <c r="CY11" s="266">
        <f t="shared" ca="1" si="34"/>
        <v>0</v>
      </c>
      <c r="CZ11" s="266">
        <f t="shared" ca="1" si="34"/>
        <v>0</v>
      </c>
      <c r="DA11" s="266">
        <f t="shared" ca="1" si="34"/>
        <v>0</v>
      </c>
      <c r="DB11" s="266">
        <f t="shared" ca="1" si="34"/>
        <v>0</v>
      </c>
      <c r="DC11" s="266">
        <f t="shared" ca="1" si="34"/>
        <v>0</v>
      </c>
      <c r="DD11" s="266">
        <f t="shared" ca="1" si="34"/>
        <v>0</v>
      </c>
      <c r="DE11" s="266">
        <f t="shared" ca="1" si="34"/>
        <v>0</v>
      </c>
      <c r="DF11" s="266">
        <f t="shared" ca="1" si="35"/>
        <v>0</v>
      </c>
      <c r="DG11" s="266">
        <f t="shared" ca="1" si="35"/>
        <v>0</v>
      </c>
      <c r="DH11" s="266">
        <f t="shared" ca="1" si="35"/>
        <v>0</v>
      </c>
      <c r="DI11" s="266">
        <f t="shared" ca="1" si="35"/>
        <v>0</v>
      </c>
      <c r="DJ11" s="266">
        <f t="shared" ca="1" si="35"/>
        <v>0</v>
      </c>
      <c r="DK11" s="266">
        <f t="shared" ca="1" si="35"/>
        <v>0</v>
      </c>
      <c r="DL11" s="266">
        <f t="shared" ca="1" si="35"/>
        <v>0</v>
      </c>
      <c r="DM11" s="266">
        <f t="shared" ca="1" si="35"/>
        <v>0</v>
      </c>
      <c r="DN11" s="266">
        <f t="shared" ca="1" si="35"/>
        <v>0</v>
      </c>
      <c r="DO11" s="266">
        <f t="shared" ca="1" si="35"/>
        <v>0</v>
      </c>
      <c r="DP11" s="266">
        <f t="shared" ca="1" si="36"/>
        <v>0</v>
      </c>
      <c r="DQ11" s="266">
        <f t="shared" ca="1" si="36"/>
        <v>0</v>
      </c>
      <c r="DR11" s="266">
        <f t="shared" ca="1" si="36"/>
        <v>0</v>
      </c>
      <c r="DS11" s="266">
        <f t="shared" ca="1" si="36"/>
        <v>0</v>
      </c>
      <c r="DT11" s="266">
        <f t="shared" ca="1" si="36"/>
        <v>0</v>
      </c>
      <c r="DU11" s="266">
        <f t="shared" ca="1" si="36"/>
        <v>0</v>
      </c>
      <c r="DV11" s="266">
        <f t="shared" ca="1" si="36"/>
        <v>0</v>
      </c>
      <c r="DW11" s="266">
        <f t="shared" ca="1" si="36"/>
        <v>0</v>
      </c>
      <c r="DX11" s="266">
        <f t="shared" ca="1" si="36"/>
        <v>0</v>
      </c>
      <c r="DY11" s="266">
        <f t="shared" ca="1" si="36"/>
        <v>0</v>
      </c>
      <c r="DZ11" s="266">
        <f t="shared" ca="1" si="37"/>
        <v>0</v>
      </c>
      <c r="EA11" s="266">
        <f t="shared" ca="1" si="37"/>
        <v>0</v>
      </c>
      <c r="EB11" s="266">
        <f t="shared" ca="1" si="37"/>
        <v>0</v>
      </c>
      <c r="EC11" s="266">
        <f t="shared" ca="1" si="37"/>
        <v>0</v>
      </c>
      <c r="ED11" s="266">
        <f t="shared" ca="1" si="37"/>
        <v>0</v>
      </c>
      <c r="EE11" s="266">
        <f t="shared" ca="1" si="37"/>
        <v>0</v>
      </c>
      <c r="EF11" s="266">
        <f t="shared" ca="1" si="37"/>
        <v>0</v>
      </c>
      <c r="EG11" s="266">
        <f t="shared" ca="1" si="37"/>
        <v>0</v>
      </c>
      <c r="EH11" s="266">
        <f t="shared" ca="1" si="37"/>
        <v>0</v>
      </c>
      <c r="EI11" s="266">
        <f t="shared" ca="1" si="37"/>
        <v>0</v>
      </c>
      <c r="EJ11" s="266">
        <f t="shared" ca="1" si="37"/>
        <v>0</v>
      </c>
      <c r="EK11" s="266">
        <f t="shared" ca="1" si="37"/>
        <v>0</v>
      </c>
      <c r="EL11" s="266">
        <f t="shared" ca="1" si="37"/>
        <v>0</v>
      </c>
      <c r="EM11" s="266">
        <f t="shared" ca="1" si="37"/>
        <v>0</v>
      </c>
      <c r="EO11" s="484">
        <f t="shared" si="42"/>
        <v>1</v>
      </c>
      <c r="EP11" s="64">
        <f t="shared" si="38"/>
        <v>1</v>
      </c>
    </row>
    <row r="12" spans="1:146" s="64" customFormat="1" ht="15" customHeight="1">
      <c r="A12" s="65">
        <v>5</v>
      </c>
      <c r="B12" s="66"/>
      <c r="C12" s="336"/>
      <c r="D12" s="337"/>
      <c r="E12" s="337"/>
      <c r="F12" s="338"/>
      <c r="G12" s="339" t="s">
        <v>320</v>
      </c>
      <c r="H12" s="336"/>
      <c r="I12" s="346"/>
      <c r="J12" s="346"/>
      <c r="K12" s="345"/>
      <c r="L12" s="508"/>
      <c r="M12" s="393">
        <f t="shared" si="18"/>
        <v>0</v>
      </c>
      <c r="N12" s="453" t="str">
        <f t="shared" si="39"/>
        <v/>
      </c>
      <c r="O12" s="439"/>
      <c r="P12" s="439"/>
      <c r="Q12" s="439"/>
      <c r="R12" s="439"/>
      <c r="S12" s="446"/>
      <c r="T12" s="264">
        <f t="shared" ca="1" si="19"/>
        <v>0</v>
      </c>
      <c r="U12" s="264">
        <f t="shared" ca="1" si="20"/>
        <v>0</v>
      </c>
      <c r="V12" s="265">
        <f t="shared" si="21"/>
        <v>0</v>
      </c>
      <c r="W12" s="265">
        <f t="shared" ca="1" si="40"/>
        <v>0</v>
      </c>
      <c r="X12" s="265">
        <f t="shared" ca="1" si="41"/>
        <v>0</v>
      </c>
      <c r="Y12" s="268">
        <f t="shared" si="22"/>
        <v>1900</v>
      </c>
      <c r="Z12" s="266">
        <f t="shared" ca="1" si="23"/>
        <v>0</v>
      </c>
      <c r="AA12" s="266">
        <f t="shared" ca="1" si="23"/>
        <v>0</v>
      </c>
      <c r="AB12" s="266">
        <f t="shared" ca="1" si="23"/>
        <v>0</v>
      </c>
      <c r="AC12" s="266">
        <f t="shared" ca="1" si="23"/>
        <v>0</v>
      </c>
      <c r="AD12" s="266">
        <f t="shared" ca="1" si="23"/>
        <v>0</v>
      </c>
      <c r="AE12" s="266">
        <f t="shared" ca="1" si="23"/>
        <v>0</v>
      </c>
      <c r="AF12" s="266">
        <f t="shared" ca="1" si="23"/>
        <v>0</v>
      </c>
      <c r="AG12" s="266">
        <f t="shared" ca="1" si="23"/>
        <v>0</v>
      </c>
      <c r="AH12" s="266">
        <f t="shared" ca="1" si="23"/>
        <v>0</v>
      </c>
      <c r="AI12" s="266">
        <f t="shared" ca="1" si="23"/>
        <v>0</v>
      </c>
      <c r="AJ12" s="266">
        <f t="shared" ca="1" si="24"/>
        <v>0</v>
      </c>
      <c r="AK12" s="266">
        <f t="shared" ca="1" si="24"/>
        <v>0</v>
      </c>
      <c r="AL12" s="266">
        <f t="shared" ca="1" si="24"/>
        <v>0</v>
      </c>
      <c r="AM12" s="266">
        <f t="shared" ca="1" si="24"/>
        <v>0</v>
      </c>
      <c r="AN12" s="266">
        <f t="shared" ca="1" si="24"/>
        <v>0</v>
      </c>
      <c r="AO12" s="266">
        <f t="shared" ca="1" si="24"/>
        <v>0</v>
      </c>
      <c r="AP12" s="266">
        <f t="shared" ca="1" si="24"/>
        <v>0</v>
      </c>
      <c r="AQ12" s="266">
        <f t="shared" ca="1" si="24"/>
        <v>0</v>
      </c>
      <c r="AR12" s="266">
        <f t="shared" ca="1" si="24"/>
        <v>0</v>
      </c>
      <c r="AS12" s="266">
        <f t="shared" ca="1" si="24"/>
        <v>0</v>
      </c>
      <c r="AT12" s="266">
        <f t="shared" ca="1" si="25"/>
        <v>0</v>
      </c>
      <c r="AU12" s="266">
        <f t="shared" ca="1" si="25"/>
        <v>0</v>
      </c>
      <c r="AV12" s="266">
        <f t="shared" ca="1" si="25"/>
        <v>0</v>
      </c>
      <c r="AW12" s="266">
        <f t="shared" ca="1" si="25"/>
        <v>0</v>
      </c>
      <c r="AX12" s="266">
        <f t="shared" ca="1" si="25"/>
        <v>0</v>
      </c>
      <c r="AY12" s="266">
        <f t="shared" ca="1" si="25"/>
        <v>0</v>
      </c>
      <c r="AZ12" s="266">
        <f t="shared" ca="1" si="25"/>
        <v>0</v>
      </c>
      <c r="BA12" s="266">
        <f t="shared" ca="1" si="25"/>
        <v>0</v>
      </c>
      <c r="BB12" s="266">
        <f t="shared" ca="1" si="25"/>
        <v>0</v>
      </c>
      <c r="BC12" s="266">
        <f t="shared" ca="1" si="25"/>
        <v>0</v>
      </c>
      <c r="BD12" s="266">
        <f t="shared" ca="1" si="26"/>
        <v>0</v>
      </c>
      <c r="BE12" s="266">
        <f t="shared" ca="1" si="26"/>
        <v>0</v>
      </c>
      <c r="BF12" s="266">
        <f t="shared" ca="1" si="26"/>
        <v>0</v>
      </c>
      <c r="BG12" s="266">
        <f t="shared" ca="1" si="26"/>
        <v>0</v>
      </c>
      <c r="BH12" s="266">
        <f t="shared" ca="1" si="26"/>
        <v>0</v>
      </c>
      <c r="BI12" s="266">
        <f t="shared" ca="1" si="26"/>
        <v>0</v>
      </c>
      <c r="BJ12" s="266">
        <f t="shared" ca="1" si="26"/>
        <v>0</v>
      </c>
      <c r="BK12" s="266">
        <f t="shared" ca="1" si="26"/>
        <v>0</v>
      </c>
      <c r="BL12" s="266">
        <f t="shared" ca="1" si="26"/>
        <v>0</v>
      </c>
      <c r="BM12" s="266">
        <f t="shared" ca="1" si="26"/>
        <v>0</v>
      </c>
      <c r="BN12" s="266">
        <f t="shared" ca="1" si="27"/>
        <v>0</v>
      </c>
      <c r="BO12" s="266">
        <f t="shared" ca="1" si="27"/>
        <v>0</v>
      </c>
      <c r="BP12" s="266">
        <f t="shared" ca="1" si="27"/>
        <v>0</v>
      </c>
      <c r="BQ12" s="266">
        <f t="shared" ca="1" si="27"/>
        <v>0</v>
      </c>
      <c r="BR12" s="266">
        <f t="shared" ca="1" si="27"/>
        <v>0</v>
      </c>
      <c r="BS12" s="266">
        <f t="shared" ca="1" si="27"/>
        <v>0</v>
      </c>
      <c r="BT12" s="266">
        <f t="shared" ca="1" si="27"/>
        <v>0</v>
      </c>
      <c r="BU12" s="266">
        <f t="shared" ca="1" si="27"/>
        <v>0</v>
      </c>
      <c r="BV12" s="266">
        <f t="shared" ca="1" si="27"/>
        <v>0</v>
      </c>
      <c r="BW12" s="266">
        <f t="shared" ca="1" si="27"/>
        <v>0</v>
      </c>
      <c r="BX12" s="266">
        <f t="shared" ca="1" si="27"/>
        <v>0</v>
      </c>
      <c r="BY12" s="266">
        <f t="shared" ca="1" si="27"/>
        <v>0</v>
      </c>
      <c r="BZ12" s="266">
        <f t="shared" ca="1" si="27"/>
        <v>0</v>
      </c>
      <c r="CA12" s="266">
        <f t="shared" ca="1" si="27"/>
        <v>0</v>
      </c>
      <c r="CF12" s="264">
        <f t="shared" ca="1" si="28"/>
        <v>0</v>
      </c>
      <c r="CG12" s="264">
        <f t="shared" ca="1" si="29"/>
        <v>0</v>
      </c>
      <c r="CH12" s="265">
        <f t="shared" si="30"/>
        <v>0</v>
      </c>
      <c r="CI12" s="265">
        <f t="shared" ca="1" si="31"/>
        <v>0</v>
      </c>
      <c r="CJ12" s="265">
        <f t="shared" ca="1" si="32"/>
        <v>0</v>
      </c>
      <c r="CK12" s="268"/>
      <c r="CL12" s="266">
        <f t="shared" ca="1" si="33"/>
        <v>0</v>
      </c>
      <c r="CM12" s="266">
        <f t="shared" ca="1" si="33"/>
        <v>0</v>
      </c>
      <c r="CN12" s="266">
        <f t="shared" ca="1" si="33"/>
        <v>0</v>
      </c>
      <c r="CO12" s="266">
        <f t="shared" ca="1" si="33"/>
        <v>0</v>
      </c>
      <c r="CP12" s="266">
        <f t="shared" ca="1" si="33"/>
        <v>0</v>
      </c>
      <c r="CQ12" s="266">
        <f t="shared" ca="1" si="33"/>
        <v>0</v>
      </c>
      <c r="CR12" s="266">
        <f t="shared" ca="1" si="33"/>
        <v>0</v>
      </c>
      <c r="CS12" s="266">
        <f t="shared" ca="1" si="33"/>
        <v>0</v>
      </c>
      <c r="CT12" s="266">
        <f t="shared" ca="1" si="33"/>
        <v>0</v>
      </c>
      <c r="CU12" s="266">
        <f t="shared" ca="1" si="33"/>
        <v>0</v>
      </c>
      <c r="CV12" s="266">
        <f t="shared" ca="1" si="34"/>
        <v>0</v>
      </c>
      <c r="CW12" s="266">
        <f t="shared" ca="1" si="34"/>
        <v>0</v>
      </c>
      <c r="CX12" s="266">
        <f t="shared" ca="1" si="34"/>
        <v>0</v>
      </c>
      <c r="CY12" s="266">
        <f t="shared" ca="1" si="34"/>
        <v>0</v>
      </c>
      <c r="CZ12" s="266">
        <f t="shared" ca="1" si="34"/>
        <v>0</v>
      </c>
      <c r="DA12" s="266">
        <f t="shared" ca="1" si="34"/>
        <v>0</v>
      </c>
      <c r="DB12" s="266">
        <f t="shared" ca="1" si="34"/>
        <v>0</v>
      </c>
      <c r="DC12" s="266">
        <f t="shared" ca="1" si="34"/>
        <v>0</v>
      </c>
      <c r="DD12" s="266">
        <f t="shared" ca="1" si="34"/>
        <v>0</v>
      </c>
      <c r="DE12" s="266">
        <f t="shared" ca="1" si="34"/>
        <v>0</v>
      </c>
      <c r="DF12" s="266">
        <f t="shared" ca="1" si="35"/>
        <v>0</v>
      </c>
      <c r="DG12" s="266">
        <f t="shared" ca="1" si="35"/>
        <v>0</v>
      </c>
      <c r="DH12" s="266">
        <f t="shared" ca="1" si="35"/>
        <v>0</v>
      </c>
      <c r="DI12" s="266">
        <f t="shared" ca="1" si="35"/>
        <v>0</v>
      </c>
      <c r="DJ12" s="266">
        <f t="shared" ca="1" si="35"/>
        <v>0</v>
      </c>
      <c r="DK12" s="266">
        <f t="shared" ca="1" si="35"/>
        <v>0</v>
      </c>
      <c r="DL12" s="266">
        <f t="shared" ca="1" si="35"/>
        <v>0</v>
      </c>
      <c r="DM12" s="266">
        <f t="shared" ca="1" si="35"/>
        <v>0</v>
      </c>
      <c r="DN12" s="266">
        <f t="shared" ca="1" si="35"/>
        <v>0</v>
      </c>
      <c r="DO12" s="266">
        <f t="shared" ca="1" si="35"/>
        <v>0</v>
      </c>
      <c r="DP12" s="266">
        <f t="shared" ca="1" si="36"/>
        <v>0</v>
      </c>
      <c r="DQ12" s="266">
        <f t="shared" ca="1" si="36"/>
        <v>0</v>
      </c>
      <c r="DR12" s="266">
        <f t="shared" ca="1" si="36"/>
        <v>0</v>
      </c>
      <c r="DS12" s="266">
        <f t="shared" ca="1" si="36"/>
        <v>0</v>
      </c>
      <c r="DT12" s="266">
        <f t="shared" ca="1" si="36"/>
        <v>0</v>
      </c>
      <c r="DU12" s="266">
        <f t="shared" ca="1" si="36"/>
        <v>0</v>
      </c>
      <c r="DV12" s="266">
        <f t="shared" ca="1" si="36"/>
        <v>0</v>
      </c>
      <c r="DW12" s="266">
        <f t="shared" ca="1" si="36"/>
        <v>0</v>
      </c>
      <c r="DX12" s="266">
        <f t="shared" ca="1" si="36"/>
        <v>0</v>
      </c>
      <c r="DY12" s="266">
        <f t="shared" ca="1" si="36"/>
        <v>0</v>
      </c>
      <c r="DZ12" s="266">
        <f t="shared" ca="1" si="37"/>
        <v>0</v>
      </c>
      <c r="EA12" s="266">
        <f t="shared" ca="1" si="37"/>
        <v>0</v>
      </c>
      <c r="EB12" s="266">
        <f t="shared" ca="1" si="37"/>
        <v>0</v>
      </c>
      <c r="EC12" s="266">
        <f t="shared" ca="1" si="37"/>
        <v>0</v>
      </c>
      <c r="ED12" s="266">
        <f t="shared" ca="1" si="37"/>
        <v>0</v>
      </c>
      <c r="EE12" s="266">
        <f t="shared" ca="1" si="37"/>
        <v>0</v>
      </c>
      <c r="EF12" s="266">
        <f t="shared" ca="1" si="37"/>
        <v>0</v>
      </c>
      <c r="EG12" s="266">
        <f t="shared" ca="1" si="37"/>
        <v>0</v>
      </c>
      <c r="EH12" s="266">
        <f t="shared" ca="1" si="37"/>
        <v>0</v>
      </c>
      <c r="EI12" s="266">
        <f t="shared" ca="1" si="37"/>
        <v>0</v>
      </c>
      <c r="EJ12" s="266">
        <f t="shared" ca="1" si="37"/>
        <v>0</v>
      </c>
      <c r="EK12" s="266">
        <f t="shared" ca="1" si="37"/>
        <v>0</v>
      </c>
      <c r="EL12" s="266">
        <f t="shared" ca="1" si="37"/>
        <v>0</v>
      </c>
      <c r="EM12" s="266">
        <f t="shared" ca="1" si="37"/>
        <v>0</v>
      </c>
      <c r="EO12" s="484">
        <f t="shared" si="42"/>
        <v>1</v>
      </c>
      <c r="EP12" s="64">
        <f t="shared" si="38"/>
        <v>1</v>
      </c>
    </row>
    <row r="13" spans="1:146" s="64" customFormat="1" ht="15" customHeight="1">
      <c r="A13" s="65">
        <v>6</v>
      </c>
      <c r="B13" s="66"/>
      <c r="C13" s="336"/>
      <c r="D13" s="337"/>
      <c r="E13" s="337"/>
      <c r="F13" s="338"/>
      <c r="G13" s="339" t="s">
        <v>320</v>
      </c>
      <c r="H13" s="336"/>
      <c r="I13" s="346"/>
      <c r="J13" s="346"/>
      <c r="K13" s="345"/>
      <c r="L13" s="508"/>
      <c r="M13" s="393">
        <f t="shared" si="18"/>
        <v>0</v>
      </c>
      <c r="N13" s="453" t="str">
        <f t="shared" si="39"/>
        <v/>
      </c>
      <c r="O13" s="439"/>
      <c r="P13" s="439"/>
      <c r="Q13" s="439"/>
      <c r="R13" s="439"/>
      <c r="S13" s="446"/>
      <c r="T13" s="264">
        <f t="shared" ca="1" si="19"/>
        <v>0</v>
      </c>
      <c r="U13" s="264">
        <f t="shared" ca="1" si="20"/>
        <v>0</v>
      </c>
      <c r="V13" s="265">
        <f t="shared" si="21"/>
        <v>0</v>
      </c>
      <c r="W13" s="265">
        <f t="shared" ca="1" si="40"/>
        <v>0</v>
      </c>
      <c r="X13" s="265">
        <f t="shared" ca="1" si="41"/>
        <v>0</v>
      </c>
      <c r="Y13" s="268">
        <f t="shared" si="22"/>
        <v>1900</v>
      </c>
      <c r="Z13" s="266">
        <f t="shared" ca="1" si="23"/>
        <v>0</v>
      </c>
      <c r="AA13" s="266">
        <f t="shared" ca="1" si="23"/>
        <v>0</v>
      </c>
      <c r="AB13" s="266">
        <f t="shared" ca="1" si="23"/>
        <v>0</v>
      </c>
      <c r="AC13" s="266">
        <f t="shared" ca="1" si="23"/>
        <v>0</v>
      </c>
      <c r="AD13" s="266">
        <f t="shared" ca="1" si="23"/>
        <v>0</v>
      </c>
      <c r="AE13" s="266">
        <f t="shared" ca="1" si="23"/>
        <v>0</v>
      </c>
      <c r="AF13" s="266">
        <f t="shared" ca="1" si="23"/>
        <v>0</v>
      </c>
      <c r="AG13" s="266">
        <f t="shared" ca="1" si="23"/>
        <v>0</v>
      </c>
      <c r="AH13" s="266">
        <f t="shared" ca="1" si="23"/>
        <v>0</v>
      </c>
      <c r="AI13" s="266">
        <f t="shared" ca="1" si="23"/>
        <v>0</v>
      </c>
      <c r="AJ13" s="266">
        <f t="shared" ca="1" si="24"/>
        <v>0</v>
      </c>
      <c r="AK13" s="266">
        <f t="shared" ca="1" si="24"/>
        <v>0</v>
      </c>
      <c r="AL13" s="266">
        <f t="shared" ca="1" si="24"/>
        <v>0</v>
      </c>
      <c r="AM13" s="266">
        <f t="shared" ca="1" si="24"/>
        <v>0</v>
      </c>
      <c r="AN13" s="266">
        <f t="shared" ca="1" si="24"/>
        <v>0</v>
      </c>
      <c r="AO13" s="266">
        <f t="shared" ca="1" si="24"/>
        <v>0</v>
      </c>
      <c r="AP13" s="266">
        <f t="shared" ca="1" si="24"/>
        <v>0</v>
      </c>
      <c r="AQ13" s="266">
        <f t="shared" ca="1" si="24"/>
        <v>0</v>
      </c>
      <c r="AR13" s="266">
        <f t="shared" ca="1" si="24"/>
        <v>0</v>
      </c>
      <c r="AS13" s="266">
        <f t="shared" ca="1" si="24"/>
        <v>0</v>
      </c>
      <c r="AT13" s="266">
        <f t="shared" ca="1" si="25"/>
        <v>0</v>
      </c>
      <c r="AU13" s="266">
        <f t="shared" ca="1" si="25"/>
        <v>0</v>
      </c>
      <c r="AV13" s="266">
        <f t="shared" ca="1" si="25"/>
        <v>0</v>
      </c>
      <c r="AW13" s="266">
        <f t="shared" ca="1" si="25"/>
        <v>0</v>
      </c>
      <c r="AX13" s="266">
        <f t="shared" ca="1" si="25"/>
        <v>0</v>
      </c>
      <c r="AY13" s="266">
        <f t="shared" ca="1" si="25"/>
        <v>0</v>
      </c>
      <c r="AZ13" s="266">
        <f t="shared" ca="1" si="25"/>
        <v>0</v>
      </c>
      <c r="BA13" s="266">
        <f t="shared" ca="1" si="25"/>
        <v>0</v>
      </c>
      <c r="BB13" s="266">
        <f t="shared" ca="1" si="25"/>
        <v>0</v>
      </c>
      <c r="BC13" s="266">
        <f t="shared" ca="1" si="25"/>
        <v>0</v>
      </c>
      <c r="BD13" s="266">
        <f t="shared" ca="1" si="26"/>
        <v>0</v>
      </c>
      <c r="BE13" s="266">
        <f t="shared" ca="1" si="26"/>
        <v>0</v>
      </c>
      <c r="BF13" s="266">
        <f t="shared" ca="1" si="26"/>
        <v>0</v>
      </c>
      <c r="BG13" s="266">
        <f t="shared" ca="1" si="26"/>
        <v>0</v>
      </c>
      <c r="BH13" s="266">
        <f t="shared" ca="1" si="26"/>
        <v>0</v>
      </c>
      <c r="BI13" s="266">
        <f t="shared" ca="1" si="26"/>
        <v>0</v>
      </c>
      <c r="BJ13" s="266">
        <f t="shared" ca="1" si="26"/>
        <v>0</v>
      </c>
      <c r="BK13" s="266">
        <f t="shared" ca="1" si="26"/>
        <v>0</v>
      </c>
      <c r="BL13" s="266">
        <f t="shared" ca="1" si="26"/>
        <v>0</v>
      </c>
      <c r="BM13" s="266">
        <f t="shared" ca="1" si="26"/>
        <v>0</v>
      </c>
      <c r="BN13" s="266">
        <f t="shared" ca="1" si="27"/>
        <v>0</v>
      </c>
      <c r="BO13" s="266">
        <f t="shared" ca="1" si="27"/>
        <v>0</v>
      </c>
      <c r="BP13" s="266">
        <f t="shared" ca="1" si="27"/>
        <v>0</v>
      </c>
      <c r="BQ13" s="266">
        <f t="shared" ca="1" si="27"/>
        <v>0</v>
      </c>
      <c r="BR13" s="266">
        <f t="shared" ca="1" si="27"/>
        <v>0</v>
      </c>
      <c r="BS13" s="266">
        <f t="shared" ca="1" si="27"/>
        <v>0</v>
      </c>
      <c r="BT13" s="266">
        <f t="shared" ca="1" si="27"/>
        <v>0</v>
      </c>
      <c r="BU13" s="266">
        <f t="shared" ca="1" si="27"/>
        <v>0</v>
      </c>
      <c r="BV13" s="266">
        <f t="shared" ca="1" si="27"/>
        <v>0</v>
      </c>
      <c r="BW13" s="266">
        <f t="shared" ca="1" si="27"/>
        <v>0</v>
      </c>
      <c r="BX13" s="266">
        <f t="shared" ca="1" si="27"/>
        <v>0</v>
      </c>
      <c r="BY13" s="266">
        <f t="shared" ca="1" si="27"/>
        <v>0</v>
      </c>
      <c r="BZ13" s="266">
        <f t="shared" ca="1" si="27"/>
        <v>0</v>
      </c>
      <c r="CA13" s="266">
        <f t="shared" ca="1" si="27"/>
        <v>0</v>
      </c>
      <c r="CF13" s="264">
        <f t="shared" ca="1" si="28"/>
        <v>0</v>
      </c>
      <c r="CG13" s="264">
        <f t="shared" ca="1" si="29"/>
        <v>0</v>
      </c>
      <c r="CH13" s="265">
        <f t="shared" si="30"/>
        <v>0</v>
      </c>
      <c r="CI13" s="265">
        <f t="shared" ca="1" si="31"/>
        <v>0</v>
      </c>
      <c r="CJ13" s="265">
        <f t="shared" ca="1" si="32"/>
        <v>0</v>
      </c>
      <c r="CK13" s="268"/>
      <c r="CL13" s="266">
        <f t="shared" ca="1" si="33"/>
        <v>0</v>
      </c>
      <c r="CM13" s="266">
        <f t="shared" ca="1" si="33"/>
        <v>0</v>
      </c>
      <c r="CN13" s="266">
        <f t="shared" ca="1" si="33"/>
        <v>0</v>
      </c>
      <c r="CO13" s="266">
        <f t="shared" ca="1" si="33"/>
        <v>0</v>
      </c>
      <c r="CP13" s="266">
        <f t="shared" ca="1" si="33"/>
        <v>0</v>
      </c>
      <c r="CQ13" s="266">
        <f t="shared" ca="1" si="33"/>
        <v>0</v>
      </c>
      <c r="CR13" s="266">
        <f t="shared" ca="1" si="33"/>
        <v>0</v>
      </c>
      <c r="CS13" s="266">
        <f t="shared" ca="1" si="33"/>
        <v>0</v>
      </c>
      <c r="CT13" s="266">
        <f t="shared" ca="1" si="33"/>
        <v>0</v>
      </c>
      <c r="CU13" s="266">
        <f t="shared" ca="1" si="33"/>
        <v>0</v>
      </c>
      <c r="CV13" s="266">
        <f t="shared" ca="1" si="34"/>
        <v>0</v>
      </c>
      <c r="CW13" s="266">
        <f t="shared" ca="1" si="34"/>
        <v>0</v>
      </c>
      <c r="CX13" s="266">
        <f t="shared" ca="1" si="34"/>
        <v>0</v>
      </c>
      <c r="CY13" s="266">
        <f t="shared" ca="1" si="34"/>
        <v>0</v>
      </c>
      <c r="CZ13" s="266">
        <f t="shared" ca="1" si="34"/>
        <v>0</v>
      </c>
      <c r="DA13" s="266">
        <f t="shared" ca="1" si="34"/>
        <v>0</v>
      </c>
      <c r="DB13" s="266">
        <f t="shared" ca="1" si="34"/>
        <v>0</v>
      </c>
      <c r="DC13" s="266">
        <f t="shared" ca="1" si="34"/>
        <v>0</v>
      </c>
      <c r="DD13" s="266">
        <f t="shared" ca="1" si="34"/>
        <v>0</v>
      </c>
      <c r="DE13" s="266">
        <f t="shared" ca="1" si="34"/>
        <v>0</v>
      </c>
      <c r="DF13" s="266">
        <f t="shared" ca="1" si="35"/>
        <v>0</v>
      </c>
      <c r="DG13" s="266">
        <f t="shared" ca="1" si="35"/>
        <v>0</v>
      </c>
      <c r="DH13" s="266">
        <f t="shared" ca="1" si="35"/>
        <v>0</v>
      </c>
      <c r="DI13" s="266">
        <f t="shared" ca="1" si="35"/>
        <v>0</v>
      </c>
      <c r="DJ13" s="266">
        <f t="shared" ca="1" si="35"/>
        <v>0</v>
      </c>
      <c r="DK13" s="266">
        <f t="shared" ca="1" si="35"/>
        <v>0</v>
      </c>
      <c r="DL13" s="266">
        <f t="shared" ca="1" si="35"/>
        <v>0</v>
      </c>
      <c r="DM13" s="266">
        <f t="shared" ca="1" si="35"/>
        <v>0</v>
      </c>
      <c r="DN13" s="266">
        <f t="shared" ca="1" si="35"/>
        <v>0</v>
      </c>
      <c r="DO13" s="266">
        <f t="shared" ca="1" si="35"/>
        <v>0</v>
      </c>
      <c r="DP13" s="266">
        <f t="shared" ca="1" si="36"/>
        <v>0</v>
      </c>
      <c r="DQ13" s="266">
        <f t="shared" ca="1" si="36"/>
        <v>0</v>
      </c>
      <c r="DR13" s="266">
        <f t="shared" ca="1" si="36"/>
        <v>0</v>
      </c>
      <c r="DS13" s="266">
        <f t="shared" ca="1" si="36"/>
        <v>0</v>
      </c>
      <c r="DT13" s="266">
        <f t="shared" ca="1" si="36"/>
        <v>0</v>
      </c>
      <c r="DU13" s="266">
        <f t="shared" ca="1" si="36"/>
        <v>0</v>
      </c>
      <c r="DV13" s="266">
        <f t="shared" ca="1" si="36"/>
        <v>0</v>
      </c>
      <c r="DW13" s="266">
        <f t="shared" ca="1" si="36"/>
        <v>0</v>
      </c>
      <c r="DX13" s="266">
        <f t="shared" ca="1" si="36"/>
        <v>0</v>
      </c>
      <c r="DY13" s="266">
        <f t="shared" ca="1" si="36"/>
        <v>0</v>
      </c>
      <c r="DZ13" s="266">
        <f t="shared" ca="1" si="37"/>
        <v>0</v>
      </c>
      <c r="EA13" s="266">
        <f t="shared" ca="1" si="37"/>
        <v>0</v>
      </c>
      <c r="EB13" s="266">
        <f t="shared" ca="1" si="37"/>
        <v>0</v>
      </c>
      <c r="EC13" s="266">
        <f t="shared" ca="1" si="37"/>
        <v>0</v>
      </c>
      <c r="ED13" s="266">
        <f t="shared" ca="1" si="37"/>
        <v>0</v>
      </c>
      <c r="EE13" s="266">
        <f t="shared" ca="1" si="37"/>
        <v>0</v>
      </c>
      <c r="EF13" s="266">
        <f t="shared" ca="1" si="37"/>
        <v>0</v>
      </c>
      <c r="EG13" s="266">
        <f t="shared" ca="1" si="37"/>
        <v>0</v>
      </c>
      <c r="EH13" s="266">
        <f t="shared" ca="1" si="37"/>
        <v>0</v>
      </c>
      <c r="EI13" s="266">
        <f t="shared" ca="1" si="37"/>
        <v>0</v>
      </c>
      <c r="EJ13" s="266">
        <f t="shared" ca="1" si="37"/>
        <v>0</v>
      </c>
      <c r="EK13" s="266">
        <f t="shared" ca="1" si="37"/>
        <v>0</v>
      </c>
      <c r="EL13" s="266">
        <f t="shared" ca="1" si="37"/>
        <v>0</v>
      </c>
      <c r="EM13" s="266">
        <f t="shared" ca="1" si="37"/>
        <v>0</v>
      </c>
      <c r="EO13" s="484">
        <f t="shared" si="42"/>
        <v>1</v>
      </c>
      <c r="EP13" s="64">
        <f t="shared" si="38"/>
        <v>1</v>
      </c>
    </row>
    <row r="14" spans="1:146" s="64" customFormat="1" ht="15" customHeight="1">
      <c r="A14" s="65">
        <v>7</v>
      </c>
      <c r="B14" s="66"/>
      <c r="C14" s="336"/>
      <c r="D14" s="337"/>
      <c r="E14" s="337"/>
      <c r="F14" s="338"/>
      <c r="G14" s="339" t="s">
        <v>320</v>
      </c>
      <c r="H14" s="336"/>
      <c r="I14" s="346"/>
      <c r="J14" s="346"/>
      <c r="K14" s="345"/>
      <c r="L14" s="508"/>
      <c r="M14" s="393">
        <f t="shared" si="18"/>
        <v>0</v>
      </c>
      <c r="N14" s="453" t="str">
        <f t="shared" si="39"/>
        <v/>
      </c>
      <c r="O14" s="439"/>
      <c r="P14" s="439"/>
      <c r="Q14" s="439"/>
      <c r="R14" s="439"/>
      <c r="S14" s="446"/>
      <c r="T14" s="264">
        <f t="shared" ca="1" si="19"/>
        <v>0</v>
      </c>
      <c r="U14" s="264">
        <f t="shared" ca="1" si="20"/>
        <v>0</v>
      </c>
      <c r="V14" s="265">
        <f t="shared" si="21"/>
        <v>0</v>
      </c>
      <c r="W14" s="265">
        <f t="shared" ca="1" si="40"/>
        <v>0</v>
      </c>
      <c r="X14" s="265">
        <f t="shared" ca="1" si="41"/>
        <v>0</v>
      </c>
      <c r="Y14" s="268">
        <f t="shared" si="22"/>
        <v>1900</v>
      </c>
      <c r="Z14" s="266">
        <f t="shared" ca="1" si="23"/>
        <v>0</v>
      </c>
      <c r="AA14" s="266">
        <f t="shared" ca="1" si="23"/>
        <v>0</v>
      </c>
      <c r="AB14" s="266">
        <f t="shared" ca="1" si="23"/>
        <v>0</v>
      </c>
      <c r="AC14" s="266">
        <f t="shared" ca="1" si="23"/>
        <v>0</v>
      </c>
      <c r="AD14" s="266">
        <f t="shared" ca="1" si="23"/>
        <v>0</v>
      </c>
      <c r="AE14" s="266">
        <f t="shared" ca="1" si="23"/>
        <v>0</v>
      </c>
      <c r="AF14" s="266">
        <f t="shared" ca="1" si="23"/>
        <v>0</v>
      </c>
      <c r="AG14" s="266">
        <f t="shared" ca="1" si="23"/>
        <v>0</v>
      </c>
      <c r="AH14" s="266">
        <f t="shared" ca="1" si="23"/>
        <v>0</v>
      </c>
      <c r="AI14" s="266">
        <f t="shared" ca="1" si="23"/>
        <v>0</v>
      </c>
      <c r="AJ14" s="266">
        <f t="shared" ca="1" si="24"/>
        <v>0</v>
      </c>
      <c r="AK14" s="266">
        <f t="shared" ca="1" si="24"/>
        <v>0</v>
      </c>
      <c r="AL14" s="266">
        <f t="shared" ca="1" si="24"/>
        <v>0</v>
      </c>
      <c r="AM14" s="266">
        <f t="shared" ca="1" si="24"/>
        <v>0</v>
      </c>
      <c r="AN14" s="266">
        <f t="shared" ca="1" si="24"/>
        <v>0</v>
      </c>
      <c r="AO14" s="266">
        <f t="shared" ca="1" si="24"/>
        <v>0</v>
      </c>
      <c r="AP14" s="266">
        <f t="shared" ca="1" si="24"/>
        <v>0</v>
      </c>
      <c r="AQ14" s="266">
        <f t="shared" ca="1" si="24"/>
        <v>0</v>
      </c>
      <c r="AR14" s="266">
        <f t="shared" ca="1" si="24"/>
        <v>0</v>
      </c>
      <c r="AS14" s="266">
        <f t="shared" ca="1" si="24"/>
        <v>0</v>
      </c>
      <c r="AT14" s="266">
        <f t="shared" ca="1" si="25"/>
        <v>0</v>
      </c>
      <c r="AU14" s="266">
        <f t="shared" ca="1" si="25"/>
        <v>0</v>
      </c>
      <c r="AV14" s="266">
        <f t="shared" ca="1" si="25"/>
        <v>0</v>
      </c>
      <c r="AW14" s="266">
        <f t="shared" ca="1" si="25"/>
        <v>0</v>
      </c>
      <c r="AX14" s="266">
        <f t="shared" ca="1" si="25"/>
        <v>0</v>
      </c>
      <c r="AY14" s="266">
        <f t="shared" ca="1" si="25"/>
        <v>0</v>
      </c>
      <c r="AZ14" s="266">
        <f t="shared" ca="1" si="25"/>
        <v>0</v>
      </c>
      <c r="BA14" s="266">
        <f t="shared" ca="1" si="25"/>
        <v>0</v>
      </c>
      <c r="BB14" s="266">
        <f t="shared" ca="1" si="25"/>
        <v>0</v>
      </c>
      <c r="BC14" s="266">
        <f t="shared" ca="1" si="25"/>
        <v>0</v>
      </c>
      <c r="BD14" s="266">
        <f t="shared" ca="1" si="26"/>
        <v>0</v>
      </c>
      <c r="BE14" s="266">
        <f t="shared" ca="1" si="26"/>
        <v>0</v>
      </c>
      <c r="BF14" s="266">
        <f t="shared" ca="1" si="26"/>
        <v>0</v>
      </c>
      <c r="BG14" s="266">
        <f t="shared" ca="1" si="26"/>
        <v>0</v>
      </c>
      <c r="BH14" s="266">
        <f t="shared" ca="1" si="26"/>
        <v>0</v>
      </c>
      <c r="BI14" s="266">
        <f t="shared" ca="1" si="26"/>
        <v>0</v>
      </c>
      <c r="BJ14" s="266">
        <f t="shared" ca="1" si="26"/>
        <v>0</v>
      </c>
      <c r="BK14" s="266">
        <f t="shared" ca="1" si="26"/>
        <v>0</v>
      </c>
      <c r="BL14" s="266">
        <f t="shared" ca="1" si="26"/>
        <v>0</v>
      </c>
      <c r="BM14" s="266">
        <f t="shared" ca="1" si="26"/>
        <v>0</v>
      </c>
      <c r="BN14" s="266">
        <f t="shared" ca="1" si="27"/>
        <v>0</v>
      </c>
      <c r="BO14" s="266">
        <f t="shared" ca="1" si="27"/>
        <v>0</v>
      </c>
      <c r="BP14" s="266">
        <f t="shared" ca="1" si="27"/>
        <v>0</v>
      </c>
      <c r="BQ14" s="266">
        <f t="shared" ca="1" si="27"/>
        <v>0</v>
      </c>
      <c r="BR14" s="266">
        <f t="shared" ca="1" si="27"/>
        <v>0</v>
      </c>
      <c r="BS14" s="266">
        <f t="shared" ca="1" si="27"/>
        <v>0</v>
      </c>
      <c r="BT14" s="266">
        <f t="shared" ca="1" si="27"/>
        <v>0</v>
      </c>
      <c r="BU14" s="266">
        <f t="shared" ca="1" si="27"/>
        <v>0</v>
      </c>
      <c r="BV14" s="266">
        <f t="shared" ca="1" si="27"/>
        <v>0</v>
      </c>
      <c r="BW14" s="266">
        <f t="shared" ca="1" si="27"/>
        <v>0</v>
      </c>
      <c r="BX14" s="266">
        <f t="shared" ca="1" si="27"/>
        <v>0</v>
      </c>
      <c r="BY14" s="266">
        <f t="shared" ca="1" si="27"/>
        <v>0</v>
      </c>
      <c r="BZ14" s="266">
        <f t="shared" ca="1" si="27"/>
        <v>0</v>
      </c>
      <c r="CA14" s="266">
        <f t="shared" ca="1" si="27"/>
        <v>0</v>
      </c>
      <c r="CF14" s="264">
        <f t="shared" ca="1" si="28"/>
        <v>0</v>
      </c>
      <c r="CG14" s="264">
        <f t="shared" ca="1" si="29"/>
        <v>0</v>
      </c>
      <c r="CH14" s="265">
        <f t="shared" si="30"/>
        <v>0</v>
      </c>
      <c r="CI14" s="265">
        <f t="shared" ca="1" si="31"/>
        <v>0</v>
      </c>
      <c r="CJ14" s="265">
        <f t="shared" ca="1" si="32"/>
        <v>0</v>
      </c>
      <c r="CK14" s="268"/>
      <c r="CL14" s="266">
        <f t="shared" ca="1" si="33"/>
        <v>0</v>
      </c>
      <c r="CM14" s="266">
        <f t="shared" ca="1" si="33"/>
        <v>0</v>
      </c>
      <c r="CN14" s="266">
        <f t="shared" ca="1" si="33"/>
        <v>0</v>
      </c>
      <c r="CO14" s="266">
        <f t="shared" ca="1" si="33"/>
        <v>0</v>
      </c>
      <c r="CP14" s="266">
        <f t="shared" ca="1" si="33"/>
        <v>0</v>
      </c>
      <c r="CQ14" s="266">
        <f t="shared" ca="1" si="33"/>
        <v>0</v>
      </c>
      <c r="CR14" s="266">
        <f t="shared" ca="1" si="33"/>
        <v>0</v>
      </c>
      <c r="CS14" s="266">
        <f t="shared" ca="1" si="33"/>
        <v>0</v>
      </c>
      <c r="CT14" s="266">
        <f t="shared" ca="1" si="33"/>
        <v>0</v>
      </c>
      <c r="CU14" s="266">
        <f t="shared" ca="1" si="33"/>
        <v>0</v>
      </c>
      <c r="CV14" s="266">
        <f t="shared" ca="1" si="34"/>
        <v>0</v>
      </c>
      <c r="CW14" s="266">
        <f t="shared" ca="1" si="34"/>
        <v>0</v>
      </c>
      <c r="CX14" s="266">
        <f t="shared" ca="1" si="34"/>
        <v>0</v>
      </c>
      <c r="CY14" s="266">
        <f t="shared" ca="1" si="34"/>
        <v>0</v>
      </c>
      <c r="CZ14" s="266">
        <f t="shared" ca="1" si="34"/>
        <v>0</v>
      </c>
      <c r="DA14" s="266">
        <f t="shared" ca="1" si="34"/>
        <v>0</v>
      </c>
      <c r="DB14" s="266">
        <f t="shared" ca="1" si="34"/>
        <v>0</v>
      </c>
      <c r="DC14" s="266">
        <f t="shared" ca="1" si="34"/>
        <v>0</v>
      </c>
      <c r="DD14" s="266">
        <f t="shared" ca="1" si="34"/>
        <v>0</v>
      </c>
      <c r="DE14" s="266">
        <f t="shared" ca="1" si="34"/>
        <v>0</v>
      </c>
      <c r="DF14" s="266">
        <f t="shared" ca="1" si="35"/>
        <v>0</v>
      </c>
      <c r="DG14" s="266">
        <f t="shared" ca="1" si="35"/>
        <v>0</v>
      </c>
      <c r="DH14" s="266">
        <f t="shared" ca="1" si="35"/>
        <v>0</v>
      </c>
      <c r="DI14" s="266">
        <f t="shared" ca="1" si="35"/>
        <v>0</v>
      </c>
      <c r="DJ14" s="266">
        <f t="shared" ca="1" si="35"/>
        <v>0</v>
      </c>
      <c r="DK14" s="266">
        <f t="shared" ca="1" si="35"/>
        <v>0</v>
      </c>
      <c r="DL14" s="266">
        <f t="shared" ca="1" si="35"/>
        <v>0</v>
      </c>
      <c r="DM14" s="266">
        <f t="shared" ca="1" si="35"/>
        <v>0</v>
      </c>
      <c r="DN14" s="266">
        <f t="shared" ca="1" si="35"/>
        <v>0</v>
      </c>
      <c r="DO14" s="266">
        <f t="shared" ca="1" si="35"/>
        <v>0</v>
      </c>
      <c r="DP14" s="266">
        <f t="shared" ca="1" si="36"/>
        <v>0</v>
      </c>
      <c r="DQ14" s="266">
        <f t="shared" ca="1" si="36"/>
        <v>0</v>
      </c>
      <c r="DR14" s="266">
        <f t="shared" ca="1" si="36"/>
        <v>0</v>
      </c>
      <c r="DS14" s="266">
        <f t="shared" ca="1" si="36"/>
        <v>0</v>
      </c>
      <c r="DT14" s="266">
        <f t="shared" ca="1" si="36"/>
        <v>0</v>
      </c>
      <c r="DU14" s="266">
        <f t="shared" ca="1" si="36"/>
        <v>0</v>
      </c>
      <c r="DV14" s="266">
        <f t="shared" ca="1" si="36"/>
        <v>0</v>
      </c>
      <c r="DW14" s="266">
        <f t="shared" ca="1" si="36"/>
        <v>0</v>
      </c>
      <c r="DX14" s="266">
        <f t="shared" ca="1" si="36"/>
        <v>0</v>
      </c>
      <c r="DY14" s="266">
        <f t="shared" ca="1" si="36"/>
        <v>0</v>
      </c>
      <c r="DZ14" s="266">
        <f t="shared" ca="1" si="37"/>
        <v>0</v>
      </c>
      <c r="EA14" s="266">
        <f t="shared" ca="1" si="37"/>
        <v>0</v>
      </c>
      <c r="EB14" s="266">
        <f t="shared" ca="1" si="37"/>
        <v>0</v>
      </c>
      <c r="EC14" s="266">
        <f t="shared" ca="1" si="37"/>
        <v>0</v>
      </c>
      <c r="ED14" s="266">
        <f t="shared" ca="1" si="37"/>
        <v>0</v>
      </c>
      <c r="EE14" s="266">
        <f t="shared" ca="1" si="37"/>
        <v>0</v>
      </c>
      <c r="EF14" s="266">
        <f t="shared" ca="1" si="37"/>
        <v>0</v>
      </c>
      <c r="EG14" s="266">
        <f t="shared" ca="1" si="37"/>
        <v>0</v>
      </c>
      <c r="EH14" s="266">
        <f t="shared" ca="1" si="37"/>
        <v>0</v>
      </c>
      <c r="EI14" s="266">
        <f t="shared" ca="1" si="37"/>
        <v>0</v>
      </c>
      <c r="EJ14" s="266">
        <f t="shared" ca="1" si="37"/>
        <v>0</v>
      </c>
      <c r="EK14" s="266">
        <f t="shared" ca="1" si="37"/>
        <v>0</v>
      </c>
      <c r="EL14" s="266">
        <f t="shared" ca="1" si="37"/>
        <v>0</v>
      </c>
      <c r="EM14" s="266">
        <f t="shared" ca="1" si="37"/>
        <v>0</v>
      </c>
      <c r="EO14" s="484">
        <f t="shared" si="42"/>
        <v>1</v>
      </c>
      <c r="EP14" s="64">
        <f t="shared" si="38"/>
        <v>1</v>
      </c>
    </row>
    <row r="15" spans="1:146" s="64" customFormat="1" ht="15" customHeight="1">
      <c r="A15" s="65">
        <v>8</v>
      </c>
      <c r="B15" s="66"/>
      <c r="C15" s="336"/>
      <c r="D15" s="337"/>
      <c r="E15" s="337"/>
      <c r="F15" s="338"/>
      <c r="G15" s="339" t="s">
        <v>320</v>
      </c>
      <c r="H15" s="336"/>
      <c r="I15" s="346"/>
      <c r="J15" s="346"/>
      <c r="K15" s="345"/>
      <c r="L15" s="508"/>
      <c r="M15" s="393">
        <f t="shared" si="18"/>
        <v>0</v>
      </c>
      <c r="N15" s="453" t="str">
        <f t="shared" si="39"/>
        <v/>
      </c>
      <c r="O15" s="439"/>
      <c r="P15" s="439"/>
      <c r="Q15" s="439"/>
      <c r="R15" s="439"/>
      <c r="S15" s="446"/>
      <c r="T15" s="264">
        <f t="shared" ca="1" si="19"/>
        <v>0</v>
      </c>
      <c r="U15" s="264">
        <f t="shared" ca="1" si="20"/>
        <v>0</v>
      </c>
      <c r="V15" s="265">
        <f t="shared" si="21"/>
        <v>0</v>
      </c>
      <c r="W15" s="265">
        <f t="shared" ca="1" si="40"/>
        <v>0</v>
      </c>
      <c r="X15" s="265">
        <f t="shared" ca="1" si="41"/>
        <v>0</v>
      </c>
      <c r="Y15" s="268">
        <f t="shared" si="22"/>
        <v>1900</v>
      </c>
      <c r="Z15" s="266">
        <f t="shared" ca="1" si="23"/>
        <v>0</v>
      </c>
      <c r="AA15" s="266">
        <f t="shared" ca="1" si="23"/>
        <v>0</v>
      </c>
      <c r="AB15" s="266">
        <f t="shared" ca="1" si="23"/>
        <v>0</v>
      </c>
      <c r="AC15" s="266">
        <f t="shared" ca="1" si="23"/>
        <v>0</v>
      </c>
      <c r="AD15" s="266">
        <f t="shared" ca="1" si="23"/>
        <v>0</v>
      </c>
      <c r="AE15" s="266">
        <f t="shared" ca="1" si="23"/>
        <v>0</v>
      </c>
      <c r="AF15" s="266">
        <f t="shared" ca="1" si="23"/>
        <v>0</v>
      </c>
      <c r="AG15" s="266">
        <f t="shared" ca="1" si="23"/>
        <v>0</v>
      </c>
      <c r="AH15" s="266">
        <f t="shared" ca="1" si="23"/>
        <v>0</v>
      </c>
      <c r="AI15" s="266">
        <f t="shared" ca="1" si="23"/>
        <v>0</v>
      </c>
      <c r="AJ15" s="266">
        <f t="shared" ca="1" si="24"/>
        <v>0</v>
      </c>
      <c r="AK15" s="266">
        <f t="shared" ca="1" si="24"/>
        <v>0</v>
      </c>
      <c r="AL15" s="266">
        <f t="shared" ca="1" si="24"/>
        <v>0</v>
      </c>
      <c r="AM15" s="266">
        <f t="shared" ca="1" si="24"/>
        <v>0</v>
      </c>
      <c r="AN15" s="266">
        <f t="shared" ca="1" si="24"/>
        <v>0</v>
      </c>
      <c r="AO15" s="266">
        <f t="shared" ca="1" si="24"/>
        <v>0</v>
      </c>
      <c r="AP15" s="266">
        <f t="shared" ca="1" si="24"/>
        <v>0</v>
      </c>
      <c r="AQ15" s="266">
        <f t="shared" ca="1" si="24"/>
        <v>0</v>
      </c>
      <c r="AR15" s="266">
        <f t="shared" ca="1" si="24"/>
        <v>0</v>
      </c>
      <c r="AS15" s="266">
        <f t="shared" ca="1" si="24"/>
        <v>0</v>
      </c>
      <c r="AT15" s="266">
        <f t="shared" ca="1" si="25"/>
        <v>0</v>
      </c>
      <c r="AU15" s="266">
        <f t="shared" ca="1" si="25"/>
        <v>0</v>
      </c>
      <c r="AV15" s="266">
        <f t="shared" ca="1" si="25"/>
        <v>0</v>
      </c>
      <c r="AW15" s="266">
        <f t="shared" ca="1" si="25"/>
        <v>0</v>
      </c>
      <c r="AX15" s="266">
        <f t="shared" ca="1" si="25"/>
        <v>0</v>
      </c>
      <c r="AY15" s="266">
        <f t="shared" ca="1" si="25"/>
        <v>0</v>
      </c>
      <c r="AZ15" s="266">
        <f t="shared" ca="1" si="25"/>
        <v>0</v>
      </c>
      <c r="BA15" s="266">
        <f t="shared" ca="1" si="25"/>
        <v>0</v>
      </c>
      <c r="BB15" s="266">
        <f t="shared" ca="1" si="25"/>
        <v>0</v>
      </c>
      <c r="BC15" s="266">
        <f t="shared" ca="1" si="25"/>
        <v>0</v>
      </c>
      <c r="BD15" s="266">
        <f t="shared" ca="1" si="26"/>
        <v>0</v>
      </c>
      <c r="BE15" s="266">
        <f t="shared" ca="1" si="26"/>
        <v>0</v>
      </c>
      <c r="BF15" s="266">
        <f t="shared" ca="1" si="26"/>
        <v>0</v>
      </c>
      <c r="BG15" s="266">
        <f t="shared" ca="1" si="26"/>
        <v>0</v>
      </c>
      <c r="BH15" s="266">
        <f t="shared" ca="1" si="26"/>
        <v>0</v>
      </c>
      <c r="BI15" s="266">
        <f t="shared" ca="1" si="26"/>
        <v>0</v>
      </c>
      <c r="BJ15" s="266">
        <f t="shared" ca="1" si="26"/>
        <v>0</v>
      </c>
      <c r="BK15" s="266">
        <f t="shared" ca="1" si="26"/>
        <v>0</v>
      </c>
      <c r="BL15" s="266">
        <f t="shared" ca="1" si="26"/>
        <v>0</v>
      </c>
      <c r="BM15" s="266">
        <f t="shared" ca="1" si="26"/>
        <v>0</v>
      </c>
      <c r="BN15" s="266">
        <f t="shared" ca="1" si="27"/>
        <v>0</v>
      </c>
      <c r="BO15" s="266">
        <f t="shared" ca="1" si="27"/>
        <v>0</v>
      </c>
      <c r="BP15" s="266">
        <f t="shared" ca="1" si="27"/>
        <v>0</v>
      </c>
      <c r="BQ15" s="266">
        <f t="shared" ca="1" si="27"/>
        <v>0</v>
      </c>
      <c r="BR15" s="266">
        <f t="shared" ca="1" si="27"/>
        <v>0</v>
      </c>
      <c r="BS15" s="266">
        <f t="shared" ca="1" si="27"/>
        <v>0</v>
      </c>
      <c r="BT15" s="266">
        <f t="shared" ca="1" si="27"/>
        <v>0</v>
      </c>
      <c r="BU15" s="266">
        <f t="shared" ca="1" si="27"/>
        <v>0</v>
      </c>
      <c r="BV15" s="266">
        <f t="shared" ca="1" si="27"/>
        <v>0</v>
      </c>
      <c r="BW15" s="266">
        <f t="shared" ca="1" si="27"/>
        <v>0</v>
      </c>
      <c r="BX15" s="266">
        <f t="shared" ca="1" si="27"/>
        <v>0</v>
      </c>
      <c r="BY15" s="266">
        <f t="shared" ca="1" si="27"/>
        <v>0</v>
      </c>
      <c r="BZ15" s="266">
        <f t="shared" ca="1" si="27"/>
        <v>0</v>
      </c>
      <c r="CA15" s="266">
        <f t="shared" ca="1" si="27"/>
        <v>0</v>
      </c>
      <c r="CF15" s="264">
        <f t="shared" ca="1" si="28"/>
        <v>0</v>
      </c>
      <c r="CG15" s="264">
        <f t="shared" ca="1" si="29"/>
        <v>0</v>
      </c>
      <c r="CH15" s="265">
        <f t="shared" si="30"/>
        <v>0</v>
      </c>
      <c r="CI15" s="265">
        <f t="shared" ca="1" si="31"/>
        <v>0</v>
      </c>
      <c r="CJ15" s="265">
        <f t="shared" ca="1" si="32"/>
        <v>0</v>
      </c>
      <c r="CK15" s="268"/>
      <c r="CL15" s="266">
        <f t="shared" ca="1" si="33"/>
        <v>0</v>
      </c>
      <c r="CM15" s="266">
        <f t="shared" ca="1" si="33"/>
        <v>0</v>
      </c>
      <c r="CN15" s="266">
        <f t="shared" ca="1" si="33"/>
        <v>0</v>
      </c>
      <c r="CO15" s="266">
        <f t="shared" ca="1" si="33"/>
        <v>0</v>
      </c>
      <c r="CP15" s="266">
        <f t="shared" ca="1" si="33"/>
        <v>0</v>
      </c>
      <c r="CQ15" s="266">
        <f t="shared" ca="1" si="33"/>
        <v>0</v>
      </c>
      <c r="CR15" s="266">
        <f t="shared" ca="1" si="33"/>
        <v>0</v>
      </c>
      <c r="CS15" s="266">
        <f t="shared" ca="1" si="33"/>
        <v>0</v>
      </c>
      <c r="CT15" s="266">
        <f t="shared" ca="1" si="33"/>
        <v>0</v>
      </c>
      <c r="CU15" s="266">
        <f t="shared" ca="1" si="33"/>
        <v>0</v>
      </c>
      <c r="CV15" s="266">
        <f t="shared" ca="1" si="34"/>
        <v>0</v>
      </c>
      <c r="CW15" s="266">
        <f t="shared" ca="1" si="34"/>
        <v>0</v>
      </c>
      <c r="CX15" s="266">
        <f t="shared" ca="1" si="34"/>
        <v>0</v>
      </c>
      <c r="CY15" s="266">
        <f t="shared" ca="1" si="34"/>
        <v>0</v>
      </c>
      <c r="CZ15" s="266">
        <f t="shared" ca="1" si="34"/>
        <v>0</v>
      </c>
      <c r="DA15" s="266">
        <f t="shared" ca="1" si="34"/>
        <v>0</v>
      </c>
      <c r="DB15" s="266">
        <f t="shared" ca="1" si="34"/>
        <v>0</v>
      </c>
      <c r="DC15" s="266">
        <f t="shared" ca="1" si="34"/>
        <v>0</v>
      </c>
      <c r="DD15" s="266">
        <f t="shared" ca="1" si="34"/>
        <v>0</v>
      </c>
      <c r="DE15" s="266">
        <f t="shared" ca="1" si="34"/>
        <v>0</v>
      </c>
      <c r="DF15" s="266">
        <f t="shared" ca="1" si="35"/>
        <v>0</v>
      </c>
      <c r="DG15" s="266">
        <f t="shared" ca="1" si="35"/>
        <v>0</v>
      </c>
      <c r="DH15" s="266">
        <f t="shared" ca="1" si="35"/>
        <v>0</v>
      </c>
      <c r="DI15" s="266">
        <f t="shared" ca="1" si="35"/>
        <v>0</v>
      </c>
      <c r="DJ15" s="266">
        <f t="shared" ca="1" si="35"/>
        <v>0</v>
      </c>
      <c r="DK15" s="266">
        <f t="shared" ca="1" si="35"/>
        <v>0</v>
      </c>
      <c r="DL15" s="266">
        <f t="shared" ca="1" si="35"/>
        <v>0</v>
      </c>
      <c r="DM15" s="266">
        <f t="shared" ca="1" si="35"/>
        <v>0</v>
      </c>
      <c r="DN15" s="266">
        <f t="shared" ca="1" si="35"/>
        <v>0</v>
      </c>
      <c r="DO15" s="266">
        <f t="shared" ca="1" si="35"/>
        <v>0</v>
      </c>
      <c r="DP15" s="266">
        <f t="shared" ca="1" si="36"/>
        <v>0</v>
      </c>
      <c r="DQ15" s="266">
        <f t="shared" ca="1" si="36"/>
        <v>0</v>
      </c>
      <c r="DR15" s="266">
        <f t="shared" ca="1" si="36"/>
        <v>0</v>
      </c>
      <c r="DS15" s="266">
        <f t="shared" ca="1" si="36"/>
        <v>0</v>
      </c>
      <c r="DT15" s="266">
        <f t="shared" ca="1" si="36"/>
        <v>0</v>
      </c>
      <c r="DU15" s="266">
        <f t="shared" ca="1" si="36"/>
        <v>0</v>
      </c>
      <c r="DV15" s="266">
        <f t="shared" ca="1" si="36"/>
        <v>0</v>
      </c>
      <c r="DW15" s="266">
        <f t="shared" ca="1" si="36"/>
        <v>0</v>
      </c>
      <c r="DX15" s="266">
        <f t="shared" ca="1" si="36"/>
        <v>0</v>
      </c>
      <c r="DY15" s="266">
        <f t="shared" ca="1" si="36"/>
        <v>0</v>
      </c>
      <c r="DZ15" s="266">
        <f t="shared" ca="1" si="37"/>
        <v>0</v>
      </c>
      <c r="EA15" s="266">
        <f t="shared" ca="1" si="37"/>
        <v>0</v>
      </c>
      <c r="EB15" s="266">
        <f t="shared" ca="1" si="37"/>
        <v>0</v>
      </c>
      <c r="EC15" s="266">
        <f t="shared" ca="1" si="37"/>
        <v>0</v>
      </c>
      <c r="ED15" s="266">
        <f t="shared" ca="1" si="37"/>
        <v>0</v>
      </c>
      <c r="EE15" s="266">
        <f t="shared" ca="1" si="37"/>
        <v>0</v>
      </c>
      <c r="EF15" s="266">
        <f t="shared" ca="1" si="37"/>
        <v>0</v>
      </c>
      <c r="EG15" s="266">
        <f t="shared" ca="1" si="37"/>
        <v>0</v>
      </c>
      <c r="EH15" s="266">
        <f t="shared" ca="1" si="37"/>
        <v>0</v>
      </c>
      <c r="EI15" s="266">
        <f t="shared" ca="1" si="37"/>
        <v>0</v>
      </c>
      <c r="EJ15" s="266">
        <f t="shared" ca="1" si="37"/>
        <v>0</v>
      </c>
      <c r="EK15" s="266">
        <f t="shared" ca="1" si="37"/>
        <v>0</v>
      </c>
      <c r="EL15" s="266">
        <f t="shared" ca="1" si="37"/>
        <v>0</v>
      </c>
      <c r="EM15" s="266">
        <f t="shared" ca="1" si="37"/>
        <v>0</v>
      </c>
      <c r="EO15" s="484">
        <f t="shared" si="42"/>
        <v>1</v>
      </c>
      <c r="EP15" s="64">
        <f t="shared" si="38"/>
        <v>1</v>
      </c>
    </row>
    <row r="16" spans="1:146" s="64" customFormat="1" ht="15" customHeight="1">
      <c r="A16" s="65">
        <v>9</v>
      </c>
      <c r="B16" s="66"/>
      <c r="C16" s="336"/>
      <c r="D16" s="337"/>
      <c r="E16" s="337"/>
      <c r="F16" s="338"/>
      <c r="G16" s="339" t="s">
        <v>320</v>
      </c>
      <c r="H16" s="336"/>
      <c r="I16" s="346"/>
      <c r="J16" s="346"/>
      <c r="K16" s="345"/>
      <c r="L16" s="508"/>
      <c r="M16" s="393">
        <f t="shared" si="18"/>
        <v>0</v>
      </c>
      <c r="N16" s="453" t="str">
        <f t="shared" si="39"/>
        <v/>
      </c>
      <c r="O16" s="439"/>
      <c r="P16" s="439"/>
      <c r="Q16" s="439"/>
      <c r="R16" s="439"/>
      <c r="S16" s="446"/>
      <c r="T16" s="264">
        <f t="shared" ca="1" si="19"/>
        <v>0</v>
      </c>
      <c r="U16" s="264">
        <f t="shared" ca="1" si="20"/>
        <v>0</v>
      </c>
      <c r="V16" s="265">
        <f t="shared" si="21"/>
        <v>0</v>
      </c>
      <c r="W16" s="265">
        <f t="shared" ca="1" si="40"/>
        <v>0</v>
      </c>
      <c r="X16" s="265">
        <f t="shared" ca="1" si="41"/>
        <v>0</v>
      </c>
      <c r="Y16" s="268">
        <f t="shared" si="22"/>
        <v>1900</v>
      </c>
      <c r="Z16" s="266">
        <f t="shared" ca="1" si="23"/>
        <v>0</v>
      </c>
      <c r="AA16" s="266">
        <f t="shared" ca="1" si="23"/>
        <v>0</v>
      </c>
      <c r="AB16" s="266">
        <f t="shared" ca="1" si="23"/>
        <v>0</v>
      </c>
      <c r="AC16" s="266">
        <f t="shared" ca="1" si="23"/>
        <v>0</v>
      </c>
      <c r="AD16" s="266">
        <f t="shared" ca="1" si="23"/>
        <v>0</v>
      </c>
      <c r="AE16" s="266">
        <f t="shared" ca="1" si="23"/>
        <v>0</v>
      </c>
      <c r="AF16" s="266">
        <f t="shared" ca="1" si="23"/>
        <v>0</v>
      </c>
      <c r="AG16" s="266">
        <f t="shared" ca="1" si="23"/>
        <v>0</v>
      </c>
      <c r="AH16" s="266">
        <f t="shared" ca="1" si="23"/>
        <v>0</v>
      </c>
      <c r="AI16" s="266">
        <f t="shared" ca="1" si="23"/>
        <v>0</v>
      </c>
      <c r="AJ16" s="266">
        <f t="shared" ca="1" si="24"/>
        <v>0</v>
      </c>
      <c r="AK16" s="266">
        <f t="shared" ca="1" si="24"/>
        <v>0</v>
      </c>
      <c r="AL16" s="266">
        <f t="shared" ca="1" si="24"/>
        <v>0</v>
      </c>
      <c r="AM16" s="266">
        <f t="shared" ca="1" si="24"/>
        <v>0</v>
      </c>
      <c r="AN16" s="266">
        <f t="shared" ca="1" si="24"/>
        <v>0</v>
      </c>
      <c r="AO16" s="266">
        <f t="shared" ca="1" si="24"/>
        <v>0</v>
      </c>
      <c r="AP16" s="266">
        <f t="shared" ca="1" si="24"/>
        <v>0</v>
      </c>
      <c r="AQ16" s="266">
        <f t="shared" ca="1" si="24"/>
        <v>0</v>
      </c>
      <c r="AR16" s="266">
        <f t="shared" ca="1" si="24"/>
        <v>0</v>
      </c>
      <c r="AS16" s="266">
        <f t="shared" ca="1" si="24"/>
        <v>0</v>
      </c>
      <c r="AT16" s="266">
        <f t="shared" ca="1" si="25"/>
        <v>0</v>
      </c>
      <c r="AU16" s="266">
        <f t="shared" ca="1" si="25"/>
        <v>0</v>
      </c>
      <c r="AV16" s="266">
        <f t="shared" ca="1" si="25"/>
        <v>0</v>
      </c>
      <c r="AW16" s="266">
        <f t="shared" ca="1" si="25"/>
        <v>0</v>
      </c>
      <c r="AX16" s="266">
        <f t="shared" ca="1" si="25"/>
        <v>0</v>
      </c>
      <c r="AY16" s="266">
        <f t="shared" ca="1" si="25"/>
        <v>0</v>
      </c>
      <c r="AZ16" s="266">
        <f t="shared" ca="1" si="25"/>
        <v>0</v>
      </c>
      <c r="BA16" s="266">
        <f t="shared" ca="1" si="25"/>
        <v>0</v>
      </c>
      <c r="BB16" s="266">
        <f t="shared" ca="1" si="25"/>
        <v>0</v>
      </c>
      <c r="BC16" s="266">
        <f t="shared" ca="1" si="25"/>
        <v>0</v>
      </c>
      <c r="BD16" s="266">
        <f t="shared" ca="1" si="26"/>
        <v>0</v>
      </c>
      <c r="BE16" s="266">
        <f t="shared" ca="1" si="26"/>
        <v>0</v>
      </c>
      <c r="BF16" s="266">
        <f t="shared" ca="1" si="26"/>
        <v>0</v>
      </c>
      <c r="BG16" s="266">
        <f t="shared" ca="1" si="26"/>
        <v>0</v>
      </c>
      <c r="BH16" s="266">
        <f t="shared" ca="1" si="26"/>
        <v>0</v>
      </c>
      <c r="BI16" s="266">
        <f t="shared" ca="1" si="26"/>
        <v>0</v>
      </c>
      <c r="BJ16" s="266">
        <f t="shared" ca="1" si="26"/>
        <v>0</v>
      </c>
      <c r="BK16" s="266">
        <f t="shared" ca="1" si="26"/>
        <v>0</v>
      </c>
      <c r="BL16" s="266">
        <f t="shared" ca="1" si="26"/>
        <v>0</v>
      </c>
      <c r="BM16" s="266">
        <f t="shared" ca="1" si="26"/>
        <v>0</v>
      </c>
      <c r="BN16" s="266">
        <f t="shared" ca="1" si="27"/>
        <v>0</v>
      </c>
      <c r="BO16" s="266">
        <f t="shared" ca="1" si="27"/>
        <v>0</v>
      </c>
      <c r="BP16" s="266">
        <f t="shared" ca="1" si="27"/>
        <v>0</v>
      </c>
      <c r="BQ16" s="266">
        <f t="shared" ca="1" si="27"/>
        <v>0</v>
      </c>
      <c r="BR16" s="266">
        <f t="shared" ca="1" si="27"/>
        <v>0</v>
      </c>
      <c r="BS16" s="266">
        <f t="shared" ca="1" si="27"/>
        <v>0</v>
      </c>
      <c r="BT16" s="266">
        <f t="shared" ca="1" si="27"/>
        <v>0</v>
      </c>
      <c r="BU16" s="266">
        <f t="shared" ca="1" si="27"/>
        <v>0</v>
      </c>
      <c r="BV16" s="266">
        <f t="shared" ca="1" si="27"/>
        <v>0</v>
      </c>
      <c r="BW16" s="266">
        <f t="shared" ca="1" si="27"/>
        <v>0</v>
      </c>
      <c r="BX16" s="266">
        <f t="shared" ca="1" si="27"/>
        <v>0</v>
      </c>
      <c r="BY16" s="266">
        <f t="shared" ca="1" si="27"/>
        <v>0</v>
      </c>
      <c r="BZ16" s="266">
        <f t="shared" ca="1" si="27"/>
        <v>0</v>
      </c>
      <c r="CA16" s="266">
        <f t="shared" ca="1" si="27"/>
        <v>0</v>
      </c>
      <c r="CF16" s="264">
        <f t="shared" ca="1" si="28"/>
        <v>0</v>
      </c>
      <c r="CG16" s="264">
        <f t="shared" ca="1" si="29"/>
        <v>0</v>
      </c>
      <c r="CH16" s="265">
        <f t="shared" si="30"/>
        <v>0</v>
      </c>
      <c r="CI16" s="265">
        <f t="shared" ca="1" si="31"/>
        <v>0</v>
      </c>
      <c r="CJ16" s="265">
        <f t="shared" ca="1" si="32"/>
        <v>0</v>
      </c>
      <c r="CK16" s="268"/>
      <c r="CL16" s="266">
        <f t="shared" ca="1" si="33"/>
        <v>0</v>
      </c>
      <c r="CM16" s="266">
        <f t="shared" ca="1" si="33"/>
        <v>0</v>
      </c>
      <c r="CN16" s="266">
        <f t="shared" ca="1" si="33"/>
        <v>0</v>
      </c>
      <c r="CO16" s="266">
        <f t="shared" ca="1" si="33"/>
        <v>0</v>
      </c>
      <c r="CP16" s="266">
        <f t="shared" ca="1" si="33"/>
        <v>0</v>
      </c>
      <c r="CQ16" s="266">
        <f t="shared" ca="1" si="33"/>
        <v>0</v>
      </c>
      <c r="CR16" s="266">
        <f t="shared" ca="1" si="33"/>
        <v>0</v>
      </c>
      <c r="CS16" s="266">
        <f t="shared" ca="1" si="33"/>
        <v>0</v>
      </c>
      <c r="CT16" s="266">
        <f t="shared" ca="1" si="33"/>
        <v>0</v>
      </c>
      <c r="CU16" s="266">
        <f t="shared" ca="1" si="33"/>
        <v>0</v>
      </c>
      <c r="CV16" s="266">
        <f t="shared" ca="1" si="34"/>
        <v>0</v>
      </c>
      <c r="CW16" s="266">
        <f t="shared" ca="1" si="34"/>
        <v>0</v>
      </c>
      <c r="CX16" s="266">
        <f t="shared" ca="1" si="34"/>
        <v>0</v>
      </c>
      <c r="CY16" s="266">
        <f t="shared" ca="1" si="34"/>
        <v>0</v>
      </c>
      <c r="CZ16" s="266">
        <f t="shared" ca="1" si="34"/>
        <v>0</v>
      </c>
      <c r="DA16" s="266">
        <f t="shared" ca="1" si="34"/>
        <v>0</v>
      </c>
      <c r="DB16" s="266">
        <f t="shared" ca="1" si="34"/>
        <v>0</v>
      </c>
      <c r="DC16" s="266">
        <f t="shared" ca="1" si="34"/>
        <v>0</v>
      </c>
      <c r="DD16" s="266">
        <f t="shared" ca="1" si="34"/>
        <v>0</v>
      </c>
      <c r="DE16" s="266">
        <f t="shared" ca="1" si="34"/>
        <v>0</v>
      </c>
      <c r="DF16" s="266">
        <f t="shared" ca="1" si="35"/>
        <v>0</v>
      </c>
      <c r="DG16" s="266">
        <f t="shared" ca="1" si="35"/>
        <v>0</v>
      </c>
      <c r="DH16" s="266">
        <f t="shared" ca="1" si="35"/>
        <v>0</v>
      </c>
      <c r="DI16" s="266">
        <f t="shared" ca="1" si="35"/>
        <v>0</v>
      </c>
      <c r="DJ16" s="266">
        <f t="shared" ca="1" si="35"/>
        <v>0</v>
      </c>
      <c r="DK16" s="266">
        <f t="shared" ca="1" si="35"/>
        <v>0</v>
      </c>
      <c r="DL16" s="266">
        <f t="shared" ca="1" si="35"/>
        <v>0</v>
      </c>
      <c r="DM16" s="266">
        <f t="shared" ca="1" si="35"/>
        <v>0</v>
      </c>
      <c r="DN16" s="266">
        <f t="shared" ca="1" si="35"/>
        <v>0</v>
      </c>
      <c r="DO16" s="266">
        <f t="shared" ca="1" si="35"/>
        <v>0</v>
      </c>
      <c r="DP16" s="266">
        <f t="shared" ca="1" si="36"/>
        <v>0</v>
      </c>
      <c r="DQ16" s="266">
        <f t="shared" ca="1" si="36"/>
        <v>0</v>
      </c>
      <c r="DR16" s="266">
        <f t="shared" ca="1" si="36"/>
        <v>0</v>
      </c>
      <c r="DS16" s="266">
        <f t="shared" ca="1" si="36"/>
        <v>0</v>
      </c>
      <c r="DT16" s="266">
        <f t="shared" ca="1" si="36"/>
        <v>0</v>
      </c>
      <c r="DU16" s="266">
        <f t="shared" ca="1" si="36"/>
        <v>0</v>
      </c>
      <c r="DV16" s="266">
        <f t="shared" ca="1" si="36"/>
        <v>0</v>
      </c>
      <c r="DW16" s="266">
        <f t="shared" ca="1" si="36"/>
        <v>0</v>
      </c>
      <c r="DX16" s="266">
        <f t="shared" ca="1" si="36"/>
        <v>0</v>
      </c>
      <c r="DY16" s="266">
        <f t="shared" ca="1" si="36"/>
        <v>0</v>
      </c>
      <c r="DZ16" s="266">
        <f t="shared" ca="1" si="37"/>
        <v>0</v>
      </c>
      <c r="EA16" s="266">
        <f t="shared" ca="1" si="37"/>
        <v>0</v>
      </c>
      <c r="EB16" s="266">
        <f t="shared" ca="1" si="37"/>
        <v>0</v>
      </c>
      <c r="EC16" s="266">
        <f t="shared" ca="1" si="37"/>
        <v>0</v>
      </c>
      <c r="ED16" s="266">
        <f t="shared" ca="1" si="37"/>
        <v>0</v>
      </c>
      <c r="EE16" s="266">
        <f t="shared" ca="1" si="37"/>
        <v>0</v>
      </c>
      <c r="EF16" s="266">
        <f t="shared" ca="1" si="37"/>
        <v>0</v>
      </c>
      <c r="EG16" s="266">
        <f t="shared" ca="1" si="37"/>
        <v>0</v>
      </c>
      <c r="EH16" s="266">
        <f t="shared" ca="1" si="37"/>
        <v>0</v>
      </c>
      <c r="EI16" s="266">
        <f t="shared" ca="1" si="37"/>
        <v>0</v>
      </c>
      <c r="EJ16" s="266">
        <f t="shared" ca="1" si="37"/>
        <v>0</v>
      </c>
      <c r="EK16" s="266">
        <f t="shared" ca="1" si="37"/>
        <v>0</v>
      </c>
      <c r="EL16" s="266">
        <f t="shared" ca="1" si="37"/>
        <v>0</v>
      </c>
      <c r="EM16" s="266">
        <f t="shared" ca="1" si="37"/>
        <v>0</v>
      </c>
      <c r="EO16" s="484">
        <f t="shared" si="42"/>
        <v>1</v>
      </c>
      <c r="EP16" s="64">
        <f t="shared" si="38"/>
        <v>1</v>
      </c>
    </row>
    <row r="17" spans="1:146" s="64" customFormat="1" ht="15" customHeight="1">
      <c r="A17" s="65">
        <v>10</v>
      </c>
      <c r="B17" s="66"/>
      <c r="C17" s="336"/>
      <c r="D17" s="337"/>
      <c r="E17" s="337"/>
      <c r="F17" s="338"/>
      <c r="G17" s="339" t="s">
        <v>320</v>
      </c>
      <c r="H17" s="336"/>
      <c r="I17" s="346"/>
      <c r="J17" s="346"/>
      <c r="K17" s="345"/>
      <c r="L17" s="508"/>
      <c r="M17" s="393">
        <f t="shared" si="18"/>
        <v>0</v>
      </c>
      <c r="N17" s="453" t="str">
        <f t="shared" si="39"/>
        <v/>
      </c>
      <c r="O17" s="439"/>
      <c r="P17" s="439"/>
      <c r="Q17" s="439"/>
      <c r="R17" s="439"/>
      <c r="S17" s="446"/>
      <c r="T17" s="264">
        <f t="shared" ca="1" si="19"/>
        <v>0</v>
      </c>
      <c r="U17" s="264">
        <f t="shared" ca="1" si="20"/>
        <v>0</v>
      </c>
      <c r="V17" s="265">
        <f t="shared" si="21"/>
        <v>0</v>
      </c>
      <c r="W17" s="265">
        <f t="shared" ca="1" si="40"/>
        <v>0</v>
      </c>
      <c r="X17" s="265">
        <f t="shared" ca="1" si="41"/>
        <v>0</v>
      </c>
      <c r="Y17" s="268">
        <f t="shared" si="22"/>
        <v>1900</v>
      </c>
      <c r="Z17" s="266">
        <f t="shared" ca="1" si="23"/>
        <v>0</v>
      </c>
      <c r="AA17" s="266">
        <f t="shared" ca="1" si="23"/>
        <v>0</v>
      </c>
      <c r="AB17" s="266">
        <f t="shared" ca="1" si="23"/>
        <v>0</v>
      </c>
      <c r="AC17" s="266">
        <f t="shared" ca="1" si="23"/>
        <v>0</v>
      </c>
      <c r="AD17" s="266">
        <f t="shared" ca="1" si="23"/>
        <v>0</v>
      </c>
      <c r="AE17" s="266">
        <f t="shared" ca="1" si="23"/>
        <v>0</v>
      </c>
      <c r="AF17" s="266">
        <f t="shared" ca="1" si="23"/>
        <v>0</v>
      </c>
      <c r="AG17" s="266">
        <f t="shared" ca="1" si="23"/>
        <v>0</v>
      </c>
      <c r="AH17" s="266">
        <f t="shared" ca="1" si="23"/>
        <v>0</v>
      </c>
      <c r="AI17" s="266">
        <f t="shared" ca="1" si="23"/>
        <v>0</v>
      </c>
      <c r="AJ17" s="266">
        <f t="shared" ca="1" si="24"/>
        <v>0</v>
      </c>
      <c r="AK17" s="266">
        <f t="shared" ca="1" si="24"/>
        <v>0</v>
      </c>
      <c r="AL17" s="266">
        <f t="shared" ca="1" si="24"/>
        <v>0</v>
      </c>
      <c r="AM17" s="266">
        <f t="shared" ca="1" si="24"/>
        <v>0</v>
      </c>
      <c r="AN17" s="266">
        <f t="shared" ca="1" si="24"/>
        <v>0</v>
      </c>
      <c r="AO17" s="266">
        <f t="shared" ca="1" si="24"/>
        <v>0</v>
      </c>
      <c r="AP17" s="266">
        <f t="shared" ca="1" si="24"/>
        <v>0</v>
      </c>
      <c r="AQ17" s="266">
        <f t="shared" ca="1" si="24"/>
        <v>0</v>
      </c>
      <c r="AR17" s="266">
        <f t="shared" ca="1" si="24"/>
        <v>0</v>
      </c>
      <c r="AS17" s="266">
        <f t="shared" ca="1" si="24"/>
        <v>0</v>
      </c>
      <c r="AT17" s="266">
        <f t="shared" ca="1" si="25"/>
        <v>0</v>
      </c>
      <c r="AU17" s="266">
        <f t="shared" ca="1" si="25"/>
        <v>0</v>
      </c>
      <c r="AV17" s="266">
        <f t="shared" ca="1" si="25"/>
        <v>0</v>
      </c>
      <c r="AW17" s="266">
        <f t="shared" ca="1" si="25"/>
        <v>0</v>
      </c>
      <c r="AX17" s="266">
        <f t="shared" ca="1" si="25"/>
        <v>0</v>
      </c>
      <c r="AY17" s="266">
        <f t="shared" ca="1" si="25"/>
        <v>0</v>
      </c>
      <c r="AZ17" s="266">
        <f t="shared" ca="1" si="25"/>
        <v>0</v>
      </c>
      <c r="BA17" s="266">
        <f t="shared" ca="1" si="25"/>
        <v>0</v>
      </c>
      <c r="BB17" s="266">
        <f t="shared" ca="1" si="25"/>
        <v>0</v>
      </c>
      <c r="BC17" s="266">
        <f t="shared" ca="1" si="25"/>
        <v>0</v>
      </c>
      <c r="BD17" s="266">
        <f t="shared" ca="1" si="26"/>
        <v>0</v>
      </c>
      <c r="BE17" s="266">
        <f t="shared" ca="1" si="26"/>
        <v>0</v>
      </c>
      <c r="BF17" s="266">
        <f t="shared" ca="1" si="26"/>
        <v>0</v>
      </c>
      <c r="BG17" s="266">
        <f t="shared" ca="1" si="26"/>
        <v>0</v>
      </c>
      <c r="BH17" s="266">
        <f t="shared" ca="1" si="26"/>
        <v>0</v>
      </c>
      <c r="BI17" s="266">
        <f t="shared" ca="1" si="26"/>
        <v>0</v>
      </c>
      <c r="BJ17" s="266">
        <f t="shared" ca="1" si="26"/>
        <v>0</v>
      </c>
      <c r="BK17" s="266">
        <f t="shared" ca="1" si="26"/>
        <v>0</v>
      </c>
      <c r="BL17" s="266">
        <f t="shared" ca="1" si="26"/>
        <v>0</v>
      </c>
      <c r="BM17" s="266">
        <f t="shared" ca="1" si="26"/>
        <v>0</v>
      </c>
      <c r="BN17" s="266">
        <f t="shared" ca="1" si="27"/>
        <v>0</v>
      </c>
      <c r="BO17" s="266">
        <f t="shared" ca="1" si="27"/>
        <v>0</v>
      </c>
      <c r="BP17" s="266">
        <f t="shared" ca="1" si="27"/>
        <v>0</v>
      </c>
      <c r="BQ17" s="266">
        <f t="shared" ca="1" si="27"/>
        <v>0</v>
      </c>
      <c r="BR17" s="266">
        <f t="shared" ca="1" si="27"/>
        <v>0</v>
      </c>
      <c r="BS17" s="266">
        <f t="shared" ca="1" si="27"/>
        <v>0</v>
      </c>
      <c r="BT17" s="266">
        <f t="shared" ca="1" si="27"/>
        <v>0</v>
      </c>
      <c r="BU17" s="266">
        <f t="shared" ca="1" si="27"/>
        <v>0</v>
      </c>
      <c r="BV17" s="266">
        <f t="shared" ca="1" si="27"/>
        <v>0</v>
      </c>
      <c r="BW17" s="266">
        <f t="shared" ca="1" si="27"/>
        <v>0</v>
      </c>
      <c r="BX17" s="266">
        <f t="shared" ca="1" si="27"/>
        <v>0</v>
      </c>
      <c r="BY17" s="266">
        <f t="shared" ca="1" si="27"/>
        <v>0</v>
      </c>
      <c r="BZ17" s="266">
        <f t="shared" ca="1" si="27"/>
        <v>0</v>
      </c>
      <c r="CA17" s="266">
        <f t="shared" ca="1" si="27"/>
        <v>0</v>
      </c>
      <c r="CF17" s="264">
        <f t="shared" ca="1" si="28"/>
        <v>0</v>
      </c>
      <c r="CG17" s="264">
        <f t="shared" ca="1" si="29"/>
        <v>0</v>
      </c>
      <c r="CH17" s="265">
        <f t="shared" si="30"/>
        <v>0</v>
      </c>
      <c r="CI17" s="265">
        <f t="shared" ca="1" si="31"/>
        <v>0</v>
      </c>
      <c r="CJ17" s="265">
        <f t="shared" ca="1" si="32"/>
        <v>0</v>
      </c>
      <c r="CK17" s="268"/>
      <c r="CL17" s="266">
        <f t="shared" ca="1" si="33"/>
        <v>0</v>
      </c>
      <c r="CM17" s="266">
        <f t="shared" ca="1" si="33"/>
        <v>0</v>
      </c>
      <c r="CN17" s="266">
        <f t="shared" ca="1" si="33"/>
        <v>0</v>
      </c>
      <c r="CO17" s="266">
        <f t="shared" ca="1" si="33"/>
        <v>0</v>
      </c>
      <c r="CP17" s="266">
        <f t="shared" ca="1" si="33"/>
        <v>0</v>
      </c>
      <c r="CQ17" s="266">
        <f t="shared" ca="1" si="33"/>
        <v>0</v>
      </c>
      <c r="CR17" s="266">
        <f t="shared" ca="1" si="33"/>
        <v>0</v>
      </c>
      <c r="CS17" s="266">
        <f t="shared" ca="1" si="33"/>
        <v>0</v>
      </c>
      <c r="CT17" s="266">
        <f t="shared" ca="1" si="33"/>
        <v>0</v>
      </c>
      <c r="CU17" s="266">
        <f t="shared" ca="1" si="33"/>
        <v>0</v>
      </c>
      <c r="CV17" s="266">
        <f t="shared" ca="1" si="34"/>
        <v>0</v>
      </c>
      <c r="CW17" s="266">
        <f t="shared" ca="1" si="34"/>
        <v>0</v>
      </c>
      <c r="CX17" s="266">
        <f t="shared" ca="1" si="34"/>
        <v>0</v>
      </c>
      <c r="CY17" s="266">
        <f t="shared" ca="1" si="34"/>
        <v>0</v>
      </c>
      <c r="CZ17" s="266">
        <f t="shared" ca="1" si="34"/>
        <v>0</v>
      </c>
      <c r="DA17" s="266">
        <f t="shared" ca="1" si="34"/>
        <v>0</v>
      </c>
      <c r="DB17" s="266">
        <f t="shared" ca="1" si="34"/>
        <v>0</v>
      </c>
      <c r="DC17" s="266">
        <f t="shared" ca="1" si="34"/>
        <v>0</v>
      </c>
      <c r="DD17" s="266">
        <f t="shared" ca="1" si="34"/>
        <v>0</v>
      </c>
      <c r="DE17" s="266">
        <f t="shared" ca="1" si="34"/>
        <v>0</v>
      </c>
      <c r="DF17" s="266">
        <f t="shared" ca="1" si="35"/>
        <v>0</v>
      </c>
      <c r="DG17" s="266">
        <f t="shared" ca="1" si="35"/>
        <v>0</v>
      </c>
      <c r="DH17" s="266">
        <f t="shared" ca="1" si="35"/>
        <v>0</v>
      </c>
      <c r="DI17" s="266">
        <f t="shared" ca="1" si="35"/>
        <v>0</v>
      </c>
      <c r="DJ17" s="266">
        <f t="shared" ca="1" si="35"/>
        <v>0</v>
      </c>
      <c r="DK17" s="266">
        <f t="shared" ca="1" si="35"/>
        <v>0</v>
      </c>
      <c r="DL17" s="266">
        <f t="shared" ca="1" si="35"/>
        <v>0</v>
      </c>
      <c r="DM17" s="266">
        <f t="shared" ca="1" si="35"/>
        <v>0</v>
      </c>
      <c r="DN17" s="266">
        <f t="shared" ca="1" si="35"/>
        <v>0</v>
      </c>
      <c r="DO17" s="266">
        <f t="shared" ca="1" si="35"/>
        <v>0</v>
      </c>
      <c r="DP17" s="266">
        <f t="shared" ca="1" si="36"/>
        <v>0</v>
      </c>
      <c r="DQ17" s="266">
        <f t="shared" ca="1" si="36"/>
        <v>0</v>
      </c>
      <c r="DR17" s="266">
        <f t="shared" ca="1" si="36"/>
        <v>0</v>
      </c>
      <c r="DS17" s="266">
        <f t="shared" ca="1" si="36"/>
        <v>0</v>
      </c>
      <c r="DT17" s="266">
        <f t="shared" ca="1" si="36"/>
        <v>0</v>
      </c>
      <c r="DU17" s="266">
        <f t="shared" ca="1" si="36"/>
        <v>0</v>
      </c>
      <c r="DV17" s="266">
        <f t="shared" ca="1" si="36"/>
        <v>0</v>
      </c>
      <c r="DW17" s="266">
        <f t="shared" ca="1" si="36"/>
        <v>0</v>
      </c>
      <c r="DX17" s="266">
        <f t="shared" ca="1" si="36"/>
        <v>0</v>
      </c>
      <c r="DY17" s="266">
        <f t="shared" ca="1" si="36"/>
        <v>0</v>
      </c>
      <c r="DZ17" s="266">
        <f t="shared" ca="1" si="37"/>
        <v>0</v>
      </c>
      <c r="EA17" s="266">
        <f t="shared" ca="1" si="37"/>
        <v>0</v>
      </c>
      <c r="EB17" s="266">
        <f t="shared" ca="1" si="37"/>
        <v>0</v>
      </c>
      <c r="EC17" s="266">
        <f t="shared" ca="1" si="37"/>
        <v>0</v>
      </c>
      <c r="ED17" s="266">
        <f t="shared" ca="1" si="37"/>
        <v>0</v>
      </c>
      <c r="EE17" s="266">
        <f t="shared" ca="1" si="37"/>
        <v>0</v>
      </c>
      <c r="EF17" s="266">
        <f t="shared" ca="1" si="37"/>
        <v>0</v>
      </c>
      <c r="EG17" s="266">
        <f t="shared" ca="1" si="37"/>
        <v>0</v>
      </c>
      <c r="EH17" s="266">
        <f t="shared" ca="1" si="37"/>
        <v>0</v>
      </c>
      <c r="EI17" s="266">
        <f t="shared" ca="1" si="37"/>
        <v>0</v>
      </c>
      <c r="EJ17" s="266">
        <f t="shared" ca="1" si="37"/>
        <v>0</v>
      </c>
      <c r="EK17" s="266">
        <f t="shared" ca="1" si="37"/>
        <v>0</v>
      </c>
      <c r="EL17" s="266">
        <f t="shared" ca="1" si="37"/>
        <v>0</v>
      </c>
      <c r="EM17" s="266">
        <f t="shared" ca="1" si="37"/>
        <v>0</v>
      </c>
      <c r="EO17" s="484">
        <f t="shared" si="42"/>
        <v>1</v>
      </c>
      <c r="EP17" s="64">
        <f t="shared" si="38"/>
        <v>1</v>
      </c>
    </row>
    <row r="18" spans="1:146" s="64" customFormat="1" ht="15" customHeight="1">
      <c r="A18" s="65">
        <v>11</v>
      </c>
      <c r="B18" s="66"/>
      <c r="C18" s="336"/>
      <c r="D18" s="337"/>
      <c r="E18" s="337"/>
      <c r="F18" s="338"/>
      <c r="G18" s="339" t="s">
        <v>320</v>
      </c>
      <c r="H18" s="336"/>
      <c r="I18" s="346"/>
      <c r="J18" s="346"/>
      <c r="K18" s="345"/>
      <c r="L18" s="508"/>
      <c r="M18" s="393">
        <f t="shared" si="18"/>
        <v>0</v>
      </c>
      <c r="N18" s="453" t="str">
        <f t="shared" si="39"/>
        <v/>
      </c>
      <c r="O18" s="439"/>
      <c r="P18" s="439"/>
      <c r="Q18" s="439"/>
      <c r="R18" s="439"/>
      <c r="S18" s="446"/>
      <c r="T18" s="264">
        <f t="shared" ca="1" si="19"/>
        <v>0</v>
      </c>
      <c r="U18" s="264">
        <f t="shared" ca="1" si="20"/>
        <v>0</v>
      </c>
      <c r="V18" s="265">
        <f t="shared" si="21"/>
        <v>0</v>
      </c>
      <c r="W18" s="265">
        <f t="shared" ca="1" si="40"/>
        <v>0</v>
      </c>
      <c r="X18" s="265">
        <f t="shared" ca="1" si="41"/>
        <v>0</v>
      </c>
      <c r="Y18" s="268">
        <f t="shared" si="22"/>
        <v>1900</v>
      </c>
      <c r="Z18" s="266">
        <f t="shared" ref="Z18:AI27" ca="1" si="43">IF(OR(Z$6&lt;YEAR($T18),Z$6&gt;YEAR($U18)),0,IF(AND(Z$6&gt;YEAR($T18),Z$6&lt;YEAR($U18)),$V18,IF(Z$6=YEAR($T18),$W18,IF(Z$6=YEAR($U18),IF($X18=0,$V18,$X18)))))</f>
        <v>0</v>
      </c>
      <c r="AA18" s="266">
        <f t="shared" ca="1" si="43"/>
        <v>0</v>
      </c>
      <c r="AB18" s="266">
        <f t="shared" ca="1" si="43"/>
        <v>0</v>
      </c>
      <c r="AC18" s="266">
        <f t="shared" ca="1" si="43"/>
        <v>0</v>
      </c>
      <c r="AD18" s="266">
        <f t="shared" ca="1" si="43"/>
        <v>0</v>
      </c>
      <c r="AE18" s="266">
        <f t="shared" ca="1" si="43"/>
        <v>0</v>
      </c>
      <c r="AF18" s="266">
        <f t="shared" ca="1" si="43"/>
        <v>0</v>
      </c>
      <c r="AG18" s="266">
        <f t="shared" ca="1" si="43"/>
        <v>0</v>
      </c>
      <c r="AH18" s="266">
        <f t="shared" ca="1" si="43"/>
        <v>0</v>
      </c>
      <c r="AI18" s="266">
        <f t="shared" ca="1" si="43"/>
        <v>0</v>
      </c>
      <c r="AJ18" s="266">
        <f t="shared" ref="AJ18:AS27" ca="1" si="44">IF(OR(AJ$6&lt;YEAR($T18),AJ$6&gt;YEAR($U18)),0,IF(AND(AJ$6&gt;YEAR($T18),AJ$6&lt;YEAR($U18)),$V18,IF(AJ$6=YEAR($T18),$W18,IF(AJ$6=YEAR($U18),IF($X18=0,$V18,$X18)))))</f>
        <v>0</v>
      </c>
      <c r="AK18" s="266">
        <f t="shared" ca="1" si="44"/>
        <v>0</v>
      </c>
      <c r="AL18" s="266">
        <f t="shared" ca="1" si="44"/>
        <v>0</v>
      </c>
      <c r="AM18" s="266">
        <f t="shared" ca="1" si="44"/>
        <v>0</v>
      </c>
      <c r="AN18" s="266">
        <f t="shared" ca="1" si="44"/>
        <v>0</v>
      </c>
      <c r="AO18" s="266">
        <f t="shared" ca="1" si="44"/>
        <v>0</v>
      </c>
      <c r="AP18" s="266">
        <f t="shared" ca="1" si="44"/>
        <v>0</v>
      </c>
      <c r="AQ18" s="266">
        <f t="shared" ca="1" si="44"/>
        <v>0</v>
      </c>
      <c r="AR18" s="266">
        <f t="shared" ca="1" si="44"/>
        <v>0</v>
      </c>
      <c r="AS18" s="266">
        <f t="shared" ca="1" si="44"/>
        <v>0</v>
      </c>
      <c r="AT18" s="266">
        <f t="shared" ref="AT18:BC27" ca="1" si="45">IF(OR(AT$6&lt;YEAR($T18),AT$6&gt;YEAR($U18)),0,IF(AND(AT$6&gt;YEAR($T18),AT$6&lt;YEAR($U18)),$V18,IF(AT$6=YEAR($T18),$W18,IF(AT$6=YEAR($U18),IF($X18=0,$V18,$X18)))))</f>
        <v>0</v>
      </c>
      <c r="AU18" s="266">
        <f t="shared" ca="1" si="45"/>
        <v>0</v>
      </c>
      <c r="AV18" s="266">
        <f t="shared" ca="1" si="45"/>
        <v>0</v>
      </c>
      <c r="AW18" s="266">
        <f t="shared" ca="1" si="45"/>
        <v>0</v>
      </c>
      <c r="AX18" s="266">
        <f t="shared" ca="1" si="45"/>
        <v>0</v>
      </c>
      <c r="AY18" s="266">
        <f t="shared" ca="1" si="45"/>
        <v>0</v>
      </c>
      <c r="AZ18" s="266">
        <f t="shared" ca="1" si="45"/>
        <v>0</v>
      </c>
      <c r="BA18" s="266">
        <f t="shared" ca="1" si="45"/>
        <v>0</v>
      </c>
      <c r="BB18" s="266">
        <f t="shared" ca="1" si="45"/>
        <v>0</v>
      </c>
      <c r="BC18" s="266">
        <f t="shared" ca="1" si="45"/>
        <v>0</v>
      </c>
      <c r="BD18" s="266">
        <f t="shared" ref="BD18:BM27" ca="1" si="46">IF(OR(BD$6&lt;YEAR($T18),BD$6&gt;YEAR($U18)),0,IF(AND(BD$6&gt;YEAR($T18),BD$6&lt;YEAR($U18)),$V18,IF(BD$6=YEAR($T18),$W18,IF(BD$6=YEAR($U18),IF($X18=0,$V18,$X18)))))</f>
        <v>0</v>
      </c>
      <c r="BE18" s="266">
        <f t="shared" ca="1" si="46"/>
        <v>0</v>
      </c>
      <c r="BF18" s="266">
        <f t="shared" ca="1" si="46"/>
        <v>0</v>
      </c>
      <c r="BG18" s="266">
        <f t="shared" ca="1" si="46"/>
        <v>0</v>
      </c>
      <c r="BH18" s="266">
        <f t="shared" ca="1" si="46"/>
        <v>0</v>
      </c>
      <c r="BI18" s="266">
        <f t="shared" ca="1" si="46"/>
        <v>0</v>
      </c>
      <c r="BJ18" s="266">
        <f t="shared" ca="1" si="46"/>
        <v>0</v>
      </c>
      <c r="BK18" s="266">
        <f t="shared" ca="1" si="46"/>
        <v>0</v>
      </c>
      <c r="BL18" s="266">
        <f t="shared" ca="1" si="46"/>
        <v>0</v>
      </c>
      <c r="BM18" s="266">
        <f t="shared" ca="1" si="46"/>
        <v>0</v>
      </c>
      <c r="BN18" s="266">
        <f t="shared" ref="BN18:CA27" ca="1" si="47">IF(OR(BN$6&lt;YEAR($T18),BN$6&gt;YEAR($U18)),0,IF(AND(BN$6&gt;YEAR($T18),BN$6&lt;YEAR($U18)),$V18,IF(BN$6=YEAR($T18),$W18,IF(BN$6=YEAR($U18),IF($X18=0,$V18,$X18)))))</f>
        <v>0</v>
      </c>
      <c r="BO18" s="266">
        <f t="shared" ca="1" si="47"/>
        <v>0</v>
      </c>
      <c r="BP18" s="266">
        <f t="shared" ca="1" si="47"/>
        <v>0</v>
      </c>
      <c r="BQ18" s="266">
        <f t="shared" ca="1" si="47"/>
        <v>0</v>
      </c>
      <c r="BR18" s="266">
        <f t="shared" ca="1" si="47"/>
        <v>0</v>
      </c>
      <c r="BS18" s="266">
        <f t="shared" ca="1" si="47"/>
        <v>0</v>
      </c>
      <c r="BT18" s="266">
        <f t="shared" ca="1" si="47"/>
        <v>0</v>
      </c>
      <c r="BU18" s="266">
        <f t="shared" ca="1" si="47"/>
        <v>0</v>
      </c>
      <c r="BV18" s="266">
        <f t="shared" ca="1" si="47"/>
        <v>0</v>
      </c>
      <c r="BW18" s="266">
        <f t="shared" ca="1" si="47"/>
        <v>0</v>
      </c>
      <c r="BX18" s="266">
        <f t="shared" ca="1" si="47"/>
        <v>0</v>
      </c>
      <c r="BY18" s="266">
        <f t="shared" ca="1" si="47"/>
        <v>0</v>
      </c>
      <c r="BZ18" s="266">
        <f t="shared" ca="1" si="47"/>
        <v>0</v>
      </c>
      <c r="CA18" s="266">
        <f t="shared" ca="1" si="47"/>
        <v>0</v>
      </c>
      <c r="CF18" s="264">
        <f t="shared" ca="1" si="28"/>
        <v>0</v>
      </c>
      <c r="CG18" s="264">
        <f t="shared" ca="1" si="29"/>
        <v>0</v>
      </c>
      <c r="CH18" s="265">
        <f t="shared" si="30"/>
        <v>0</v>
      </c>
      <c r="CI18" s="265">
        <f t="shared" ca="1" si="31"/>
        <v>0</v>
      </c>
      <c r="CJ18" s="265">
        <f t="shared" ca="1" si="32"/>
        <v>0</v>
      </c>
      <c r="CK18" s="268"/>
      <c r="CL18" s="266">
        <f t="shared" ref="CL18:CU27" ca="1" si="48">IF(OR(CL$6&lt;YEAR($T18),CL$6&gt;YEAR($U18)),0,IF(AND(CL$6&gt;YEAR($T18),CL$6&lt;YEAR($U18)),$CH18,IF(CL$6=YEAR($T18),$CI18,IF(CL$6=YEAR($U18),IF($CJ18=0,$CH18,$CJ18)))))</f>
        <v>0</v>
      </c>
      <c r="CM18" s="266">
        <f t="shared" ca="1" si="48"/>
        <v>0</v>
      </c>
      <c r="CN18" s="266">
        <f t="shared" ca="1" si="48"/>
        <v>0</v>
      </c>
      <c r="CO18" s="266">
        <f t="shared" ca="1" si="48"/>
        <v>0</v>
      </c>
      <c r="CP18" s="266">
        <f t="shared" ca="1" si="48"/>
        <v>0</v>
      </c>
      <c r="CQ18" s="266">
        <f t="shared" ca="1" si="48"/>
        <v>0</v>
      </c>
      <c r="CR18" s="266">
        <f t="shared" ca="1" si="48"/>
        <v>0</v>
      </c>
      <c r="CS18" s="266">
        <f t="shared" ca="1" si="48"/>
        <v>0</v>
      </c>
      <c r="CT18" s="266">
        <f t="shared" ca="1" si="48"/>
        <v>0</v>
      </c>
      <c r="CU18" s="266">
        <f t="shared" ca="1" si="48"/>
        <v>0</v>
      </c>
      <c r="CV18" s="266">
        <f t="shared" ref="CV18:DE27" ca="1" si="49">IF(OR(CV$6&lt;YEAR($T18),CV$6&gt;YEAR($U18)),0,IF(AND(CV$6&gt;YEAR($T18),CV$6&lt;YEAR($U18)),$CH18,IF(CV$6=YEAR($T18),$CI18,IF(CV$6=YEAR($U18),IF($CJ18=0,$CH18,$CJ18)))))</f>
        <v>0</v>
      </c>
      <c r="CW18" s="266">
        <f t="shared" ca="1" si="49"/>
        <v>0</v>
      </c>
      <c r="CX18" s="266">
        <f t="shared" ca="1" si="49"/>
        <v>0</v>
      </c>
      <c r="CY18" s="266">
        <f t="shared" ca="1" si="49"/>
        <v>0</v>
      </c>
      <c r="CZ18" s="266">
        <f t="shared" ca="1" si="49"/>
        <v>0</v>
      </c>
      <c r="DA18" s="266">
        <f t="shared" ca="1" si="49"/>
        <v>0</v>
      </c>
      <c r="DB18" s="266">
        <f t="shared" ca="1" si="49"/>
        <v>0</v>
      </c>
      <c r="DC18" s="266">
        <f t="shared" ca="1" si="49"/>
        <v>0</v>
      </c>
      <c r="DD18" s="266">
        <f t="shared" ca="1" si="49"/>
        <v>0</v>
      </c>
      <c r="DE18" s="266">
        <f t="shared" ca="1" si="49"/>
        <v>0</v>
      </c>
      <c r="DF18" s="266">
        <f t="shared" ref="DF18:DO27" ca="1" si="50">IF(OR(DF$6&lt;YEAR($T18),DF$6&gt;YEAR($U18)),0,IF(AND(DF$6&gt;YEAR($T18),DF$6&lt;YEAR($U18)),$CH18,IF(DF$6=YEAR($T18),$CI18,IF(DF$6=YEAR($U18),IF($CJ18=0,$CH18,$CJ18)))))</f>
        <v>0</v>
      </c>
      <c r="DG18" s="266">
        <f t="shared" ca="1" si="50"/>
        <v>0</v>
      </c>
      <c r="DH18" s="266">
        <f t="shared" ca="1" si="50"/>
        <v>0</v>
      </c>
      <c r="DI18" s="266">
        <f t="shared" ca="1" si="50"/>
        <v>0</v>
      </c>
      <c r="DJ18" s="266">
        <f t="shared" ca="1" si="50"/>
        <v>0</v>
      </c>
      <c r="DK18" s="266">
        <f t="shared" ca="1" si="50"/>
        <v>0</v>
      </c>
      <c r="DL18" s="266">
        <f t="shared" ca="1" si="50"/>
        <v>0</v>
      </c>
      <c r="DM18" s="266">
        <f t="shared" ca="1" si="50"/>
        <v>0</v>
      </c>
      <c r="DN18" s="266">
        <f t="shared" ca="1" si="50"/>
        <v>0</v>
      </c>
      <c r="DO18" s="266">
        <f t="shared" ca="1" si="50"/>
        <v>0</v>
      </c>
      <c r="DP18" s="266">
        <f t="shared" ref="DP18:DY27" ca="1" si="51">IF(OR(DP$6&lt;YEAR($T18),DP$6&gt;YEAR($U18)),0,IF(AND(DP$6&gt;YEAR($T18),DP$6&lt;YEAR($U18)),$CH18,IF(DP$6=YEAR($T18),$CI18,IF(DP$6=YEAR($U18),IF($CJ18=0,$CH18,$CJ18)))))</f>
        <v>0</v>
      </c>
      <c r="DQ18" s="266">
        <f t="shared" ca="1" si="51"/>
        <v>0</v>
      </c>
      <c r="DR18" s="266">
        <f t="shared" ca="1" si="51"/>
        <v>0</v>
      </c>
      <c r="DS18" s="266">
        <f t="shared" ca="1" si="51"/>
        <v>0</v>
      </c>
      <c r="DT18" s="266">
        <f t="shared" ca="1" si="51"/>
        <v>0</v>
      </c>
      <c r="DU18" s="266">
        <f t="shared" ca="1" si="51"/>
        <v>0</v>
      </c>
      <c r="DV18" s="266">
        <f t="shared" ca="1" si="51"/>
        <v>0</v>
      </c>
      <c r="DW18" s="266">
        <f t="shared" ca="1" si="51"/>
        <v>0</v>
      </c>
      <c r="DX18" s="266">
        <f t="shared" ca="1" si="51"/>
        <v>0</v>
      </c>
      <c r="DY18" s="266">
        <f t="shared" ca="1" si="51"/>
        <v>0</v>
      </c>
      <c r="DZ18" s="266">
        <f t="shared" ref="DZ18:EM27" ca="1" si="52">IF(OR(DZ$6&lt;YEAR($T18),DZ$6&gt;YEAR($U18)),0,IF(AND(DZ$6&gt;YEAR($T18),DZ$6&lt;YEAR($U18)),$CH18,IF(DZ$6=YEAR($T18),$CI18,IF(DZ$6=YEAR($U18),IF($CJ18=0,$CH18,$CJ18)))))</f>
        <v>0</v>
      </c>
      <c r="EA18" s="266">
        <f t="shared" ca="1" si="52"/>
        <v>0</v>
      </c>
      <c r="EB18" s="266">
        <f t="shared" ca="1" si="52"/>
        <v>0</v>
      </c>
      <c r="EC18" s="266">
        <f t="shared" ca="1" si="52"/>
        <v>0</v>
      </c>
      <c r="ED18" s="266">
        <f t="shared" ca="1" si="52"/>
        <v>0</v>
      </c>
      <c r="EE18" s="266">
        <f t="shared" ca="1" si="52"/>
        <v>0</v>
      </c>
      <c r="EF18" s="266">
        <f t="shared" ca="1" si="52"/>
        <v>0</v>
      </c>
      <c r="EG18" s="266">
        <f t="shared" ca="1" si="52"/>
        <v>0</v>
      </c>
      <c r="EH18" s="266">
        <f t="shared" ca="1" si="52"/>
        <v>0</v>
      </c>
      <c r="EI18" s="266">
        <f t="shared" ca="1" si="52"/>
        <v>0</v>
      </c>
      <c r="EJ18" s="266">
        <f t="shared" ca="1" si="52"/>
        <v>0</v>
      </c>
      <c r="EK18" s="266">
        <f t="shared" ca="1" si="52"/>
        <v>0</v>
      </c>
      <c r="EL18" s="266">
        <f t="shared" ca="1" si="52"/>
        <v>0</v>
      </c>
      <c r="EM18" s="266">
        <f t="shared" ca="1" si="52"/>
        <v>0</v>
      </c>
      <c r="EO18" s="484">
        <f t="shared" si="42"/>
        <v>1</v>
      </c>
      <c r="EP18" s="64">
        <f t="shared" si="38"/>
        <v>1</v>
      </c>
    </row>
    <row r="19" spans="1:146" s="64" customFormat="1" ht="15" customHeight="1">
      <c r="A19" s="65">
        <v>12</v>
      </c>
      <c r="B19" s="66"/>
      <c r="C19" s="336"/>
      <c r="D19" s="337"/>
      <c r="E19" s="337"/>
      <c r="F19" s="338"/>
      <c r="G19" s="339" t="s">
        <v>320</v>
      </c>
      <c r="H19" s="336"/>
      <c r="I19" s="346"/>
      <c r="J19" s="346"/>
      <c r="K19" s="345"/>
      <c r="L19" s="508"/>
      <c r="M19" s="393">
        <f t="shared" si="18"/>
        <v>0</v>
      </c>
      <c r="N19" s="453" t="str">
        <f t="shared" si="39"/>
        <v/>
      </c>
      <c r="O19" s="439"/>
      <c r="P19" s="439"/>
      <c r="Q19" s="439"/>
      <c r="R19" s="439"/>
      <c r="S19" s="446"/>
      <c r="T19" s="264">
        <f t="shared" ca="1" si="19"/>
        <v>0</v>
      </c>
      <c r="U19" s="264">
        <f t="shared" ca="1" si="20"/>
        <v>0</v>
      </c>
      <c r="V19" s="265">
        <f t="shared" si="21"/>
        <v>0</v>
      </c>
      <c r="W19" s="265">
        <f t="shared" ca="1" si="40"/>
        <v>0</v>
      </c>
      <c r="X19" s="265">
        <f t="shared" ca="1" si="41"/>
        <v>0</v>
      </c>
      <c r="Y19" s="268">
        <f t="shared" si="22"/>
        <v>1900</v>
      </c>
      <c r="Z19" s="266">
        <f t="shared" ca="1" si="43"/>
        <v>0</v>
      </c>
      <c r="AA19" s="266">
        <f t="shared" ca="1" si="43"/>
        <v>0</v>
      </c>
      <c r="AB19" s="266">
        <f t="shared" ca="1" si="43"/>
        <v>0</v>
      </c>
      <c r="AC19" s="266">
        <f t="shared" ca="1" si="43"/>
        <v>0</v>
      </c>
      <c r="AD19" s="266">
        <f t="shared" ca="1" si="43"/>
        <v>0</v>
      </c>
      <c r="AE19" s="266">
        <f t="shared" ca="1" si="43"/>
        <v>0</v>
      </c>
      <c r="AF19" s="266">
        <f t="shared" ca="1" si="43"/>
        <v>0</v>
      </c>
      <c r="AG19" s="266">
        <f t="shared" ca="1" si="43"/>
        <v>0</v>
      </c>
      <c r="AH19" s="266">
        <f t="shared" ca="1" si="43"/>
        <v>0</v>
      </c>
      <c r="AI19" s="266">
        <f t="shared" ca="1" si="43"/>
        <v>0</v>
      </c>
      <c r="AJ19" s="266">
        <f t="shared" ca="1" si="44"/>
        <v>0</v>
      </c>
      <c r="AK19" s="266">
        <f t="shared" ca="1" si="44"/>
        <v>0</v>
      </c>
      <c r="AL19" s="266">
        <f t="shared" ca="1" si="44"/>
        <v>0</v>
      </c>
      <c r="AM19" s="266">
        <f t="shared" ca="1" si="44"/>
        <v>0</v>
      </c>
      <c r="AN19" s="266">
        <f t="shared" ca="1" si="44"/>
        <v>0</v>
      </c>
      <c r="AO19" s="266">
        <f t="shared" ca="1" si="44"/>
        <v>0</v>
      </c>
      <c r="AP19" s="266">
        <f t="shared" ca="1" si="44"/>
        <v>0</v>
      </c>
      <c r="AQ19" s="266">
        <f t="shared" ca="1" si="44"/>
        <v>0</v>
      </c>
      <c r="AR19" s="266">
        <f t="shared" ca="1" si="44"/>
        <v>0</v>
      </c>
      <c r="AS19" s="266">
        <f t="shared" ca="1" si="44"/>
        <v>0</v>
      </c>
      <c r="AT19" s="266">
        <f t="shared" ca="1" si="45"/>
        <v>0</v>
      </c>
      <c r="AU19" s="266">
        <f t="shared" ca="1" si="45"/>
        <v>0</v>
      </c>
      <c r="AV19" s="266">
        <f t="shared" ca="1" si="45"/>
        <v>0</v>
      </c>
      <c r="AW19" s="266">
        <f t="shared" ca="1" si="45"/>
        <v>0</v>
      </c>
      <c r="AX19" s="266">
        <f t="shared" ca="1" si="45"/>
        <v>0</v>
      </c>
      <c r="AY19" s="266">
        <f t="shared" ca="1" si="45"/>
        <v>0</v>
      </c>
      <c r="AZ19" s="266">
        <f t="shared" ca="1" si="45"/>
        <v>0</v>
      </c>
      <c r="BA19" s="266">
        <f t="shared" ca="1" si="45"/>
        <v>0</v>
      </c>
      <c r="BB19" s="266">
        <f t="shared" ca="1" si="45"/>
        <v>0</v>
      </c>
      <c r="BC19" s="266">
        <f t="shared" ca="1" si="45"/>
        <v>0</v>
      </c>
      <c r="BD19" s="266">
        <f t="shared" ca="1" si="46"/>
        <v>0</v>
      </c>
      <c r="BE19" s="266">
        <f t="shared" ca="1" si="46"/>
        <v>0</v>
      </c>
      <c r="BF19" s="266">
        <f t="shared" ca="1" si="46"/>
        <v>0</v>
      </c>
      <c r="BG19" s="266">
        <f t="shared" ca="1" si="46"/>
        <v>0</v>
      </c>
      <c r="BH19" s="266">
        <f t="shared" ca="1" si="46"/>
        <v>0</v>
      </c>
      <c r="BI19" s="266">
        <f t="shared" ca="1" si="46"/>
        <v>0</v>
      </c>
      <c r="BJ19" s="266">
        <f t="shared" ca="1" si="46"/>
        <v>0</v>
      </c>
      <c r="BK19" s="266">
        <f t="shared" ca="1" si="46"/>
        <v>0</v>
      </c>
      <c r="BL19" s="266">
        <f t="shared" ca="1" si="46"/>
        <v>0</v>
      </c>
      <c r="BM19" s="266">
        <f t="shared" ca="1" si="46"/>
        <v>0</v>
      </c>
      <c r="BN19" s="266">
        <f t="shared" ca="1" si="47"/>
        <v>0</v>
      </c>
      <c r="BO19" s="266">
        <f t="shared" ca="1" si="47"/>
        <v>0</v>
      </c>
      <c r="BP19" s="266">
        <f t="shared" ca="1" si="47"/>
        <v>0</v>
      </c>
      <c r="BQ19" s="266">
        <f t="shared" ca="1" si="47"/>
        <v>0</v>
      </c>
      <c r="BR19" s="266">
        <f t="shared" ca="1" si="47"/>
        <v>0</v>
      </c>
      <c r="BS19" s="266">
        <f t="shared" ca="1" si="47"/>
        <v>0</v>
      </c>
      <c r="BT19" s="266">
        <f t="shared" ca="1" si="47"/>
        <v>0</v>
      </c>
      <c r="BU19" s="266">
        <f t="shared" ca="1" si="47"/>
        <v>0</v>
      </c>
      <c r="BV19" s="266">
        <f t="shared" ca="1" si="47"/>
        <v>0</v>
      </c>
      <c r="BW19" s="266">
        <f t="shared" ca="1" si="47"/>
        <v>0</v>
      </c>
      <c r="BX19" s="266">
        <f t="shared" ca="1" si="47"/>
        <v>0</v>
      </c>
      <c r="BY19" s="266">
        <f t="shared" ca="1" si="47"/>
        <v>0</v>
      </c>
      <c r="BZ19" s="266">
        <f t="shared" ca="1" si="47"/>
        <v>0</v>
      </c>
      <c r="CA19" s="266">
        <f t="shared" ca="1" si="47"/>
        <v>0</v>
      </c>
      <c r="CF19" s="264">
        <f t="shared" ca="1" si="28"/>
        <v>0</v>
      </c>
      <c r="CG19" s="264">
        <f t="shared" ca="1" si="29"/>
        <v>0</v>
      </c>
      <c r="CH19" s="265">
        <f t="shared" si="30"/>
        <v>0</v>
      </c>
      <c r="CI19" s="265">
        <f t="shared" ca="1" si="31"/>
        <v>0</v>
      </c>
      <c r="CJ19" s="265">
        <f t="shared" ca="1" si="32"/>
        <v>0</v>
      </c>
      <c r="CK19" s="268"/>
      <c r="CL19" s="266">
        <f t="shared" ca="1" si="48"/>
        <v>0</v>
      </c>
      <c r="CM19" s="266">
        <f t="shared" ca="1" si="48"/>
        <v>0</v>
      </c>
      <c r="CN19" s="266">
        <f t="shared" ca="1" si="48"/>
        <v>0</v>
      </c>
      <c r="CO19" s="266">
        <f t="shared" ca="1" si="48"/>
        <v>0</v>
      </c>
      <c r="CP19" s="266">
        <f t="shared" ca="1" si="48"/>
        <v>0</v>
      </c>
      <c r="CQ19" s="266">
        <f t="shared" ca="1" si="48"/>
        <v>0</v>
      </c>
      <c r="CR19" s="266">
        <f t="shared" ca="1" si="48"/>
        <v>0</v>
      </c>
      <c r="CS19" s="266">
        <f t="shared" ca="1" si="48"/>
        <v>0</v>
      </c>
      <c r="CT19" s="266">
        <f t="shared" ca="1" si="48"/>
        <v>0</v>
      </c>
      <c r="CU19" s="266">
        <f t="shared" ca="1" si="48"/>
        <v>0</v>
      </c>
      <c r="CV19" s="266">
        <f t="shared" ca="1" si="49"/>
        <v>0</v>
      </c>
      <c r="CW19" s="266">
        <f t="shared" ca="1" si="49"/>
        <v>0</v>
      </c>
      <c r="CX19" s="266">
        <f t="shared" ca="1" si="49"/>
        <v>0</v>
      </c>
      <c r="CY19" s="266">
        <f t="shared" ca="1" si="49"/>
        <v>0</v>
      </c>
      <c r="CZ19" s="266">
        <f t="shared" ca="1" si="49"/>
        <v>0</v>
      </c>
      <c r="DA19" s="266">
        <f t="shared" ca="1" si="49"/>
        <v>0</v>
      </c>
      <c r="DB19" s="266">
        <f t="shared" ca="1" si="49"/>
        <v>0</v>
      </c>
      <c r="DC19" s="266">
        <f t="shared" ca="1" si="49"/>
        <v>0</v>
      </c>
      <c r="DD19" s="266">
        <f t="shared" ca="1" si="49"/>
        <v>0</v>
      </c>
      <c r="DE19" s="266">
        <f t="shared" ca="1" si="49"/>
        <v>0</v>
      </c>
      <c r="DF19" s="266">
        <f t="shared" ca="1" si="50"/>
        <v>0</v>
      </c>
      <c r="DG19" s="266">
        <f t="shared" ca="1" si="50"/>
        <v>0</v>
      </c>
      <c r="DH19" s="266">
        <f t="shared" ca="1" si="50"/>
        <v>0</v>
      </c>
      <c r="DI19" s="266">
        <f t="shared" ca="1" si="50"/>
        <v>0</v>
      </c>
      <c r="DJ19" s="266">
        <f t="shared" ca="1" si="50"/>
        <v>0</v>
      </c>
      <c r="DK19" s="266">
        <f t="shared" ca="1" si="50"/>
        <v>0</v>
      </c>
      <c r="DL19" s="266">
        <f t="shared" ca="1" si="50"/>
        <v>0</v>
      </c>
      <c r="DM19" s="266">
        <f t="shared" ca="1" si="50"/>
        <v>0</v>
      </c>
      <c r="DN19" s="266">
        <f t="shared" ca="1" si="50"/>
        <v>0</v>
      </c>
      <c r="DO19" s="266">
        <f t="shared" ca="1" si="50"/>
        <v>0</v>
      </c>
      <c r="DP19" s="266">
        <f t="shared" ca="1" si="51"/>
        <v>0</v>
      </c>
      <c r="DQ19" s="266">
        <f t="shared" ca="1" si="51"/>
        <v>0</v>
      </c>
      <c r="DR19" s="266">
        <f t="shared" ca="1" si="51"/>
        <v>0</v>
      </c>
      <c r="DS19" s="266">
        <f t="shared" ca="1" si="51"/>
        <v>0</v>
      </c>
      <c r="DT19" s="266">
        <f t="shared" ca="1" si="51"/>
        <v>0</v>
      </c>
      <c r="DU19" s="266">
        <f t="shared" ca="1" si="51"/>
        <v>0</v>
      </c>
      <c r="DV19" s="266">
        <f t="shared" ca="1" si="51"/>
        <v>0</v>
      </c>
      <c r="DW19" s="266">
        <f t="shared" ca="1" si="51"/>
        <v>0</v>
      </c>
      <c r="DX19" s="266">
        <f t="shared" ca="1" si="51"/>
        <v>0</v>
      </c>
      <c r="DY19" s="266">
        <f t="shared" ca="1" si="51"/>
        <v>0</v>
      </c>
      <c r="DZ19" s="266">
        <f t="shared" ca="1" si="52"/>
        <v>0</v>
      </c>
      <c r="EA19" s="266">
        <f t="shared" ca="1" si="52"/>
        <v>0</v>
      </c>
      <c r="EB19" s="266">
        <f t="shared" ca="1" si="52"/>
        <v>0</v>
      </c>
      <c r="EC19" s="266">
        <f t="shared" ca="1" si="52"/>
        <v>0</v>
      </c>
      <c r="ED19" s="266">
        <f t="shared" ca="1" si="52"/>
        <v>0</v>
      </c>
      <c r="EE19" s="266">
        <f t="shared" ca="1" si="52"/>
        <v>0</v>
      </c>
      <c r="EF19" s="266">
        <f t="shared" ca="1" si="52"/>
        <v>0</v>
      </c>
      <c r="EG19" s="266">
        <f t="shared" ca="1" si="52"/>
        <v>0</v>
      </c>
      <c r="EH19" s="266">
        <f t="shared" ca="1" si="52"/>
        <v>0</v>
      </c>
      <c r="EI19" s="266">
        <f t="shared" ca="1" si="52"/>
        <v>0</v>
      </c>
      <c r="EJ19" s="266">
        <f t="shared" ca="1" si="52"/>
        <v>0</v>
      </c>
      <c r="EK19" s="266">
        <f t="shared" ca="1" si="52"/>
        <v>0</v>
      </c>
      <c r="EL19" s="266">
        <f t="shared" ca="1" si="52"/>
        <v>0</v>
      </c>
      <c r="EM19" s="266">
        <f t="shared" ca="1" si="52"/>
        <v>0</v>
      </c>
      <c r="EO19" s="484">
        <f t="shared" si="42"/>
        <v>1</v>
      </c>
      <c r="EP19" s="64">
        <f t="shared" si="38"/>
        <v>1</v>
      </c>
    </row>
    <row r="20" spans="1:146" s="64" customFormat="1" ht="15" customHeight="1">
      <c r="A20" s="65">
        <v>13</v>
      </c>
      <c r="B20" s="66"/>
      <c r="C20" s="336"/>
      <c r="D20" s="337"/>
      <c r="E20" s="337"/>
      <c r="F20" s="338"/>
      <c r="G20" s="339" t="s">
        <v>320</v>
      </c>
      <c r="H20" s="336"/>
      <c r="I20" s="346"/>
      <c r="J20" s="346"/>
      <c r="K20" s="345"/>
      <c r="L20" s="508"/>
      <c r="M20" s="393">
        <f t="shared" si="18"/>
        <v>0</v>
      </c>
      <c r="N20" s="453" t="str">
        <f t="shared" si="39"/>
        <v/>
      </c>
      <c r="O20" s="439"/>
      <c r="P20" s="439"/>
      <c r="Q20" s="439"/>
      <c r="R20" s="439"/>
      <c r="S20" s="446"/>
      <c r="T20" s="264">
        <f t="shared" ca="1" si="19"/>
        <v>0</v>
      </c>
      <c r="U20" s="264">
        <f t="shared" ca="1" si="20"/>
        <v>0</v>
      </c>
      <c r="V20" s="265">
        <f t="shared" si="21"/>
        <v>0</v>
      </c>
      <c r="W20" s="265">
        <f t="shared" ca="1" si="40"/>
        <v>0</v>
      </c>
      <c r="X20" s="265">
        <f t="shared" ca="1" si="41"/>
        <v>0</v>
      </c>
      <c r="Y20" s="268">
        <f t="shared" si="22"/>
        <v>1900</v>
      </c>
      <c r="Z20" s="266">
        <f t="shared" ca="1" si="43"/>
        <v>0</v>
      </c>
      <c r="AA20" s="266">
        <f t="shared" ca="1" si="43"/>
        <v>0</v>
      </c>
      <c r="AB20" s="266">
        <f t="shared" ca="1" si="43"/>
        <v>0</v>
      </c>
      <c r="AC20" s="266">
        <f t="shared" ca="1" si="43"/>
        <v>0</v>
      </c>
      <c r="AD20" s="266">
        <f t="shared" ca="1" si="43"/>
        <v>0</v>
      </c>
      <c r="AE20" s="266">
        <f t="shared" ca="1" si="43"/>
        <v>0</v>
      </c>
      <c r="AF20" s="266">
        <f t="shared" ca="1" si="43"/>
        <v>0</v>
      </c>
      <c r="AG20" s="266">
        <f t="shared" ca="1" si="43"/>
        <v>0</v>
      </c>
      <c r="AH20" s="266">
        <f t="shared" ca="1" si="43"/>
        <v>0</v>
      </c>
      <c r="AI20" s="266">
        <f t="shared" ca="1" si="43"/>
        <v>0</v>
      </c>
      <c r="AJ20" s="266">
        <f t="shared" ca="1" si="44"/>
        <v>0</v>
      </c>
      <c r="AK20" s="266">
        <f t="shared" ca="1" si="44"/>
        <v>0</v>
      </c>
      <c r="AL20" s="266">
        <f t="shared" ca="1" si="44"/>
        <v>0</v>
      </c>
      <c r="AM20" s="266">
        <f t="shared" ca="1" si="44"/>
        <v>0</v>
      </c>
      <c r="AN20" s="266">
        <f t="shared" ca="1" si="44"/>
        <v>0</v>
      </c>
      <c r="AO20" s="266">
        <f t="shared" ca="1" si="44"/>
        <v>0</v>
      </c>
      <c r="AP20" s="266">
        <f t="shared" ca="1" si="44"/>
        <v>0</v>
      </c>
      <c r="AQ20" s="266">
        <f t="shared" ca="1" si="44"/>
        <v>0</v>
      </c>
      <c r="AR20" s="266">
        <f t="shared" ca="1" si="44"/>
        <v>0</v>
      </c>
      <c r="AS20" s="266">
        <f t="shared" ca="1" si="44"/>
        <v>0</v>
      </c>
      <c r="AT20" s="266">
        <f t="shared" ca="1" si="45"/>
        <v>0</v>
      </c>
      <c r="AU20" s="266">
        <f t="shared" ca="1" si="45"/>
        <v>0</v>
      </c>
      <c r="AV20" s="266">
        <f t="shared" ca="1" si="45"/>
        <v>0</v>
      </c>
      <c r="AW20" s="266">
        <f t="shared" ca="1" si="45"/>
        <v>0</v>
      </c>
      <c r="AX20" s="266">
        <f t="shared" ca="1" si="45"/>
        <v>0</v>
      </c>
      <c r="AY20" s="266">
        <f t="shared" ca="1" si="45"/>
        <v>0</v>
      </c>
      <c r="AZ20" s="266">
        <f t="shared" ca="1" si="45"/>
        <v>0</v>
      </c>
      <c r="BA20" s="266">
        <f t="shared" ca="1" si="45"/>
        <v>0</v>
      </c>
      <c r="BB20" s="266">
        <f t="shared" ca="1" si="45"/>
        <v>0</v>
      </c>
      <c r="BC20" s="266">
        <f t="shared" ca="1" si="45"/>
        <v>0</v>
      </c>
      <c r="BD20" s="266">
        <f t="shared" ca="1" si="46"/>
        <v>0</v>
      </c>
      <c r="BE20" s="266">
        <f t="shared" ca="1" si="46"/>
        <v>0</v>
      </c>
      <c r="BF20" s="266">
        <f t="shared" ca="1" si="46"/>
        <v>0</v>
      </c>
      <c r="BG20" s="266">
        <f t="shared" ca="1" si="46"/>
        <v>0</v>
      </c>
      <c r="BH20" s="266">
        <f t="shared" ca="1" si="46"/>
        <v>0</v>
      </c>
      <c r="BI20" s="266">
        <f t="shared" ca="1" si="46"/>
        <v>0</v>
      </c>
      <c r="BJ20" s="266">
        <f t="shared" ca="1" si="46"/>
        <v>0</v>
      </c>
      <c r="BK20" s="266">
        <f t="shared" ca="1" si="46"/>
        <v>0</v>
      </c>
      <c r="BL20" s="266">
        <f t="shared" ca="1" si="46"/>
        <v>0</v>
      </c>
      <c r="BM20" s="266">
        <f t="shared" ca="1" si="46"/>
        <v>0</v>
      </c>
      <c r="BN20" s="266">
        <f t="shared" ca="1" si="47"/>
        <v>0</v>
      </c>
      <c r="BO20" s="266">
        <f t="shared" ca="1" si="47"/>
        <v>0</v>
      </c>
      <c r="BP20" s="266">
        <f t="shared" ca="1" si="47"/>
        <v>0</v>
      </c>
      <c r="BQ20" s="266">
        <f t="shared" ca="1" si="47"/>
        <v>0</v>
      </c>
      <c r="BR20" s="266">
        <f t="shared" ca="1" si="47"/>
        <v>0</v>
      </c>
      <c r="BS20" s="266">
        <f t="shared" ca="1" si="47"/>
        <v>0</v>
      </c>
      <c r="BT20" s="266">
        <f t="shared" ca="1" si="47"/>
        <v>0</v>
      </c>
      <c r="BU20" s="266">
        <f t="shared" ca="1" si="47"/>
        <v>0</v>
      </c>
      <c r="BV20" s="266">
        <f t="shared" ca="1" si="47"/>
        <v>0</v>
      </c>
      <c r="BW20" s="266">
        <f t="shared" ca="1" si="47"/>
        <v>0</v>
      </c>
      <c r="BX20" s="266">
        <f t="shared" ca="1" si="47"/>
        <v>0</v>
      </c>
      <c r="BY20" s="266">
        <f t="shared" ca="1" si="47"/>
        <v>0</v>
      </c>
      <c r="BZ20" s="266">
        <f t="shared" ca="1" si="47"/>
        <v>0</v>
      </c>
      <c r="CA20" s="266">
        <f t="shared" ca="1" si="47"/>
        <v>0</v>
      </c>
      <c r="CF20" s="264">
        <f t="shared" ca="1" si="28"/>
        <v>0</v>
      </c>
      <c r="CG20" s="264">
        <f t="shared" ca="1" si="29"/>
        <v>0</v>
      </c>
      <c r="CH20" s="265">
        <f t="shared" si="30"/>
        <v>0</v>
      </c>
      <c r="CI20" s="265">
        <f t="shared" ca="1" si="31"/>
        <v>0</v>
      </c>
      <c r="CJ20" s="265">
        <f t="shared" ca="1" si="32"/>
        <v>0</v>
      </c>
      <c r="CK20" s="268"/>
      <c r="CL20" s="266">
        <f t="shared" ca="1" si="48"/>
        <v>0</v>
      </c>
      <c r="CM20" s="266">
        <f t="shared" ca="1" si="48"/>
        <v>0</v>
      </c>
      <c r="CN20" s="266">
        <f t="shared" ca="1" si="48"/>
        <v>0</v>
      </c>
      <c r="CO20" s="266">
        <f t="shared" ca="1" si="48"/>
        <v>0</v>
      </c>
      <c r="CP20" s="266">
        <f t="shared" ca="1" si="48"/>
        <v>0</v>
      </c>
      <c r="CQ20" s="266">
        <f t="shared" ca="1" si="48"/>
        <v>0</v>
      </c>
      <c r="CR20" s="266">
        <f t="shared" ca="1" si="48"/>
        <v>0</v>
      </c>
      <c r="CS20" s="266">
        <f t="shared" ca="1" si="48"/>
        <v>0</v>
      </c>
      <c r="CT20" s="266">
        <f t="shared" ca="1" si="48"/>
        <v>0</v>
      </c>
      <c r="CU20" s="266">
        <f t="shared" ca="1" si="48"/>
        <v>0</v>
      </c>
      <c r="CV20" s="266">
        <f t="shared" ca="1" si="49"/>
        <v>0</v>
      </c>
      <c r="CW20" s="266">
        <f t="shared" ca="1" si="49"/>
        <v>0</v>
      </c>
      <c r="CX20" s="266">
        <f t="shared" ca="1" si="49"/>
        <v>0</v>
      </c>
      <c r="CY20" s="266">
        <f t="shared" ca="1" si="49"/>
        <v>0</v>
      </c>
      <c r="CZ20" s="266">
        <f t="shared" ca="1" si="49"/>
        <v>0</v>
      </c>
      <c r="DA20" s="266">
        <f t="shared" ca="1" si="49"/>
        <v>0</v>
      </c>
      <c r="DB20" s="266">
        <f t="shared" ca="1" si="49"/>
        <v>0</v>
      </c>
      <c r="DC20" s="266">
        <f t="shared" ca="1" si="49"/>
        <v>0</v>
      </c>
      <c r="DD20" s="266">
        <f t="shared" ca="1" si="49"/>
        <v>0</v>
      </c>
      <c r="DE20" s="266">
        <f t="shared" ca="1" si="49"/>
        <v>0</v>
      </c>
      <c r="DF20" s="266">
        <f t="shared" ca="1" si="50"/>
        <v>0</v>
      </c>
      <c r="DG20" s="266">
        <f t="shared" ca="1" si="50"/>
        <v>0</v>
      </c>
      <c r="DH20" s="266">
        <f t="shared" ca="1" si="50"/>
        <v>0</v>
      </c>
      <c r="DI20" s="266">
        <f t="shared" ca="1" si="50"/>
        <v>0</v>
      </c>
      <c r="DJ20" s="266">
        <f t="shared" ca="1" si="50"/>
        <v>0</v>
      </c>
      <c r="DK20" s="266">
        <f t="shared" ca="1" si="50"/>
        <v>0</v>
      </c>
      <c r="DL20" s="266">
        <f t="shared" ca="1" si="50"/>
        <v>0</v>
      </c>
      <c r="DM20" s="266">
        <f t="shared" ca="1" si="50"/>
        <v>0</v>
      </c>
      <c r="DN20" s="266">
        <f t="shared" ca="1" si="50"/>
        <v>0</v>
      </c>
      <c r="DO20" s="266">
        <f t="shared" ca="1" si="50"/>
        <v>0</v>
      </c>
      <c r="DP20" s="266">
        <f t="shared" ca="1" si="51"/>
        <v>0</v>
      </c>
      <c r="DQ20" s="266">
        <f t="shared" ca="1" si="51"/>
        <v>0</v>
      </c>
      <c r="DR20" s="266">
        <f t="shared" ca="1" si="51"/>
        <v>0</v>
      </c>
      <c r="DS20" s="266">
        <f t="shared" ca="1" si="51"/>
        <v>0</v>
      </c>
      <c r="DT20" s="266">
        <f t="shared" ca="1" si="51"/>
        <v>0</v>
      </c>
      <c r="DU20" s="266">
        <f t="shared" ca="1" si="51"/>
        <v>0</v>
      </c>
      <c r="DV20" s="266">
        <f t="shared" ca="1" si="51"/>
        <v>0</v>
      </c>
      <c r="DW20" s="266">
        <f t="shared" ca="1" si="51"/>
        <v>0</v>
      </c>
      <c r="DX20" s="266">
        <f t="shared" ca="1" si="51"/>
        <v>0</v>
      </c>
      <c r="DY20" s="266">
        <f t="shared" ca="1" si="51"/>
        <v>0</v>
      </c>
      <c r="DZ20" s="266">
        <f t="shared" ca="1" si="52"/>
        <v>0</v>
      </c>
      <c r="EA20" s="266">
        <f t="shared" ca="1" si="52"/>
        <v>0</v>
      </c>
      <c r="EB20" s="266">
        <f t="shared" ca="1" si="52"/>
        <v>0</v>
      </c>
      <c r="EC20" s="266">
        <f t="shared" ca="1" si="52"/>
        <v>0</v>
      </c>
      <c r="ED20" s="266">
        <f t="shared" ca="1" si="52"/>
        <v>0</v>
      </c>
      <c r="EE20" s="266">
        <f t="shared" ca="1" si="52"/>
        <v>0</v>
      </c>
      <c r="EF20" s="266">
        <f t="shared" ca="1" si="52"/>
        <v>0</v>
      </c>
      <c r="EG20" s="266">
        <f t="shared" ca="1" si="52"/>
        <v>0</v>
      </c>
      <c r="EH20" s="266">
        <f t="shared" ca="1" si="52"/>
        <v>0</v>
      </c>
      <c r="EI20" s="266">
        <f t="shared" ca="1" si="52"/>
        <v>0</v>
      </c>
      <c r="EJ20" s="266">
        <f t="shared" ca="1" si="52"/>
        <v>0</v>
      </c>
      <c r="EK20" s="266">
        <f t="shared" ca="1" si="52"/>
        <v>0</v>
      </c>
      <c r="EL20" s="266">
        <f t="shared" ca="1" si="52"/>
        <v>0</v>
      </c>
      <c r="EM20" s="266">
        <f t="shared" ca="1" si="52"/>
        <v>0</v>
      </c>
      <c r="EO20" s="484">
        <f t="shared" si="42"/>
        <v>1</v>
      </c>
      <c r="EP20" s="64">
        <f t="shared" si="38"/>
        <v>1</v>
      </c>
    </row>
    <row r="21" spans="1:146" s="64" customFormat="1" ht="15" customHeight="1">
      <c r="A21" s="65">
        <v>14</v>
      </c>
      <c r="B21" s="66"/>
      <c r="C21" s="336"/>
      <c r="D21" s="337"/>
      <c r="E21" s="337"/>
      <c r="F21" s="338"/>
      <c r="G21" s="339" t="s">
        <v>320</v>
      </c>
      <c r="H21" s="336"/>
      <c r="I21" s="346"/>
      <c r="J21" s="346"/>
      <c r="K21" s="345"/>
      <c r="L21" s="508"/>
      <c r="M21" s="393">
        <f t="shared" si="18"/>
        <v>0</v>
      </c>
      <c r="N21" s="453" t="str">
        <f t="shared" si="39"/>
        <v/>
      </c>
      <c r="O21" s="439"/>
      <c r="P21" s="439"/>
      <c r="Q21" s="439"/>
      <c r="R21" s="439"/>
      <c r="S21" s="446"/>
      <c r="T21" s="264">
        <f t="shared" ca="1" si="19"/>
        <v>0</v>
      </c>
      <c r="U21" s="264">
        <f t="shared" ca="1" si="20"/>
        <v>0</v>
      </c>
      <c r="V21" s="265">
        <f t="shared" si="21"/>
        <v>0</v>
      </c>
      <c r="W21" s="265">
        <f t="shared" ca="1" si="40"/>
        <v>0</v>
      </c>
      <c r="X21" s="265">
        <f t="shared" ca="1" si="41"/>
        <v>0</v>
      </c>
      <c r="Y21" s="268">
        <f t="shared" si="22"/>
        <v>1900</v>
      </c>
      <c r="Z21" s="266">
        <f t="shared" ca="1" si="43"/>
        <v>0</v>
      </c>
      <c r="AA21" s="266">
        <f t="shared" ca="1" si="43"/>
        <v>0</v>
      </c>
      <c r="AB21" s="266">
        <f t="shared" ca="1" si="43"/>
        <v>0</v>
      </c>
      <c r="AC21" s="266">
        <f t="shared" ca="1" si="43"/>
        <v>0</v>
      </c>
      <c r="AD21" s="266">
        <f t="shared" ca="1" si="43"/>
        <v>0</v>
      </c>
      <c r="AE21" s="266">
        <f t="shared" ca="1" si="43"/>
        <v>0</v>
      </c>
      <c r="AF21" s="266">
        <f t="shared" ca="1" si="43"/>
        <v>0</v>
      </c>
      <c r="AG21" s="266">
        <f t="shared" ca="1" si="43"/>
        <v>0</v>
      </c>
      <c r="AH21" s="266">
        <f t="shared" ca="1" si="43"/>
        <v>0</v>
      </c>
      <c r="AI21" s="266">
        <f t="shared" ca="1" si="43"/>
        <v>0</v>
      </c>
      <c r="AJ21" s="266">
        <f t="shared" ca="1" si="44"/>
        <v>0</v>
      </c>
      <c r="AK21" s="266">
        <f t="shared" ca="1" si="44"/>
        <v>0</v>
      </c>
      <c r="AL21" s="266">
        <f t="shared" ca="1" si="44"/>
        <v>0</v>
      </c>
      <c r="AM21" s="266">
        <f t="shared" ca="1" si="44"/>
        <v>0</v>
      </c>
      <c r="AN21" s="266">
        <f t="shared" ca="1" si="44"/>
        <v>0</v>
      </c>
      <c r="AO21" s="266">
        <f t="shared" ca="1" si="44"/>
        <v>0</v>
      </c>
      <c r="AP21" s="266">
        <f t="shared" ca="1" si="44"/>
        <v>0</v>
      </c>
      <c r="AQ21" s="266">
        <f t="shared" ca="1" si="44"/>
        <v>0</v>
      </c>
      <c r="AR21" s="266">
        <f t="shared" ca="1" si="44"/>
        <v>0</v>
      </c>
      <c r="AS21" s="266">
        <f t="shared" ca="1" si="44"/>
        <v>0</v>
      </c>
      <c r="AT21" s="266">
        <f t="shared" ca="1" si="45"/>
        <v>0</v>
      </c>
      <c r="AU21" s="266">
        <f t="shared" ca="1" si="45"/>
        <v>0</v>
      </c>
      <c r="AV21" s="266">
        <f t="shared" ca="1" si="45"/>
        <v>0</v>
      </c>
      <c r="AW21" s="266">
        <f t="shared" ca="1" si="45"/>
        <v>0</v>
      </c>
      <c r="AX21" s="266">
        <f t="shared" ca="1" si="45"/>
        <v>0</v>
      </c>
      <c r="AY21" s="266">
        <f t="shared" ca="1" si="45"/>
        <v>0</v>
      </c>
      <c r="AZ21" s="266">
        <f t="shared" ca="1" si="45"/>
        <v>0</v>
      </c>
      <c r="BA21" s="266">
        <f t="shared" ca="1" si="45"/>
        <v>0</v>
      </c>
      <c r="BB21" s="266">
        <f t="shared" ca="1" si="45"/>
        <v>0</v>
      </c>
      <c r="BC21" s="266">
        <f t="shared" ca="1" si="45"/>
        <v>0</v>
      </c>
      <c r="BD21" s="266">
        <f t="shared" ca="1" si="46"/>
        <v>0</v>
      </c>
      <c r="BE21" s="266">
        <f t="shared" ca="1" si="46"/>
        <v>0</v>
      </c>
      <c r="BF21" s="266">
        <f t="shared" ca="1" si="46"/>
        <v>0</v>
      </c>
      <c r="BG21" s="266">
        <f t="shared" ca="1" si="46"/>
        <v>0</v>
      </c>
      <c r="BH21" s="266">
        <f t="shared" ca="1" si="46"/>
        <v>0</v>
      </c>
      <c r="BI21" s="266">
        <f t="shared" ca="1" si="46"/>
        <v>0</v>
      </c>
      <c r="BJ21" s="266">
        <f t="shared" ca="1" si="46"/>
        <v>0</v>
      </c>
      <c r="BK21" s="266">
        <f t="shared" ca="1" si="46"/>
        <v>0</v>
      </c>
      <c r="BL21" s="266">
        <f t="shared" ca="1" si="46"/>
        <v>0</v>
      </c>
      <c r="BM21" s="266">
        <f t="shared" ca="1" si="46"/>
        <v>0</v>
      </c>
      <c r="BN21" s="266">
        <f t="shared" ca="1" si="47"/>
        <v>0</v>
      </c>
      <c r="BO21" s="266">
        <f t="shared" ca="1" si="47"/>
        <v>0</v>
      </c>
      <c r="BP21" s="266">
        <f t="shared" ca="1" si="47"/>
        <v>0</v>
      </c>
      <c r="BQ21" s="266">
        <f t="shared" ca="1" si="47"/>
        <v>0</v>
      </c>
      <c r="BR21" s="266">
        <f t="shared" ca="1" si="47"/>
        <v>0</v>
      </c>
      <c r="BS21" s="266">
        <f t="shared" ca="1" si="47"/>
        <v>0</v>
      </c>
      <c r="BT21" s="266">
        <f t="shared" ca="1" si="47"/>
        <v>0</v>
      </c>
      <c r="BU21" s="266">
        <f t="shared" ca="1" si="47"/>
        <v>0</v>
      </c>
      <c r="BV21" s="266">
        <f t="shared" ca="1" si="47"/>
        <v>0</v>
      </c>
      <c r="BW21" s="266">
        <f t="shared" ca="1" si="47"/>
        <v>0</v>
      </c>
      <c r="BX21" s="266">
        <f t="shared" ca="1" si="47"/>
        <v>0</v>
      </c>
      <c r="BY21" s="266">
        <f t="shared" ca="1" si="47"/>
        <v>0</v>
      </c>
      <c r="BZ21" s="266">
        <f t="shared" ca="1" si="47"/>
        <v>0</v>
      </c>
      <c r="CA21" s="266">
        <f t="shared" ca="1" si="47"/>
        <v>0</v>
      </c>
      <c r="CF21" s="264">
        <f t="shared" ca="1" si="28"/>
        <v>0</v>
      </c>
      <c r="CG21" s="264">
        <f t="shared" ca="1" si="29"/>
        <v>0</v>
      </c>
      <c r="CH21" s="265">
        <f t="shared" si="30"/>
        <v>0</v>
      </c>
      <c r="CI21" s="265">
        <f t="shared" ca="1" si="31"/>
        <v>0</v>
      </c>
      <c r="CJ21" s="265">
        <f t="shared" ca="1" si="32"/>
        <v>0</v>
      </c>
      <c r="CK21" s="268"/>
      <c r="CL21" s="266">
        <f t="shared" ca="1" si="48"/>
        <v>0</v>
      </c>
      <c r="CM21" s="266">
        <f t="shared" ca="1" si="48"/>
        <v>0</v>
      </c>
      <c r="CN21" s="266">
        <f t="shared" ca="1" si="48"/>
        <v>0</v>
      </c>
      <c r="CO21" s="266">
        <f t="shared" ca="1" si="48"/>
        <v>0</v>
      </c>
      <c r="CP21" s="266">
        <f t="shared" ca="1" si="48"/>
        <v>0</v>
      </c>
      <c r="CQ21" s="266">
        <f t="shared" ca="1" si="48"/>
        <v>0</v>
      </c>
      <c r="CR21" s="266">
        <f t="shared" ca="1" si="48"/>
        <v>0</v>
      </c>
      <c r="CS21" s="266">
        <f t="shared" ca="1" si="48"/>
        <v>0</v>
      </c>
      <c r="CT21" s="266">
        <f t="shared" ca="1" si="48"/>
        <v>0</v>
      </c>
      <c r="CU21" s="266">
        <f t="shared" ca="1" si="48"/>
        <v>0</v>
      </c>
      <c r="CV21" s="266">
        <f t="shared" ca="1" si="49"/>
        <v>0</v>
      </c>
      <c r="CW21" s="266">
        <f t="shared" ca="1" si="49"/>
        <v>0</v>
      </c>
      <c r="CX21" s="266">
        <f t="shared" ca="1" si="49"/>
        <v>0</v>
      </c>
      <c r="CY21" s="266">
        <f t="shared" ca="1" si="49"/>
        <v>0</v>
      </c>
      <c r="CZ21" s="266">
        <f t="shared" ca="1" si="49"/>
        <v>0</v>
      </c>
      <c r="DA21" s="266">
        <f t="shared" ca="1" si="49"/>
        <v>0</v>
      </c>
      <c r="DB21" s="266">
        <f t="shared" ca="1" si="49"/>
        <v>0</v>
      </c>
      <c r="DC21" s="266">
        <f t="shared" ca="1" si="49"/>
        <v>0</v>
      </c>
      <c r="DD21" s="266">
        <f t="shared" ca="1" si="49"/>
        <v>0</v>
      </c>
      <c r="DE21" s="266">
        <f t="shared" ca="1" si="49"/>
        <v>0</v>
      </c>
      <c r="DF21" s="266">
        <f t="shared" ca="1" si="50"/>
        <v>0</v>
      </c>
      <c r="DG21" s="266">
        <f t="shared" ca="1" si="50"/>
        <v>0</v>
      </c>
      <c r="DH21" s="266">
        <f t="shared" ca="1" si="50"/>
        <v>0</v>
      </c>
      <c r="DI21" s="266">
        <f t="shared" ca="1" si="50"/>
        <v>0</v>
      </c>
      <c r="DJ21" s="266">
        <f t="shared" ca="1" si="50"/>
        <v>0</v>
      </c>
      <c r="DK21" s="266">
        <f t="shared" ca="1" si="50"/>
        <v>0</v>
      </c>
      <c r="DL21" s="266">
        <f t="shared" ca="1" si="50"/>
        <v>0</v>
      </c>
      <c r="DM21" s="266">
        <f t="shared" ca="1" si="50"/>
        <v>0</v>
      </c>
      <c r="DN21" s="266">
        <f t="shared" ca="1" si="50"/>
        <v>0</v>
      </c>
      <c r="DO21" s="266">
        <f t="shared" ca="1" si="50"/>
        <v>0</v>
      </c>
      <c r="DP21" s="266">
        <f t="shared" ca="1" si="51"/>
        <v>0</v>
      </c>
      <c r="DQ21" s="266">
        <f t="shared" ca="1" si="51"/>
        <v>0</v>
      </c>
      <c r="DR21" s="266">
        <f t="shared" ca="1" si="51"/>
        <v>0</v>
      </c>
      <c r="DS21" s="266">
        <f t="shared" ca="1" si="51"/>
        <v>0</v>
      </c>
      <c r="DT21" s="266">
        <f t="shared" ca="1" si="51"/>
        <v>0</v>
      </c>
      <c r="DU21" s="266">
        <f t="shared" ca="1" si="51"/>
        <v>0</v>
      </c>
      <c r="DV21" s="266">
        <f t="shared" ca="1" si="51"/>
        <v>0</v>
      </c>
      <c r="DW21" s="266">
        <f t="shared" ca="1" si="51"/>
        <v>0</v>
      </c>
      <c r="DX21" s="266">
        <f t="shared" ca="1" si="51"/>
        <v>0</v>
      </c>
      <c r="DY21" s="266">
        <f t="shared" ca="1" si="51"/>
        <v>0</v>
      </c>
      <c r="DZ21" s="266">
        <f t="shared" ca="1" si="52"/>
        <v>0</v>
      </c>
      <c r="EA21" s="266">
        <f t="shared" ca="1" si="52"/>
        <v>0</v>
      </c>
      <c r="EB21" s="266">
        <f t="shared" ca="1" si="52"/>
        <v>0</v>
      </c>
      <c r="EC21" s="266">
        <f t="shared" ca="1" si="52"/>
        <v>0</v>
      </c>
      <c r="ED21" s="266">
        <f t="shared" ca="1" si="52"/>
        <v>0</v>
      </c>
      <c r="EE21" s="266">
        <f t="shared" ca="1" si="52"/>
        <v>0</v>
      </c>
      <c r="EF21" s="266">
        <f t="shared" ca="1" si="52"/>
        <v>0</v>
      </c>
      <c r="EG21" s="266">
        <f t="shared" ca="1" si="52"/>
        <v>0</v>
      </c>
      <c r="EH21" s="266">
        <f t="shared" ca="1" si="52"/>
        <v>0</v>
      </c>
      <c r="EI21" s="266">
        <f t="shared" ca="1" si="52"/>
        <v>0</v>
      </c>
      <c r="EJ21" s="266">
        <f t="shared" ca="1" si="52"/>
        <v>0</v>
      </c>
      <c r="EK21" s="266">
        <f t="shared" ca="1" si="52"/>
        <v>0</v>
      </c>
      <c r="EL21" s="266">
        <f t="shared" ca="1" si="52"/>
        <v>0</v>
      </c>
      <c r="EM21" s="266">
        <f t="shared" ca="1" si="52"/>
        <v>0</v>
      </c>
      <c r="EO21" s="484">
        <f t="shared" si="42"/>
        <v>1</v>
      </c>
      <c r="EP21" s="64">
        <f t="shared" si="38"/>
        <v>1</v>
      </c>
    </row>
    <row r="22" spans="1:146" s="64" customFormat="1" ht="15" customHeight="1">
      <c r="A22" s="65">
        <v>15</v>
      </c>
      <c r="B22" s="66"/>
      <c r="C22" s="336"/>
      <c r="D22" s="337"/>
      <c r="E22" s="337"/>
      <c r="F22" s="338"/>
      <c r="G22" s="339" t="s">
        <v>320</v>
      </c>
      <c r="H22" s="336"/>
      <c r="I22" s="346"/>
      <c r="J22" s="346"/>
      <c r="K22" s="345"/>
      <c r="L22" s="508"/>
      <c r="M22" s="393">
        <f t="shared" si="18"/>
        <v>0</v>
      </c>
      <c r="N22" s="453" t="str">
        <f t="shared" si="39"/>
        <v/>
      </c>
      <c r="O22" s="439"/>
      <c r="P22" s="439"/>
      <c r="Q22" s="439"/>
      <c r="R22" s="439"/>
      <c r="S22" s="446"/>
      <c r="T22" s="264">
        <f t="shared" ca="1" si="19"/>
        <v>0</v>
      </c>
      <c r="U22" s="264">
        <f t="shared" ca="1" si="20"/>
        <v>0</v>
      </c>
      <c r="V22" s="265">
        <f t="shared" si="21"/>
        <v>0</v>
      </c>
      <c r="W22" s="265">
        <f t="shared" ca="1" si="40"/>
        <v>0</v>
      </c>
      <c r="X22" s="265">
        <f t="shared" ca="1" si="41"/>
        <v>0</v>
      </c>
      <c r="Y22" s="268">
        <f t="shared" si="22"/>
        <v>1900</v>
      </c>
      <c r="Z22" s="266">
        <f t="shared" ca="1" si="43"/>
        <v>0</v>
      </c>
      <c r="AA22" s="266">
        <f t="shared" ca="1" si="43"/>
        <v>0</v>
      </c>
      <c r="AB22" s="266">
        <f t="shared" ca="1" si="43"/>
        <v>0</v>
      </c>
      <c r="AC22" s="266">
        <f t="shared" ca="1" si="43"/>
        <v>0</v>
      </c>
      <c r="AD22" s="266">
        <f t="shared" ca="1" si="43"/>
        <v>0</v>
      </c>
      <c r="AE22" s="266">
        <f t="shared" ca="1" si="43"/>
        <v>0</v>
      </c>
      <c r="AF22" s="266">
        <f t="shared" ca="1" si="43"/>
        <v>0</v>
      </c>
      <c r="AG22" s="266">
        <f t="shared" ca="1" si="43"/>
        <v>0</v>
      </c>
      <c r="AH22" s="266">
        <f t="shared" ca="1" si="43"/>
        <v>0</v>
      </c>
      <c r="AI22" s="266">
        <f t="shared" ca="1" si="43"/>
        <v>0</v>
      </c>
      <c r="AJ22" s="266">
        <f t="shared" ca="1" si="44"/>
        <v>0</v>
      </c>
      <c r="AK22" s="266">
        <f t="shared" ca="1" si="44"/>
        <v>0</v>
      </c>
      <c r="AL22" s="266">
        <f t="shared" ca="1" si="44"/>
        <v>0</v>
      </c>
      <c r="AM22" s="266">
        <f t="shared" ca="1" si="44"/>
        <v>0</v>
      </c>
      <c r="AN22" s="266">
        <f t="shared" ca="1" si="44"/>
        <v>0</v>
      </c>
      <c r="AO22" s="266">
        <f t="shared" ca="1" si="44"/>
        <v>0</v>
      </c>
      <c r="AP22" s="266">
        <f t="shared" ca="1" si="44"/>
        <v>0</v>
      </c>
      <c r="AQ22" s="266">
        <f t="shared" ca="1" si="44"/>
        <v>0</v>
      </c>
      <c r="AR22" s="266">
        <f t="shared" ca="1" si="44"/>
        <v>0</v>
      </c>
      <c r="AS22" s="266">
        <f t="shared" ca="1" si="44"/>
        <v>0</v>
      </c>
      <c r="AT22" s="266">
        <f t="shared" ca="1" si="45"/>
        <v>0</v>
      </c>
      <c r="AU22" s="266">
        <f t="shared" ca="1" si="45"/>
        <v>0</v>
      </c>
      <c r="AV22" s="266">
        <f t="shared" ca="1" si="45"/>
        <v>0</v>
      </c>
      <c r="AW22" s="266">
        <f t="shared" ca="1" si="45"/>
        <v>0</v>
      </c>
      <c r="AX22" s="266">
        <f t="shared" ca="1" si="45"/>
        <v>0</v>
      </c>
      <c r="AY22" s="266">
        <f t="shared" ca="1" si="45"/>
        <v>0</v>
      </c>
      <c r="AZ22" s="266">
        <f t="shared" ca="1" si="45"/>
        <v>0</v>
      </c>
      <c r="BA22" s="266">
        <f t="shared" ca="1" si="45"/>
        <v>0</v>
      </c>
      <c r="BB22" s="266">
        <f t="shared" ca="1" si="45"/>
        <v>0</v>
      </c>
      <c r="BC22" s="266">
        <f t="shared" ca="1" si="45"/>
        <v>0</v>
      </c>
      <c r="BD22" s="266">
        <f t="shared" ca="1" si="46"/>
        <v>0</v>
      </c>
      <c r="BE22" s="266">
        <f t="shared" ca="1" si="46"/>
        <v>0</v>
      </c>
      <c r="BF22" s="266">
        <f t="shared" ca="1" si="46"/>
        <v>0</v>
      </c>
      <c r="BG22" s="266">
        <f t="shared" ca="1" si="46"/>
        <v>0</v>
      </c>
      <c r="BH22" s="266">
        <f t="shared" ca="1" si="46"/>
        <v>0</v>
      </c>
      <c r="BI22" s="266">
        <f t="shared" ca="1" si="46"/>
        <v>0</v>
      </c>
      <c r="BJ22" s="266">
        <f t="shared" ca="1" si="46"/>
        <v>0</v>
      </c>
      <c r="BK22" s="266">
        <f t="shared" ca="1" si="46"/>
        <v>0</v>
      </c>
      <c r="BL22" s="266">
        <f t="shared" ca="1" si="46"/>
        <v>0</v>
      </c>
      <c r="BM22" s="266">
        <f t="shared" ca="1" si="46"/>
        <v>0</v>
      </c>
      <c r="BN22" s="266">
        <f t="shared" ca="1" si="47"/>
        <v>0</v>
      </c>
      <c r="BO22" s="266">
        <f t="shared" ca="1" si="47"/>
        <v>0</v>
      </c>
      <c r="BP22" s="266">
        <f t="shared" ca="1" si="47"/>
        <v>0</v>
      </c>
      <c r="BQ22" s="266">
        <f t="shared" ca="1" si="47"/>
        <v>0</v>
      </c>
      <c r="BR22" s="266">
        <f t="shared" ca="1" si="47"/>
        <v>0</v>
      </c>
      <c r="BS22" s="266">
        <f t="shared" ca="1" si="47"/>
        <v>0</v>
      </c>
      <c r="BT22" s="266">
        <f t="shared" ca="1" si="47"/>
        <v>0</v>
      </c>
      <c r="BU22" s="266">
        <f t="shared" ca="1" si="47"/>
        <v>0</v>
      </c>
      <c r="BV22" s="266">
        <f t="shared" ca="1" si="47"/>
        <v>0</v>
      </c>
      <c r="BW22" s="266">
        <f t="shared" ca="1" si="47"/>
        <v>0</v>
      </c>
      <c r="BX22" s="266">
        <f t="shared" ca="1" si="47"/>
        <v>0</v>
      </c>
      <c r="BY22" s="266">
        <f t="shared" ca="1" si="47"/>
        <v>0</v>
      </c>
      <c r="BZ22" s="266">
        <f t="shared" ca="1" si="47"/>
        <v>0</v>
      </c>
      <c r="CA22" s="266">
        <f t="shared" ca="1" si="47"/>
        <v>0</v>
      </c>
      <c r="CF22" s="264">
        <f t="shared" ca="1" si="28"/>
        <v>0</v>
      </c>
      <c r="CG22" s="264">
        <f t="shared" ca="1" si="29"/>
        <v>0</v>
      </c>
      <c r="CH22" s="265">
        <f t="shared" si="30"/>
        <v>0</v>
      </c>
      <c r="CI22" s="265">
        <f t="shared" ca="1" si="31"/>
        <v>0</v>
      </c>
      <c r="CJ22" s="265">
        <f t="shared" ca="1" si="32"/>
        <v>0</v>
      </c>
      <c r="CK22" s="268"/>
      <c r="CL22" s="266">
        <f t="shared" ca="1" si="48"/>
        <v>0</v>
      </c>
      <c r="CM22" s="266">
        <f t="shared" ca="1" si="48"/>
        <v>0</v>
      </c>
      <c r="CN22" s="266">
        <f t="shared" ca="1" si="48"/>
        <v>0</v>
      </c>
      <c r="CO22" s="266">
        <f t="shared" ca="1" si="48"/>
        <v>0</v>
      </c>
      <c r="CP22" s="266">
        <f t="shared" ca="1" si="48"/>
        <v>0</v>
      </c>
      <c r="CQ22" s="266">
        <f t="shared" ca="1" si="48"/>
        <v>0</v>
      </c>
      <c r="CR22" s="266">
        <f t="shared" ca="1" si="48"/>
        <v>0</v>
      </c>
      <c r="CS22" s="266">
        <f t="shared" ca="1" si="48"/>
        <v>0</v>
      </c>
      <c r="CT22" s="266">
        <f t="shared" ca="1" si="48"/>
        <v>0</v>
      </c>
      <c r="CU22" s="266">
        <f t="shared" ca="1" si="48"/>
        <v>0</v>
      </c>
      <c r="CV22" s="266">
        <f t="shared" ca="1" si="49"/>
        <v>0</v>
      </c>
      <c r="CW22" s="266">
        <f t="shared" ca="1" si="49"/>
        <v>0</v>
      </c>
      <c r="CX22" s="266">
        <f t="shared" ca="1" si="49"/>
        <v>0</v>
      </c>
      <c r="CY22" s="266">
        <f t="shared" ca="1" si="49"/>
        <v>0</v>
      </c>
      <c r="CZ22" s="266">
        <f t="shared" ca="1" si="49"/>
        <v>0</v>
      </c>
      <c r="DA22" s="266">
        <f t="shared" ca="1" si="49"/>
        <v>0</v>
      </c>
      <c r="DB22" s="266">
        <f t="shared" ca="1" si="49"/>
        <v>0</v>
      </c>
      <c r="DC22" s="266">
        <f t="shared" ca="1" si="49"/>
        <v>0</v>
      </c>
      <c r="DD22" s="266">
        <f t="shared" ca="1" si="49"/>
        <v>0</v>
      </c>
      <c r="DE22" s="266">
        <f t="shared" ca="1" si="49"/>
        <v>0</v>
      </c>
      <c r="DF22" s="266">
        <f t="shared" ca="1" si="50"/>
        <v>0</v>
      </c>
      <c r="DG22" s="266">
        <f t="shared" ca="1" si="50"/>
        <v>0</v>
      </c>
      <c r="DH22" s="266">
        <f t="shared" ca="1" si="50"/>
        <v>0</v>
      </c>
      <c r="DI22" s="266">
        <f t="shared" ca="1" si="50"/>
        <v>0</v>
      </c>
      <c r="DJ22" s="266">
        <f t="shared" ca="1" si="50"/>
        <v>0</v>
      </c>
      <c r="DK22" s="266">
        <f t="shared" ca="1" si="50"/>
        <v>0</v>
      </c>
      <c r="DL22" s="266">
        <f t="shared" ca="1" si="50"/>
        <v>0</v>
      </c>
      <c r="DM22" s="266">
        <f t="shared" ca="1" si="50"/>
        <v>0</v>
      </c>
      <c r="DN22" s="266">
        <f t="shared" ca="1" si="50"/>
        <v>0</v>
      </c>
      <c r="DO22" s="266">
        <f t="shared" ca="1" si="50"/>
        <v>0</v>
      </c>
      <c r="DP22" s="266">
        <f t="shared" ca="1" si="51"/>
        <v>0</v>
      </c>
      <c r="DQ22" s="266">
        <f t="shared" ca="1" si="51"/>
        <v>0</v>
      </c>
      <c r="DR22" s="266">
        <f t="shared" ca="1" si="51"/>
        <v>0</v>
      </c>
      <c r="DS22" s="266">
        <f t="shared" ca="1" si="51"/>
        <v>0</v>
      </c>
      <c r="DT22" s="266">
        <f t="shared" ca="1" si="51"/>
        <v>0</v>
      </c>
      <c r="DU22" s="266">
        <f t="shared" ca="1" si="51"/>
        <v>0</v>
      </c>
      <c r="DV22" s="266">
        <f t="shared" ca="1" si="51"/>
        <v>0</v>
      </c>
      <c r="DW22" s="266">
        <f t="shared" ca="1" si="51"/>
        <v>0</v>
      </c>
      <c r="DX22" s="266">
        <f t="shared" ca="1" si="51"/>
        <v>0</v>
      </c>
      <c r="DY22" s="266">
        <f t="shared" ca="1" si="51"/>
        <v>0</v>
      </c>
      <c r="DZ22" s="266">
        <f t="shared" ca="1" si="52"/>
        <v>0</v>
      </c>
      <c r="EA22" s="266">
        <f t="shared" ca="1" si="52"/>
        <v>0</v>
      </c>
      <c r="EB22" s="266">
        <f t="shared" ca="1" si="52"/>
        <v>0</v>
      </c>
      <c r="EC22" s="266">
        <f t="shared" ca="1" si="52"/>
        <v>0</v>
      </c>
      <c r="ED22" s="266">
        <f t="shared" ca="1" si="52"/>
        <v>0</v>
      </c>
      <c r="EE22" s="266">
        <f t="shared" ca="1" si="52"/>
        <v>0</v>
      </c>
      <c r="EF22" s="266">
        <f t="shared" ca="1" si="52"/>
        <v>0</v>
      </c>
      <c r="EG22" s="266">
        <f t="shared" ca="1" si="52"/>
        <v>0</v>
      </c>
      <c r="EH22" s="266">
        <f t="shared" ca="1" si="52"/>
        <v>0</v>
      </c>
      <c r="EI22" s="266">
        <f t="shared" ca="1" si="52"/>
        <v>0</v>
      </c>
      <c r="EJ22" s="266">
        <f t="shared" ca="1" si="52"/>
        <v>0</v>
      </c>
      <c r="EK22" s="266">
        <f t="shared" ca="1" si="52"/>
        <v>0</v>
      </c>
      <c r="EL22" s="266">
        <f t="shared" ca="1" si="52"/>
        <v>0</v>
      </c>
      <c r="EM22" s="266">
        <f t="shared" ca="1" si="52"/>
        <v>0</v>
      </c>
      <c r="EO22" s="484">
        <f t="shared" si="42"/>
        <v>1</v>
      </c>
      <c r="EP22" s="64">
        <f t="shared" si="38"/>
        <v>1</v>
      </c>
    </row>
    <row r="23" spans="1:146" ht="15" customHeight="1">
      <c r="A23" s="65">
        <v>16</v>
      </c>
      <c r="B23" s="66"/>
      <c r="C23" s="336"/>
      <c r="D23" s="337"/>
      <c r="E23" s="337"/>
      <c r="F23" s="338"/>
      <c r="G23" s="339" t="s">
        <v>320</v>
      </c>
      <c r="H23" s="336"/>
      <c r="I23" s="346"/>
      <c r="J23" s="346"/>
      <c r="K23" s="345"/>
      <c r="L23" s="508"/>
      <c r="M23" s="393">
        <f t="shared" si="18"/>
        <v>0</v>
      </c>
      <c r="N23" s="453" t="str">
        <f t="shared" si="39"/>
        <v/>
      </c>
      <c r="O23" s="439"/>
      <c r="P23" s="439"/>
      <c r="Q23" s="439"/>
      <c r="R23" s="439"/>
      <c r="S23" s="446"/>
      <c r="T23" s="264">
        <f t="shared" ca="1" si="19"/>
        <v>0</v>
      </c>
      <c r="U23" s="264">
        <f t="shared" ca="1" si="20"/>
        <v>0</v>
      </c>
      <c r="V23" s="265">
        <f t="shared" si="21"/>
        <v>0</v>
      </c>
      <c r="W23" s="265">
        <f t="shared" ca="1" si="40"/>
        <v>0</v>
      </c>
      <c r="X23" s="265">
        <f t="shared" ca="1" si="41"/>
        <v>0</v>
      </c>
      <c r="Y23" s="268">
        <f t="shared" si="22"/>
        <v>1900</v>
      </c>
      <c r="Z23" s="266">
        <f t="shared" ca="1" si="43"/>
        <v>0</v>
      </c>
      <c r="AA23" s="266">
        <f t="shared" ca="1" si="43"/>
        <v>0</v>
      </c>
      <c r="AB23" s="266">
        <f t="shared" ca="1" si="43"/>
        <v>0</v>
      </c>
      <c r="AC23" s="266">
        <f t="shared" ca="1" si="43"/>
        <v>0</v>
      </c>
      <c r="AD23" s="266">
        <f t="shared" ca="1" si="43"/>
        <v>0</v>
      </c>
      <c r="AE23" s="266">
        <f t="shared" ca="1" si="43"/>
        <v>0</v>
      </c>
      <c r="AF23" s="266">
        <f t="shared" ca="1" si="43"/>
        <v>0</v>
      </c>
      <c r="AG23" s="266">
        <f t="shared" ca="1" si="43"/>
        <v>0</v>
      </c>
      <c r="AH23" s="266">
        <f t="shared" ca="1" si="43"/>
        <v>0</v>
      </c>
      <c r="AI23" s="266">
        <f t="shared" ca="1" si="43"/>
        <v>0</v>
      </c>
      <c r="AJ23" s="266">
        <f t="shared" ca="1" si="44"/>
        <v>0</v>
      </c>
      <c r="AK23" s="266">
        <f t="shared" ca="1" si="44"/>
        <v>0</v>
      </c>
      <c r="AL23" s="266">
        <f t="shared" ca="1" si="44"/>
        <v>0</v>
      </c>
      <c r="AM23" s="266">
        <f t="shared" ca="1" si="44"/>
        <v>0</v>
      </c>
      <c r="AN23" s="266">
        <f t="shared" ca="1" si="44"/>
        <v>0</v>
      </c>
      <c r="AO23" s="266">
        <f t="shared" ca="1" si="44"/>
        <v>0</v>
      </c>
      <c r="AP23" s="266">
        <f t="shared" ca="1" si="44"/>
        <v>0</v>
      </c>
      <c r="AQ23" s="266">
        <f t="shared" ca="1" si="44"/>
        <v>0</v>
      </c>
      <c r="AR23" s="266">
        <f t="shared" ca="1" si="44"/>
        <v>0</v>
      </c>
      <c r="AS23" s="266">
        <f t="shared" ca="1" si="44"/>
        <v>0</v>
      </c>
      <c r="AT23" s="266">
        <f t="shared" ca="1" si="45"/>
        <v>0</v>
      </c>
      <c r="AU23" s="266">
        <f t="shared" ca="1" si="45"/>
        <v>0</v>
      </c>
      <c r="AV23" s="266">
        <f t="shared" ca="1" si="45"/>
        <v>0</v>
      </c>
      <c r="AW23" s="266">
        <f t="shared" ca="1" si="45"/>
        <v>0</v>
      </c>
      <c r="AX23" s="266">
        <f t="shared" ca="1" si="45"/>
        <v>0</v>
      </c>
      <c r="AY23" s="266">
        <f t="shared" ca="1" si="45"/>
        <v>0</v>
      </c>
      <c r="AZ23" s="266">
        <f t="shared" ca="1" si="45"/>
        <v>0</v>
      </c>
      <c r="BA23" s="266">
        <f t="shared" ca="1" si="45"/>
        <v>0</v>
      </c>
      <c r="BB23" s="266">
        <f t="shared" ca="1" si="45"/>
        <v>0</v>
      </c>
      <c r="BC23" s="266">
        <f t="shared" ca="1" si="45"/>
        <v>0</v>
      </c>
      <c r="BD23" s="266">
        <f t="shared" ca="1" si="46"/>
        <v>0</v>
      </c>
      <c r="BE23" s="266">
        <f t="shared" ca="1" si="46"/>
        <v>0</v>
      </c>
      <c r="BF23" s="266">
        <f t="shared" ca="1" si="46"/>
        <v>0</v>
      </c>
      <c r="BG23" s="266">
        <f t="shared" ca="1" si="46"/>
        <v>0</v>
      </c>
      <c r="BH23" s="266">
        <f t="shared" ca="1" si="46"/>
        <v>0</v>
      </c>
      <c r="BI23" s="266">
        <f t="shared" ca="1" si="46"/>
        <v>0</v>
      </c>
      <c r="BJ23" s="266">
        <f t="shared" ca="1" si="46"/>
        <v>0</v>
      </c>
      <c r="BK23" s="266">
        <f t="shared" ca="1" si="46"/>
        <v>0</v>
      </c>
      <c r="BL23" s="266">
        <f t="shared" ca="1" si="46"/>
        <v>0</v>
      </c>
      <c r="BM23" s="266">
        <f t="shared" ca="1" si="46"/>
        <v>0</v>
      </c>
      <c r="BN23" s="266">
        <f t="shared" ca="1" si="47"/>
        <v>0</v>
      </c>
      <c r="BO23" s="266">
        <f t="shared" ca="1" si="47"/>
        <v>0</v>
      </c>
      <c r="BP23" s="266">
        <f t="shared" ca="1" si="47"/>
        <v>0</v>
      </c>
      <c r="BQ23" s="266">
        <f t="shared" ca="1" si="47"/>
        <v>0</v>
      </c>
      <c r="BR23" s="266">
        <f t="shared" ca="1" si="47"/>
        <v>0</v>
      </c>
      <c r="BS23" s="266">
        <f t="shared" ca="1" si="47"/>
        <v>0</v>
      </c>
      <c r="BT23" s="266">
        <f t="shared" ca="1" si="47"/>
        <v>0</v>
      </c>
      <c r="BU23" s="266">
        <f t="shared" ca="1" si="47"/>
        <v>0</v>
      </c>
      <c r="BV23" s="266">
        <f t="shared" ca="1" si="47"/>
        <v>0</v>
      </c>
      <c r="BW23" s="266">
        <f t="shared" ca="1" si="47"/>
        <v>0</v>
      </c>
      <c r="BX23" s="266">
        <f t="shared" ca="1" si="47"/>
        <v>0</v>
      </c>
      <c r="BY23" s="266">
        <f t="shared" ca="1" si="47"/>
        <v>0</v>
      </c>
      <c r="BZ23" s="266">
        <f t="shared" ca="1" si="47"/>
        <v>0</v>
      </c>
      <c r="CA23" s="266">
        <f t="shared" ca="1" si="47"/>
        <v>0</v>
      </c>
      <c r="CF23" s="264">
        <f t="shared" ca="1" si="28"/>
        <v>0</v>
      </c>
      <c r="CG23" s="264">
        <f t="shared" ca="1" si="29"/>
        <v>0</v>
      </c>
      <c r="CH23" s="265">
        <f t="shared" si="30"/>
        <v>0</v>
      </c>
      <c r="CI23" s="265">
        <f t="shared" ca="1" si="31"/>
        <v>0</v>
      </c>
      <c r="CJ23" s="265">
        <f t="shared" ca="1" si="32"/>
        <v>0</v>
      </c>
      <c r="CK23" s="268"/>
      <c r="CL23" s="266">
        <f t="shared" ca="1" si="48"/>
        <v>0</v>
      </c>
      <c r="CM23" s="266">
        <f t="shared" ca="1" si="48"/>
        <v>0</v>
      </c>
      <c r="CN23" s="266">
        <f t="shared" ca="1" si="48"/>
        <v>0</v>
      </c>
      <c r="CO23" s="266">
        <f t="shared" ca="1" si="48"/>
        <v>0</v>
      </c>
      <c r="CP23" s="266">
        <f t="shared" ca="1" si="48"/>
        <v>0</v>
      </c>
      <c r="CQ23" s="266">
        <f t="shared" ca="1" si="48"/>
        <v>0</v>
      </c>
      <c r="CR23" s="266">
        <f t="shared" ca="1" si="48"/>
        <v>0</v>
      </c>
      <c r="CS23" s="266">
        <f t="shared" ca="1" si="48"/>
        <v>0</v>
      </c>
      <c r="CT23" s="266">
        <f t="shared" ca="1" si="48"/>
        <v>0</v>
      </c>
      <c r="CU23" s="266">
        <f t="shared" ca="1" si="48"/>
        <v>0</v>
      </c>
      <c r="CV23" s="266">
        <f t="shared" ca="1" si="49"/>
        <v>0</v>
      </c>
      <c r="CW23" s="266">
        <f t="shared" ca="1" si="49"/>
        <v>0</v>
      </c>
      <c r="CX23" s="266">
        <f t="shared" ca="1" si="49"/>
        <v>0</v>
      </c>
      <c r="CY23" s="266">
        <f t="shared" ca="1" si="49"/>
        <v>0</v>
      </c>
      <c r="CZ23" s="266">
        <f t="shared" ca="1" si="49"/>
        <v>0</v>
      </c>
      <c r="DA23" s="266">
        <f t="shared" ca="1" si="49"/>
        <v>0</v>
      </c>
      <c r="DB23" s="266">
        <f t="shared" ca="1" si="49"/>
        <v>0</v>
      </c>
      <c r="DC23" s="266">
        <f t="shared" ca="1" si="49"/>
        <v>0</v>
      </c>
      <c r="DD23" s="266">
        <f t="shared" ca="1" si="49"/>
        <v>0</v>
      </c>
      <c r="DE23" s="266">
        <f t="shared" ca="1" si="49"/>
        <v>0</v>
      </c>
      <c r="DF23" s="266">
        <f t="shared" ca="1" si="50"/>
        <v>0</v>
      </c>
      <c r="DG23" s="266">
        <f t="shared" ca="1" si="50"/>
        <v>0</v>
      </c>
      <c r="DH23" s="266">
        <f t="shared" ca="1" si="50"/>
        <v>0</v>
      </c>
      <c r="DI23" s="266">
        <f t="shared" ca="1" si="50"/>
        <v>0</v>
      </c>
      <c r="DJ23" s="266">
        <f t="shared" ca="1" si="50"/>
        <v>0</v>
      </c>
      <c r="DK23" s="266">
        <f t="shared" ca="1" si="50"/>
        <v>0</v>
      </c>
      <c r="DL23" s="266">
        <f t="shared" ca="1" si="50"/>
        <v>0</v>
      </c>
      <c r="DM23" s="266">
        <f t="shared" ca="1" si="50"/>
        <v>0</v>
      </c>
      <c r="DN23" s="266">
        <f t="shared" ca="1" si="50"/>
        <v>0</v>
      </c>
      <c r="DO23" s="266">
        <f t="shared" ca="1" si="50"/>
        <v>0</v>
      </c>
      <c r="DP23" s="266">
        <f t="shared" ca="1" si="51"/>
        <v>0</v>
      </c>
      <c r="DQ23" s="266">
        <f t="shared" ca="1" si="51"/>
        <v>0</v>
      </c>
      <c r="DR23" s="266">
        <f t="shared" ca="1" si="51"/>
        <v>0</v>
      </c>
      <c r="DS23" s="266">
        <f t="shared" ca="1" si="51"/>
        <v>0</v>
      </c>
      <c r="DT23" s="266">
        <f t="shared" ca="1" si="51"/>
        <v>0</v>
      </c>
      <c r="DU23" s="266">
        <f t="shared" ca="1" si="51"/>
        <v>0</v>
      </c>
      <c r="DV23" s="266">
        <f t="shared" ca="1" si="51"/>
        <v>0</v>
      </c>
      <c r="DW23" s="266">
        <f t="shared" ca="1" si="51"/>
        <v>0</v>
      </c>
      <c r="DX23" s="266">
        <f t="shared" ca="1" si="51"/>
        <v>0</v>
      </c>
      <c r="DY23" s="266">
        <f t="shared" ca="1" si="51"/>
        <v>0</v>
      </c>
      <c r="DZ23" s="266">
        <f t="shared" ca="1" si="52"/>
        <v>0</v>
      </c>
      <c r="EA23" s="266">
        <f t="shared" ca="1" si="52"/>
        <v>0</v>
      </c>
      <c r="EB23" s="266">
        <f t="shared" ca="1" si="52"/>
        <v>0</v>
      </c>
      <c r="EC23" s="266">
        <f t="shared" ca="1" si="52"/>
        <v>0</v>
      </c>
      <c r="ED23" s="266">
        <f t="shared" ca="1" si="52"/>
        <v>0</v>
      </c>
      <c r="EE23" s="266">
        <f t="shared" ca="1" si="52"/>
        <v>0</v>
      </c>
      <c r="EF23" s="266">
        <f t="shared" ca="1" si="52"/>
        <v>0</v>
      </c>
      <c r="EG23" s="266">
        <f t="shared" ca="1" si="52"/>
        <v>0</v>
      </c>
      <c r="EH23" s="266">
        <f t="shared" ca="1" si="52"/>
        <v>0</v>
      </c>
      <c r="EI23" s="266">
        <f t="shared" ca="1" si="52"/>
        <v>0</v>
      </c>
      <c r="EJ23" s="266">
        <f t="shared" ca="1" si="52"/>
        <v>0</v>
      </c>
      <c r="EK23" s="266">
        <f t="shared" ca="1" si="52"/>
        <v>0</v>
      </c>
      <c r="EL23" s="266">
        <f t="shared" ca="1" si="52"/>
        <v>0</v>
      </c>
      <c r="EM23" s="266">
        <f t="shared" ca="1" si="52"/>
        <v>0</v>
      </c>
      <c r="EO23" s="484">
        <f t="shared" si="42"/>
        <v>1</v>
      </c>
      <c r="EP23" s="64">
        <f t="shared" si="38"/>
        <v>1</v>
      </c>
    </row>
    <row r="24" spans="1:146" ht="15" customHeight="1">
      <c r="A24" s="65">
        <v>17</v>
      </c>
      <c r="B24" s="66"/>
      <c r="C24" s="336"/>
      <c r="D24" s="337"/>
      <c r="E24" s="337"/>
      <c r="F24" s="338"/>
      <c r="G24" s="339" t="s">
        <v>320</v>
      </c>
      <c r="H24" s="336"/>
      <c r="I24" s="346"/>
      <c r="J24" s="346"/>
      <c r="K24" s="345"/>
      <c r="L24" s="508"/>
      <c r="M24" s="393">
        <f t="shared" si="18"/>
        <v>0</v>
      </c>
      <c r="N24" s="453" t="str">
        <f t="shared" si="39"/>
        <v/>
      </c>
      <c r="O24" s="439"/>
      <c r="P24" s="439"/>
      <c r="Q24" s="439"/>
      <c r="R24" s="439"/>
      <c r="S24" s="446"/>
      <c r="T24" s="264">
        <f t="shared" ca="1" si="19"/>
        <v>0</v>
      </c>
      <c r="U24" s="264">
        <f t="shared" ca="1" si="20"/>
        <v>0</v>
      </c>
      <c r="V24" s="265">
        <f t="shared" si="21"/>
        <v>0</v>
      </c>
      <c r="W24" s="265">
        <f t="shared" ca="1" si="40"/>
        <v>0</v>
      </c>
      <c r="X24" s="265">
        <f t="shared" ca="1" si="41"/>
        <v>0</v>
      </c>
      <c r="Y24" s="268">
        <f t="shared" si="22"/>
        <v>1900</v>
      </c>
      <c r="Z24" s="266">
        <f t="shared" ca="1" si="43"/>
        <v>0</v>
      </c>
      <c r="AA24" s="266">
        <f t="shared" ca="1" si="43"/>
        <v>0</v>
      </c>
      <c r="AB24" s="266">
        <f t="shared" ca="1" si="43"/>
        <v>0</v>
      </c>
      <c r="AC24" s="266">
        <f t="shared" ca="1" si="43"/>
        <v>0</v>
      </c>
      <c r="AD24" s="266">
        <f t="shared" ca="1" si="43"/>
        <v>0</v>
      </c>
      <c r="AE24" s="266">
        <f t="shared" ca="1" si="43"/>
        <v>0</v>
      </c>
      <c r="AF24" s="266">
        <f t="shared" ca="1" si="43"/>
        <v>0</v>
      </c>
      <c r="AG24" s="266">
        <f t="shared" ca="1" si="43"/>
        <v>0</v>
      </c>
      <c r="AH24" s="266">
        <f t="shared" ca="1" si="43"/>
        <v>0</v>
      </c>
      <c r="AI24" s="266">
        <f t="shared" ca="1" si="43"/>
        <v>0</v>
      </c>
      <c r="AJ24" s="266">
        <f t="shared" ca="1" si="44"/>
        <v>0</v>
      </c>
      <c r="AK24" s="266">
        <f t="shared" ca="1" si="44"/>
        <v>0</v>
      </c>
      <c r="AL24" s="266">
        <f t="shared" ca="1" si="44"/>
        <v>0</v>
      </c>
      <c r="AM24" s="266">
        <f t="shared" ca="1" si="44"/>
        <v>0</v>
      </c>
      <c r="AN24" s="266">
        <f t="shared" ca="1" si="44"/>
        <v>0</v>
      </c>
      <c r="AO24" s="266">
        <f t="shared" ca="1" si="44"/>
        <v>0</v>
      </c>
      <c r="AP24" s="266">
        <f t="shared" ca="1" si="44"/>
        <v>0</v>
      </c>
      <c r="AQ24" s="266">
        <f t="shared" ca="1" si="44"/>
        <v>0</v>
      </c>
      <c r="AR24" s="266">
        <f t="shared" ca="1" si="44"/>
        <v>0</v>
      </c>
      <c r="AS24" s="266">
        <f t="shared" ca="1" si="44"/>
        <v>0</v>
      </c>
      <c r="AT24" s="266">
        <f t="shared" ca="1" si="45"/>
        <v>0</v>
      </c>
      <c r="AU24" s="266">
        <f t="shared" ca="1" si="45"/>
        <v>0</v>
      </c>
      <c r="AV24" s="266">
        <f t="shared" ca="1" si="45"/>
        <v>0</v>
      </c>
      <c r="AW24" s="266">
        <f t="shared" ca="1" si="45"/>
        <v>0</v>
      </c>
      <c r="AX24" s="266">
        <f t="shared" ca="1" si="45"/>
        <v>0</v>
      </c>
      <c r="AY24" s="266">
        <f t="shared" ca="1" si="45"/>
        <v>0</v>
      </c>
      <c r="AZ24" s="266">
        <f t="shared" ca="1" si="45"/>
        <v>0</v>
      </c>
      <c r="BA24" s="266">
        <f t="shared" ca="1" si="45"/>
        <v>0</v>
      </c>
      <c r="BB24" s="266">
        <f t="shared" ca="1" si="45"/>
        <v>0</v>
      </c>
      <c r="BC24" s="266">
        <f t="shared" ca="1" si="45"/>
        <v>0</v>
      </c>
      <c r="BD24" s="266">
        <f t="shared" ca="1" si="46"/>
        <v>0</v>
      </c>
      <c r="BE24" s="266">
        <f t="shared" ca="1" si="46"/>
        <v>0</v>
      </c>
      <c r="BF24" s="266">
        <f t="shared" ca="1" si="46"/>
        <v>0</v>
      </c>
      <c r="BG24" s="266">
        <f t="shared" ca="1" si="46"/>
        <v>0</v>
      </c>
      <c r="BH24" s="266">
        <f t="shared" ca="1" si="46"/>
        <v>0</v>
      </c>
      <c r="BI24" s="266">
        <f t="shared" ca="1" si="46"/>
        <v>0</v>
      </c>
      <c r="BJ24" s="266">
        <f t="shared" ca="1" si="46"/>
        <v>0</v>
      </c>
      <c r="BK24" s="266">
        <f t="shared" ca="1" si="46"/>
        <v>0</v>
      </c>
      <c r="BL24" s="266">
        <f t="shared" ca="1" si="46"/>
        <v>0</v>
      </c>
      <c r="BM24" s="266">
        <f t="shared" ca="1" si="46"/>
        <v>0</v>
      </c>
      <c r="BN24" s="266">
        <f t="shared" ca="1" si="47"/>
        <v>0</v>
      </c>
      <c r="BO24" s="266">
        <f t="shared" ca="1" si="47"/>
        <v>0</v>
      </c>
      <c r="BP24" s="266">
        <f t="shared" ca="1" si="47"/>
        <v>0</v>
      </c>
      <c r="BQ24" s="266">
        <f t="shared" ca="1" si="47"/>
        <v>0</v>
      </c>
      <c r="BR24" s="266">
        <f t="shared" ca="1" si="47"/>
        <v>0</v>
      </c>
      <c r="BS24" s="266">
        <f t="shared" ca="1" si="47"/>
        <v>0</v>
      </c>
      <c r="BT24" s="266">
        <f t="shared" ca="1" si="47"/>
        <v>0</v>
      </c>
      <c r="BU24" s="266">
        <f t="shared" ca="1" si="47"/>
        <v>0</v>
      </c>
      <c r="BV24" s="266">
        <f t="shared" ca="1" si="47"/>
        <v>0</v>
      </c>
      <c r="BW24" s="266">
        <f t="shared" ca="1" si="47"/>
        <v>0</v>
      </c>
      <c r="BX24" s="266">
        <f t="shared" ca="1" si="47"/>
        <v>0</v>
      </c>
      <c r="BY24" s="266">
        <f t="shared" ca="1" si="47"/>
        <v>0</v>
      </c>
      <c r="BZ24" s="266">
        <f t="shared" ca="1" si="47"/>
        <v>0</v>
      </c>
      <c r="CA24" s="266">
        <f t="shared" ca="1" si="47"/>
        <v>0</v>
      </c>
      <c r="CF24" s="264">
        <f t="shared" ca="1" si="28"/>
        <v>0</v>
      </c>
      <c r="CG24" s="264">
        <f t="shared" ca="1" si="29"/>
        <v>0</v>
      </c>
      <c r="CH24" s="265">
        <f t="shared" si="30"/>
        <v>0</v>
      </c>
      <c r="CI24" s="265">
        <f t="shared" ca="1" si="31"/>
        <v>0</v>
      </c>
      <c r="CJ24" s="265">
        <f t="shared" ca="1" si="32"/>
        <v>0</v>
      </c>
      <c r="CK24" s="268"/>
      <c r="CL24" s="266">
        <f t="shared" ca="1" si="48"/>
        <v>0</v>
      </c>
      <c r="CM24" s="266">
        <f t="shared" ca="1" si="48"/>
        <v>0</v>
      </c>
      <c r="CN24" s="266">
        <f t="shared" ca="1" si="48"/>
        <v>0</v>
      </c>
      <c r="CO24" s="266">
        <f t="shared" ca="1" si="48"/>
        <v>0</v>
      </c>
      <c r="CP24" s="266">
        <f t="shared" ca="1" si="48"/>
        <v>0</v>
      </c>
      <c r="CQ24" s="266">
        <f t="shared" ca="1" si="48"/>
        <v>0</v>
      </c>
      <c r="CR24" s="266">
        <f t="shared" ca="1" si="48"/>
        <v>0</v>
      </c>
      <c r="CS24" s="266">
        <f t="shared" ca="1" si="48"/>
        <v>0</v>
      </c>
      <c r="CT24" s="266">
        <f t="shared" ca="1" si="48"/>
        <v>0</v>
      </c>
      <c r="CU24" s="266">
        <f t="shared" ca="1" si="48"/>
        <v>0</v>
      </c>
      <c r="CV24" s="266">
        <f t="shared" ca="1" si="49"/>
        <v>0</v>
      </c>
      <c r="CW24" s="266">
        <f t="shared" ca="1" si="49"/>
        <v>0</v>
      </c>
      <c r="CX24" s="266">
        <f t="shared" ca="1" si="49"/>
        <v>0</v>
      </c>
      <c r="CY24" s="266">
        <f t="shared" ca="1" si="49"/>
        <v>0</v>
      </c>
      <c r="CZ24" s="266">
        <f t="shared" ca="1" si="49"/>
        <v>0</v>
      </c>
      <c r="DA24" s="266">
        <f t="shared" ca="1" si="49"/>
        <v>0</v>
      </c>
      <c r="DB24" s="266">
        <f t="shared" ca="1" si="49"/>
        <v>0</v>
      </c>
      <c r="DC24" s="266">
        <f t="shared" ca="1" si="49"/>
        <v>0</v>
      </c>
      <c r="DD24" s="266">
        <f t="shared" ca="1" si="49"/>
        <v>0</v>
      </c>
      <c r="DE24" s="266">
        <f t="shared" ca="1" si="49"/>
        <v>0</v>
      </c>
      <c r="DF24" s="266">
        <f t="shared" ca="1" si="50"/>
        <v>0</v>
      </c>
      <c r="DG24" s="266">
        <f t="shared" ca="1" si="50"/>
        <v>0</v>
      </c>
      <c r="DH24" s="266">
        <f t="shared" ca="1" si="50"/>
        <v>0</v>
      </c>
      <c r="DI24" s="266">
        <f t="shared" ca="1" si="50"/>
        <v>0</v>
      </c>
      <c r="DJ24" s="266">
        <f t="shared" ca="1" si="50"/>
        <v>0</v>
      </c>
      <c r="DK24" s="266">
        <f t="shared" ca="1" si="50"/>
        <v>0</v>
      </c>
      <c r="DL24" s="266">
        <f t="shared" ca="1" si="50"/>
        <v>0</v>
      </c>
      <c r="DM24" s="266">
        <f t="shared" ca="1" si="50"/>
        <v>0</v>
      </c>
      <c r="DN24" s="266">
        <f t="shared" ca="1" si="50"/>
        <v>0</v>
      </c>
      <c r="DO24" s="266">
        <f t="shared" ca="1" si="50"/>
        <v>0</v>
      </c>
      <c r="DP24" s="266">
        <f t="shared" ca="1" si="51"/>
        <v>0</v>
      </c>
      <c r="DQ24" s="266">
        <f t="shared" ca="1" si="51"/>
        <v>0</v>
      </c>
      <c r="DR24" s="266">
        <f t="shared" ca="1" si="51"/>
        <v>0</v>
      </c>
      <c r="DS24" s="266">
        <f t="shared" ca="1" si="51"/>
        <v>0</v>
      </c>
      <c r="DT24" s="266">
        <f t="shared" ca="1" si="51"/>
        <v>0</v>
      </c>
      <c r="DU24" s="266">
        <f t="shared" ca="1" si="51"/>
        <v>0</v>
      </c>
      <c r="DV24" s="266">
        <f t="shared" ca="1" si="51"/>
        <v>0</v>
      </c>
      <c r="DW24" s="266">
        <f t="shared" ca="1" si="51"/>
        <v>0</v>
      </c>
      <c r="DX24" s="266">
        <f t="shared" ca="1" si="51"/>
        <v>0</v>
      </c>
      <c r="DY24" s="266">
        <f t="shared" ca="1" si="51"/>
        <v>0</v>
      </c>
      <c r="DZ24" s="266">
        <f t="shared" ca="1" si="52"/>
        <v>0</v>
      </c>
      <c r="EA24" s="266">
        <f t="shared" ca="1" si="52"/>
        <v>0</v>
      </c>
      <c r="EB24" s="266">
        <f t="shared" ca="1" si="52"/>
        <v>0</v>
      </c>
      <c r="EC24" s="266">
        <f t="shared" ca="1" si="52"/>
        <v>0</v>
      </c>
      <c r="ED24" s="266">
        <f t="shared" ca="1" si="52"/>
        <v>0</v>
      </c>
      <c r="EE24" s="266">
        <f t="shared" ca="1" si="52"/>
        <v>0</v>
      </c>
      <c r="EF24" s="266">
        <f t="shared" ca="1" si="52"/>
        <v>0</v>
      </c>
      <c r="EG24" s="266">
        <f t="shared" ca="1" si="52"/>
        <v>0</v>
      </c>
      <c r="EH24" s="266">
        <f t="shared" ca="1" si="52"/>
        <v>0</v>
      </c>
      <c r="EI24" s="266">
        <f t="shared" ca="1" si="52"/>
        <v>0</v>
      </c>
      <c r="EJ24" s="266">
        <f t="shared" ca="1" si="52"/>
        <v>0</v>
      </c>
      <c r="EK24" s="266">
        <f t="shared" ca="1" si="52"/>
        <v>0</v>
      </c>
      <c r="EL24" s="266">
        <f t="shared" ca="1" si="52"/>
        <v>0</v>
      </c>
      <c r="EM24" s="266">
        <f t="shared" ca="1" si="52"/>
        <v>0</v>
      </c>
      <c r="EO24" s="484">
        <f t="shared" si="42"/>
        <v>1</v>
      </c>
      <c r="EP24" s="64">
        <f t="shared" si="38"/>
        <v>1</v>
      </c>
    </row>
    <row r="25" spans="1:146" ht="15" customHeight="1">
      <c r="A25" s="65">
        <v>18</v>
      </c>
      <c r="B25" s="66"/>
      <c r="C25" s="336"/>
      <c r="D25" s="337"/>
      <c r="E25" s="337"/>
      <c r="F25" s="338"/>
      <c r="G25" s="339" t="s">
        <v>320</v>
      </c>
      <c r="H25" s="336"/>
      <c r="I25" s="346"/>
      <c r="J25" s="346"/>
      <c r="K25" s="345"/>
      <c r="L25" s="508"/>
      <c r="M25" s="393">
        <f t="shared" si="18"/>
        <v>0</v>
      </c>
      <c r="N25" s="453" t="str">
        <f t="shared" si="39"/>
        <v/>
      </c>
      <c r="O25" s="439"/>
      <c r="P25" s="439"/>
      <c r="Q25" s="439"/>
      <c r="R25" s="439"/>
      <c r="S25" s="446"/>
      <c r="T25" s="264">
        <f t="shared" ca="1" si="19"/>
        <v>0</v>
      </c>
      <c r="U25" s="264">
        <f t="shared" ca="1" si="20"/>
        <v>0</v>
      </c>
      <c r="V25" s="265">
        <f t="shared" si="21"/>
        <v>0</v>
      </c>
      <c r="W25" s="265">
        <f t="shared" ca="1" si="40"/>
        <v>0</v>
      </c>
      <c r="X25" s="265">
        <f t="shared" ca="1" si="41"/>
        <v>0</v>
      </c>
      <c r="Y25" s="268">
        <f t="shared" si="22"/>
        <v>1900</v>
      </c>
      <c r="Z25" s="266">
        <f t="shared" ca="1" si="43"/>
        <v>0</v>
      </c>
      <c r="AA25" s="266">
        <f t="shared" ca="1" si="43"/>
        <v>0</v>
      </c>
      <c r="AB25" s="266">
        <f t="shared" ca="1" si="43"/>
        <v>0</v>
      </c>
      <c r="AC25" s="266">
        <f t="shared" ca="1" si="43"/>
        <v>0</v>
      </c>
      <c r="AD25" s="266">
        <f t="shared" ca="1" si="43"/>
        <v>0</v>
      </c>
      <c r="AE25" s="266">
        <f t="shared" ca="1" si="43"/>
        <v>0</v>
      </c>
      <c r="AF25" s="266">
        <f t="shared" ca="1" si="43"/>
        <v>0</v>
      </c>
      <c r="AG25" s="266">
        <f t="shared" ca="1" si="43"/>
        <v>0</v>
      </c>
      <c r="AH25" s="266">
        <f t="shared" ca="1" si="43"/>
        <v>0</v>
      </c>
      <c r="AI25" s="266">
        <f t="shared" ca="1" si="43"/>
        <v>0</v>
      </c>
      <c r="AJ25" s="266">
        <f t="shared" ca="1" si="44"/>
        <v>0</v>
      </c>
      <c r="AK25" s="266">
        <f t="shared" ca="1" si="44"/>
        <v>0</v>
      </c>
      <c r="AL25" s="266">
        <f t="shared" ca="1" si="44"/>
        <v>0</v>
      </c>
      <c r="AM25" s="266">
        <f t="shared" ca="1" si="44"/>
        <v>0</v>
      </c>
      <c r="AN25" s="266">
        <f t="shared" ca="1" si="44"/>
        <v>0</v>
      </c>
      <c r="AO25" s="266">
        <f t="shared" ca="1" si="44"/>
        <v>0</v>
      </c>
      <c r="AP25" s="266">
        <f t="shared" ca="1" si="44"/>
        <v>0</v>
      </c>
      <c r="AQ25" s="266">
        <f t="shared" ca="1" si="44"/>
        <v>0</v>
      </c>
      <c r="AR25" s="266">
        <f t="shared" ca="1" si="44"/>
        <v>0</v>
      </c>
      <c r="AS25" s="266">
        <f t="shared" ca="1" si="44"/>
        <v>0</v>
      </c>
      <c r="AT25" s="266">
        <f t="shared" ca="1" si="45"/>
        <v>0</v>
      </c>
      <c r="AU25" s="266">
        <f t="shared" ca="1" si="45"/>
        <v>0</v>
      </c>
      <c r="AV25" s="266">
        <f t="shared" ca="1" si="45"/>
        <v>0</v>
      </c>
      <c r="AW25" s="266">
        <f t="shared" ca="1" si="45"/>
        <v>0</v>
      </c>
      <c r="AX25" s="266">
        <f t="shared" ca="1" si="45"/>
        <v>0</v>
      </c>
      <c r="AY25" s="266">
        <f t="shared" ca="1" si="45"/>
        <v>0</v>
      </c>
      <c r="AZ25" s="266">
        <f t="shared" ca="1" si="45"/>
        <v>0</v>
      </c>
      <c r="BA25" s="266">
        <f t="shared" ca="1" si="45"/>
        <v>0</v>
      </c>
      <c r="BB25" s="266">
        <f t="shared" ca="1" si="45"/>
        <v>0</v>
      </c>
      <c r="BC25" s="266">
        <f t="shared" ca="1" si="45"/>
        <v>0</v>
      </c>
      <c r="BD25" s="266">
        <f t="shared" ca="1" si="46"/>
        <v>0</v>
      </c>
      <c r="BE25" s="266">
        <f t="shared" ca="1" si="46"/>
        <v>0</v>
      </c>
      <c r="BF25" s="266">
        <f t="shared" ca="1" si="46"/>
        <v>0</v>
      </c>
      <c r="BG25" s="266">
        <f t="shared" ca="1" si="46"/>
        <v>0</v>
      </c>
      <c r="BH25" s="266">
        <f t="shared" ca="1" si="46"/>
        <v>0</v>
      </c>
      <c r="BI25" s="266">
        <f t="shared" ca="1" si="46"/>
        <v>0</v>
      </c>
      <c r="BJ25" s="266">
        <f t="shared" ca="1" si="46"/>
        <v>0</v>
      </c>
      <c r="BK25" s="266">
        <f t="shared" ca="1" si="46"/>
        <v>0</v>
      </c>
      <c r="BL25" s="266">
        <f t="shared" ca="1" si="46"/>
        <v>0</v>
      </c>
      <c r="BM25" s="266">
        <f t="shared" ca="1" si="46"/>
        <v>0</v>
      </c>
      <c r="BN25" s="266">
        <f t="shared" ca="1" si="47"/>
        <v>0</v>
      </c>
      <c r="BO25" s="266">
        <f t="shared" ca="1" si="47"/>
        <v>0</v>
      </c>
      <c r="BP25" s="266">
        <f t="shared" ca="1" si="47"/>
        <v>0</v>
      </c>
      <c r="BQ25" s="266">
        <f t="shared" ca="1" si="47"/>
        <v>0</v>
      </c>
      <c r="BR25" s="266">
        <f t="shared" ca="1" si="47"/>
        <v>0</v>
      </c>
      <c r="BS25" s="266">
        <f t="shared" ca="1" si="47"/>
        <v>0</v>
      </c>
      <c r="BT25" s="266">
        <f t="shared" ca="1" si="47"/>
        <v>0</v>
      </c>
      <c r="BU25" s="266">
        <f t="shared" ca="1" si="47"/>
        <v>0</v>
      </c>
      <c r="BV25" s="266">
        <f t="shared" ca="1" si="47"/>
        <v>0</v>
      </c>
      <c r="BW25" s="266">
        <f t="shared" ca="1" si="47"/>
        <v>0</v>
      </c>
      <c r="BX25" s="266">
        <f t="shared" ca="1" si="47"/>
        <v>0</v>
      </c>
      <c r="BY25" s="266">
        <f t="shared" ca="1" si="47"/>
        <v>0</v>
      </c>
      <c r="BZ25" s="266">
        <f t="shared" ca="1" si="47"/>
        <v>0</v>
      </c>
      <c r="CA25" s="266">
        <f t="shared" ca="1" si="47"/>
        <v>0</v>
      </c>
      <c r="CF25" s="264">
        <f t="shared" ca="1" si="28"/>
        <v>0</v>
      </c>
      <c r="CG25" s="264">
        <f t="shared" ca="1" si="29"/>
        <v>0</v>
      </c>
      <c r="CH25" s="265">
        <f t="shared" si="30"/>
        <v>0</v>
      </c>
      <c r="CI25" s="265">
        <f t="shared" ca="1" si="31"/>
        <v>0</v>
      </c>
      <c r="CJ25" s="265">
        <f t="shared" ca="1" si="32"/>
        <v>0</v>
      </c>
      <c r="CK25" s="268"/>
      <c r="CL25" s="266">
        <f t="shared" ca="1" si="48"/>
        <v>0</v>
      </c>
      <c r="CM25" s="266">
        <f t="shared" ca="1" si="48"/>
        <v>0</v>
      </c>
      <c r="CN25" s="266">
        <f t="shared" ca="1" si="48"/>
        <v>0</v>
      </c>
      <c r="CO25" s="266">
        <f t="shared" ca="1" si="48"/>
        <v>0</v>
      </c>
      <c r="CP25" s="266">
        <f t="shared" ca="1" si="48"/>
        <v>0</v>
      </c>
      <c r="CQ25" s="266">
        <f t="shared" ca="1" si="48"/>
        <v>0</v>
      </c>
      <c r="CR25" s="266">
        <f t="shared" ca="1" si="48"/>
        <v>0</v>
      </c>
      <c r="CS25" s="266">
        <f t="shared" ca="1" si="48"/>
        <v>0</v>
      </c>
      <c r="CT25" s="266">
        <f t="shared" ca="1" si="48"/>
        <v>0</v>
      </c>
      <c r="CU25" s="266">
        <f t="shared" ca="1" si="48"/>
        <v>0</v>
      </c>
      <c r="CV25" s="266">
        <f t="shared" ca="1" si="49"/>
        <v>0</v>
      </c>
      <c r="CW25" s="266">
        <f t="shared" ca="1" si="49"/>
        <v>0</v>
      </c>
      <c r="CX25" s="266">
        <f t="shared" ca="1" si="49"/>
        <v>0</v>
      </c>
      <c r="CY25" s="266">
        <f t="shared" ca="1" si="49"/>
        <v>0</v>
      </c>
      <c r="CZ25" s="266">
        <f t="shared" ca="1" si="49"/>
        <v>0</v>
      </c>
      <c r="DA25" s="266">
        <f t="shared" ca="1" si="49"/>
        <v>0</v>
      </c>
      <c r="DB25" s="266">
        <f t="shared" ca="1" si="49"/>
        <v>0</v>
      </c>
      <c r="DC25" s="266">
        <f t="shared" ca="1" si="49"/>
        <v>0</v>
      </c>
      <c r="DD25" s="266">
        <f t="shared" ca="1" si="49"/>
        <v>0</v>
      </c>
      <c r="DE25" s="266">
        <f t="shared" ca="1" si="49"/>
        <v>0</v>
      </c>
      <c r="DF25" s="266">
        <f t="shared" ca="1" si="50"/>
        <v>0</v>
      </c>
      <c r="DG25" s="266">
        <f t="shared" ca="1" si="50"/>
        <v>0</v>
      </c>
      <c r="DH25" s="266">
        <f t="shared" ca="1" si="50"/>
        <v>0</v>
      </c>
      <c r="DI25" s="266">
        <f t="shared" ca="1" si="50"/>
        <v>0</v>
      </c>
      <c r="DJ25" s="266">
        <f t="shared" ca="1" si="50"/>
        <v>0</v>
      </c>
      <c r="DK25" s="266">
        <f t="shared" ca="1" si="50"/>
        <v>0</v>
      </c>
      <c r="DL25" s="266">
        <f t="shared" ca="1" si="50"/>
        <v>0</v>
      </c>
      <c r="DM25" s="266">
        <f t="shared" ca="1" si="50"/>
        <v>0</v>
      </c>
      <c r="DN25" s="266">
        <f t="shared" ca="1" si="50"/>
        <v>0</v>
      </c>
      <c r="DO25" s="266">
        <f t="shared" ca="1" si="50"/>
        <v>0</v>
      </c>
      <c r="DP25" s="266">
        <f t="shared" ca="1" si="51"/>
        <v>0</v>
      </c>
      <c r="DQ25" s="266">
        <f t="shared" ca="1" si="51"/>
        <v>0</v>
      </c>
      <c r="DR25" s="266">
        <f t="shared" ca="1" si="51"/>
        <v>0</v>
      </c>
      <c r="DS25" s="266">
        <f t="shared" ca="1" si="51"/>
        <v>0</v>
      </c>
      <c r="DT25" s="266">
        <f t="shared" ca="1" si="51"/>
        <v>0</v>
      </c>
      <c r="DU25" s="266">
        <f t="shared" ca="1" si="51"/>
        <v>0</v>
      </c>
      <c r="DV25" s="266">
        <f t="shared" ca="1" si="51"/>
        <v>0</v>
      </c>
      <c r="DW25" s="266">
        <f t="shared" ca="1" si="51"/>
        <v>0</v>
      </c>
      <c r="DX25" s="266">
        <f t="shared" ca="1" si="51"/>
        <v>0</v>
      </c>
      <c r="DY25" s="266">
        <f t="shared" ca="1" si="51"/>
        <v>0</v>
      </c>
      <c r="DZ25" s="266">
        <f t="shared" ca="1" si="52"/>
        <v>0</v>
      </c>
      <c r="EA25" s="266">
        <f t="shared" ca="1" si="52"/>
        <v>0</v>
      </c>
      <c r="EB25" s="266">
        <f t="shared" ca="1" si="52"/>
        <v>0</v>
      </c>
      <c r="EC25" s="266">
        <f t="shared" ca="1" si="52"/>
        <v>0</v>
      </c>
      <c r="ED25" s="266">
        <f t="shared" ca="1" si="52"/>
        <v>0</v>
      </c>
      <c r="EE25" s="266">
        <f t="shared" ca="1" si="52"/>
        <v>0</v>
      </c>
      <c r="EF25" s="266">
        <f t="shared" ca="1" si="52"/>
        <v>0</v>
      </c>
      <c r="EG25" s="266">
        <f t="shared" ca="1" si="52"/>
        <v>0</v>
      </c>
      <c r="EH25" s="266">
        <f t="shared" ca="1" si="52"/>
        <v>0</v>
      </c>
      <c r="EI25" s="266">
        <f t="shared" ca="1" si="52"/>
        <v>0</v>
      </c>
      <c r="EJ25" s="266">
        <f t="shared" ca="1" si="52"/>
        <v>0</v>
      </c>
      <c r="EK25" s="266">
        <f t="shared" ca="1" si="52"/>
        <v>0</v>
      </c>
      <c r="EL25" s="266">
        <f t="shared" ca="1" si="52"/>
        <v>0</v>
      </c>
      <c r="EM25" s="266">
        <f t="shared" ca="1" si="52"/>
        <v>0</v>
      </c>
      <c r="EO25" s="484">
        <f t="shared" si="42"/>
        <v>1</v>
      </c>
      <c r="EP25" s="64">
        <f t="shared" si="38"/>
        <v>1</v>
      </c>
    </row>
    <row r="26" spans="1:146" ht="15" customHeight="1">
      <c r="A26" s="65">
        <v>19</v>
      </c>
      <c r="B26" s="66"/>
      <c r="C26" s="336"/>
      <c r="D26" s="337"/>
      <c r="E26" s="337"/>
      <c r="F26" s="338"/>
      <c r="G26" s="339" t="s">
        <v>320</v>
      </c>
      <c r="H26" s="336"/>
      <c r="I26" s="346"/>
      <c r="J26" s="346"/>
      <c r="K26" s="345"/>
      <c r="L26" s="508"/>
      <c r="M26" s="393">
        <f t="shared" si="18"/>
        <v>0</v>
      </c>
      <c r="N26" s="453" t="str">
        <f t="shared" si="39"/>
        <v/>
      </c>
      <c r="O26" s="439"/>
      <c r="P26" s="439"/>
      <c r="Q26" s="439"/>
      <c r="R26" s="439"/>
      <c r="S26" s="446"/>
      <c r="T26" s="264">
        <f t="shared" ca="1" si="19"/>
        <v>0</v>
      </c>
      <c r="U26" s="264">
        <f t="shared" ca="1" si="20"/>
        <v>0</v>
      </c>
      <c r="V26" s="265">
        <f t="shared" si="21"/>
        <v>0</v>
      </c>
      <c r="W26" s="265">
        <f t="shared" ca="1" si="40"/>
        <v>0</v>
      </c>
      <c r="X26" s="265">
        <f t="shared" ca="1" si="41"/>
        <v>0</v>
      </c>
      <c r="Y26" s="268">
        <f t="shared" si="22"/>
        <v>1900</v>
      </c>
      <c r="Z26" s="266">
        <f t="shared" ca="1" si="43"/>
        <v>0</v>
      </c>
      <c r="AA26" s="266">
        <f t="shared" ca="1" si="43"/>
        <v>0</v>
      </c>
      <c r="AB26" s="266">
        <f t="shared" ca="1" si="43"/>
        <v>0</v>
      </c>
      <c r="AC26" s="266">
        <f t="shared" ca="1" si="43"/>
        <v>0</v>
      </c>
      <c r="AD26" s="266">
        <f t="shared" ca="1" si="43"/>
        <v>0</v>
      </c>
      <c r="AE26" s="266">
        <f t="shared" ca="1" si="43"/>
        <v>0</v>
      </c>
      <c r="AF26" s="266">
        <f t="shared" ca="1" si="43"/>
        <v>0</v>
      </c>
      <c r="AG26" s="266">
        <f t="shared" ca="1" si="43"/>
        <v>0</v>
      </c>
      <c r="AH26" s="266">
        <f t="shared" ca="1" si="43"/>
        <v>0</v>
      </c>
      <c r="AI26" s="266">
        <f t="shared" ca="1" si="43"/>
        <v>0</v>
      </c>
      <c r="AJ26" s="266">
        <f t="shared" ca="1" si="44"/>
        <v>0</v>
      </c>
      <c r="AK26" s="266">
        <f t="shared" ca="1" si="44"/>
        <v>0</v>
      </c>
      <c r="AL26" s="266">
        <f t="shared" ca="1" si="44"/>
        <v>0</v>
      </c>
      <c r="AM26" s="266">
        <f t="shared" ca="1" si="44"/>
        <v>0</v>
      </c>
      <c r="AN26" s="266">
        <f t="shared" ca="1" si="44"/>
        <v>0</v>
      </c>
      <c r="AO26" s="266">
        <f t="shared" ca="1" si="44"/>
        <v>0</v>
      </c>
      <c r="AP26" s="266">
        <f t="shared" ca="1" si="44"/>
        <v>0</v>
      </c>
      <c r="AQ26" s="266">
        <f t="shared" ca="1" si="44"/>
        <v>0</v>
      </c>
      <c r="AR26" s="266">
        <f t="shared" ca="1" si="44"/>
        <v>0</v>
      </c>
      <c r="AS26" s="266">
        <f t="shared" ca="1" si="44"/>
        <v>0</v>
      </c>
      <c r="AT26" s="266">
        <f t="shared" ca="1" si="45"/>
        <v>0</v>
      </c>
      <c r="AU26" s="266">
        <f t="shared" ca="1" si="45"/>
        <v>0</v>
      </c>
      <c r="AV26" s="266">
        <f t="shared" ca="1" si="45"/>
        <v>0</v>
      </c>
      <c r="AW26" s="266">
        <f t="shared" ca="1" si="45"/>
        <v>0</v>
      </c>
      <c r="AX26" s="266">
        <f t="shared" ca="1" si="45"/>
        <v>0</v>
      </c>
      <c r="AY26" s="266">
        <f t="shared" ca="1" si="45"/>
        <v>0</v>
      </c>
      <c r="AZ26" s="266">
        <f t="shared" ca="1" si="45"/>
        <v>0</v>
      </c>
      <c r="BA26" s="266">
        <f t="shared" ca="1" si="45"/>
        <v>0</v>
      </c>
      <c r="BB26" s="266">
        <f t="shared" ca="1" si="45"/>
        <v>0</v>
      </c>
      <c r="BC26" s="266">
        <f t="shared" ca="1" si="45"/>
        <v>0</v>
      </c>
      <c r="BD26" s="266">
        <f t="shared" ca="1" si="46"/>
        <v>0</v>
      </c>
      <c r="BE26" s="266">
        <f t="shared" ca="1" si="46"/>
        <v>0</v>
      </c>
      <c r="BF26" s="266">
        <f t="shared" ca="1" si="46"/>
        <v>0</v>
      </c>
      <c r="BG26" s="266">
        <f t="shared" ca="1" si="46"/>
        <v>0</v>
      </c>
      <c r="BH26" s="266">
        <f t="shared" ca="1" si="46"/>
        <v>0</v>
      </c>
      <c r="BI26" s="266">
        <f t="shared" ca="1" si="46"/>
        <v>0</v>
      </c>
      <c r="BJ26" s="266">
        <f t="shared" ca="1" si="46"/>
        <v>0</v>
      </c>
      <c r="BK26" s="266">
        <f t="shared" ca="1" si="46"/>
        <v>0</v>
      </c>
      <c r="BL26" s="266">
        <f t="shared" ca="1" si="46"/>
        <v>0</v>
      </c>
      <c r="BM26" s="266">
        <f t="shared" ca="1" si="46"/>
        <v>0</v>
      </c>
      <c r="BN26" s="266">
        <f t="shared" ca="1" si="47"/>
        <v>0</v>
      </c>
      <c r="BO26" s="266">
        <f t="shared" ca="1" si="47"/>
        <v>0</v>
      </c>
      <c r="BP26" s="266">
        <f t="shared" ca="1" si="47"/>
        <v>0</v>
      </c>
      <c r="BQ26" s="266">
        <f t="shared" ca="1" si="47"/>
        <v>0</v>
      </c>
      <c r="BR26" s="266">
        <f t="shared" ca="1" si="47"/>
        <v>0</v>
      </c>
      <c r="BS26" s="266">
        <f t="shared" ca="1" si="47"/>
        <v>0</v>
      </c>
      <c r="BT26" s="266">
        <f t="shared" ca="1" si="47"/>
        <v>0</v>
      </c>
      <c r="BU26" s="266">
        <f t="shared" ca="1" si="47"/>
        <v>0</v>
      </c>
      <c r="BV26" s="266">
        <f t="shared" ca="1" si="47"/>
        <v>0</v>
      </c>
      <c r="BW26" s="266">
        <f t="shared" ca="1" si="47"/>
        <v>0</v>
      </c>
      <c r="BX26" s="266">
        <f t="shared" ca="1" si="47"/>
        <v>0</v>
      </c>
      <c r="BY26" s="266">
        <f t="shared" ca="1" si="47"/>
        <v>0</v>
      </c>
      <c r="BZ26" s="266">
        <f t="shared" ca="1" si="47"/>
        <v>0</v>
      </c>
      <c r="CA26" s="266">
        <f t="shared" ca="1" si="47"/>
        <v>0</v>
      </c>
      <c r="CF26" s="264">
        <f t="shared" ca="1" si="28"/>
        <v>0</v>
      </c>
      <c r="CG26" s="264">
        <f t="shared" ca="1" si="29"/>
        <v>0</v>
      </c>
      <c r="CH26" s="265">
        <f t="shared" si="30"/>
        <v>0</v>
      </c>
      <c r="CI26" s="265">
        <f t="shared" ca="1" si="31"/>
        <v>0</v>
      </c>
      <c r="CJ26" s="265">
        <f t="shared" ca="1" si="32"/>
        <v>0</v>
      </c>
      <c r="CK26" s="268"/>
      <c r="CL26" s="266">
        <f t="shared" ca="1" si="48"/>
        <v>0</v>
      </c>
      <c r="CM26" s="266">
        <f t="shared" ca="1" si="48"/>
        <v>0</v>
      </c>
      <c r="CN26" s="266">
        <f t="shared" ca="1" si="48"/>
        <v>0</v>
      </c>
      <c r="CO26" s="266">
        <f t="shared" ca="1" si="48"/>
        <v>0</v>
      </c>
      <c r="CP26" s="266">
        <f t="shared" ca="1" si="48"/>
        <v>0</v>
      </c>
      <c r="CQ26" s="266">
        <f t="shared" ca="1" si="48"/>
        <v>0</v>
      </c>
      <c r="CR26" s="266">
        <f t="shared" ca="1" si="48"/>
        <v>0</v>
      </c>
      <c r="CS26" s="266">
        <f t="shared" ca="1" si="48"/>
        <v>0</v>
      </c>
      <c r="CT26" s="266">
        <f t="shared" ca="1" si="48"/>
        <v>0</v>
      </c>
      <c r="CU26" s="266">
        <f t="shared" ca="1" si="48"/>
        <v>0</v>
      </c>
      <c r="CV26" s="266">
        <f t="shared" ca="1" si="49"/>
        <v>0</v>
      </c>
      <c r="CW26" s="266">
        <f t="shared" ca="1" si="49"/>
        <v>0</v>
      </c>
      <c r="CX26" s="266">
        <f t="shared" ca="1" si="49"/>
        <v>0</v>
      </c>
      <c r="CY26" s="266">
        <f t="shared" ca="1" si="49"/>
        <v>0</v>
      </c>
      <c r="CZ26" s="266">
        <f t="shared" ca="1" si="49"/>
        <v>0</v>
      </c>
      <c r="DA26" s="266">
        <f t="shared" ca="1" si="49"/>
        <v>0</v>
      </c>
      <c r="DB26" s="266">
        <f t="shared" ca="1" si="49"/>
        <v>0</v>
      </c>
      <c r="DC26" s="266">
        <f t="shared" ca="1" si="49"/>
        <v>0</v>
      </c>
      <c r="DD26" s="266">
        <f t="shared" ca="1" si="49"/>
        <v>0</v>
      </c>
      <c r="DE26" s="266">
        <f t="shared" ca="1" si="49"/>
        <v>0</v>
      </c>
      <c r="DF26" s="266">
        <f t="shared" ca="1" si="50"/>
        <v>0</v>
      </c>
      <c r="DG26" s="266">
        <f t="shared" ca="1" si="50"/>
        <v>0</v>
      </c>
      <c r="DH26" s="266">
        <f t="shared" ca="1" si="50"/>
        <v>0</v>
      </c>
      <c r="DI26" s="266">
        <f t="shared" ca="1" si="50"/>
        <v>0</v>
      </c>
      <c r="DJ26" s="266">
        <f t="shared" ca="1" si="50"/>
        <v>0</v>
      </c>
      <c r="DK26" s="266">
        <f t="shared" ca="1" si="50"/>
        <v>0</v>
      </c>
      <c r="DL26" s="266">
        <f t="shared" ca="1" si="50"/>
        <v>0</v>
      </c>
      <c r="DM26" s="266">
        <f t="shared" ca="1" si="50"/>
        <v>0</v>
      </c>
      <c r="DN26" s="266">
        <f t="shared" ca="1" si="50"/>
        <v>0</v>
      </c>
      <c r="DO26" s="266">
        <f t="shared" ca="1" si="50"/>
        <v>0</v>
      </c>
      <c r="DP26" s="266">
        <f t="shared" ca="1" si="51"/>
        <v>0</v>
      </c>
      <c r="DQ26" s="266">
        <f t="shared" ca="1" si="51"/>
        <v>0</v>
      </c>
      <c r="DR26" s="266">
        <f t="shared" ca="1" si="51"/>
        <v>0</v>
      </c>
      <c r="DS26" s="266">
        <f t="shared" ca="1" si="51"/>
        <v>0</v>
      </c>
      <c r="DT26" s="266">
        <f t="shared" ca="1" si="51"/>
        <v>0</v>
      </c>
      <c r="DU26" s="266">
        <f t="shared" ca="1" si="51"/>
        <v>0</v>
      </c>
      <c r="DV26" s="266">
        <f t="shared" ca="1" si="51"/>
        <v>0</v>
      </c>
      <c r="DW26" s="266">
        <f t="shared" ca="1" si="51"/>
        <v>0</v>
      </c>
      <c r="DX26" s="266">
        <f t="shared" ca="1" si="51"/>
        <v>0</v>
      </c>
      <c r="DY26" s="266">
        <f t="shared" ca="1" si="51"/>
        <v>0</v>
      </c>
      <c r="DZ26" s="266">
        <f t="shared" ca="1" si="52"/>
        <v>0</v>
      </c>
      <c r="EA26" s="266">
        <f t="shared" ca="1" si="52"/>
        <v>0</v>
      </c>
      <c r="EB26" s="266">
        <f t="shared" ca="1" si="52"/>
        <v>0</v>
      </c>
      <c r="EC26" s="266">
        <f t="shared" ca="1" si="52"/>
        <v>0</v>
      </c>
      <c r="ED26" s="266">
        <f t="shared" ca="1" si="52"/>
        <v>0</v>
      </c>
      <c r="EE26" s="266">
        <f t="shared" ca="1" si="52"/>
        <v>0</v>
      </c>
      <c r="EF26" s="266">
        <f t="shared" ca="1" si="52"/>
        <v>0</v>
      </c>
      <c r="EG26" s="266">
        <f t="shared" ca="1" si="52"/>
        <v>0</v>
      </c>
      <c r="EH26" s="266">
        <f t="shared" ca="1" si="52"/>
        <v>0</v>
      </c>
      <c r="EI26" s="266">
        <f t="shared" ca="1" si="52"/>
        <v>0</v>
      </c>
      <c r="EJ26" s="266">
        <f t="shared" ca="1" si="52"/>
        <v>0</v>
      </c>
      <c r="EK26" s="266">
        <f t="shared" ca="1" si="52"/>
        <v>0</v>
      </c>
      <c r="EL26" s="266">
        <f t="shared" ca="1" si="52"/>
        <v>0</v>
      </c>
      <c r="EM26" s="266">
        <f t="shared" ca="1" si="52"/>
        <v>0</v>
      </c>
      <c r="EO26" s="484">
        <f t="shared" si="42"/>
        <v>1</v>
      </c>
      <c r="EP26" s="64">
        <f t="shared" si="38"/>
        <v>1</v>
      </c>
    </row>
    <row r="27" spans="1:146" ht="15" customHeight="1">
      <c r="A27" s="65">
        <v>20</v>
      </c>
      <c r="B27" s="66"/>
      <c r="C27" s="336"/>
      <c r="D27" s="337"/>
      <c r="E27" s="337"/>
      <c r="F27" s="338"/>
      <c r="G27" s="339" t="s">
        <v>320</v>
      </c>
      <c r="H27" s="336"/>
      <c r="I27" s="346"/>
      <c r="J27" s="346"/>
      <c r="K27" s="345"/>
      <c r="L27" s="508"/>
      <c r="M27" s="393">
        <f t="shared" si="18"/>
        <v>0</v>
      </c>
      <c r="N27" s="453" t="str">
        <f t="shared" si="39"/>
        <v/>
      </c>
      <c r="O27" s="439"/>
      <c r="P27" s="439"/>
      <c r="Q27" s="439"/>
      <c r="R27" s="439"/>
      <c r="S27" s="446"/>
      <c r="T27" s="264">
        <f t="shared" ca="1" si="19"/>
        <v>0</v>
      </c>
      <c r="U27" s="264">
        <f t="shared" ca="1" si="20"/>
        <v>0</v>
      </c>
      <c r="V27" s="265">
        <f t="shared" si="21"/>
        <v>0</v>
      </c>
      <c r="W27" s="265">
        <f t="shared" ca="1" si="40"/>
        <v>0</v>
      </c>
      <c r="X27" s="265">
        <f t="shared" ca="1" si="41"/>
        <v>0</v>
      </c>
      <c r="Y27" s="268">
        <f t="shared" si="22"/>
        <v>1900</v>
      </c>
      <c r="Z27" s="266">
        <f t="shared" ca="1" si="43"/>
        <v>0</v>
      </c>
      <c r="AA27" s="266">
        <f t="shared" ca="1" si="43"/>
        <v>0</v>
      </c>
      <c r="AB27" s="266">
        <f t="shared" ca="1" si="43"/>
        <v>0</v>
      </c>
      <c r="AC27" s="266">
        <f t="shared" ca="1" si="43"/>
        <v>0</v>
      </c>
      <c r="AD27" s="266">
        <f t="shared" ca="1" si="43"/>
        <v>0</v>
      </c>
      <c r="AE27" s="266">
        <f t="shared" ca="1" si="43"/>
        <v>0</v>
      </c>
      <c r="AF27" s="266">
        <f t="shared" ca="1" si="43"/>
        <v>0</v>
      </c>
      <c r="AG27" s="266">
        <f t="shared" ca="1" si="43"/>
        <v>0</v>
      </c>
      <c r="AH27" s="266">
        <f t="shared" ca="1" si="43"/>
        <v>0</v>
      </c>
      <c r="AI27" s="266">
        <f t="shared" ca="1" si="43"/>
        <v>0</v>
      </c>
      <c r="AJ27" s="266">
        <f t="shared" ca="1" si="44"/>
        <v>0</v>
      </c>
      <c r="AK27" s="266">
        <f t="shared" ca="1" si="44"/>
        <v>0</v>
      </c>
      <c r="AL27" s="266">
        <f t="shared" ca="1" si="44"/>
        <v>0</v>
      </c>
      <c r="AM27" s="266">
        <f t="shared" ca="1" si="44"/>
        <v>0</v>
      </c>
      <c r="AN27" s="266">
        <f t="shared" ca="1" si="44"/>
        <v>0</v>
      </c>
      <c r="AO27" s="266">
        <f t="shared" ca="1" si="44"/>
        <v>0</v>
      </c>
      <c r="AP27" s="266">
        <f t="shared" ca="1" si="44"/>
        <v>0</v>
      </c>
      <c r="AQ27" s="266">
        <f t="shared" ca="1" si="44"/>
        <v>0</v>
      </c>
      <c r="AR27" s="266">
        <f t="shared" ca="1" si="44"/>
        <v>0</v>
      </c>
      <c r="AS27" s="266">
        <f t="shared" ca="1" si="44"/>
        <v>0</v>
      </c>
      <c r="AT27" s="266">
        <f t="shared" ca="1" si="45"/>
        <v>0</v>
      </c>
      <c r="AU27" s="266">
        <f t="shared" ca="1" si="45"/>
        <v>0</v>
      </c>
      <c r="AV27" s="266">
        <f t="shared" ca="1" si="45"/>
        <v>0</v>
      </c>
      <c r="AW27" s="266">
        <f t="shared" ca="1" si="45"/>
        <v>0</v>
      </c>
      <c r="AX27" s="266">
        <f t="shared" ca="1" si="45"/>
        <v>0</v>
      </c>
      <c r="AY27" s="266">
        <f t="shared" ca="1" si="45"/>
        <v>0</v>
      </c>
      <c r="AZ27" s="266">
        <f t="shared" ca="1" si="45"/>
        <v>0</v>
      </c>
      <c r="BA27" s="266">
        <f t="shared" ca="1" si="45"/>
        <v>0</v>
      </c>
      <c r="BB27" s="266">
        <f t="shared" ca="1" si="45"/>
        <v>0</v>
      </c>
      <c r="BC27" s="266">
        <f t="shared" ca="1" si="45"/>
        <v>0</v>
      </c>
      <c r="BD27" s="266">
        <f t="shared" ca="1" si="46"/>
        <v>0</v>
      </c>
      <c r="BE27" s="266">
        <f t="shared" ca="1" si="46"/>
        <v>0</v>
      </c>
      <c r="BF27" s="266">
        <f t="shared" ca="1" si="46"/>
        <v>0</v>
      </c>
      <c r="BG27" s="266">
        <f t="shared" ca="1" si="46"/>
        <v>0</v>
      </c>
      <c r="BH27" s="266">
        <f t="shared" ca="1" si="46"/>
        <v>0</v>
      </c>
      <c r="BI27" s="266">
        <f t="shared" ca="1" si="46"/>
        <v>0</v>
      </c>
      <c r="BJ27" s="266">
        <f t="shared" ca="1" si="46"/>
        <v>0</v>
      </c>
      <c r="BK27" s="266">
        <f t="shared" ca="1" si="46"/>
        <v>0</v>
      </c>
      <c r="BL27" s="266">
        <f t="shared" ca="1" si="46"/>
        <v>0</v>
      </c>
      <c r="BM27" s="266">
        <f t="shared" ca="1" si="46"/>
        <v>0</v>
      </c>
      <c r="BN27" s="266">
        <f t="shared" ca="1" si="47"/>
        <v>0</v>
      </c>
      <c r="BO27" s="266">
        <f t="shared" ca="1" si="47"/>
        <v>0</v>
      </c>
      <c r="BP27" s="266">
        <f t="shared" ca="1" si="47"/>
        <v>0</v>
      </c>
      <c r="BQ27" s="266">
        <f t="shared" ca="1" si="47"/>
        <v>0</v>
      </c>
      <c r="BR27" s="266">
        <f t="shared" ca="1" si="47"/>
        <v>0</v>
      </c>
      <c r="BS27" s="266">
        <f t="shared" ca="1" si="47"/>
        <v>0</v>
      </c>
      <c r="BT27" s="266">
        <f t="shared" ca="1" si="47"/>
        <v>0</v>
      </c>
      <c r="BU27" s="266">
        <f t="shared" ca="1" si="47"/>
        <v>0</v>
      </c>
      <c r="BV27" s="266">
        <f t="shared" ca="1" si="47"/>
        <v>0</v>
      </c>
      <c r="BW27" s="266">
        <f t="shared" ca="1" si="47"/>
        <v>0</v>
      </c>
      <c r="BX27" s="266">
        <f t="shared" ca="1" si="47"/>
        <v>0</v>
      </c>
      <c r="BY27" s="266">
        <f t="shared" ca="1" si="47"/>
        <v>0</v>
      </c>
      <c r="BZ27" s="266">
        <f t="shared" ca="1" si="47"/>
        <v>0</v>
      </c>
      <c r="CA27" s="266">
        <f t="shared" ca="1" si="47"/>
        <v>0</v>
      </c>
      <c r="CF27" s="264">
        <f t="shared" ca="1" si="28"/>
        <v>0</v>
      </c>
      <c r="CG27" s="264">
        <f t="shared" ca="1" si="29"/>
        <v>0</v>
      </c>
      <c r="CH27" s="265">
        <f t="shared" si="30"/>
        <v>0</v>
      </c>
      <c r="CI27" s="265">
        <f t="shared" ca="1" si="31"/>
        <v>0</v>
      </c>
      <c r="CJ27" s="265">
        <f t="shared" ca="1" si="32"/>
        <v>0</v>
      </c>
      <c r="CK27" s="268"/>
      <c r="CL27" s="266">
        <f t="shared" ca="1" si="48"/>
        <v>0</v>
      </c>
      <c r="CM27" s="266">
        <f t="shared" ca="1" si="48"/>
        <v>0</v>
      </c>
      <c r="CN27" s="266">
        <f t="shared" ca="1" si="48"/>
        <v>0</v>
      </c>
      <c r="CO27" s="266">
        <f t="shared" ca="1" si="48"/>
        <v>0</v>
      </c>
      <c r="CP27" s="266">
        <f t="shared" ca="1" si="48"/>
        <v>0</v>
      </c>
      <c r="CQ27" s="266">
        <f t="shared" ca="1" si="48"/>
        <v>0</v>
      </c>
      <c r="CR27" s="266">
        <f t="shared" ca="1" si="48"/>
        <v>0</v>
      </c>
      <c r="CS27" s="266">
        <f t="shared" ca="1" si="48"/>
        <v>0</v>
      </c>
      <c r="CT27" s="266">
        <f t="shared" ca="1" si="48"/>
        <v>0</v>
      </c>
      <c r="CU27" s="266">
        <f t="shared" ca="1" si="48"/>
        <v>0</v>
      </c>
      <c r="CV27" s="266">
        <f t="shared" ca="1" si="49"/>
        <v>0</v>
      </c>
      <c r="CW27" s="266">
        <f t="shared" ca="1" si="49"/>
        <v>0</v>
      </c>
      <c r="CX27" s="266">
        <f t="shared" ca="1" si="49"/>
        <v>0</v>
      </c>
      <c r="CY27" s="266">
        <f t="shared" ca="1" si="49"/>
        <v>0</v>
      </c>
      <c r="CZ27" s="266">
        <f t="shared" ca="1" si="49"/>
        <v>0</v>
      </c>
      <c r="DA27" s="266">
        <f t="shared" ca="1" si="49"/>
        <v>0</v>
      </c>
      <c r="DB27" s="266">
        <f t="shared" ca="1" si="49"/>
        <v>0</v>
      </c>
      <c r="DC27" s="266">
        <f t="shared" ca="1" si="49"/>
        <v>0</v>
      </c>
      <c r="DD27" s="266">
        <f t="shared" ca="1" si="49"/>
        <v>0</v>
      </c>
      <c r="DE27" s="266">
        <f t="shared" ca="1" si="49"/>
        <v>0</v>
      </c>
      <c r="DF27" s="266">
        <f t="shared" ca="1" si="50"/>
        <v>0</v>
      </c>
      <c r="DG27" s="266">
        <f t="shared" ca="1" si="50"/>
        <v>0</v>
      </c>
      <c r="DH27" s="266">
        <f t="shared" ca="1" si="50"/>
        <v>0</v>
      </c>
      <c r="DI27" s="266">
        <f t="shared" ca="1" si="50"/>
        <v>0</v>
      </c>
      <c r="DJ27" s="266">
        <f t="shared" ca="1" si="50"/>
        <v>0</v>
      </c>
      <c r="DK27" s="266">
        <f t="shared" ca="1" si="50"/>
        <v>0</v>
      </c>
      <c r="DL27" s="266">
        <f t="shared" ca="1" si="50"/>
        <v>0</v>
      </c>
      <c r="DM27" s="266">
        <f t="shared" ca="1" si="50"/>
        <v>0</v>
      </c>
      <c r="DN27" s="266">
        <f t="shared" ca="1" si="50"/>
        <v>0</v>
      </c>
      <c r="DO27" s="266">
        <f t="shared" ca="1" si="50"/>
        <v>0</v>
      </c>
      <c r="DP27" s="266">
        <f t="shared" ca="1" si="51"/>
        <v>0</v>
      </c>
      <c r="DQ27" s="266">
        <f t="shared" ca="1" si="51"/>
        <v>0</v>
      </c>
      <c r="DR27" s="266">
        <f t="shared" ca="1" si="51"/>
        <v>0</v>
      </c>
      <c r="DS27" s="266">
        <f t="shared" ca="1" si="51"/>
        <v>0</v>
      </c>
      <c r="DT27" s="266">
        <f t="shared" ca="1" si="51"/>
        <v>0</v>
      </c>
      <c r="DU27" s="266">
        <f t="shared" ca="1" si="51"/>
        <v>0</v>
      </c>
      <c r="DV27" s="266">
        <f t="shared" ca="1" si="51"/>
        <v>0</v>
      </c>
      <c r="DW27" s="266">
        <f t="shared" ca="1" si="51"/>
        <v>0</v>
      </c>
      <c r="DX27" s="266">
        <f t="shared" ca="1" si="51"/>
        <v>0</v>
      </c>
      <c r="DY27" s="266">
        <f t="shared" ca="1" si="51"/>
        <v>0</v>
      </c>
      <c r="DZ27" s="266">
        <f t="shared" ca="1" si="52"/>
        <v>0</v>
      </c>
      <c r="EA27" s="266">
        <f t="shared" ca="1" si="52"/>
        <v>0</v>
      </c>
      <c r="EB27" s="266">
        <f t="shared" ca="1" si="52"/>
        <v>0</v>
      </c>
      <c r="EC27" s="266">
        <f t="shared" ca="1" si="52"/>
        <v>0</v>
      </c>
      <c r="ED27" s="266">
        <f t="shared" ca="1" si="52"/>
        <v>0</v>
      </c>
      <c r="EE27" s="266">
        <f t="shared" ca="1" si="52"/>
        <v>0</v>
      </c>
      <c r="EF27" s="266">
        <f t="shared" ca="1" si="52"/>
        <v>0</v>
      </c>
      <c r="EG27" s="266">
        <f t="shared" ca="1" si="52"/>
        <v>0</v>
      </c>
      <c r="EH27" s="266">
        <f t="shared" ca="1" si="52"/>
        <v>0</v>
      </c>
      <c r="EI27" s="266">
        <f t="shared" ca="1" si="52"/>
        <v>0</v>
      </c>
      <c r="EJ27" s="266">
        <f t="shared" ca="1" si="52"/>
        <v>0</v>
      </c>
      <c r="EK27" s="266">
        <f t="shared" ca="1" si="52"/>
        <v>0</v>
      </c>
      <c r="EL27" s="266">
        <f t="shared" ca="1" si="52"/>
        <v>0</v>
      </c>
      <c r="EM27" s="266">
        <f t="shared" ca="1" si="52"/>
        <v>0</v>
      </c>
      <c r="EO27" s="484">
        <f t="shared" si="42"/>
        <v>1</v>
      </c>
      <c r="EP27" s="64">
        <f t="shared" si="38"/>
        <v>1</v>
      </c>
    </row>
    <row r="28" spans="1:146" ht="15" customHeight="1">
      <c r="A28" s="65">
        <v>21</v>
      </c>
      <c r="B28" s="66"/>
      <c r="C28" s="336"/>
      <c r="D28" s="337"/>
      <c r="E28" s="337"/>
      <c r="F28" s="338"/>
      <c r="G28" s="339" t="s">
        <v>320</v>
      </c>
      <c r="H28" s="336"/>
      <c r="I28" s="346"/>
      <c r="J28" s="346"/>
      <c r="K28" s="345"/>
      <c r="L28" s="508"/>
      <c r="M28" s="393">
        <f t="shared" si="18"/>
        <v>0</v>
      </c>
      <c r="N28" s="453" t="str">
        <f t="shared" si="39"/>
        <v/>
      </c>
      <c r="O28" s="439"/>
      <c r="P28" s="439"/>
      <c r="Q28" s="439"/>
      <c r="R28" s="439"/>
      <c r="S28" s="446"/>
      <c r="T28" s="264">
        <f t="shared" ca="1" si="19"/>
        <v>0</v>
      </c>
      <c r="U28" s="264">
        <f t="shared" ca="1" si="20"/>
        <v>0</v>
      </c>
      <c r="V28" s="265">
        <f t="shared" si="21"/>
        <v>0</v>
      </c>
      <c r="W28" s="265">
        <f t="shared" ca="1" si="40"/>
        <v>0</v>
      </c>
      <c r="X28" s="265">
        <f t="shared" ca="1" si="41"/>
        <v>0</v>
      </c>
      <c r="Y28" s="268">
        <f t="shared" si="22"/>
        <v>1900</v>
      </c>
      <c r="Z28" s="266">
        <f t="shared" ref="Z28:AI37" ca="1" si="53">IF(OR(Z$6&lt;YEAR($T28),Z$6&gt;YEAR($U28)),0,IF(AND(Z$6&gt;YEAR($T28),Z$6&lt;YEAR($U28)),$V28,IF(Z$6=YEAR($T28),$W28,IF(Z$6=YEAR($U28),IF($X28=0,$V28,$X28)))))</f>
        <v>0</v>
      </c>
      <c r="AA28" s="266">
        <f t="shared" ca="1" si="53"/>
        <v>0</v>
      </c>
      <c r="AB28" s="266">
        <f t="shared" ca="1" si="53"/>
        <v>0</v>
      </c>
      <c r="AC28" s="266">
        <f t="shared" ca="1" si="53"/>
        <v>0</v>
      </c>
      <c r="AD28" s="266">
        <f t="shared" ca="1" si="53"/>
        <v>0</v>
      </c>
      <c r="AE28" s="266">
        <f t="shared" ca="1" si="53"/>
        <v>0</v>
      </c>
      <c r="AF28" s="266">
        <f t="shared" ca="1" si="53"/>
        <v>0</v>
      </c>
      <c r="AG28" s="266">
        <f t="shared" ca="1" si="53"/>
        <v>0</v>
      </c>
      <c r="AH28" s="266">
        <f t="shared" ca="1" si="53"/>
        <v>0</v>
      </c>
      <c r="AI28" s="266">
        <f t="shared" ca="1" si="53"/>
        <v>0</v>
      </c>
      <c r="AJ28" s="266">
        <f t="shared" ref="AJ28:AS37" ca="1" si="54">IF(OR(AJ$6&lt;YEAR($T28),AJ$6&gt;YEAR($U28)),0,IF(AND(AJ$6&gt;YEAR($T28),AJ$6&lt;YEAR($U28)),$V28,IF(AJ$6=YEAR($T28),$W28,IF(AJ$6=YEAR($U28),IF($X28=0,$V28,$X28)))))</f>
        <v>0</v>
      </c>
      <c r="AK28" s="266">
        <f t="shared" ca="1" si="54"/>
        <v>0</v>
      </c>
      <c r="AL28" s="266">
        <f t="shared" ca="1" si="54"/>
        <v>0</v>
      </c>
      <c r="AM28" s="266">
        <f t="shared" ca="1" si="54"/>
        <v>0</v>
      </c>
      <c r="AN28" s="266">
        <f t="shared" ca="1" si="54"/>
        <v>0</v>
      </c>
      <c r="AO28" s="266">
        <f t="shared" ca="1" si="54"/>
        <v>0</v>
      </c>
      <c r="AP28" s="266">
        <f t="shared" ca="1" si="54"/>
        <v>0</v>
      </c>
      <c r="AQ28" s="266">
        <f t="shared" ca="1" si="54"/>
        <v>0</v>
      </c>
      <c r="AR28" s="266">
        <f t="shared" ca="1" si="54"/>
        <v>0</v>
      </c>
      <c r="AS28" s="266">
        <f t="shared" ca="1" si="54"/>
        <v>0</v>
      </c>
      <c r="AT28" s="266">
        <f t="shared" ref="AT28:BC37" ca="1" si="55">IF(OR(AT$6&lt;YEAR($T28),AT$6&gt;YEAR($U28)),0,IF(AND(AT$6&gt;YEAR($T28),AT$6&lt;YEAR($U28)),$V28,IF(AT$6=YEAR($T28),$W28,IF(AT$6=YEAR($U28),IF($X28=0,$V28,$X28)))))</f>
        <v>0</v>
      </c>
      <c r="AU28" s="266">
        <f t="shared" ca="1" si="55"/>
        <v>0</v>
      </c>
      <c r="AV28" s="266">
        <f t="shared" ca="1" si="55"/>
        <v>0</v>
      </c>
      <c r="AW28" s="266">
        <f t="shared" ca="1" si="55"/>
        <v>0</v>
      </c>
      <c r="AX28" s="266">
        <f t="shared" ca="1" si="55"/>
        <v>0</v>
      </c>
      <c r="AY28" s="266">
        <f t="shared" ca="1" si="55"/>
        <v>0</v>
      </c>
      <c r="AZ28" s="266">
        <f t="shared" ca="1" si="55"/>
        <v>0</v>
      </c>
      <c r="BA28" s="266">
        <f t="shared" ca="1" si="55"/>
        <v>0</v>
      </c>
      <c r="BB28" s="266">
        <f t="shared" ca="1" si="55"/>
        <v>0</v>
      </c>
      <c r="BC28" s="266">
        <f t="shared" ca="1" si="55"/>
        <v>0</v>
      </c>
      <c r="BD28" s="266">
        <f t="shared" ref="BD28:BM37" ca="1" si="56">IF(OR(BD$6&lt;YEAR($T28),BD$6&gt;YEAR($U28)),0,IF(AND(BD$6&gt;YEAR($T28),BD$6&lt;YEAR($U28)),$V28,IF(BD$6=YEAR($T28),$W28,IF(BD$6=YEAR($U28),IF($X28=0,$V28,$X28)))))</f>
        <v>0</v>
      </c>
      <c r="BE28" s="266">
        <f t="shared" ca="1" si="56"/>
        <v>0</v>
      </c>
      <c r="BF28" s="266">
        <f t="shared" ca="1" si="56"/>
        <v>0</v>
      </c>
      <c r="BG28" s="266">
        <f t="shared" ca="1" si="56"/>
        <v>0</v>
      </c>
      <c r="BH28" s="266">
        <f t="shared" ca="1" si="56"/>
        <v>0</v>
      </c>
      <c r="BI28" s="266">
        <f t="shared" ca="1" si="56"/>
        <v>0</v>
      </c>
      <c r="BJ28" s="266">
        <f t="shared" ca="1" si="56"/>
        <v>0</v>
      </c>
      <c r="BK28" s="266">
        <f t="shared" ca="1" si="56"/>
        <v>0</v>
      </c>
      <c r="BL28" s="266">
        <f t="shared" ca="1" si="56"/>
        <v>0</v>
      </c>
      <c r="BM28" s="266">
        <f t="shared" ca="1" si="56"/>
        <v>0</v>
      </c>
      <c r="BN28" s="266">
        <f t="shared" ref="BN28:CA37" ca="1" si="57">IF(OR(BN$6&lt;YEAR($T28),BN$6&gt;YEAR($U28)),0,IF(AND(BN$6&gt;YEAR($T28),BN$6&lt;YEAR($U28)),$V28,IF(BN$6=YEAR($T28),$W28,IF(BN$6=YEAR($U28),IF($X28=0,$V28,$X28)))))</f>
        <v>0</v>
      </c>
      <c r="BO28" s="266">
        <f t="shared" ca="1" si="57"/>
        <v>0</v>
      </c>
      <c r="BP28" s="266">
        <f t="shared" ca="1" si="57"/>
        <v>0</v>
      </c>
      <c r="BQ28" s="266">
        <f t="shared" ca="1" si="57"/>
        <v>0</v>
      </c>
      <c r="BR28" s="266">
        <f t="shared" ca="1" si="57"/>
        <v>0</v>
      </c>
      <c r="BS28" s="266">
        <f t="shared" ca="1" si="57"/>
        <v>0</v>
      </c>
      <c r="BT28" s="266">
        <f t="shared" ca="1" si="57"/>
        <v>0</v>
      </c>
      <c r="BU28" s="266">
        <f t="shared" ca="1" si="57"/>
        <v>0</v>
      </c>
      <c r="BV28" s="266">
        <f t="shared" ca="1" si="57"/>
        <v>0</v>
      </c>
      <c r="BW28" s="266">
        <f t="shared" ca="1" si="57"/>
        <v>0</v>
      </c>
      <c r="BX28" s="266">
        <f t="shared" ca="1" si="57"/>
        <v>0</v>
      </c>
      <c r="BY28" s="266">
        <f t="shared" ca="1" si="57"/>
        <v>0</v>
      </c>
      <c r="BZ28" s="266">
        <f t="shared" ca="1" si="57"/>
        <v>0</v>
      </c>
      <c r="CA28" s="266">
        <f t="shared" ca="1" si="57"/>
        <v>0</v>
      </c>
      <c r="CF28" s="264">
        <f t="shared" ca="1" si="28"/>
        <v>0</v>
      </c>
      <c r="CG28" s="264">
        <f t="shared" ca="1" si="29"/>
        <v>0</v>
      </c>
      <c r="CH28" s="265">
        <f t="shared" si="30"/>
        <v>0</v>
      </c>
      <c r="CI28" s="265">
        <f t="shared" ca="1" si="31"/>
        <v>0</v>
      </c>
      <c r="CJ28" s="265">
        <f t="shared" ca="1" si="32"/>
        <v>0</v>
      </c>
      <c r="CK28" s="268"/>
      <c r="CL28" s="266">
        <f t="shared" ref="CL28:CU37" ca="1" si="58">IF(OR(CL$6&lt;YEAR($T28),CL$6&gt;YEAR($U28)),0,IF(AND(CL$6&gt;YEAR($T28),CL$6&lt;YEAR($U28)),$CH28,IF(CL$6=YEAR($T28),$CI28,IF(CL$6=YEAR($U28),IF($CJ28=0,$CH28,$CJ28)))))</f>
        <v>0</v>
      </c>
      <c r="CM28" s="266">
        <f t="shared" ca="1" si="58"/>
        <v>0</v>
      </c>
      <c r="CN28" s="266">
        <f t="shared" ca="1" si="58"/>
        <v>0</v>
      </c>
      <c r="CO28" s="266">
        <f t="shared" ca="1" si="58"/>
        <v>0</v>
      </c>
      <c r="CP28" s="266">
        <f t="shared" ca="1" si="58"/>
        <v>0</v>
      </c>
      <c r="CQ28" s="266">
        <f t="shared" ca="1" si="58"/>
        <v>0</v>
      </c>
      <c r="CR28" s="266">
        <f t="shared" ca="1" si="58"/>
        <v>0</v>
      </c>
      <c r="CS28" s="266">
        <f t="shared" ca="1" si="58"/>
        <v>0</v>
      </c>
      <c r="CT28" s="266">
        <f t="shared" ca="1" si="58"/>
        <v>0</v>
      </c>
      <c r="CU28" s="266">
        <f t="shared" ca="1" si="58"/>
        <v>0</v>
      </c>
      <c r="CV28" s="266">
        <f t="shared" ref="CV28:DE37" ca="1" si="59">IF(OR(CV$6&lt;YEAR($T28),CV$6&gt;YEAR($U28)),0,IF(AND(CV$6&gt;YEAR($T28),CV$6&lt;YEAR($U28)),$CH28,IF(CV$6=YEAR($T28),$CI28,IF(CV$6=YEAR($U28),IF($CJ28=0,$CH28,$CJ28)))))</f>
        <v>0</v>
      </c>
      <c r="CW28" s="266">
        <f t="shared" ca="1" si="59"/>
        <v>0</v>
      </c>
      <c r="CX28" s="266">
        <f t="shared" ca="1" si="59"/>
        <v>0</v>
      </c>
      <c r="CY28" s="266">
        <f t="shared" ca="1" si="59"/>
        <v>0</v>
      </c>
      <c r="CZ28" s="266">
        <f t="shared" ca="1" si="59"/>
        <v>0</v>
      </c>
      <c r="DA28" s="266">
        <f t="shared" ca="1" si="59"/>
        <v>0</v>
      </c>
      <c r="DB28" s="266">
        <f t="shared" ca="1" si="59"/>
        <v>0</v>
      </c>
      <c r="DC28" s="266">
        <f t="shared" ca="1" si="59"/>
        <v>0</v>
      </c>
      <c r="DD28" s="266">
        <f t="shared" ca="1" si="59"/>
        <v>0</v>
      </c>
      <c r="DE28" s="266">
        <f t="shared" ca="1" si="59"/>
        <v>0</v>
      </c>
      <c r="DF28" s="266">
        <f t="shared" ref="DF28:DO37" ca="1" si="60">IF(OR(DF$6&lt;YEAR($T28),DF$6&gt;YEAR($U28)),0,IF(AND(DF$6&gt;YEAR($T28),DF$6&lt;YEAR($U28)),$CH28,IF(DF$6=YEAR($T28),$CI28,IF(DF$6=YEAR($U28),IF($CJ28=0,$CH28,$CJ28)))))</f>
        <v>0</v>
      </c>
      <c r="DG28" s="266">
        <f t="shared" ca="1" si="60"/>
        <v>0</v>
      </c>
      <c r="DH28" s="266">
        <f t="shared" ca="1" si="60"/>
        <v>0</v>
      </c>
      <c r="DI28" s="266">
        <f t="shared" ca="1" si="60"/>
        <v>0</v>
      </c>
      <c r="DJ28" s="266">
        <f t="shared" ca="1" si="60"/>
        <v>0</v>
      </c>
      <c r="DK28" s="266">
        <f t="shared" ca="1" si="60"/>
        <v>0</v>
      </c>
      <c r="DL28" s="266">
        <f t="shared" ca="1" si="60"/>
        <v>0</v>
      </c>
      <c r="DM28" s="266">
        <f t="shared" ca="1" si="60"/>
        <v>0</v>
      </c>
      <c r="DN28" s="266">
        <f t="shared" ca="1" si="60"/>
        <v>0</v>
      </c>
      <c r="DO28" s="266">
        <f t="shared" ca="1" si="60"/>
        <v>0</v>
      </c>
      <c r="DP28" s="266">
        <f t="shared" ref="DP28:DY37" ca="1" si="61">IF(OR(DP$6&lt;YEAR($T28),DP$6&gt;YEAR($U28)),0,IF(AND(DP$6&gt;YEAR($T28),DP$6&lt;YEAR($U28)),$CH28,IF(DP$6=YEAR($T28),$CI28,IF(DP$6=YEAR($U28),IF($CJ28=0,$CH28,$CJ28)))))</f>
        <v>0</v>
      </c>
      <c r="DQ28" s="266">
        <f t="shared" ca="1" si="61"/>
        <v>0</v>
      </c>
      <c r="DR28" s="266">
        <f t="shared" ca="1" si="61"/>
        <v>0</v>
      </c>
      <c r="DS28" s="266">
        <f t="shared" ca="1" si="61"/>
        <v>0</v>
      </c>
      <c r="DT28" s="266">
        <f t="shared" ca="1" si="61"/>
        <v>0</v>
      </c>
      <c r="DU28" s="266">
        <f t="shared" ca="1" si="61"/>
        <v>0</v>
      </c>
      <c r="DV28" s="266">
        <f t="shared" ca="1" si="61"/>
        <v>0</v>
      </c>
      <c r="DW28" s="266">
        <f t="shared" ca="1" si="61"/>
        <v>0</v>
      </c>
      <c r="DX28" s="266">
        <f t="shared" ca="1" si="61"/>
        <v>0</v>
      </c>
      <c r="DY28" s="266">
        <f t="shared" ca="1" si="61"/>
        <v>0</v>
      </c>
      <c r="DZ28" s="266">
        <f t="shared" ref="DZ28:EM37" ca="1" si="62">IF(OR(DZ$6&lt;YEAR($T28),DZ$6&gt;YEAR($U28)),0,IF(AND(DZ$6&gt;YEAR($T28),DZ$6&lt;YEAR($U28)),$CH28,IF(DZ$6=YEAR($T28),$CI28,IF(DZ$6=YEAR($U28),IF($CJ28=0,$CH28,$CJ28)))))</f>
        <v>0</v>
      </c>
      <c r="EA28" s="266">
        <f t="shared" ca="1" si="62"/>
        <v>0</v>
      </c>
      <c r="EB28" s="266">
        <f t="shared" ca="1" si="62"/>
        <v>0</v>
      </c>
      <c r="EC28" s="266">
        <f t="shared" ca="1" si="62"/>
        <v>0</v>
      </c>
      <c r="ED28" s="266">
        <f t="shared" ca="1" si="62"/>
        <v>0</v>
      </c>
      <c r="EE28" s="266">
        <f t="shared" ca="1" si="62"/>
        <v>0</v>
      </c>
      <c r="EF28" s="266">
        <f t="shared" ca="1" si="62"/>
        <v>0</v>
      </c>
      <c r="EG28" s="266">
        <f t="shared" ca="1" si="62"/>
        <v>0</v>
      </c>
      <c r="EH28" s="266">
        <f t="shared" ca="1" si="62"/>
        <v>0</v>
      </c>
      <c r="EI28" s="266">
        <f t="shared" ca="1" si="62"/>
        <v>0</v>
      </c>
      <c r="EJ28" s="266">
        <f t="shared" ca="1" si="62"/>
        <v>0</v>
      </c>
      <c r="EK28" s="266">
        <f t="shared" ca="1" si="62"/>
        <v>0</v>
      </c>
      <c r="EL28" s="266">
        <f t="shared" ca="1" si="62"/>
        <v>0</v>
      </c>
      <c r="EM28" s="266">
        <f t="shared" ca="1" si="62"/>
        <v>0</v>
      </c>
      <c r="EO28" s="484">
        <f t="shared" si="42"/>
        <v>1</v>
      </c>
      <c r="EP28" s="64">
        <f t="shared" si="38"/>
        <v>1</v>
      </c>
    </row>
    <row r="29" spans="1:146" ht="15" customHeight="1">
      <c r="A29" s="65">
        <v>22</v>
      </c>
      <c r="B29" s="66"/>
      <c r="C29" s="336"/>
      <c r="D29" s="337"/>
      <c r="E29" s="337"/>
      <c r="F29" s="338"/>
      <c r="G29" s="339" t="s">
        <v>320</v>
      </c>
      <c r="H29" s="336"/>
      <c r="I29" s="346"/>
      <c r="J29" s="346"/>
      <c r="K29" s="345"/>
      <c r="L29" s="508"/>
      <c r="M29" s="393">
        <f t="shared" si="18"/>
        <v>0</v>
      </c>
      <c r="N29" s="453" t="str">
        <f t="shared" si="39"/>
        <v/>
      </c>
      <c r="O29" s="439"/>
      <c r="P29" s="439"/>
      <c r="Q29" s="439"/>
      <c r="R29" s="439"/>
      <c r="S29" s="446"/>
      <c r="T29" s="264">
        <f t="shared" ca="1" si="19"/>
        <v>0</v>
      </c>
      <c r="U29" s="264">
        <f t="shared" ca="1" si="20"/>
        <v>0</v>
      </c>
      <c r="V29" s="265">
        <f t="shared" si="21"/>
        <v>0</v>
      </c>
      <c r="W29" s="265">
        <f t="shared" ca="1" si="40"/>
        <v>0</v>
      </c>
      <c r="X29" s="265">
        <f t="shared" ca="1" si="41"/>
        <v>0</v>
      </c>
      <c r="Y29" s="268">
        <f t="shared" si="22"/>
        <v>1900</v>
      </c>
      <c r="Z29" s="266">
        <f t="shared" ca="1" si="53"/>
        <v>0</v>
      </c>
      <c r="AA29" s="266">
        <f t="shared" ca="1" si="53"/>
        <v>0</v>
      </c>
      <c r="AB29" s="266">
        <f t="shared" ca="1" si="53"/>
        <v>0</v>
      </c>
      <c r="AC29" s="266">
        <f t="shared" ca="1" si="53"/>
        <v>0</v>
      </c>
      <c r="AD29" s="266">
        <f t="shared" ca="1" si="53"/>
        <v>0</v>
      </c>
      <c r="AE29" s="266">
        <f t="shared" ca="1" si="53"/>
        <v>0</v>
      </c>
      <c r="AF29" s="266">
        <f t="shared" ca="1" si="53"/>
        <v>0</v>
      </c>
      <c r="AG29" s="266">
        <f t="shared" ca="1" si="53"/>
        <v>0</v>
      </c>
      <c r="AH29" s="266">
        <f t="shared" ca="1" si="53"/>
        <v>0</v>
      </c>
      <c r="AI29" s="266">
        <f t="shared" ca="1" si="53"/>
        <v>0</v>
      </c>
      <c r="AJ29" s="266">
        <f t="shared" ca="1" si="54"/>
        <v>0</v>
      </c>
      <c r="AK29" s="266">
        <f t="shared" ca="1" si="54"/>
        <v>0</v>
      </c>
      <c r="AL29" s="266">
        <f t="shared" ca="1" si="54"/>
        <v>0</v>
      </c>
      <c r="AM29" s="266">
        <f t="shared" ca="1" si="54"/>
        <v>0</v>
      </c>
      <c r="AN29" s="266">
        <f t="shared" ca="1" si="54"/>
        <v>0</v>
      </c>
      <c r="AO29" s="266">
        <f t="shared" ca="1" si="54"/>
        <v>0</v>
      </c>
      <c r="AP29" s="266">
        <f t="shared" ca="1" si="54"/>
        <v>0</v>
      </c>
      <c r="AQ29" s="266">
        <f t="shared" ca="1" si="54"/>
        <v>0</v>
      </c>
      <c r="AR29" s="266">
        <f t="shared" ca="1" si="54"/>
        <v>0</v>
      </c>
      <c r="AS29" s="266">
        <f t="shared" ca="1" si="54"/>
        <v>0</v>
      </c>
      <c r="AT29" s="266">
        <f t="shared" ca="1" si="55"/>
        <v>0</v>
      </c>
      <c r="AU29" s="266">
        <f t="shared" ca="1" si="55"/>
        <v>0</v>
      </c>
      <c r="AV29" s="266">
        <f t="shared" ca="1" si="55"/>
        <v>0</v>
      </c>
      <c r="AW29" s="266">
        <f t="shared" ca="1" si="55"/>
        <v>0</v>
      </c>
      <c r="AX29" s="266">
        <f t="shared" ca="1" si="55"/>
        <v>0</v>
      </c>
      <c r="AY29" s="266">
        <f t="shared" ca="1" si="55"/>
        <v>0</v>
      </c>
      <c r="AZ29" s="266">
        <f t="shared" ca="1" si="55"/>
        <v>0</v>
      </c>
      <c r="BA29" s="266">
        <f t="shared" ca="1" si="55"/>
        <v>0</v>
      </c>
      <c r="BB29" s="266">
        <f t="shared" ca="1" si="55"/>
        <v>0</v>
      </c>
      <c r="BC29" s="266">
        <f t="shared" ca="1" si="55"/>
        <v>0</v>
      </c>
      <c r="BD29" s="266">
        <f t="shared" ca="1" si="56"/>
        <v>0</v>
      </c>
      <c r="BE29" s="266">
        <f t="shared" ca="1" si="56"/>
        <v>0</v>
      </c>
      <c r="BF29" s="266">
        <f t="shared" ca="1" si="56"/>
        <v>0</v>
      </c>
      <c r="BG29" s="266">
        <f t="shared" ca="1" si="56"/>
        <v>0</v>
      </c>
      <c r="BH29" s="266">
        <f t="shared" ca="1" si="56"/>
        <v>0</v>
      </c>
      <c r="BI29" s="266">
        <f t="shared" ca="1" si="56"/>
        <v>0</v>
      </c>
      <c r="BJ29" s="266">
        <f t="shared" ca="1" si="56"/>
        <v>0</v>
      </c>
      <c r="BK29" s="266">
        <f t="shared" ca="1" si="56"/>
        <v>0</v>
      </c>
      <c r="BL29" s="266">
        <f t="shared" ca="1" si="56"/>
        <v>0</v>
      </c>
      <c r="BM29" s="266">
        <f t="shared" ca="1" si="56"/>
        <v>0</v>
      </c>
      <c r="BN29" s="266">
        <f t="shared" ca="1" si="57"/>
        <v>0</v>
      </c>
      <c r="BO29" s="266">
        <f t="shared" ca="1" si="57"/>
        <v>0</v>
      </c>
      <c r="BP29" s="266">
        <f t="shared" ca="1" si="57"/>
        <v>0</v>
      </c>
      <c r="BQ29" s="266">
        <f t="shared" ca="1" si="57"/>
        <v>0</v>
      </c>
      <c r="BR29" s="266">
        <f t="shared" ca="1" si="57"/>
        <v>0</v>
      </c>
      <c r="BS29" s="266">
        <f t="shared" ca="1" si="57"/>
        <v>0</v>
      </c>
      <c r="BT29" s="266">
        <f t="shared" ca="1" si="57"/>
        <v>0</v>
      </c>
      <c r="BU29" s="266">
        <f t="shared" ca="1" si="57"/>
        <v>0</v>
      </c>
      <c r="BV29" s="266">
        <f t="shared" ca="1" si="57"/>
        <v>0</v>
      </c>
      <c r="BW29" s="266">
        <f t="shared" ca="1" si="57"/>
        <v>0</v>
      </c>
      <c r="BX29" s="266">
        <f t="shared" ca="1" si="57"/>
        <v>0</v>
      </c>
      <c r="BY29" s="266">
        <f t="shared" ca="1" si="57"/>
        <v>0</v>
      </c>
      <c r="BZ29" s="266">
        <f t="shared" ca="1" si="57"/>
        <v>0</v>
      </c>
      <c r="CA29" s="266">
        <f t="shared" ca="1" si="57"/>
        <v>0</v>
      </c>
      <c r="CF29" s="264">
        <f t="shared" ca="1" si="28"/>
        <v>0</v>
      </c>
      <c r="CG29" s="264">
        <f t="shared" ca="1" si="29"/>
        <v>0</v>
      </c>
      <c r="CH29" s="265">
        <f t="shared" si="30"/>
        <v>0</v>
      </c>
      <c r="CI29" s="265">
        <f t="shared" ca="1" si="31"/>
        <v>0</v>
      </c>
      <c r="CJ29" s="265">
        <f t="shared" ca="1" si="32"/>
        <v>0</v>
      </c>
      <c r="CK29" s="268"/>
      <c r="CL29" s="266">
        <f t="shared" ca="1" si="58"/>
        <v>0</v>
      </c>
      <c r="CM29" s="266">
        <f t="shared" ca="1" si="58"/>
        <v>0</v>
      </c>
      <c r="CN29" s="266">
        <f t="shared" ca="1" si="58"/>
        <v>0</v>
      </c>
      <c r="CO29" s="266">
        <f t="shared" ca="1" si="58"/>
        <v>0</v>
      </c>
      <c r="CP29" s="266">
        <f t="shared" ca="1" si="58"/>
        <v>0</v>
      </c>
      <c r="CQ29" s="266">
        <f t="shared" ca="1" si="58"/>
        <v>0</v>
      </c>
      <c r="CR29" s="266">
        <f t="shared" ca="1" si="58"/>
        <v>0</v>
      </c>
      <c r="CS29" s="266">
        <f t="shared" ca="1" si="58"/>
        <v>0</v>
      </c>
      <c r="CT29" s="266">
        <f t="shared" ca="1" si="58"/>
        <v>0</v>
      </c>
      <c r="CU29" s="266">
        <f t="shared" ca="1" si="58"/>
        <v>0</v>
      </c>
      <c r="CV29" s="266">
        <f t="shared" ca="1" si="59"/>
        <v>0</v>
      </c>
      <c r="CW29" s="266">
        <f t="shared" ca="1" si="59"/>
        <v>0</v>
      </c>
      <c r="CX29" s="266">
        <f t="shared" ca="1" si="59"/>
        <v>0</v>
      </c>
      <c r="CY29" s="266">
        <f t="shared" ca="1" si="59"/>
        <v>0</v>
      </c>
      <c r="CZ29" s="266">
        <f t="shared" ca="1" si="59"/>
        <v>0</v>
      </c>
      <c r="DA29" s="266">
        <f t="shared" ca="1" si="59"/>
        <v>0</v>
      </c>
      <c r="DB29" s="266">
        <f t="shared" ca="1" si="59"/>
        <v>0</v>
      </c>
      <c r="DC29" s="266">
        <f t="shared" ca="1" si="59"/>
        <v>0</v>
      </c>
      <c r="DD29" s="266">
        <f t="shared" ca="1" si="59"/>
        <v>0</v>
      </c>
      <c r="DE29" s="266">
        <f t="shared" ca="1" si="59"/>
        <v>0</v>
      </c>
      <c r="DF29" s="266">
        <f t="shared" ca="1" si="60"/>
        <v>0</v>
      </c>
      <c r="DG29" s="266">
        <f t="shared" ca="1" si="60"/>
        <v>0</v>
      </c>
      <c r="DH29" s="266">
        <f t="shared" ca="1" si="60"/>
        <v>0</v>
      </c>
      <c r="DI29" s="266">
        <f t="shared" ca="1" si="60"/>
        <v>0</v>
      </c>
      <c r="DJ29" s="266">
        <f t="shared" ca="1" si="60"/>
        <v>0</v>
      </c>
      <c r="DK29" s="266">
        <f t="shared" ca="1" si="60"/>
        <v>0</v>
      </c>
      <c r="DL29" s="266">
        <f t="shared" ca="1" si="60"/>
        <v>0</v>
      </c>
      <c r="DM29" s="266">
        <f t="shared" ca="1" si="60"/>
        <v>0</v>
      </c>
      <c r="DN29" s="266">
        <f t="shared" ca="1" si="60"/>
        <v>0</v>
      </c>
      <c r="DO29" s="266">
        <f t="shared" ca="1" si="60"/>
        <v>0</v>
      </c>
      <c r="DP29" s="266">
        <f t="shared" ca="1" si="61"/>
        <v>0</v>
      </c>
      <c r="DQ29" s="266">
        <f t="shared" ca="1" si="61"/>
        <v>0</v>
      </c>
      <c r="DR29" s="266">
        <f t="shared" ca="1" si="61"/>
        <v>0</v>
      </c>
      <c r="DS29" s="266">
        <f t="shared" ca="1" si="61"/>
        <v>0</v>
      </c>
      <c r="DT29" s="266">
        <f t="shared" ca="1" si="61"/>
        <v>0</v>
      </c>
      <c r="DU29" s="266">
        <f t="shared" ca="1" si="61"/>
        <v>0</v>
      </c>
      <c r="DV29" s="266">
        <f t="shared" ca="1" si="61"/>
        <v>0</v>
      </c>
      <c r="DW29" s="266">
        <f t="shared" ca="1" si="61"/>
        <v>0</v>
      </c>
      <c r="DX29" s="266">
        <f t="shared" ca="1" si="61"/>
        <v>0</v>
      </c>
      <c r="DY29" s="266">
        <f t="shared" ca="1" si="61"/>
        <v>0</v>
      </c>
      <c r="DZ29" s="266">
        <f t="shared" ca="1" si="62"/>
        <v>0</v>
      </c>
      <c r="EA29" s="266">
        <f t="shared" ca="1" si="62"/>
        <v>0</v>
      </c>
      <c r="EB29" s="266">
        <f t="shared" ca="1" si="62"/>
        <v>0</v>
      </c>
      <c r="EC29" s="266">
        <f t="shared" ca="1" si="62"/>
        <v>0</v>
      </c>
      <c r="ED29" s="266">
        <f t="shared" ca="1" si="62"/>
        <v>0</v>
      </c>
      <c r="EE29" s="266">
        <f t="shared" ca="1" si="62"/>
        <v>0</v>
      </c>
      <c r="EF29" s="266">
        <f t="shared" ca="1" si="62"/>
        <v>0</v>
      </c>
      <c r="EG29" s="266">
        <f t="shared" ca="1" si="62"/>
        <v>0</v>
      </c>
      <c r="EH29" s="266">
        <f t="shared" ca="1" si="62"/>
        <v>0</v>
      </c>
      <c r="EI29" s="266">
        <f t="shared" ca="1" si="62"/>
        <v>0</v>
      </c>
      <c r="EJ29" s="266">
        <f t="shared" ca="1" si="62"/>
        <v>0</v>
      </c>
      <c r="EK29" s="266">
        <f t="shared" ca="1" si="62"/>
        <v>0</v>
      </c>
      <c r="EL29" s="266">
        <f t="shared" ca="1" si="62"/>
        <v>0</v>
      </c>
      <c r="EM29" s="266">
        <f t="shared" ca="1" si="62"/>
        <v>0</v>
      </c>
      <c r="EO29" s="484">
        <f t="shared" si="42"/>
        <v>1</v>
      </c>
      <c r="EP29" s="64">
        <f t="shared" si="38"/>
        <v>1</v>
      </c>
    </row>
    <row r="30" spans="1:146" ht="15" customHeight="1">
      <c r="A30" s="65">
        <v>23</v>
      </c>
      <c r="B30" s="66"/>
      <c r="C30" s="336"/>
      <c r="D30" s="337"/>
      <c r="E30" s="337"/>
      <c r="F30" s="338"/>
      <c r="G30" s="339" t="s">
        <v>320</v>
      </c>
      <c r="H30" s="336"/>
      <c r="I30" s="346"/>
      <c r="J30" s="346"/>
      <c r="K30" s="345"/>
      <c r="L30" s="508"/>
      <c r="M30" s="393">
        <f t="shared" si="18"/>
        <v>0</v>
      </c>
      <c r="N30" s="453" t="str">
        <f t="shared" si="39"/>
        <v/>
      </c>
      <c r="O30" s="439"/>
      <c r="P30" s="439"/>
      <c r="Q30" s="439"/>
      <c r="R30" s="439"/>
      <c r="S30" s="446"/>
      <c r="T30" s="264">
        <f t="shared" ca="1" si="19"/>
        <v>0</v>
      </c>
      <c r="U30" s="264">
        <f t="shared" ca="1" si="20"/>
        <v>0</v>
      </c>
      <c r="V30" s="265">
        <f t="shared" si="21"/>
        <v>0</v>
      </c>
      <c r="W30" s="265">
        <f t="shared" ca="1" si="40"/>
        <v>0</v>
      </c>
      <c r="X30" s="265">
        <f t="shared" ca="1" si="41"/>
        <v>0</v>
      </c>
      <c r="Y30" s="268">
        <f t="shared" si="22"/>
        <v>1900</v>
      </c>
      <c r="Z30" s="266">
        <f t="shared" ca="1" si="53"/>
        <v>0</v>
      </c>
      <c r="AA30" s="266">
        <f t="shared" ca="1" si="53"/>
        <v>0</v>
      </c>
      <c r="AB30" s="266">
        <f t="shared" ca="1" si="53"/>
        <v>0</v>
      </c>
      <c r="AC30" s="266">
        <f t="shared" ca="1" si="53"/>
        <v>0</v>
      </c>
      <c r="AD30" s="266">
        <f t="shared" ca="1" si="53"/>
        <v>0</v>
      </c>
      <c r="AE30" s="266">
        <f t="shared" ca="1" si="53"/>
        <v>0</v>
      </c>
      <c r="AF30" s="266">
        <f t="shared" ca="1" si="53"/>
        <v>0</v>
      </c>
      <c r="AG30" s="266">
        <f t="shared" ca="1" si="53"/>
        <v>0</v>
      </c>
      <c r="AH30" s="266">
        <f t="shared" ca="1" si="53"/>
        <v>0</v>
      </c>
      <c r="AI30" s="266">
        <f t="shared" ca="1" si="53"/>
        <v>0</v>
      </c>
      <c r="AJ30" s="266">
        <f t="shared" ca="1" si="54"/>
        <v>0</v>
      </c>
      <c r="AK30" s="266">
        <f t="shared" ca="1" si="54"/>
        <v>0</v>
      </c>
      <c r="AL30" s="266">
        <f t="shared" ca="1" si="54"/>
        <v>0</v>
      </c>
      <c r="AM30" s="266">
        <f t="shared" ca="1" si="54"/>
        <v>0</v>
      </c>
      <c r="AN30" s="266">
        <f t="shared" ca="1" si="54"/>
        <v>0</v>
      </c>
      <c r="AO30" s="266">
        <f t="shared" ca="1" si="54"/>
        <v>0</v>
      </c>
      <c r="AP30" s="266">
        <f t="shared" ca="1" si="54"/>
        <v>0</v>
      </c>
      <c r="AQ30" s="266">
        <f t="shared" ca="1" si="54"/>
        <v>0</v>
      </c>
      <c r="AR30" s="266">
        <f t="shared" ca="1" si="54"/>
        <v>0</v>
      </c>
      <c r="AS30" s="266">
        <f t="shared" ca="1" si="54"/>
        <v>0</v>
      </c>
      <c r="AT30" s="266">
        <f t="shared" ca="1" si="55"/>
        <v>0</v>
      </c>
      <c r="AU30" s="266">
        <f t="shared" ca="1" si="55"/>
        <v>0</v>
      </c>
      <c r="AV30" s="266">
        <f t="shared" ca="1" si="55"/>
        <v>0</v>
      </c>
      <c r="AW30" s="266">
        <f t="shared" ca="1" si="55"/>
        <v>0</v>
      </c>
      <c r="AX30" s="266">
        <f t="shared" ca="1" si="55"/>
        <v>0</v>
      </c>
      <c r="AY30" s="266">
        <f t="shared" ca="1" si="55"/>
        <v>0</v>
      </c>
      <c r="AZ30" s="266">
        <f t="shared" ca="1" si="55"/>
        <v>0</v>
      </c>
      <c r="BA30" s="266">
        <f t="shared" ca="1" si="55"/>
        <v>0</v>
      </c>
      <c r="BB30" s="266">
        <f t="shared" ca="1" si="55"/>
        <v>0</v>
      </c>
      <c r="BC30" s="266">
        <f t="shared" ca="1" si="55"/>
        <v>0</v>
      </c>
      <c r="BD30" s="266">
        <f t="shared" ca="1" si="56"/>
        <v>0</v>
      </c>
      <c r="BE30" s="266">
        <f t="shared" ca="1" si="56"/>
        <v>0</v>
      </c>
      <c r="BF30" s="266">
        <f t="shared" ca="1" si="56"/>
        <v>0</v>
      </c>
      <c r="BG30" s="266">
        <f t="shared" ca="1" si="56"/>
        <v>0</v>
      </c>
      <c r="BH30" s="266">
        <f t="shared" ca="1" si="56"/>
        <v>0</v>
      </c>
      <c r="BI30" s="266">
        <f t="shared" ca="1" si="56"/>
        <v>0</v>
      </c>
      <c r="BJ30" s="266">
        <f t="shared" ca="1" si="56"/>
        <v>0</v>
      </c>
      <c r="BK30" s="266">
        <f t="shared" ca="1" si="56"/>
        <v>0</v>
      </c>
      <c r="BL30" s="266">
        <f t="shared" ca="1" si="56"/>
        <v>0</v>
      </c>
      <c r="BM30" s="266">
        <f t="shared" ca="1" si="56"/>
        <v>0</v>
      </c>
      <c r="BN30" s="266">
        <f t="shared" ca="1" si="57"/>
        <v>0</v>
      </c>
      <c r="BO30" s="266">
        <f t="shared" ca="1" si="57"/>
        <v>0</v>
      </c>
      <c r="BP30" s="266">
        <f t="shared" ca="1" si="57"/>
        <v>0</v>
      </c>
      <c r="BQ30" s="266">
        <f t="shared" ca="1" si="57"/>
        <v>0</v>
      </c>
      <c r="BR30" s="266">
        <f t="shared" ca="1" si="57"/>
        <v>0</v>
      </c>
      <c r="BS30" s="266">
        <f t="shared" ca="1" si="57"/>
        <v>0</v>
      </c>
      <c r="BT30" s="266">
        <f t="shared" ca="1" si="57"/>
        <v>0</v>
      </c>
      <c r="BU30" s="266">
        <f t="shared" ca="1" si="57"/>
        <v>0</v>
      </c>
      <c r="BV30" s="266">
        <f t="shared" ca="1" si="57"/>
        <v>0</v>
      </c>
      <c r="BW30" s="266">
        <f t="shared" ca="1" si="57"/>
        <v>0</v>
      </c>
      <c r="BX30" s="266">
        <f t="shared" ca="1" si="57"/>
        <v>0</v>
      </c>
      <c r="BY30" s="266">
        <f t="shared" ca="1" si="57"/>
        <v>0</v>
      </c>
      <c r="BZ30" s="266">
        <f t="shared" ca="1" si="57"/>
        <v>0</v>
      </c>
      <c r="CA30" s="266">
        <f t="shared" ca="1" si="57"/>
        <v>0</v>
      </c>
      <c r="CF30" s="264">
        <f t="shared" ca="1" si="28"/>
        <v>0</v>
      </c>
      <c r="CG30" s="264">
        <f t="shared" ca="1" si="29"/>
        <v>0</v>
      </c>
      <c r="CH30" s="265">
        <f t="shared" si="30"/>
        <v>0</v>
      </c>
      <c r="CI30" s="265">
        <f t="shared" ca="1" si="31"/>
        <v>0</v>
      </c>
      <c r="CJ30" s="265">
        <f t="shared" ca="1" si="32"/>
        <v>0</v>
      </c>
      <c r="CK30" s="268"/>
      <c r="CL30" s="266">
        <f t="shared" ca="1" si="58"/>
        <v>0</v>
      </c>
      <c r="CM30" s="266">
        <f t="shared" ca="1" si="58"/>
        <v>0</v>
      </c>
      <c r="CN30" s="266">
        <f t="shared" ca="1" si="58"/>
        <v>0</v>
      </c>
      <c r="CO30" s="266">
        <f t="shared" ca="1" si="58"/>
        <v>0</v>
      </c>
      <c r="CP30" s="266">
        <f t="shared" ca="1" si="58"/>
        <v>0</v>
      </c>
      <c r="CQ30" s="266">
        <f t="shared" ca="1" si="58"/>
        <v>0</v>
      </c>
      <c r="CR30" s="266">
        <f t="shared" ca="1" si="58"/>
        <v>0</v>
      </c>
      <c r="CS30" s="266">
        <f t="shared" ca="1" si="58"/>
        <v>0</v>
      </c>
      <c r="CT30" s="266">
        <f t="shared" ca="1" si="58"/>
        <v>0</v>
      </c>
      <c r="CU30" s="266">
        <f t="shared" ca="1" si="58"/>
        <v>0</v>
      </c>
      <c r="CV30" s="266">
        <f t="shared" ca="1" si="59"/>
        <v>0</v>
      </c>
      <c r="CW30" s="266">
        <f t="shared" ca="1" si="59"/>
        <v>0</v>
      </c>
      <c r="CX30" s="266">
        <f t="shared" ca="1" si="59"/>
        <v>0</v>
      </c>
      <c r="CY30" s="266">
        <f t="shared" ca="1" si="59"/>
        <v>0</v>
      </c>
      <c r="CZ30" s="266">
        <f t="shared" ca="1" si="59"/>
        <v>0</v>
      </c>
      <c r="DA30" s="266">
        <f t="shared" ca="1" si="59"/>
        <v>0</v>
      </c>
      <c r="DB30" s="266">
        <f t="shared" ca="1" si="59"/>
        <v>0</v>
      </c>
      <c r="DC30" s="266">
        <f t="shared" ca="1" si="59"/>
        <v>0</v>
      </c>
      <c r="DD30" s="266">
        <f t="shared" ca="1" si="59"/>
        <v>0</v>
      </c>
      <c r="DE30" s="266">
        <f t="shared" ca="1" si="59"/>
        <v>0</v>
      </c>
      <c r="DF30" s="266">
        <f t="shared" ca="1" si="60"/>
        <v>0</v>
      </c>
      <c r="DG30" s="266">
        <f t="shared" ca="1" si="60"/>
        <v>0</v>
      </c>
      <c r="DH30" s="266">
        <f t="shared" ca="1" si="60"/>
        <v>0</v>
      </c>
      <c r="DI30" s="266">
        <f t="shared" ca="1" si="60"/>
        <v>0</v>
      </c>
      <c r="DJ30" s="266">
        <f t="shared" ca="1" si="60"/>
        <v>0</v>
      </c>
      <c r="DK30" s="266">
        <f t="shared" ca="1" si="60"/>
        <v>0</v>
      </c>
      <c r="DL30" s="266">
        <f t="shared" ca="1" si="60"/>
        <v>0</v>
      </c>
      <c r="DM30" s="266">
        <f t="shared" ca="1" si="60"/>
        <v>0</v>
      </c>
      <c r="DN30" s="266">
        <f t="shared" ca="1" si="60"/>
        <v>0</v>
      </c>
      <c r="DO30" s="266">
        <f t="shared" ca="1" si="60"/>
        <v>0</v>
      </c>
      <c r="DP30" s="266">
        <f t="shared" ca="1" si="61"/>
        <v>0</v>
      </c>
      <c r="DQ30" s="266">
        <f t="shared" ca="1" si="61"/>
        <v>0</v>
      </c>
      <c r="DR30" s="266">
        <f t="shared" ca="1" si="61"/>
        <v>0</v>
      </c>
      <c r="DS30" s="266">
        <f t="shared" ca="1" si="61"/>
        <v>0</v>
      </c>
      <c r="DT30" s="266">
        <f t="shared" ca="1" si="61"/>
        <v>0</v>
      </c>
      <c r="DU30" s="266">
        <f t="shared" ca="1" si="61"/>
        <v>0</v>
      </c>
      <c r="DV30" s="266">
        <f t="shared" ca="1" si="61"/>
        <v>0</v>
      </c>
      <c r="DW30" s="266">
        <f t="shared" ca="1" si="61"/>
        <v>0</v>
      </c>
      <c r="DX30" s="266">
        <f t="shared" ca="1" si="61"/>
        <v>0</v>
      </c>
      <c r="DY30" s="266">
        <f t="shared" ca="1" si="61"/>
        <v>0</v>
      </c>
      <c r="DZ30" s="266">
        <f t="shared" ca="1" si="62"/>
        <v>0</v>
      </c>
      <c r="EA30" s="266">
        <f t="shared" ca="1" si="62"/>
        <v>0</v>
      </c>
      <c r="EB30" s="266">
        <f t="shared" ca="1" si="62"/>
        <v>0</v>
      </c>
      <c r="EC30" s="266">
        <f t="shared" ca="1" si="62"/>
        <v>0</v>
      </c>
      <c r="ED30" s="266">
        <f t="shared" ca="1" si="62"/>
        <v>0</v>
      </c>
      <c r="EE30" s="266">
        <f t="shared" ca="1" si="62"/>
        <v>0</v>
      </c>
      <c r="EF30" s="266">
        <f t="shared" ca="1" si="62"/>
        <v>0</v>
      </c>
      <c r="EG30" s="266">
        <f t="shared" ca="1" si="62"/>
        <v>0</v>
      </c>
      <c r="EH30" s="266">
        <f t="shared" ca="1" si="62"/>
        <v>0</v>
      </c>
      <c r="EI30" s="266">
        <f t="shared" ca="1" si="62"/>
        <v>0</v>
      </c>
      <c r="EJ30" s="266">
        <f t="shared" ca="1" si="62"/>
        <v>0</v>
      </c>
      <c r="EK30" s="266">
        <f t="shared" ca="1" si="62"/>
        <v>0</v>
      </c>
      <c r="EL30" s="266">
        <f t="shared" ca="1" si="62"/>
        <v>0</v>
      </c>
      <c r="EM30" s="266">
        <f t="shared" ca="1" si="62"/>
        <v>0</v>
      </c>
      <c r="EO30" s="484">
        <f t="shared" si="42"/>
        <v>1</v>
      </c>
      <c r="EP30" s="64">
        <f t="shared" si="38"/>
        <v>1</v>
      </c>
    </row>
    <row r="31" spans="1:146" ht="15" customHeight="1">
      <c r="A31" s="65">
        <v>24</v>
      </c>
      <c r="B31" s="353"/>
      <c r="C31" s="336"/>
      <c r="D31" s="337"/>
      <c r="E31" s="337"/>
      <c r="F31" s="338"/>
      <c r="G31" s="339" t="s">
        <v>320</v>
      </c>
      <c r="H31" s="336"/>
      <c r="I31" s="346"/>
      <c r="J31" s="346"/>
      <c r="K31" s="345"/>
      <c r="L31" s="508"/>
      <c r="M31" s="393">
        <f t="shared" si="18"/>
        <v>0</v>
      </c>
      <c r="N31" s="453" t="str">
        <f t="shared" si="39"/>
        <v/>
      </c>
      <c r="O31" s="439"/>
      <c r="P31" s="439"/>
      <c r="Q31" s="439"/>
      <c r="R31" s="439"/>
      <c r="S31" s="446"/>
      <c r="T31" s="264">
        <f t="shared" ca="1" si="19"/>
        <v>0</v>
      </c>
      <c r="U31" s="264">
        <f t="shared" ca="1" si="20"/>
        <v>0</v>
      </c>
      <c r="V31" s="265">
        <f t="shared" si="21"/>
        <v>0</v>
      </c>
      <c r="W31" s="265">
        <f t="shared" ca="1" si="40"/>
        <v>0</v>
      </c>
      <c r="X31" s="265">
        <f t="shared" ca="1" si="41"/>
        <v>0</v>
      </c>
      <c r="Y31" s="268">
        <f t="shared" si="22"/>
        <v>1900</v>
      </c>
      <c r="Z31" s="266">
        <f t="shared" ca="1" si="53"/>
        <v>0</v>
      </c>
      <c r="AA31" s="266">
        <f t="shared" ca="1" si="53"/>
        <v>0</v>
      </c>
      <c r="AB31" s="266">
        <f t="shared" ca="1" si="53"/>
        <v>0</v>
      </c>
      <c r="AC31" s="266">
        <f t="shared" ca="1" si="53"/>
        <v>0</v>
      </c>
      <c r="AD31" s="266">
        <f t="shared" ca="1" si="53"/>
        <v>0</v>
      </c>
      <c r="AE31" s="266">
        <f t="shared" ca="1" si="53"/>
        <v>0</v>
      </c>
      <c r="AF31" s="266">
        <f t="shared" ca="1" si="53"/>
        <v>0</v>
      </c>
      <c r="AG31" s="266">
        <f t="shared" ca="1" si="53"/>
        <v>0</v>
      </c>
      <c r="AH31" s="266">
        <f t="shared" ca="1" si="53"/>
        <v>0</v>
      </c>
      <c r="AI31" s="266">
        <f t="shared" ca="1" si="53"/>
        <v>0</v>
      </c>
      <c r="AJ31" s="266">
        <f t="shared" ca="1" si="54"/>
        <v>0</v>
      </c>
      <c r="AK31" s="266">
        <f t="shared" ca="1" si="54"/>
        <v>0</v>
      </c>
      <c r="AL31" s="266">
        <f t="shared" ca="1" si="54"/>
        <v>0</v>
      </c>
      <c r="AM31" s="266">
        <f t="shared" ca="1" si="54"/>
        <v>0</v>
      </c>
      <c r="AN31" s="266">
        <f t="shared" ca="1" si="54"/>
        <v>0</v>
      </c>
      <c r="AO31" s="266">
        <f t="shared" ca="1" si="54"/>
        <v>0</v>
      </c>
      <c r="AP31" s="266">
        <f t="shared" ca="1" si="54"/>
        <v>0</v>
      </c>
      <c r="AQ31" s="266">
        <f t="shared" ca="1" si="54"/>
        <v>0</v>
      </c>
      <c r="AR31" s="266">
        <f t="shared" ca="1" si="54"/>
        <v>0</v>
      </c>
      <c r="AS31" s="266">
        <f t="shared" ca="1" si="54"/>
        <v>0</v>
      </c>
      <c r="AT31" s="266">
        <f t="shared" ca="1" si="55"/>
        <v>0</v>
      </c>
      <c r="AU31" s="266">
        <f t="shared" ca="1" si="55"/>
        <v>0</v>
      </c>
      <c r="AV31" s="266">
        <f t="shared" ca="1" si="55"/>
        <v>0</v>
      </c>
      <c r="AW31" s="266">
        <f t="shared" ca="1" si="55"/>
        <v>0</v>
      </c>
      <c r="AX31" s="266">
        <f t="shared" ca="1" si="55"/>
        <v>0</v>
      </c>
      <c r="AY31" s="266">
        <f t="shared" ca="1" si="55"/>
        <v>0</v>
      </c>
      <c r="AZ31" s="266">
        <f t="shared" ca="1" si="55"/>
        <v>0</v>
      </c>
      <c r="BA31" s="266">
        <f t="shared" ca="1" si="55"/>
        <v>0</v>
      </c>
      <c r="BB31" s="266">
        <f t="shared" ca="1" si="55"/>
        <v>0</v>
      </c>
      <c r="BC31" s="266">
        <f t="shared" ca="1" si="55"/>
        <v>0</v>
      </c>
      <c r="BD31" s="266">
        <f t="shared" ca="1" si="56"/>
        <v>0</v>
      </c>
      <c r="BE31" s="266">
        <f t="shared" ca="1" si="56"/>
        <v>0</v>
      </c>
      <c r="BF31" s="266">
        <f t="shared" ca="1" si="56"/>
        <v>0</v>
      </c>
      <c r="BG31" s="266">
        <f t="shared" ca="1" si="56"/>
        <v>0</v>
      </c>
      <c r="BH31" s="266">
        <f t="shared" ca="1" si="56"/>
        <v>0</v>
      </c>
      <c r="BI31" s="266">
        <f t="shared" ca="1" si="56"/>
        <v>0</v>
      </c>
      <c r="BJ31" s="266">
        <f t="shared" ca="1" si="56"/>
        <v>0</v>
      </c>
      <c r="BK31" s="266">
        <f t="shared" ca="1" si="56"/>
        <v>0</v>
      </c>
      <c r="BL31" s="266">
        <f t="shared" ca="1" si="56"/>
        <v>0</v>
      </c>
      <c r="BM31" s="266">
        <f t="shared" ca="1" si="56"/>
        <v>0</v>
      </c>
      <c r="BN31" s="266">
        <f t="shared" ca="1" si="57"/>
        <v>0</v>
      </c>
      <c r="BO31" s="266">
        <f t="shared" ca="1" si="57"/>
        <v>0</v>
      </c>
      <c r="BP31" s="266">
        <f t="shared" ca="1" si="57"/>
        <v>0</v>
      </c>
      <c r="BQ31" s="266">
        <f t="shared" ca="1" si="57"/>
        <v>0</v>
      </c>
      <c r="BR31" s="266">
        <f t="shared" ca="1" si="57"/>
        <v>0</v>
      </c>
      <c r="BS31" s="266">
        <f t="shared" ca="1" si="57"/>
        <v>0</v>
      </c>
      <c r="BT31" s="266">
        <f t="shared" ca="1" si="57"/>
        <v>0</v>
      </c>
      <c r="BU31" s="266">
        <f t="shared" ca="1" si="57"/>
        <v>0</v>
      </c>
      <c r="BV31" s="266">
        <f t="shared" ca="1" si="57"/>
        <v>0</v>
      </c>
      <c r="BW31" s="266">
        <f t="shared" ca="1" si="57"/>
        <v>0</v>
      </c>
      <c r="BX31" s="266">
        <f t="shared" ca="1" si="57"/>
        <v>0</v>
      </c>
      <c r="BY31" s="266">
        <f t="shared" ca="1" si="57"/>
        <v>0</v>
      </c>
      <c r="BZ31" s="266">
        <f t="shared" ca="1" si="57"/>
        <v>0</v>
      </c>
      <c r="CA31" s="266">
        <f t="shared" ca="1" si="57"/>
        <v>0</v>
      </c>
      <c r="CF31" s="264">
        <f t="shared" ca="1" si="28"/>
        <v>0</v>
      </c>
      <c r="CG31" s="264">
        <f t="shared" ca="1" si="29"/>
        <v>0</v>
      </c>
      <c r="CH31" s="265">
        <f t="shared" si="30"/>
        <v>0</v>
      </c>
      <c r="CI31" s="265">
        <f t="shared" ca="1" si="31"/>
        <v>0</v>
      </c>
      <c r="CJ31" s="265">
        <f t="shared" ca="1" si="32"/>
        <v>0</v>
      </c>
      <c r="CK31" s="268"/>
      <c r="CL31" s="266">
        <f t="shared" ca="1" si="58"/>
        <v>0</v>
      </c>
      <c r="CM31" s="266">
        <f t="shared" ca="1" si="58"/>
        <v>0</v>
      </c>
      <c r="CN31" s="266">
        <f t="shared" ca="1" si="58"/>
        <v>0</v>
      </c>
      <c r="CO31" s="266">
        <f t="shared" ca="1" si="58"/>
        <v>0</v>
      </c>
      <c r="CP31" s="266">
        <f t="shared" ca="1" si="58"/>
        <v>0</v>
      </c>
      <c r="CQ31" s="266">
        <f t="shared" ca="1" si="58"/>
        <v>0</v>
      </c>
      <c r="CR31" s="266">
        <f t="shared" ca="1" si="58"/>
        <v>0</v>
      </c>
      <c r="CS31" s="266">
        <f t="shared" ca="1" si="58"/>
        <v>0</v>
      </c>
      <c r="CT31" s="266">
        <f t="shared" ca="1" si="58"/>
        <v>0</v>
      </c>
      <c r="CU31" s="266">
        <f t="shared" ca="1" si="58"/>
        <v>0</v>
      </c>
      <c r="CV31" s="266">
        <f t="shared" ca="1" si="59"/>
        <v>0</v>
      </c>
      <c r="CW31" s="266">
        <f t="shared" ca="1" si="59"/>
        <v>0</v>
      </c>
      <c r="CX31" s="266">
        <f t="shared" ca="1" si="59"/>
        <v>0</v>
      </c>
      <c r="CY31" s="266">
        <f t="shared" ca="1" si="59"/>
        <v>0</v>
      </c>
      <c r="CZ31" s="266">
        <f t="shared" ca="1" si="59"/>
        <v>0</v>
      </c>
      <c r="DA31" s="266">
        <f t="shared" ca="1" si="59"/>
        <v>0</v>
      </c>
      <c r="DB31" s="266">
        <f t="shared" ca="1" si="59"/>
        <v>0</v>
      </c>
      <c r="DC31" s="266">
        <f t="shared" ca="1" si="59"/>
        <v>0</v>
      </c>
      <c r="DD31" s="266">
        <f t="shared" ca="1" si="59"/>
        <v>0</v>
      </c>
      <c r="DE31" s="266">
        <f t="shared" ca="1" si="59"/>
        <v>0</v>
      </c>
      <c r="DF31" s="266">
        <f t="shared" ca="1" si="60"/>
        <v>0</v>
      </c>
      <c r="DG31" s="266">
        <f t="shared" ca="1" si="60"/>
        <v>0</v>
      </c>
      <c r="DH31" s="266">
        <f t="shared" ca="1" si="60"/>
        <v>0</v>
      </c>
      <c r="DI31" s="266">
        <f t="shared" ca="1" si="60"/>
        <v>0</v>
      </c>
      <c r="DJ31" s="266">
        <f t="shared" ca="1" si="60"/>
        <v>0</v>
      </c>
      <c r="DK31" s="266">
        <f t="shared" ca="1" si="60"/>
        <v>0</v>
      </c>
      <c r="DL31" s="266">
        <f t="shared" ca="1" si="60"/>
        <v>0</v>
      </c>
      <c r="DM31" s="266">
        <f t="shared" ca="1" si="60"/>
        <v>0</v>
      </c>
      <c r="DN31" s="266">
        <f t="shared" ca="1" si="60"/>
        <v>0</v>
      </c>
      <c r="DO31" s="266">
        <f t="shared" ca="1" si="60"/>
        <v>0</v>
      </c>
      <c r="DP31" s="266">
        <f t="shared" ca="1" si="61"/>
        <v>0</v>
      </c>
      <c r="DQ31" s="266">
        <f t="shared" ca="1" si="61"/>
        <v>0</v>
      </c>
      <c r="DR31" s="266">
        <f t="shared" ca="1" si="61"/>
        <v>0</v>
      </c>
      <c r="DS31" s="266">
        <f t="shared" ca="1" si="61"/>
        <v>0</v>
      </c>
      <c r="DT31" s="266">
        <f t="shared" ca="1" si="61"/>
        <v>0</v>
      </c>
      <c r="DU31" s="266">
        <f t="shared" ca="1" si="61"/>
        <v>0</v>
      </c>
      <c r="DV31" s="266">
        <f t="shared" ca="1" si="61"/>
        <v>0</v>
      </c>
      <c r="DW31" s="266">
        <f t="shared" ca="1" si="61"/>
        <v>0</v>
      </c>
      <c r="DX31" s="266">
        <f t="shared" ca="1" si="61"/>
        <v>0</v>
      </c>
      <c r="DY31" s="266">
        <f t="shared" ca="1" si="61"/>
        <v>0</v>
      </c>
      <c r="DZ31" s="266">
        <f t="shared" ca="1" si="62"/>
        <v>0</v>
      </c>
      <c r="EA31" s="266">
        <f t="shared" ca="1" si="62"/>
        <v>0</v>
      </c>
      <c r="EB31" s="266">
        <f t="shared" ca="1" si="62"/>
        <v>0</v>
      </c>
      <c r="EC31" s="266">
        <f t="shared" ca="1" si="62"/>
        <v>0</v>
      </c>
      <c r="ED31" s="266">
        <f t="shared" ca="1" si="62"/>
        <v>0</v>
      </c>
      <c r="EE31" s="266">
        <f t="shared" ca="1" si="62"/>
        <v>0</v>
      </c>
      <c r="EF31" s="266">
        <f t="shared" ca="1" si="62"/>
        <v>0</v>
      </c>
      <c r="EG31" s="266">
        <f t="shared" ca="1" si="62"/>
        <v>0</v>
      </c>
      <c r="EH31" s="266">
        <f t="shared" ca="1" si="62"/>
        <v>0</v>
      </c>
      <c r="EI31" s="266">
        <f t="shared" ca="1" si="62"/>
        <v>0</v>
      </c>
      <c r="EJ31" s="266">
        <f t="shared" ca="1" si="62"/>
        <v>0</v>
      </c>
      <c r="EK31" s="266">
        <f t="shared" ca="1" si="62"/>
        <v>0</v>
      </c>
      <c r="EL31" s="266">
        <f t="shared" ca="1" si="62"/>
        <v>0</v>
      </c>
      <c r="EM31" s="266">
        <f t="shared" ca="1" si="62"/>
        <v>0</v>
      </c>
      <c r="EO31" s="484">
        <f t="shared" si="42"/>
        <v>1</v>
      </c>
      <c r="EP31" s="64">
        <f t="shared" si="38"/>
        <v>1</v>
      </c>
    </row>
    <row r="32" spans="1:146" ht="15" customHeight="1">
      <c r="A32" s="65">
        <v>25</v>
      </c>
      <c r="B32" s="353"/>
      <c r="C32" s="336"/>
      <c r="D32" s="337"/>
      <c r="E32" s="337"/>
      <c r="F32" s="338"/>
      <c r="G32" s="339" t="s">
        <v>320</v>
      </c>
      <c r="H32" s="336"/>
      <c r="I32" s="346"/>
      <c r="J32" s="346"/>
      <c r="K32" s="345"/>
      <c r="L32" s="508"/>
      <c r="M32" s="393">
        <f t="shared" si="18"/>
        <v>0</v>
      </c>
      <c r="N32" s="453" t="str">
        <f t="shared" si="39"/>
        <v/>
      </c>
      <c r="O32" s="439"/>
      <c r="P32" s="439"/>
      <c r="Q32" s="439"/>
      <c r="R32" s="439"/>
      <c r="S32" s="446"/>
      <c r="T32" s="264">
        <f t="shared" ca="1" si="19"/>
        <v>0</v>
      </c>
      <c r="U32" s="264">
        <f t="shared" ca="1" si="20"/>
        <v>0</v>
      </c>
      <c r="V32" s="265">
        <f t="shared" si="21"/>
        <v>0</v>
      </c>
      <c r="W32" s="265">
        <f t="shared" ca="1" si="40"/>
        <v>0</v>
      </c>
      <c r="X32" s="265">
        <f t="shared" ca="1" si="41"/>
        <v>0</v>
      </c>
      <c r="Y32" s="268">
        <f t="shared" si="22"/>
        <v>1900</v>
      </c>
      <c r="Z32" s="266">
        <f t="shared" ca="1" si="53"/>
        <v>0</v>
      </c>
      <c r="AA32" s="266">
        <f t="shared" ca="1" si="53"/>
        <v>0</v>
      </c>
      <c r="AB32" s="266">
        <f t="shared" ca="1" si="53"/>
        <v>0</v>
      </c>
      <c r="AC32" s="266">
        <f t="shared" ca="1" si="53"/>
        <v>0</v>
      </c>
      <c r="AD32" s="266">
        <f t="shared" ca="1" si="53"/>
        <v>0</v>
      </c>
      <c r="AE32" s="266">
        <f t="shared" ca="1" si="53"/>
        <v>0</v>
      </c>
      <c r="AF32" s="266">
        <f t="shared" ca="1" si="53"/>
        <v>0</v>
      </c>
      <c r="AG32" s="266">
        <f t="shared" ca="1" si="53"/>
        <v>0</v>
      </c>
      <c r="AH32" s="266">
        <f t="shared" ca="1" si="53"/>
        <v>0</v>
      </c>
      <c r="AI32" s="266">
        <f t="shared" ca="1" si="53"/>
        <v>0</v>
      </c>
      <c r="AJ32" s="266">
        <f t="shared" ca="1" si="54"/>
        <v>0</v>
      </c>
      <c r="AK32" s="266">
        <f t="shared" ca="1" si="54"/>
        <v>0</v>
      </c>
      <c r="AL32" s="266">
        <f t="shared" ca="1" si="54"/>
        <v>0</v>
      </c>
      <c r="AM32" s="266">
        <f t="shared" ca="1" si="54"/>
        <v>0</v>
      </c>
      <c r="AN32" s="266">
        <f t="shared" ca="1" si="54"/>
        <v>0</v>
      </c>
      <c r="AO32" s="266">
        <f t="shared" ca="1" si="54"/>
        <v>0</v>
      </c>
      <c r="AP32" s="266">
        <f t="shared" ca="1" si="54"/>
        <v>0</v>
      </c>
      <c r="AQ32" s="266">
        <f t="shared" ca="1" si="54"/>
        <v>0</v>
      </c>
      <c r="AR32" s="266">
        <f t="shared" ca="1" si="54"/>
        <v>0</v>
      </c>
      <c r="AS32" s="266">
        <f t="shared" ca="1" si="54"/>
        <v>0</v>
      </c>
      <c r="AT32" s="266">
        <f t="shared" ca="1" si="55"/>
        <v>0</v>
      </c>
      <c r="AU32" s="266">
        <f t="shared" ca="1" si="55"/>
        <v>0</v>
      </c>
      <c r="AV32" s="266">
        <f t="shared" ca="1" si="55"/>
        <v>0</v>
      </c>
      <c r="AW32" s="266">
        <f t="shared" ca="1" si="55"/>
        <v>0</v>
      </c>
      <c r="AX32" s="266">
        <f t="shared" ca="1" si="55"/>
        <v>0</v>
      </c>
      <c r="AY32" s="266">
        <f t="shared" ca="1" si="55"/>
        <v>0</v>
      </c>
      <c r="AZ32" s="266">
        <f t="shared" ca="1" si="55"/>
        <v>0</v>
      </c>
      <c r="BA32" s="266">
        <f t="shared" ca="1" si="55"/>
        <v>0</v>
      </c>
      <c r="BB32" s="266">
        <f t="shared" ca="1" si="55"/>
        <v>0</v>
      </c>
      <c r="BC32" s="266">
        <f t="shared" ca="1" si="55"/>
        <v>0</v>
      </c>
      <c r="BD32" s="266">
        <f t="shared" ca="1" si="56"/>
        <v>0</v>
      </c>
      <c r="BE32" s="266">
        <f t="shared" ca="1" si="56"/>
        <v>0</v>
      </c>
      <c r="BF32" s="266">
        <f t="shared" ca="1" si="56"/>
        <v>0</v>
      </c>
      <c r="BG32" s="266">
        <f t="shared" ca="1" si="56"/>
        <v>0</v>
      </c>
      <c r="BH32" s="266">
        <f t="shared" ca="1" si="56"/>
        <v>0</v>
      </c>
      <c r="BI32" s="266">
        <f t="shared" ca="1" si="56"/>
        <v>0</v>
      </c>
      <c r="BJ32" s="266">
        <f t="shared" ca="1" si="56"/>
        <v>0</v>
      </c>
      <c r="BK32" s="266">
        <f t="shared" ca="1" si="56"/>
        <v>0</v>
      </c>
      <c r="BL32" s="266">
        <f t="shared" ca="1" si="56"/>
        <v>0</v>
      </c>
      <c r="BM32" s="266">
        <f t="shared" ca="1" si="56"/>
        <v>0</v>
      </c>
      <c r="BN32" s="266">
        <f t="shared" ca="1" si="57"/>
        <v>0</v>
      </c>
      <c r="BO32" s="266">
        <f t="shared" ca="1" si="57"/>
        <v>0</v>
      </c>
      <c r="BP32" s="266">
        <f t="shared" ca="1" si="57"/>
        <v>0</v>
      </c>
      <c r="BQ32" s="266">
        <f t="shared" ca="1" si="57"/>
        <v>0</v>
      </c>
      <c r="BR32" s="266">
        <f t="shared" ca="1" si="57"/>
        <v>0</v>
      </c>
      <c r="BS32" s="266">
        <f t="shared" ca="1" si="57"/>
        <v>0</v>
      </c>
      <c r="BT32" s="266">
        <f t="shared" ca="1" si="57"/>
        <v>0</v>
      </c>
      <c r="BU32" s="266">
        <f t="shared" ca="1" si="57"/>
        <v>0</v>
      </c>
      <c r="BV32" s="266">
        <f t="shared" ca="1" si="57"/>
        <v>0</v>
      </c>
      <c r="BW32" s="266">
        <f t="shared" ca="1" si="57"/>
        <v>0</v>
      </c>
      <c r="BX32" s="266">
        <f t="shared" ca="1" si="57"/>
        <v>0</v>
      </c>
      <c r="BY32" s="266">
        <f t="shared" ca="1" si="57"/>
        <v>0</v>
      </c>
      <c r="BZ32" s="266">
        <f t="shared" ca="1" si="57"/>
        <v>0</v>
      </c>
      <c r="CA32" s="266">
        <f t="shared" ca="1" si="57"/>
        <v>0</v>
      </c>
      <c r="CF32" s="264">
        <f t="shared" ca="1" si="28"/>
        <v>0</v>
      </c>
      <c r="CG32" s="264">
        <f t="shared" ca="1" si="29"/>
        <v>0</v>
      </c>
      <c r="CH32" s="265">
        <f t="shared" si="30"/>
        <v>0</v>
      </c>
      <c r="CI32" s="265">
        <f t="shared" ca="1" si="31"/>
        <v>0</v>
      </c>
      <c r="CJ32" s="265">
        <f t="shared" ca="1" si="32"/>
        <v>0</v>
      </c>
      <c r="CK32" s="268"/>
      <c r="CL32" s="266">
        <f t="shared" ca="1" si="58"/>
        <v>0</v>
      </c>
      <c r="CM32" s="266">
        <f t="shared" ca="1" si="58"/>
        <v>0</v>
      </c>
      <c r="CN32" s="266">
        <f t="shared" ca="1" si="58"/>
        <v>0</v>
      </c>
      <c r="CO32" s="266">
        <f t="shared" ca="1" si="58"/>
        <v>0</v>
      </c>
      <c r="CP32" s="266">
        <f t="shared" ca="1" si="58"/>
        <v>0</v>
      </c>
      <c r="CQ32" s="266">
        <f t="shared" ca="1" si="58"/>
        <v>0</v>
      </c>
      <c r="CR32" s="266">
        <f t="shared" ca="1" si="58"/>
        <v>0</v>
      </c>
      <c r="CS32" s="266">
        <f t="shared" ca="1" si="58"/>
        <v>0</v>
      </c>
      <c r="CT32" s="266">
        <f t="shared" ca="1" si="58"/>
        <v>0</v>
      </c>
      <c r="CU32" s="266">
        <f t="shared" ca="1" si="58"/>
        <v>0</v>
      </c>
      <c r="CV32" s="266">
        <f t="shared" ca="1" si="59"/>
        <v>0</v>
      </c>
      <c r="CW32" s="266">
        <f t="shared" ca="1" si="59"/>
        <v>0</v>
      </c>
      <c r="CX32" s="266">
        <f t="shared" ca="1" si="59"/>
        <v>0</v>
      </c>
      <c r="CY32" s="266">
        <f t="shared" ca="1" si="59"/>
        <v>0</v>
      </c>
      <c r="CZ32" s="266">
        <f t="shared" ca="1" si="59"/>
        <v>0</v>
      </c>
      <c r="DA32" s="266">
        <f t="shared" ca="1" si="59"/>
        <v>0</v>
      </c>
      <c r="DB32" s="266">
        <f t="shared" ca="1" si="59"/>
        <v>0</v>
      </c>
      <c r="DC32" s="266">
        <f t="shared" ca="1" si="59"/>
        <v>0</v>
      </c>
      <c r="DD32" s="266">
        <f t="shared" ca="1" si="59"/>
        <v>0</v>
      </c>
      <c r="DE32" s="266">
        <f t="shared" ca="1" si="59"/>
        <v>0</v>
      </c>
      <c r="DF32" s="266">
        <f t="shared" ca="1" si="60"/>
        <v>0</v>
      </c>
      <c r="DG32" s="266">
        <f t="shared" ca="1" si="60"/>
        <v>0</v>
      </c>
      <c r="DH32" s="266">
        <f t="shared" ca="1" si="60"/>
        <v>0</v>
      </c>
      <c r="DI32" s="266">
        <f t="shared" ca="1" si="60"/>
        <v>0</v>
      </c>
      <c r="DJ32" s="266">
        <f t="shared" ca="1" si="60"/>
        <v>0</v>
      </c>
      <c r="DK32" s="266">
        <f t="shared" ca="1" si="60"/>
        <v>0</v>
      </c>
      <c r="DL32" s="266">
        <f t="shared" ca="1" si="60"/>
        <v>0</v>
      </c>
      <c r="DM32" s="266">
        <f t="shared" ca="1" si="60"/>
        <v>0</v>
      </c>
      <c r="DN32" s="266">
        <f t="shared" ca="1" si="60"/>
        <v>0</v>
      </c>
      <c r="DO32" s="266">
        <f t="shared" ca="1" si="60"/>
        <v>0</v>
      </c>
      <c r="DP32" s="266">
        <f t="shared" ca="1" si="61"/>
        <v>0</v>
      </c>
      <c r="DQ32" s="266">
        <f t="shared" ca="1" si="61"/>
        <v>0</v>
      </c>
      <c r="DR32" s="266">
        <f t="shared" ca="1" si="61"/>
        <v>0</v>
      </c>
      <c r="DS32" s="266">
        <f t="shared" ca="1" si="61"/>
        <v>0</v>
      </c>
      <c r="DT32" s="266">
        <f t="shared" ca="1" si="61"/>
        <v>0</v>
      </c>
      <c r="DU32" s="266">
        <f t="shared" ca="1" si="61"/>
        <v>0</v>
      </c>
      <c r="DV32" s="266">
        <f t="shared" ca="1" si="61"/>
        <v>0</v>
      </c>
      <c r="DW32" s="266">
        <f t="shared" ca="1" si="61"/>
        <v>0</v>
      </c>
      <c r="DX32" s="266">
        <f t="shared" ca="1" si="61"/>
        <v>0</v>
      </c>
      <c r="DY32" s="266">
        <f t="shared" ca="1" si="61"/>
        <v>0</v>
      </c>
      <c r="DZ32" s="266">
        <f t="shared" ca="1" si="62"/>
        <v>0</v>
      </c>
      <c r="EA32" s="266">
        <f t="shared" ca="1" si="62"/>
        <v>0</v>
      </c>
      <c r="EB32" s="266">
        <f t="shared" ca="1" si="62"/>
        <v>0</v>
      </c>
      <c r="EC32" s="266">
        <f t="shared" ca="1" si="62"/>
        <v>0</v>
      </c>
      <c r="ED32" s="266">
        <f t="shared" ca="1" si="62"/>
        <v>0</v>
      </c>
      <c r="EE32" s="266">
        <f t="shared" ca="1" si="62"/>
        <v>0</v>
      </c>
      <c r="EF32" s="266">
        <f t="shared" ca="1" si="62"/>
        <v>0</v>
      </c>
      <c r="EG32" s="266">
        <f t="shared" ca="1" si="62"/>
        <v>0</v>
      </c>
      <c r="EH32" s="266">
        <f t="shared" ca="1" si="62"/>
        <v>0</v>
      </c>
      <c r="EI32" s="266">
        <f t="shared" ca="1" si="62"/>
        <v>0</v>
      </c>
      <c r="EJ32" s="266">
        <f t="shared" ca="1" si="62"/>
        <v>0</v>
      </c>
      <c r="EK32" s="266">
        <f t="shared" ca="1" si="62"/>
        <v>0</v>
      </c>
      <c r="EL32" s="266">
        <f t="shared" ca="1" si="62"/>
        <v>0</v>
      </c>
      <c r="EM32" s="266">
        <f t="shared" ca="1" si="62"/>
        <v>0</v>
      </c>
      <c r="EO32" s="484">
        <f t="shared" si="42"/>
        <v>1</v>
      </c>
      <c r="EP32" s="64">
        <f t="shared" si="38"/>
        <v>1</v>
      </c>
    </row>
    <row r="33" spans="1:146" ht="15" customHeight="1">
      <c r="A33" s="65">
        <v>26</v>
      </c>
      <c r="B33" s="353"/>
      <c r="C33" s="336"/>
      <c r="D33" s="337"/>
      <c r="E33" s="337"/>
      <c r="F33" s="338"/>
      <c r="G33" s="339" t="s">
        <v>320</v>
      </c>
      <c r="H33" s="336"/>
      <c r="I33" s="346"/>
      <c r="J33" s="346"/>
      <c r="K33" s="345"/>
      <c r="L33" s="508"/>
      <c r="M33" s="393">
        <f t="shared" si="18"/>
        <v>0</v>
      </c>
      <c r="N33" s="453" t="str">
        <f t="shared" si="39"/>
        <v/>
      </c>
      <c r="O33" s="439"/>
      <c r="P33" s="439"/>
      <c r="Q33" s="439"/>
      <c r="R33" s="439"/>
      <c r="S33" s="446"/>
      <c r="T33" s="264">
        <f t="shared" ca="1" si="19"/>
        <v>0</v>
      </c>
      <c r="U33" s="264">
        <f t="shared" ca="1" si="20"/>
        <v>0</v>
      </c>
      <c r="V33" s="265">
        <f t="shared" si="21"/>
        <v>0</v>
      </c>
      <c r="W33" s="265">
        <f t="shared" ca="1" si="40"/>
        <v>0</v>
      </c>
      <c r="X33" s="265">
        <f t="shared" ca="1" si="41"/>
        <v>0</v>
      </c>
      <c r="Y33" s="268">
        <f t="shared" si="22"/>
        <v>1900</v>
      </c>
      <c r="Z33" s="266">
        <f t="shared" ca="1" si="53"/>
        <v>0</v>
      </c>
      <c r="AA33" s="266">
        <f t="shared" ca="1" si="53"/>
        <v>0</v>
      </c>
      <c r="AB33" s="266">
        <f t="shared" ca="1" si="53"/>
        <v>0</v>
      </c>
      <c r="AC33" s="266">
        <f t="shared" ca="1" si="53"/>
        <v>0</v>
      </c>
      <c r="AD33" s="266">
        <f t="shared" ca="1" si="53"/>
        <v>0</v>
      </c>
      <c r="AE33" s="266">
        <f t="shared" ca="1" si="53"/>
        <v>0</v>
      </c>
      <c r="AF33" s="266">
        <f t="shared" ca="1" si="53"/>
        <v>0</v>
      </c>
      <c r="AG33" s="266">
        <f t="shared" ca="1" si="53"/>
        <v>0</v>
      </c>
      <c r="AH33" s="266">
        <f t="shared" ca="1" si="53"/>
        <v>0</v>
      </c>
      <c r="AI33" s="266">
        <f t="shared" ca="1" si="53"/>
        <v>0</v>
      </c>
      <c r="AJ33" s="266">
        <f t="shared" ca="1" si="54"/>
        <v>0</v>
      </c>
      <c r="AK33" s="266">
        <f t="shared" ca="1" si="54"/>
        <v>0</v>
      </c>
      <c r="AL33" s="266">
        <f t="shared" ca="1" si="54"/>
        <v>0</v>
      </c>
      <c r="AM33" s="266">
        <f t="shared" ca="1" si="54"/>
        <v>0</v>
      </c>
      <c r="AN33" s="266">
        <f t="shared" ca="1" si="54"/>
        <v>0</v>
      </c>
      <c r="AO33" s="266">
        <f t="shared" ca="1" si="54"/>
        <v>0</v>
      </c>
      <c r="AP33" s="266">
        <f t="shared" ca="1" si="54"/>
        <v>0</v>
      </c>
      <c r="AQ33" s="266">
        <f t="shared" ca="1" si="54"/>
        <v>0</v>
      </c>
      <c r="AR33" s="266">
        <f t="shared" ca="1" si="54"/>
        <v>0</v>
      </c>
      <c r="AS33" s="266">
        <f t="shared" ca="1" si="54"/>
        <v>0</v>
      </c>
      <c r="AT33" s="266">
        <f t="shared" ca="1" si="55"/>
        <v>0</v>
      </c>
      <c r="AU33" s="266">
        <f t="shared" ca="1" si="55"/>
        <v>0</v>
      </c>
      <c r="AV33" s="266">
        <f t="shared" ca="1" si="55"/>
        <v>0</v>
      </c>
      <c r="AW33" s="266">
        <f t="shared" ca="1" si="55"/>
        <v>0</v>
      </c>
      <c r="AX33" s="266">
        <f t="shared" ca="1" si="55"/>
        <v>0</v>
      </c>
      <c r="AY33" s="266">
        <f t="shared" ca="1" si="55"/>
        <v>0</v>
      </c>
      <c r="AZ33" s="266">
        <f t="shared" ca="1" si="55"/>
        <v>0</v>
      </c>
      <c r="BA33" s="266">
        <f t="shared" ca="1" si="55"/>
        <v>0</v>
      </c>
      <c r="BB33" s="266">
        <f t="shared" ca="1" si="55"/>
        <v>0</v>
      </c>
      <c r="BC33" s="266">
        <f t="shared" ca="1" si="55"/>
        <v>0</v>
      </c>
      <c r="BD33" s="266">
        <f t="shared" ca="1" si="56"/>
        <v>0</v>
      </c>
      <c r="BE33" s="266">
        <f t="shared" ca="1" si="56"/>
        <v>0</v>
      </c>
      <c r="BF33" s="266">
        <f t="shared" ca="1" si="56"/>
        <v>0</v>
      </c>
      <c r="BG33" s="266">
        <f t="shared" ca="1" si="56"/>
        <v>0</v>
      </c>
      <c r="BH33" s="266">
        <f t="shared" ca="1" si="56"/>
        <v>0</v>
      </c>
      <c r="BI33" s="266">
        <f t="shared" ca="1" si="56"/>
        <v>0</v>
      </c>
      <c r="BJ33" s="266">
        <f t="shared" ca="1" si="56"/>
        <v>0</v>
      </c>
      <c r="BK33" s="266">
        <f t="shared" ca="1" si="56"/>
        <v>0</v>
      </c>
      <c r="BL33" s="266">
        <f t="shared" ca="1" si="56"/>
        <v>0</v>
      </c>
      <c r="BM33" s="266">
        <f t="shared" ca="1" si="56"/>
        <v>0</v>
      </c>
      <c r="BN33" s="266">
        <f t="shared" ca="1" si="57"/>
        <v>0</v>
      </c>
      <c r="BO33" s="266">
        <f t="shared" ca="1" si="57"/>
        <v>0</v>
      </c>
      <c r="BP33" s="266">
        <f t="shared" ca="1" si="57"/>
        <v>0</v>
      </c>
      <c r="BQ33" s="266">
        <f t="shared" ca="1" si="57"/>
        <v>0</v>
      </c>
      <c r="BR33" s="266">
        <f t="shared" ca="1" si="57"/>
        <v>0</v>
      </c>
      <c r="BS33" s="266">
        <f t="shared" ca="1" si="57"/>
        <v>0</v>
      </c>
      <c r="BT33" s="266">
        <f t="shared" ca="1" si="57"/>
        <v>0</v>
      </c>
      <c r="BU33" s="266">
        <f t="shared" ca="1" si="57"/>
        <v>0</v>
      </c>
      <c r="BV33" s="266">
        <f t="shared" ca="1" si="57"/>
        <v>0</v>
      </c>
      <c r="BW33" s="266">
        <f t="shared" ca="1" si="57"/>
        <v>0</v>
      </c>
      <c r="BX33" s="266">
        <f t="shared" ca="1" si="57"/>
        <v>0</v>
      </c>
      <c r="BY33" s="266">
        <f t="shared" ca="1" si="57"/>
        <v>0</v>
      </c>
      <c r="BZ33" s="266">
        <f t="shared" ca="1" si="57"/>
        <v>0</v>
      </c>
      <c r="CA33" s="266">
        <f t="shared" ca="1" si="57"/>
        <v>0</v>
      </c>
      <c r="CF33" s="264">
        <f t="shared" ca="1" si="28"/>
        <v>0</v>
      </c>
      <c r="CG33" s="264">
        <f t="shared" ca="1" si="29"/>
        <v>0</v>
      </c>
      <c r="CH33" s="265">
        <f t="shared" si="30"/>
        <v>0</v>
      </c>
      <c r="CI33" s="265">
        <f t="shared" ca="1" si="31"/>
        <v>0</v>
      </c>
      <c r="CJ33" s="265">
        <f t="shared" ca="1" si="32"/>
        <v>0</v>
      </c>
      <c r="CK33" s="268"/>
      <c r="CL33" s="266">
        <f t="shared" ca="1" si="58"/>
        <v>0</v>
      </c>
      <c r="CM33" s="266">
        <f t="shared" ca="1" si="58"/>
        <v>0</v>
      </c>
      <c r="CN33" s="266">
        <f t="shared" ca="1" si="58"/>
        <v>0</v>
      </c>
      <c r="CO33" s="266">
        <f t="shared" ca="1" si="58"/>
        <v>0</v>
      </c>
      <c r="CP33" s="266">
        <f t="shared" ca="1" si="58"/>
        <v>0</v>
      </c>
      <c r="CQ33" s="266">
        <f t="shared" ca="1" si="58"/>
        <v>0</v>
      </c>
      <c r="CR33" s="266">
        <f t="shared" ca="1" si="58"/>
        <v>0</v>
      </c>
      <c r="CS33" s="266">
        <f t="shared" ca="1" si="58"/>
        <v>0</v>
      </c>
      <c r="CT33" s="266">
        <f t="shared" ca="1" si="58"/>
        <v>0</v>
      </c>
      <c r="CU33" s="266">
        <f t="shared" ca="1" si="58"/>
        <v>0</v>
      </c>
      <c r="CV33" s="266">
        <f t="shared" ca="1" si="59"/>
        <v>0</v>
      </c>
      <c r="CW33" s="266">
        <f t="shared" ca="1" si="59"/>
        <v>0</v>
      </c>
      <c r="CX33" s="266">
        <f t="shared" ca="1" si="59"/>
        <v>0</v>
      </c>
      <c r="CY33" s="266">
        <f t="shared" ca="1" si="59"/>
        <v>0</v>
      </c>
      <c r="CZ33" s="266">
        <f t="shared" ca="1" si="59"/>
        <v>0</v>
      </c>
      <c r="DA33" s="266">
        <f t="shared" ca="1" si="59"/>
        <v>0</v>
      </c>
      <c r="DB33" s="266">
        <f t="shared" ca="1" si="59"/>
        <v>0</v>
      </c>
      <c r="DC33" s="266">
        <f t="shared" ca="1" si="59"/>
        <v>0</v>
      </c>
      <c r="DD33" s="266">
        <f t="shared" ca="1" si="59"/>
        <v>0</v>
      </c>
      <c r="DE33" s="266">
        <f t="shared" ca="1" si="59"/>
        <v>0</v>
      </c>
      <c r="DF33" s="266">
        <f t="shared" ca="1" si="60"/>
        <v>0</v>
      </c>
      <c r="DG33" s="266">
        <f t="shared" ca="1" si="60"/>
        <v>0</v>
      </c>
      <c r="DH33" s="266">
        <f t="shared" ca="1" si="60"/>
        <v>0</v>
      </c>
      <c r="DI33" s="266">
        <f t="shared" ca="1" si="60"/>
        <v>0</v>
      </c>
      <c r="DJ33" s="266">
        <f t="shared" ca="1" si="60"/>
        <v>0</v>
      </c>
      <c r="DK33" s="266">
        <f t="shared" ca="1" si="60"/>
        <v>0</v>
      </c>
      <c r="DL33" s="266">
        <f t="shared" ca="1" si="60"/>
        <v>0</v>
      </c>
      <c r="DM33" s="266">
        <f t="shared" ca="1" si="60"/>
        <v>0</v>
      </c>
      <c r="DN33" s="266">
        <f t="shared" ca="1" si="60"/>
        <v>0</v>
      </c>
      <c r="DO33" s="266">
        <f t="shared" ca="1" si="60"/>
        <v>0</v>
      </c>
      <c r="DP33" s="266">
        <f t="shared" ca="1" si="61"/>
        <v>0</v>
      </c>
      <c r="DQ33" s="266">
        <f t="shared" ca="1" si="61"/>
        <v>0</v>
      </c>
      <c r="DR33" s="266">
        <f t="shared" ca="1" si="61"/>
        <v>0</v>
      </c>
      <c r="DS33" s="266">
        <f t="shared" ca="1" si="61"/>
        <v>0</v>
      </c>
      <c r="DT33" s="266">
        <f t="shared" ca="1" si="61"/>
        <v>0</v>
      </c>
      <c r="DU33" s="266">
        <f t="shared" ca="1" si="61"/>
        <v>0</v>
      </c>
      <c r="DV33" s="266">
        <f t="shared" ca="1" si="61"/>
        <v>0</v>
      </c>
      <c r="DW33" s="266">
        <f t="shared" ca="1" si="61"/>
        <v>0</v>
      </c>
      <c r="DX33" s="266">
        <f t="shared" ca="1" si="61"/>
        <v>0</v>
      </c>
      <c r="DY33" s="266">
        <f t="shared" ca="1" si="61"/>
        <v>0</v>
      </c>
      <c r="DZ33" s="266">
        <f t="shared" ca="1" si="62"/>
        <v>0</v>
      </c>
      <c r="EA33" s="266">
        <f t="shared" ca="1" si="62"/>
        <v>0</v>
      </c>
      <c r="EB33" s="266">
        <f t="shared" ca="1" si="62"/>
        <v>0</v>
      </c>
      <c r="EC33" s="266">
        <f t="shared" ca="1" si="62"/>
        <v>0</v>
      </c>
      <c r="ED33" s="266">
        <f t="shared" ca="1" si="62"/>
        <v>0</v>
      </c>
      <c r="EE33" s="266">
        <f t="shared" ca="1" si="62"/>
        <v>0</v>
      </c>
      <c r="EF33" s="266">
        <f t="shared" ca="1" si="62"/>
        <v>0</v>
      </c>
      <c r="EG33" s="266">
        <f t="shared" ca="1" si="62"/>
        <v>0</v>
      </c>
      <c r="EH33" s="266">
        <f t="shared" ca="1" si="62"/>
        <v>0</v>
      </c>
      <c r="EI33" s="266">
        <f t="shared" ca="1" si="62"/>
        <v>0</v>
      </c>
      <c r="EJ33" s="266">
        <f t="shared" ca="1" si="62"/>
        <v>0</v>
      </c>
      <c r="EK33" s="266">
        <f t="shared" ca="1" si="62"/>
        <v>0</v>
      </c>
      <c r="EL33" s="266">
        <f t="shared" ca="1" si="62"/>
        <v>0</v>
      </c>
      <c r="EM33" s="266">
        <f t="shared" ca="1" si="62"/>
        <v>0</v>
      </c>
      <c r="EO33" s="484">
        <f t="shared" si="42"/>
        <v>1</v>
      </c>
      <c r="EP33" s="64">
        <f t="shared" si="38"/>
        <v>1</v>
      </c>
    </row>
    <row r="34" spans="1:146" ht="15" customHeight="1">
      <c r="A34" s="65">
        <v>27</v>
      </c>
      <c r="B34" s="353"/>
      <c r="C34" s="336"/>
      <c r="D34" s="337"/>
      <c r="E34" s="337"/>
      <c r="F34" s="338"/>
      <c r="G34" s="339" t="s">
        <v>320</v>
      </c>
      <c r="H34" s="336"/>
      <c r="I34" s="346"/>
      <c r="J34" s="346"/>
      <c r="K34" s="345"/>
      <c r="L34" s="508"/>
      <c r="M34" s="393">
        <f t="shared" si="18"/>
        <v>0</v>
      </c>
      <c r="N34" s="453" t="str">
        <f t="shared" si="39"/>
        <v/>
      </c>
      <c r="O34" s="439"/>
      <c r="P34" s="439"/>
      <c r="Q34" s="439"/>
      <c r="R34" s="439"/>
      <c r="S34" s="446"/>
      <c r="T34" s="264">
        <f t="shared" ca="1" si="19"/>
        <v>0</v>
      </c>
      <c r="U34" s="264">
        <f t="shared" ca="1" si="20"/>
        <v>0</v>
      </c>
      <c r="V34" s="265">
        <f t="shared" si="21"/>
        <v>0</v>
      </c>
      <c r="W34" s="265">
        <f t="shared" ca="1" si="40"/>
        <v>0</v>
      </c>
      <c r="X34" s="265">
        <f t="shared" ca="1" si="41"/>
        <v>0</v>
      </c>
      <c r="Y34" s="268">
        <f t="shared" si="22"/>
        <v>1900</v>
      </c>
      <c r="Z34" s="266">
        <f t="shared" ca="1" si="53"/>
        <v>0</v>
      </c>
      <c r="AA34" s="266">
        <f t="shared" ca="1" si="53"/>
        <v>0</v>
      </c>
      <c r="AB34" s="266">
        <f t="shared" ca="1" si="53"/>
        <v>0</v>
      </c>
      <c r="AC34" s="266">
        <f t="shared" ca="1" si="53"/>
        <v>0</v>
      </c>
      <c r="AD34" s="266">
        <f t="shared" ca="1" si="53"/>
        <v>0</v>
      </c>
      <c r="AE34" s="266">
        <f t="shared" ca="1" si="53"/>
        <v>0</v>
      </c>
      <c r="AF34" s="266">
        <f t="shared" ca="1" si="53"/>
        <v>0</v>
      </c>
      <c r="AG34" s="266">
        <f t="shared" ca="1" si="53"/>
        <v>0</v>
      </c>
      <c r="AH34" s="266">
        <f t="shared" ca="1" si="53"/>
        <v>0</v>
      </c>
      <c r="AI34" s="266">
        <f t="shared" ca="1" si="53"/>
        <v>0</v>
      </c>
      <c r="AJ34" s="266">
        <f t="shared" ca="1" si="54"/>
        <v>0</v>
      </c>
      <c r="AK34" s="266">
        <f t="shared" ca="1" si="54"/>
        <v>0</v>
      </c>
      <c r="AL34" s="266">
        <f t="shared" ca="1" si="54"/>
        <v>0</v>
      </c>
      <c r="AM34" s="266">
        <f t="shared" ca="1" si="54"/>
        <v>0</v>
      </c>
      <c r="AN34" s="266">
        <f t="shared" ca="1" si="54"/>
        <v>0</v>
      </c>
      <c r="AO34" s="266">
        <f t="shared" ca="1" si="54"/>
        <v>0</v>
      </c>
      <c r="AP34" s="266">
        <f t="shared" ca="1" si="54"/>
        <v>0</v>
      </c>
      <c r="AQ34" s="266">
        <f t="shared" ca="1" si="54"/>
        <v>0</v>
      </c>
      <c r="AR34" s="266">
        <f t="shared" ca="1" si="54"/>
        <v>0</v>
      </c>
      <c r="AS34" s="266">
        <f t="shared" ca="1" si="54"/>
        <v>0</v>
      </c>
      <c r="AT34" s="266">
        <f t="shared" ca="1" si="55"/>
        <v>0</v>
      </c>
      <c r="AU34" s="266">
        <f t="shared" ca="1" si="55"/>
        <v>0</v>
      </c>
      <c r="AV34" s="266">
        <f t="shared" ca="1" si="55"/>
        <v>0</v>
      </c>
      <c r="AW34" s="266">
        <f t="shared" ca="1" si="55"/>
        <v>0</v>
      </c>
      <c r="AX34" s="266">
        <f t="shared" ca="1" si="55"/>
        <v>0</v>
      </c>
      <c r="AY34" s="266">
        <f t="shared" ca="1" si="55"/>
        <v>0</v>
      </c>
      <c r="AZ34" s="266">
        <f t="shared" ca="1" si="55"/>
        <v>0</v>
      </c>
      <c r="BA34" s="266">
        <f t="shared" ca="1" si="55"/>
        <v>0</v>
      </c>
      <c r="BB34" s="266">
        <f t="shared" ca="1" si="55"/>
        <v>0</v>
      </c>
      <c r="BC34" s="266">
        <f t="shared" ca="1" si="55"/>
        <v>0</v>
      </c>
      <c r="BD34" s="266">
        <f t="shared" ca="1" si="56"/>
        <v>0</v>
      </c>
      <c r="BE34" s="266">
        <f t="shared" ca="1" si="56"/>
        <v>0</v>
      </c>
      <c r="BF34" s="266">
        <f t="shared" ca="1" si="56"/>
        <v>0</v>
      </c>
      <c r="BG34" s="266">
        <f t="shared" ca="1" si="56"/>
        <v>0</v>
      </c>
      <c r="BH34" s="266">
        <f t="shared" ca="1" si="56"/>
        <v>0</v>
      </c>
      <c r="BI34" s="266">
        <f t="shared" ca="1" si="56"/>
        <v>0</v>
      </c>
      <c r="BJ34" s="266">
        <f t="shared" ca="1" si="56"/>
        <v>0</v>
      </c>
      <c r="BK34" s="266">
        <f t="shared" ca="1" si="56"/>
        <v>0</v>
      </c>
      <c r="BL34" s="266">
        <f t="shared" ca="1" si="56"/>
        <v>0</v>
      </c>
      <c r="BM34" s="266">
        <f t="shared" ca="1" si="56"/>
        <v>0</v>
      </c>
      <c r="BN34" s="266">
        <f t="shared" ca="1" si="57"/>
        <v>0</v>
      </c>
      <c r="BO34" s="266">
        <f t="shared" ca="1" si="57"/>
        <v>0</v>
      </c>
      <c r="BP34" s="266">
        <f t="shared" ca="1" si="57"/>
        <v>0</v>
      </c>
      <c r="BQ34" s="266">
        <f t="shared" ca="1" si="57"/>
        <v>0</v>
      </c>
      <c r="BR34" s="266">
        <f t="shared" ca="1" si="57"/>
        <v>0</v>
      </c>
      <c r="BS34" s="266">
        <f t="shared" ca="1" si="57"/>
        <v>0</v>
      </c>
      <c r="BT34" s="266">
        <f t="shared" ca="1" si="57"/>
        <v>0</v>
      </c>
      <c r="BU34" s="266">
        <f t="shared" ca="1" si="57"/>
        <v>0</v>
      </c>
      <c r="BV34" s="266">
        <f t="shared" ca="1" si="57"/>
        <v>0</v>
      </c>
      <c r="BW34" s="266">
        <f t="shared" ca="1" si="57"/>
        <v>0</v>
      </c>
      <c r="BX34" s="266">
        <f t="shared" ca="1" si="57"/>
        <v>0</v>
      </c>
      <c r="BY34" s="266">
        <f t="shared" ca="1" si="57"/>
        <v>0</v>
      </c>
      <c r="BZ34" s="266">
        <f t="shared" ca="1" si="57"/>
        <v>0</v>
      </c>
      <c r="CA34" s="266">
        <f t="shared" ca="1" si="57"/>
        <v>0</v>
      </c>
      <c r="CF34" s="264">
        <f t="shared" ca="1" si="28"/>
        <v>0</v>
      </c>
      <c r="CG34" s="264">
        <f t="shared" ca="1" si="29"/>
        <v>0</v>
      </c>
      <c r="CH34" s="265">
        <f t="shared" si="30"/>
        <v>0</v>
      </c>
      <c r="CI34" s="265">
        <f t="shared" ca="1" si="31"/>
        <v>0</v>
      </c>
      <c r="CJ34" s="265">
        <f t="shared" ca="1" si="32"/>
        <v>0</v>
      </c>
      <c r="CK34" s="268"/>
      <c r="CL34" s="266">
        <f t="shared" ca="1" si="58"/>
        <v>0</v>
      </c>
      <c r="CM34" s="266">
        <f t="shared" ca="1" si="58"/>
        <v>0</v>
      </c>
      <c r="CN34" s="266">
        <f t="shared" ca="1" si="58"/>
        <v>0</v>
      </c>
      <c r="CO34" s="266">
        <f t="shared" ca="1" si="58"/>
        <v>0</v>
      </c>
      <c r="CP34" s="266">
        <f t="shared" ca="1" si="58"/>
        <v>0</v>
      </c>
      <c r="CQ34" s="266">
        <f t="shared" ca="1" si="58"/>
        <v>0</v>
      </c>
      <c r="CR34" s="266">
        <f t="shared" ca="1" si="58"/>
        <v>0</v>
      </c>
      <c r="CS34" s="266">
        <f t="shared" ca="1" si="58"/>
        <v>0</v>
      </c>
      <c r="CT34" s="266">
        <f t="shared" ca="1" si="58"/>
        <v>0</v>
      </c>
      <c r="CU34" s="266">
        <f t="shared" ca="1" si="58"/>
        <v>0</v>
      </c>
      <c r="CV34" s="266">
        <f t="shared" ca="1" si="59"/>
        <v>0</v>
      </c>
      <c r="CW34" s="266">
        <f t="shared" ca="1" si="59"/>
        <v>0</v>
      </c>
      <c r="CX34" s="266">
        <f t="shared" ca="1" si="59"/>
        <v>0</v>
      </c>
      <c r="CY34" s="266">
        <f t="shared" ca="1" si="59"/>
        <v>0</v>
      </c>
      <c r="CZ34" s="266">
        <f t="shared" ca="1" si="59"/>
        <v>0</v>
      </c>
      <c r="DA34" s="266">
        <f t="shared" ca="1" si="59"/>
        <v>0</v>
      </c>
      <c r="DB34" s="266">
        <f t="shared" ca="1" si="59"/>
        <v>0</v>
      </c>
      <c r="DC34" s="266">
        <f t="shared" ca="1" si="59"/>
        <v>0</v>
      </c>
      <c r="DD34" s="266">
        <f t="shared" ca="1" si="59"/>
        <v>0</v>
      </c>
      <c r="DE34" s="266">
        <f t="shared" ca="1" si="59"/>
        <v>0</v>
      </c>
      <c r="DF34" s="266">
        <f t="shared" ca="1" si="60"/>
        <v>0</v>
      </c>
      <c r="DG34" s="266">
        <f t="shared" ca="1" si="60"/>
        <v>0</v>
      </c>
      <c r="DH34" s="266">
        <f t="shared" ca="1" si="60"/>
        <v>0</v>
      </c>
      <c r="DI34" s="266">
        <f t="shared" ca="1" si="60"/>
        <v>0</v>
      </c>
      <c r="DJ34" s="266">
        <f t="shared" ca="1" si="60"/>
        <v>0</v>
      </c>
      <c r="DK34" s="266">
        <f t="shared" ca="1" si="60"/>
        <v>0</v>
      </c>
      <c r="DL34" s="266">
        <f t="shared" ca="1" si="60"/>
        <v>0</v>
      </c>
      <c r="DM34" s="266">
        <f t="shared" ca="1" si="60"/>
        <v>0</v>
      </c>
      <c r="DN34" s="266">
        <f t="shared" ca="1" si="60"/>
        <v>0</v>
      </c>
      <c r="DO34" s="266">
        <f t="shared" ca="1" si="60"/>
        <v>0</v>
      </c>
      <c r="DP34" s="266">
        <f t="shared" ca="1" si="61"/>
        <v>0</v>
      </c>
      <c r="DQ34" s="266">
        <f t="shared" ca="1" si="61"/>
        <v>0</v>
      </c>
      <c r="DR34" s="266">
        <f t="shared" ca="1" si="61"/>
        <v>0</v>
      </c>
      <c r="DS34" s="266">
        <f t="shared" ca="1" si="61"/>
        <v>0</v>
      </c>
      <c r="DT34" s="266">
        <f t="shared" ca="1" si="61"/>
        <v>0</v>
      </c>
      <c r="DU34" s="266">
        <f t="shared" ca="1" si="61"/>
        <v>0</v>
      </c>
      <c r="DV34" s="266">
        <f t="shared" ca="1" si="61"/>
        <v>0</v>
      </c>
      <c r="DW34" s="266">
        <f t="shared" ca="1" si="61"/>
        <v>0</v>
      </c>
      <c r="DX34" s="266">
        <f t="shared" ca="1" si="61"/>
        <v>0</v>
      </c>
      <c r="DY34" s="266">
        <f t="shared" ca="1" si="61"/>
        <v>0</v>
      </c>
      <c r="DZ34" s="266">
        <f t="shared" ca="1" si="62"/>
        <v>0</v>
      </c>
      <c r="EA34" s="266">
        <f t="shared" ca="1" si="62"/>
        <v>0</v>
      </c>
      <c r="EB34" s="266">
        <f t="shared" ca="1" si="62"/>
        <v>0</v>
      </c>
      <c r="EC34" s="266">
        <f t="shared" ca="1" si="62"/>
        <v>0</v>
      </c>
      <c r="ED34" s="266">
        <f t="shared" ca="1" si="62"/>
        <v>0</v>
      </c>
      <c r="EE34" s="266">
        <f t="shared" ca="1" si="62"/>
        <v>0</v>
      </c>
      <c r="EF34" s="266">
        <f t="shared" ca="1" si="62"/>
        <v>0</v>
      </c>
      <c r="EG34" s="266">
        <f t="shared" ca="1" si="62"/>
        <v>0</v>
      </c>
      <c r="EH34" s="266">
        <f t="shared" ca="1" si="62"/>
        <v>0</v>
      </c>
      <c r="EI34" s="266">
        <f t="shared" ca="1" si="62"/>
        <v>0</v>
      </c>
      <c r="EJ34" s="266">
        <f t="shared" ca="1" si="62"/>
        <v>0</v>
      </c>
      <c r="EK34" s="266">
        <f t="shared" ca="1" si="62"/>
        <v>0</v>
      </c>
      <c r="EL34" s="266">
        <f t="shared" ca="1" si="62"/>
        <v>0</v>
      </c>
      <c r="EM34" s="266">
        <f t="shared" ca="1" si="62"/>
        <v>0</v>
      </c>
      <c r="EO34" s="484">
        <f t="shared" si="42"/>
        <v>1</v>
      </c>
      <c r="EP34" s="64">
        <f t="shared" si="38"/>
        <v>1</v>
      </c>
    </row>
    <row r="35" spans="1:146" ht="15" customHeight="1">
      <c r="A35" s="65">
        <v>28</v>
      </c>
      <c r="B35" s="354"/>
      <c r="C35" s="336"/>
      <c r="D35" s="337"/>
      <c r="E35" s="337"/>
      <c r="F35" s="338"/>
      <c r="G35" s="339" t="s">
        <v>320</v>
      </c>
      <c r="H35" s="336"/>
      <c r="I35" s="346"/>
      <c r="J35" s="346"/>
      <c r="K35" s="345"/>
      <c r="L35" s="508"/>
      <c r="M35" s="393">
        <f t="shared" si="18"/>
        <v>0</v>
      </c>
      <c r="N35" s="453" t="str">
        <f t="shared" si="39"/>
        <v/>
      </c>
      <c r="O35" s="439"/>
      <c r="P35" s="439"/>
      <c r="Q35" s="439"/>
      <c r="R35" s="439"/>
      <c r="S35" s="446"/>
      <c r="T35" s="264">
        <f t="shared" ca="1" si="19"/>
        <v>0</v>
      </c>
      <c r="U35" s="264">
        <f t="shared" ca="1" si="20"/>
        <v>0</v>
      </c>
      <c r="V35" s="265">
        <f t="shared" si="21"/>
        <v>0</v>
      </c>
      <c r="W35" s="265">
        <f t="shared" ca="1" si="40"/>
        <v>0</v>
      </c>
      <c r="X35" s="265">
        <f t="shared" ca="1" si="41"/>
        <v>0</v>
      </c>
      <c r="Y35" s="268">
        <f t="shared" si="22"/>
        <v>1900</v>
      </c>
      <c r="Z35" s="266">
        <f t="shared" ca="1" si="53"/>
        <v>0</v>
      </c>
      <c r="AA35" s="266">
        <f t="shared" ca="1" si="53"/>
        <v>0</v>
      </c>
      <c r="AB35" s="266">
        <f t="shared" ca="1" si="53"/>
        <v>0</v>
      </c>
      <c r="AC35" s="266">
        <f t="shared" ca="1" si="53"/>
        <v>0</v>
      </c>
      <c r="AD35" s="266">
        <f t="shared" ca="1" si="53"/>
        <v>0</v>
      </c>
      <c r="AE35" s="266">
        <f t="shared" ca="1" si="53"/>
        <v>0</v>
      </c>
      <c r="AF35" s="266">
        <f t="shared" ca="1" si="53"/>
        <v>0</v>
      </c>
      <c r="AG35" s="266">
        <f t="shared" ca="1" si="53"/>
        <v>0</v>
      </c>
      <c r="AH35" s="266">
        <f t="shared" ca="1" si="53"/>
        <v>0</v>
      </c>
      <c r="AI35" s="266">
        <f t="shared" ca="1" si="53"/>
        <v>0</v>
      </c>
      <c r="AJ35" s="266">
        <f t="shared" ca="1" si="54"/>
        <v>0</v>
      </c>
      <c r="AK35" s="266">
        <f t="shared" ca="1" si="54"/>
        <v>0</v>
      </c>
      <c r="AL35" s="266">
        <f t="shared" ca="1" si="54"/>
        <v>0</v>
      </c>
      <c r="AM35" s="266">
        <f t="shared" ca="1" si="54"/>
        <v>0</v>
      </c>
      <c r="AN35" s="266">
        <f t="shared" ca="1" si="54"/>
        <v>0</v>
      </c>
      <c r="AO35" s="266">
        <f t="shared" ca="1" si="54"/>
        <v>0</v>
      </c>
      <c r="AP35" s="266">
        <f t="shared" ca="1" si="54"/>
        <v>0</v>
      </c>
      <c r="AQ35" s="266">
        <f t="shared" ca="1" si="54"/>
        <v>0</v>
      </c>
      <c r="AR35" s="266">
        <f t="shared" ca="1" si="54"/>
        <v>0</v>
      </c>
      <c r="AS35" s="266">
        <f t="shared" ca="1" si="54"/>
        <v>0</v>
      </c>
      <c r="AT35" s="266">
        <f t="shared" ca="1" si="55"/>
        <v>0</v>
      </c>
      <c r="AU35" s="266">
        <f t="shared" ca="1" si="55"/>
        <v>0</v>
      </c>
      <c r="AV35" s="266">
        <f t="shared" ca="1" si="55"/>
        <v>0</v>
      </c>
      <c r="AW35" s="266">
        <f t="shared" ca="1" si="55"/>
        <v>0</v>
      </c>
      <c r="AX35" s="266">
        <f t="shared" ca="1" si="55"/>
        <v>0</v>
      </c>
      <c r="AY35" s="266">
        <f t="shared" ca="1" si="55"/>
        <v>0</v>
      </c>
      <c r="AZ35" s="266">
        <f t="shared" ca="1" si="55"/>
        <v>0</v>
      </c>
      <c r="BA35" s="266">
        <f t="shared" ca="1" si="55"/>
        <v>0</v>
      </c>
      <c r="BB35" s="266">
        <f t="shared" ca="1" si="55"/>
        <v>0</v>
      </c>
      <c r="BC35" s="266">
        <f t="shared" ca="1" si="55"/>
        <v>0</v>
      </c>
      <c r="BD35" s="266">
        <f t="shared" ca="1" si="56"/>
        <v>0</v>
      </c>
      <c r="BE35" s="266">
        <f t="shared" ca="1" si="56"/>
        <v>0</v>
      </c>
      <c r="BF35" s="266">
        <f t="shared" ca="1" si="56"/>
        <v>0</v>
      </c>
      <c r="BG35" s="266">
        <f t="shared" ca="1" si="56"/>
        <v>0</v>
      </c>
      <c r="BH35" s="266">
        <f t="shared" ca="1" si="56"/>
        <v>0</v>
      </c>
      <c r="BI35" s="266">
        <f t="shared" ca="1" si="56"/>
        <v>0</v>
      </c>
      <c r="BJ35" s="266">
        <f t="shared" ca="1" si="56"/>
        <v>0</v>
      </c>
      <c r="BK35" s="266">
        <f t="shared" ca="1" si="56"/>
        <v>0</v>
      </c>
      <c r="BL35" s="266">
        <f t="shared" ca="1" si="56"/>
        <v>0</v>
      </c>
      <c r="BM35" s="266">
        <f t="shared" ca="1" si="56"/>
        <v>0</v>
      </c>
      <c r="BN35" s="266">
        <f t="shared" ca="1" si="57"/>
        <v>0</v>
      </c>
      <c r="BO35" s="266">
        <f t="shared" ca="1" si="57"/>
        <v>0</v>
      </c>
      <c r="BP35" s="266">
        <f t="shared" ca="1" si="57"/>
        <v>0</v>
      </c>
      <c r="BQ35" s="266">
        <f t="shared" ca="1" si="57"/>
        <v>0</v>
      </c>
      <c r="BR35" s="266">
        <f t="shared" ca="1" si="57"/>
        <v>0</v>
      </c>
      <c r="BS35" s="266">
        <f t="shared" ca="1" si="57"/>
        <v>0</v>
      </c>
      <c r="BT35" s="266">
        <f t="shared" ca="1" si="57"/>
        <v>0</v>
      </c>
      <c r="BU35" s="266">
        <f t="shared" ca="1" si="57"/>
        <v>0</v>
      </c>
      <c r="BV35" s="266">
        <f t="shared" ca="1" si="57"/>
        <v>0</v>
      </c>
      <c r="BW35" s="266">
        <f t="shared" ca="1" si="57"/>
        <v>0</v>
      </c>
      <c r="BX35" s="266">
        <f t="shared" ca="1" si="57"/>
        <v>0</v>
      </c>
      <c r="BY35" s="266">
        <f t="shared" ca="1" si="57"/>
        <v>0</v>
      </c>
      <c r="BZ35" s="266">
        <f t="shared" ca="1" si="57"/>
        <v>0</v>
      </c>
      <c r="CA35" s="266">
        <f t="shared" ca="1" si="57"/>
        <v>0</v>
      </c>
      <c r="CF35" s="264">
        <f t="shared" ca="1" si="28"/>
        <v>0</v>
      </c>
      <c r="CG35" s="264">
        <f t="shared" ca="1" si="29"/>
        <v>0</v>
      </c>
      <c r="CH35" s="265">
        <f t="shared" si="30"/>
        <v>0</v>
      </c>
      <c r="CI35" s="265">
        <f t="shared" ca="1" si="31"/>
        <v>0</v>
      </c>
      <c r="CJ35" s="265">
        <f t="shared" ca="1" si="32"/>
        <v>0</v>
      </c>
      <c r="CK35" s="268"/>
      <c r="CL35" s="266">
        <f t="shared" ca="1" si="58"/>
        <v>0</v>
      </c>
      <c r="CM35" s="266">
        <f t="shared" ca="1" si="58"/>
        <v>0</v>
      </c>
      <c r="CN35" s="266">
        <f t="shared" ca="1" si="58"/>
        <v>0</v>
      </c>
      <c r="CO35" s="266">
        <f t="shared" ca="1" si="58"/>
        <v>0</v>
      </c>
      <c r="CP35" s="266">
        <f t="shared" ca="1" si="58"/>
        <v>0</v>
      </c>
      <c r="CQ35" s="266">
        <f t="shared" ca="1" si="58"/>
        <v>0</v>
      </c>
      <c r="CR35" s="266">
        <f t="shared" ca="1" si="58"/>
        <v>0</v>
      </c>
      <c r="CS35" s="266">
        <f t="shared" ca="1" si="58"/>
        <v>0</v>
      </c>
      <c r="CT35" s="266">
        <f t="shared" ca="1" si="58"/>
        <v>0</v>
      </c>
      <c r="CU35" s="266">
        <f t="shared" ca="1" si="58"/>
        <v>0</v>
      </c>
      <c r="CV35" s="266">
        <f t="shared" ca="1" si="59"/>
        <v>0</v>
      </c>
      <c r="CW35" s="266">
        <f t="shared" ca="1" si="59"/>
        <v>0</v>
      </c>
      <c r="CX35" s="266">
        <f t="shared" ca="1" si="59"/>
        <v>0</v>
      </c>
      <c r="CY35" s="266">
        <f t="shared" ca="1" si="59"/>
        <v>0</v>
      </c>
      <c r="CZ35" s="266">
        <f t="shared" ca="1" si="59"/>
        <v>0</v>
      </c>
      <c r="DA35" s="266">
        <f t="shared" ca="1" si="59"/>
        <v>0</v>
      </c>
      <c r="DB35" s="266">
        <f t="shared" ca="1" si="59"/>
        <v>0</v>
      </c>
      <c r="DC35" s="266">
        <f t="shared" ca="1" si="59"/>
        <v>0</v>
      </c>
      <c r="DD35" s="266">
        <f t="shared" ca="1" si="59"/>
        <v>0</v>
      </c>
      <c r="DE35" s="266">
        <f t="shared" ca="1" si="59"/>
        <v>0</v>
      </c>
      <c r="DF35" s="266">
        <f t="shared" ca="1" si="60"/>
        <v>0</v>
      </c>
      <c r="DG35" s="266">
        <f t="shared" ca="1" si="60"/>
        <v>0</v>
      </c>
      <c r="DH35" s="266">
        <f t="shared" ca="1" si="60"/>
        <v>0</v>
      </c>
      <c r="DI35" s="266">
        <f t="shared" ca="1" si="60"/>
        <v>0</v>
      </c>
      <c r="DJ35" s="266">
        <f t="shared" ca="1" si="60"/>
        <v>0</v>
      </c>
      <c r="DK35" s="266">
        <f t="shared" ca="1" si="60"/>
        <v>0</v>
      </c>
      <c r="DL35" s="266">
        <f t="shared" ca="1" si="60"/>
        <v>0</v>
      </c>
      <c r="DM35" s="266">
        <f t="shared" ca="1" si="60"/>
        <v>0</v>
      </c>
      <c r="DN35" s="266">
        <f t="shared" ca="1" si="60"/>
        <v>0</v>
      </c>
      <c r="DO35" s="266">
        <f t="shared" ca="1" si="60"/>
        <v>0</v>
      </c>
      <c r="DP35" s="266">
        <f t="shared" ca="1" si="61"/>
        <v>0</v>
      </c>
      <c r="DQ35" s="266">
        <f t="shared" ca="1" si="61"/>
        <v>0</v>
      </c>
      <c r="DR35" s="266">
        <f t="shared" ca="1" si="61"/>
        <v>0</v>
      </c>
      <c r="DS35" s="266">
        <f t="shared" ca="1" si="61"/>
        <v>0</v>
      </c>
      <c r="DT35" s="266">
        <f t="shared" ca="1" si="61"/>
        <v>0</v>
      </c>
      <c r="DU35" s="266">
        <f t="shared" ca="1" si="61"/>
        <v>0</v>
      </c>
      <c r="DV35" s="266">
        <f t="shared" ca="1" si="61"/>
        <v>0</v>
      </c>
      <c r="DW35" s="266">
        <f t="shared" ca="1" si="61"/>
        <v>0</v>
      </c>
      <c r="DX35" s="266">
        <f t="shared" ca="1" si="61"/>
        <v>0</v>
      </c>
      <c r="DY35" s="266">
        <f t="shared" ca="1" si="61"/>
        <v>0</v>
      </c>
      <c r="DZ35" s="266">
        <f t="shared" ca="1" si="62"/>
        <v>0</v>
      </c>
      <c r="EA35" s="266">
        <f t="shared" ca="1" si="62"/>
        <v>0</v>
      </c>
      <c r="EB35" s="266">
        <f t="shared" ca="1" si="62"/>
        <v>0</v>
      </c>
      <c r="EC35" s="266">
        <f t="shared" ca="1" si="62"/>
        <v>0</v>
      </c>
      <c r="ED35" s="266">
        <f t="shared" ca="1" si="62"/>
        <v>0</v>
      </c>
      <c r="EE35" s="266">
        <f t="shared" ca="1" si="62"/>
        <v>0</v>
      </c>
      <c r="EF35" s="266">
        <f t="shared" ca="1" si="62"/>
        <v>0</v>
      </c>
      <c r="EG35" s="266">
        <f t="shared" ca="1" si="62"/>
        <v>0</v>
      </c>
      <c r="EH35" s="266">
        <f t="shared" ca="1" si="62"/>
        <v>0</v>
      </c>
      <c r="EI35" s="266">
        <f t="shared" ca="1" si="62"/>
        <v>0</v>
      </c>
      <c r="EJ35" s="266">
        <f t="shared" ca="1" si="62"/>
        <v>0</v>
      </c>
      <c r="EK35" s="266">
        <f t="shared" ca="1" si="62"/>
        <v>0</v>
      </c>
      <c r="EL35" s="266">
        <f t="shared" ca="1" si="62"/>
        <v>0</v>
      </c>
      <c r="EM35" s="266">
        <f t="shared" ca="1" si="62"/>
        <v>0</v>
      </c>
      <c r="EO35" s="484">
        <f t="shared" si="42"/>
        <v>1</v>
      </c>
      <c r="EP35" s="64">
        <f t="shared" si="38"/>
        <v>1</v>
      </c>
    </row>
    <row r="36" spans="1:146" ht="15" customHeight="1">
      <c r="A36" s="65">
        <v>29</v>
      </c>
      <c r="B36" s="354"/>
      <c r="C36" s="336"/>
      <c r="D36" s="337"/>
      <c r="E36" s="337"/>
      <c r="F36" s="338"/>
      <c r="G36" s="339" t="s">
        <v>320</v>
      </c>
      <c r="H36" s="336"/>
      <c r="I36" s="346"/>
      <c r="J36" s="346"/>
      <c r="K36" s="345"/>
      <c r="L36" s="508"/>
      <c r="M36" s="393">
        <f t="shared" si="18"/>
        <v>0</v>
      </c>
      <c r="N36" s="453" t="str">
        <f t="shared" si="39"/>
        <v/>
      </c>
      <c r="O36" s="439"/>
      <c r="P36" s="439"/>
      <c r="Q36" s="439"/>
      <c r="R36" s="439"/>
      <c r="S36" s="446"/>
      <c r="T36" s="264">
        <f t="shared" ca="1" si="19"/>
        <v>0</v>
      </c>
      <c r="U36" s="264">
        <f t="shared" ca="1" si="20"/>
        <v>0</v>
      </c>
      <c r="V36" s="265">
        <f t="shared" si="21"/>
        <v>0</v>
      </c>
      <c r="W36" s="265">
        <f t="shared" ca="1" si="40"/>
        <v>0</v>
      </c>
      <c r="X36" s="265">
        <f t="shared" ca="1" si="41"/>
        <v>0</v>
      </c>
      <c r="Y36" s="268">
        <f t="shared" si="22"/>
        <v>1900</v>
      </c>
      <c r="Z36" s="266">
        <f t="shared" ca="1" si="53"/>
        <v>0</v>
      </c>
      <c r="AA36" s="266">
        <f t="shared" ca="1" si="53"/>
        <v>0</v>
      </c>
      <c r="AB36" s="266">
        <f t="shared" ca="1" si="53"/>
        <v>0</v>
      </c>
      <c r="AC36" s="266">
        <f t="shared" ca="1" si="53"/>
        <v>0</v>
      </c>
      <c r="AD36" s="266">
        <f t="shared" ca="1" si="53"/>
        <v>0</v>
      </c>
      <c r="AE36" s="266">
        <f t="shared" ca="1" si="53"/>
        <v>0</v>
      </c>
      <c r="AF36" s="266">
        <f t="shared" ca="1" si="53"/>
        <v>0</v>
      </c>
      <c r="AG36" s="266">
        <f t="shared" ca="1" si="53"/>
        <v>0</v>
      </c>
      <c r="AH36" s="266">
        <f t="shared" ca="1" si="53"/>
        <v>0</v>
      </c>
      <c r="AI36" s="266">
        <f t="shared" ca="1" si="53"/>
        <v>0</v>
      </c>
      <c r="AJ36" s="266">
        <f t="shared" ca="1" si="54"/>
        <v>0</v>
      </c>
      <c r="AK36" s="266">
        <f t="shared" ca="1" si="54"/>
        <v>0</v>
      </c>
      <c r="AL36" s="266">
        <f t="shared" ca="1" si="54"/>
        <v>0</v>
      </c>
      <c r="AM36" s="266">
        <f t="shared" ca="1" si="54"/>
        <v>0</v>
      </c>
      <c r="AN36" s="266">
        <f t="shared" ca="1" si="54"/>
        <v>0</v>
      </c>
      <c r="AO36" s="266">
        <f t="shared" ca="1" si="54"/>
        <v>0</v>
      </c>
      <c r="AP36" s="266">
        <f t="shared" ca="1" si="54"/>
        <v>0</v>
      </c>
      <c r="AQ36" s="266">
        <f t="shared" ca="1" si="54"/>
        <v>0</v>
      </c>
      <c r="AR36" s="266">
        <f t="shared" ca="1" si="54"/>
        <v>0</v>
      </c>
      <c r="AS36" s="266">
        <f t="shared" ca="1" si="54"/>
        <v>0</v>
      </c>
      <c r="AT36" s="266">
        <f t="shared" ca="1" si="55"/>
        <v>0</v>
      </c>
      <c r="AU36" s="266">
        <f t="shared" ca="1" si="55"/>
        <v>0</v>
      </c>
      <c r="AV36" s="266">
        <f t="shared" ca="1" si="55"/>
        <v>0</v>
      </c>
      <c r="AW36" s="266">
        <f t="shared" ca="1" si="55"/>
        <v>0</v>
      </c>
      <c r="AX36" s="266">
        <f t="shared" ca="1" si="55"/>
        <v>0</v>
      </c>
      <c r="AY36" s="266">
        <f t="shared" ca="1" si="55"/>
        <v>0</v>
      </c>
      <c r="AZ36" s="266">
        <f t="shared" ca="1" si="55"/>
        <v>0</v>
      </c>
      <c r="BA36" s="266">
        <f t="shared" ca="1" si="55"/>
        <v>0</v>
      </c>
      <c r="BB36" s="266">
        <f t="shared" ca="1" si="55"/>
        <v>0</v>
      </c>
      <c r="BC36" s="266">
        <f t="shared" ca="1" si="55"/>
        <v>0</v>
      </c>
      <c r="BD36" s="266">
        <f t="shared" ca="1" si="56"/>
        <v>0</v>
      </c>
      <c r="BE36" s="266">
        <f t="shared" ca="1" si="56"/>
        <v>0</v>
      </c>
      <c r="BF36" s="266">
        <f t="shared" ca="1" si="56"/>
        <v>0</v>
      </c>
      <c r="BG36" s="266">
        <f t="shared" ca="1" si="56"/>
        <v>0</v>
      </c>
      <c r="BH36" s="266">
        <f t="shared" ca="1" si="56"/>
        <v>0</v>
      </c>
      <c r="BI36" s="266">
        <f t="shared" ca="1" si="56"/>
        <v>0</v>
      </c>
      <c r="BJ36" s="266">
        <f t="shared" ca="1" si="56"/>
        <v>0</v>
      </c>
      <c r="BK36" s="266">
        <f t="shared" ca="1" si="56"/>
        <v>0</v>
      </c>
      <c r="BL36" s="266">
        <f t="shared" ca="1" si="56"/>
        <v>0</v>
      </c>
      <c r="BM36" s="266">
        <f t="shared" ca="1" si="56"/>
        <v>0</v>
      </c>
      <c r="BN36" s="266">
        <f t="shared" ca="1" si="57"/>
        <v>0</v>
      </c>
      <c r="BO36" s="266">
        <f t="shared" ca="1" si="57"/>
        <v>0</v>
      </c>
      <c r="BP36" s="266">
        <f t="shared" ca="1" si="57"/>
        <v>0</v>
      </c>
      <c r="BQ36" s="266">
        <f t="shared" ca="1" si="57"/>
        <v>0</v>
      </c>
      <c r="BR36" s="266">
        <f t="shared" ca="1" si="57"/>
        <v>0</v>
      </c>
      <c r="BS36" s="266">
        <f t="shared" ca="1" si="57"/>
        <v>0</v>
      </c>
      <c r="BT36" s="266">
        <f t="shared" ca="1" si="57"/>
        <v>0</v>
      </c>
      <c r="BU36" s="266">
        <f t="shared" ca="1" si="57"/>
        <v>0</v>
      </c>
      <c r="BV36" s="266">
        <f t="shared" ca="1" si="57"/>
        <v>0</v>
      </c>
      <c r="BW36" s="266">
        <f t="shared" ca="1" si="57"/>
        <v>0</v>
      </c>
      <c r="BX36" s="266">
        <f t="shared" ca="1" si="57"/>
        <v>0</v>
      </c>
      <c r="BY36" s="266">
        <f t="shared" ca="1" si="57"/>
        <v>0</v>
      </c>
      <c r="BZ36" s="266">
        <f t="shared" ca="1" si="57"/>
        <v>0</v>
      </c>
      <c r="CA36" s="266">
        <f t="shared" ca="1" si="57"/>
        <v>0</v>
      </c>
      <c r="CF36" s="264">
        <f t="shared" ca="1" si="28"/>
        <v>0</v>
      </c>
      <c r="CG36" s="264">
        <f t="shared" ca="1" si="29"/>
        <v>0</v>
      </c>
      <c r="CH36" s="265">
        <f t="shared" si="30"/>
        <v>0</v>
      </c>
      <c r="CI36" s="265">
        <f t="shared" ca="1" si="31"/>
        <v>0</v>
      </c>
      <c r="CJ36" s="265">
        <f t="shared" ca="1" si="32"/>
        <v>0</v>
      </c>
      <c r="CK36" s="268"/>
      <c r="CL36" s="266">
        <f t="shared" ca="1" si="58"/>
        <v>0</v>
      </c>
      <c r="CM36" s="266">
        <f t="shared" ca="1" si="58"/>
        <v>0</v>
      </c>
      <c r="CN36" s="266">
        <f t="shared" ca="1" si="58"/>
        <v>0</v>
      </c>
      <c r="CO36" s="266">
        <f t="shared" ca="1" si="58"/>
        <v>0</v>
      </c>
      <c r="CP36" s="266">
        <f t="shared" ca="1" si="58"/>
        <v>0</v>
      </c>
      <c r="CQ36" s="266">
        <f t="shared" ca="1" si="58"/>
        <v>0</v>
      </c>
      <c r="CR36" s="266">
        <f t="shared" ca="1" si="58"/>
        <v>0</v>
      </c>
      <c r="CS36" s="266">
        <f t="shared" ca="1" si="58"/>
        <v>0</v>
      </c>
      <c r="CT36" s="266">
        <f t="shared" ca="1" si="58"/>
        <v>0</v>
      </c>
      <c r="CU36" s="266">
        <f t="shared" ca="1" si="58"/>
        <v>0</v>
      </c>
      <c r="CV36" s="266">
        <f t="shared" ca="1" si="59"/>
        <v>0</v>
      </c>
      <c r="CW36" s="266">
        <f t="shared" ca="1" si="59"/>
        <v>0</v>
      </c>
      <c r="CX36" s="266">
        <f t="shared" ca="1" si="59"/>
        <v>0</v>
      </c>
      <c r="CY36" s="266">
        <f t="shared" ca="1" si="59"/>
        <v>0</v>
      </c>
      <c r="CZ36" s="266">
        <f t="shared" ca="1" si="59"/>
        <v>0</v>
      </c>
      <c r="DA36" s="266">
        <f t="shared" ca="1" si="59"/>
        <v>0</v>
      </c>
      <c r="DB36" s="266">
        <f t="shared" ca="1" si="59"/>
        <v>0</v>
      </c>
      <c r="DC36" s="266">
        <f t="shared" ca="1" si="59"/>
        <v>0</v>
      </c>
      <c r="DD36" s="266">
        <f t="shared" ca="1" si="59"/>
        <v>0</v>
      </c>
      <c r="DE36" s="266">
        <f t="shared" ca="1" si="59"/>
        <v>0</v>
      </c>
      <c r="DF36" s="266">
        <f t="shared" ca="1" si="60"/>
        <v>0</v>
      </c>
      <c r="DG36" s="266">
        <f t="shared" ca="1" si="60"/>
        <v>0</v>
      </c>
      <c r="DH36" s="266">
        <f t="shared" ca="1" si="60"/>
        <v>0</v>
      </c>
      <c r="DI36" s="266">
        <f t="shared" ca="1" si="60"/>
        <v>0</v>
      </c>
      <c r="DJ36" s="266">
        <f t="shared" ca="1" si="60"/>
        <v>0</v>
      </c>
      <c r="DK36" s="266">
        <f t="shared" ca="1" si="60"/>
        <v>0</v>
      </c>
      <c r="DL36" s="266">
        <f t="shared" ca="1" si="60"/>
        <v>0</v>
      </c>
      <c r="DM36" s="266">
        <f t="shared" ca="1" si="60"/>
        <v>0</v>
      </c>
      <c r="DN36" s="266">
        <f t="shared" ca="1" si="60"/>
        <v>0</v>
      </c>
      <c r="DO36" s="266">
        <f t="shared" ca="1" si="60"/>
        <v>0</v>
      </c>
      <c r="DP36" s="266">
        <f t="shared" ca="1" si="61"/>
        <v>0</v>
      </c>
      <c r="DQ36" s="266">
        <f t="shared" ca="1" si="61"/>
        <v>0</v>
      </c>
      <c r="DR36" s="266">
        <f t="shared" ca="1" si="61"/>
        <v>0</v>
      </c>
      <c r="DS36" s="266">
        <f t="shared" ca="1" si="61"/>
        <v>0</v>
      </c>
      <c r="DT36" s="266">
        <f t="shared" ca="1" si="61"/>
        <v>0</v>
      </c>
      <c r="DU36" s="266">
        <f t="shared" ca="1" si="61"/>
        <v>0</v>
      </c>
      <c r="DV36" s="266">
        <f t="shared" ca="1" si="61"/>
        <v>0</v>
      </c>
      <c r="DW36" s="266">
        <f t="shared" ca="1" si="61"/>
        <v>0</v>
      </c>
      <c r="DX36" s="266">
        <f t="shared" ca="1" si="61"/>
        <v>0</v>
      </c>
      <c r="DY36" s="266">
        <f t="shared" ca="1" si="61"/>
        <v>0</v>
      </c>
      <c r="DZ36" s="266">
        <f t="shared" ca="1" si="62"/>
        <v>0</v>
      </c>
      <c r="EA36" s="266">
        <f t="shared" ca="1" si="62"/>
        <v>0</v>
      </c>
      <c r="EB36" s="266">
        <f t="shared" ca="1" si="62"/>
        <v>0</v>
      </c>
      <c r="EC36" s="266">
        <f t="shared" ca="1" si="62"/>
        <v>0</v>
      </c>
      <c r="ED36" s="266">
        <f t="shared" ca="1" si="62"/>
        <v>0</v>
      </c>
      <c r="EE36" s="266">
        <f t="shared" ca="1" si="62"/>
        <v>0</v>
      </c>
      <c r="EF36" s="266">
        <f t="shared" ca="1" si="62"/>
        <v>0</v>
      </c>
      <c r="EG36" s="266">
        <f t="shared" ca="1" si="62"/>
        <v>0</v>
      </c>
      <c r="EH36" s="266">
        <f t="shared" ca="1" si="62"/>
        <v>0</v>
      </c>
      <c r="EI36" s="266">
        <f t="shared" ca="1" si="62"/>
        <v>0</v>
      </c>
      <c r="EJ36" s="266">
        <f t="shared" ca="1" si="62"/>
        <v>0</v>
      </c>
      <c r="EK36" s="266">
        <f t="shared" ca="1" si="62"/>
        <v>0</v>
      </c>
      <c r="EL36" s="266">
        <f t="shared" ca="1" si="62"/>
        <v>0</v>
      </c>
      <c r="EM36" s="266">
        <f t="shared" ca="1" si="62"/>
        <v>0</v>
      </c>
      <c r="EO36" s="484">
        <f t="shared" si="42"/>
        <v>1</v>
      </c>
      <c r="EP36" s="64">
        <f t="shared" si="38"/>
        <v>1</v>
      </c>
    </row>
    <row r="37" spans="1:146" ht="15" customHeight="1">
      <c r="A37" s="65">
        <v>30</v>
      </c>
      <c r="B37" s="354"/>
      <c r="C37" s="336"/>
      <c r="D37" s="337"/>
      <c r="E37" s="337"/>
      <c r="F37" s="338"/>
      <c r="G37" s="339" t="s">
        <v>320</v>
      </c>
      <c r="H37" s="336"/>
      <c r="I37" s="346"/>
      <c r="J37" s="346"/>
      <c r="K37" s="345"/>
      <c r="L37" s="508"/>
      <c r="M37" s="393">
        <f t="shared" si="18"/>
        <v>0</v>
      </c>
      <c r="N37" s="453" t="str">
        <f t="shared" si="39"/>
        <v/>
      </c>
      <c r="O37" s="439"/>
      <c r="P37" s="439"/>
      <c r="Q37" s="439"/>
      <c r="R37" s="439"/>
      <c r="S37" s="446"/>
      <c r="T37" s="264">
        <f t="shared" ca="1" si="19"/>
        <v>0</v>
      </c>
      <c r="U37" s="264">
        <f t="shared" ca="1" si="20"/>
        <v>0</v>
      </c>
      <c r="V37" s="265">
        <f t="shared" si="21"/>
        <v>0</v>
      </c>
      <c r="W37" s="265">
        <f t="shared" ca="1" si="40"/>
        <v>0</v>
      </c>
      <c r="X37" s="265">
        <f t="shared" ca="1" si="41"/>
        <v>0</v>
      </c>
      <c r="Y37" s="268">
        <f t="shared" si="22"/>
        <v>1900</v>
      </c>
      <c r="Z37" s="266">
        <f t="shared" ca="1" si="53"/>
        <v>0</v>
      </c>
      <c r="AA37" s="266">
        <f t="shared" ca="1" si="53"/>
        <v>0</v>
      </c>
      <c r="AB37" s="266">
        <f t="shared" ca="1" si="53"/>
        <v>0</v>
      </c>
      <c r="AC37" s="266">
        <f t="shared" ca="1" si="53"/>
        <v>0</v>
      </c>
      <c r="AD37" s="266">
        <f t="shared" ca="1" si="53"/>
        <v>0</v>
      </c>
      <c r="AE37" s="266">
        <f t="shared" ca="1" si="53"/>
        <v>0</v>
      </c>
      <c r="AF37" s="266">
        <f t="shared" ca="1" si="53"/>
        <v>0</v>
      </c>
      <c r="AG37" s="266">
        <f t="shared" ca="1" si="53"/>
        <v>0</v>
      </c>
      <c r="AH37" s="266">
        <f t="shared" ca="1" si="53"/>
        <v>0</v>
      </c>
      <c r="AI37" s="266">
        <f t="shared" ca="1" si="53"/>
        <v>0</v>
      </c>
      <c r="AJ37" s="266">
        <f t="shared" ca="1" si="54"/>
        <v>0</v>
      </c>
      <c r="AK37" s="266">
        <f t="shared" ca="1" si="54"/>
        <v>0</v>
      </c>
      <c r="AL37" s="266">
        <f t="shared" ca="1" si="54"/>
        <v>0</v>
      </c>
      <c r="AM37" s="266">
        <f t="shared" ca="1" si="54"/>
        <v>0</v>
      </c>
      <c r="AN37" s="266">
        <f t="shared" ca="1" si="54"/>
        <v>0</v>
      </c>
      <c r="AO37" s="266">
        <f t="shared" ca="1" si="54"/>
        <v>0</v>
      </c>
      <c r="AP37" s="266">
        <f t="shared" ca="1" si="54"/>
        <v>0</v>
      </c>
      <c r="AQ37" s="266">
        <f t="shared" ca="1" si="54"/>
        <v>0</v>
      </c>
      <c r="AR37" s="266">
        <f t="shared" ca="1" si="54"/>
        <v>0</v>
      </c>
      <c r="AS37" s="266">
        <f t="shared" ca="1" si="54"/>
        <v>0</v>
      </c>
      <c r="AT37" s="266">
        <f t="shared" ca="1" si="55"/>
        <v>0</v>
      </c>
      <c r="AU37" s="266">
        <f t="shared" ca="1" si="55"/>
        <v>0</v>
      </c>
      <c r="AV37" s="266">
        <f t="shared" ca="1" si="55"/>
        <v>0</v>
      </c>
      <c r="AW37" s="266">
        <f t="shared" ca="1" si="55"/>
        <v>0</v>
      </c>
      <c r="AX37" s="266">
        <f t="shared" ca="1" si="55"/>
        <v>0</v>
      </c>
      <c r="AY37" s="266">
        <f t="shared" ca="1" si="55"/>
        <v>0</v>
      </c>
      <c r="AZ37" s="266">
        <f t="shared" ca="1" si="55"/>
        <v>0</v>
      </c>
      <c r="BA37" s="266">
        <f t="shared" ca="1" si="55"/>
        <v>0</v>
      </c>
      <c r="BB37" s="266">
        <f t="shared" ca="1" si="55"/>
        <v>0</v>
      </c>
      <c r="BC37" s="266">
        <f t="shared" ca="1" si="55"/>
        <v>0</v>
      </c>
      <c r="BD37" s="266">
        <f t="shared" ca="1" si="56"/>
        <v>0</v>
      </c>
      <c r="BE37" s="266">
        <f t="shared" ca="1" si="56"/>
        <v>0</v>
      </c>
      <c r="BF37" s="266">
        <f t="shared" ca="1" si="56"/>
        <v>0</v>
      </c>
      <c r="BG37" s="266">
        <f t="shared" ca="1" si="56"/>
        <v>0</v>
      </c>
      <c r="BH37" s="266">
        <f t="shared" ca="1" si="56"/>
        <v>0</v>
      </c>
      <c r="BI37" s="266">
        <f t="shared" ca="1" si="56"/>
        <v>0</v>
      </c>
      <c r="BJ37" s="266">
        <f t="shared" ca="1" si="56"/>
        <v>0</v>
      </c>
      <c r="BK37" s="266">
        <f t="shared" ca="1" si="56"/>
        <v>0</v>
      </c>
      <c r="BL37" s="266">
        <f t="shared" ca="1" si="56"/>
        <v>0</v>
      </c>
      <c r="BM37" s="266">
        <f t="shared" ca="1" si="56"/>
        <v>0</v>
      </c>
      <c r="BN37" s="266">
        <f t="shared" ca="1" si="57"/>
        <v>0</v>
      </c>
      <c r="BO37" s="266">
        <f t="shared" ca="1" si="57"/>
        <v>0</v>
      </c>
      <c r="BP37" s="266">
        <f t="shared" ca="1" si="57"/>
        <v>0</v>
      </c>
      <c r="BQ37" s="266">
        <f t="shared" ca="1" si="57"/>
        <v>0</v>
      </c>
      <c r="BR37" s="266">
        <f t="shared" ca="1" si="57"/>
        <v>0</v>
      </c>
      <c r="BS37" s="266">
        <f t="shared" ca="1" si="57"/>
        <v>0</v>
      </c>
      <c r="BT37" s="266">
        <f t="shared" ca="1" si="57"/>
        <v>0</v>
      </c>
      <c r="BU37" s="266">
        <f t="shared" ca="1" si="57"/>
        <v>0</v>
      </c>
      <c r="BV37" s="266">
        <f t="shared" ca="1" si="57"/>
        <v>0</v>
      </c>
      <c r="BW37" s="266">
        <f t="shared" ca="1" si="57"/>
        <v>0</v>
      </c>
      <c r="BX37" s="266">
        <f t="shared" ca="1" si="57"/>
        <v>0</v>
      </c>
      <c r="BY37" s="266">
        <f t="shared" ca="1" si="57"/>
        <v>0</v>
      </c>
      <c r="BZ37" s="266">
        <f t="shared" ca="1" si="57"/>
        <v>0</v>
      </c>
      <c r="CA37" s="266">
        <f t="shared" ca="1" si="57"/>
        <v>0</v>
      </c>
      <c r="CF37" s="264">
        <f t="shared" ca="1" si="28"/>
        <v>0</v>
      </c>
      <c r="CG37" s="264">
        <f t="shared" ca="1" si="29"/>
        <v>0</v>
      </c>
      <c r="CH37" s="265">
        <f t="shared" si="30"/>
        <v>0</v>
      </c>
      <c r="CI37" s="265">
        <f t="shared" ca="1" si="31"/>
        <v>0</v>
      </c>
      <c r="CJ37" s="265">
        <f t="shared" ca="1" si="32"/>
        <v>0</v>
      </c>
      <c r="CK37" s="268"/>
      <c r="CL37" s="266">
        <f t="shared" ca="1" si="58"/>
        <v>0</v>
      </c>
      <c r="CM37" s="266">
        <f t="shared" ca="1" si="58"/>
        <v>0</v>
      </c>
      <c r="CN37" s="266">
        <f t="shared" ca="1" si="58"/>
        <v>0</v>
      </c>
      <c r="CO37" s="266">
        <f t="shared" ca="1" si="58"/>
        <v>0</v>
      </c>
      <c r="CP37" s="266">
        <f t="shared" ca="1" si="58"/>
        <v>0</v>
      </c>
      <c r="CQ37" s="266">
        <f t="shared" ca="1" si="58"/>
        <v>0</v>
      </c>
      <c r="CR37" s="266">
        <f t="shared" ca="1" si="58"/>
        <v>0</v>
      </c>
      <c r="CS37" s="266">
        <f t="shared" ca="1" si="58"/>
        <v>0</v>
      </c>
      <c r="CT37" s="266">
        <f t="shared" ca="1" si="58"/>
        <v>0</v>
      </c>
      <c r="CU37" s="266">
        <f t="shared" ca="1" si="58"/>
        <v>0</v>
      </c>
      <c r="CV37" s="266">
        <f t="shared" ca="1" si="59"/>
        <v>0</v>
      </c>
      <c r="CW37" s="266">
        <f t="shared" ca="1" si="59"/>
        <v>0</v>
      </c>
      <c r="CX37" s="266">
        <f t="shared" ca="1" si="59"/>
        <v>0</v>
      </c>
      <c r="CY37" s="266">
        <f t="shared" ca="1" si="59"/>
        <v>0</v>
      </c>
      <c r="CZ37" s="266">
        <f t="shared" ca="1" si="59"/>
        <v>0</v>
      </c>
      <c r="DA37" s="266">
        <f t="shared" ca="1" si="59"/>
        <v>0</v>
      </c>
      <c r="DB37" s="266">
        <f t="shared" ca="1" si="59"/>
        <v>0</v>
      </c>
      <c r="DC37" s="266">
        <f t="shared" ca="1" si="59"/>
        <v>0</v>
      </c>
      <c r="DD37" s="266">
        <f t="shared" ca="1" si="59"/>
        <v>0</v>
      </c>
      <c r="DE37" s="266">
        <f t="shared" ca="1" si="59"/>
        <v>0</v>
      </c>
      <c r="DF37" s="266">
        <f t="shared" ca="1" si="60"/>
        <v>0</v>
      </c>
      <c r="DG37" s="266">
        <f t="shared" ca="1" si="60"/>
        <v>0</v>
      </c>
      <c r="DH37" s="266">
        <f t="shared" ca="1" si="60"/>
        <v>0</v>
      </c>
      <c r="DI37" s="266">
        <f t="shared" ca="1" si="60"/>
        <v>0</v>
      </c>
      <c r="DJ37" s="266">
        <f t="shared" ca="1" si="60"/>
        <v>0</v>
      </c>
      <c r="DK37" s="266">
        <f t="shared" ca="1" si="60"/>
        <v>0</v>
      </c>
      <c r="DL37" s="266">
        <f t="shared" ca="1" si="60"/>
        <v>0</v>
      </c>
      <c r="DM37" s="266">
        <f t="shared" ca="1" si="60"/>
        <v>0</v>
      </c>
      <c r="DN37" s="266">
        <f t="shared" ca="1" si="60"/>
        <v>0</v>
      </c>
      <c r="DO37" s="266">
        <f t="shared" ca="1" si="60"/>
        <v>0</v>
      </c>
      <c r="DP37" s="266">
        <f t="shared" ca="1" si="61"/>
        <v>0</v>
      </c>
      <c r="DQ37" s="266">
        <f t="shared" ca="1" si="61"/>
        <v>0</v>
      </c>
      <c r="DR37" s="266">
        <f t="shared" ca="1" si="61"/>
        <v>0</v>
      </c>
      <c r="DS37" s="266">
        <f t="shared" ca="1" si="61"/>
        <v>0</v>
      </c>
      <c r="DT37" s="266">
        <f t="shared" ca="1" si="61"/>
        <v>0</v>
      </c>
      <c r="DU37" s="266">
        <f t="shared" ca="1" si="61"/>
        <v>0</v>
      </c>
      <c r="DV37" s="266">
        <f t="shared" ca="1" si="61"/>
        <v>0</v>
      </c>
      <c r="DW37" s="266">
        <f t="shared" ca="1" si="61"/>
        <v>0</v>
      </c>
      <c r="DX37" s="266">
        <f t="shared" ca="1" si="61"/>
        <v>0</v>
      </c>
      <c r="DY37" s="266">
        <f t="shared" ca="1" si="61"/>
        <v>0</v>
      </c>
      <c r="DZ37" s="266">
        <f t="shared" ca="1" si="62"/>
        <v>0</v>
      </c>
      <c r="EA37" s="266">
        <f t="shared" ca="1" si="62"/>
        <v>0</v>
      </c>
      <c r="EB37" s="266">
        <f t="shared" ca="1" si="62"/>
        <v>0</v>
      </c>
      <c r="EC37" s="266">
        <f t="shared" ca="1" si="62"/>
        <v>0</v>
      </c>
      <c r="ED37" s="266">
        <f t="shared" ca="1" si="62"/>
        <v>0</v>
      </c>
      <c r="EE37" s="266">
        <f t="shared" ca="1" si="62"/>
        <v>0</v>
      </c>
      <c r="EF37" s="266">
        <f t="shared" ca="1" si="62"/>
        <v>0</v>
      </c>
      <c r="EG37" s="266">
        <f t="shared" ca="1" si="62"/>
        <v>0</v>
      </c>
      <c r="EH37" s="266">
        <f t="shared" ca="1" si="62"/>
        <v>0</v>
      </c>
      <c r="EI37" s="266">
        <f t="shared" ca="1" si="62"/>
        <v>0</v>
      </c>
      <c r="EJ37" s="266">
        <f t="shared" ca="1" si="62"/>
        <v>0</v>
      </c>
      <c r="EK37" s="266">
        <f t="shared" ca="1" si="62"/>
        <v>0</v>
      </c>
      <c r="EL37" s="266">
        <f t="shared" ca="1" si="62"/>
        <v>0</v>
      </c>
      <c r="EM37" s="266">
        <f t="shared" ca="1" si="62"/>
        <v>0</v>
      </c>
      <c r="EO37" s="484">
        <f t="shared" si="42"/>
        <v>1</v>
      </c>
      <c r="EP37" s="64">
        <f t="shared" si="38"/>
        <v>1</v>
      </c>
    </row>
    <row r="38" spans="1:146">
      <c r="A38" s="65">
        <v>31</v>
      </c>
      <c r="B38" s="354"/>
      <c r="C38" s="336"/>
      <c r="D38" s="337"/>
      <c r="E38" s="337"/>
      <c r="F38" s="338"/>
      <c r="G38" s="339" t="s">
        <v>320</v>
      </c>
      <c r="H38" s="336"/>
      <c r="I38" s="346"/>
      <c r="J38" s="346"/>
      <c r="K38" s="345"/>
      <c r="L38" s="508"/>
      <c r="M38" s="393">
        <f t="shared" si="18"/>
        <v>0</v>
      </c>
      <c r="N38" s="453" t="str">
        <f t="shared" si="39"/>
        <v/>
      </c>
      <c r="O38" s="439"/>
      <c r="P38" s="439"/>
      <c r="Q38" s="439"/>
      <c r="R38" s="439"/>
      <c r="S38" s="446"/>
      <c r="T38" s="264">
        <f t="shared" ca="1" si="19"/>
        <v>0</v>
      </c>
      <c r="U38" s="264">
        <f t="shared" ca="1" si="20"/>
        <v>0</v>
      </c>
      <c r="V38" s="265">
        <f t="shared" si="21"/>
        <v>0</v>
      </c>
      <c r="W38" s="265">
        <f t="shared" ca="1" si="40"/>
        <v>0</v>
      </c>
      <c r="X38" s="265">
        <f t="shared" ca="1" si="41"/>
        <v>0</v>
      </c>
      <c r="Y38" s="268">
        <f t="shared" si="22"/>
        <v>1900</v>
      </c>
      <c r="Z38" s="266">
        <f t="shared" ref="Z38:AI47" ca="1" si="63">IF(OR(Z$6&lt;YEAR($T38),Z$6&gt;YEAR($U38)),0,IF(AND(Z$6&gt;YEAR($T38),Z$6&lt;YEAR($U38)),$V38,IF(Z$6=YEAR($T38),$W38,IF(Z$6=YEAR($U38),IF($X38=0,$V38,$X38)))))</f>
        <v>0</v>
      </c>
      <c r="AA38" s="266">
        <f t="shared" ca="1" si="63"/>
        <v>0</v>
      </c>
      <c r="AB38" s="266">
        <f t="shared" ca="1" si="63"/>
        <v>0</v>
      </c>
      <c r="AC38" s="266">
        <f t="shared" ca="1" si="63"/>
        <v>0</v>
      </c>
      <c r="AD38" s="266">
        <f t="shared" ca="1" si="63"/>
        <v>0</v>
      </c>
      <c r="AE38" s="266">
        <f t="shared" ca="1" si="63"/>
        <v>0</v>
      </c>
      <c r="AF38" s="266">
        <f t="shared" ca="1" si="63"/>
        <v>0</v>
      </c>
      <c r="AG38" s="266">
        <f t="shared" ca="1" si="63"/>
        <v>0</v>
      </c>
      <c r="AH38" s="266">
        <f t="shared" ca="1" si="63"/>
        <v>0</v>
      </c>
      <c r="AI38" s="266">
        <f t="shared" ca="1" si="63"/>
        <v>0</v>
      </c>
      <c r="AJ38" s="266">
        <f t="shared" ref="AJ38:AS47" ca="1" si="64">IF(OR(AJ$6&lt;YEAR($T38),AJ$6&gt;YEAR($U38)),0,IF(AND(AJ$6&gt;YEAR($T38),AJ$6&lt;YEAR($U38)),$V38,IF(AJ$6=YEAR($T38),$W38,IF(AJ$6=YEAR($U38),IF($X38=0,$V38,$X38)))))</f>
        <v>0</v>
      </c>
      <c r="AK38" s="266">
        <f t="shared" ca="1" si="64"/>
        <v>0</v>
      </c>
      <c r="AL38" s="266">
        <f t="shared" ca="1" si="64"/>
        <v>0</v>
      </c>
      <c r="AM38" s="266">
        <f t="shared" ca="1" si="64"/>
        <v>0</v>
      </c>
      <c r="AN38" s="266">
        <f t="shared" ca="1" si="64"/>
        <v>0</v>
      </c>
      <c r="AO38" s="266">
        <f t="shared" ca="1" si="64"/>
        <v>0</v>
      </c>
      <c r="AP38" s="266">
        <f t="shared" ca="1" si="64"/>
        <v>0</v>
      </c>
      <c r="AQ38" s="266">
        <f t="shared" ca="1" si="64"/>
        <v>0</v>
      </c>
      <c r="AR38" s="266">
        <f t="shared" ca="1" si="64"/>
        <v>0</v>
      </c>
      <c r="AS38" s="266">
        <f t="shared" ca="1" si="64"/>
        <v>0</v>
      </c>
      <c r="AT38" s="266">
        <f t="shared" ref="AT38:BC47" ca="1" si="65">IF(OR(AT$6&lt;YEAR($T38),AT$6&gt;YEAR($U38)),0,IF(AND(AT$6&gt;YEAR($T38),AT$6&lt;YEAR($U38)),$V38,IF(AT$6=YEAR($T38),$W38,IF(AT$6=YEAR($U38),IF($X38=0,$V38,$X38)))))</f>
        <v>0</v>
      </c>
      <c r="AU38" s="266">
        <f t="shared" ca="1" si="65"/>
        <v>0</v>
      </c>
      <c r="AV38" s="266">
        <f t="shared" ca="1" si="65"/>
        <v>0</v>
      </c>
      <c r="AW38" s="266">
        <f t="shared" ca="1" si="65"/>
        <v>0</v>
      </c>
      <c r="AX38" s="266">
        <f t="shared" ca="1" si="65"/>
        <v>0</v>
      </c>
      <c r="AY38" s="266">
        <f t="shared" ca="1" si="65"/>
        <v>0</v>
      </c>
      <c r="AZ38" s="266">
        <f t="shared" ca="1" si="65"/>
        <v>0</v>
      </c>
      <c r="BA38" s="266">
        <f t="shared" ca="1" si="65"/>
        <v>0</v>
      </c>
      <c r="BB38" s="266">
        <f t="shared" ca="1" si="65"/>
        <v>0</v>
      </c>
      <c r="BC38" s="266">
        <f t="shared" ca="1" si="65"/>
        <v>0</v>
      </c>
      <c r="BD38" s="266">
        <f t="shared" ref="BD38:BM47" ca="1" si="66">IF(OR(BD$6&lt;YEAR($T38),BD$6&gt;YEAR($U38)),0,IF(AND(BD$6&gt;YEAR($T38),BD$6&lt;YEAR($U38)),$V38,IF(BD$6=YEAR($T38),$W38,IF(BD$6=YEAR($U38),IF($X38=0,$V38,$X38)))))</f>
        <v>0</v>
      </c>
      <c r="BE38" s="266">
        <f t="shared" ca="1" si="66"/>
        <v>0</v>
      </c>
      <c r="BF38" s="266">
        <f t="shared" ca="1" si="66"/>
        <v>0</v>
      </c>
      <c r="BG38" s="266">
        <f t="shared" ca="1" si="66"/>
        <v>0</v>
      </c>
      <c r="BH38" s="266">
        <f t="shared" ca="1" si="66"/>
        <v>0</v>
      </c>
      <c r="BI38" s="266">
        <f t="shared" ca="1" si="66"/>
        <v>0</v>
      </c>
      <c r="BJ38" s="266">
        <f t="shared" ca="1" si="66"/>
        <v>0</v>
      </c>
      <c r="BK38" s="266">
        <f t="shared" ca="1" si="66"/>
        <v>0</v>
      </c>
      <c r="BL38" s="266">
        <f t="shared" ca="1" si="66"/>
        <v>0</v>
      </c>
      <c r="BM38" s="266">
        <f t="shared" ca="1" si="66"/>
        <v>0</v>
      </c>
      <c r="BN38" s="266">
        <f t="shared" ref="BN38:CA47" ca="1" si="67">IF(OR(BN$6&lt;YEAR($T38),BN$6&gt;YEAR($U38)),0,IF(AND(BN$6&gt;YEAR($T38),BN$6&lt;YEAR($U38)),$V38,IF(BN$6=YEAR($T38),$W38,IF(BN$6=YEAR($U38),IF($X38=0,$V38,$X38)))))</f>
        <v>0</v>
      </c>
      <c r="BO38" s="266">
        <f t="shared" ca="1" si="67"/>
        <v>0</v>
      </c>
      <c r="BP38" s="266">
        <f t="shared" ca="1" si="67"/>
        <v>0</v>
      </c>
      <c r="BQ38" s="266">
        <f t="shared" ca="1" si="67"/>
        <v>0</v>
      </c>
      <c r="BR38" s="266">
        <f t="shared" ca="1" si="67"/>
        <v>0</v>
      </c>
      <c r="BS38" s="266">
        <f t="shared" ca="1" si="67"/>
        <v>0</v>
      </c>
      <c r="BT38" s="266">
        <f t="shared" ca="1" si="67"/>
        <v>0</v>
      </c>
      <c r="BU38" s="266">
        <f t="shared" ca="1" si="67"/>
        <v>0</v>
      </c>
      <c r="BV38" s="266">
        <f t="shared" ca="1" si="67"/>
        <v>0</v>
      </c>
      <c r="BW38" s="266">
        <f t="shared" ca="1" si="67"/>
        <v>0</v>
      </c>
      <c r="BX38" s="266">
        <f t="shared" ca="1" si="67"/>
        <v>0</v>
      </c>
      <c r="BY38" s="266">
        <f t="shared" ca="1" si="67"/>
        <v>0</v>
      </c>
      <c r="BZ38" s="266">
        <f t="shared" ca="1" si="67"/>
        <v>0</v>
      </c>
      <c r="CA38" s="266">
        <f t="shared" ca="1" si="67"/>
        <v>0</v>
      </c>
      <c r="CF38" s="264">
        <f t="shared" ca="1" si="28"/>
        <v>0</v>
      </c>
      <c r="CG38" s="264">
        <f t="shared" ca="1" si="29"/>
        <v>0</v>
      </c>
      <c r="CH38" s="265">
        <f t="shared" si="30"/>
        <v>0</v>
      </c>
      <c r="CI38" s="265">
        <f t="shared" ca="1" si="31"/>
        <v>0</v>
      </c>
      <c r="CJ38" s="265">
        <f t="shared" ca="1" si="32"/>
        <v>0</v>
      </c>
      <c r="CK38" s="268"/>
      <c r="CL38" s="266">
        <f t="shared" ref="CL38:CU47" ca="1" si="68">IF(OR(CL$6&lt;YEAR($T38),CL$6&gt;YEAR($U38)),0,IF(AND(CL$6&gt;YEAR($T38),CL$6&lt;YEAR($U38)),$CH38,IF(CL$6=YEAR($T38),$CI38,IF(CL$6=YEAR($U38),IF($CJ38=0,$CH38,$CJ38)))))</f>
        <v>0</v>
      </c>
      <c r="CM38" s="266">
        <f t="shared" ca="1" si="68"/>
        <v>0</v>
      </c>
      <c r="CN38" s="266">
        <f t="shared" ca="1" si="68"/>
        <v>0</v>
      </c>
      <c r="CO38" s="266">
        <f t="shared" ca="1" si="68"/>
        <v>0</v>
      </c>
      <c r="CP38" s="266">
        <f t="shared" ca="1" si="68"/>
        <v>0</v>
      </c>
      <c r="CQ38" s="266">
        <f t="shared" ca="1" si="68"/>
        <v>0</v>
      </c>
      <c r="CR38" s="266">
        <f t="shared" ca="1" si="68"/>
        <v>0</v>
      </c>
      <c r="CS38" s="266">
        <f t="shared" ca="1" si="68"/>
        <v>0</v>
      </c>
      <c r="CT38" s="266">
        <f t="shared" ca="1" si="68"/>
        <v>0</v>
      </c>
      <c r="CU38" s="266">
        <f t="shared" ca="1" si="68"/>
        <v>0</v>
      </c>
      <c r="CV38" s="266">
        <f t="shared" ref="CV38:DE47" ca="1" si="69">IF(OR(CV$6&lt;YEAR($T38),CV$6&gt;YEAR($U38)),0,IF(AND(CV$6&gt;YEAR($T38),CV$6&lt;YEAR($U38)),$CH38,IF(CV$6=YEAR($T38),$CI38,IF(CV$6=YEAR($U38),IF($CJ38=0,$CH38,$CJ38)))))</f>
        <v>0</v>
      </c>
      <c r="CW38" s="266">
        <f t="shared" ca="1" si="69"/>
        <v>0</v>
      </c>
      <c r="CX38" s="266">
        <f t="shared" ca="1" si="69"/>
        <v>0</v>
      </c>
      <c r="CY38" s="266">
        <f t="shared" ca="1" si="69"/>
        <v>0</v>
      </c>
      <c r="CZ38" s="266">
        <f t="shared" ca="1" si="69"/>
        <v>0</v>
      </c>
      <c r="DA38" s="266">
        <f t="shared" ca="1" si="69"/>
        <v>0</v>
      </c>
      <c r="DB38" s="266">
        <f t="shared" ca="1" si="69"/>
        <v>0</v>
      </c>
      <c r="DC38" s="266">
        <f t="shared" ca="1" si="69"/>
        <v>0</v>
      </c>
      <c r="DD38" s="266">
        <f t="shared" ca="1" si="69"/>
        <v>0</v>
      </c>
      <c r="DE38" s="266">
        <f t="shared" ca="1" si="69"/>
        <v>0</v>
      </c>
      <c r="DF38" s="266">
        <f t="shared" ref="DF38:DO47" ca="1" si="70">IF(OR(DF$6&lt;YEAR($T38),DF$6&gt;YEAR($U38)),0,IF(AND(DF$6&gt;YEAR($T38),DF$6&lt;YEAR($U38)),$CH38,IF(DF$6=YEAR($T38),$CI38,IF(DF$6=YEAR($U38),IF($CJ38=0,$CH38,$CJ38)))))</f>
        <v>0</v>
      </c>
      <c r="DG38" s="266">
        <f t="shared" ca="1" si="70"/>
        <v>0</v>
      </c>
      <c r="DH38" s="266">
        <f t="shared" ca="1" si="70"/>
        <v>0</v>
      </c>
      <c r="DI38" s="266">
        <f t="shared" ca="1" si="70"/>
        <v>0</v>
      </c>
      <c r="DJ38" s="266">
        <f t="shared" ca="1" si="70"/>
        <v>0</v>
      </c>
      <c r="DK38" s="266">
        <f t="shared" ca="1" si="70"/>
        <v>0</v>
      </c>
      <c r="DL38" s="266">
        <f t="shared" ca="1" si="70"/>
        <v>0</v>
      </c>
      <c r="DM38" s="266">
        <f t="shared" ca="1" si="70"/>
        <v>0</v>
      </c>
      <c r="DN38" s="266">
        <f t="shared" ca="1" si="70"/>
        <v>0</v>
      </c>
      <c r="DO38" s="266">
        <f t="shared" ca="1" si="70"/>
        <v>0</v>
      </c>
      <c r="DP38" s="266">
        <f t="shared" ref="DP38:DY47" ca="1" si="71">IF(OR(DP$6&lt;YEAR($T38),DP$6&gt;YEAR($U38)),0,IF(AND(DP$6&gt;YEAR($T38),DP$6&lt;YEAR($U38)),$CH38,IF(DP$6=YEAR($T38),$CI38,IF(DP$6=YEAR($U38),IF($CJ38=0,$CH38,$CJ38)))))</f>
        <v>0</v>
      </c>
      <c r="DQ38" s="266">
        <f t="shared" ca="1" si="71"/>
        <v>0</v>
      </c>
      <c r="DR38" s="266">
        <f t="shared" ca="1" si="71"/>
        <v>0</v>
      </c>
      <c r="DS38" s="266">
        <f t="shared" ca="1" si="71"/>
        <v>0</v>
      </c>
      <c r="DT38" s="266">
        <f t="shared" ca="1" si="71"/>
        <v>0</v>
      </c>
      <c r="DU38" s="266">
        <f t="shared" ca="1" si="71"/>
        <v>0</v>
      </c>
      <c r="DV38" s="266">
        <f t="shared" ca="1" si="71"/>
        <v>0</v>
      </c>
      <c r="DW38" s="266">
        <f t="shared" ca="1" si="71"/>
        <v>0</v>
      </c>
      <c r="DX38" s="266">
        <f t="shared" ca="1" si="71"/>
        <v>0</v>
      </c>
      <c r="DY38" s="266">
        <f t="shared" ca="1" si="71"/>
        <v>0</v>
      </c>
      <c r="DZ38" s="266">
        <f t="shared" ref="DZ38:EM47" ca="1" si="72">IF(OR(DZ$6&lt;YEAR($T38),DZ$6&gt;YEAR($U38)),0,IF(AND(DZ$6&gt;YEAR($T38),DZ$6&lt;YEAR($U38)),$CH38,IF(DZ$6=YEAR($T38),$CI38,IF(DZ$6=YEAR($U38),IF($CJ38=0,$CH38,$CJ38)))))</f>
        <v>0</v>
      </c>
      <c r="EA38" s="266">
        <f t="shared" ca="1" si="72"/>
        <v>0</v>
      </c>
      <c r="EB38" s="266">
        <f t="shared" ca="1" si="72"/>
        <v>0</v>
      </c>
      <c r="EC38" s="266">
        <f t="shared" ca="1" si="72"/>
        <v>0</v>
      </c>
      <c r="ED38" s="266">
        <f t="shared" ca="1" si="72"/>
        <v>0</v>
      </c>
      <c r="EE38" s="266">
        <f t="shared" ca="1" si="72"/>
        <v>0</v>
      </c>
      <c r="EF38" s="266">
        <f t="shared" ca="1" si="72"/>
        <v>0</v>
      </c>
      <c r="EG38" s="266">
        <f t="shared" ca="1" si="72"/>
        <v>0</v>
      </c>
      <c r="EH38" s="266">
        <f t="shared" ca="1" si="72"/>
        <v>0</v>
      </c>
      <c r="EI38" s="266">
        <f t="shared" ca="1" si="72"/>
        <v>0</v>
      </c>
      <c r="EJ38" s="266">
        <f t="shared" ca="1" si="72"/>
        <v>0</v>
      </c>
      <c r="EK38" s="266">
        <f t="shared" ca="1" si="72"/>
        <v>0</v>
      </c>
      <c r="EL38" s="266">
        <f t="shared" ca="1" si="72"/>
        <v>0</v>
      </c>
      <c r="EM38" s="266">
        <f t="shared" ca="1" si="72"/>
        <v>0</v>
      </c>
      <c r="EO38" s="484">
        <f t="shared" si="42"/>
        <v>1</v>
      </c>
      <c r="EP38" s="64">
        <f t="shared" si="38"/>
        <v>1</v>
      </c>
    </row>
    <row r="39" spans="1:146">
      <c r="A39" s="65">
        <v>32</v>
      </c>
      <c r="B39" s="354"/>
      <c r="C39" s="336"/>
      <c r="D39" s="337"/>
      <c r="E39" s="337"/>
      <c r="F39" s="338"/>
      <c r="G39" s="339" t="s">
        <v>320</v>
      </c>
      <c r="H39" s="336"/>
      <c r="I39" s="346"/>
      <c r="J39" s="346"/>
      <c r="K39" s="345"/>
      <c r="L39" s="508"/>
      <c r="M39" s="393">
        <f t="shared" si="18"/>
        <v>0</v>
      </c>
      <c r="N39" s="453" t="str">
        <f t="shared" si="39"/>
        <v/>
      </c>
      <c r="O39" s="439"/>
      <c r="P39" s="439"/>
      <c r="Q39" s="439"/>
      <c r="R39" s="439"/>
      <c r="S39" s="446"/>
      <c r="T39" s="264">
        <f t="shared" ca="1" si="19"/>
        <v>0</v>
      </c>
      <c r="U39" s="264">
        <f t="shared" ca="1" si="20"/>
        <v>0</v>
      </c>
      <c r="V39" s="265">
        <f t="shared" si="21"/>
        <v>0</v>
      </c>
      <c r="W39" s="265">
        <f t="shared" ca="1" si="40"/>
        <v>0</v>
      </c>
      <c r="X39" s="265">
        <f t="shared" ca="1" si="41"/>
        <v>0</v>
      </c>
      <c r="Y39" s="268">
        <f t="shared" si="22"/>
        <v>1900</v>
      </c>
      <c r="Z39" s="266">
        <f t="shared" ca="1" si="63"/>
        <v>0</v>
      </c>
      <c r="AA39" s="266">
        <f t="shared" ca="1" si="63"/>
        <v>0</v>
      </c>
      <c r="AB39" s="266">
        <f t="shared" ca="1" si="63"/>
        <v>0</v>
      </c>
      <c r="AC39" s="266">
        <f t="shared" ca="1" si="63"/>
        <v>0</v>
      </c>
      <c r="AD39" s="266">
        <f t="shared" ca="1" si="63"/>
        <v>0</v>
      </c>
      <c r="AE39" s="266">
        <f t="shared" ca="1" si="63"/>
        <v>0</v>
      </c>
      <c r="AF39" s="266">
        <f t="shared" ca="1" si="63"/>
        <v>0</v>
      </c>
      <c r="AG39" s="266">
        <f t="shared" ca="1" si="63"/>
        <v>0</v>
      </c>
      <c r="AH39" s="266">
        <f t="shared" ca="1" si="63"/>
        <v>0</v>
      </c>
      <c r="AI39" s="266">
        <f t="shared" ca="1" si="63"/>
        <v>0</v>
      </c>
      <c r="AJ39" s="266">
        <f t="shared" ca="1" si="64"/>
        <v>0</v>
      </c>
      <c r="AK39" s="266">
        <f t="shared" ca="1" si="64"/>
        <v>0</v>
      </c>
      <c r="AL39" s="266">
        <f t="shared" ca="1" si="64"/>
        <v>0</v>
      </c>
      <c r="AM39" s="266">
        <f t="shared" ca="1" si="64"/>
        <v>0</v>
      </c>
      <c r="AN39" s="266">
        <f t="shared" ca="1" si="64"/>
        <v>0</v>
      </c>
      <c r="AO39" s="266">
        <f t="shared" ca="1" si="64"/>
        <v>0</v>
      </c>
      <c r="AP39" s="266">
        <f t="shared" ca="1" si="64"/>
        <v>0</v>
      </c>
      <c r="AQ39" s="266">
        <f t="shared" ca="1" si="64"/>
        <v>0</v>
      </c>
      <c r="AR39" s="266">
        <f t="shared" ca="1" si="64"/>
        <v>0</v>
      </c>
      <c r="AS39" s="266">
        <f t="shared" ca="1" si="64"/>
        <v>0</v>
      </c>
      <c r="AT39" s="266">
        <f t="shared" ca="1" si="65"/>
        <v>0</v>
      </c>
      <c r="AU39" s="266">
        <f t="shared" ca="1" si="65"/>
        <v>0</v>
      </c>
      <c r="AV39" s="266">
        <f t="shared" ca="1" si="65"/>
        <v>0</v>
      </c>
      <c r="AW39" s="266">
        <f t="shared" ca="1" si="65"/>
        <v>0</v>
      </c>
      <c r="AX39" s="266">
        <f t="shared" ca="1" si="65"/>
        <v>0</v>
      </c>
      <c r="AY39" s="266">
        <f t="shared" ca="1" si="65"/>
        <v>0</v>
      </c>
      <c r="AZ39" s="266">
        <f t="shared" ca="1" si="65"/>
        <v>0</v>
      </c>
      <c r="BA39" s="266">
        <f t="shared" ca="1" si="65"/>
        <v>0</v>
      </c>
      <c r="BB39" s="266">
        <f t="shared" ca="1" si="65"/>
        <v>0</v>
      </c>
      <c r="BC39" s="266">
        <f t="shared" ca="1" si="65"/>
        <v>0</v>
      </c>
      <c r="BD39" s="266">
        <f t="shared" ca="1" si="66"/>
        <v>0</v>
      </c>
      <c r="BE39" s="266">
        <f t="shared" ca="1" si="66"/>
        <v>0</v>
      </c>
      <c r="BF39" s="266">
        <f t="shared" ca="1" si="66"/>
        <v>0</v>
      </c>
      <c r="BG39" s="266">
        <f t="shared" ca="1" si="66"/>
        <v>0</v>
      </c>
      <c r="BH39" s="266">
        <f t="shared" ca="1" si="66"/>
        <v>0</v>
      </c>
      <c r="BI39" s="266">
        <f t="shared" ca="1" si="66"/>
        <v>0</v>
      </c>
      <c r="BJ39" s="266">
        <f t="shared" ca="1" si="66"/>
        <v>0</v>
      </c>
      <c r="BK39" s="266">
        <f t="shared" ca="1" si="66"/>
        <v>0</v>
      </c>
      <c r="BL39" s="266">
        <f t="shared" ca="1" si="66"/>
        <v>0</v>
      </c>
      <c r="BM39" s="266">
        <f t="shared" ca="1" si="66"/>
        <v>0</v>
      </c>
      <c r="BN39" s="266">
        <f t="shared" ca="1" si="67"/>
        <v>0</v>
      </c>
      <c r="BO39" s="266">
        <f t="shared" ca="1" si="67"/>
        <v>0</v>
      </c>
      <c r="BP39" s="266">
        <f t="shared" ca="1" si="67"/>
        <v>0</v>
      </c>
      <c r="BQ39" s="266">
        <f t="shared" ca="1" si="67"/>
        <v>0</v>
      </c>
      <c r="BR39" s="266">
        <f t="shared" ca="1" si="67"/>
        <v>0</v>
      </c>
      <c r="BS39" s="266">
        <f t="shared" ca="1" si="67"/>
        <v>0</v>
      </c>
      <c r="BT39" s="266">
        <f t="shared" ca="1" si="67"/>
        <v>0</v>
      </c>
      <c r="BU39" s="266">
        <f t="shared" ca="1" si="67"/>
        <v>0</v>
      </c>
      <c r="BV39" s="266">
        <f t="shared" ca="1" si="67"/>
        <v>0</v>
      </c>
      <c r="BW39" s="266">
        <f t="shared" ca="1" si="67"/>
        <v>0</v>
      </c>
      <c r="BX39" s="266">
        <f t="shared" ca="1" si="67"/>
        <v>0</v>
      </c>
      <c r="BY39" s="266">
        <f t="shared" ca="1" si="67"/>
        <v>0</v>
      </c>
      <c r="BZ39" s="266">
        <f t="shared" ca="1" si="67"/>
        <v>0</v>
      </c>
      <c r="CA39" s="266">
        <f t="shared" ca="1" si="67"/>
        <v>0</v>
      </c>
      <c r="CF39" s="264">
        <f t="shared" ca="1" si="28"/>
        <v>0</v>
      </c>
      <c r="CG39" s="264">
        <f t="shared" ca="1" si="29"/>
        <v>0</v>
      </c>
      <c r="CH39" s="265">
        <f t="shared" si="30"/>
        <v>0</v>
      </c>
      <c r="CI39" s="265">
        <f t="shared" ca="1" si="31"/>
        <v>0</v>
      </c>
      <c r="CJ39" s="265">
        <f t="shared" ca="1" si="32"/>
        <v>0</v>
      </c>
      <c r="CK39" s="268"/>
      <c r="CL39" s="266">
        <f t="shared" ca="1" si="68"/>
        <v>0</v>
      </c>
      <c r="CM39" s="266">
        <f t="shared" ca="1" si="68"/>
        <v>0</v>
      </c>
      <c r="CN39" s="266">
        <f t="shared" ca="1" si="68"/>
        <v>0</v>
      </c>
      <c r="CO39" s="266">
        <f t="shared" ca="1" si="68"/>
        <v>0</v>
      </c>
      <c r="CP39" s="266">
        <f t="shared" ca="1" si="68"/>
        <v>0</v>
      </c>
      <c r="CQ39" s="266">
        <f t="shared" ca="1" si="68"/>
        <v>0</v>
      </c>
      <c r="CR39" s="266">
        <f t="shared" ca="1" si="68"/>
        <v>0</v>
      </c>
      <c r="CS39" s="266">
        <f t="shared" ca="1" si="68"/>
        <v>0</v>
      </c>
      <c r="CT39" s="266">
        <f t="shared" ca="1" si="68"/>
        <v>0</v>
      </c>
      <c r="CU39" s="266">
        <f t="shared" ca="1" si="68"/>
        <v>0</v>
      </c>
      <c r="CV39" s="266">
        <f t="shared" ca="1" si="69"/>
        <v>0</v>
      </c>
      <c r="CW39" s="266">
        <f t="shared" ca="1" si="69"/>
        <v>0</v>
      </c>
      <c r="CX39" s="266">
        <f t="shared" ca="1" si="69"/>
        <v>0</v>
      </c>
      <c r="CY39" s="266">
        <f t="shared" ca="1" si="69"/>
        <v>0</v>
      </c>
      <c r="CZ39" s="266">
        <f t="shared" ca="1" si="69"/>
        <v>0</v>
      </c>
      <c r="DA39" s="266">
        <f t="shared" ca="1" si="69"/>
        <v>0</v>
      </c>
      <c r="DB39" s="266">
        <f t="shared" ca="1" si="69"/>
        <v>0</v>
      </c>
      <c r="DC39" s="266">
        <f t="shared" ca="1" si="69"/>
        <v>0</v>
      </c>
      <c r="DD39" s="266">
        <f t="shared" ca="1" si="69"/>
        <v>0</v>
      </c>
      <c r="DE39" s="266">
        <f t="shared" ca="1" si="69"/>
        <v>0</v>
      </c>
      <c r="DF39" s="266">
        <f t="shared" ca="1" si="70"/>
        <v>0</v>
      </c>
      <c r="DG39" s="266">
        <f t="shared" ca="1" si="70"/>
        <v>0</v>
      </c>
      <c r="DH39" s="266">
        <f t="shared" ca="1" si="70"/>
        <v>0</v>
      </c>
      <c r="DI39" s="266">
        <f t="shared" ca="1" si="70"/>
        <v>0</v>
      </c>
      <c r="DJ39" s="266">
        <f t="shared" ca="1" si="70"/>
        <v>0</v>
      </c>
      <c r="DK39" s="266">
        <f t="shared" ca="1" si="70"/>
        <v>0</v>
      </c>
      <c r="DL39" s="266">
        <f t="shared" ca="1" si="70"/>
        <v>0</v>
      </c>
      <c r="DM39" s="266">
        <f t="shared" ca="1" si="70"/>
        <v>0</v>
      </c>
      <c r="DN39" s="266">
        <f t="shared" ca="1" si="70"/>
        <v>0</v>
      </c>
      <c r="DO39" s="266">
        <f t="shared" ca="1" si="70"/>
        <v>0</v>
      </c>
      <c r="DP39" s="266">
        <f t="shared" ca="1" si="71"/>
        <v>0</v>
      </c>
      <c r="DQ39" s="266">
        <f t="shared" ca="1" si="71"/>
        <v>0</v>
      </c>
      <c r="DR39" s="266">
        <f t="shared" ca="1" si="71"/>
        <v>0</v>
      </c>
      <c r="DS39" s="266">
        <f t="shared" ca="1" si="71"/>
        <v>0</v>
      </c>
      <c r="DT39" s="266">
        <f t="shared" ca="1" si="71"/>
        <v>0</v>
      </c>
      <c r="DU39" s="266">
        <f t="shared" ca="1" si="71"/>
        <v>0</v>
      </c>
      <c r="DV39" s="266">
        <f t="shared" ca="1" si="71"/>
        <v>0</v>
      </c>
      <c r="DW39" s="266">
        <f t="shared" ca="1" si="71"/>
        <v>0</v>
      </c>
      <c r="DX39" s="266">
        <f t="shared" ca="1" si="71"/>
        <v>0</v>
      </c>
      <c r="DY39" s="266">
        <f t="shared" ca="1" si="71"/>
        <v>0</v>
      </c>
      <c r="DZ39" s="266">
        <f t="shared" ca="1" si="72"/>
        <v>0</v>
      </c>
      <c r="EA39" s="266">
        <f t="shared" ca="1" si="72"/>
        <v>0</v>
      </c>
      <c r="EB39" s="266">
        <f t="shared" ca="1" si="72"/>
        <v>0</v>
      </c>
      <c r="EC39" s="266">
        <f t="shared" ca="1" si="72"/>
        <v>0</v>
      </c>
      <c r="ED39" s="266">
        <f t="shared" ca="1" si="72"/>
        <v>0</v>
      </c>
      <c r="EE39" s="266">
        <f t="shared" ca="1" si="72"/>
        <v>0</v>
      </c>
      <c r="EF39" s="266">
        <f t="shared" ca="1" si="72"/>
        <v>0</v>
      </c>
      <c r="EG39" s="266">
        <f t="shared" ca="1" si="72"/>
        <v>0</v>
      </c>
      <c r="EH39" s="266">
        <f t="shared" ca="1" si="72"/>
        <v>0</v>
      </c>
      <c r="EI39" s="266">
        <f t="shared" ca="1" si="72"/>
        <v>0</v>
      </c>
      <c r="EJ39" s="266">
        <f t="shared" ca="1" si="72"/>
        <v>0</v>
      </c>
      <c r="EK39" s="266">
        <f t="shared" ca="1" si="72"/>
        <v>0</v>
      </c>
      <c r="EL39" s="266">
        <f t="shared" ca="1" si="72"/>
        <v>0</v>
      </c>
      <c r="EM39" s="266">
        <f t="shared" ca="1" si="72"/>
        <v>0</v>
      </c>
      <c r="EO39" s="484">
        <f t="shared" si="42"/>
        <v>1</v>
      </c>
      <c r="EP39" s="64">
        <f t="shared" si="38"/>
        <v>1</v>
      </c>
    </row>
    <row r="40" spans="1:146">
      <c r="A40" s="65">
        <v>33</v>
      </c>
      <c r="B40" s="354"/>
      <c r="C40" s="336"/>
      <c r="D40" s="337"/>
      <c r="E40" s="337"/>
      <c r="F40" s="338"/>
      <c r="G40" s="339" t="s">
        <v>320</v>
      </c>
      <c r="H40" s="336"/>
      <c r="I40" s="346"/>
      <c r="J40" s="346"/>
      <c r="K40" s="345"/>
      <c r="L40" s="508"/>
      <c r="M40" s="393">
        <f t="shared" ref="M40:M71" si="73">H40+I40+J40</f>
        <v>0</v>
      </c>
      <c r="N40" s="453" t="str">
        <f t="shared" si="39"/>
        <v/>
      </c>
      <c r="O40" s="439"/>
      <c r="P40" s="439"/>
      <c r="Q40" s="439"/>
      <c r="R40" s="439"/>
      <c r="S40" s="446"/>
      <c r="T40" s="264">
        <f t="shared" ref="T40:T71" ca="1" si="74">IF(CELL("contenu",E40)&gt;0,IF(dotationanneepleine=1,DATE(YEAR(E40)+1,1,1),E40),0)</f>
        <v>0</v>
      </c>
      <c r="U40" s="264">
        <f t="shared" ref="U40:U71" ca="1" si="75">IF(CELL("contenu",F40)&gt;0,DATE(YEAR(E40)+F40,MONTH(E40),DAY(E40)-1),0)</f>
        <v>0</v>
      </c>
      <c r="V40" s="265">
        <f t="shared" ref="V40:V71" si="76">IF(F40&gt;0,ROUNDUP(C40/F40,2),0)</f>
        <v>0</v>
      </c>
      <c r="W40" s="265">
        <f t="shared" ref="W40:W71" ca="1" si="77">IF(prorata=360,((12-MONTH(T40))*30)+(31-DAY(T40)),MIN(DATE(YEAR(T40),12,31)-T40+1,365))*V40/prorata</f>
        <v>0</v>
      </c>
      <c r="X40" s="265">
        <f t="shared" ref="X40:X71" ca="1" si="78">IF(dotationanneepleine=1,V40,IF((V40-W40)&lt;0.001,0,V40-W40))</f>
        <v>0</v>
      </c>
      <c r="Y40" s="268">
        <f t="shared" ref="Y40:Y71" si="79">YEAR(D40)</f>
        <v>1900</v>
      </c>
      <c r="Z40" s="266">
        <f t="shared" ca="1" si="63"/>
        <v>0</v>
      </c>
      <c r="AA40" s="266">
        <f t="shared" ca="1" si="63"/>
        <v>0</v>
      </c>
      <c r="AB40" s="266">
        <f t="shared" ca="1" si="63"/>
        <v>0</v>
      </c>
      <c r="AC40" s="266">
        <f t="shared" ca="1" si="63"/>
        <v>0</v>
      </c>
      <c r="AD40" s="266">
        <f t="shared" ca="1" si="63"/>
        <v>0</v>
      </c>
      <c r="AE40" s="266">
        <f t="shared" ca="1" si="63"/>
        <v>0</v>
      </c>
      <c r="AF40" s="266">
        <f t="shared" ca="1" si="63"/>
        <v>0</v>
      </c>
      <c r="AG40" s="266">
        <f t="shared" ca="1" si="63"/>
        <v>0</v>
      </c>
      <c r="AH40" s="266">
        <f t="shared" ca="1" si="63"/>
        <v>0</v>
      </c>
      <c r="AI40" s="266">
        <f t="shared" ca="1" si="63"/>
        <v>0</v>
      </c>
      <c r="AJ40" s="266">
        <f t="shared" ca="1" si="64"/>
        <v>0</v>
      </c>
      <c r="AK40" s="266">
        <f t="shared" ca="1" si="64"/>
        <v>0</v>
      </c>
      <c r="AL40" s="266">
        <f t="shared" ca="1" si="64"/>
        <v>0</v>
      </c>
      <c r="AM40" s="266">
        <f t="shared" ca="1" si="64"/>
        <v>0</v>
      </c>
      <c r="AN40" s="266">
        <f t="shared" ca="1" si="64"/>
        <v>0</v>
      </c>
      <c r="AO40" s="266">
        <f t="shared" ca="1" si="64"/>
        <v>0</v>
      </c>
      <c r="AP40" s="266">
        <f t="shared" ca="1" si="64"/>
        <v>0</v>
      </c>
      <c r="AQ40" s="266">
        <f t="shared" ca="1" si="64"/>
        <v>0</v>
      </c>
      <c r="AR40" s="266">
        <f t="shared" ca="1" si="64"/>
        <v>0</v>
      </c>
      <c r="AS40" s="266">
        <f t="shared" ca="1" si="64"/>
        <v>0</v>
      </c>
      <c r="AT40" s="266">
        <f t="shared" ca="1" si="65"/>
        <v>0</v>
      </c>
      <c r="AU40" s="266">
        <f t="shared" ca="1" si="65"/>
        <v>0</v>
      </c>
      <c r="AV40" s="266">
        <f t="shared" ca="1" si="65"/>
        <v>0</v>
      </c>
      <c r="AW40" s="266">
        <f t="shared" ca="1" si="65"/>
        <v>0</v>
      </c>
      <c r="AX40" s="266">
        <f t="shared" ca="1" si="65"/>
        <v>0</v>
      </c>
      <c r="AY40" s="266">
        <f t="shared" ca="1" si="65"/>
        <v>0</v>
      </c>
      <c r="AZ40" s="266">
        <f t="shared" ca="1" si="65"/>
        <v>0</v>
      </c>
      <c r="BA40" s="266">
        <f t="shared" ca="1" si="65"/>
        <v>0</v>
      </c>
      <c r="BB40" s="266">
        <f t="shared" ca="1" si="65"/>
        <v>0</v>
      </c>
      <c r="BC40" s="266">
        <f t="shared" ca="1" si="65"/>
        <v>0</v>
      </c>
      <c r="BD40" s="266">
        <f t="shared" ca="1" si="66"/>
        <v>0</v>
      </c>
      <c r="BE40" s="266">
        <f t="shared" ca="1" si="66"/>
        <v>0</v>
      </c>
      <c r="BF40" s="266">
        <f t="shared" ca="1" si="66"/>
        <v>0</v>
      </c>
      <c r="BG40" s="266">
        <f t="shared" ca="1" si="66"/>
        <v>0</v>
      </c>
      <c r="BH40" s="266">
        <f t="shared" ca="1" si="66"/>
        <v>0</v>
      </c>
      <c r="BI40" s="266">
        <f t="shared" ca="1" si="66"/>
        <v>0</v>
      </c>
      <c r="BJ40" s="266">
        <f t="shared" ca="1" si="66"/>
        <v>0</v>
      </c>
      <c r="BK40" s="266">
        <f t="shared" ca="1" si="66"/>
        <v>0</v>
      </c>
      <c r="BL40" s="266">
        <f t="shared" ca="1" si="66"/>
        <v>0</v>
      </c>
      <c r="BM40" s="266">
        <f t="shared" ca="1" si="66"/>
        <v>0</v>
      </c>
      <c r="BN40" s="266">
        <f t="shared" ca="1" si="67"/>
        <v>0</v>
      </c>
      <c r="BO40" s="266">
        <f t="shared" ca="1" si="67"/>
        <v>0</v>
      </c>
      <c r="BP40" s="266">
        <f t="shared" ca="1" si="67"/>
        <v>0</v>
      </c>
      <c r="BQ40" s="266">
        <f t="shared" ca="1" si="67"/>
        <v>0</v>
      </c>
      <c r="BR40" s="266">
        <f t="shared" ca="1" si="67"/>
        <v>0</v>
      </c>
      <c r="BS40" s="266">
        <f t="shared" ca="1" si="67"/>
        <v>0</v>
      </c>
      <c r="BT40" s="266">
        <f t="shared" ca="1" si="67"/>
        <v>0</v>
      </c>
      <c r="BU40" s="266">
        <f t="shared" ca="1" si="67"/>
        <v>0</v>
      </c>
      <c r="BV40" s="266">
        <f t="shared" ca="1" si="67"/>
        <v>0</v>
      </c>
      <c r="BW40" s="266">
        <f t="shared" ca="1" si="67"/>
        <v>0</v>
      </c>
      <c r="BX40" s="266">
        <f t="shared" ca="1" si="67"/>
        <v>0</v>
      </c>
      <c r="BY40" s="266">
        <f t="shared" ca="1" si="67"/>
        <v>0</v>
      </c>
      <c r="BZ40" s="266">
        <f t="shared" ca="1" si="67"/>
        <v>0</v>
      </c>
      <c r="CA40" s="266">
        <f t="shared" ca="1" si="67"/>
        <v>0</v>
      </c>
      <c r="CF40" s="264">
        <f t="shared" ref="CF40:CF71" ca="1" si="80">IF(CELL("contenu",E40)&gt;0,IF(dotationanneepleine=1,DATE(YEAR(E40)+1,1,1),E40),0)</f>
        <v>0</v>
      </c>
      <c r="CG40" s="264">
        <f t="shared" ref="CG40:CG71" ca="1" si="81">IF(CELL("contenu",F40)&gt;0,DATE(YEAR(E40)+BM40,MONTH(E40),DAY(E40)-1),0)</f>
        <v>0</v>
      </c>
      <c r="CH40" s="265">
        <f t="shared" ref="CH40:CH71" si="82">IF(F40&gt;0,ROUNDUP(I40/F40,2),0)</f>
        <v>0</v>
      </c>
      <c r="CI40" s="265">
        <f t="shared" ref="CI40:CI71" ca="1" si="83">IF(prorata=360,((12-MONTH(T40))*30)+(31-DAY(T40)),MIN(DATE(YEAR(T40),12,31)-T40+1,365))*CH40/prorata</f>
        <v>0</v>
      </c>
      <c r="CJ40" s="265">
        <f t="shared" ref="CJ40:CJ71" ca="1" si="84">IF(dotationanneepleine=1,CH40,IF((CH40-CI40)&lt;0.001,0,CH40-CI40))</f>
        <v>0</v>
      </c>
      <c r="CK40" s="268"/>
      <c r="CL40" s="266">
        <f t="shared" ca="1" si="68"/>
        <v>0</v>
      </c>
      <c r="CM40" s="266">
        <f t="shared" ca="1" si="68"/>
        <v>0</v>
      </c>
      <c r="CN40" s="266">
        <f t="shared" ca="1" si="68"/>
        <v>0</v>
      </c>
      <c r="CO40" s="266">
        <f t="shared" ca="1" si="68"/>
        <v>0</v>
      </c>
      <c r="CP40" s="266">
        <f t="shared" ca="1" si="68"/>
        <v>0</v>
      </c>
      <c r="CQ40" s="266">
        <f t="shared" ca="1" si="68"/>
        <v>0</v>
      </c>
      <c r="CR40" s="266">
        <f t="shared" ca="1" si="68"/>
        <v>0</v>
      </c>
      <c r="CS40" s="266">
        <f t="shared" ca="1" si="68"/>
        <v>0</v>
      </c>
      <c r="CT40" s="266">
        <f t="shared" ca="1" si="68"/>
        <v>0</v>
      </c>
      <c r="CU40" s="266">
        <f t="shared" ca="1" si="68"/>
        <v>0</v>
      </c>
      <c r="CV40" s="266">
        <f t="shared" ca="1" si="69"/>
        <v>0</v>
      </c>
      <c r="CW40" s="266">
        <f t="shared" ca="1" si="69"/>
        <v>0</v>
      </c>
      <c r="CX40" s="266">
        <f t="shared" ca="1" si="69"/>
        <v>0</v>
      </c>
      <c r="CY40" s="266">
        <f t="shared" ca="1" si="69"/>
        <v>0</v>
      </c>
      <c r="CZ40" s="266">
        <f t="shared" ca="1" si="69"/>
        <v>0</v>
      </c>
      <c r="DA40" s="266">
        <f t="shared" ca="1" si="69"/>
        <v>0</v>
      </c>
      <c r="DB40" s="266">
        <f t="shared" ca="1" si="69"/>
        <v>0</v>
      </c>
      <c r="DC40" s="266">
        <f t="shared" ca="1" si="69"/>
        <v>0</v>
      </c>
      <c r="DD40" s="266">
        <f t="shared" ca="1" si="69"/>
        <v>0</v>
      </c>
      <c r="DE40" s="266">
        <f t="shared" ca="1" si="69"/>
        <v>0</v>
      </c>
      <c r="DF40" s="266">
        <f t="shared" ca="1" si="70"/>
        <v>0</v>
      </c>
      <c r="DG40" s="266">
        <f t="shared" ca="1" si="70"/>
        <v>0</v>
      </c>
      <c r="DH40" s="266">
        <f t="shared" ca="1" si="70"/>
        <v>0</v>
      </c>
      <c r="DI40" s="266">
        <f t="shared" ca="1" si="70"/>
        <v>0</v>
      </c>
      <c r="DJ40" s="266">
        <f t="shared" ca="1" si="70"/>
        <v>0</v>
      </c>
      <c r="DK40" s="266">
        <f t="shared" ca="1" si="70"/>
        <v>0</v>
      </c>
      <c r="DL40" s="266">
        <f t="shared" ca="1" si="70"/>
        <v>0</v>
      </c>
      <c r="DM40" s="266">
        <f t="shared" ca="1" si="70"/>
        <v>0</v>
      </c>
      <c r="DN40" s="266">
        <f t="shared" ca="1" si="70"/>
        <v>0</v>
      </c>
      <c r="DO40" s="266">
        <f t="shared" ca="1" si="70"/>
        <v>0</v>
      </c>
      <c r="DP40" s="266">
        <f t="shared" ca="1" si="71"/>
        <v>0</v>
      </c>
      <c r="DQ40" s="266">
        <f t="shared" ca="1" si="71"/>
        <v>0</v>
      </c>
      <c r="DR40" s="266">
        <f t="shared" ca="1" si="71"/>
        <v>0</v>
      </c>
      <c r="DS40" s="266">
        <f t="shared" ca="1" si="71"/>
        <v>0</v>
      </c>
      <c r="DT40" s="266">
        <f t="shared" ca="1" si="71"/>
        <v>0</v>
      </c>
      <c r="DU40" s="266">
        <f t="shared" ca="1" si="71"/>
        <v>0</v>
      </c>
      <c r="DV40" s="266">
        <f t="shared" ca="1" si="71"/>
        <v>0</v>
      </c>
      <c r="DW40" s="266">
        <f t="shared" ca="1" si="71"/>
        <v>0</v>
      </c>
      <c r="DX40" s="266">
        <f t="shared" ca="1" si="71"/>
        <v>0</v>
      </c>
      <c r="DY40" s="266">
        <f t="shared" ca="1" si="71"/>
        <v>0</v>
      </c>
      <c r="DZ40" s="266">
        <f t="shared" ca="1" si="72"/>
        <v>0</v>
      </c>
      <c r="EA40" s="266">
        <f t="shared" ca="1" si="72"/>
        <v>0</v>
      </c>
      <c r="EB40" s="266">
        <f t="shared" ca="1" si="72"/>
        <v>0</v>
      </c>
      <c r="EC40" s="266">
        <f t="shared" ca="1" si="72"/>
        <v>0</v>
      </c>
      <c r="ED40" s="266">
        <f t="shared" ca="1" si="72"/>
        <v>0</v>
      </c>
      <c r="EE40" s="266">
        <f t="shared" ca="1" si="72"/>
        <v>0</v>
      </c>
      <c r="EF40" s="266">
        <f t="shared" ca="1" si="72"/>
        <v>0</v>
      </c>
      <c r="EG40" s="266">
        <f t="shared" ca="1" si="72"/>
        <v>0</v>
      </c>
      <c r="EH40" s="266">
        <f t="shared" ca="1" si="72"/>
        <v>0</v>
      </c>
      <c r="EI40" s="266">
        <f t="shared" ca="1" si="72"/>
        <v>0</v>
      </c>
      <c r="EJ40" s="266">
        <f t="shared" ca="1" si="72"/>
        <v>0</v>
      </c>
      <c r="EK40" s="266">
        <f t="shared" ca="1" si="72"/>
        <v>0</v>
      </c>
      <c r="EL40" s="266">
        <f t="shared" ca="1" si="72"/>
        <v>0</v>
      </c>
      <c r="EM40" s="266">
        <f t="shared" ca="1" si="72"/>
        <v>0</v>
      </c>
      <c r="EO40" s="484">
        <f t="shared" si="42"/>
        <v>1</v>
      </c>
      <c r="EP40" s="64">
        <f t="shared" ref="EP40:EP71" si="85">IF(EO40=1,IF(F40-K40&gt;=0,TRUE,FALSE),TRUE)*1</f>
        <v>1</v>
      </c>
    </row>
    <row r="41" spans="1:146">
      <c r="A41" s="65">
        <v>34</v>
      </c>
      <c r="B41" s="354"/>
      <c r="C41" s="336"/>
      <c r="D41" s="337"/>
      <c r="E41" s="337"/>
      <c r="F41" s="338"/>
      <c r="G41" s="339" t="s">
        <v>320</v>
      </c>
      <c r="H41" s="336"/>
      <c r="I41" s="346"/>
      <c r="J41" s="346"/>
      <c r="K41" s="345"/>
      <c r="L41" s="508"/>
      <c r="M41" s="393">
        <f t="shared" si="73"/>
        <v>0</v>
      </c>
      <c r="N41" s="453" t="str">
        <f t="shared" si="39"/>
        <v/>
      </c>
      <c r="O41" s="439"/>
      <c r="P41" s="439"/>
      <c r="Q41" s="439"/>
      <c r="R41" s="439"/>
      <c r="S41" s="446"/>
      <c r="T41" s="264">
        <f t="shared" ca="1" si="74"/>
        <v>0</v>
      </c>
      <c r="U41" s="264">
        <f t="shared" ca="1" si="75"/>
        <v>0</v>
      </c>
      <c r="V41" s="265">
        <f t="shared" si="76"/>
        <v>0</v>
      </c>
      <c r="W41" s="265">
        <f t="shared" ca="1" si="77"/>
        <v>0</v>
      </c>
      <c r="X41" s="265">
        <f t="shared" ca="1" si="78"/>
        <v>0</v>
      </c>
      <c r="Y41" s="268">
        <f t="shared" si="79"/>
        <v>1900</v>
      </c>
      <c r="Z41" s="266">
        <f t="shared" ca="1" si="63"/>
        <v>0</v>
      </c>
      <c r="AA41" s="266">
        <f t="shared" ca="1" si="63"/>
        <v>0</v>
      </c>
      <c r="AB41" s="266">
        <f t="shared" ca="1" si="63"/>
        <v>0</v>
      </c>
      <c r="AC41" s="266">
        <f t="shared" ca="1" si="63"/>
        <v>0</v>
      </c>
      <c r="AD41" s="266">
        <f t="shared" ca="1" si="63"/>
        <v>0</v>
      </c>
      <c r="AE41" s="266">
        <f t="shared" ca="1" si="63"/>
        <v>0</v>
      </c>
      <c r="AF41" s="266">
        <f t="shared" ca="1" si="63"/>
        <v>0</v>
      </c>
      <c r="AG41" s="266">
        <f t="shared" ca="1" si="63"/>
        <v>0</v>
      </c>
      <c r="AH41" s="266">
        <f t="shared" ca="1" si="63"/>
        <v>0</v>
      </c>
      <c r="AI41" s="266">
        <f t="shared" ca="1" si="63"/>
        <v>0</v>
      </c>
      <c r="AJ41" s="266">
        <f t="shared" ca="1" si="64"/>
        <v>0</v>
      </c>
      <c r="AK41" s="266">
        <f t="shared" ca="1" si="64"/>
        <v>0</v>
      </c>
      <c r="AL41" s="266">
        <f t="shared" ca="1" si="64"/>
        <v>0</v>
      </c>
      <c r="AM41" s="266">
        <f t="shared" ca="1" si="64"/>
        <v>0</v>
      </c>
      <c r="AN41" s="266">
        <f t="shared" ca="1" si="64"/>
        <v>0</v>
      </c>
      <c r="AO41" s="266">
        <f t="shared" ca="1" si="64"/>
        <v>0</v>
      </c>
      <c r="AP41" s="266">
        <f t="shared" ca="1" si="64"/>
        <v>0</v>
      </c>
      <c r="AQ41" s="266">
        <f t="shared" ca="1" si="64"/>
        <v>0</v>
      </c>
      <c r="AR41" s="266">
        <f t="shared" ca="1" si="64"/>
        <v>0</v>
      </c>
      <c r="AS41" s="266">
        <f t="shared" ca="1" si="64"/>
        <v>0</v>
      </c>
      <c r="AT41" s="266">
        <f t="shared" ca="1" si="65"/>
        <v>0</v>
      </c>
      <c r="AU41" s="266">
        <f t="shared" ca="1" si="65"/>
        <v>0</v>
      </c>
      <c r="AV41" s="266">
        <f t="shared" ca="1" si="65"/>
        <v>0</v>
      </c>
      <c r="AW41" s="266">
        <f t="shared" ca="1" si="65"/>
        <v>0</v>
      </c>
      <c r="AX41" s="266">
        <f t="shared" ca="1" si="65"/>
        <v>0</v>
      </c>
      <c r="AY41" s="266">
        <f t="shared" ca="1" si="65"/>
        <v>0</v>
      </c>
      <c r="AZ41" s="266">
        <f t="shared" ca="1" si="65"/>
        <v>0</v>
      </c>
      <c r="BA41" s="266">
        <f t="shared" ca="1" si="65"/>
        <v>0</v>
      </c>
      <c r="BB41" s="266">
        <f t="shared" ca="1" si="65"/>
        <v>0</v>
      </c>
      <c r="BC41" s="266">
        <f t="shared" ca="1" si="65"/>
        <v>0</v>
      </c>
      <c r="BD41" s="266">
        <f t="shared" ca="1" si="66"/>
        <v>0</v>
      </c>
      <c r="BE41" s="266">
        <f t="shared" ca="1" si="66"/>
        <v>0</v>
      </c>
      <c r="BF41" s="266">
        <f t="shared" ca="1" si="66"/>
        <v>0</v>
      </c>
      <c r="BG41" s="266">
        <f t="shared" ca="1" si="66"/>
        <v>0</v>
      </c>
      <c r="BH41" s="266">
        <f t="shared" ca="1" si="66"/>
        <v>0</v>
      </c>
      <c r="BI41" s="266">
        <f t="shared" ca="1" si="66"/>
        <v>0</v>
      </c>
      <c r="BJ41" s="266">
        <f t="shared" ca="1" si="66"/>
        <v>0</v>
      </c>
      <c r="BK41" s="266">
        <f t="shared" ca="1" si="66"/>
        <v>0</v>
      </c>
      <c r="BL41" s="266">
        <f t="shared" ca="1" si="66"/>
        <v>0</v>
      </c>
      <c r="BM41" s="266">
        <f t="shared" ca="1" si="66"/>
        <v>0</v>
      </c>
      <c r="BN41" s="266">
        <f t="shared" ca="1" si="67"/>
        <v>0</v>
      </c>
      <c r="BO41" s="266">
        <f t="shared" ca="1" si="67"/>
        <v>0</v>
      </c>
      <c r="BP41" s="266">
        <f t="shared" ca="1" si="67"/>
        <v>0</v>
      </c>
      <c r="BQ41" s="266">
        <f t="shared" ca="1" si="67"/>
        <v>0</v>
      </c>
      <c r="BR41" s="266">
        <f t="shared" ca="1" si="67"/>
        <v>0</v>
      </c>
      <c r="BS41" s="266">
        <f t="shared" ca="1" si="67"/>
        <v>0</v>
      </c>
      <c r="BT41" s="266">
        <f t="shared" ca="1" si="67"/>
        <v>0</v>
      </c>
      <c r="BU41" s="266">
        <f t="shared" ca="1" si="67"/>
        <v>0</v>
      </c>
      <c r="BV41" s="266">
        <f t="shared" ca="1" si="67"/>
        <v>0</v>
      </c>
      <c r="BW41" s="266">
        <f t="shared" ca="1" si="67"/>
        <v>0</v>
      </c>
      <c r="BX41" s="266">
        <f t="shared" ca="1" si="67"/>
        <v>0</v>
      </c>
      <c r="BY41" s="266">
        <f t="shared" ca="1" si="67"/>
        <v>0</v>
      </c>
      <c r="BZ41" s="266">
        <f t="shared" ca="1" si="67"/>
        <v>0</v>
      </c>
      <c r="CA41" s="266">
        <f t="shared" ca="1" si="67"/>
        <v>0</v>
      </c>
      <c r="CF41" s="264">
        <f t="shared" ca="1" si="80"/>
        <v>0</v>
      </c>
      <c r="CG41" s="264">
        <f t="shared" ca="1" si="81"/>
        <v>0</v>
      </c>
      <c r="CH41" s="265">
        <f t="shared" si="82"/>
        <v>0</v>
      </c>
      <c r="CI41" s="265">
        <f t="shared" ca="1" si="83"/>
        <v>0</v>
      </c>
      <c r="CJ41" s="265">
        <f t="shared" ca="1" si="84"/>
        <v>0</v>
      </c>
      <c r="CK41" s="268"/>
      <c r="CL41" s="266">
        <f t="shared" ca="1" si="68"/>
        <v>0</v>
      </c>
      <c r="CM41" s="266">
        <f t="shared" ca="1" si="68"/>
        <v>0</v>
      </c>
      <c r="CN41" s="266">
        <f t="shared" ca="1" si="68"/>
        <v>0</v>
      </c>
      <c r="CO41" s="266">
        <f t="shared" ca="1" si="68"/>
        <v>0</v>
      </c>
      <c r="CP41" s="266">
        <f t="shared" ca="1" si="68"/>
        <v>0</v>
      </c>
      <c r="CQ41" s="266">
        <f t="shared" ca="1" si="68"/>
        <v>0</v>
      </c>
      <c r="CR41" s="266">
        <f t="shared" ca="1" si="68"/>
        <v>0</v>
      </c>
      <c r="CS41" s="266">
        <f t="shared" ca="1" si="68"/>
        <v>0</v>
      </c>
      <c r="CT41" s="266">
        <f t="shared" ca="1" si="68"/>
        <v>0</v>
      </c>
      <c r="CU41" s="266">
        <f t="shared" ca="1" si="68"/>
        <v>0</v>
      </c>
      <c r="CV41" s="266">
        <f t="shared" ca="1" si="69"/>
        <v>0</v>
      </c>
      <c r="CW41" s="266">
        <f t="shared" ca="1" si="69"/>
        <v>0</v>
      </c>
      <c r="CX41" s="266">
        <f t="shared" ca="1" si="69"/>
        <v>0</v>
      </c>
      <c r="CY41" s="266">
        <f t="shared" ca="1" si="69"/>
        <v>0</v>
      </c>
      <c r="CZ41" s="266">
        <f t="shared" ca="1" si="69"/>
        <v>0</v>
      </c>
      <c r="DA41" s="266">
        <f t="shared" ca="1" si="69"/>
        <v>0</v>
      </c>
      <c r="DB41" s="266">
        <f t="shared" ca="1" si="69"/>
        <v>0</v>
      </c>
      <c r="DC41" s="266">
        <f t="shared" ca="1" si="69"/>
        <v>0</v>
      </c>
      <c r="DD41" s="266">
        <f t="shared" ca="1" si="69"/>
        <v>0</v>
      </c>
      <c r="DE41" s="266">
        <f t="shared" ca="1" si="69"/>
        <v>0</v>
      </c>
      <c r="DF41" s="266">
        <f t="shared" ca="1" si="70"/>
        <v>0</v>
      </c>
      <c r="DG41" s="266">
        <f t="shared" ca="1" si="70"/>
        <v>0</v>
      </c>
      <c r="DH41" s="266">
        <f t="shared" ca="1" si="70"/>
        <v>0</v>
      </c>
      <c r="DI41" s="266">
        <f t="shared" ca="1" si="70"/>
        <v>0</v>
      </c>
      <c r="DJ41" s="266">
        <f t="shared" ca="1" si="70"/>
        <v>0</v>
      </c>
      <c r="DK41" s="266">
        <f t="shared" ca="1" si="70"/>
        <v>0</v>
      </c>
      <c r="DL41" s="266">
        <f t="shared" ca="1" si="70"/>
        <v>0</v>
      </c>
      <c r="DM41" s="266">
        <f t="shared" ca="1" si="70"/>
        <v>0</v>
      </c>
      <c r="DN41" s="266">
        <f t="shared" ca="1" si="70"/>
        <v>0</v>
      </c>
      <c r="DO41" s="266">
        <f t="shared" ca="1" si="70"/>
        <v>0</v>
      </c>
      <c r="DP41" s="266">
        <f t="shared" ca="1" si="71"/>
        <v>0</v>
      </c>
      <c r="DQ41" s="266">
        <f t="shared" ca="1" si="71"/>
        <v>0</v>
      </c>
      <c r="DR41" s="266">
        <f t="shared" ca="1" si="71"/>
        <v>0</v>
      </c>
      <c r="DS41" s="266">
        <f t="shared" ca="1" si="71"/>
        <v>0</v>
      </c>
      <c r="DT41" s="266">
        <f t="shared" ca="1" si="71"/>
        <v>0</v>
      </c>
      <c r="DU41" s="266">
        <f t="shared" ca="1" si="71"/>
        <v>0</v>
      </c>
      <c r="DV41" s="266">
        <f t="shared" ca="1" si="71"/>
        <v>0</v>
      </c>
      <c r="DW41" s="266">
        <f t="shared" ca="1" si="71"/>
        <v>0</v>
      </c>
      <c r="DX41" s="266">
        <f t="shared" ca="1" si="71"/>
        <v>0</v>
      </c>
      <c r="DY41" s="266">
        <f t="shared" ca="1" si="71"/>
        <v>0</v>
      </c>
      <c r="DZ41" s="266">
        <f t="shared" ca="1" si="72"/>
        <v>0</v>
      </c>
      <c r="EA41" s="266">
        <f t="shared" ca="1" si="72"/>
        <v>0</v>
      </c>
      <c r="EB41" s="266">
        <f t="shared" ca="1" si="72"/>
        <v>0</v>
      </c>
      <c r="EC41" s="266">
        <f t="shared" ca="1" si="72"/>
        <v>0</v>
      </c>
      <c r="ED41" s="266">
        <f t="shared" ca="1" si="72"/>
        <v>0</v>
      </c>
      <c r="EE41" s="266">
        <f t="shared" ca="1" si="72"/>
        <v>0</v>
      </c>
      <c r="EF41" s="266">
        <f t="shared" ca="1" si="72"/>
        <v>0</v>
      </c>
      <c r="EG41" s="266">
        <f t="shared" ca="1" si="72"/>
        <v>0</v>
      </c>
      <c r="EH41" s="266">
        <f t="shared" ca="1" si="72"/>
        <v>0</v>
      </c>
      <c r="EI41" s="266">
        <f t="shared" ca="1" si="72"/>
        <v>0</v>
      </c>
      <c r="EJ41" s="266">
        <f t="shared" ca="1" si="72"/>
        <v>0</v>
      </c>
      <c r="EK41" s="266">
        <f t="shared" ca="1" si="72"/>
        <v>0</v>
      </c>
      <c r="EL41" s="266">
        <f t="shared" ca="1" si="72"/>
        <v>0</v>
      </c>
      <c r="EM41" s="266">
        <f t="shared" ca="1" si="72"/>
        <v>0</v>
      </c>
      <c r="EO41" s="484">
        <f t="shared" si="42"/>
        <v>1</v>
      </c>
      <c r="EP41" s="64">
        <f t="shared" si="85"/>
        <v>1</v>
      </c>
    </row>
    <row r="42" spans="1:146">
      <c r="A42" s="65">
        <v>35</v>
      </c>
      <c r="B42" s="354"/>
      <c r="C42" s="336"/>
      <c r="D42" s="337"/>
      <c r="E42" s="337"/>
      <c r="F42" s="338"/>
      <c r="G42" s="339" t="s">
        <v>320</v>
      </c>
      <c r="H42" s="336"/>
      <c r="I42" s="346"/>
      <c r="J42" s="346"/>
      <c r="K42" s="345"/>
      <c r="L42" s="508"/>
      <c r="M42" s="393">
        <f t="shared" si="73"/>
        <v>0</v>
      </c>
      <c r="N42" s="453" t="str">
        <f t="shared" si="39"/>
        <v/>
      </c>
      <c r="O42" s="439"/>
      <c r="P42" s="439"/>
      <c r="Q42" s="439"/>
      <c r="R42" s="439"/>
      <c r="S42" s="446"/>
      <c r="T42" s="264">
        <f t="shared" ca="1" si="74"/>
        <v>0</v>
      </c>
      <c r="U42" s="264">
        <f t="shared" ca="1" si="75"/>
        <v>0</v>
      </c>
      <c r="V42" s="265">
        <f t="shared" si="76"/>
        <v>0</v>
      </c>
      <c r="W42" s="265">
        <f t="shared" ca="1" si="77"/>
        <v>0</v>
      </c>
      <c r="X42" s="265">
        <f t="shared" ca="1" si="78"/>
        <v>0</v>
      </c>
      <c r="Y42" s="268">
        <f t="shared" si="79"/>
        <v>1900</v>
      </c>
      <c r="Z42" s="266">
        <f t="shared" ca="1" si="63"/>
        <v>0</v>
      </c>
      <c r="AA42" s="266">
        <f t="shared" ca="1" si="63"/>
        <v>0</v>
      </c>
      <c r="AB42" s="266">
        <f t="shared" ca="1" si="63"/>
        <v>0</v>
      </c>
      <c r="AC42" s="266">
        <f t="shared" ca="1" si="63"/>
        <v>0</v>
      </c>
      <c r="AD42" s="266">
        <f t="shared" ca="1" si="63"/>
        <v>0</v>
      </c>
      <c r="AE42" s="266">
        <f t="shared" ca="1" si="63"/>
        <v>0</v>
      </c>
      <c r="AF42" s="266">
        <f t="shared" ca="1" si="63"/>
        <v>0</v>
      </c>
      <c r="AG42" s="266">
        <f t="shared" ca="1" si="63"/>
        <v>0</v>
      </c>
      <c r="AH42" s="266">
        <f t="shared" ca="1" si="63"/>
        <v>0</v>
      </c>
      <c r="AI42" s="266">
        <f t="shared" ca="1" si="63"/>
        <v>0</v>
      </c>
      <c r="AJ42" s="266">
        <f t="shared" ca="1" si="64"/>
        <v>0</v>
      </c>
      <c r="AK42" s="266">
        <f t="shared" ca="1" si="64"/>
        <v>0</v>
      </c>
      <c r="AL42" s="266">
        <f t="shared" ca="1" si="64"/>
        <v>0</v>
      </c>
      <c r="AM42" s="266">
        <f t="shared" ca="1" si="64"/>
        <v>0</v>
      </c>
      <c r="AN42" s="266">
        <f t="shared" ca="1" si="64"/>
        <v>0</v>
      </c>
      <c r="AO42" s="266">
        <f t="shared" ca="1" si="64"/>
        <v>0</v>
      </c>
      <c r="AP42" s="266">
        <f t="shared" ca="1" si="64"/>
        <v>0</v>
      </c>
      <c r="AQ42" s="266">
        <f t="shared" ca="1" si="64"/>
        <v>0</v>
      </c>
      <c r="AR42" s="266">
        <f t="shared" ca="1" si="64"/>
        <v>0</v>
      </c>
      <c r="AS42" s="266">
        <f t="shared" ca="1" si="64"/>
        <v>0</v>
      </c>
      <c r="AT42" s="266">
        <f t="shared" ca="1" si="65"/>
        <v>0</v>
      </c>
      <c r="AU42" s="266">
        <f t="shared" ca="1" si="65"/>
        <v>0</v>
      </c>
      <c r="AV42" s="266">
        <f t="shared" ca="1" si="65"/>
        <v>0</v>
      </c>
      <c r="AW42" s="266">
        <f t="shared" ca="1" si="65"/>
        <v>0</v>
      </c>
      <c r="AX42" s="266">
        <f t="shared" ca="1" si="65"/>
        <v>0</v>
      </c>
      <c r="AY42" s="266">
        <f t="shared" ca="1" si="65"/>
        <v>0</v>
      </c>
      <c r="AZ42" s="266">
        <f t="shared" ca="1" si="65"/>
        <v>0</v>
      </c>
      <c r="BA42" s="266">
        <f t="shared" ca="1" si="65"/>
        <v>0</v>
      </c>
      <c r="BB42" s="266">
        <f t="shared" ca="1" si="65"/>
        <v>0</v>
      </c>
      <c r="BC42" s="266">
        <f t="shared" ca="1" si="65"/>
        <v>0</v>
      </c>
      <c r="BD42" s="266">
        <f t="shared" ca="1" si="66"/>
        <v>0</v>
      </c>
      <c r="BE42" s="266">
        <f t="shared" ca="1" si="66"/>
        <v>0</v>
      </c>
      <c r="BF42" s="266">
        <f t="shared" ca="1" si="66"/>
        <v>0</v>
      </c>
      <c r="BG42" s="266">
        <f t="shared" ca="1" si="66"/>
        <v>0</v>
      </c>
      <c r="BH42" s="266">
        <f t="shared" ca="1" si="66"/>
        <v>0</v>
      </c>
      <c r="BI42" s="266">
        <f t="shared" ca="1" si="66"/>
        <v>0</v>
      </c>
      <c r="BJ42" s="266">
        <f t="shared" ca="1" si="66"/>
        <v>0</v>
      </c>
      <c r="BK42" s="266">
        <f t="shared" ca="1" si="66"/>
        <v>0</v>
      </c>
      <c r="BL42" s="266">
        <f t="shared" ca="1" si="66"/>
        <v>0</v>
      </c>
      <c r="BM42" s="266">
        <f t="shared" ca="1" si="66"/>
        <v>0</v>
      </c>
      <c r="BN42" s="266">
        <f t="shared" ca="1" si="67"/>
        <v>0</v>
      </c>
      <c r="BO42" s="266">
        <f t="shared" ca="1" si="67"/>
        <v>0</v>
      </c>
      <c r="BP42" s="266">
        <f t="shared" ca="1" si="67"/>
        <v>0</v>
      </c>
      <c r="BQ42" s="266">
        <f t="shared" ca="1" si="67"/>
        <v>0</v>
      </c>
      <c r="BR42" s="266">
        <f t="shared" ca="1" si="67"/>
        <v>0</v>
      </c>
      <c r="BS42" s="266">
        <f t="shared" ca="1" si="67"/>
        <v>0</v>
      </c>
      <c r="BT42" s="266">
        <f t="shared" ca="1" si="67"/>
        <v>0</v>
      </c>
      <c r="BU42" s="266">
        <f t="shared" ca="1" si="67"/>
        <v>0</v>
      </c>
      <c r="BV42" s="266">
        <f t="shared" ca="1" si="67"/>
        <v>0</v>
      </c>
      <c r="BW42" s="266">
        <f t="shared" ca="1" si="67"/>
        <v>0</v>
      </c>
      <c r="BX42" s="266">
        <f t="shared" ca="1" si="67"/>
        <v>0</v>
      </c>
      <c r="BY42" s="266">
        <f t="shared" ca="1" si="67"/>
        <v>0</v>
      </c>
      <c r="BZ42" s="266">
        <f t="shared" ca="1" si="67"/>
        <v>0</v>
      </c>
      <c r="CA42" s="266">
        <f t="shared" ca="1" si="67"/>
        <v>0</v>
      </c>
      <c r="CF42" s="264">
        <f t="shared" ca="1" si="80"/>
        <v>0</v>
      </c>
      <c r="CG42" s="264">
        <f t="shared" ca="1" si="81"/>
        <v>0</v>
      </c>
      <c r="CH42" s="265">
        <f t="shared" si="82"/>
        <v>0</v>
      </c>
      <c r="CI42" s="265">
        <f t="shared" ca="1" si="83"/>
        <v>0</v>
      </c>
      <c r="CJ42" s="265">
        <f t="shared" ca="1" si="84"/>
        <v>0</v>
      </c>
      <c r="CK42" s="268"/>
      <c r="CL42" s="266">
        <f t="shared" ca="1" si="68"/>
        <v>0</v>
      </c>
      <c r="CM42" s="266">
        <f t="shared" ca="1" si="68"/>
        <v>0</v>
      </c>
      <c r="CN42" s="266">
        <f t="shared" ca="1" si="68"/>
        <v>0</v>
      </c>
      <c r="CO42" s="266">
        <f t="shared" ca="1" si="68"/>
        <v>0</v>
      </c>
      <c r="CP42" s="266">
        <f t="shared" ca="1" si="68"/>
        <v>0</v>
      </c>
      <c r="CQ42" s="266">
        <f t="shared" ca="1" si="68"/>
        <v>0</v>
      </c>
      <c r="CR42" s="266">
        <f t="shared" ca="1" si="68"/>
        <v>0</v>
      </c>
      <c r="CS42" s="266">
        <f t="shared" ca="1" si="68"/>
        <v>0</v>
      </c>
      <c r="CT42" s="266">
        <f t="shared" ca="1" si="68"/>
        <v>0</v>
      </c>
      <c r="CU42" s="266">
        <f t="shared" ca="1" si="68"/>
        <v>0</v>
      </c>
      <c r="CV42" s="266">
        <f t="shared" ca="1" si="69"/>
        <v>0</v>
      </c>
      <c r="CW42" s="266">
        <f t="shared" ca="1" si="69"/>
        <v>0</v>
      </c>
      <c r="CX42" s="266">
        <f t="shared" ca="1" si="69"/>
        <v>0</v>
      </c>
      <c r="CY42" s="266">
        <f t="shared" ca="1" si="69"/>
        <v>0</v>
      </c>
      <c r="CZ42" s="266">
        <f t="shared" ca="1" si="69"/>
        <v>0</v>
      </c>
      <c r="DA42" s="266">
        <f t="shared" ca="1" si="69"/>
        <v>0</v>
      </c>
      <c r="DB42" s="266">
        <f t="shared" ca="1" si="69"/>
        <v>0</v>
      </c>
      <c r="DC42" s="266">
        <f t="shared" ca="1" si="69"/>
        <v>0</v>
      </c>
      <c r="DD42" s="266">
        <f t="shared" ca="1" si="69"/>
        <v>0</v>
      </c>
      <c r="DE42" s="266">
        <f t="shared" ca="1" si="69"/>
        <v>0</v>
      </c>
      <c r="DF42" s="266">
        <f t="shared" ca="1" si="70"/>
        <v>0</v>
      </c>
      <c r="DG42" s="266">
        <f t="shared" ca="1" si="70"/>
        <v>0</v>
      </c>
      <c r="DH42" s="266">
        <f t="shared" ca="1" si="70"/>
        <v>0</v>
      </c>
      <c r="DI42" s="266">
        <f t="shared" ca="1" si="70"/>
        <v>0</v>
      </c>
      <c r="DJ42" s="266">
        <f t="shared" ca="1" si="70"/>
        <v>0</v>
      </c>
      <c r="DK42" s="266">
        <f t="shared" ca="1" si="70"/>
        <v>0</v>
      </c>
      <c r="DL42" s="266">
        <f t="shared" ca="1" si="70"/>
        <v>0</v>
      </c>
      <c r="DM42" s="266">
        <f t="shared" ca="1" si="70"/>
        <v>0</v>
      </c>
      <c r="DN42" s="266">
        <f t="shared" ca="1" si="70"/>
        <v>0</v>
      </c>
      <c r="DO42" s="266">
        <f t="shared" ca="1" si="70"/>
        <v>0</v>
      </c>
      <c r="DP42" s="266">
        <f t="shared" ca="1" si="71"/>
        <v>0</v>
      </c>
      <c r="DQ42" s="266">
        <f t="shared" ca="1" si="71"/>
        <v>0</v>
      </c>
      <c r="DR42" s="266">
        <f t="shared" ca="1" si="71"/>
        <v>0</v>
      </c>
      <c r="DS42" s="266">
        <f t="shared" ca="1" si="71"/>
        <v>0</v>
      </c>
      <c r="DT42" s="266">
        <f t="shared" ca="1" si="71"/>
        <v>0</v>
      </c>
      <c r="DU42" s="266">
        <f t="shared" ca="1" si="71"/>
        <v>0</v>
      </c>
      <c r="DV42" s="266">
        <f t="shared" ca="1" si="71"/>
        <v>0</v>
      </c>
      <c r="DW42" s="266">
        <f t="shared" ca="1" si="71"/>
        <v>0</v>
      </c>
      <c r="DX42" s="266">
        <f t="shared" ca="1" si="71"/>
        <v>0</v>
      </c>
      <c r="DY42" s="266">
        <f t="shared" ca="1" si="71"/>
        <v>0</v>
      </c>
      <c r="DZ42" s="266">
        <f t="shared" ca="1" si="72"/>
        <v>0</v>
      </c>
      <c r="EA42" s="266">
        <f t="shared" ca="1" si="72"/>
        <v>0</v>
      </c>
      <c r="EB42" s="266">
        <f t="shared" ca="1" si="72"/>
        <v>0</v>
      </c>
      <c r="EC42" s="266">
        <f t="shared" ca="1" si="72"/>
        <v>0</v>
      </c>
      <c r="ED42" s="266">
        <f t="shared" ca="1" si="72"/>
        <v>0</v>
      </c>
      <c r="EE42" s="266">
        <f t="shared" ca="1" si="72"/>
        <v>0</v>
      </c>
      <c r="EF42" s="266">
        <f t="shared" ca="1" si="72"/>
        <v>0</v>
      </c>
      <c r="EG42" s="266">
        <f t="shared" ca="1" si="72"/>
        <v>0</v>
      </c>
      <c r="EH42" s="266">
        <f t="shared" ca="1" si="72"/>
        <v>0</v>
      </c>
      <c r="EI42" s="266">
        <f t="shared" ca="1" si="72"/>
        <v>0</v>
      </c>
      <c r="EJ42" s="266">
        <f t="shared" ca="1" si="72"/>
        <v>0</v>
      </c>
      <c r="EK42" s="266">
        <f t="shared" ca="1" si="72"/>
        <v>0</v>
      </c>
      <c r="EL42" s="266">
        <f t="shared" ca="1" si="72"/>
        <v>0</v>
      </c>
      <c r="EM42" s="266">
        <f t="shared" ca="1" si="72"/>
        <v>0</v>
      </c>
      <c r="EO42" s="484">
        <f t="shared" si="42"/>
        <v>1</v>
      </c>
      <c r="EP42" s="64">
        <f t="shared" si="85"/>
        <v>1</v>
      </c>
    </row>
    <row r="43" spans="1:146">
      <c r="A43" s="65">
        <v>36</v>
      </c>
      <c r="B43" s="354"/>
      <c r="C43" s="336"/>
      <c r="D43" s="337"/>
      <c r="E43" s="337"/>
      <c r="F43" s="338"/>
      <c r="G43" s="339" t="s">
        <v>320</v>
      </c>
      <c r="H43" s="336"/>
      <c r="I43" s="346"/>
      <c r="J43" s="346"/>
      <c r="K43" s="345"/>
      <c r="L43" s="508"/>
      <c r="M43" s="393">
        <f t="shared" si="73"/>
        <v>0</v>
      </c>
      <c r="N43" s="453" t="str">
        <f t="shared" si="39"/>
        <v/>
      </c>
      <c r="O43" s="439"/>
      <c r="P43" s="439"/>
      <c r="Q43" s="439"/>
      <c r="R43" s="439"/>
      <c r="S43" s="446"/>
      <c r="T43" s="264">
        <f t="shared" ca="1" si="74"/>
        <v>0</v>
      </c>
      <c r="U43" s="264">
        <f t="shared" ca="1" si="75"/>
        <v>0</v>
      </c>
      <c r="V43" s="265">
        <f t="shared" si="76"/>
        <v>0</v>
      </c>
      <c r="W43" s="265">
        <f t="shared" ca="1" si="77"/>
        <v>0</v>
      </c>
      <c r="X43" s="265">
        <f t="shared" ca="1" si="78"/>
        <v>0</v>
      </c>
      <c r="Y43" s="268">
        <f t="shared" si="79"/>
        <v>1900</v>
      </c>
      <c r="Z43" s="266">
        <f t="shared" ca="1" si="63"/>
        <v>0</v>
      </c>
      <c r="AA43" s="266">
        <f t="shared" ca="1" si="63"/>
        <v>0</v>
      </c>
      <c r="AB43" s="266">
        <f t="shared" ca="1" si="63"/>
        <v>0</v>
      </c>
      <c r="AC43" s="266">
        <f t="shared" ca="1" si="63"/>
        <v>0</v>
      </c>
      <c r="AD43" s="266">
        <f t="shared" ca="1" si="63"/>
        <v>0</v>
      </c>
      <c r="AE43" s="266">
        <f t="shared" ca="1" si="63"/>
        <v>0</v>
      </c>
      <c r="AF43" s="266">
        <f t="shared" ca="1" si="63"/>
        <v>0</v>
      </c>
      <c r="AG43" s="266">
        <f t="shared" ca="1" si="63"/>
        <v>0</v>
      </c>
      <c r="AH43" s="266">
        <f t="shared" ca="1" si="63"/>
        <v>0</v>
      </c>
      <c r="AI43" s="266">
        <f t="shared" ca="1" si="63"/>
        <v>0</v>
      </c>
      <c r="AJ43" s="266">
        <f t="shared" ca="1" si="64"/>
        <v>0</v>
      </c>
      <c r="AK43" s="266">
        <f t="shared" ca="1" si="64"/>
        <v>0</v>
      </c>
      <c r="AL43" s="266">
        <f t="shared" ca="1" si="64"/>
        <v>0</v>
      </c>
      <c r="AM43" s="266">
        <f t="shared" ca="1" si="64"/>
        <v>0</v>
      </c>
      <c r="AN43" s="266">
        <f t="shared" ca="1" si="64"/>
        <v>0</v>
      </c>
      <c r="AO43" s="266">
        <f t="shared" ca="1" si="64"/>
        <v>0</v>
      </c>
      <c r="AP43" s="266">
        <f t="shared" ca="1" si="64"/>
        <v>0</v>
      </c>
      <c r="AQ43" s="266">
        <f t="shared" ca="1" si="64"/>
        <v>0</v>
      </c>
      <c r="AR43" s="266">
        <f t="shared" ca="1" si="64"/>
        <v>0</v>
      </c>
      <c r="AS43" s="266">
        <f t="shared" ca="1" si="64"/>
        <v>0</v>
      </c>
      <c r="AT43" s="266">
        <f t="shared" ca="1" si="65"/>
        <v>0</v>
      </c>
      <c r="AU43" s="266">
        <f t="shared" ca="1" si="65"/>
        <v>0</v>
      </c>
      <c r="AV43" s="266">
        <f t="shared" ca="1" si="65"/>
        <v>0</v>
      </c>
      <c r="AW43" s="266">
        <f t="shared" ca="1" si="65"/>
        <v>0</v>
      </c>
      <c r="AX43" s="266">
        <f t="shared" ca="1" si="65"/>
        <v>0</v>
      </c>
      <c r="AY43" s="266">
        <f t="shared" ca="1" si="65"/>
        <v>0</v>
      </c>
      <c r="AZ43" s="266">
        <f t="shared" ca="1" si="65"/>
        <v>0</v>
      </c>
      <c r="BA43" s="266">
        <f t="shared" ca="1" si="65"/>
        <v>0</v>
      </c>
      <c r="BB43" s="266">
        <f t="shared" ca="1" si="65"/>
        <v>0</v>
      </c>
      <c r="BC43" s="266">
        <f t="shared" ca="1" si="65"/>
        <v>0</v>
      </c>
      <c r="BD43" s="266">
        <f t="shared" ca="1" si="66"/>
        <v>0</v>
      </c>
      <c r="BE43" s="266">
        <f t="shared" ca="1" si="66"/>
        <v>0</v>
      </c>
      <c r="BF43" s="266">
        <f t="shared" ca="1" si="66"/>
        <v>0</v>
      </c>
      <c r="BG43" s="266">
        <f t="shared" ca="1" si="66"/>
        <v>0</v>
      </c>
      <c r="BH43" s="266">
        <f t="shared" ca="1" si="66"/>
        <v>0</v>
      </c>
      <c r="BI43" s="266">
        <f t="shared" ca="1" si="66"/>
        <v>0</v>
      </c>
      <c r="BJ43" s="266">
        <f t="shared" ca="1" si="66"/>
        <v>0</v>
      </c>
      <c r="BK43" s="266">
        <f t="shared" ca="1" si="66"/>
        <v>0</v>
      </c>
      <c r="BL43" s="266">
        <f t="shared" ca="1" si="66"/>
        <v>0</v>
      </c>
      <c r="BM43" s="266">
        <f t="shared" ca="1" si="66"/>
        <v>0</v>
      </c>
      <c r="BN43" s="266">
        <f t="shared" ca="1" si="67"/>
        <v>0</v>
      </c>
      <c r="BO43" s="266">
        <f t="shared" ca="1" si="67"/>
        <v>0</v>
      </c>
      <c r="BP43" s="266">
        <f t="shared" ca="1" si="67"/>
        <v>0</v>
      </c>
      <c r="BQ43" s="266">
        <f t="shared" ca="1" si="67"/>
        <v>0</v>
      </c>
      <c r="BR43" s="266">
        <f t="shared" ca="1" si="67"/>
        <v>0</v>
      </c>
      <c r="BS43" s="266">
        <f t="shared" ca="1" si="67"/>
        <v>0</v>
      </c>
      <c r="BT43" s="266">
        <f t="shared" ca="1" si="67"/>
        <v>0</v>
      </c>
      <c r="BU43" s="266">
        <f t="shared" ca="1" si="67"/>
        <v>0</v>
      </c>
      <c r="BV43" s="266">
        <f t="shared" ca="1" si="67"/>
        <v>0</v>
      </c>
      <c r="BW43" s="266">
        <f t="shared" ca="1" si="67"/>
        <v>0</v>
      </c>
      <c r="BX43" s="266">
        <f t="shared" ca="1" si="67"/>
        <v>0</v>
      </c>
      <c r="BY43" s="266">
        <f t="shared" ca="1" si="67"/>
        <v>0</v>
      </c>
      <c r="BZ43" s="266">
        <f t="shared" ca="1" si="67"/>
        <v>0</v>
      </c>
      <c r="CA43" s="266">
        <f t="shared" ca="1" si="67"/>
        <v>0</v>
      </c>
      <c r="CF43" s="264">
        <f t="shared" ca="1" si="80"/>
        <v>0</v>
      </c>
      <c r="CG43" s="264">
        <f t="shared" ca="1" si="81"/>
        <v>0</v>
      </c>
      <c r="CH43" s="265">
        <f t="shared" si="82"/>
        <v>0</v>
      </c>
      <c r="CI43" s="265">
        <f t="shared" ca="1" si="83"/>
        <v>0</v>
      </c>
      <c r="CJ43" s="265">
        <f t="shared" ca="1" si="84"/>
        <v>0</v>
      </c>
      <c r="CK43" s="268"/>
      <c r="CL43" s="266">
        <f t="shared" ca="1" si="68"/>
        <v>0</v>
      </c>
      <c r="CM43" s="266">
        <f t="shared" ca="1" si="68"/>
        <v>0</v>
      </c>
      <c r="CN43" s="266">
        <f t="shared" ca="1" si="68"/>
        <v>0</v>
      </c>
      <c r="CO43" s="266">
        <f t="shared" ca="1" si="68"/>
        <v>0</v>
      </c>
      <c r="CP43" s="266">
        <f t="shared" ca="1" si="68"/>
        <v>0</v>
      </c>
      <c r="CQ43" s="266">
        <f t="shared" ca="1" si="68"/>
        <v>0</v>
      </c>
      <c r="CR43" s="266">
        <f t="shared" ca="1" si="68"/>
        <v>0</v>
      </c>
      <c r="CS43" s="266">
        <f t="shared" ca="1" si="68"/>
        <v>0</v>
      </c>
      <c r="CT43" s="266">
        <f t="shared" ca="1" si="68"/>
        <v>0</v>
      </c>
      <c r="CU43" s="266">
        <f t="shared" ca="1" si="68"/>
        <v>0</v>
      </c>
      <c r="CV43" s="266">
        <f t="shared" ca="1" si="69"/>
        <v>0</v>
      </c>
      <c r="CW43" s="266">
        <f t="shared" ca="1" si="69"/>
        <v>0</v>
      </c>
      <c r="CX43" s="266">
        <f t="shared" ca="1" si="69"/>
        <v>0</v>
      </c>
      <c r="CY43" s="266">
        <f t="shared" ca="1" si="69"/>
        <v>0</v>
      </c>
      <c r="CZ43" s="266">
        <f t="shared" ca="1" si="69"/>
        <v>0</v>
      </c>
      <c r="DA43" s="266">
        <f t="shared" ca="1" si="69"/>
        <v>0</v>
      </c>
      <c r="DB43" s="266">
        <f t="shared" ca="1" si="69"/>
        <v>0</v>
      </c>
      <c r="DC43" s="266">
        <f t="shared" ca="1" si="69"/>
        <v>0</v>
      </c>
      <c r="DD43" s="266">
        <f t="shared" ca="1" si="69"/>
        <v>0</v>
      </c>
      <c r="DE43" s="266">
        <f t="shared" ca="1" si="69"/>
        <v>0</v>
      </c>
      <c r="DF43" s="266">
        <f t="shared" ca="1" si="70"/>
        <v>0</v>
      </c>
      <c r="DG43" s="266">
        <f t="shared" ca="1" si="70"/>
        <v>0</v>
      </c>
      <c r="DH43" s="266">
        <f t="shared" ca="1" si="70"/>
        <v>0</v>
      </c>
      <c r="DI43" s="266">
        <f t="shared" ca="1" si="70"/>
        <v>0</v>
      </c>
      <c r="DJ43" s="266">
        <f t="shared" ca="1" si="70"/>
        <v>0</v>
      </c>
      <c r="DK43" s="266">
        <f t="shared" ca="1" si="70"/>
        <v>0</v>
      </c>
      <c r="DL43" s="266">
        <f t="shared" ca="1" si="70"/>
        <v>0</v>
      </c>
      <c r="DM43" s="266">
        <f t="shared" ca="1" si="70"/>
        <v>0</v>
      </c>
      <c r="DN43" s="266">
        <f t="shared" ca="1" si="70"/>
        <v>0</v>
      </c>
      <c r="DO43" s="266">
        <f t="shared" ca="1" si="70"/>
        <v>0</v>
      </c>
      <c r="DP43" s="266">
        <f t="shared" ca="1" si="71"/>
        <v>0</v>
      </c>
      <c r="DQ43" s="266">
        <f t="shared" ca="1" si="71"/>
        <v>0</v>
      </c>
      <c r="DR43" s="266">
        <f t="shared" ca="1" si="71"/>
        <v>0</v>
      </c>
      <c r="DS43" s="266">
        <f t="shared" ca="1" si="71"/>
        <v>0</v>
      </c>
      <c r="DT43" s="266">
        <f t="shared" ca="1" si="71"/>
        <v>0</v>
      </c>
      <c r="DU43" s="266">
        <f t="shared" ca="1" si="71"/>
        <v>0</v>
      </c>
      <c r="DV43" s="266">
        <f t="shared" ca="1" si="71"/>
        <v>0</v>
      </c>
      <c r="DW43" s="266">
        <f t="shared" ca="1" si="71"/>
        <v>0</v>
      </c>
      <c r="DX43" s="266">
        <f t="shared" ca="1" si="71"/>
        <v>0</v>
      </c>
      <c r="DY43" s="266">
        <f t="shared" ca="1" si="71"/>
        <v>0</v>
      </c>
      <c r="DZ43" s="266">
        <f t="shared" ca="1" si="72"/>
        <v>0</v>
      </c>
      <c r="EA43" s="266">
        <f t="shared" ca="1" si="72"/>
        <v>0</v>
      </c>
      <c r="EB43" s="266">
        <f t="shared" ca="1" si="72"/>
        <v>0</v>
      </c>
      <c r="EC43" s="266">
        <f t="shared" ca="1" si="72"/>
        <v>0</v>
      </c>
      <c r="ED43" s="266">
        <f t="shared" ca="1" si="72"/>
        <v>0</v>
      </c>
      <c r="EE43" s="266">
        <f t="shared" ca="1" si="72"/>
        <v>0</v>
      </c>
      <c r="EF43" s="266">
        <f t="shared" ca="1" si="72"/>
        <v>0</v>
      </c>
      <c r="EG43" s="266">
        <f t="shared" ca="1" si="72"/>
        <v>0</v>
      </c>
      <c r="EH43" s="266">
        <f t="shared" ca="1" si="72"/>
        <v>0</v>
      </c>
      <c r="EI43" s="266">
        <f t="shared" ca="1" si="72"/>
        <v>0</v>
      </c>
      <c r="EJ43" s="266">
        <f t="shared" ca="1" si="72"/>
        <v>0</v>
      </c>
      <c r="EK43" s="266">
        <f t="shared" ca="1" si="72"/>
        <v>0</v>
      </c>
      <c r="EL43" s="266">
        <f t="shared" ca="1" si="72"/>
        <v>0</v>
      </c>
      <c r="EM43" s="266">
        <f t="shared" ca="1" si="72"/>
        <v>0</v>
      </c>
      <c r="EO43" s="484">
        <f t="shared" si="42"/>
        <v>1</v>
      </c>
      <c r="EP43" s="64">
        <f t="shared" si="85"/>
        <v>1</v>
      </c>
    </row>
    <row r="44" spans="1:146">
      <c r="A44" s="65">
        <v>37</v>
      </c>
      <c r="B44" s="354"/>
      <c r="C44" s="336"/>
      <c r="D44" s="337"/>
      <c r="E44" s="337"/>
      <c r="F44" s="338"/>
      <c r="G44" s="339" t="s">
        <v>320</v>
      </c>
      <c r="H44" s="336"/>
      <c r="I44" s="346"/>
      <c r="J44" s="346"/>
      <c r="K44" s="345"/>
      <c r="L44" s="508"/>
      <c r="M44" s="393">
        <f t="shared" si="73"/>
        <v>0</v>
      </c>
      <c r="N44" s="453" t="str">
        <f t="shared" si="39"/>
        <v/>
      </c>
      <c r="O44" s="439"/>
      <c r="P44" s="439"/>
      <c r="Q44" s="439"/>
      <c r="R44" s="439"/>
      <c r="S44" s="446"/>
      <c r="T44" s="264">
        <f t="shared" ca="1" si="74"/>
        <v>0</v>
      </c>
      <c r="U44" s="264">
        <f t="shared" ca="1" si="75"/>
        <v>0</v>
      </c>
      <c r="V44" s="265">
        <f t="shared" si="76"/>
        <v>0</v>
      </c>
      <c r="W44" s="265">
        <f t="shared" ca="1" si="77"/>
        <v>0</v>
      </c>
      <c r="X44" s="265">
        <f t="shared" ca="1" si="78"/>
        <v>0</v>
      </c>
      <c r="Y44" s="268">
        <f t="shared" si="79"/>
        <v>1900</v>
      </c>
      <c r="Z44" s="266">
        <f t="shared" ca="1" si="63"/>
        <v>0</v>
      </c>
      <c r="AA44" s="266">
        <f t="shared" ca="1" si="63"/>
        <v>0</v>
      </c>
      <c r="AB44" s="266">
        <f t="shared" ca="1" si="63"/>
        <v>0</v>
      </c>
      <c r="AC44" s="266">
        <f t="shared" ca="1" si="63"/>
        <v>0</v>
      </c>
      <c r="AD44" s="266">
        <f t="shared" ca="1" si="63"/>
        <v>0</v>
      </c>
      <c r="AE44" s="266">
        <f t="shared" ca="1" si="63"/>
        <v>0</v>
      </c>
      <c r="AF44" s="266">
        <f t="shared" ca="1" si="63"/>
        <v>0</v>
      </c>
      <c r="AG44" s="266">
        <f t="shared" ca="1" si="63"/>
        <v>0</v>
      </c>
      <c r="AH44" s="266">
        <f t="shared" ca="1" si="63"/>
        <v>0</v>
      </c>
      <c r="AI44" s="266">
        <f t="shared" ca="1" si="63"/>
        <v>0</v>
      </c>
      <c r="AJ44" s="266">
        <f t="shared" ca="1" si="64"/>
        <v>0</v>
      </c>
      <c r="AK44" s="266">
        <f t="shared" ca="1" si="64"/>
        <v>0</v>
      </c>
      <c r="AL44" s="266">
        <f t="shared" ca="1" si="64"/>
        <v>0</v>
      </c>
      <c r="AM44" s="266">
        <f t="shared" ca="1" si="64"/>
        <v>0</v>
      </c>
      <c r="AN44" s="266">
        <f t="shared" ca="1" si="64"/>
        <v>0</v>
      </c>
      <c r="AO44" s="266">
        <f t="shared" ca="1" si="64"/>
        <v>0</v>
      </c>
      <c r="AP44" s="266">
        <f t="shared" ca="1" si="64"/>
        <v>0</v>
      </c>
      <c r="AQ44" s="266">
        <f t="shared" ca="1" si="64"/>
        <v>0</v>
      </c>
      <c r="AR44" s="266">
        <f t="shared" ca="1" si="64"/>
        <v>0</v>
      </c>
      <c r="AS44" s="266">
        <f t="shared" ca="1" si="64"/>
        <v>0</v>
      </c>
      <c r="AT44" s="266">
        <f t="shared" ca="1" si="65"/>
        <v>0</v>
      </c>
      <c r="AU44" s="266">
        <f t="shared" ca="1" si="65"/>
        <v>0</v>
      </c>
      <c r="AV44" s="266">
        <f t="shared" ca="1" si="65"/>
        <v>0</v>
      </c>
      <c r="AW44" s="266">
        <f t="shared" ca="1" si="65"/>
        <v>0</v>
      </c>
      <c r="AX44" s="266">
        <f t="shared" ca="1" si="65"/>
        <v>0</v>
      </c>
      <c r="AY44" s="266">
        <f t="shared" ca="1" si="65"/>
        <v>0</v>
      </c>
      <c r="AZ44" s="266">
        <f t="shared" ca="1" si="65"/>
        <v>0</v>
      </c>
      <c r="BA44" s="266">
        <f t="shared" ca="1" si="65"/>
        <v>0</v>
      </c>
      <c r="BB44" s="266">
        <f t="shared" ca="1" si="65"/>
        <v>0</v>
      </c>
      <c r="BC44" s="266">
        <f t="shared" ca="1" si="65"/>
        <v>0</v>
      </c>
      <c r="BD44" s="266">
        <f t="shared" ca="1" si="66"/>
        <v>0</v>
      </c>
      <c r="BE44" s="266">
        <f t="shared" ca="1" si="66"/>
        <v>0</v>
      </c>
      <c r="BF44" s="266">
        <f t="shared" ca="1" si="66"/>
        <v>0</v>
      </c>
      <c r="BG44" s="266">
        <f t="shared" ca="1" si="66"/>
        <v>0</v>
      </c>
      <c r="BH44" s="266">
        <f t="shared" ca="1" si="66"/>
        <v>0</v>
      </c>
      <c r="BI44" s="266">
        <f t="shared" ca="1" si="66"/>
        <v>0</v>
      </c>
      <c r="BJ44" s="266">
        <f t="shared" ca="1" si="66"/>
        <v>0</v>
      </c>
      <c r="BK44" s="266">
        <f t="shared" ca="1" si="66"/>
        <v>0</v>
      </c>
      <c r="BL44" s="266">
        <f t="shared" ca="1" si="66"/>
        <v>0</v>
      </c>
      <c r="BM44" s="266">
        <f t="shared" ca="1" si="66"/>
        <v>0</v>
      </c>
      <c r="BN44" s="266">
        <f t="shared" ca="1" si="67"/>
        <v>0</v>
      </c>
      <c r="BO44" s="266">
        <f t="shared" ca="1" si="67"/>
        <v>0</v>
      </c>
      <c r="BP44" s="266">
        <f t="shared" ca="1" si="67"/>
        <v>0</v>
      </c>
      <c r="BQ44" s="266">
        <f t="shared" ca="1" si="67"/>
        <v>0</v>
      </c>
      <c r="BR44" s="266">
        <f t="shared" ca="1" si="67"/>
        <v>0</v>
      </c>
      <c r="BS44" s="266">
        <f t="shared" ca="1" si="67"/>
        <v>0</v>
      </c>
      <c r="BT44" s="266">
        <f t="shared" ca="1" si="67"/>
        <v>0</v>
      </c>
      <c r="BU44" s="266">
        <f t="shared" ca="1" si="67"/>
        <v>0</v>
      </c>
      <c r="BV44" s="266">
        <f t="shared" ca="1" si="67"/>
        <v>0</v>
      </c>
      <c r="BW44" s="266">
        <f t="shared" ca="1" si="67"/>
        <v>0</v>
      </c>
      <c r="BX44" s="266">
        <f t="shared" ca="1" si="67"/>
        <v>0</v>
      </c>
      <c r="BY44" s="266">
        <f t="shared" ca="1" si="67"/>
        <v>0</v>
      </c>
      <c r="BZ44" s="266">
        <f t="shared" ca="1" si="67"/>
        <v>0</v>
      </c>
      <c r="CA44" s="266">
        <f t="shared" ca="1" si="67"/>
        <v>0</v>
      </c>
      <c r="CF44" s="264">
        <f t="shared" ca="1" si="80"/>
        <v>0</v>
      </c>
      <c r="CG44" s="264">
        <f t="shared" ca="1" si="81"/>
        <v>0</v>
      </c>
      <c r="CH44" s="265">
        <f t="shared" si="82"/>
        <v>0</v>
      </c>
      <c r="CI44" s="265">
        <f t="shared" ca="1" si="83"/>
        <v>0</v>
      </c>
      <c r="CJ44" s="265">
        <f t="shared" ca="1" si="84"/>
        <v>0</v>
      </c>
      <c r="CK44" s="268"/>
      <c r="CL44" s="266">
        <f t="shared" ca="1" si="68"/>
        <v>0</v>
      </c>
      <c r="CM44" s="266">
        <f t="shared" ca="1" si="68"/>
        <v>0</v>
      </c>
      <c r="CN44" s="266">
        <f t="shared" ca="1" si="68"/>
        <v>0</v>
      </c>
      <c r="CO44" s="266">
        <f t="shared" ca="1" si="68"/>
        <v>0</v>
      </c>
      <c r="CP44" s="266">
        <f t="shared" ca="1" si="68"/>
        <v>0</v>
      </c>
      <c r="CQ44" s="266">
        <f t="shared" ca="1" si="68"/>
        <v>0</v>
      </c>
      <c r="CR44" s="266">
        <f t="shared" ca="1" si="68"/>
        <v>0</v>
      </c>
      <c r="CS44" s="266">
        <f t="shared" ca="1" si="68"/>
        <v>0</v>
      </c>
      <c r="CT44" s="266">
        <f t="shared" ca="1" si="68"/>
        <v>0</v>
      </c>
      <c r="CU44" s="266">
        <f t="shared" ca="1" si="68"/>
        <v>0</v>
      </c>
      <c r="CV44" s="266">
        <f t="shared" ca="1" si="69"/>
        <v>0</v>
      </c>
      <c r="CW44" s="266">
        <f t="shared" ca="1" si="69"/>
        <v>0</v>
      </c>
      <c r="CX44" s="266">
        <f t="shared" ca="1" si="69"/>
        <v>0</v>
      </c>
      <c r="CY44" s="266">
        <f t="shared" ca="1" si="69"/>
        <v>0</v>
      </c>
      <c r="CZ44" s="266">
        <f t="shared" ca="1" si="69"/>
        <v>0</v>
      </c>
      <c r="DA44" s="266">
        <f t="shared" ca="1" si="69"/>
        <v>0</v>
      </c>
      <c r="DB44" s="266">
        <f t="shared" ca="1" si="69"/>
        <v>0</v>
      </c>
      <c r="DC44" s="266">
        <f t="shared" ca="1" si="69"/>
        <v>0</v>
      </c>
      <c r="DD44" s="266">
        <f t="shared" ca="1" si="69"/>
        <v>0</v>
      </c>
      <c r="DE44" s="266">
        <f t="shared" ca="1" si="69"/>
        <v>0</v>
      </c>
      <c r="DF44" s="266">
        <f t="shared" ca="1" si="70"/>
        <v>0</v>
      </c>
      <c r="DG44" s="266">
        <f t="shared" ca="1" si="70"/>
        <v>0</v>
      </c>
      <c r="DH44" s="266">
        <f t="shared" ca="1" si="70"/>
        <v>0</v>
      </c>
      <c r="DI44" s="266">
        <f t="shared" ca="1" si="70"/>
        <v>0</v>
      </c>
      <c r="DJ44" s="266">
        <f t="shared" ca="1" si="70"/>
        <v>0</v>
      </c>
      <c r="DK44" s="266">
        <f t="shared" ca="1" si="70"/>
        <v>0</v>
      </c>
      <c r="DL44" s="266">
        <f t="shared" ca="1" si="70"/>
        <v>0</v>
      </c>
      <c r="DM44" s="266">
        <f t="shared" ca="1" si="70"/>
        <v>0</v>
      </c>
      <c r="DN44" s="266">
        <f t="shared" ca="1" si="70"/>
        <v>0</v>
      </c>
      <c r="DO44" s="266">
        <f t="shared" ca="1" si="70"/>
        <v>0</v>
      </c>
      <c r="DP44" s="266">
        <f t="shared" ca="1" si="71"/>
        <v>0</v>
      </c>
      <c r="DQ44" s="266">
        <f t="shared" ca="1" si="71"/>
        <v>0</v>
      </c>
      <c r="DR44" s="266">
        <f t="shared" ca="1" si="71"/>
        <v>0</v>
      </c>
      <c r="DS44" s="266">
        <f t="shared" ca="1" si="71"/>
        <v>0</v>
      </c>
      <c r="DT44" s="266">
        <f t="shared" ca="1" si="71"/>
        <v>0</v>
      </c>
      <c r="DU44" s="266">
        <f t="shared" ca="1" si="71"/>
        <v>0</v>
      </c>
      <c r="DV44" s="266">
        <f t="shared" ca="1" si="71"/>
        <v>0</v>
      </c>
      <c r="DW44" s="266">
        <f t="shared" ca="1" si="71"/>
        <v>0</v>
      </c>
      <c r="DX44" s="266">
        <f t="shared" ca="1" si="71"/>
        <v>0</v>
      </c>
      <c r="DY44" s="266">
        <f t="shared" ca="1" si="71"/>
        <v>0</v>
      </c>
      <c r="DZ44" s="266">
        <f t="shared" ca="1" si="72"/>
        <v>0</v>
      </c>
      <c r="EA44" s="266">
        <f t="shared" ca="1" si="72"/>
        <v>0</v>
      </c>
      <c r="EB44" s="266">
        <f t="shared" ca="1" si="72"/>
        <v>0</v>
      </c>
      <c r="EC44" s="266">
        <f t="shared" ca="1" si="72"/>
        <v>0</v>
      </c>
      <c r="ED44" s="266">
        <f t="shared" ca="1" si="72"/>
        <v>0</v>
      </c>
      <c r="EE44" s="266">
        <f t="shared" ca="1" si="72"/>
        <v>0</v>
      </c>
      <c r="EF44" s="266">
        <f t="shared" ca="1" si="72"/>
        <v>0</v>
      </c>
      <c r="EG44" s="266">
        <f t="shared" ca="1" si="72"/>
        <v>0</v>
      </c>
      <c r="EH44" s="266">
        <f t="shared" ca="1" si="72"/>
        <v>0</v>
      </c>
      <c r="EI44" s="266">
        <f t="shared" ca="1" si="72"/>
        <v>0</v>
      </c>
      <c r="EJ44" s="266">
        <f t="shared" ca="1" si="72"/>
        <v>0</v>
      </c>
      <c r="EK44" s="266">
        <f t="shared" ca="1" si="72"/>
        <v>0</v>
      </c>
      <c r="EL44" s="266">
        <f t="shared" ca="1" si="72"/>
        <v>0</v>
      </c>
      <c r="EM44" s="266">
        <f t="shared" ca="1" si="72"/>
        <v>0</v>
      </c>
      <c r="EO44" s="484">
        <f t="shared" si="42"/>
        <v>1</v>
      </c>
      <c r="EP44" s="64">
        <f t="shared" si="85"/>
        <v>1</v>
      </c>
    </row>
    <row r="45" spans="1:146">
      <c r="A45" s="65">
        <v>38</v>
      </c>
      <c r="B45" s="354"/>
      <c r="C45" s="336"/>
      <c r="D45" s="337"/>
      <c r="E45" s="337"/>
      <c r="F45" s="338"/>
      <c r="G45" s="339" t="s">
        <v>320</v>
      </c>
      <c r="H45" s="336"/>
      <c r="I45" s="346"/>
      <c r="J45" s="346"/>
      <c r="K45" s="345"/>
      <c r="L45" s="508"/>
      <c r="M45" s="393">
        <f t="shared" si="73"/>
        <v>0</v>
      </c>
      <c r="N45" s="453" t="str">
        <f t="shared" si="39"/>
        <v/>
      </c>
      <c r="O45" s="439"/>
      <c r="P45" s="439"/>
      <c r="Q45" s="439"/>
      <c r="R45" s="439"/>
      <c r="S45" s="446"/>
      <c r="T45" s="264">
        <f t="shared" ca="1" si="74"/>
        <v>0</v>
      </c>
      <c r="U45" s="264">
        <f t="shared" ca="1" si="75"/>
        <v>0</v>
      </c>
      <c r="V45" s="265">
        <f t="shared" si="76"/>
        <v>0</v>
      </c>
      <c r="W45" s="265">
        <f t="shared" ca="1" si="77"/>
        <v>0</v>
      </c>
      <c r="X45" s="265">
        <f t="shared" ca="1" si="78"/>
        <v>0</v>
      </c>
      <c r="Y45" s="268">
        <f t="shared" si="79"/>
        <v>1900</v>
      </c>
      <c r="Z45" s="266">
        <f t="shared" ca="1" si="63"/>
        <v>0</v>
      </c>
      <c r="AA45" s="266">
        <f t="shared" ca="1" si="63"/>
        <v>0</v>
      </c>
      <c r="AB45" s="266">
        <f t="shared" ca="1" si="63"/>
        <v>0</v>
      </c>
      <c r="AC45" s="266">
        <f t="shared" ca="1" si="63"/>
        <v>0</v>
      </c>
      <c r="AD45" s="266">
        <f t="shared" ca="1" si="63"/>
        <v>0</v>
      </c>
      <c r="AE45" s="266">
        <f t="shared" ca="1" si="63"/>
        <v>0</v>
      </c>
      <c r="AF45" s="266">
        <f t="shared" ca="1" si="63"/>
        <v>0</v>
      </c>
      <c r="AG45" s="266">
        <f t="shared" ca="1" si="63"/>
        <v>0</v>
      </c>
      <c r="AH45" s="266">
        <f t="shared" ca="1" si="63"/>
        <v>0</v>
      </c>
      <c r="AI45" s="266">
        <f t="shared" ca="1" si="63"/>
        <v>0</v>
      </c>
      <c r="AJ45" s="266">
        <f t="shared" ca="1" si="64"/>
        <v>0</v>
      </c>
      <c r="AK45" s="266">
        <f t="shared" ca="1" si="64"/>
        <v>0</v>
      </c>
      <c r="AL45" s="266">
        <f t="shared" ca="1" si="64"/>
        <v>0</v>
      </c>
      <c r="AM45" s="266">
        <f t="shared" ca="1" si="64"/>
        <v>0</v>
      </c>
      <c r="AN45" s="266">
        <f t="shared" ca="1" si="64"/>
        <v>0</v>
      </c>
      <c r="AO45" s="266">
        <f t="shared" ca="1" si="64"/>
        <v>0</v>
      </c>
      <c r="AP45" s="266">
        <f t="shared" ca="1" si="64"/>
        <v>0</v>
      </c>
      <c r="AQ45" s="266">
        <f t="shared" ca="1" si="64"/>
        <v>0</v>
      </c>
      <c r="AR45" s="266">
        <f t="shared" ca="1" si="64"/>
        <v>0</v>
      </c>
      <c r="AS45" s="266">
        <f t="shared" ca="1" si="64"/>
        <v>0</v>
      </c>
      <c r="AT45" s="266">
        <f t="shared" ca="1" si="65"/>
        <v>0</v>
      </c>
      <c r="AU45" s="266">
        <f t="shared" ca="1" si="65"/>
        <v>0</v>
      </c>
      <c r="AV45" s="266">
        <f t="shared" ca="1" si="65"/>
        <v>0</v>
      </c>
      <c r="AW45" s="266">
        <f t="shared" ca="1" si="65"/>
        <v>0</v>
      </c>
      <c r="AX45" s="266">
        <f t="shared" ca="1" si="65"/>
        <v>0</v>
      </c>
      <c r="AY45" s="266">
        <f t="shared" ca="1" si="65"/>
        <v>0</v>
      </c>
      <c r="AZ45" s="266">
        <f t="shared" ca="1" si="65"/>
        <v>0</v>
      </c>
      <c r="BA45" s="266">
        <f t="shared" ca="1" si="65"/>
        <v>0</v>
      </c>
      <c r="BB45" s="266">
        <f t="shared" ca="1" si="65"/>
        <v>0</v>
      </c>
      <c r="BC45" s="266">
        <f t="shared" ca="1" si="65"/>
        <v>0</v>
      </c>
      <c r="BD45" s="266">
        <f t="shared" ca="1" si="66"/>
        <v>0</v>
      </c>
      <c r="BE45" s="266">
        <f t="shared" ca="1" si="66"/>
        <v>0</v>
      </c>
      <c r="BF45" s="266">
        <f t="shared" ca="1" si="66"/>
        <v>0</v>
      </c>
      <c r="BG45" s="266">
        <f t="shared" ca="1" si="66"/>
        <v>0</v>
      </c>
      <c r="BH45" s="266">
        <f t="shared" ca="1" si="66"/>
        <v>0</v>
      </c>
      <c r="BI45" s="266">
        <f t="shared" ca="1" si="66"/>
        <v>0</v>
      </c>
      <c r="BJ45" s="266">
        <f t="shared" ca="1" si="66"/>
        <v>0</v>
      </c>
      <c r="BK45" s="266">
        <f t="shared" ca="1" si="66"/>
        <v>0</v>
      </c>
      <c r="BL45" s="266">
        <f t="shared" ca="1" si="66"/>
        <v>0</v>
      </c>
      <c r="BM45" s="266">
        <f t="shared" ca="1" si="66"/>
        <v>0</v>
      </c>
      <c r="BN45" s="266">
        <f t="shared" ca="1" si="67"/>
        <v>0</v>
      </c>
      <c r="BO45" s="266">
        <f t="shared" ca="1" si="67"/>
        <v>0</v>
      </c>
      <c r="BP45" s="266">
        <f t="shared" ca="1" si="67"/>
        <v>0</v>
      </c>
      <c r="BQ45" s="266">
        <f t="shared" ca="1" si="67"/>
        <v>0</v>
      </c>
      <c r="BR45" s="266">
        <f t="shared" ca="1" si="67"/>
        <v>0</v>
      </c>
      <c r="BS45" s="266">
        <f t="shared" ca="1" si="67"/>
        <v>0</v>
      </c>
      <c r="BT45" s="266">
        <f t="shared" ca="1" si="67"/>
        <v>0</v>
      </c>
      <c r="BU45" s="266">
        <f t="shared" ca="1" si="67"/>
        <v>0</v>
      </c>
      <c r="BV45" s="266">
        <f t="shared" ca="1" si="67"/>
        <v>0</v>
      </c>
      <c r="BW45" s="266">
        <f t="shared" ca="1" si="67"/>
        <v>0</v>
      </c>
      <c r="BX45" s="266">
        <f t="shared" ca="1" si="67"/>
        <v>0</v>
      </c>
      <c r="BY45" s="266">
        <f t="shared" ca="1" si="67"/>
        <v>0</v>
      </c>
      <c r="BZ45" s="266">
        <f t="shared" ca="1" si="67"/>
        <v>0</v>
      </c>
      <c r="CA45" s="266">
        <f t="shared" ca="1" si="67"/>
        <v>0</v>
      </c>
      <c r="CF45" s="264">
        <f t="shared" ca="1" si="80"/>
        <v>0</v>
      </c>
      <c r="CG45" s="264">
        <f t="shared" ca="1" si="81"/>
        <v>0</v>
      </c>
      <c r="CH45" s="265">
        <f t="shared" si="82"/>
        <v>0</v>
      </c>
      <c r="CI45" s="265">
        <f t="shared" ca="1" si="83"/>
        <v>0</v>
      </c>
      <c r="CJ45" s="265">
        <f t="shared" ca="1" si="84"/>
        <v>0</v>
      </c>
      <c r="CK45" s="268"/>
      <c r="CL45" s="266">
        <f t="shared" ca="1" si="68"/>
        <v>0</v>
      </c>
      <c r="CM45" s="266">
        <f t="shared" ca="1" si="68"/>
        <v>0</v>
      </c>
      <c r="CN45" s="266">
        <f t="shared" ca="1" si="68"/>
        <v>0</v>
      </c>
      <c r="CO45" s="266">
        <f t="shared" ca="1" si="68"/>
        <v>0</v>
      </c>
      <c r="CP45" s="266">
        <f t="shared" ca="1" si="68"/>
        <v>0</v>
      </c>
      <c r="CQ45" s="266">
        <f t="shared" ca="1" si="68"/>
        <v>0</v>
      </c>
      <c r="CR45" s="266">
        <f t="shared" ca="1" si="68"/>
        <v>0</v>
      </c>
      <c r="CS45" s="266">
        <f t="shared" ca="1" si="68"/>
        <v>0</v>
      </c>
      <c r="CT45" s="266">
        <f t="shared" ca="1" si="68"/>
        <v>0</v>
      </c>
      <c r="CU45" s="266">
        <f t="shared" ca="1" si="68"/>
        <v>0</v>
      </c>
      <c r="CV45" s="266">
        <f t="shared" ca="1" si="69"/>
        <v>0</v>
      </c>
      <c r="CW45" s="266">
        <f t="shared" ca="1" si="69"/>
        <v>0</v>
      </c>
      <c r="CX45" s="266">
        <f t="shared" ca="1" si="69"/>
        <v>0</v>
      </c>
      <c r="CY45" s="266">
        <f t="shared" ca="1" si="69"/>
        <v>0</v>
      </c>
      <c r="CZ45" s="266">
        <f t="shared" ca="1" si="69"/>
        <v>0</v>
      </c>
      <c r="DA45" s="266">
        <f t="shared" ca="1" si="69"/>
        <v>0</v>
      </c>
      <c r="DB45" s="266">
        <f t="shared" ca="1" si="69"/>
        <v>0</v>
      </c>
      <c r="DC45" s="266">
        <f t="shared" ca="1" si="69"/>
        <v>0</v>
      </c>
      <c r="DD45" s="266">
        <f t="shared" ca="1" si="69"/>
        <v>0</v>
      </c>
      <c r="DE45" s="266">
        <f t="shared" ca="1" si="69"/>
        <v>0</v>
      </c>
      <c r="DF45" s="266">
        <f t="shared" ca="1" si="70"/>
        <v>0</v>
      </c>
      <c r="DG45" s="266">
        <f t="shared" ca="1" si="70"/>
        <v>0</v>
      </c>
      <c r="DH45" s="266">
        <f t="shared" ca="1" si="70"/>
        <v>0</v>
      </c>
      <c r="DI45" s="266">
        <f t="shared" ca="1" si="70"/>
        <v>0</v>
      </c>
      <c r="DJ45" s="266">
        <f t="shared" ca="1" si="70"/>
        <v>0</v>
      </c>
      <c r="DK45" s="266">
        <f t="shared" ca="1" si="70"/>
        <v>0</v>
      </c>
      <c r="DL45" s="266">
        <f t="shared" ca="1" si="70"/>
        <v>0</v>
      </c>
      <c r="DM45" s="266">
        <f t="shared" ca="1" si="70"/>
        <v>0</v>
      </c>
      <c r="DN45" s="266">
        <f t="shared" ca="1" si="70"/>
        <v>0</v>
      </c>
      <c r="DO45" s="266">
        <f t="shared" ca="1" si="70"/>
        <v>0</v>
      </c>
      <c r="DP45" s="266">
        <f t="shared" ca="1" si="71"/>
        <v>0</v>
      </c>
      <c r="DQ45" s="266">
        <f t="shared" ca="1" si="71"/>
        <v>0</v>
      </c>
      <c r="DR45" s="266">
        <f t="shared" ca="1" si="71"/>
        <v>0</v>
      </c>
      <c r="DS45" s="266">
        <f t="shared" ca="1" si="71"/>
        <v>0</v>
      </c>
      <c r="DT45" s="266">
        <f t="shared" ca="1" si="71"/>
        <v>0</v>
      </c>
      <c r="DU45" s="266">
        <f t="shared" ca="1" si="71"/>
        <v>0</v>
      </c>
      <c r="DV45" s="266">
        <f t="shared" ca="1" si="71"/>
        <v>0</v>
      </c>
      <c r="DW45" s="266">
        <f t="shared" ca="1" si="71"/>
        <v>0</v>
      </c>
      <c r="DX45" s="266">
        <f t="shared" ca="1" si="71"/>
        <v>0</v>
      </c>
      <c r="DY45" s="266">
        <f t="shared" ca="1" si="71"/>
        <v>0</v>
      </c>
      <c r="DZ45" s="266">
        <f t="shared" ca="1" si="72"/>
        <v>0</v>
      </c>
      <c r="EA45" s="266">
        <f t="shared" ca="1" si="72"/>
        <v>0</v>
      </c>
      <c r="EB45" s="266">
        <f t="shared" ca="1" si="72"/>
        <v>0</v>
      </c>
      <c r="EC45" s="266">
        <f t="shared" ca="1" si="72"/>
        <v>0</v>
      </c>
      <c r="ED45" s="266">
        <f t="shared" ca="1" si="72"/>
        <v>0</v>
      </c>
      <c r="EE45" s="266">
        <f t="shared" ca="1" si="72"/>
        <v>0</v>
      </c>
      <c r="EF45" s="266">
        <f t="shared" ca="1" si="72"/>
        <v>0</v>
      </c>
      <c r="EG45" s="266">
        <f t="shared" ca="1" si="72"/>
        <v>0</v>
      </c>
      <c r="EH45" s="266">
        <f t="shared" ca="1" si="72"/>
        <v>0</v>
      </c>
      <c r="EI45" s="266">
        <f t="shared" ca="1" si="72"/>
        <v>0</v>
      </c>
      <c r="EJ45" s="266">
        <f t="shared" ca="1" si="72"/>
        <v>0</v>
      </c>
      <c r="EK45" s="266">
        <f t="shared" ca="1" si="72"/>
        <v>0</v>
      </c>
      <c r="EL45" s="266">
        <f t="shared" ca="1" si="72"/>
        <v>0</v>
      </c>
      <c r="EM45" s="266">
        <f t="shared" ca="1" si="72"/>
        <v>0</v>
      </c>
      <c r="EO45" s="484">
        <f t="shared" si="42"/>
        <v>1</v>
      </c>
      <c r="EP45" s="64">
        <f t="shared" si="85"/>
        <v>1</v>
      </c>
    </row>
    <row r="46" spans="1:146">
      <c r="A46" s="65">
        <v>39</v>
      </c>
      <c r="B46" s="353"/>
      <c r="C46" s="336"/>
      <c r="D46" s="337"/>
      <c r="E46" s="337"/>
      <c r="F46" s="338"/>
      <c r="G46" s="339" t="s">
        <v>320</v>
      </c>
      <c r="H46" s="336"/>
      <c r="I46" s="346"/>
      <c r="J46" s="346"/>
      <c r="K46" s="345"/>
      <c r="L46" s="508"/>
      <c r="M46" s="393">
        <f t="shared" si="73"/>
        <v>0</v>
      </c>
      <c r="N46" s="453" t="str">
        <f t="shared" si="39"/>
        <v/>
      </c>
      <c r="O46" s="439"/>
      <c r="P46" s="439"/>
      <c r="Q46" s="439"/>
      <c r="R46" s="439"/>
      <c r="S46" s="446"/>
      <c r="T46" s="264">
        <f t="shared" ca="1" si="74"/>
        <v>0</v>
      </c>
      <c r="U46" s="264">
        <f t="shared" ca="1" si="75"/>
        <v>0</v>
      </c>
      <c r="V46" s="265">
        <f t="shared" si="76"/>
        <v>0</v>
      </c>
      <c r="W46" s="265">
        <f t="shared" ca="1" si="77"/>
        <v>0</v>
      </c>
      <c r="X46" s="265">
        <f t="shared" ca="1" si="78"/>
        <v>0</v>
      </c>
      <c r="Y46" s="268">
        <f t="shared" si="79"/>
        <v>1900</v>
      </c>
      <c r="Z46" s="266">
        <f t="shared" ca="1" si="63"/>
        <v>0</v>
      </c>
      <c r="AA46" s="266">
        <f t="shared" ca="1" si="63"/>
        <v>0</v>
      </c>
      <c r="AB46" s="266">
        <f t="shared" ca="1" si="63"/>
        <v>0</v>
      </c>
      <c r="AC46" s="266">
        <f t="shared" ca="1" si="63"/>
        <v>0</v>
      </c>
      <c r="AD46" s="266">
        <f t="shared" ca="1" si="63"/>
        <v>0</v>
      </c>
      <c r="AE46" s="266">
        <f t="shared" ca="1" si="63"/>
        <v>0</v>
      </c>
      <c r="AF46" s="266">
        <f t="shared" ca="1" si="63"/>
        <v>0</v>
      </c>
      <c r="AG46" s="266">
        <f t="shared" ca="1" si="63"/>
        <v>0</v>
      </c>
      <c r="AH46" s="266">
        <f t="shared" ca="1" si="63"/>
        <v>0</v>
      </c>
      <c r="AI46" s="266">
        <f t="shared" ca="1" si="63"/>
        <v>0</v>
      </c>
      <c r="AJ46" s="266">
        <f t="shared" ca="1" si="64"/>
        <v>0</v>
      </c>
      <c r="AK46" s="266">
        <f t="shared" ca="1" si="64"/>
        <v>0</v>
      </c>
      <c r="AL46" s="266">
        <f t="shared" ca="1" si="64"/>
        <v>0</v>
      </c>
      <c r="AM46" s="266">
        <f t="shared" ca="1" si="64"/>
        <v>0</v>
      </c>
      <c r="AN46" s="266">
        <f t="shared" ca="1" si="64"/>
        <v>0</v>
      </c>
      <c r="AO46" s="266">
        <f t="shared" ca="1" si="64"/>
        <v>0</v>
      </c>
      <c r="AP46" s="266">
        <f t="shared" ca="1" si="64"/>
        <v>0</v>
      </c>
      <c r="AQ46" s="266">
        <f t="shared" ca="1" si="64"/>
        <v>0</v>
      </c>
      <c r="AR46" s="266">
        <f t="shared" ca="1" si="64"/>
        <v>0</v>
      </c>
      <c r="AS46" s="266">
        <f t="shared" ca="1" si="64"/>
        <v>0</v>
      </c>
      <c r="AT46" s="266">
        <f t="shared" ca="1" si="65"/>
        <v>0</v>
      </c>
      <c r="AU46" s="266">
        <f t="shared" ca="1" si="65"/>
        <v>0</v>
      </c>
      <c r="AV46" s="266">
        <f t="shared" ca="1" si="65"/>
        <v>0</v>
      </c>
      <c r="AW46" s="266">
        <f t="shared" ca="1" si="65"/>
        <v>0</v>
      </c>
      <c r="AX46" s="266">
        <f t="shared" ca="1" si="65"/>
        <v>0</v>
      </c>
      <c r="AY46" s="266">
        <f t="shared" ca="1" si="65"/>
        <v>0</v>
      </c>
      <c r="AZ46" s="266">
        <f t="shared" ca="1" si="65"/>
        <v>0</v>
      </c>
      <c r="BA46" s="266">
        <f t="shared" ca="1" si="65"/>
        <v>0</v>
      </c>
      <c r="BB46" s="266">
        <f t="shared" ca="1" si="65"/>
        <v>0</v>
      </c>
      <c r="BC46" s="266">
        <f t="shared" ca="1" si="65"/>
        <v>0</v>
      </c>
      <c r="BD46" s="266">
        <f t="shared" ca="1" si="66"/>
        <v>0</v>
      </c>
      <c r="BE46" s="266">
        <f t="shared" ca="1" si="66"/>
        <v>0</v>
      </c>
      <c r="BF46" s="266">
        <f t="shared" ca="1" si="66"/>
        <v>0</v>
      </c>
      <c r="BG46" s="266">
        <f t="shared" ca="1" si="66"/>
        <v>0</v>
      </c>
      <c r="BH46" s="266">
        <f t="shared" ca="1" si="66"/>
        <v>0</v>
      </c>
      <c r="BI46" s="266">
        <f t="shared" ca="1" si="66"/>
        <v>0</v>
      </c>
      <c r="BJ46" s="266">
        <f t="shared" ca="1" si="66"/>
        <v>0</v>
      </c>
      <c r="BK46" s="266">
        <f t="shared" ca="1" si="66"/>
        <v>0</v>
      </c>
      <c r="BL46" s="266">
        <f t="shared" ca="1" si="66"/>
        <v>0</v>
      </c>
      <c r="BM46" s="266">
        <f t="shared" ca="1" si="66"/>
        <v>0</v>
      </c>
      <c r="BN46" s="266">
        <f t="shared" ca="1" si="67"/>
        <v>0</v>
      </c>
      <c r="BO46" s="266">
        <f t="shared" ca="1" si="67"/>
        <v>0</v>
      </c>
      <c r="BP46" s="266">
        <f t="shared" ca="1" si="67"/>
        <v>0</v>
      </c>
      <c r="BQ46" s="266">
        <f t="shared" ca="1" si="67"/>
        <v>0</v>
      </c>
      <c r="BR46" s="266">
        <f t="shared" ca="1" si="67"/>
        <v>0</v>
      </c>
      <c r="BS46" s="266">
        <f t="shared" ca="1" si="67"/>
        <v>0</v>
      </c>
      <c r="BT46" s="266">
        <f t="shared" ca="1" si="67"/>
        <v>0</v>
      </c>
      <c r="BU46" s="266">
        <f t="shared" ca="1" si="67"/>
        <v>0</v>
      </c>
      <c r="BV46" s="266">
        <f t="shared" ca="1" si="67"/>
        <v>0</v>
      </c>
      <c r="BW46" s="266">
        <f t="shared" ca="1" si="67"/>
        <v>0</v>
      </c>
      <c r="BX46" s="266">
        <f t="shared" ca="1" si="67"/>
        <v>0</v>
      </c>
      <c r="BY46" s="266">
        <f t="shared" ca="1" si="67"/>
        <v>0</v>
      </c>
      <c r="BZ46" s="266">
        <f t="shared" ca="1" si="67"/>
        <v>0</v>
      </c>
      <c r="CA46" s="266">
        <f t="shared" ca="1" si="67"/>
        <v>0</v>
      </c>
      <c r="CF46" s="264">
        <f t="shared" ca="1" si="80"/>
        <v>0</v>
      </c>
      <c r="CG46" s="264">
        <f t="shared" ca="1" si="81"/>
        <v>0</v>
      </c>
      <c r="CH46" s="265">
        <f t="shared" si="82"/>
        <v>0</v>
      </c>
      <c r="CI46" s="265">
        <f t="shared" ca="1" si="83"/>
        <v>0</v>
      </c>
      <c r="CJ46" s="265">
        <f t="shared" ca="1" si="84"/>
        <v>0</v>
      </c>
      <c r="CK46" s="268"/>
      <c r="CL46" s="266">
        <f t="shared" ca="1" si="68"/>
        <v>0</v>
      </c>
      <c r="CM46" s="266">
        <f t="shared" ca="1" si="68"/>
        <v>0</v>
      </c>
      <c r="CN46" s="266">
        <f t="shared" ca="1" si="68"/>
        <v>0</v>
      </c>
      <c r="CO46" s="266">
        <f t="shared" ca="1" si="68"/>
        <v>0</v>
      </c>
      <c r="CP46" s="266">
        <f t="shared" ca="1" si="68"/>
        <v>0</v>
      </c>
      <c r="CQ46" s="266">
        <f t="shared" ca="1" si="68"/>
        <v>0</v>
      </c>
      <c r="CR46" s="266">
        <f t="shared" ca="1" si="68"/>
        <v>0</v>
      </c>
      <c r="CS46" s="266">
        <f t="shared" ca="1" si="68"/>
        <v>0</v>
      </c>
      <c r="CT46" s="266">
        <f t="shared" ca="1" si="68"/>
        <v>0</v>
      </c>
      <c r="CU46" s="266">
        <f t="shared" ca="1" si="68"/>
        <v>0</v>
      </c>
      <c r="CV46" s="266">
        <f t="shared" ca="1" si="69"/>
        <v>0</v>
      </c>
      <c r="CW46" s="266">
        <f t="shared" ca="1" si="69"/>
        <v>0</v>
      </c>
      <c r="CX46" s="266">
        <f t="shared" ca="1" si="69"/>
        <v>0</v>
      </c>
      <c r="CY46" s="266">
        <f t="shared" ca="1" si="69"/>
        <v>0</v>
      </c>
      <c r="CZ46" s="266">
        <f t="shared" ca="1" si="69"/>
        <v>0</v>
      </c>
      <c r="DA46" s="266">
        <f t="shared" ca="1" si="69"/>
        <v>0</v>
      </c>
      <c r="DB46" s="266">
        <f t="shared" ca="1" si="69"/>
        <v>0</v>
      </c>
      <c r="DC46" s="266">
        <f t="shared" ca="1" si="69"/>
        <v>0</v>
      </c>
      <c r="DD46" s="266">
        <f t="shared" ca="1" si="69"/>
        <v>0</v>
      </c>
      <c r="DE46" s="266">
        <f t="shared" ca="1" si="69"/>
        <v>0</v>
      </c>
      <c r="DF46" s="266">
        <f t="shared" ca="1" si="70"/>
        <v>0</v>
      </c>
      <c r="DG46" s="266">
        <f t="shared" ca="1" si="70"/>
        <v>0</v>
      </c>
      <c r="DH46" s="266">
        <f t="shared" ca="1" si="70"/>
        <v>0</v>
      </c>
      <c r="DI46" s="266">
        <f t="shared" ca="1" si="70"/>
        <v>0</v>
      </c>
      <c r="DJ46" s="266">
        <f t="shared" ca="1" si="70"/>
        <v>0</v>
      </c>
      <c r="DK46" s="266">
        <f t="shared" ca="1" si="70"/>
        <v>0</v>
      </c>
      <c r="DL46" s="266">
        <f t="shared" ca="1" si="70"/>
        <v>0</v>
      </c>
      <c r="DM46" s="266">
        <f t="shared" ca="1" si="70"/>
        <v>0</v>
      </c>
      <c r="DN46" s="266">
        <f t="shared" ca="1" si="70"/>
        <v>0</v>
      </c>
      <c r="DO46" s="266">
        <f t="shared" ca="1" si="70"/>
        <v>0</v>
      </c>
      <c r="DP46" s="266">
        <f t="shared" ca="1" si="71"/>
        <v>0</v>
      </c>
      <c r="DQ46" s="266">
        <f t="shared" ca="1" si="71"/>
        <v>0</v>
      </c>
      <c r="DR46" s="266">
        <f t="shared" ca="1" si="71"/>
        <v>0</v>
      </c>
      <c r="DS46" s="266">
        <f t="shared" ca="1" si="71"/>
        <v>0</v>
      </c>
      <c r="DT46" s="266">
        <f t="shared" ca="1" si="71"/>
        <v>0</v>
      </c>
      <c r="DU46" s="266">
        <f t="shared" ca="1" si="71"/>
        <v>0</v>
      </c>
      <c r="DV46" s="266">
        <f t="shared" ca="1" si="71"/>
        <v>0</v>
      </c>
      <c r="DW46" s="266">
        <f t="shared" ca="1" si="71"/>
        <v>0</v>
      </c>
      <c r="DX46" s="266">
        <f t="shared" ca="1" si="71"/>
        <v>0</v>
      </c>
      <c r="DY46" s="266">
        <f t="shared" ca="1" si="71"/>
        <v>0</v>
      </c>
      <c r="DZ46" s="266">
        <f t="shared" ca="1" si="72"/>
        <v>0</v>
      </c>
      <c r="EA46" s="266">
        <f t="shared" ca="1" si="72"/>
        <v>0</v>
      </c>
      <c r="EB46" s="266">
        <f t="shared" ca="1" si="72"/>
        <v>0</v>
      </c>
      <c r="EC46" s="266">
        <f t="shared" ca="1" si="72"/>
        <v>0</v>
      </c>
      <c r="ED46" s="266">
        <f t="shared" ca="1" si="72"/>
        <v>0</v>
      </c>
      <c r="EE46" s="266">
        <f t="shared" ca="1" si="72"/>
        <v>0</v>
      </c>
      <c r="EF46" s="266">
        <f t="shared" ca="1" si="72"/>
        <v>0</v>
      </c>
      <c r="EG46" s="266">
        <f t="shared" ca="1" si="72"/>
        <v>0</v>
      </c>
      <c r="EH46" s="266">
        <f t="shared" ca="1" si="72"/>
        <v>0</v>
      </c>
      <c r="EI46" s="266">
        <f t="shared" ca="1" si="72"/>
        <v>0</v>
      </c>
      <c r="EJ46" s="266">
        <f t="shared" ca="1" si="72"/>
        <v>0</v>
      </c>
      <c r="EK46" s="266">
        <f t="shared" ca="1" si="72"/>
        <v>0</v>
      </c>
      <c r="EL46" s="266">
        <f t="shared" ca="1" si="72"/>
        <v>0</v>
      </c>
      <c r="EM46" s="266">
        <f t="shared" ca="1" si="72"/>
        <v>0</v>
      </c>
      <c r="EO46" s="484">
        <f t="shared" si="42"/>
        <v>1</v>
      </c>
      <c r="EP46" s="64">
        <f t="shared" si="85"/>
        <v>1</v>
      </c>
    </row>
    <row r="47" spans="1:146">
      <c r="A47" s="65">
        <v>40</v>
      </c>
      <c r="B47" s="353"/>
      <c r="C47" s="336"/>
      <c r="D47" s="337"/>
      <c r="E47" s="337"/>
      <c r="F47" s="338"/>
      <c r="G47" s="339" t="s">
        <v>320</v>
      </c>
      <c r="H47" s="336"/>
      <c r="I47" s="346"/>
      <c r="J47" s="346"/>
      <c r="K47" s="345"/>
      <c r="L47" s="508"/>
      <c r="M47" s="393">
        <f t="shared" si="73"/>
        <v>0</v>
      </c>
      <c r="N47" s="453" t="str">
        <f t="shared" si="39"/>
        <v/>
      </c>
      <c r="O47" s="439"/>
      <c r="P47" s="439"/>
      <c r="Q47" s="439"/>
      <c r="R47" s="439"/>
      <c r="S47" s="446"/>
      <c r="T47" s="264">
        <f t="shared" ca="1" si="74"/>
        <v>0</v>
      </c>
      <c r="U47" s="264">
        <f t="shared" ca="1" si="75"/>
        <v>0</v>
      </c>
      <c r="V47" s="265">
        <f t="shared" si="76"/>
        <v>0</v>
      </c>
      <c r="W47" s="265">
        <f t="shared" ca="1" si="77"/>
        <v>0</v>
      </c>
      <c r="X47" s="265">
        <f t="shared" ca="1" si="78"/>
        <v>0</v>
      </c>
      <c r="Y47" s="268">
        <f t="shared" si="79"/>
        <v>1900</v>
      </c>
      <c r="Z47" s="266">
        <f t="shared" ca="1" si="63"/>
        <v>0</v>
      </c>
      <c r="AA47" s="266">
        <f t="shared" ca="1" si="63"/>
        <v>0</v>
      </c>
      <c r="AB47" s="266">
        <f t="shared" ca="1" si="63"/>
        <v>0</v>
      </c>
      <c r="AC47" s="266">
        <f t="shared" ca="1" si="63"/>
        <v>0</v>
      </c>
      <c r="AD47" s="266">
        <f t="shared" ca="1" si="63"/>
        <v>0</v>
      </c>
      <c r="AE47" s="266">
        <f t="shared" ca="1" si="63"/>
        <v>0</v>
      </c>
      <c r="AF47" s="266">
        <f t="shared" ca="1" si="63"/>
        <v>0</v>
      </c>
      <c r="AG47" s="266">
        <f t="shared" ca="1" si="63"/>
        <v>0</v>
      </c>
      <c r="AH47" s="266">
        <f t="shared" ca="1" si="63"/>
        <v>0</v>
      </c>
      <c r="AI47" s="266">
        <f t="shared" ca="1" si="63"/>
        <v>0</v>
      </c>
      <c r="AJ47" s="266">
        <f t="shared" ca="1" si="64"/>
        <v>0</v>
      </c>
      <c r="AK47" s="266">
        <f t="shared" ca="1" si="64"/>
        <v>0</v>
      </c>
      <c r="AL47" s="266">
        <f t="shared" ca="1" si="64"/>
        <v>0</v>
      </c>
      <c r="AM47" s="266">
        <f t="shared" ca="1" si="64"/>
        <v>0</v>
      </c>
      <c r="AN47" s="266">
        <f t="shared" ca="1" si="64"/>
        <v>0</v>
      </c>
      <c r="AO47" s="266">
        <f t="shared" ca="1" si="64"/>
        <v>0</v>
      </c>
      <c r="AP47" s="266">
        <f t="shared" ca="1" si="64"/>
        <v>0</v>
      </c>
      <c r="AQ47" s="266">
        <f t="shared" ca="1" si="64"/>
        <v>0</v>
      </c>
      <c r="AR47" s="266">
        <f t="shared" ca="1" si="64"/>
        <v>0</v>
      </c>
      <c r="AS47" s="266">
        <f t="shared" ca="1" si="64"/>
        <v>0</v>
      </c>
      <c r="AT47" s="266">
        <f t="shared" ca="1" si="65"/>
        <v>0</v>
      </c>
      <c r="AU47" s="266">
        <f t="shared" ca="1" si="65"/>
        <v>0</v>
      </c>
      <c r="AV47" s="266">
        <f t="shared" ca="1" si="65"/>
        <v>0</v>
      </c>
      <c r="AW47" s="266">
        <f t="shared" ca="1" si="65"/>
        <v>0</v>
      </c>
      <c r="AX47" s="266">
        <f t="shared" ca="1" si="65"/>
        <v>0</v>
      </c>
      <c r="AY47" s="266">
        <f t="shared" ca="1" si="65"/>
        <v>0</v>
      </c>
      <c r="AZ47" s="266">
        <f t="shared" ca="1" si="65"/>
        <v>0</v>
      </c>
      <c r="BA47" s="266">
        <f t="shared" ca="1" si="65"/>
        <v>0</v>
      </c>
      <c r="BB47" s="266">
        <f t="shared" ca="1" si="65"/>
        <v>0</v>
      </c>
      <c r="BC47" s="266">
        <f t="shared" ca="1" si="65"/>
        <v>0</v>
      </c>
      <c r="BD47" s="266">
        <f t="shared" ca="1" si="66"/>
        <v>0</v>
      </c>
      <c r="BE47" s="266">
        <f t="shared" ca="1" si="66"/>
        <v>0</v>
      </c>
      <c r="BF47" s="266">
        <f t="shared" ca="1" si="66"/>
        <v>0</v>
      </c>
      <c r="BG47" s="266">
        <f t="shared" ca="1" si="66"/>
        <v>0</v>
      </c>
      <c r="BH47" s="266">
        <f t="shared" ca="1" si="66"/>
        <v>0</v>
      </c>
      <c r="BI47" s="266">
        <f t="shared" ca="1" si="66"/>
        <v>0</v>
      </c>
      <c r="BJ47" s="266">
        <f t="shared" ca="1" si="66"/>
        <v>0</v>
      </c>
      <c r="BK47" s="266">
        <f t="shared" ca="1" si="66"/>
        <v>0</v>
      </c>
      <c r="BL47" s="266">
        <f t="shared" ca="1" si="66"/>
        <v>0</v>
      </c>
      <c r="BM47" s="266">
        <f t="shared" ca="1" si="66"/>
        <v>0</v>
      </c>
      <c r="BN47" s="266">
        <f t="shared" ca="1" si="67"/>
        <v>0</v>
      </c>
      <c r="BO47" s="266">
        <f t="shared" ca="1" si="67"/>
        <v>0</v>
      </c>
      <c r="BP47" s="266">
        <f t="shared" ca="1" si="67"/>
        <v>0</v>
      </c>
      <c r="BQ47" s="266">
        <f t="shared" ca="1" si="67"/>
        <v>0</v>
      </c>
      <c r="BR47" s="266">
        <f t="shared" ca="1" si="67"/>
        <v>0</v>
      </c>
      <c r="BS47" s="266">
        <f t="shared" ca="1" si="67"/>
        <v>0</v>
      </c>
      <c r="BT47" s="266">
        <f t="shared" ca="1" si="67"/>
        <v>0</v>
      </c>
      <c r="BU47" s="266">
        <f t="shared" ca="1" si="67"/>
        <v>0</v>
      </c>
      <c r="BV47" s="266">
        <f t="shared" ca="1" si="67"/>
        <v>0</v>
      </c>
      <c r="BW47" s="266">
        <f t="shared" ca="1" si="67"/>
        <v>0</v>
      </c>
      <c r="BX47" s="266">
        <f t="shared" ca="1" si="67"/>
        <v>0</v>
      </c>
      <c r="BY47" s="266">
        <f t="shared" ca="1" si="67"/>
        <v>0</v>
      </c>
      <c r="BZ47" s="266">
        <f t="shared" ca="1" si="67"/>
        <v>0</v>
      </c>
      <c r="CA47" s="266">
        <f t="shared" ca="1" si="67"/>
        <v>0</v>
      </c>
      <c r="CF47" s="264">
        <f t="shared" ca="1" si="80"/>
        <v>0</v>
      </c>
      <c r="CG47" s="264">
        <f t="shared" ca="1" si="81"/>
        <v>0</v>
      </c>
      <c r="CH47" s="265">
        <f t="shared" si="82"/>
        <v>0</v>
      </c>
      <c r="CI47" s="265">
        <f t="shared" ca="1" si="83"/>
        <v>0</v>
      </c>
      <c r="CJ47" s="265">
        <f t="shared" ca="1" si="84"/>
        <v>0</v>
      </c>
      <c r="CK47" s="268"/>
      <c r="CL47" s="266">
        <f t="shared" ca="1" si="68"/>
        <v>0</v>
      </c>
      <c r="CM47" s="266">
        <f t="shared" ca="1" si="68"/>
        <v>0</v>
      </c>
      <c r="CN47" s="266">
        <f t="shared" ca="1" si="68"/>
        <v>0</v>
      </c>
      <c r="CO47" s="266">
        <f t="shared" ca="1" si="68"/>
        <v>0</v>
      </c>
      <c r="CP47" s="266">
        <f t="shared" ca="1" si="68"/>
        <v>0</v>
      </c>
      <c r="CQ47" s="266">
        <f t="shared" ca="1" si="68"/>
        <v>0</v>
      </c>
      <c r="CR47" s="266">
        <f t="shared" ca="1" si="68"/>
        <v>0</v>
      </c>
      <c r="CS47" s="266">
        <f t="shared" ca="1" si="68"/>
        <v>0</v>
      </c>
      <c r="CT47" s="266">
        <f t="shared" ca="1" si="68"/>
        <v>0</v>
      </c>
      <c r="CU47" s="266">
        <f t="shared" ca="1" si="68"/>
        <v>0</v>
      </c>
      <c r="CV47" s="266">
        <f t="shared" ca="1" si="69"/>
        <v>0</v>
      </c>
      <c r="CW47" s="266">
        <f t="shared" ca="1" si="69"/>
        <v>0</v>
      </c>
      <c r="CX47" s="266">
        <f t="shared" ca="1" si="69"/>
        <v>0</v>
      </c>
      <c r="CY47" s="266">
        <f t="shared" ca="1" si="69"/>
        <v>0</v>
      </c>
      <c r="CZ47" s="266">
        <f t="shared" ca="1" si="69"/>
        <v>0</v>
      </c>
      <c r="DA47" s="266">
        <f t="shared" ca="1" si="69"/>
        <v>0</v>
      </c>
      <c r="DB47" s="266">
        <f t="shared" ca="1" si="69"/>
        <v>0</v>
      </c>
      <c r="DC47" s="266">
        <f t="shared" ca="1" si="69"/>
        <v>0</v>
      </c>
      <c r="DD47" s="266">
        <f t="shared" ca="1" si="69"/>
        <v>0</v>
      </c>
      <c r="DE47" s="266">
        <f t="shared" ca="1" si="69"/>
        <v>0</v>
      </c>
      <c r="DF47" s="266">
        <f t="shared" ca="1" si="70"/>
        <v>0</v>
      </c>
      <c r="DG47" s="266">
        <f t="shared" ca="1" si="70"/>
        <v>0</v>
      </c>
      <c r="DH47" s="266">
        <f t="shared" ca="1" si="70"/>
        <v>0</v>
      </c>
      <c r="DI47" s="266">
        <f t="shared" ca="1" si="70"/>
        <v>0</v>
      </c>
      <c r="DJ47" s="266">
        <f t="shared" ca="1" si="70"/>
        <v>0</v>
      </c>
      <c r="DK47" s="266">
        <f t="shared" ca="1" si="70"/>
        <v>0</v>
      </c>
      <c r="DL47" s="266">
        <f t="shared" ca="1" si="70"/>
        <v>0</v>
      </c>
      <c r="DM47" s="266">
        <f t="shared" ca="1" si="70"/>
        <v>0</v>
      </c>
      <c r="DN47" s="266">
        <f t="shared" ca="1" si="70"/>
        <v>0</v>
      </c>
      <c r="DO47" s="266">
        <f t="shared" ca="1" si="70"/>
        <v>0</v>
      </c>
      <c r="DP47" s="266">
        <f t="shared" ca="1" si="71"/>
        <v>0</v>
      </c>
      <c r="DQ47" s="266">
        <f t="shared" ca="1" si="71"/>
        <v>0</v>
      </c>
      <c r="DR47" s="266">
        <f t="shared" ca="1" si="71"/>
        <v>0</v>
      </c>
      <c r="DS47" s="266">
        <f t="shared" ca="1" si="71"/>
        <v>0</v>
      </c>
      <c r="DT47" s="266">
        <f t="shared" ca="1" si="71"/>
        <v>0</v>
      </c>
      <c r="DU47" s="266">
        <f t="shared" ca="1" si="71"/>
        <v>0</v>
      </c>
      <c r="DV47" s="266">
        <f t="shared" ca="1" si="71"/>
        <v>0</v>
      </c>
      <c r="DW47" s="266">
        <f t="shared" ca="1" si="71"/>
        <v>0</v>
      </c>
      <c r="DX47" s="266">
        <f t="shared" ca="1" si="71"/>
        <v>0</v>
      </c>
      <c r="DY47" s="266">
        <f t="shared" ca="1" si="71"/>
        <v>0</v>
      </c>
      <c r="DZ47" s="266">
        <f t="shared" ca="1" si="72"/>
        <v>0</v>
      </c>
      <c r="EA47" s="266">
        <f t="shared" ca="1" si="72"/>
        <v>0</v>
      </c>
      <c r="EB47" s="266">
        <f t="shared" ca="1" si="72"/>
        <v>0</v>
      </c>
      <c r="EC47" s="266">
        <f t="shared" ca="1" si="72"/>
        <v>0</v>
      </c>
      <c r="ED47" s="266">
        <f t="shared" ca="1" si="72"/>
        <v>0</v>
      </c>
      <c r="EE47" s="266">
        <f t="shared" ca="1" si="72"/>
        <v>0</v>
      </c>
      <c r="EF47" s="266">
        <f t="shared" ca="1" si="72"/>
        <v>0</v>
      </c>
      <c r="EG47" s="266">
        <f t="shared" ca="1" si="72"/>
        <v>0</v>
      </c>
      <c r="EH47" s="266">
        <f t="shared" ca="1" si="72"/>
        <v>0</v>
      </c>
      <c r="EI47" s="266">
        <f t="shared" ca="1" si="72"/>
        <v>0</v>
      </c>
      <c r="EJ47" s="266">
        <f t="shared" ca="1" si="72"/>
        <v>0</v>
      </c>
      <c r="EK47" s="266">
        <f t="shared" ca="1" si="72"/>
        <v>0</v>
      </c>
      <c r="EL47" s="266">
        <f t="shared" ca="1" si="72"/>
        <v>0</v>
      </c>
      <c r="EM47" s="266">
        <f t="shared" ca="1" si="72"/>
        <v>0</v>
      </c>
      <c r="EO47" s="484">
        <f t="shared" si="42"/>
        <v>1</v>
      </c>
      <c r="EP47" s="64">
        <f t="shared" si="85"/>
        <v>1</v>
      </c>
    </row>
    <row r="48" spans="1:146">
      <c r="A48" s="65">
        <v>41</v>
      </c>
      <c r="B48" s="353"/>
      <c r="C48" s="336"/>
      <c r="D48" s="337"/>
      <c r="E48" s="337"/>
      <c r="F48" s="338"/>
      <c r="G48" s="339" t="s">
        <v>320</v>
      </c>
      <c r="H48" s="336"/>
      <c r="I48" s="346"/>
      <c r="J48" s="346"/>
      <c r="K48" s="345"/>
      <c r="L48" s="508"/>
      <c r="M48" s="393">
        <f t="shared" si="73"/>
        <v>0</v>
      </c>
      <c r="N48" s="453" t="str">
        <f t="shared" si="39"/>
        <v/>
      </c>
      <c r="O48" s="439"/>
      <c r="P48" s="439"/>
      <c r="Q48" s="439"/>
      <c r="R48" s="439"/>
      <c r="S48" s="446"/>
      <c r="T48" s="264">
        <f t="shared" ca="1" si="74"/>
        <v>0</v>
      </c>
      <c r="U48" s="264">
        <f t="shared" ca="1" si="75"/>
        <v>0</v>
      </c>
      <c r="V48" s="265">
        <f t="shared" si="76"/>
        <v>0</v>
      </c>
      <c r="W48" s="265">
        <f t="shared" ca="1" si="77"/>
        <v>0</v>
      </c>
      <c r="X48" s="265">
        <f t="shared" ca="1" si="78"/>
        <v>0</v>
      </c>
      <c r="Y48" s="268">
        <f t="shared" si="79"/>
        <v>1900</v>
      </c>
      <c r="Z48" s="266">
        <f t="shared" ref="Z48:AI57" ca="1" si="86">IF(OR(Z$6&lt;YEAR($T48),Z$6&gt;YEAR($U48)),0,IF(AND(Z$6&gt;YEAR($T48),Z$6&lt;YEAR($U48)),$V48,IF(Z$6=YEAR($T48),$W48,IF(Z$6=YEAR($U48),IF($X48=0,$V48,$X48)))))</f>
        <v>0</v>
      </c>
      <c r="AA48" s="266">
        <f t="shared" ca="1" si="86"/>
        <v>0</v>
      </c>
      <c r="AB48" s="266">
        <f t="shared" ca="1" si="86"/>
        <v>0</v>
      </c>
      <c r="AC48" s="266">
        <f t="shared" ca="1" si="86"/>
        <v>0</v>
      </c>
      <c r="AD48" s="266">
        <f t="shared" ca="1" si="86"/>
        <v>0</v>
      </c>
      <c r="AE48" s="266">
        <f t="shared" ca="1" si="86"/>
        <v>0</v>
      </c>
      <c r="AF48" s="266">
        <f t="shared" ca="1" si="86"/>
        <v>0</v>
      </c>
      <c r="AG48" s="266">
        <f t="shared" ca="1" si="86"/>
        <v>0</v>
      </c>
      <c r="AH48" s="266">
        <f t="shared" ca="1" si="86"/>
        <v>0</v>
      </c>
      <c r="AI48" s="266">
        <f t="shared" ca="1" si="86"/>
        <v>0</v>
      </c>
      <c r="AJ48" s="266">
        <f t="shared" ref="AJ48:AS57" ca="1" si="87">IF(OR(AJ$6&lt;YEAR($T48),AJ$6&gt;YEAR($U48)),0,IF(AND(AJ$6&gt;YEAR($T48),AJ$6&lt;YEAR($U48)),$V48,IF(AJ$6=YEAR($T48),$W48,IF(AJ$6=YEAR($U48),IF($X48=0,$V48,$X48)))))</f>
        <v>0</v>
      </c>
      <c r="AK48" s="266">
        <f t="shared" ca="1" si="87"/>
        <v>0</v>
      </c>
      <c r="AL48" s="266">
        <f t="shared" ca="1" si="87"/>
        <v>0</v>
      </c>
      <c r="AM48" s="266">
        <f t="shared" ca="1" si="87"/>
        <v>0</v>
      </c>
      <c r="AN48" s="266">
        <f t="shared" ca="1" si="87"/>
        <v>0</v>
      </c>
      <c r="AO48" s="266">
        <f t="shared" ca="1" si="87"/>
        <v>0</v>
      </c>
      <c r="AP48" s="266">
        <f t="shared" ca="1" si="87"/>
        <v>0</v>
      </c>
      <c r="AQ48" s="266">
        <f t="shared" ca="1" si="87"/>
        <v>0</v>
      </c>
      <c r="AR48" s="266">
        <f t="shared" ca="1" si="87"/>
        <v>0</v>
      </c>
      <c r="AS48" s="266">
        <f t="shared" ca="1" si="87"/>
        <v>0</v>
      </c>
      <c r="AT48" s="266">
        <f t="shared" ref="AT48:BC57" ca="1" si="88">IF(OR(AT$6&lt;YEAR($T48),AT$6&gt;YEAR($U48)),0,IF(AND(AT$6&gt;YEAR($T48),AT$6&lt;YEAR($U48)),$V48,IF(AT$6=YEAR($T48),$W48,IF(AT$6=YEAR($U48),IF($X48=0,$V48,$X48)))))</f>
        <v>0</v>
      </c>
      <c r="AU48" s="266">
        <f t="shared" ca="1" si="88"/>
        <v>0</v>
      </c>
      <c r="AV48" s="266">
        <f t="shared" ca="1" si="88"/>
        <v>0</v>
      </c>
      <c r="AW48" s="266">
        <f t="shared" ca="1" si="88"/>
        <v>0</v>
      </c>
      <c r="AX48" s="266">
        <f t="shared" ca="1" si="88"/>
        <v>0</v>
      </c>
      <c r="AY48" s="266">
        <f t="shared" ca="1" si="88"/>
        <v>0</v>
      </c>
      <c r="AZ48" s="266">
        <f t="shared" ca="1" si="88"/>
        <v>0</v>
      </c>
      <c r="BA48" s="266">
        <f t="shared" ca="1" si="88"/>
        <v>0</v>
      </c>
      <c r="BB48" s="266">
        <f t="shared" ca="1" si="88"/>
        <v>0</v>
      </c>
      <c r="BC48" s="266">
        <f t="shared" ca="1" si="88"/>
        <v>0</v>
      </c>
      <c r="BD48" s="266">
        <f t="shared" ref="BD48:BM57" ca="1" si="89">IF(OR(BD$6&lt;YEAR($T48),BD$6&gt;YEAR($U48)),0,IF(AND(BD$6&gt;YEAR($T48),BD$6&lt;YEAR($U48)),$V48,IF(BD$6=YEAR($T48),$W48,IF(BD$6=YEAR($U48),IF($X48=0,$V48,$X48)))))</f>
        <v>0</v>
      </c>
      <c r="BE48" s="266">
        <f t="shared" ca="1" si="89"/>
        <v>0</v>
      </c>
      <c r="BF48" s="266">
        <f t="shared" ca="1" si="89"/>
        <v>0</v>
      </c>
      <c r="BG48" s="266">
        <f t="shared" ca="1" si="89"/>
        <v>0</v>
      </c>
      <c r="BH48" s="266">
        <f t="shared" ca="1" si="89"/>
        <v>0</v>
      </c>
      <c r="BI48" s="266">
        <f t="shared" ca="1" si="89"/>
        <v>0</v>
      </c>
      <c r="BJ48" s="266">
        <f t="shared" ca="1" si="89"/>
        <v>0</v>
      </c>
      <c r="BK48" s="266">
        <f t="shared" ca="1" si="89"/>
        <v>0</v>
      </c>
      <c r="BL48" s="266">
        <f t="shared" ca="1" si="89"/>
        <v>0</v>
      </c>
      <c r="BM48" s="266">
        <f t="shared" ca="1" si="89"/>
        <v>0</v>
      </c>
      <c r="BN48" s="266">
        <f t="shared" ref="BN48:CA57" ca="1" si="90">IF(OR(BN$6&lt;YEAR($T48),BN$6&gt;YEAR($U48)),0,IF(AND(BN$6&gt;YEAR($T48),BN$6&lt;YEAR($U48)),$V48,IF(BN$6=YEAR($T48),$W48,IF(BN$6=YEAR($U48),IF($X48=0,$V48,$X48)))))</f>
        <v>0</v>
      </c>
      <c r="BO48" s="266">
        <f t="shared" ca="1" si="90"/>
        <v>0</v>
      </c>
      <c r="BP48" s="266">
        <f t="shared" ca="1" si="90"/>
        <v>0</v>
      </c>
      <c r="BQ48" s="266">
        <f t="shared" ca="1" si="90"/>
        <v>0</v>
      </c>
      <c r="BR48" s="266">
        <f t="shared" ca="1" si="90"/>
        <v>0</v>
      </c>
      <c r="BS48" s="266">
        <f t="shared" ca="1" si="90"/>
        <v>0</v>
      </c>
      <c r="BT48" s="266">
        <f t="shared" ca="1" si="90"/>
        <v>0</v>
      </c>
      <c r="BU48" s="266">
        <f t="shared" ca="1" si="90"/>
        <v>0</v>
      </c>
      <c r="BV48" s="266">
        <f t="shared" ca="1" si="90"/>
        <v>0</v>
      </c>
      <c r="BW48" s="266">
        <f t="shared" ca="1" si="90"/>
        <v>0</v>
      </c>
      <c r="BX48" s="266">
        <f t="shared" ca="1" si="90"/>
        <v>0</v>
      </c>
      <c r="BY48" s="266">
        <f t="shared" ca="1" si="90"/>
        <v>0</v>
      </c>
      <c r="BZ48" s="266">
        <f t="shared" ca="1" si="90"/>
        <v>0</v>
      </c>
      <c r="CA48" s="266">
        <f t="shared" ca="1" si="90"/>
        <v>0</v>
      </c>
      <c r="CF48" s="264">
        <f t="shared" ca="1" si="80"/>
        <v>0</v>
      </c>
      <c r="CG48" s="264">
        <f t="shared" ca="1" si="81"/>
        <v>0</v>
      </c>
      <c r="CH48" s="265">
        <f t="shared" si="82"/>
        <v>0</v>
      </c>
      <c r="CI48" s="265">
        <f t="shared" ca="1" si="83"/>
        <v>0</v>
      </c>
      <c r="CJ48" s="265">
        <f t="shared" ca="1" si="84"/>
        <v>0</v>
      </c>
      <c r="CK48" s="268"/>
      <c r="CL48" s="266">
        <f t="shared" ref="CL48:CU57" ca="1" si="91">IF(OR(CL$6&lt;YEAR($T48),CL$6&gt;YEAR($U48)),0,IF(AND(CL$6&gt;YEAR($T48),CL$6&lt;YEAR($U48)),$CH48,IF(CL$6=YEAR($T48),$CI48,IF(CL$6=YEAR($U48),IF($CJ48=0,$CH48,$CJ48)))))</f>
        <v>0</v>
      </c>
      <c r="CM48" s="266">
        <f t="shared" ca="1" si="91"/>
        <v>0</v>
      </c>
      <c r="CN48" s="266">
        <f t="shared" ca="1" si="91"/>
        <v>0</v>
      </c>
      <c r="CO48" s="266">
        <f t="shared" ca="1" si="91"/>
        <v>0</v>
      </c>
      <c r="CP48" s="266">
        <f t="shared" ca="1" si="91"/>
        <v>0</v>
      </c>
      <c r="CQ48" s="266">
        <f t="shared" ca="1" si="91"/>
        <v>0</v>
      </c>
      <c r="CR48" s="266">
        <f t="shared" ca="1" si="91"/>
        <v>0</v>
      </c>
      <c r="CS48" s="266">
        <f t="shared" ca="1" si="91"/>
        <v>0</v>
      </c>
      <c r="CT48" s="266">
        <f t="shared" ca="1" si="91"/>
        <v>0</v>
      </c>
      <c r="CU48" s="266">
        <f t="shared" ca="1" si="91"/>
        <v>0</v>
      </c>
      <c r="CV48" s="266">
        <f t="shared" ref="CV48:DE57" ca="1" si="92">IF(OR(CV$6&lt;YEAR($T48),CV$6&gt;YEAR($U48)),0,IF(AND(CV$6&gt;YEAR($T48),CV$6&lt;YEAR($U48)),$CH48,IF(CV$6=YEAR($T48),$CI48,IF(CV$6=YEAR($U48),IF($CJ48=0,$CH48,$CJ48)))))</f>
        <v>0</v>
      </c>
      <c r="CW48" s="266">
        <f t="shared" ca="1" si="92"/>
        <v>0</v>
      </c>
      <c r="CX48" s="266">
        <f t="shared" ca="1" si="92"/>
        <v>0</v>
      </c>
      <c r="CY48" s="266">
        <f t="shared" ca="1" si="92"/>
        <v>0</v>
      </c>
      <c r="CZ48" s="266">
        <f t="shared" ca="1" si="92"/>
        <v>0</v>
      </c>
      <c r="DA48" s="266">
        <f t="shared" ca="1" si="92"/>
        <v>0</v>
      </c>
      <c r="DB48" s="266">
        <f t="shared" ca="1" si="92"/>
        <v>0</v>
      </c>
      <c r="DC48" s="266">
        <f t="shared" ca="1" si="92"/>
        <v>0</v>
      </c>
      <c r="DD48" s="266">
        <f t="shared" ca="1" si="92"/>
        <v>0</v>
      </c>
      <c r="DE48" s="266">
        <f t="shared" ca="1" si="92"/>
        <v>0</v>
      </c>
      <c r="DF48" s="266">
        <f t="shared" ref="DF48:DO57" ca="1" si="93">IF(OR(DF$6&lt;YEAR($T48),DF$6&gt;YEAR($U48)),0,IF(AND(DF$6&gt;YEAR($T48),DF$6&lt;YEAR($U48)),$CH48,IF(DF$6=YEAR($T48),$CI48,IF(DF$6=YEAR($U48),IF($CJ48=0,$CH48,$CJ48)))))</f>
        <v>0</v>
      </c>
      <c r="DG48" s="266">
        <f t="shared" ca="1" si="93"/>
        <v>0</v>
      </c>
      <c r="DH48" s="266">
        <f t="shared" ca="1" si="93"/>
        <v>0</v>
      </c>
      <c r="DI48" s="266">
        <f t="shared" ca="1" si="93"/>
        <v>0</v>
      </c>
      <c r="DJ48" s="266">
        <f t="shared" ca="1" si="93"/>
        <v>0</v>
      </c>
      <c r="DK48" s="266">
        <f t="shared" ca="1" si="93"/>
        <v>0</v>
      </c>
      <c r="DL48" s="266">
        <f t="shared" ca="1" si="93"/>
        <v>0</v>
      </c>
      <c r="DM48" s="266">
        <f t="shared" ca="1" si="93"/>
        <v>0</v>
      </c>
      <c r="DN48" s="266">
        <f t="shared" ca="1" si="93"/>
        <v>0</v>
      </c>
      <c r="DO48" s="266">
        <f t="shared" ca="1" si="93"/>
        <v>0</v>
      </c>
      <c r="DP48" s="266">
        <f t="shared" ref="DP48:DY57" ca="1" si="94">IF(OR(DP$6&lt;YEAR($T48),DP$6&gt;YEAR($U48)),0,IF(AND(DP$6&gt;YEAR($T48),DP$6&lt;YEAR($U48)),$CH48,IF(DP$6=YEAR($T48),$CI48,IF(DP$6=YEAR($U48),IF($CJ48=0,$CH48,$CJ48)))))</f>
        <v>0</v>
      </c>
      <c r="DQ48" s="266">
        <f t="shared" ca="1" si="94"/>
        <v>0</v>
      </c>
      <c r="DR48" s="266">
        <f t="shared" ca="1" si="94"/>
        <v>0</v>
      </c>
      <c r="DS48" s="266">
        <f t="shared" ca="1" si="94"/>
        <v>0</v>
      </c>
      <c r="DT48" s="266">
        <f t="shared" ca="1" si="94"/>
        <v>0</v>
      </c>
      <c r="DU48" s="266">
        <f t="shared" ca="1" si="94"/>
        <v>0</v>
      </c>
      <c r="DV48" s="266">
        <f t="shared" ca="1" si="94"/>
        <v>0</v>
      </c>
      <c r="DW48" s="266">
        <f t="shared" ca="1" si="94"/>
        <v>0</v>
      </c>
      <c r="DX48" s="266">
        <f t="shared" ca="1" si="94"/>
        <v>0</v>
      </c>
      <c r="DY48" s="266">
        <f t="shared" ca="1" si="94"/>
        <v>0</v>
      </c>
      <c r="DZ48" s="266">
        <f t="shared" ref="DZ48:EM57" ca="1" si="95">IF(OR(DZ$6&lt;YEAR($T48),DZ$6&gt;YEAR($U48)),0,IF(AND(DZ$6&gt;YEAR($T48),DZ$6&lt;YEAR($U48)),$CH48,IF(DZ$6=YEAR($T48),$CI48,IF(DZ$6=YEAR($U48),IF($CJ48=0,$CH48,$CJ48)))))</f>
        <v>0</v>
      </c>
      <c r="EA48" s="266">
        <f t="shared" ca="1" si="95"/>
        <v>0</v>
      </c>
      <c r="EB48" s="266">
        <f t="shared" ca="1" si="95"/>
        <v>0</v>
      </c>
      <c r="EC48" s="266">
        <f t="shared" ca="1" si="95"/>
        <v>0</v>
      </c>
      <c r="ED48" s="266">
        <f t="shared" ca="1" si="95"/>
        <v>0</v>
      </c>
      <c r="EE48" s="266">
        <f t="shared" ca="1" si="95"/>
        <v>0</v>
      </c>
      <c r="EF48" s="266">
        <f t="shared" ca="1" si="95"/>
        <v>0</v>
      </c>
      <c r="EG48" s="266">
        <f t="shared" ca="1" si="95"/>
        <v>0</v>
      </c>
      <c r="EH48" s="266">
        <f t="shared" ca="1" si="95"/>
        <v>0</v>
      </c>
      <c r="EI48" s="266">
        <f t="shared" ca="1" si="95"/>
        <v>0</v>
      </c>
      <c r="EJ48" s="266">
        <f t="shared" ca="1" si="95"/>
        <v>0</v>
      </c>
      <c r="EK48" s="266">
        <f t="shared" ca="1" si="95"/>
        <v>0</v>
      </c>
      <c r="EL48" s="266">
        <f t="shared" ca="1" si="95"/>
        <v>0</v>
      </c>
      <c r="EM48" s="266">
        <f t="shared" ca="1" si="95"/>
        <v>0</v>
      </c>
      <c r="EO48" s="484">
        <f t="shared" si="42"/>
        <v>1</v>
      </c>
      <c r="EP48" s="64">
        <f t="shared" si="85"/>
        <v>1</v>
      </c>
    </row>
    <row r="49" spans="1:146">
      <c r="A49" s="65">
        <v>42</v>
      </c>
      <c r="B49" s="353"/>
      <c r="C49" s="336"/>
      <c r="D49" s="337"/>
      <c r="E49" s="337"/>
      <c r="F49" s="338"/>
      <c r="G49" s="339" t="s">
        <v>320</v>
      </c>
      <c r="H49" s="336"/>
      <c r="I49" s="346"/>
      <c r="J49" s="346"/>
      <c r="K49" s="345"/>
      <c r="L49" s="508"/>
      <c r="M49" s="393">
        <f t="shared" si="73"/>
        <v>0</v>
      </c>
      <c r="N49" s="453" t="str">
        <f t="shared" si="39"/>
        <v/>
      </c>
      <c r="O49" s="439"/>
      <c r="P49" s="439"/>
      <c r="Q49" s="439"/>
      <c r="R49" s="439"/>
      <c r="S49" s="446"/>
      <c r="T49" s="264">
        <f t="shared" ca="1" si="74"/>
        <v>0</v>
      </c>
      <c r="U49" s="264">
        <f t="shared" ca="1" si="75"/>
        <v>0</v>
      </c>
      <c r="V49" s="265">
        <f t="shared" si="76"/>
        <v>0</v>
      </c>
      <c r="W49" s="265">
        <f t="shared" ca="1" si="77"/>
        <v>0</v>
      </c>
      <c r="X49" s="265">
        <f t="shared" ca="1" si="78"/>
        <v>0</v>
      </c>
      <c r="Y49" s="268">
        <f t="shared" si="79"/>
        <v>1900</v>
      </c>
      <c r="Z49" s="266">
        <f t="shared" ca="1" si="86"/>
        <v>0</v>
      </c>
      <c r="AA49" s="266">
        <f t="shared" ca="1" si="86"/>
        <v>0</v>
      </c>
      <c r="AB49" s="266">
        <f t="shared" ca="1" si="86"/>
        <v>0</v>
      </c>
      <c r="AC49" s="266">
        <f t="shared" ca="1" si="86"/>
        <v>0</v>
      </c>
      <c r="AD49" s="266">
        <f t="shared" ca="1" si="86"/>
        <v>0</v>
      </c>
      <c r="AE49" s="266">
        <f t="shared" ca="1" si="86"/>
        <v>0</v>
      </c>
      <c r="AF49" s="266">
        <f t="shared" ca="1" si="86"/>
        <v>0</v>
      </c>
      <c r="AG49" s="266">
        <f t="shared" ca="1" si="86"/>
        <v>0</v>
      </c>
      <c r="AH49" s="266">
        <f t="shared" ca="1" si="86"/>
        <v>0</v>
      </c>
      <c r="AI49" s="266">
        <f t="shared" ca="1" si="86"/>
        <v>0</v>
      </c>
      <c r="AJ49" s="266">
        <f t="shared" ca="1" si="87"/>
        <v>0</v>
      </c>
      <c r="AK49" s="266">
        <f t="shared" ca="1" si="87"/>
        <v>0</v>
      </c>
      <c r="AL49" s="266">
        <f t="shared" ca="1" si="87"/>
        <v>0</v>
      </c>
      <c r="AM49" s="266">
        <f t="shared" ca="1" si="87"/>
        <v>0</v>
      </c>
      <c r="AN49" s="266">
        <f t="shared" ca="1" si="87"/>
        <v>0</v>
      </c>
      <c r="AO49" s="266">
        <f t="shared" ca="1" si="87"/>
        <v>0</v>
      </c>
      <c r="AP49" s="266">
        <f t="shared" ca="1" si="87"/>
        <v>0</v>
      </c>
      <c r="AQ49" s="266">
        <f t="shared" ca="1" si="87"/>
        <v>0</v>
      </c>
      <c r="AR49" s="266">
        <f t="shared" ca="1" si="87"/>
        <v>0</v>
      </c>
      <c r="AS49" s="266">
        <f t="shared" ca="1" si="87"/>
        <v>0</v>
      </c>
      <c r="AT49" s="266">
        <f t="shared" ca="1" si="88"/>
        <v>0</v>
      </c>
      <c r="AU49" s="266">
        <f t="shared" ca="1" si="88"/>
        <v>0</v>
      </c>
      <c r="AV49" s="266">
        <f t="shared" ca="1" si="88"/>
        <v>0</v>
      </c>
      <c r="AW49" s="266">
        <f t="shared" ca="1" si="88"/>
        <v>0</v>
      </c>
      <c r="AX49" s="266">
        <f t="shared" ca="1" si="88"/>
        <v>0</v>
      </c>
      <c r="AY49" s="266">
        <f t="shared" ca="1" si="88"/>
        <v>0</v>
      </c>
      <c r="AZ49" s="266">
        <f t="shared" ca="1" si="88"/>
        <v>0</v>
      </c>
      <c r="BA49" s="266">
        <f t="shared" ca="1" si="88"/>
        <v>0</v>
      </c>
      <c r="BB49" s="266">
        <f t="shared" ca="1" si="88"/>
        <v>0</v>
      </c>
      <c r="BC49" s="266">
        <f t="shared" ca="1" si="88"/>
        <v>0</v>
      </c>
      <c r="BD49" s="266">
        <f t="shared" ca="1" si="89"/>
        <v>0</v>
      </c>
      <c r="BE49" s="266">
        <f t="shared" ca="1" si="89"/>
        <v>0</v>
      </c>
      <c r="BF49" s="266">
        <f t="shared" ca="1" si="89"/>
        <v>0</v>
      </c>
      <c r="BG49" s="266">
        <f t="shared" ca="1" si="89"/>
        <v>0</v>
      </c>
      <c r="BH49" s="266">
        <f t="shared" ca="1" si="89"/>
        <v>0</v>
      </c>
      <c r="BI49" s="266">
        <f t="shared" ca="1" si="89"/>
        <v>0</v>
      </c>
      <c r="BJ49" s="266">
        <f t="shared" ca="1" si="89"/>
        <v>0</v>
      </c>
      <c r="BK49" s="266">
        <f t="shared" ca="1" si="89"/>
        <v>0</v>
      </c>
      <c r="BL49" s="266">
        <f t="shared" ca="1" si="89"/>
        <v>0</v>
      </c>
      <c r="BM49" s="266">
        <f t="shared" ca="1" si="89"/>
        <v>0</v>
      </c>
      <c r="BN49" s="266">
        <f t="shared" ca="1" si="90"/>
        <v>0</v>
      </c>
      <c r="BO49" s="266">
        <f t="shared" ca="1" si="90"/>
        <v>0</v>
      </c>
      <c r="BP49" s="266">
        <f t="shared" ca="1" si="90"/>
        <v>0</v>
      </c>
      <c r="BQ49" s="266">
        <f t="shared" ca="1" si="90"/>
        <v>0</v>
      </c>
      <c r="BR49" s="266">
        <f t="shared" ca="1" si="90"/>
        <v>0</v>
      </c>
      <c r="BS49" s="266">
        <f t="shared" ca="1" si="90"/>
        <v>0</v>
      </c>
      <c r="BT49" s="266">
        <f t="shared" ca="1" si="90"/>
        <v>0</v>
      </c>
      <c r="BU49" s="266">
        <f t="shared" ca="1" si="90"/>
        <v>0</v>
      </c>
      <c r="BV49" s="266">
        <f t="shared" ca="1" si="90"/>
        <v>0</v>
      </c>
      <c r="BW49" s="266">
        <f t="shared" ca="1" si="90"/>
        <v>0</v>
      </c>
      <c r="BX49" s="266">
        <f t="shared" ca="1" si="90"/>
        <v>0</v>
      </c>
      <c r="BY49" s="266">
        <f t="shared" ca="1" si="90"/>
        <v>0</v>
      </c>
      <c r="BZ49" s="266">
        <f t="shared" ca="1" si="90"/>
        <v>0</v>
      </c>
      <c r="CA49" s="266">
        <f t="shared" ca="1" si="90"/>
        <v>0</v>
      </c>
      <c r="CF49" s="264">
        <f t="shared" ca="1" si="80"/>
        <v>0</v>
      </c>
      <c r="CG49" s="264">
        <f t="shared" ca="1" si="81"/>
        <v>0</v>
      </c>
      <c r="CH49" s="265">
        <f t="shared" si="82"/>
        <v>0</v>
      </c>
      <c r="CI49" s="265">
        <f t="shared" ca="1" si="83"/>
        <v>0</v>
      </c>
      <c r="CJ49" s="265">
        <f t="shared" ca="1" si="84"/>
        <v>0</v>
      </c>
      <c r="CK49" s="268"/>
      <c r="CL49" s="266">
        <f t="shared" ca="1" si="91"/>
        <v>0</v>
      </c>
      <c r="CM49" s="266">
        <f t="shared" ca="1" si="91"/>
        <v>0</v>
      </c>
      <c r="CN49" s="266">
        <f t="shared" ca="1" si="91"/>
        <v>0</v>
      </c>
      <c r="CO49" s="266">
        <f t="shared" ca="1" si="91"/>
        <v>0</v>
      </c>
      <c r="CP49" s="266">
        <f t="shared" ca="1" si="91"/>
        <v>0</v>
      </c>
      <c r="CQ49" s="266">
        <f t="shared" ca="1" si="91"/>
        <v>0</v>
      </c>
      <c r="CR49" s="266">
        <f t="shared" ca="1" si="91"/>
        <v>0</v>
      </c>
      <c r="CS49" s="266">
        <f t="shared" ca="1" si="91"/>
        <v>0</v>
      </c>
      <c r="CT49" s="266">
        <f t="shared" ca="1" si="91"/>
        <v>0</v>
      </c>
      <c r="CU49" s="266">
        <f t="shared" ca="1" si="91"/>
        <v>0</v>
      </c>
      <c r="CV49" s="266">
        <f t="shared" ca="1" si="92"/>
        <v>0</v>
      </c>
      <c r="CW49" s="266">
        <f t="shared" ca="1" si="92"/>
        <v>0</v>
      </c>
      <c r="CX49" s="266">
        <f t="shared" ca="1" si="92"/>
        <v>0</v>
      </c>
      <c r="CY49" s="266">
        <f t="shared" ca="1" si="92"/>
        <v>0</v>
      </c>
      <c r="CZ49" s="266">
        <f t="shared" ca="1" si="92"/>
        <v>0</v>
      </c>
      <c r="DA49" s="266">
        <f t="shared" ca="1" si="92"/>
        <v>0</v>
      </c>
      <c r="DB49" s="266">
        <f t="shared" ca="1" si="92"/>
        <v>0</v>
      </c>
      <c r="DC49" s="266">
        <f t="shared" ca="1" si="92"/>
        <v>0</v>
      </c>
      <c r="DD49" s="266">
        <f t="shared" ca="1" si="92"/>
        <v>0</v>
      </c>
      <c r="DE49" s="266">
        <f t="shared" ca="1" si="92"/>
        <v>0</v>
      </c>
      <c r="DF49" s="266">
        <f t="shared" ca="1" si="93"/>
        <v>0</v>
      </c>
      <c r="DG49" s="266">
        <f t="shared" ca="1" si="93"/>
        <v>0</v>
      </c>
      <c r="DH49" s="266">
        <f t="shared" ca="1" si="93"/>
        <v>0</v>
      </c>
      <c r="DI49" s="266">
        <f t="shared" ca="1" si="93"/>
        <v>0</v>
      </c>
      <c r="DJ49" s="266">
        <f t="shared" ca="1" si="93"/>
        <v>0</v>
      </c>
      <c r="DK49" s="266">
        <f t="shared" ca="1" si="93"/>
        <v>0</v>
      </c>
      <c r="DL49" s="266">
        <f t="shared" ca="1" si="93"/>
        <v>0</v>
      </c>
      <c r="DM49" s="266">
        <f t="shared" ca="1" si="93"/>
        <v>0</v>
      </c>
      <c r="DN49" s="266">
        <f t="shared" ca="1" si="93"/>
        <v>0</v>
      </c>
      <c r="DO49" s="266">
        <f t="shared" ca="1" si="93"/>
        <v>0</v>
      </c>
      <c r="DP49" s="266">
        <f t="shared" ca="1" si="94"/>
        <v>0</v>
      </c>
      <c r="DQ49" s="266">
        <f t="shared" ca="1" si="94"/>
        <v>0</v>
      </c>
      <c r="DR49" s="266">
        <f t="shared" ca="1" si="94"/>
        <v>0</v>
      </c>
      <c r="DS49" s="266">
        <f t="shared" ca="1" si="94"/>
        <v>0</v>
      </c>
      <c r="DT49" s="266">
        <f t="shared" ca="1" si="94"/>
        <v>0</v>
      </c>
      <c r="DU49" s="266">
        <f t="shared" ca="1" si="94"/>
        <v>0</v>
      </c>
      <c r="DV49" s="266">
        <f t="shared" ca="1" si="94"/>
        <v>0</v>
      </c>
      <c r="DW49" s="266">
        <f t="shared" ca="1" si="94"/>
        <v>0</v>
      </c>
      <c r="DX49" s="266">
        <f t="shared" ca="1" si="94"/>
        <v>0</v>
      </c>
      <c r="DY49" s="266">
        <f t="shared" ca="1" si="94"/>
        <v>0</v>
      </c>
      <c r="DZ49" s="266">
        <f t="shared" ca="1" si="95"/>
        <v>0</v>
      </c>
      <c r="EA49" s="266">
        <f t="shared" ca="1" si="95"/>
        <v>0</v>
      </c>
      <c r="EB49" s="266">
        <f t="shared" ca="1" si="95"/>
        <v>0</v>
      </c>
      <c r="EC49" s="266">
        <f t="shared" ca="1" si="95"/>
        <v>0</v>
      </c>
      <c r="ED49" s="266">
        <f t="shared" ca="1" si="95"/>
        <v>0</v>
      </c>
      <c r="EE49" s="266">
        <f t="shared" ca="1" si="95"/>
        <v>0</v>
      </c>
      <c r="EF49" s="266">
        <f t="shared" ca="1" si="95"/>
        <v>0</v>
      </c>
      <c r="EG49" s="266">
        <f t="shared" ca="1" si="95"/>
        <v>0</v>
      </c>
      <c r="EH49" s="266">
        <f t="shared" ca="1" si="95"/>
        <v>0</v>
      </c>
      <c r="EI49" s="266">
        <f t="shared" ca="1" si="95"/>
        <v>0</v>
      </c>
      <c r="EJ49" s="266">
        <f t="shared" ca="1" si="95"/>
        <v>0</v>
      </c>
      <c r="EK49" s="266">
        <f t="shared" ca="1" si="95"/>
        <v>0</v>
      </c>
      <c r="EL49" s="266">
        <f t="shared" ca="1" si="95"/>
        <v>0</v>
      </c>
      <c r="EM49" s="266">
        <f t="shared" ca="1" si="95"/>
        <v>0</v>
      </c>
      <c r="EO49" s="484">
        <f t="shared" si="42"/>
        <v>1</v>
      </c>
      <c r="EP49" s="64">
        <f t="shared" si="85"/>
        <v>1</v>
      </c>
    </row>
    <row r="50" spans="1:146">
      <c r="A50" s="65">
        <v>43</v>
      </c>
      <c r="B50" s="354"/>
      <c r="C50" s="336"/>
      <c r="D50" s="337"/>
      <c r="E50" s="337"/>
      <c r="F50" s="338"/>
      <c r="G50" s="339" t="s">
        <v>320</v>
      </c>
      <c r="H50" s="336"/>
      <c r="I50" s="346"/>
      <c r="J50" s="346"/>
      <c r="K50" s="345"/>
      <c r="L50" s="508"/>
      <c r="M50" s="393">
        <f t="shared" si="73"/>
        <v>0</v>
      </c>
      <c r="N50" s="453" t="str">
        <f t="shared" si="39"/>
        <v/>
      </c>
      <c r="O50" s="439"/>
      <c r="P50" s="439"/>
      <c r="Q50" s="439"/>
      <c r="R50" s="439"/>
      <c r="S50" s="446"/>
      <c r="T50" s="264">
        <f t="shared" ca="1" si="74"/>
        <v>0</v>
      </c>
      <c r="U50" s="264">
        <f t="shared" ca="1" si="75"/>
        <v>0</v>
      </c>
      <c r="V50" s="265">
        <f t="shared" si="76"/>
        <v>0</v>
      </c>
      <c r="W50" s="265">
        <f t="shared" ca="1" si="77"/>
        <v>0</v>
      </c>
      <c r="X50" s="265">
        <f t="shared" ca="1" si="78"/>
        <v>0</v>
      </c>
      <c r="Y50" s="268">
        <f t="shared" si="79"/>
        <v>1900</v>
      </c>
      <c r="Z50" s="266">
        <f t="shared" ca="1" si="86"/>
        <v>0</v>
      </c>
      <c r="AA50" s="266">
        <f t="shared" ca="1" si="86"/>
        <v>0</v>
      </c>
      <c r="AB50" s="266">
        <f t="shared" ca="1" si="86"/>
        <v>0</v>
      </c>
      <c r="AC50" s="266">
        <f t="shared" ca="1" si="86"/>
        <v>0</v>
      </c>
      <c r="AD50" s="266">
        <f t="shared" ca="1" si="86"/>
        <v>0</v>
      </c>
      <c r="AE50" s="266">
        <f t="shared" ca="1" si="86"/>
        <v>0</v>
      </c>
      <c r="AF50" s="266">
        <f t="shared" ca="1" si="86"/>
        <v>0</v>
      </c>
      <c r="AG50" s="266">
        <f t="shared" ca="1" si="86"/>
        <v>0</v>
      </c>
      <c r="AH50" s="266">
        <f t="shared" ca="1" si="86"/>
        <v>0</v>
      </c>
      <c r="AI50" s="266">
        <f t="shared" ca="1" si="86"/>
        <v>0</v>
      </c>
      <c r="AJ50" s="266">
        <f t="shared" ca="1" si="87"/>
        <v>0</v>
      </c>
      <c r="AK50" s="266">
        <f t="shared" ca="1" si="87"/>
        <v>0</v>
      </c>
      <c r="AL50" s="266">
        <f t="shared" ca="1" si="87"/>
        <v>0</v>
      </c>
      <c r="AM50" s="266">
        <f t="shared" ca="1" si="87"/>
        <v>0</v>
      </c>
      <c r="AN50" s="266">
        <f t="shared" ca="1" si="87"/>
        <v>0</v>
      </c>
      <c r="AO50" s="266">
        <f t="shared" ca="1" si="87"/>
        <v>0</v>
      </c>
      <c r="AP50" s="266">
        <f t="shared" ca="1" si="87"/>
        <v>0</v>
      </c>
      <c r="AQ50" s="266">
        <f t="shared" ca="1" si="87"/>
        <v>0</v>
      </c>
      <c r="AR50" s="266">
        <f t="shared" ca="1" si="87"/>
        <v>0</v>
      </c>
      <c r="AS50" s="266">
        <f t="shared" ca="1" si="87"/>
        <v>0</v>
      </c>
      <c r="AT50" s="266">
        <f t="shared" ca="1" si="88"/>
        <v>0</v>
      </c>
      <c r="AU50" s="266">
        <f t="shared" ca="1" si="88"/>
        <v>0</v>
      </c>
      <c r="AV50" s="266">
        <f t="shared" ca="1" si="88"/>
        <v>0</v>
      </c>
      <c r="AW50" s="266">
        <f t="shared" ca="1" si="88"/>
        <v>0</v>
      </c>
      <c r="AX50" s="266">
        <f t="shared" ca="1" si="88"/>
        <v>0</v>
      </c>
      <c r="AY50" s="266">
        <f t="shared" ca="1" si="88"/>
        <v>0</v>
      </c>
      <c r="AZ50" s="266">
        <f t="shared" ca="1" si="88"/>
        <v>0</v>
      </c>
      <c r="BA50" s="266">
        <f t="shared" ca="1" si="88"/>
        <v>0</v>
      </c>
      <c r="BB50" s="266">
        <f t="shared" ca="1" si="88"/>
        <v>0</v>
      </c>
      <c r="BC50" s="266">
        <f t="shared" ca="1" si="88"/>
        <v>0</v>
      </c>
      <c r="BD50" s="266">
        <f t="shared" ca="1" si="89"/>
        <v>0</v>
      </c>
      <c r="BE50" s="266">
        <f t="shared" ca="1" si="89"/>
        <v>0</v>
      </c>
      <c r="BF50" s="266">
        <f t="shared" ca="1" si="89"/>
        <v>0</v>
      </c>
      <c r="BG50" s="266">
        <f t="shared" ca="1" si="89"/>
        <v>0</v>
      </c>
      <c r="BH50" s="266">
        <f t="shared" ca="1" si="89"/>
        <v>0</v>
      </c>
      <c r="BI50" s="266">
        <f t="shared" ca="1" si="89"/>
        <v>0</v>
      </c>
      <c r="BJ50" s="266">
        <f t="shared" ca="1" si="89"/>
        <v>0</v>
      </c>
      <c r="BK50" s="266">
        <f t="shared" ca="1" si="89"/>
        <v>0</v>
      </c>
      <c r="BL50" s="266">
        <f t="shared" ca="1" si="89"/>
        <v>0</v>
      </c>
      <c r="BM50" s="266">
        <f t="shared" ca="1" si="89"/>
        <v>0</v>
      </c>
      <c r="BN50" s="266">
        <f t="shared" ca="1" si="90"/>
        <v>0</v>
      </c>
      <c r="BO50" s="266">
        <f t="shared" ca="1" si="90"/>
        <v>0</v>
      </c>
      <c r="BP50" s="266">
        <f t="shared" ca="1" si="90"/>
        <v>0</v>
      </c>
      <c r="BQ50" s="266">
        <f t="shared" ca="1" si="90"/>
        <v>0</v>
      </c>
      <c r="BR50" s="266">
        <f t="shared" ca="1" si="90"/>
        <v>0</v>
      </c>
      <c r="BS50" s="266">
        <f t="shared" ca="1" si="90"/>
        <v>0</v>
      </c>
      <c r="BT50" s="266">
        <f t="shared" ca="1" si="90"/>
        <v>0</v>
      </c>
      <c r="BU50" s="266">
        <f t="shared" ca="1" si="90"/>
        <v>0</v>
      </c>
      <c r="BV50" s="266">
        <f t="shared" ca="1" si="90"/>
        <v>0</v>
      </c>
      <c r="BW50" s="266">
        <f t="shared" ca="1" si="90"/>
        <v>0</v>
      </c>
      <c r="BX50" s="266">
        <f t="shared" ca="1" si="90"/>
        <v>0</v>
      </c>
      <c r="BY50" s="266">
        <f t="shared" ca="1" si="90"/>
        <v>0</v>
      </c>
      <c r="BZ50" s="266">
        <f t="shared" ca="1" si="90"/>
        <v>0</v>
      </c>
      <c r="CA50" s="266">
        <f t="shared" ca="1" si="90"/>
        <v>0</v>
      </c>
      <c r="CF50" s="264">
        <f t="shared" ca="1" si="80"/>
        <v>0</v>
      </c>
      <c r="CG50" s="264">
        <f t="shared" ca="1" si="81"/>
        <v>0</v>
      </c>
      <c r="CH50" s="265">
        <f t="shared" si="82"/>
        <v>0</v>
      </c>
      <c r="CI50" s="265">
        <f t="shared" ca="1" si="83"/>
        <v>0</v>
      </c>
      <c r="CJ50" s="265">
        <f t="shared" ca="1" si="84"/>
        <v>0</v>
      </c>
      <c r="CK50" s="268"/>
      <c r="CL50" s="266">
        <f t="shared" ca="1" si="91"/>
        <v>0</v>
      </c>
      <c r="CM50" s="266">
        <f t="shared" ca="1" si="91"/>
        <v>0</v>
      </c>
      <c r="CN50" s="266">
        <f t="shared" ca="1" si="91"/>
        <v>0</v>
      </c>
      <c r="CO50" s="266">
        <f t="shared" ca="1" si="91"/>
        <v>0</v>
      </c>
      <c r="CP50" s="266">
        <f t="shared" ca="1" si="91"/>
        <v>0</v>
      </c>
      <c r="CQ50" s="266">
        <f t="shared" ca="1" si="91"/>
        <v>0</v>
      </c>
      <c r="CR50" s="266">
        <f t="shared" ca="1" si="91"/>
        <v>0</v>
      </c>
      <c r="CS50" s="266">
        <f t="shared" ca="1" si="91"/>
        <v>0</v>
      </c>
      <c r="CT50" s="266">
        <f t="shared" ca="1" si="91"/>
        <v>0</v>
      </c>
      <c r="CU50" s="266">
        <f t="shared" ca="1" si="91"/>
        <v>0</v>
      </c>
      <c r="CV50" s="266">
        <f t="shared" ca="1" si="92"/>
        <v>0</v>
      </c>
      <c r="CW50" s="266">
        <f t="shared" ca="1" si="92"/>
        <v>0</v>
      </c>
      <c r="CX50" s="266">
        <f t="shared" ca="1" si="92"/>
        <v>0</v>
      </c>
      <c r="CY50" s="266">
        <f t="shared" ca="1" si="92"/>
        <v>0</v>
      </c>
      <c r="CZ50" s="266">
        <f t="shared" ca="1" si="92"/>
        <v>0</v>
      </c>
      <c r="DA50" s="266">
        <f t="shared" ca="1" si="92"/>
        <v>0</v>
      </c>
      <c r="DB50" s="266">
        <f t="shared" ca="1" si="92"/>
        <v>0</v>
      </c>
      <c r="DC50" s="266">
        <f t="shared" ca="1" si="92"/>
        <v>0</v>
      </c>
      <c r="DD50" s="266">
        <f t="shared" ca="1" si="92"/>
        <v>0</v>
      </c>
      <c r="DE50" s="266">
        <f t="shared" ca="1" si="92"/>
        <v>0</v>
      </c>
      <c r="DF50" s="266">
        <f t="shared" ca="1" si="93"/>
        <v>0</v>
      </c>
      <c r="DG50" s="266">
        <f t="shared" ca="1" si="93"/>
        <v>0</v>
      </c>
      <c r="DH50" s="266">
        <f t="shared" ca="1" si="93"/>
        <v>0</v>
      </c>
      <c r="DI50" s="266">
        <f t="shared" ca="1" si="93"/>
        <v>0</v>
      </c>
      <c r="DJ50" s="266">
        <f t="shared" ca="1" si="93"/>
        <v>0</v>
      </c>
      <c r="DK50" s="266">
        <f t="shared" ca="1" si="93"/>
        <v>0</v>
      </c>
      <c r="DL50" s="266">
        <f t="shared" ca="1" si="93"/>
        <v>0</v>
      </c>
      <c r="DM50" s="266">
        <f t="shared" ca="1" si="93"/>
        <v>0</v>
      </c>
      <c r="DN50" s="266">
        <f t="shared" ca="1" si="93"/>
        <v>0</v>
      </c>
      <c r="DO50" s="266">
        <f t="shared" ca="1" si="93"/>
        <v>0</v>
      </c>
      <c r="DP50" s="266">
        <f t="shared" ca="1" si="94"/>
        <v>0</v>
      </c>
      <c r="DQ50" s="266">
        <f t="shared" ca="1" si="94"/>
        <v>0</v>
      </c>
      <c r="DR50" s="266">
        <f t="shared" ca="1" si="94"/>
        <v>0</v>
      </c>
      <c r="DS50" s="266">
        <f t="shared" ca="1" si="94"/>
        <v>0</v>
      </c>
      <c r="DT50" s="266">
        <f t="shared" ca="1" si="94"/>
        <v>0</v>
      </c>
      <c r="DU50" s="266">
        <f t="shared" ca="1" si="94"/>
        <v>0</v>
      </c>
      <c r="DV50" s="266">
        <f t="shared" ca="1" si="94"/>
        <v>0</v>
      </c>
      <c r="DW50" s="266">
        <f t="shared" ca="1" si="94"/>
        <v>0</v>
      </c>
      <c r="DX50" s="266">
        <f t="shared" ca="1" si="94"/>
        <v>0</v>
      </c>
      <c r="DY50" s="266">
        <f t="shared" ca="1" si="94"/>
        <v>0</v>
      </c>
      <c r="DZ50" s="266">
        <f t="shared" ca="1" si="95"/>
        <v>0</v>
      </c>
      <c r="EA50" s="266">
        <f t="shared" ca="1" si="95"/>
        <v>0</v>
      </c>
      <c r="EB50" s="266">
        <f t="shared" ca="1" si="95"/>
        <v>0</v>
      </c>
      <c r="EC50" s="266">
        <f t="shared" ca="1" si="95"/>
        <v>0</v>
      </c>
      <c r="ED50" s="266">
        <f t="shared" ca="1" si="95"/>
        <v>0</v>
      </c>
      <c r="EE50" s="266">
        <f t="shared" ca="1" si="95"/>
        <v>0</v>
      </c>
      <c r="EF50" s="266">
        <f t="shared" ca="1" si="95"/>
        <v>0</v>
      </c>
      <c r="EG50" s="266">
        <f t="shared" ca="1" si="95"/>
        <v>0</v>
      </c>
      <c r="EH50" s="266">
        <f t="shared" ca="1" si="95"/>
        <v>0</v>
      </c>
      <c r="EI50" s="266">
        <f t="shared" ca="1" si="95"/>
        <v>0</v>
      </c>
      <c r="EJ50" s="266">
        <f t="shared" ca="1" si="95"/>
        <v>0</v>
      </c>
      <c r="EK50" s="266">
        <f t="shared" ca="1" si="95"/>
        <v>0</v>
      </c>
      <c r="EL50" s="266">
        <f t="shared" ca="1" si="95"/>
        <v>0</v>
      </c>
      <c r="EM50" s="266">
        <f t="shared" ca="1" si="95"/>
        <v>0</v>
      </c>
      <c r="EO50" s="484">
        <f t="shared" si="42"/>
        <v>1</v>
      </c>
      <c r="EP50" s="64">
        <f t="shared" si="85"/>
        <v>1</v>
      </c>
    </row>
    <row r="51" spans="1:146">
      <c r="A51" s="65">
        <v>44</v>
      </c>
      <c r="B51" s="354"/>
      <c r="C51" s="336"/>
      <c r="D51" s="337"/>
      <c r="E51" s="337"/>
      <c r="F51" s="338"/>
      <c r="G51" s="339" t="s">
        <v>320</v>
      </c>
      <c r="H51" s="336"/>
      <c r="I51" s="346"/>
      <c r="J51" s="346"/>
      <c r="K51" s="345"/>
      <c r="L51" s="508"/>
      <c r="M51" s="393">
        <f t="shared" si="73"/>
        <v>0</v>
      </c>
      <c r="N51" s="453" t="str">
        <f t="shared" si="39"/>
        <v/>
      </c>
      <c r="O51" s="439"/>
      <c r="P51" s="439"/>
      <c r="Q51" s="439"/>
      <c r="R51" s="439"/>
      <c r="S51" s="446"/>
      <c r="T51" s="264">
        <f t="shared" ca="1" si="74"/>
        <v>0</v>
      </c>
      <c r="U51" s="264">
        <f t="shared" ca="1" si="75"/>
        <v>0</v>
      </c>
      <c r="V51" s="265">
        <f t="shared" si="76"/>
        <v>0</v>
      </c>
      <c r="W51" s="265">
        <f t="shared" ca="1" si="77"/>
        <v>0</v>
      </c>
      <c r="X51" s="265">
        <f t="shared" ca="1" si="78"/>
        <v>0</v>
      </c>
      <c r="Y51" s="268">
        <f t="shared" si="79"/>
        <v>1900</v>
      </c>
      <c r="Z51" s="266">
        <f t="shared" ca="1" si="86"/>
        <v>0</v>
      </c>
      <c r="AA51" s="266">
        <f t="shared" ca="1" si="86"/>
        <v>0</v>
      </c>
      <c r="AB51" s="266">
        <f t="shared" ca="1" si="86"/>
        <v>0</v>
      </c>
      <c r="AC51" s="266">
        <f t="shared" ca="1" si="86"/>
        <v>0</v>
      </c>
      <c r="AD51" s="266">
        <f t="shared" ca="1" si="86"/>
        <v>0</v>
      </c>
      <c r="AE51" s="266">
        <f t="shared" ca="1" si="86"/>
        <v>0</v>
      </c>
      <c r="AF51" s="266">
        <f t="shared" ca="1" si="86"/>
        <v>0</v>
      </c>
      <c r="AG51" s="266">
        <f t="shared" ca="1" si="86"/>
        <v>0</v>
      </c>
      <c r="AH51" s="266">
        <f t="shared" ca="1" si="86"/>
        <v>0</v>
      </c>
      <c r="AI51" s="266">
        <f t="shared" ca="1" si="86"/>
        <v>0</v>
      </c>
      <c r="AJ51" s="266">
        <f t="shared" ca="1" si="87"/>
        <v>0</v>
      </c>
      <c r="AK51" s="266">
        <f t="shared" ca="1" si="87"/>
        <v>0</v>
      </c>
      <c r="AL51" s="266">
        <f t="shared" ca="1" si="87"/>
        <v>0</v>
      </c>
      <c r="AM51" s="266">
        <f t="shared" ca="1" si="87"/>
        <v>0</v>
      </c>
      <c r="AN51" s="266">
        <f t="shared" ca="1" si="87"/>
        <v>0</v>
      </c>
      <c r="AO51" s="266">
        <f t="shared" ca="1" si="87"/>
        <v>0</v>
      </c>
      <c r="AP51" s="266">
        <f t="shared" ca="1" si="87"/>
        <v>0</v>
      </c>
      <c r="AQ51" s="266">
        <f t="shared" ca="1" si="87"/>
        <v>0</v>
      </c>
      <c r="AR51" s="266">
        <f t="shared" ca="1" si="87"/>
        <v>0</v>
      </c>
      <c r="AS51" s="266">
        <f t="shared" ca="1" si="87"/>
        <v>0</v>
      </c>
      <c r="AT51" s="266">
        <f t="shared" ca="1" si="88"/>
        <v>0</v>
      </c>
      <c r="AU51" s="266">
        <f t="shared" ca="1" si="88"/>
        <v>0</v>
      </c>
      <c r="AV51" s="266">
        <f t="shared" ca="1" si="88"/>
        <v>0</v>
      </c>
      <c r="AW51" s="266">
        <f t="shared" ca="1" si="88"/>
        <v>0</v>
      </c>
      <c r="AX51" s="266">
        <f t="shared" ca="1" si="88"/>
        <v>0</v>
      </c>
      <c r="AY51" s="266">
        <f t="shared" ca="1" si="88"/>
        <v>0</v>
      </c>
      <c r="AZ51" s="266">
        <f t="shared" ca="1" si="88"/>
        <v>0</v>
      </c>
      <c r="BA51" s="266">
        <f t="shared" ca="1" si="88"/>
        <v>0</v>
      </c>
      <c r="BB51" s="266">
        <f t="shared" ca="1" si="88"/>
        <v>0</v>
      </c>
      <c r="BC51" s="266">
        <f t="shared" ca="1" si="88"/>
        <v>0</v>
      </c>
      <c r="BD51" s="266">
        <f t="shared" ca="1" si="89"/>
        <v>0</v>
      </c>
      <c r="BE51" s="266">
        <f t="shared" ca="1" si="89"/>
        <v>0</v>
      </c>
      <c r="BF51" s="266">
        <f t="shared" ca="1" si="89"/>
        <v>0</v>
      </c>
      <c r="BG51" s="266">
        <f t="shared" ca="1" si="89"/>
        <v>0</v>
      </c>
      <c r="BH51" s="266">
        <f t="shared" ca="1" si="89"/>
        <v>0</v>
      </c>
      <c r="BI51" s="266">
        <f t="shared" ca="1" si="89"/>
        <v>0</v>
      </c>
      <c r="BJ51" s="266">
        <f t="shared" ca="1" si="89"/>
        <v>0</v>
      </c>
      <c r="BK51" s="266">
        <f t="shared" ca="1" si="89"/>
        <v>0</v>
      </c>
      <c r="BL51" s="266">
        <f t="shared" ca="1" si="89"/>
        <v>0</v>
      </c>
      <c r="BM51" s="266">
        <f t="shared" ca="1" si="89"/>
        <v>0</v>
      </c>
      <c r="BN51" s="266">
        <f t="shared" ca="1" si="90"/>
        <v>0</v>
      </c>
      <c r="BO51" s="266">
        <f t="shared" ca="1" si="90"/>
        <v>0</v>
      </c>
      <c r="BP51" s="266">
        <f t="shared" ca="1" si="90"/>
        <v>0</v>
      </c>
      <c r="BQ51" s="266">
        <f t="shared" ca="1" si="90"/>
        <v>0</v>
      </c>
      <c r="BR51" s="266">
        <f t="shared" ca="1" si="90"/>
        <v>0</v>
      </c>
      <c r="BS51" s="266">
        <f t="shared" ca="1" si="90"/>
        <v>0</v>
      </c>
      <c r="BT51" s="266">
        <f t="shared" ca="1" si="90"/>
        <v>0</v>
      </c>
      <c r="BU51" s="266">
        <f t="shared" ca="1" si="90"/>
        <v>0</v>
      </c>
      <c r="BV51" s="266">
        <f t="shared" ca="1" si="90"/>
        <v>0</v>
      </c>
      <c r="BW51" s="266">
        <f t="shared" ca="1" si="90"/>
        <v>0</v>
      </c>
      <c r="BX51" s="266">
        <f t="shared" ca="1" si="90"/>
        <v>0</v>
      </c>
      <c r="BY51" s="266">
        <f t="shared" ca="1" si="90"/>
        <v>0</v>
      </c>
      <c r="BZ51" s="266">
        <f t="shared" ca="1" si="90"/>
        <v>0</v>
      </c>
      <c r="CA51" s="266">
        <f t="shared" ca="1" si="90"/>
        <v>0</v>
      </c>
      <c r="CF51" s="264">
        <f t="shared" ca="1" si="80"/>
        <v>0</v>
      </c>
      <c r="CG51" s="264">
        <f t="shared" ca="1" si="81"/>
        <v>0</v>
      </c>
      <c r="CH51" s="265">
        <f t="shared" si="82"/>
        <v>0</v>
      </c>
      <c r="CI51" s="265">
        <f t="shared" ca="1" si="83"/>
        <v>0</v>
      </c>
      <c r="CJ51" s="265">
        <f t="shared" ca="1" si="84"/>
        <v>0</v>
      </c>
      <c r="CK51" s="268"/>
      <c r="CL51" s="266">
        <f t="shared" ca="1" si="91"/>
        <v>0</v>
      </c>
      <c r="CM51" s="266">
        <f t="shared" ca="1" si="91"/>
        <v>0</v>
      </c>
      <c r="CN51" s="266">
        <f t="shared" ca="1" si="91"/>
        <v>0</v>
      </c>
      <c r="CO51" s="266">
        <f t="shared" ca="1" si="91"/>
        <v>0</v>
      </c>
      <c r="CP51" s="266">
        <f t="shared" ca="1" si="91"/>
        <v>0</v>
      </c>
      <c r="CQ51" s="266">
        <f t="shared" ca="1" si="91"/>
        <v>0</v>
      </c>
      <c r="CR51" s="266">
        <f t="shared" ca="1" si="91"/>
        <v>0</v>
      </c>
      <c r="CS51" s="266">
        <f t="shared" ca="1" si="91"/>
        <v>0</v>
      </c>
      <c r="CT51" s="266">
        <f t="shared" ca="1" si="91"/>
        <v>0</v>
      </c>
      <c r="CU51" s="266">
        <f t="shared" ca="1" si="91"/>
        <v>0</v>
      </c>
      <c r="CV51" s="266">
        <f t="shared" ca="1" si="92"/>
        <v>0</v>
      </c>
      <c r="CW51" s="266">
        <f t="shared" ca="1" si="92"/>
        <v>0</v>
      </c>
      <c r="CX51" s="266">
        <f t="shared" ca="1" si="92"/>
        <v>0</v>
      </c>
      <c r="CY51" s="266">
        <f t="shared" ca="1" si="92"/>
        <v>0</v>
      </c>
      <c r="CZ51" s="266">
        <f t="shared" ca="1" si="92"/>
        <v>0</v>
      </c>
      <c r="DA51" s="266">
        <f t="shared" ca="1" si="92"/>
        <v>0</v>
      </c>
      <c r="DB51" s="266">
        <f t="shared" ca="1" si="92"/>
        <v>0</v>
      </c>
      <c r="DC51" s="266">
        <f t="shared" ca="1" si="92"/>
        <v>0</v>
      </c>
      <c r="DD51" s="266">
        <f t="shared" ca="1" si="92"/>
        <v>0</v>
      </c>
      <c r="DE51" s="266">
        <f t="shared" ca="1" si="92"/>
        <v>0</v>
      </c>
      <c r="DF51" s="266">
        <f t="shared" ca="1" si="93"/>
        <v>0</v>
      </c>
      <c r="DG51" s="266">
        <f t="shared" ca="1" si="93"/>
        <v>0</v>
      </c>
      <c r="DH51" s="266">
        <f t="shared" ca="1" si="93"/>
        <v>0</v>
      </c>
      <c r="DI51" s="266">
        <f t="shared" ca="1" si="93"/>
        <v>0</v>
      </c>
      <c r="DJ51" s="266">
        <f t="shared" ca="1" si="93"/>
        <v>0</v>
      </c>
      <c r="DK51" s="266">
        <f t="shared" ca="1" si="93"/>
        <v>0</v>
      </c>
      <c r="DL51" s="266">
        <f t="shared" ca="1" si="93"/>
        <v>0</v>
      </c>
      <c r="DM51" s="266">
        <f t="shared" ca="1" si="93"/>
        <v>0</v>
      </c>
      <c r="DN51" s="266">
        <f t="shared" ca="1" si="93"/>
        <v>0</v>
      </c>
      <c r="DO51" s="266">
        <f t="shared" ca="1" si="93"/>
        <v>0</v>
      </c>
      <c r="DP51" s="266">
        <f t="shared" ca="1" si="94"/>
        <v>0</v>
      </c>
      <c r="DQ51" s="266">
        <f t="shared" ca="1" si="94"/>
        <v>0</v>
      </c>
      <c r="DR51" s="266">
        <f t="shared" ca="1" si="94"/>
        <v>0</v>
      </c>
      <c r="DS51" s="266">
        <f t="shared" ca="1" si="94"/>
        <v>0</v>
      </c>
      <c r="DT51" s="266">
        <f t="shared" ca="1" si="94"/>
        <v>0</v>
      </c>
      <c r="DU51" s="266">
        <f t="shared" ca="1" si="94"/>
        <v>0</v>
      </c>
      <c r="DV51" s="266">
        <f t="shared" ca="1" si="94"/>
        <v>0</v>
      </c>
      <c r="DW51" s="266">
        <f t="shared" ca="1" si="94"/>
        <v>0</v>
      </c>
      <c r="DX51" s="266">
        <f t="shared" ca="1" si="94"/>
        <v>0</v>
      </c>
      <c r="DY51" s="266">
        <f t="shared" ca="1" si="94"/>
        <v>0</v>
      </c>
      <c r="DZ51" s="266">
        <f t="shared" ca="1" si="95"/>
        <v>0</v>
      </c>
      <c r="EA51" s="266">
        <f t="shared" ca="1" si="95"/>
        <v>0</v>
      </c>
      <c r="EB51" s="266">
        <f t="shared" ca="1" si="95"/>
        <v>0</v>
      </c>
      <c r="EC51" s="266">
        <f t="shared" ca="1" si="95"/>
        <v>0</v>
      </c>
      <c r="ED51" s="266">
        <f t="shared" ca="1" si="95"/>
        <v>0</v>
      </c>
      <c r="EE51" s="266">
        <f t="shared" ca="1" si="95"/>
        <v>0</v>
      </c>
      <c r="EF51" s="266">
        <f t="shared" ca="1" si="95"/>
        <v>0</v>
      </c>
      <c r="EG51" s="266">
        <f t="shared" ca="1" si="95"/>
        <v>0</v>
      </c>
      <c r="EH51" s="266">
        <f t="shared" ca="1" si="95"/>
        <v>0</v>
      </c>
      <c r="EI51" s="266">
        <f t="shared" ca="1" si="95"/>
        <v>0</v>
      </c>
      <c r="EJ51" s="266">
        <f t="shared" ca="1" si="95"/>
        <v>0</v>
      </c>
      <c r="EK51" s="266">
        <f t="shared" ca="1" si="95"/>
        <v>0</v>
      </c>
      <c r="EL51" s="266">
        <f t="shared" ca="1" si="95"/>
        <v>0</v>
      </c>
      <c r="EM51" s="266">
        <f t="shared" ca="1" si="95"/>
        <v>0</v>
      </c>
      <c r="EO51" s="484">
        <f t="shared" si="42"/>
        <v>1</v>
      </c>
      <c r="EP51" s="64">
        <f t="shared" si="85"/>
        <v>1</v>
      </c>
    </row>
    <row r="52" spans="1:146">
      <c r="A52" s="65">
        <v>45</v>
      </c>
      <c r="B52" s="354"/>
      <c r="C52" s="336"/>
      <c r="D52" s="337"/>
      <c r="E52" s="337"/>
      <c r="F52" s="338"/>
      <c r="G52" s="339" t="s">
        <v>320</v>
      </c>
      <c r="H52" s="336"/>
      <c r="I52" s="346"/>
      <c r="J52" s="346"/>
      <c r="K52" s="345"/>
      <c r="L52" s="508"/>
      <c r="M52" s="393">
        <f t="shared" si="73"/>
        <v>0</v>
      </c>
      <c r="N52" s="453" t="str">
        <f t="shared" si="39"/>
        <v/>
      </c>
      <c r="O52" s="439"/>
      <c r="P52" s="439"/>
      <c r="Q52" s="439"/>
      <c r="R52" s="439"/>
      <c r="S52" s="446"/>
      <c r="T52" s="264">
        <f t="shared" ca="1" si="74"/>
        <v>0</v>
      </c>
      <c r="U52" s="264">
        <f t="shared" ca="1" si="75"/>
        <v>0</v>
      </c>
      <c r="V52" s="265">
        <f t="shared" si="76"/>
        <v>0</v>
      </c>
      <c r="W52" s="265">
        <f t="shared" ca="1" si="77"/>
        <v>0</v>
      </c>
      <c r="X52" s="265">
        <f t="shared" ca="1" si="78"/>
        <v>0</v>
      </c>
      <c r="Y52" s="268">
        <f t="shared" si="79"/>
        <v>1900</v>
      </c>
      <c r="Z52" s="266">
        <f t="shared" ca="1" si="86"/>
        <v>0</v>
      </c>
      <c r="AA52" s="266">
        <f t="shared" ca="1" si="86"/>
        <v>0</v>
      </c>
      <c r="AB52" s="266">
        <f t="shared" ca="1" si="86"/>
        <v>0</v>
      </c>
      <c r="AC52" s="266">
        <f t="shared" ca="1" si="86"/>
        <v>0</v>
      </c>
      <c r="AD52" s="266">
        <f t="shared" ca="1" si="86"/>
        <v>0</v>
      </c>
      <c r="AE52" s="266">
        <f t="shared" ca="1" si="86"/>
        <v>0</v>
      </c>
      <c r="AF52" s="266">
        <f t="shared" ca="1" si="86"/>
        <v>0</v>
      </c>
      <c r="AG52" s="266">
        <f t="shared" ca="1" si="86"/>
        <v>0</v>
      </c>
      <c r="AH52" s="266">
        <f t="shared" ca="1" si="86"/>
        <v>0</v>
      </c>
      <c r="AI52" s="266">
        <f t="shared" ca="1" si="86"/>
        <v>0</v>
      </c>
      <c r="AJ52" s="266">
        <f t="shared" ca="1" si="87"/>
        <v>0</v>
      </c>
      <c r="AK52" s="266">
        <f t="shared" ca="1" si="87"/>
        <v>0</v>
      </c>
      <c r="AL52" s="266">
        <f t="shared" ca="1" si="87"/>
        <v>0</v>
      </c>
      <c r="AM52" s="266">
        <f t="shared" ca="1" si="87"/>
        <v>0</v>
      </c>
      <c r="AN52" s="266">
        <f t="shared" ca="1" si="87"/>
        <v>0</v>
      </c>
      <c r="AO52" s="266">
        <f t="shared" ca="1" si="87"/>
        <v>0</v>
      </c>
      <c r="AP52" s="266">
        <f t="shared" ca="1" si="87"/>
        <v>0</v>
      </c>
      <c r="AQ52" s="266">
        <f t="shared" ca="1" si="87"/>
        <v>0</v>
      </c>
      <c r="AR52" s="266">
        <f t="shared" ca="1" si="87"/>
        <v>0</v>
      </c>
      <c r="AS52" s="266">
        <f t="shared" ca="1" si="87"/>
        <v>0</v>
      </c>
      <c r="AT52" s="266">
        <f t="shared" ca="1" si="88"/>
        <v>0</v>
      </c>
      <c r="AU52" s="266">
        <f t="shared" ca="1" si="88"/>
        <v>0</v>
      </c>
      <c r="AV52" s="266">
        <f t="shared" ca="1" si="88"/>
        <v>0</v>
      </c>
      <c r="AW52" s="266">
        <f t="shared" ca="1" si="88"/>
        <v>0</v>
      </c>
      <c r="AX52" s="266">
        <f t="shared" ca="1" si="88"/>
        <v>0</v>
      </c>
      <c r="AY52" s="266">
        <f t="shared" ca="1" si="88"/>
        <v>0</v>
      </c>
      <c r="AZ52" s="266">
        <f t="shared" ca="1" si="88"/>
        <v>0</v>
      </c>
      <c r="BA52" s="266">
        <f t="shared" ca="1" si="88"/>
        <v>0</v>
      </c>
      <c r="BB52" s="266">
        <f t="shared" ca="1" si="88"/>
        <v>0</v>
      </c>
      <c r="BC52" s="266">
        <f t="shared" ca="1" si="88"/>
        <v>0</v>
      </c>
      <c r="BD52" s="266">
        <f t="shared" ca="1" si="89"/>
        <v>0</v>
      </c>
      <c r="BE52" s="266">
        <f t="shared" ca="1" si="89"/>
        <v>0</v>
      </c>
      <c r="BF52" s="266">
        <f t="shared" ca="1" si="89"/>
        <v>0</v>
      </c>
      <c r="BG52" s="266">
        <f t="shared" ca="1" si="89"/>
        <v>0</v>
      </c>
      <c r="BH52" s="266">
        <f t="shared" ca="1" si="89"/>
        <v>0</v>
      </c>
      <c r="BI52" s="266">
        <f t="shared" ca="1" si="89"/>
        <v>0</v>
      </c>
      <c r="BJ52" s="266">
        <f t="shared" ca="1" si="89"/>
        <v>0</v>
      </c>
      <c r="BK52" s="266">
        <f t="shared" ca="1" si="89"/>
        <v>0</v>
      </c>
      <c r="BL52" s="266">
        <f t="shared" ca="1" si="89"/>
        <v>0</v>
      </c>
      <c r="BM52" s="266">
        <f t="shared" ca="1" si="89"/>
        <v>0</v>
      </c>
      <c r="BN52" s="266">
        <f t="shared" ca="1" si="90"/>
        <v>0</v>
      </c>
      <c r="BO52" s="266">
        <f t="shared" ca="1" si="90"/>
        <v>0</v>
      </c>
      <c r="BP52" s="266">
        <f t="shared" ca="1" si="90"/>
        <v>0</v>
      </c>
      <c r="BQ52" s="266">
        <f t="shared" ca="1" si="90"/>
        <v>0</v>
      </c>
      <c r="BR52" s="266">
        <f t="shared" ca="1" si="90"/>
        <v>0</v>
      </c>
      <c r="BS52" s="266">
        <f t="shared" ca="1" si="90"/>
        <v>0</v>
      </c>
      <c r="BT52" s="266">
        <f t="shared" ca="1" si="90"/>
        <v>0</v>
      </c>
      <c r="BU52" s="266">
        <f t="shared" ca="1" si="90"/>
        <v>0</v>
      </c>
      <c r="BV52" s="266">
        <f t="shared" ca="1" si="90"/>
        <v>0</v>
      </c>
      <c r="BW52" s="266">
        <f t="shared" ca="1" si="90"/>
        <v>0</v>
      </c>
      <c r="BX52" s="266">
        <f t="shared" ca="1" si="90"/>
        <v>0</v>
      </c>
      <c r="BY52" s="266">
        <f t="shared" ca="1" si="90"/>
        <v>0</v>
      </c>
      <c r="BZ52" s="266">
        <f t="shared" ca="1" si="90"/>
        <v>0</v>
      </c>
      <c r="CA52" s="266">
        <f t="shared" ca="1" si="90"/>
        <v>0</v>
      </c>
      <c r="CF52" s="264">
        <f t="shared" ca="1" si="80"/>
        <v>0</v>
      </c>
      <c r="CG52" s="264">
        <f t="shared" ca="1" si="81"/>
        <v>0</v>
      </c>
      <c r="CH52" s="265">
        <f t="shared" si="82"/>
        <v>0</v>
      </c>
      <c r="CI52" s="265">
        <f t="shared" ca="1" si="83"/>
        <v>0</v>
      </c>
      <c r="CJ52" s="265">
        <f t="shared" ca="1" si="84"/>
        <v>0</v>
      </c>
      <c r="CK52" s="268"/>
      <c r="CL52" s="266">
        <f t="shared" ca="1" si="91"/>
        <v>0</v>
      </c>
      <c r="CM52" s="266">
        <f t="shared" ca="1" si="91"/>
        <v>0</v>
      </c>
      <c r="CN52" s="266">
        <f t="shared" ca="1" si="91"/>
        <v>0</v>
      </c>
      <c r="CO52" s="266">
        <f t="shared" ca="1" si="91"/>
        <v>0</v>
      </c>
      <c r="CP52" s="266">
        <f t="shared" ca="1" si="91"/>
        <v>0</v>
      </c>
      <c r="CQ52" s="266">
        <f t="shared" ca="1" si="91"/>
        <v>0</v>
      </c>
      <c r="CR52" s="266">
        <f t="shared" ca="1" si="91"/>
        <v>0</v>
      </c>
      <c r="CS52" s="266">
        <f t="shared" ca="1" si="91"/>
        <v>0</v>
      </c>
      <c r="CT52" s="266">
        <f t="shared" ca="1" si="91"/>
        <v>0</v>
      </c>
      <c r="CU52" s="266">
        <f t="shared" ca="1" si="91"/>
        <v>0</v>
      </c>
      <c r="CV52" s="266">
        <f t="shared" ca="1" si="92"/>
        <v>0</v>
      </c>
      <c r="CW52" s="266">
        <f t="shared" ca="1" si="92"/>
        <v>0</v>
      </c>
      <c r="CX52" s="266">
        <f t="shared" ca="1" si="92"/>
        <v>0</v>
      </c>
      <c r="CY52" s="266">
        <f t="shared" ca="1" si="92"/>
        <v>0</v>
      </c>
      <c r="CZ52" s="266">
        <f t="shared" ca="1" si="92"/>
        <v>0</v>
      </c>
      <c r="DA52" s="266">
        <f t="shared" ca="1" si="92"/>
        <v>0</v>
      </c>
      <c r="DB52" s="266">
        <f t="shared" ca="1" si="92"/>
        <v>0</v>
      </c>
      <c r="DC52" s="266">
        <f t="shared" ca="1" si="92"/>
        <v>0</v>
      </c>
      <c r="DD52" s="266">
        <f t="shared" ca="1" si="92"/>
        <v>0</v>
      </c>
      <c r="DE52" s="266">
        <f t="shared" ca="1" si="92"/>
        <v>0</v>
      </c>
      <c r="DF52" s="266">
        <f t="shared" ca="1" si="93"/>
        <v>0</v>
      </c>
      <c r="DG52" s="266">
        <f t="shared" ca="1" si="93"/>
        <v>0</v>
      </c>
      <c r="DH52" s="266">
        <f t="shared" ca="1" si="93"/>
        <v>0</v>
      </c>
      <c r="DI52" s="266">
        <f t="shared" ca="1" si="93"/>
        <v>0</v>
      </c>
      <c r="DJ52" s="266">
        <f t="shared" ca="1" si="93"/>
        <v>0</v>
      </c>
      <c r="DK52" s="266">
        <f t="shared" ca="1" si="93"/>
        <v>0</v>
      </c>
      <c r="DL52" s="266">
        <f t="shared" ca="1" si="93"/>
        <v>0</v>
      </c>
      <c r="DM52" s="266">
        <f t="shared" ca="1" si="93"/>
        <v>0</v>
      </c>
      <c r="DN52" s="266">
        <f t="shared" ca="1" si="93"/>
        <v>0</v>
      </c>
      <c r="DO52" s="266">
        <f t="shared" ca="1" si="93"/>
        <v>0</v>
      </c>
      <c r="DP52" s="266">
        <f t="shared" ca="1" si="94"/>
        <v>0</v>
      </c>
      <c r="DQ52" s="266">
        <f t="shared" ca="1" si="94"/>
        <v>0</v>
      </c>
      <c r="DR52" s="266">
        <f t="shared" ca="1" si="94"/>
        <v>0</v>
      </c>
      <c r="DS52" s="266">
        <f t="shared" ca="1" si="94"/>
        <v>0</v>
      </c>
      <c r="DT52" s="266">
        <f t="shared" ca="1" si="94"/>
        <v>0</v>
      </c>
      <c r="DU52" s="266">
        <f t="shared" ca="1" si="94"/>
        <v>0</v>
      </c>
      <c r="DV52" s="266">
        <f t="shared" ca="1" si="94"/>
        <v>0</v>
      </c>
      <c r="DW52" s="266">
        <f t="shared" ca="1" si="94"/>
        <v>0</v>
      </c>
      <c r="DX52" s="266">
        <f t="shared" ca="1" si="94"/>
        <v>0</v>
      </c>
      <c r="DY52" s="266">
        <f t="shared" ca="1" si="94"/>
        <v>0</v>
      </c>
      <c r="DZ52" s="266">
        <f t="shared" ca="1" si="95"/>
        <v>0</v>
      </c>
      <c r="EA52" s="266">
        <f t="shared" ca="1" si="95"/>
        <v>0</v>
      </c>
      <c r="EB52" s="266">
        <f t="shared" ca="1" si="95"/>
        <v>0</v>
      </c>
      <c r="EC52" s="266">
        <f t="shared" ca="1" si="95"/>
        <v>0</v>
      </c>
      <c r="ED52" s="266">
        <f t="shared" ca="1" si="95"/>
        <v>0</v>
      </c>
      <c r="EE52" s="266">
        <f t="shared" ca="1" si="95"/>
        <v>0</v>
      </c>
      <c r="EF52" s="266">
        <f t="shared" ca="1" si="95"/>
        <v>0</v>
      </c>
      <c r="EG52" s="266">
        <f t="shared" ca="1" si="95"/>
        <v>0</v>
      </c>
      <c r="EH52" s="266">
        <f t="shared" ca="1" si="95"/>
        <v>0</v>
      </c>
      <c r="EI52" s="266">
        <f t="shared" ca="1" si="95"/>
        <v>0</v>
      </c>
      <c r="EJ52" s="266">
        <f t="shared" ca="1" si="95"/>
        <v>0</v>
      </c>
      <c r="EK52" s="266">
        <f t="shared" ca="1" si="95"/>
        <v>0</v>
      </c>
      <c r="EL52" s="266">
        <f t="shared" ca="1" si="95"/>
        <v>0</v>
      </c>
      <c r="EM52" s="266">
        <f t="shared" ca="1" si="95"/>
        <v>0</v>
      </c>
      <c r="EO52" s="484">
        <f t="shared" si="42"/>
        <v>1</v>
      </c>
      <c r="EP52" s="64">
        <f t="shared" si="85"/>
        <v>1</v>
      </c>
    </row>
    <row r="53" spans="1:146">
      <c r="A53" s="65">
        <v>46</v>
      </c>
      <c r="B53" s="354"/>
      <c r="C53" s="336"/>
      <c r="D53" s="337"/>
      <c r="E53" s="337"/>
      <c r="F53" s="338"/>
      <c r="G53" s="339" t="s">
        <v>320</v>
      </c>
      <c r="H53" s="336"/>
      <c r="I53" s="346"/>
      <c r="J53" s="346"/>
      <c r="K53" s="345"/>
      <c r="L53" s="508"/>
      <c r="M53" s="393">
        <f t="shared" si="73"/>
        <v>0</v>
      </c>
      <c r="N53" s="453" t="str">
        <f t="shared" si="39"/>
        <v/>
      </c>
      <c r="O53" s="439"/>
      <c r="P53" s="439"/>
      <c r="Q53" s="439"/>
      <c r="R53" s="439"/>
      <c r="S53" s="446"/>
      <c r="T53" s="264">
        <f t="shared" ca="1" si="74"/>
        <v>0</v>
      </c>
      <c r="U53" s="264">
        <f t="shared" ca="1" si="75"/>
        <v>0</v>
      </c>
      <c r="V53" s="265">
        <f t="shared" si="76"/>
        <v>0</v>
      </c>
      <c r="W53" s="265">
        <f t="shared" ca="1" si="77"/>
        <v>0</v>
      </c>
      <c r="X53" s="265">
        <f t="shared" ca="1" si="78"/>
        <v>0</v>
      </c>
      <c r="Y53" s="268">
        <f t="shared" si="79"/>
        <v>1900</v>
      </c>
      <c r="Z53" s="266">
        <f t="shared" ca="1" si="86"/>
        <v>0</v>
      </c>
      <c r="AA53" s="266">
        <f t="shared" ca="1" si="86"/>
        <v>0</v>
      </c>
      <c r="AB53" s="266">
        <f t="shared" ca="1" si="86"/>
        <v>0</v>
      </c>
      <c r="AC53" s="266">
        <f t="shared" ca="1" si="86"/>
        <v>0</v>
      </c>
      <c r="AD53" s="266">
        <f t="shared" ca="1" si="86"/>
        <v>0</v>
      </c>
      <c r="AE53" s="266">
        <f t="shared" ca="1" si="86"/>
        <v>0</v>
      </c>
      <c r="AF53" s="266">
        <f t="shared" ca="1" si="86"/>
        <v>0</v>
      </c>
      <c r="AG53" s="266">
        <f t="shared" ca="1" si="86"/>
        <v>0</v>
      </c>
      <c r="AH53" s="266">
        <f t="shared" ca="1" si="86"/>
        <v>0</v>
      </c>
      <c r="AI53" s="266">
        <f t="shared" ca="1" si="86"/>
        <v>0</v>
      </c>
      <c r="AJ53" s="266">
        <f t="shared" ca="1" si="87"/>
        <v>0</v>
      </c>
      <c r="AK53" s="266">
        <f t="shared" ca="1" si="87"/>
        <v>0</v>
      </c>
      <c r="AL53" s="266">
        <f t="shared" ca="1" si="87"/>
        <v>0</v>
      </c>
      <c r="AM53" s="266">
        <f t="shared" ca="1" si="87"/>
        <v>0</v>
      </c>
      <c r="AN53" s="266">
        <f t="shared" ca="1" si="87"/>
        <v>0</v>
      </c>
      <c r="AO53" s="266">
        <f t="shared" ca="1" si="87"/>
        <v>0</v>
      </c>
      <c r="AP53" s="266">
        <f t="shared" ca="1" si="87"/>
        <v>0</v>
      </c>
      <c r="AQ53" s="266">
        <f t="shared" ca="1" si="87"/>
        <v>0</v>
      </c>
      <c r="AR53" s="266">
        <f t="shared" ca="1" si="87"/>
        <v>0</v>
      </c>
      <c r="AS53" s="266">
        <f t="shared" ca="1" si="87"/>
        <v>0</v>
      </c>
      <c r="AT53" s="266">
        <f t="shared" ca="1" si="88"/>
        <v>0</v>
      </c>
      <c r="AU53" s="266">
        <f t="shared" ca="1" si="88"/>
        <v>0</v>
      </c>
      <c r="AV53" s="266">
        <f t="shared" ca="1" si="88"/>
        <v>0</v>
      </c>
      <c r="AW53" s="266">
        <f t="shared" ca="1" si="88"/>
        <v>0</v>
      </c>
      <c r="AX53" s="266">
        <f t="shared" ca="1" si="88"/>
        <v>0</v>
      </c>
      <c r="AY53" s="266">
        <f t="shared" ca="1" si="88"/>
        <v>0</v>
      </c>
      <c r="AZ53" s="266">
        <f t="shared" ca="1" si="88"/>
        <v>0</v>
      </c>
      <c r="BA53" s="266">
        <f t="shared" ca="1" si="88"/>
        <v>0</v>
      </c>
      <c r="BB53" s="266">
        <f t="shared" ca="1" si="88"/>
        <v>0</v>
      </c>
      <c r="BC53" s="266">
        <f t="shared" ca="1" si="88"/>
        <v>0</v>
      </c>
      <c r="BD53" s="266">
        <f t="shared" ca="1" si="89"/>
        <v>0</v>
      </c>
      <c r="BE53" s="266">
        <f t="shared" ca="1" si="89"/>
        <v>0</v>
      </c>
      <c r="BF53" s="266">
        <f t="shared" ca="1" si="89"/>
        <v>0</v>
      </c>
      <c r="BG53" s="266">
        <f t="shared" ca="1" si="89"/>
        <v>0</v>
      </c>
      <c r="BH53" s="266">
        <f t="shared" ca="1" si="89"/>
        <v>0</v>
      </c>
      <c r="BI53" s="266">
        <f t="shared" ca="1" si="89"/>
        <v>0</v>
      </c>
      <c r="BJ53" s="266">
        <f t="shared" ca="1" si="89"/>
        <v>0</v>
      </c>
      <c r="BK53" s="266">
        <f t="shared" ca="1" si="89"/>
        <v>0</v>
      </c>
      <c r="BL53" s="266">
        <f t="shared" ca="1" si="89"/>
        <v>0</v>
      </c>
      <c r="BM53" s="266">
        <f t="shared" ca="1" si="89"/>
        <v>0</v>
      </c>
      <c r="BN53" s="266">
        <f t="shared" ca="1" si="90"/>
        <v>0</v>
      </c>
      <c r="BO53" s="266">
        <f t="shared" ca="1" si="90"/>
        <v>0</v>
      </c>
      <c r="BP53" s="266">
        <f t="shared" ca="1" si="90"/>
        <v>0</v>
      </c>
      <c r="BQ53" s="266">
        <f t="shared" ca="1" si="90"/>
        <v>0</v>
      </c>
      <c r="BR53" s="266">
        <f t="shared" ca="1" si="90"/>
        <v>0</v>
      </c>
      <c r="BS53" s="266">
        <f t="shared" ca="1" si="90"/>
        <v>0</v>
      </c>
      <c r="BT53" s="266">
        <f t="shared" ca="1" si="90"/>
        <v>0</v>
      </c>
      <c r="BU53" s="266">
        <f t="shared" ca="1" si="90"/>
        <v>0</v>
      </c>
      <c r="BV53" s="266">
        <f t="shared" ca="1" si="90"/>
        <v>0</v>
      </c>
      <c r="BW53" s="266">
        <f t="shared" ca="1" si="90"/>
        <v>0</v>
      </c>
      <c r="BX53" s="266">
        <f t="shared" ca="1" si="90"/>
        <v>0</v>
      </c>
      <c r="BY53" s="266">
        <f t="shared" ca="1" si="90"/>
        <v>0</v>
      </c>
      <c r="BZ53" s="266">
        <f t="shared" ca="1" si="90"/>
        <v>0</v>
      </c>
      <c r="CA53" s="266">
        <f t="shared" ca="1" si="90"/>
        <v>0</v>
      </c>
      <c r="CF53" s="264">
        <f t="shared" ca="1" si="80"/>
        <v>0</v>
      </c>
      <c r="CG53" s="264">
        <f t="shared" ca="1" si="81"/>
        <v>0</v>
      </c>
      <c r="CH53" s="265">
        <f t="shared" si="82"/>
        <v>0</v>
      </c>
      <c r="CI53" s="265">
        <f t="shared" ca="1" si="83"/>
        <v>0</v>
      </c>
      <c r="CJ53" s="265">
        <f t="shared" ca="1" si="84"/>
        <v>0</v>
      </c>
      <c r="CK53" s="268"/>
      <c r="CL53" s="266">
        <f t="shared" ca="1" si="91"/>
        <v>0</v>
      </c>
      <c r="CM53" s="266">
        <f t="shared" ca="1" si="91"/>
        <v>0</v>
      </c>
      <c r="CN53" s="266">
        <f t="shared" ca="1" si="91"/>
        <v>0</v>
      </c>
      <c r="CO53" s="266">
        <f t="shared" ca="1" si="91"/>
        <v>0</v>
      </c>
      <c r="CP53" s="266">
        <f t="shared" ca="1" si="91"/>
        <v>0</v>
      </c>
      <c r="CQ53" s="266">
        <f t="shared" ca="1" si="91"/>
        <v>0</v>
      </c>
      <c r="CR53" s="266">
        <f t="shared" ca="1" si="91"/>
        <v>0</v>
      </c>
      <c r="CS53" s="266">
        <f t="shared" ca="1" si="91"/>
        <v>0</v>
      </c>
      <c r="CT53" s="266">
        <f t="shared" ca="1" si="91"/>
        <v>0</v>
      </c>
      <c r="CU53" s="266">
        <f t="shared" ca="1" si="91"/>
        <v>0</v>
      </c>
      <c r="CV53" s="266">
        <f t="shared" ca="1" si="92"/>
        <v>0</v>
      </c>
      <c r="CW53" s="266">
        <f t="shared" ca="1" si="92"/>
        <v>0</v>
      </c>
      <c r="CX53" s="266">
        <f t="shared" ca="1" si="92"/>
        <v>0</v>
      </c>
      <c r="CY53" s="266">
        <f t="shared" ca="1" si="92"/>
        <v>0</v>
      </c>
      <c r="CZ53" s="266">
        <f t="shared" ca="1" si="92"/>
        <v>0</v>
      </c>
      <c r="DA53" s="266">
        <f t="shared" ca="1" si="92"/>
        <v>0</v>
      </c>
      <c r="DB53" s="266">
        <f t="shared" ca="1" si="92"/>
        <v>0</v>
      </c>
      <c r="DC53" s="266">
        <f t="shared" ca="1" si="92"/>
        <v>0</v>
      </c>
      <c r="DD53" s="266">
        <f t="shared" ca="1" si="92"/>
        <v>0</v>
      </c>
      <c r="DE53" s="266">
        <f t="shared" ca="1" si="92"/>
        <v>0</v>
      </c>
      <c r="DF53" s="266">
        <f t="shared" ca="1" si="93"/>
        <v>0</v>
      </c>
      <c r="DG53" s="266">
        <f t="shared" ca="1" si="93"/>
        <v>0</v>
      </c>
      <c r="DH53" s="266">
        <f t="shared" ca="1" si="93"/>
        <v>0</v>
      </c>
      <c r="DI53" s="266">
        <f t="shared" ca="1" si="93"/>
        <v>0</v>
      </c>
      <c r="DJ53" s="266">
        <f t="shared" ca="1" si="93"/>
        <v>0</v>
      </c>
      <c r="DK53" s="266">
        <f t="shared" ca="1" si="93"/>
        <v>0</v>
      </c>
      <c r="DL53" s="266">
        <f t="shared" ca="1" si="93"/>
        <v>0</v>
      </c>
      <c r="DM53" s="266">
        <f t="shared" ca="1" si="93"/>
        <v>0</v>
      </c>
      <c r="DN53" s="266">
        <f t="shared" ca="1" si="93"/>
        <v>0</v>
      </c>
      <c r="DO53" s="266">
        <f t="shared" ca="1" si="93"/>
        <v>0</v>
      </c>
      <c r="DP53" s="266">
        <f t="shared" ca="1" si="94"/>
        <v>0</v>
      </c>
      <c r="DQ53" s="266">
        <f t="shared" ca="1" si="94"/>
        <v>0</v>
      </c>
      <c r="DR53" s="266">
        <f t="shared" ca="1" si="94"/>
        <v>0</v>
      </c>
      <c r="DS53" s="266">
        <f t="shared" ca="1" si="94"/>
        <v>0</v>
      </c>
      <c r="DT53" s="266">
        <f t="shared" ca="1" si="94"/>
        <v>0</v>
      </c>
      <c r="DU53" s="266">
        <f t="shared" ca="1" si="94"/>
        <v>0</v>
      </c>
      <c r="DV53" s="266">
        <f t="shared" ca="1" si="94"/>
        <v>0</v>
      </c>
      <c r="DW53" s="266">
        <f t="shared" ca="1" si="94"/>
        <v>0</v>
      </c>
      <c r="DX53" s="266">
        <f t="shared" ca="1" si="94"/>
        <v>0</v>
      </c>
      <c r="DY53" s="266">
        <f t="shared" ca="1" si="94"/>
        <v>0</v>
      </c>
      <c r="DZ53" s="266">
        <f t="shared" ca="1" si="95"/>
        <v>0</v>
      </c>
      <c r="EA53" s="266">
        <f t="shared" ca="1" si="95"/>
        <v>0</v>
      </c>
      <c r="EB53" s="266">
        <f t="shared" ca="1" si="95"/>
        <v>0</v>
      </c>
      <c r="EC53" s="266">
        <f t="shared" ca="1" si="95"/>
        <v>0</v>
      </c>
      <c r="ED53" s="266">
        <f t="shared" ca="1" si="95"/>
        <v>0</v>
      </c>
      <c r="EE53" s="266">
        <f t="shared" ca="1" si="95"/>
        <v>0</v>
      </c>
      <c r="EF53" s="266">
        <f t="shared" ca="1" si="95"/>
        <v>0</v>
      </c>
      <c r="EG53" s="266">
        <f t="shared" ca="1" si="95"/>
        <v>0</v>
      </c>
      <c r="EH53" s="266">
        <f t="shared" ca="1" si="95"/>
        <v>0</v>
      </c>
      <c r="EI53" s="266">
        <f t="shared" ca="1" si="95"/>
        <v>0</v>
      </c>
      <c r="EJ53" s="266">
        <f t="shared" ca="1" si="95"/>
        <v>0</v>
      </c>
      <c r="EK53" s="266">
        <f t="shared" ca="1" si="95"/>
        <v>0</v>
      </c>
      <c r="EL53" s="266">
        <f t="shared" ca="1" si="95"/>
        <v>0</v>
      </c>
      <c r="EM53" s="266">
        <f t="shared" ca="1" si="95"/>
        <v>0</v>
      </c>
      <c r="EO53" s="484">
        <f t="shared" si="42"/>
        <v>1</v>
      </c>
      <c r="EP53" s="64">
        <f t="shared" si="85"/>
        <v>1</v>
      </c>
    </row>
    <row r="54" spans="1:146">
      <c r="A54" s="65">
        <v>47</v>
      </c>
      <c r="B54" s="354"/>
      <c r="C54" s="336"/>
      <c r="D54" s="337"/>
      <c r="E54" s="337"/>
      <c r="F54" s="338"/>
      <c r="G54" s="339" t="s">
        <v>320</v>
      </c>
      <c r="H54" s="336"/>
      <c r="I54" s="346"/>
      <c r="J54" s="346"/>
      <c r="K54" s="345"/>
      <c r="L54" s="508"/>
      <c r="M54" s="393">
        <f t="shared" si="73"/>
        <v>0</v>
      </c>
      <c r="N54" s="453" t="str">
        <f t="shared" si="39"/>
        <v/>
      </c>
      <c r="O54" s="439"/>
      <c r="P54" s="439"/>
      <c r="Q54" s="439"/>
      <c r="R54" s="439"/>
      <c r="S54" s="446"/>
      <c r="T54" s="264">
        <f t="shared" ca="1" si="74"/>
        <v>0</v>
      </c>
      <c r="U54" s="264">
        <f t="shared" ca="1" si="75"/>
        <v>0</v>
      </c>
      <c r="V54" s="265">
        <f t="shared" si="76"/>
        <v>0</v>
      </c>
      <c r="W54" s="265">
        <f t="shared" ca="1" si="77"/>
        <v>0</v>
      </c>
      <c r="X54" s="265">
        <f t="shared" ca="1" si="78"/>
        <v>0</v>
      </c>
      <c r="Y54" s="268">
        <f t="shared" si="79"/>
        <v>1900</v>
      </c>
      <c r="Z54" s="266">
        <f t="shared" ca="1" si="86"/>
        <v>0</v>
      </c>
      <c r="AA54" s="266">
        <f t="shared" ca="1" si="86"/>
        <v>0</v>
      </c>
      <c r="AB54" s="266">
        <f t="shared" ca="1" si="86"/>
        <v>0</v>
      </c>
      <c r="AC54" s="266">
        <f t="shared" ca="1" si="86"/>
        <v>0</v>
      </c>
      <c r="AD54" s="266">
        <f t="shared" ca="1" si="86"/>
        <v>0</v>
      </c>
      <c r="AE54" s="266">
        <f t="shared" ca="1" si="86"/>
        <v>0</v>
      </c>
      <c r="AF54" s="266">
        <f t="shared" ca="1" si="86"/>
        <v>0</v>
      </c>
      <c r="AG54" s="266">
        <f t="shared" ca="1" si="86"/>
        <v>0</v>
      </c>
      <c r="AH54" s="266">
        <f t="shared" ca="1" si="86"/>
        <v>0</v>
      </c>
      <c r="AI54" s="266">
        <f t="shared" ca="1" si="86"/>
        <v>0</v>
      </c>
      <c r="AJ54" s="266">
        <f t="shared" ca="1" si="87"/>
        <v>0</v>
      </c>
      <c r="AK54" s="266">
        <f t="shared" ca="1" si="87"/>
        <v>0</v>
      </c>
      <c r="AL54" s="266">
        <f t="shared" ca="1" si="87"/>
        <v>0</v>
      </c>
      <c r="AM54" s="266">
        <f t="shared" ca="1" si="87"/>
        <v>0</v>
      </c>
      <c r="AN54" s="266">
        <f t="shared" ca="1" si="87"/>
        <v>0</v>
      </c>
      <c r="AO54" s="266">
        <f t="shared" ca="1" si="87"/>
        <v>0</v>
      </c>
      <c r="AP54" s="266">
        <f t="shared" ca="1" si="87"/>
        <v>0</v>
      </c>
      <c r="AQ54" s="266">
        <f t="shared" ca="1" si="87"/>
        <v>0</v>
      </c>
      <c r="AR54" s="266">
        <f t="shared" ca="1" si="87"/>
        <v>0</v>
      </c>
      <c r="AS54" s="266">
        <f t="shared" ca="1" si="87"/>
        <v>0</v>
      </c>
      <c r="AT54" s="266">
        <f t="shared" ca="1" si="88"/>
        <v>0</v>
      </c>
      <c r="AU54" s="266">
        <f t="shared" ca="1" si="88"/>
        <v>0</v>
      </c>
      <c r="AV54" s="266">
        <f t="shared" ca="1" si="88"/>
        <v>0</v>
      </c>
      <c r="AW54" s="266">
        <f t="shared" ca="1" si="88"/>
        <v>0</v>
      </c>
      <c r="AX54" s="266">
        <f t="shared" ca="1" si="88"/>
        <v>0</v>
      </c>
      <c r="AY54" s="266">
        <f t="shared" ca="1" si="88"/>
        <v>0</v>
      </c>
      <c r="AZ54" s="266">
        <f t="shared" ca="1" si="88"/>
        <v>0</v>
      </c>
      <c r="BA54" s="266">
        <f t="shared" ca="1" si="88"/>
        <v>0</v>
      </c>
      <c r="BB54" s="266">
        <f t="shared" ca="1" si="88"/>
        <v>0</v>
      </c>
      <c r="BC54" s="266">
        <f t="shared" ca="1" si="88"/>
        <v>0</v>
      </c>
      <c r="BD54" s="266">
        <f t="shared" ca="1" si="89"/>
        <v>0</v>
      </c>
      <c r="BE54" s="266">
        <f t="shared" ca="1" si="89"/>
        <v>0</v>
      </c>
      <c r="BF54" s="266">
        <f t="shared" ca="1" si="89"/>
        <v>0</v>
      </c>
      <c r="BG54" s="266">
        <f t="shared" ca="1" si="89"/>
        <v>0</v>
      </c>
      <c r="BH54" s="266">
        <f t="shared" ca="1" si="89"/>
        <v>0</v>
      </c>
      <c r="BI54" s="266">
        <f t="shared" ca="1" si="89"/>
        <v>0</v>
      </c>
      <c r="BJ54" s="266">
        <f t="shared" ca="1" si="89"/>
        <v>0</v>
      </c>
      <c r="BK54" s="266">
        <f t="shared" ca="1" si="89"/>
        <v>0</v>
      </c>
      <c r="BL54" s="266">
        <f t="shared" ca="1" si="89"/>
        <v>0</v>
      </c>
      <c r="BM54" s="266">
        <f t="shared" ca="1" si="89"/>
        <v>0</v>
      </c>
      <c r="BN54" s="266">
        <f t="shared" ca="1" si="90"/>
        <v>0</v>
      </c>
      <c r="BO54" s="266">
        <f t="shared" ca="1" si="90"/>
        <v>0</v>
      </c>
      <c r="BP54" s="266">
        <f t="shared" ca="1" si="90"/>
        <v>0</v>
      </c>
      <c r="BQ54" s="266">
        <f t="shared" ca="1" si="90"/>
        <v>0</v>
      </c>
      <c r="BR54" s="266">
        <f t="shared" ca="1" si="90"/>
        <v>0</v>
      </c>
      <c r="BS54" s="266">
        <f t="shared" ca="1" si="90"/>
        <v>0</v>
      </c>
      <c r="BT54" s="266">
        <f t="shared" ca="1" si="90"/>
        <v>0</v>
      </c>
      <c r="BU54" s="266">
        <f t="shared" ca="1" si="90"/>
        <v>0</v>
      </c>
      <c r="BV54" s="266">
        <f t="shared" ca="1" si="90"/>
        <v>0</v>
      </c>
      <c r="BW54" s="266">
        <f t="shared" ca="1" si="90"/>
        <v>0</v>
      </c>
      <c r="BX54" s="266">
        <f t="shared" ca="1" si="90"/>
        <v>0</v>
      </c>
      <c r="BY54" s="266">
        <f t="shared" ca="1" si="90"/>
        <v>0</v>
      </c>
      <c r="BZ54" s="266">
        <f t="shared" ca="1" si="90"/>
        <v>0</v>
      </c>
      <c r="CA54" s="266">
        <f t="shared" ca="1" si="90"/>
        <v>0</v>
      </c>
      <c r="CF54" s="264">
        <f t="shared" ca="1" si="80"/>
        <v>0</v>
      </c>
      <c r="CG54" s="264">
        <f t="shared" ca="1" si="81"/>
        <v>0</v>
      </c>
      <c r="CH54" s="265">
        <f t="shared" si="82"/>
        <v>0</v>
      </c>
      <c r="CI54" s="265">
        <f t="shared" ca="1" si="83"/>
        <v>0</v>
      </c>
      <c r="CJ54" s="265">
        <f t="shared" ca="1" si="84"/>
        <v>0</v>
      </c>
      <c r="CK54" s="268"/>
      <c r="CL54" s="266">
        <f t="shared" ca="1" si="91"/>
        <v>0</v>
      </c>
      <c r="CM54" s="266">
        <f t="shared" ca="1" si="91"/>
        <v>0</v>
      </c>
      <c r="CN54" s="266">
        <f t="shared" ca="1" si="91"/>
        <v>0</v>
      </c>
      <c r="CO54" s="266">
        <f t="shared" ca="1" si="91"/>
        <v>0</v>
      </c>
      <c r="CP54" s="266">
        <f t="shared" ca="1" si="91"/>
        <v>0</v>
      </c>
      <c r="CQ54" s="266">
        <f t="shared" ca="1" si="91"/>
        <v>0</v>
      </c>
      <c r="CR54" s="266">
        <f t="shared" ca="1" si="91"/>
        <v>0</v>
      </c>
      <c r="CS54" s="266">
        <f t="shared" ca="1" si="91"/>
        <v>0</v>
      </c>
      <c r="CT54" s="266">
        <f t="shared" ca="1" si="91"/>
        <v>0</v>
      </c>
      <c r="CU54" s="266">
        <f t="shared" ca="1" si="91"/>
        <v>0</v>
      </c>
      <c r="CV54" s="266">
        <f t="shared" ca="1" si="92"/>
        <v>0</v>
      </c>
      <c r="CW54" s="266">
        <f t="shared" ca="1" si="92"/>
        <v>0</v>
      </c>
      <c r="CX54" s="266">
        <f t="shared" ca="1" si="92"/>
        <v>0</v>
      </c>
      <c r="CY54" s="266">
        <f t="shared" ca="1" si="92"/>
        <v>0</v>
      </c>
      <c r="CZ54" s="266">
        <f t="shared" ca="1" si="92"/>
        <v>0</v>
      </c>
      <c r="DA54" s="266">
        <f t="shared" ca="1" si="92"/>
        <v>0</v>
      </c>
      <c r="DB54" s="266">
        <f t="shared" ca="1" si="92"/>
        <v>0</v>
      </c>
      <c r="DC54" s="266">
        <f t="shared" ca="1" si="92"/>
        <v>0</v>
      </c>
      <c r="DD54" s="266">
        <f t="shared" ca="1" si="92"/>
        <v>0</v>
      </c>
      <c r="DE54" s="266">
        <f t="shared" ca="1" si="92"/>
        <v>0</v>
      </c>
      <c r="DF54" s="266">
        <f t="shared" ca="1" si="93"/>
        <v>0</v>
      </c>
      <c r="DG54" s="266">
        <f t="shared" ca="1" si="93"/>
        <v>0</v>
      </c>
      <c r="DH54" s="266">
        <f t="shared" ca="1" si="93"/>
        <v>0</v>
      </c>
      <c r="DI54" s="266">
        <f t="shared" ca="1" si="93"/>
        <v>0</v>
      </c>
      <c r="DJ54" s="266">
        <f t="shared" ca="1" si="93"/>
        <v>0</v>
      </c>
      <c r="DK54" s="266">
        <f t="shared" ca="1" si="93"/>
        <v>0</v>
      </c>
      <c r="DL54" s="266">
        <f t="shared" ca="1" si="93"/>
        <v>0</v>
      </c>
      <c r="DM54" s="266">
        <f t="shared" ca="1" si="93"/>
        <v>0</v>
      </c>
      <c r="DN54" s="266">
        <f t="shared" ca="1" si="93"/>
        <v>0</v>
      </c>
      <c r="DO54" s="266">
        <f t="shared" ca="1" si="93"/>
        <v>0</v>
      </c>
      <c r="DP54" s="266">
        <f t="shared" ca="1" si="94"/>
        <v>0</v>
      </c>
      <c r="DQ54" s="266">
        <f t="shared" ca="1" si="94"/>
        <v>0</v>
      </c>
      <c r="DR54" s="266">
        <f t="shared" ca="1" si="94"/>
        <v>0</v>
      </c>
      <c r="DS54" s="266">
        <f t="shared" ca="1" si="94"/>
        <v>0</v>
      </c>
      <c r="DT54" s="266">
        <f t="shared" ca="1" si="94"/>
        <v>0</v>
      </c>
      <c r="DU54" s="266">
        <f t="shared" ca="1" si="94"/>
        <v>0</v>
      </c>
      <c r="DV54" s="266">
        <f t="shared" ca="1" si="94"/>
        <v>0</v>
      </c>
      <c r="DW54" s="266">
        <f t="shared" ca="1" si="94"/>
        <v>0</v>
      </c>
      <c r="DX54" s="266">
        <f t="shared" ca="1" si="94"/>
        <v>0</v>
      </c>
      <c r="DY54" s="266">
        <f t="shared" ca="1" si="94"/>
        <v>0</v>
      </c>
      <c r="DZ54" s="266">
        <f t="shared" ca="1" si="95"/>
        <v>0</v>
      </c>
      <c r="EA54" s="266">
        <f t="shared" ca="1" si="95"/>
        <v>0</v>
      </c>
      <c r="EB54" s="266">
        <f t="shared" ca="1" si="95"/>
        <v>0</v>
      </c>
      <c r="EC54" s="266">
        <f t="shared" ca="1" si="95"/>
        <v>0</v>
      </c>
      <c r="ED54" s="266">
        <f t="shared" ca="1" si="95"/>
        <v>0</v>
      </c>
      <c r="EE54" s="266">
        <f t="shared" ca="1" si="95"/>
        <v>0</v>
      </c>
      <c r="EF54" s="266">
        <f t="shared" ca="1" si="95"/>
        <v>0</v>
      </c>
      <c r="EG54" s="266">
        <f t="shared" ca="1" si="95"/>
        <v>0</v>
      </c>
      <c r="EH54" s="266">
        <f t="shared" ca="1" si="95"/>
        <v>0</v>
      </c>
      <c r="EI54" s="266">
        <f t="shared" ca="1" si="95"/>
        <v>0</v>
      </c>
      <c r="EJ54" s="266">
        <f t="shared" ca="1" si="95"/>
        <v>0</v>
      </c>
      <c r="EK54" s="266">
        <f t="shared" ca="1" si="95"/>
        <v>0</v>
      </c>
      <c r="EL54" s="266">
        <f t="shared" ca="1" si="95"/>
        <v>0</v>
      </c>
      <c r="EM54" s="266">
        <f t="shared" ca="1" si="95"/>
        <v>0</v>
      </c>
      <c r="EO54" s="484">
        <f t="shared" si="42"/>
        <v>1</v>
      </c>
      <c r="EP54" s="64">
        <f t="shared" si="85"/>
        <v>1</v>
      </c>
    </row>
    <row r="55" spans="1:146">
      <c r="A55" s="65">
        <v>48</v>
      </c>
      <c r="B55" s="354"/>
      <c r="C55" s="336"/>
      <c r="D55" s="337"/>
      <c r="E55" s="337"/>
      <c r="F55" s="338"/>
      <c r="G55" s="339" t="s">
        <v>320</v>
      </c>
      <c r="H55" s="336"/>
      <c r="I55" s="346"/>
      <c r="J55" s="346"/>
      <c r="K55" s="345"/>
      <c r="L55" s="508"/>
      <c r="M55" s="393">
        <f t="shared" si="73"/>
        <v>0</v>
      </c>
      <c r="N55" s="453" t="str">
        <f t="shared" si="39"/>
        <v/>
      </c>
      <c r="O55" s="439"/>
      <c r="P55" s="439"/>
      <c r="Q55" s="439"/>
      <c r="R55" s="439"/>
      <c r="S55" s="446"/>
      <c r="T55" s="264">
        <f t="shared" ca="1" si="74"/>
        <v>0</v>
      </c>
      <c r="U55" s="264">
        <f t="shared" ca="1" si="75"/>
        <v>0</v>
      </c>
      <c r="V55" s="265">
        <f t="shared" si="76"/>
        <v>0</v>
      </c>
      <c r="W55" s="265">
        <f t="shared" ca="1" si="77"/>
        <v>0</v>
      </c>
      <c r="X55" s="265">
        <f t="shared" ca="1" si="78"/>
        <v>0</v>
      </c>
      <c r="Y55" s="268">
        <f t="shared" si="79"/>
        <v>1900</v>
      </c>
      <c r="Z55" s="266">
        <f t="shared" ca="1" si="86"/>
        <v>0</v>
      </c>
      <c r="AA55" s="266">
        <f t="shared" ca="1" si="86"/>
        <v>0</v>
      </c>
      <c r="AB55" s="266">
        <f t="shared" ca="1" si="86"/>
        <v>0</v>
      </c>
      <c r="AC55" s="266">
        <f t="shared" ca="1" si="86"/>
        <v>0</v>
      </c>
      <c r="AD55" s="266">
        <f t="shared" ca="1" si="86"/>
        <v>0</v>
      </c>
      <c r="AE55" s="266">
        <f t="shared" ca="1" si="86"/>
        <v>0</v>
      </c>
      <c r="AF55" s="266">
        <f t="shared" ca="1" si="86"/>
        <v>0</v>
      </c>
      <c r="AG55" s="266">
        <f t="shared" ca="1" si="86"/>
        <v>0</v>
      </c>
      <c r="AH55" s="266">
        <f t="shared" ca="1" si="86"/>
        <v>0</v>
      </c>
      <c r="AI55" s="266">
        <f t="shared" ca="1" si="86"/>
        <v>0</v>
      </c>
      <c r="AJ55" s="266">
        <f t="shared" ca="1" si="87"/>
        <v>0</v>
      </c>
      <c r="AK55" s="266">
        <f t="shared" ca="1" si="87"/>
        <v>0</v>
      </c>
      <c r="AL55" s="266">
        <f t="shared" ca="1" si="87"/>
        <v>0</v>
      </c>
      <c r="AM55" s="266">
        <f t="shared" ca="1" si="87"/>
        <v>0</v>
      </c>
      <c r="AN55" s="266">
        <f t="shared" ca="1" si="87"/>
        <v>0</v>
      </c>
      <c r="AO55" s="266">
        <f t="shared" ca="1" si="87"/>
        <v>0</v>
      </c>
      <c r="AP55" s="266">
        <f t="shared" ca="1" si="87"/>
        <v>0</v>
      </c>
      <c r="AQ55" s="266">
        <f t="shared" ca="1" si="87"/>
        <v>0</v>
      </c>
      <c r="AR55" s="266">
        <f t="shared" ca="1" si="87"/>
        <v>0</v>
      </c>
      <c r="AS55" s="266">
        <f t="shared" ca="1" si="87"/>
        <v>0</v>
      </c>
      <c r="AT55" s="266">
        <f t="shared" ca="1" si="88"/>
        <v>0</v>
      </c>
      <c r="AU55" s="266">
        <f t="shared" ca="1" si="88"/>
        <v>0</v>
      </c>
      <c r="AV55" s="266">
        <f t="shared" ca="1" si="88"/>
        <v>0</v>
      </c>
      <c r="AW55" s="266">
        <f t="shared" ca="1" si="88"/>
        <v>0</v>
      </c>
      <c r="AX55" s="266">
        <f t="shared" ca="1" si="88"/>
        <v>0</v>
      </c>
      <c r="AY55" s="266">
        <f t="shared" ca="1" si="88"/>
        <v>0</v>
      </c>
      <c r="AZ55" s="266">
        <f t="shared" ca="1" si="88"/>
        <v>0</v>
      </c>
      <c r="BA55" s="266">
        <f t="shared" ca="1" si="88"/>
        <v>0</v>
      </c>
      <c r="BB55" s="266">
        <f t="shared" ca="1" si="88"/>
        <v>0</v>
      </c>
      <c r="BC55" s="266">
        <f t="shared" ca="1" si="88"/>
        <v>0</v>
      </c>
      <c r="BD55" s="266">
        <f t="shared" ca="1" si="89"/>
        <v>0</v>
      </c>
      <c r="BE55" s="266">
        <f t="shared" ca="1" si="89"/>
        <v>0</v>
      </c>
      <c r="BF55" s="266">
        <f t="shared" ca="1" si="89"/>
        <v>0</v>
      </c>
      <c r="BG55" s="266">
        <f t="shared" ca="1" si="89"/>
        <v>0</v>
      </c>
      <c r="BH55" s="266">
        <f t="shared" ca="1" si="89"/>
        <v>0</v>
      </c>
      <c r="BI55" s="266">
        <f t="shared" ca="1" si="89"/>
        <v>0</v>
      </c>
      <c r="BJ55" s="266">
        <f t="shared" ca="1" si="89"/>
        <v>0</v>
      </c>
      <c r="BK55" s="266">
        <f t="shared" ca="1" si="89"/>
        <v>0</v>
      </c>
      <c r="BL55" s="266">
        <f t="shared" ca="1" si="89"/>
        <v>0</v>
      </c>
      <c r="BM55" s="266">
        <f t="shared" ca="1" si="89"/>
        <v>0</v>
      </c>
      <c r="BN55" s="266">
        <f t="shared" ca="1" si="90"/>
        <v>0</v>
      </c>
      <c r="BO55" s="266">
        <f t="shared" ca="1" si="90"/>
        <v>0</v>
      </c>
      <c r="BP55" s="266">
        <f t="shared" ca="1" si="90"/>
        <v>0</v>
      </c>
      <c r="BQ55" s="266">
        <f t="shared" ca="1" si="90"/>
        <v>0</v>
      </c>
      <c r="BR55" s="266">
        <f t="shared" ca="1" si="90"/>
        <v>0</v>
      </c>
      <c r="BS55" s="266">
        <f t="shared" ca="1" si="90"/>
        <v>0</v>
      </c>
      <c r="BT55" s="266">
        <f t="shared" ca="1" si="90"/>
        <v>0</v>
      </c>
      <c r="BU55" s="266">
        <f t="shared" ca="1" si="90"/>
        <v>0</v>
      </c>
      <c r="BV55" s="266">
        <f t="shared" ca="1" si="90"/>
        <v>0</v>
      </c>
      <c r="BW55" s="266">
        <f t="shared" ca="1" si="90"/>
        <v>0</v>
      </c>
      <c r="BX55" s="266">
        <f t="shared" ca="1" si="90"/>
        <v>0</v>
      </c>
      <c r="BY55" s="266">
        <f t="shared" ca="1" si="90"/>
        <v>0</v>
      </c>
      <c r="BZ55" s="266">
        <f t="shared" ca="1" si="90"/>
        <v>0</v>
      </c>
      <c r="CA55" s="266">
        <f t="shared" ca="1" si="90"/>
        <v>0</v>
      </c>
      <c r="CF55" s="264">
        <f t="shared" ca="1" si="80"/>
        <v>0</v>
      </c>
      <c r="CG55" s="264">
        <f t="shared" ca="1" si="81"/>
        <v>0</v>
      </c>
      <c r="CH55" s="265">
        <f t="shared" si="82"/>
        <v>0</v>
      </c>
      <c r="CI55" s="265">
        <f t="shared" ca="1" si="83"/>
        <v>0</v>
      </c>
      <c r="CJ55" s="265">
        <f t="shared" ca="1" si="84"/>
        <v>0</v>
      </c>
      <c r="CK55" s="268"/>
      <c r="CL55" s="266">
        <f t="shared" ca="1" si="91"/>
        <v>0</v>
      </c>
      <c r="CM55" s="266">
        <f t="shared" ca="1" si="91"/>
        <v>0</v>
      </c>
      <c r="CN55" s="266">
        <f t="shared" ca="1" si="91"/>
        <v>0</v>
      </c>
      <c r="CO55" s="266">
        <f t="shared" ca="1" si="91"/>
        <v>0</v>
      </c>
      <c r="CP55" s="266">
        <f t="shared" ca="1" si="91"/>
        <v>0</v>
      </c>
      <c r="CQ55" s="266">
        <f t="shared" ca="1" si="91"/>
        <v>0</v>
      </c>
      <c r="CR55" s="266">
        <f t="shared" ca="1" si="91"/>
        <v>0</v>
      </c>
      <c r="CS55" s="266">
        <f t="shared" ca="1" si="91"/>
        <v>0</v>
      </c>
      <c r="CT55" s="266">
        <f t="shared" ca="1" si="91"/>
        <v>0</v>
      </c>
      <c r="CU55" s="266">
        <f t="shared" ca="1" si="91"/>
        <v>0</v>
      </c>
      <c r="CV55" s="266">
        <f t="shared" ca="1" si="92"/>
        <v>0</v>
      </c>
      <c r="CW55" s="266">
        <f t="shared" ca="1" si="92"/>
        <v>0</v>
      </c>
      <c r="CX55" s="266">
        <f t="shared" ca="1" si="92"/>
        <v>0</v>
      </c>
      <c r="CY55" s="266">
        <f t="shared" ca="1" si="92"/>
        <v>0</v>
      </c>
      <c r="CZ55" s="266">
        <f t="shared" ca="1" si="92"/>
        <v>0</v>
      </c>
      <c r="DA55" s="266">
        <f t="shared" ca="1" si="92"/>
        <v>0</v>
      </c>
      <c r="DB55" s="266">
        <f t="shared" ca="1" si="92"/>
        <v>0</v>
      </c>
      <c r="DC55" s="266">
        <f t="shared" ca="1" si="92"/>
        <v>0</v>
      </c>
      <c r="DD55" s="266">
        <f t="shared" ca="1" si="92"/>
        <v>0</v>
      </c>
      <c r="DE55" s="266">
        <f t="shared" ca="1" si="92"/>
        <v>0</v>
      </c>
      <c r="DF55" s="266">
        <f t="shared" ca="1" si="93"/>
        <v>0</v>
      </c>
      <c r="DG55" s="266">
        <f t="shared" ca="1" si="93"/>
        <v>0</v>
      </c>
      <c r="DH55" s="266">
        <f t="shared" ca="1" si="93"/>
        <v>0</v>
      </c>
      <c r="DI55" s="266">
        <f t="shared" ca="1" si="93"/>
        <v>0</v>
      </c>
      <c r="DJ55" s="266">
        <f t="shared" ca="1" si="93"/>
        <v>0</v>
      </c>
      <c r="DK55" s="266">
        <f t="shared" ca="1" si="93"/>
        <v>0</v>
      </c>
      <c r="DL55" s="266">
        <f t="shared" ca="1" si="93"/>
        <v>0</v>
      </c>
      <c r="DM55" s="266">
        <f t="shared" ca="1" si="93"/>
        <v>0</v>
      </c>
      <c r="DN55" s="266">
        <f t="shared" ca="1" si="93"/>
        <v>0</v>
      </c>
      <c r="DO55" s="266">
        <f t="shared" ca="1" si="93"/>
        <v>0</v>
      </c>
      <c r="DP55" s="266">
        <f t="shared" ca="1" si="94"/>
        <v>0</v>
      </c>
      <c r="DQ55" s="266">
        <f t="shared" ca="1" si="94"/>
        <v>0</v>
      </c>
      <c r="DR55" s="266">
        <f t="shared" ca="1" si="94"/>
        <v>0</v>
      </c>
      <c r="DS55" s="266">
        <f t="shared" ca="1" si="94"/>
        <v>0</v>
      </c>
      <c r="DT55" s="266">
        <f t="shared" ca="1" si="94"/>
        <v>0</v>
      </c>
      <c r="DU55" s="266">
        <f t="shared" ca="1" si="94"/>
        <v>0</v>
      </c>
      <c r="DV55" s="266">
        <f t="shared" ca="1" si="94"/>
        <v>0</v>
      </c>
      <c r="DW55" s="266">
        <f t="shared" ca="1" si="94"/>
        <v>0</v>
      </c>
      <c r="DX55" s="266">
        <f t="shared" ca="1" si="94"/>
        <v>0</v>
      </c>
      <c r="DY55" s="266">
        <f t="shared" ca="1" si="94"/>
        <v>0</v>
      </c>
      <c r="DZ55" s="266">
        <f t="shared" ca="1" si="95"/>
        <v>0</v>
      </c>
      <c r="EA55" s="266">
        <f t="shared" ca="1" si="95"/>
        <v>0</v>
      </c>
      <c r="EB55" s="266">
        <f t="shared" ca="1" si="95"/>
        <v>0</v>
      </c>
      <c r="EC55" s="266">
        <f t="shared" ca="1" si="95"/>
        <v>0</v>
      </c>
      <c r="ED55" s="266">
        <f t="shared" ca="1" si="95"/>
        <v>0</v>
      </c>
      <c r="EE55" s="266">
        <f t="shared" ca="1" si="95"/>
        <v>0</v>
      </c>
      <c r="EF55" s="266">
        <f t="shared" ca="1" si="95"/>
        <v>0</v>
      </c>
      <c r="EG55" s="266">
        <f t="shared" ca="1" si="95"/>
        <v>0</v>
      </c>
      <c r="EH55" s="266">
        <f t="shared" ca="1" si="95"/>
        <v>0</v>
      </c>
      <c r="EI55" s="266">
        <f t="shared" ca="1" si="95"/>
        <v>0</v>
      </c>
      <c r="EJ55" s="266">
        <f t="shared" ca="1" si="95"/>
        <v>0</v>
      </c>
      <c r="EK55" s="266">
        <f t="shared" ca="1" si="95"/>
        <v>0</v>
      </c>
      <c r="EL55" s="266">
        <f t="shared" ca="1" si="95"/>
        <v>0</v>
      </c>
      <c r="EM55" s="266">
        <f t="shared" ca="1" si="95"/>
        <v>0</v>
      </c>
      <c r="EO55" s="484">
        <f t="shared" si="42"/>
        <v>1</v>
      </c>
      <c r="EP55" s="64">
        <f t="shared" si="85"/>
        <v>1</v>
      </c>
    </row>
    <row r="56" spans="1:146">
      <c r="A56" s="65">
        <v>49</v>
      </c>
      <c r="B56" s="354"/>
      <c r="C56" s="336"/>
      <c r="D56" s="337"/>
      <c r="E56" s="337"/>
      <c r="F56" s="338"/>
      <c r="G56" s="339" t="s">
        <v>320</v>
      </c>
      <c r="H56" s="336"/>
      <c r="I56" s="346"/>
      <c r="J56" s="346"/>
      <c r="K56" s="345"/>
      <c r="L56" s="508"/>
      <c r="M56" s="393">
        <f t="shared" si="73"/>
        <v>0</v>
      </c>
      <c r="N56" s="453" t="str">
        <f t="shared" si="39"/>
        <v/>
      </c>
      <c r="O56" s="439"/>
      <c r="P56" s="439"/>
      <c r="Q56" s="439"/>
      <c r="R56" s="439"/>
      <c r="S56" s="446"/>
      <c r="T56" s="264">
        <f t="shared" ca="1" si="74"/>
        <v>0</v>
      </c>
      <c r="U56" s="264">
        <f t="shared" ca="1" si="75"/>
        <v>0</v>
      </c>
      <c r="V56" s="265">
        <f t="shared" si="76"/>
        <v>0</v>
      </c>
      <c r="W56" s="265">
        <f t="shared" ca="1" si="77"/>
        <v>0</v>
      </c>
      <c r="X56" s="265">
        <f t="shared" ca="1" si="78"/>
        <v>0</v>
      </c>
      <c r="Y56" s="268">
        <f t="shared" si="79"/>
        <v>1900</v>
      </c>
      <c r="Z56" s="266">
        <f t="shared" ca="1" si="86"/>
        <v>0</v>
      </c>
      <c r="AA56" s="266">
        <f t="shared" ca="1" si="86"/>
        <v>0</v>
      </c>
      <c r="AB56" s="266">
        <f t="shared" ca="1" si="86"/>
        <v>0</v>
      </c>
      <c r="AC56" s="266">
        <f t="shared" ca="1" si="86"/>
        <v>0</v>
      </c>
      <c r="AD56" s="266">
        <f t="shared" ca="1" si="86"/>
        <v>0</v>
      </c>
      <c r="AE56" s="266">
        <f t="shared" ca="1" si="86"/>
        <v>0</v>
      </c>
      <c r="AF56" s="266">
        <f t="shared" ca="1" si="86"/>
        <v>0</v>
      </c>
      <c r="AG56" s="266">
        <f t="shared" ca="1" si="86"/>
        <v>0</v>
      </c>
      <c r="AH56" s="266">
        <f t="shared" ca="1" si="86"/>
        <v>0</v>
      </c>
      <c r="AI56" s="266">
        <f t="shared" ca="1" si="86"/>
        <v>0</v>
      </c>
      <c r="AJ56" s="266">
        <f t="shared" ca="1" si="87"/>
        <v>0</v>
      </c>
      <c r="AK56" s="266">
        <f t="shared" ca="1" si="87"/>
        <v>0</v>
      </c>
      <c r="AL56" s="266">
        <f t="shared" ca="1" si="87"/>
        <v>0</v>
      </c>
      <c r="AM56" s="266">
        <f t="shared" ca="1" si="87"/>
        <v>0</v>
      </c>
      <c r="AN56" s="266">
        <f t="shared" ca="1" si="87"/>
        <v>0</v>
      </c>
      <c r="AO56" s="266">
        <f t="shared" ca="1" si="87"/>
        <v>0</v>
      </c>
      <c r="AP56" s="266">
        <f t="shared" ca="1" si="87"/>
        <v>0</v>
      </c>
      <c r="AQ56" s="266">
        <f t="shared" ca="1" si="87"/>
        <v>0</v>
      </c>
      <c r="AR56" s="266">
        <f t="shared" ca="1" si="87"/>
        <v>0</v>
      </c>
      <c r="AS56" s="266">
        <f t="shared" ca="1" si="87"/>
        <v>0</v>
      </c>
      <c r="AT56" s="266">
        <f t="shared" ca="1" si="88"/>
        <v>0</v>
      </c>
      <c r="AU56" s="266">
        <f t="shared" ca="1" si="88"/>
        <v>0</v>
      </c>
      <c r="AV56" s="266">
        <f t="shared" ca="1" si="88"/>
        <v>0</v>
      </c>
      <c r="AW56" s="266">
        <f t="shared" ca="1" si="88"/>
        <v>0</v>
      </c>
      <c r="AX56" s="266">
        <f t="shared" ca="1" si="88"/>
        <v>0</v>
      </c>
      <c r="AY56" s="266">
        <f t="shared" ca="1" si="88"/>
        <v>0</v>
      </c>
      <c r="AZ56" s="266">
        <f t="shared" ca="1" si="88"/>
        <v>0</v>
      </c>
      <c r="BA56" s="266">
        <f t="shared" ca="1" si="88"/>
        <v>0</v>
      </c>
      <c r="BB56" s="266">
        <f t="shared" ca="1" si="88"/>
        <v>0</v>
      </c>
      <c r="BC56" s="266">
        <f t="shared" ca="1" si="88"/>
        <v>0</v>
      </c>
      <c r="BD56" s="266">
        <f t="shared" ca="1" si="89"/>
        <v>0</v>
      </c>
      <c r="BE56" s="266">
        <f t="shared" ca="1" si="89"/>
        <v>0</v>
      </c>
      <c r="BF56" s="266">
        <f t="shared" ca="1" si="89"/>
        <v>0</v>
      </c>
      <c r="BG56" s="266">
        <f t="shared" ca="1" si="89"/>
        <v>0</v>
      </c>
      <c r="BH56" s="266">
        <f t="shared" ca="1" si="89"/>
        <v>0</v>
      </c>
      <c r="BI56" s="266">
        <f t="shared" ca="1" si="89"/>
        <v>0</v>
      </c>
      <c r="BJ56" s="266">
        <f t="shared" ca="1" si="89"/>
        <v>0</v>
      </c>
      <c r="BK56" s="266">
        <f t="shared" ca="1" si="89"/>
        <v>0</v>
      </c>
      <c r="BL56" s="266">
        <f t="shared" ca="1" si="89"/>
        <v>0</v>
      </c>
      <c r="BM56" s="266">
        <f t="shared" ca="1" si="89"/>
        <v>0</v>
      </c>
      <c r="BN56" s="266">
        <f t="shared" ca="1" si="90"/>
        <v>0</v>
      </c>
      <c r="BO56" s="266">
        <f t="shared" ca="1" si="90"/>
        <v>0</v>
      </c>
      <c r="BP56" s="266">
        <f t="shared" ca="1" si="90"/>
        <v>0</v>
      </c>
      <c r="BQ56" s="266">
        <f t="shared" ca="1" si="90"/>
        <v>0</v>
      </c>
      <c r="BR56" s="266">
        <f t="shared" ca="1" si="90"/>
        <v>0</v>
      </c>
      <c r="BS56" s="266">
        <f t="shared" ca="1" si="90"/>
        <v>0</v>
      </c>
      <c r="BT56" s="266">
        <f t="shared" ca="1" si="90"/>
        <v>0</v>
      </c>
      <c r="BU56" s="266">
        <f t="shared" ca="1" si="90"/>
        <v>0</v>
      </c>
      <c r="BV56" s="266">
        <f t="shared" ca="1" si="90"/>
        <v>0</v>
      </c>
      <c r="BW56" s="266">
        <f t="shared" ca="1" si="90"/>
        <v>0</v>
      </c>
      <c r="BX56" s="266">
        <f t="shared" ca="1" si="90"/>
        <v>0</v>
      </c>
      <c r="BY56" s="266">
        <f t="shared" ca="1" si="90"/>
        <v>0</v>
      </c>
      <c r="BZ56" s="266">
        <f t="shared" ca="1" si="90"/>
        <v>0</v>
      </c>
      <c r="CA56" s="266">
        <f t="shared" ca="1" si="90"/>
        <v>0</v>
      </c>
      <c r="CF56" s="264">
        <f t="shared" ca="1" si="80"/>
        <v>0</v>
      </c>
      <c r="CG56" s="264">
        <f t="shared" ca="1" si="81"/>
        <v>0</v>
      </c>
      <c r="CH56" s="265">
        <f t="shared" si="82"/>
        <v>0</v>
      </c>
      <c r="CI56" s="265">
        <f t="shared" ca="1" si="83"/>
        <v>0</v>
      </c>
      <c r="CJ56" s="265">
        <f t="shared" ca="1" si="84"/>
        <v>0</v>
      </c>
      <c r="CK56" s="268"/>
      <c r="CL56" s="266">
        <f t="shared" ca="1" si="91"/>
        <v>0</v>
      </c>
      <c r="CM56" s="266">
        <f t="shared" ca="1" si="91"/>
        <v>0</v>
      </c>
      <c r="CN56" s="266">
        <f t="shared" ca="1" si="91"/>
        <v>0</v>
      </c>
      <c r="CO56" s="266">
        <f t="shared" ca="1" si="91"/>
        <v>0</v>
      </c>
      <c r="CP56" s="266">
        <f t="shared" ca="1" si="91"/>
        <v>0</v>
      </c>
      <c r="CQ56" s="266">
        <f t="shared" ca="1" si="91"/>
        <v>0</v>
      </c>
      <c r="CR56" s="266">
        <f t="shared" ca="1" si="91"/>
        <v>0</v>
      </c>
      <c r="CS56" s="266">
        <f t="shared" ca="1" si="91"/>
        <v>0</v>
      </c>
      <c r="CT56" s="266">
        <f t="shared" ca="1" si="91"/>
        <v>0</v>
      </c>
      <c r="CU56" s="266">
        <f t="shared" ca="1" si="91"/>
        <v>0</v>
      </c>
      <c r="CV56" s="266">
        <f t="shared" ca="1" si="92"/>
        <v>0</v>
      </c>
      <c r="CW56" s="266">
        <f t="shared" ca="1" si="92"/>
        <v>0</v>
      </c>
      <c r="CX56" s="266">
        <f t="shared" ca="1" si="92"/>
        <v>0</v>
      </c>
      <c r="CY56" s="266">
        <f t="shared" ca="1" si="92"/>
        <v>0</v>
      </c>
      <c r="CZ56" s="266">
        <f t="shared" ca="1" si="92"/>
        <v>0</v>
      </c>
      <c r="DA56" s="266">
        <f t="shared" ca="1" si="92"/>
        <v>0</v>
      </c>
      <c r="DB56" s="266">
        <f t="shared" ca="1" si="92"/>
        <v>0</v>
      </c>
      <c r="DC56" s="266">
        <f t="shared" ca="1" si="92"/>
        <v>0</v>
      </c>
      <c r="DD56" s="266">
        <f t="shared" ca="1" si="92"/>
        <v>0</v>
      </c>
      <c r="DE56" s="266">
        <f t="shared" ca="1" si="92"/>
        <v>0</v>
      </c>
      <c r="DF56" s="266">
        <f t="shared" ca="1" si="93"/>
        <v>0</v>
      </c>
      <c r="DG56" s="266">
        <f t="shared" ca="1" si="93"/>
        <v>0</v>
      </c>
      <c r="DH56" s="266">
        <f t="shared" ca="1" si="93"/>
        <v>0</v>
      </c>
      <c r="DI56" s="266">
        <f t="shared" ca="1" si="93"/>
        <v>0</v>
      </c>
      <c r="DJ56" s="266">
        <f t="shared" ca="1" si="93"/>
        <v>0</v>
      </c>
      <c r="DK56" s="266">
        <f t="shared" ca="1" si="93"/>
        <v>0</v>
      </c>
      <c r="DL56" s="266">
        <f t="shared" ca="1" si="93"/>
        <v>0</v>
      </c>
      <c r="DM56" s="266">
        <f t="shared" ca="1" si="93"/>
        <v>0</v>
      </c>
      <c r="DN56" s="266">
        <f t="shared" ca="1" si="93"/>
        <v>0</v>
      </c>
      <c r="DO56" s="266">
        <f t="shared" ca="1" si="93"/>
        <v>0</v>
      </c>
      <c r="DP56" s="266">
        <f t="shared" ca="1" si="94"/>
        <v>0</v>
      </c>
      <c r="DQ56" s="266">
        <f t="shared" ca="1" si="94"/>
        <v>0</v>
      </c>
      <c r="DR56" s="266">
        <f t="shared" ca="1" si="94"/>
        <v>0</v>
      </c>
      <c r="DS56" s="266">
        <f t="shared" ca="1" si="94"/>
        <v>0</v>
      </c>
      <c r="DT56" s="266">
        <f t="shared" ca="1" si="94"/>
        <v>0</v>
      </c>
      <c r="DU56" s="266">
        <f t="shared" ca="1" si="94"/>
        <v>0</v>
      </c>
      <c r="DV56" s="266">
        <f t="shared" ca="1" si="94"/>
        <v>0</v>
      </c>
      <c r="DW56" s="266">
        <f t="shared" ca="1" si="94"/>
        <v>0</v>
      </c>
      <c r="DX56" s="266">
        <f t="shared" ca="1" si="94"/>
        <v>0</v>
      </c>
      <c r="DY56" s="266">
        <f t="shared" ca="1" si="94"/>
        <v>0</v>
      </c>
      <c r="DZ56" s="266">
        <f t="shared" ca="1" si="95"/>
        <v>0</v>
      </c>
      <c r="EA56" s="266">
        <f t="shared" ca="1" si="95"/>
        <v>0</v>
      </c>
      <c r="EB56" s="266">
        <f t="shared" ca="1" si="95"/>
        <v>0</v>
      </c>
      <c r="EC56" s="266">
        <f t="shared" ca="1" si="95"/>
        <v>0</v>
      </c>
      <c r="ED56" s="266">
        <f t="shared" ca="1" si="95"/>
        <v>0</v>
      </c>
      <c r="EE56" s="266">
        <f t="shared" ca="1" si="95"/>
        <v>0</v>
      </c>
      <c r="EF56" s="266">
        <f t="shared" ca="1" si="95"/>
        <v>0</v>
      </c>
      <c r="EG56" s="266">
        <f t="shared" ca="1" si="95"/>
        <v>0</v>
      </c>
      <c r="EH56" s="266">
        <f t="shared" ca="1" si="95"/>
        <v>0</v>
      </c>
      <c r="EI56" s="266">
        <f t="shared" ca="1" si="95"/>
        <v>0</v>
      </c>
      <c r="EJ56" s="266">
        <f t="shared" ca="1" si="95"/>
        <v>0</v>
      </c>
      <c r="EK56" s="266">
        <f t="shared" ca="1" si="95"/>
        <v>0</v>
      </c>
      <c r="EL56" s="266">
        <f t="shared" ca="1" si="95"/>
        <v>0</v>
      </c>
      <c r="EM56" s="266">
        <f t="shared" ca="1" si="95"/>
        <v>0</v>
      </c>
      <c r="EO56" s="484">
        <f t="shared" si="42"/>
        <v>1</v>
      </c>
      <c r="EP56" s="64">
        <f t="shared" si="85"/>
        <v>1</v>
      </c>
    </row>
    <row r="57" spans="1:146">
      <c r="A57" s="65">
        <v>50</v>
      </c>
      <c r="B57" s="354"/>
      <c r="C57" s="336"/>
      <c r="D57" s="337"/>
      <c r="E57" s="337"/>
      <c r="F57" s="338"/>
      <c r="G57" s="339" t="s">
        <v>320</v>
      </c>
      <c r="H57" s="336"/>
      <c r="I57" s="346"/>
      <c r="J57" s="346"/>
      <c r="K57" s="345"/>
      <c r="L57" s="508"/>
      <c r="M57" s="393">
        <f t="shared" si="73"/>
        <v>0</v>
      </c>
      <c r="N57" s="453" t="str">
        <f t="shared" si="39"/>
        <v/>
      </c>
      <c r="O57" s="439"/>
      <c r="P57" s="439"/>
      <c r="Q57" s="439"/>
      <c r="R57" s="439"/>
      <c r="S57" s="446"/>
      <c r="T57" s="264">
        <f t="shared" ca="1" si="74"/>
        <v>0</v>
      </c>
      <c r="U57" s="264">
        <f t="shared" ca="1" si="75"/>
        <v>0</v>
      </c>
      <c r="V57" s="265">
        <f t="shared" si="76"/>
        <v>0</v>
      </c>
      <c r="W57" s="265">
        <f t="shared" ca="1" si="77"/>
        <v>0</v>
      </c>
      <c r="X57" s="265">
        <f t="shared" ca="1" si="78"/>
        <v>0</v>
      </c>
      <c r="Y57" s="268">
        <f t="shared" si="79"/>
        <v>1900</v>
      </c>
      <c r="Z57" s="266">
        <f t="shared" ca="1" si="86"/>
        <v>0</v>
      </c>
      <c r="AA57" s="266">
        <f t="shared" ca="1" si="86"/>
        <v>0</v>
      </c>
      <c r="AB57" s="266">
        <f t="shared" ca="1" si="86"/>
        <v>0</v>
      </c>
      <c r="AC57" s="266">
        <f t="shared" ca="1" si="86"/>
        <v>0</v>
      </c>
      <c r="AD57" s="266">
        <f t="shared" ca="1" si="86"/>
        <v>0</v>
      </c>
      <c r="AE57" s="266">
        <f t="shared" ca="1" si="86"/>
        <v>0</v>
      </c>
      <c r="AF57" s="266">
        <f t="shared" ca="1" si="86"/>
        <v>0</v>
      </c>
      <c r="AG57" s="266">
        <f t="shared" ca="1" si="86"/>
        <v>0</v>
      </c>
      <c r="AH57" s="266">
        <f t="shared" ca="1" si="86"/>
        <v>0</v>
      </c>
      <c r="AI57" s="266">
        <f t="shared" ca="1" si="86"/>
        <v>0</v>
      </c>
      <c r="AJ57" s="266">
        <f t="shared" ca="1" si="87"/>
        <v>0</v>
      </c>
      <c r="AK57" s="266">
        <f t="shared" ca="1" si="87"/>
        <v>0</v>
      </c>
      <c r="AL57" s="266">
        <f t="shared" ca="1" si="87"/>
        <v>0</v>
      </c>
      <c r="AM57" s="266">
        <f t="shared" ca="1" si="87"/>
        <v>0</v>
      </c>
      <c r="AN57" s="266">
        <f t="shared" ca="1" si="87"/>
        <v>0</v>
      </c>
      <c r="AO57" s="266">
        <f t="shared" ca="1" si="87"/>
        <v>0</v>
      </c>
      <c r="AP57" s="266">
        <f t="shared" ca="1" si="87"/>
        <v>0</v>
      </c>
      <c r="AQ57" s="266">
        <f t="shared" ca="1" si="87"/>
        <v>0</v>
      </c>
      <c r="AR57" s="266">
        <f t="shared" ca="1" si="87"/>
        <v>0</v>
      </c>
      <c r="AS57" s="266">
        <f t="shared" ca="1" si="87"/>
        <v>0</v>
      </c>
      <c r="AT57" s="266">
        <f t="shared" ca="1" si="88"/>
        <v>0</v>
      </c>
      <c r="AU57" s="266">
        <f t="shared" ca="1" si="88"/>
        <v>0</v>
      </c>
      <c r="AV57" s="266">
        <f t="shared" ca="1" si="88"/>
        <v>0</v>
      </c>
      <c r="AW57" s="266">
        <f t="shared" ca="1" si="88"/>
        <v>0</v>
      </c>
      <c r="AX57" s="266">
        <f t="shared" ca="1" si="88"/>
        <v>0</v>
      </c>
      <c r="AY57" s="266">
        <f t="shared" ca="1" si="88"/>
        <v>0</v>
      </c>
      <c r="AZ57" s="266">
        <f t="shared" ca="1" si="88"/>
        <v>0</v>
      </c>
      <c r="BA57" s="266">
        <f t="shared" ca="1" si="88"/>
        <v>0</v>
      </c>
      <c r="BB57" s="266">
        <f t="shared" ca="1" si="88"/>
        <v>0</v>
      </c>
      <c r="BC57" s="266">
        <f t="shared" ca="1" si="88"/>
        <v>0</v>
      </c>
      <c r="BD57" s="266">
        <f t="shared" ca="1" si="89"/>
        <v>0</v>
      </c>
      <c r="BE57" s="266">
        <f t="shared" ca="1" si="89"/>
        <v>0</v>
      </c>
      <c r="BF57" s="266">
        <f t="shared" ca="1" si="89"/>
        <v>0</v>
      </c>
      <c r="BG57" s="266">
        <f t="shared" ca="1" si="89"/>
        <v>0</v>
      </c>
      <c r="BH57" s="266">
        <f t="shared" ca="1" si="89"/>
        <v>0</v>
      </c>
      <c r="BI57" s="266">
        <f t="shared" ca="1" si="89"/>
        <v>0</v>
      </c>
      <c r="BJ57" s="266">
        <f t="shared" ca="1" si="89"/>
        <v>0</v>
      </c>
      <c r="BK57" s="266">
        <f t="shared" ca="1" si="89"/>
        <v>0</v>
      </c>
      <c r="BL57" s="266">
        <f t="shared" ca="1" si="89"/>
        <v>0</v>
      </c>
      <c r="BM57" s="266">
        <f t="shared" ca="1" si="89"/>
        <v>0</v>
      </c>
      <c r="BN57" s="266">
        <f t="shared" ca="1" si="90"/>
        <v>0</v>
      </c>
      <c r="BO57" s="266">
        <f t="shared" ca="1" si="90"/>
        <v>0</v>
      </c>
      <c r="BP57" s="266">
        <f t="shared" ca="1" si="90"/>
        <v>0</v>
      </c>
      <c r="BQ57" s="266">
        <f t="shared" ca="1" si="90"/>
        <v>0</v>
      </c>
      <c r="BR57" s="266">
        <f t="shared" ca="1" si="90"/>
        <v>0</v>
      </c>
      <c r="BS57" s="266">
        <f t="shared" ca="1" si="90"/>
        <v>0</v>
      </c>
      <c r="BT57" s="266">
        <f t="shared" ca="1" si="90"/>
        <v>0</v>
      </c>
      <c r="BU57" s="266">
        <f t="shared" ca="1" si="90"/>
        <v>0</v>
      </c>
      <c r="BV57" s="266">
        <f t="shared" ca="1" si="90"/>
        <v>0</v>
      </c>
      <c r="BW57" s="266">
        <f t="shared" ca="1" si="90"/>
        <v>0</v>
      </c>
      <c r="BX57" s="266">
        <f t="shared" ca="1" si="90"/>
        <v>0</v>
      </c>
      <c r="BY57" s="266">
        <f t="shared" ca="1" si="90"/>
        <v>0</v>
      </c>
      <c r="BZ57" s="266">
        <f t="shared" ca="1" si="90"/>
        <v>0</v>
      </c>
      <c r="CA57" s="266">
        <f t="shared" ca="1" si="90"/>
        <v>0</v>
      </c>
      <c r="CF57" s="264">
        <f t="shared" ca="1" si="80"/>
        <v>0</v>
      </c>
      <c r="CG57" s="264">
        <f t="shared" ca="1" si="81"/>
        <v>0</v>
      </c>
      <c r="CH57" s="265">
        <f t="shared" si="82"/>
        <v>0</v>
      </c>
      <c r="CI57" s="265">
        <f t="shared" ca="1" si="83"/>
        <v>0</v>
      </c>
      <c r="CJ57" s="265">
        <f t="shared" ca="1" si="84"/>
        <v>0</v>
      </c>
      <c r="CK57" s="268"/>
      <c r="CL57" s="266">
        <f t="shared" ca="1" si="91"/>
        <v>0</v>
      </c>
      <c r="CM57" s="266">
        <f t="shared" ca="1" si="91"/>
        <v>0</v>
      </c>
      <c r="CN57" s="266">
        <f t="shared" ca="1" si="91"/>
        <v>0</v>
      </c>
      <c r="CO57" s="266">
        <f t="shared" ca="1" si="91"/>
        <v>0</v>
      </c>
      <c r="CP57" s="266">
        <f t="shared" ca="1" si="91"/>
        <v>0</v>
      </c>
      <c r="CQ57" s="266">
        <f t="shared" ca="1" si="91"/>
        <v>0</v>
      </c>
      <c r="CR57" s="266">
        <f t="shared" ca="1" si="91"/>
        <v>0</v>
      </c>
      <c r="CS57" s="266">
        <f t="shared" ca="1" si="91"/>
        <v>0</v>
      </c>
      <c r="CT57" s="266">
        <f t="shared" ca="1" si="91"/>
        <v>0</v>
      </c>
      <c r="CU57" s="266">
        <f t="shared" ca="1" si="91"/>
        <v>0</v>
      </c>
      <c r="CV57" s="266">
        <f t="shared" ca="1" si="92"/>
        <v>0</v>
      </c>
      <c r="CW57" s="266">
        <f t="shared" ca="1" si="92"/>
        <v>0</v>
      </c>
      <c r="CX57" s="266">
        <f t="shared" ca="1" si="92"/>
        <v>0</v>
      </c>
      <c r="CY57" s="266">
        <f t="shared" ca="1" si="92"/>
        <v>0</v>
      </c>
      <c r="CZ57" s="266">
        <f t="shared" ca="1" si="92"/>
        <v>0</v>
      </c>
      <c r="DA57" s="266">
        <f t="shared" ca="1" si="92"/>
        <v>0</v>
      </c>
      <c r="DB57" s="266">
        <f t="shared" ca="1" si="92"/>
        <v>0</v>
      </c>
      <c r="DC57" s="266">
        <f t="shared" ca="1" si="92"/>
        <v>0</v>
      </c>
      <c r="DD57" s="266">
        <f t="shared" ca="1" si="92"/>
        <v>0</v>
      </c>
      <c r="DE57" s="266">
        <f t="shared" ca="1" si="92"/>
        <v>0</v>
      </c>
      <c r="DF57" s="266">
        <f t="shared" ca="1" si="93"/>
        <v>0</v>
      </c>
      <c r="DG57" s="266">
        <f t="shared" ca="1" si="93"/>
        <v>0</v>
      </c>
      <c r="DH57" s="266">
        <f t="shared" ca="1" si="93"/>
        <v>0</v>
      </c>
      <c r="DI57" s="266">
        <f t="shared" ca="1" si="93"/>
        <v>0</v>
      </c>
      <c r="DJ57" s="266">
        <f t="shared" ca="1" si="93"/>
        <v>0</v>
      </c>
      <c r="DK57" s="266">
        <f t="shared" ca="1" si="93"/>
        <v>0</v>
      </c>
      <c r="DL57" s="266">
        <f t="shared" ca="1" si="93"/>
        <v>0</v>
      </c>
      <c r="DM57" s="266">
        <f t="shared" ca="1" si="93"/>
        <v>0</v>
      </c>
      <c r="DN57" s="266">
        <f t="shared" ca="1" si="93"/>
        <v>0</v>
      </c>
      <c r="DO57" s="266">
        <f t="shared" ca="1" si="93"/>
        <v>0</v>
      </c>
      <c r="DP57" s="266">
        <f t="shared" ca="1" si="94"/>
        <v>0</v>
      </c>
      <c r="DQ57" s="266">
        <f t="shared" ca="1" si="94"/>
        <v>0</v>
      </c>
      <c r="DR57" s="266">
        <f t="shared" ca="1" si="94"/>
        <v>0</v>
      </c>
      <c r="DS57" s="266">
        <f t="shared" ca="1" si="94"/>
        <v>0</v>
      </c>
      <c r="DT57" s="266">
        <f t="shared" ca="1" si="94"/>
        <v>0</v>
      </c>
      <c r="DU57" s="266">
        <f t="shared" ca="1" si="94"/>
        <v>0</v>
      </c>
      <c r="DV57" s="266">
        <f t="shared" ca="1" si="94"/>
        <v>0</v>
      </c>
      <c r="DW57" s="266">
        <f t="shared" ca="1" si="94"/>
        <v>0</v>
      </c>
      <c r="DX57" s="266">
        <f t="shared" ca="1" si="94"/>
        <v>0</v>
      </c>
      <c r="DY57" s="266">
        <f t="shared" ca="1" si="94"/>
        <v>0</v>
      </c>
      <c r="DZ57" s="266">
        <f t="shared" ca="1" si="95"/>
        <v>0</v>
      </c>
      <c r="EA57" s="266">
        <f t="shared" ca="1" si="95"/>
        <v>0</v>
      </c>
      <c r="EB57" s="266">
        <f t="shared" ca="1" si="95"/>
        <v>0</v>
      </c>
      <c r="EC57" s="266">
        <f t="shared" ca="1" si="95"/>
        <v>0</v>
      </c>
      <c r="ED57" s="266">
        <f t="shared" ca="1" si="95"/>
        <v>0</v>
      </c>
      <c r="EE57" s="266">
        <f t="shared" ca="1" si="95"/>
        <v>0</v>
      </c>
      <c r="EF57" s="266">
        <f t="shared" ca="1" si="95"/>
        <v>0</v>
      </c>
      <c r="EG57" s="266">
        <f t="shared" ca="1" si="95"/>
        <v>0</v>
      </c>
      <c r="EH57" s="266">
        <f t="shared" ca="1" si="95"/>
        <v>0</v>
      </c>
      <c r="EI57" s="266">
        <f t="shared" ca="1" si="95"/>
        <v>0</v>
      </c>
      <c r="EJ57" s="266">
        <f t="shared" ca="1" si="95"/>
        <v>0</v>
      </c>
      <c r="EK57" s="266">
        <f t="shared" ca="1" si="95"/>
        <v>0</v>
      </c>
      <c r="EL57" s="266">
        <f t="shared" ca="1" si="95"/>
        <v>0</v>
      </c>
      <c r="EM57" s="266">
        <f t="shared" ca="1" si="95"/>
        <v>0</v>
      </c>
      <c r="EO57" s="484">
        <f t="shared" si="42"/>
        <v>1</v>
      </c>
      <c r="EP57" s="64">
        <f t="shared" si="85"/>
        <v>1</v>
      </c>
    </row>
    <row r="58" spans="1:146">
      <c r="A58" s="65">
        <v>51</v>
      </c>
      <c r="B58" s="354"/>
      <c r="C58" s="336"/>
      <c r="D58" s="337"/>
      <c r="E58" s="337"/>
      <c r="F58" s="338"/>
      <c r="G58" s="339" t="s">
        <v>320</v>
      </c>
      <c r="H58" s="336"/>
      <c r="I58" s="346"/>
      <c r="J58" s="346"/>
      <c r="K58" s="345"/>
      <c r="L58" s="508"/>
      <c r="M58" s="393">
        <f t="shared" si="73"/>
        <v>0</v>
      </c>
      <c r="N58" s="453" t="str">
        <f t="shared" si="39"/>
        <v/>
      </c>
      <c r="O58" s="439"/>
      <c r="P58" s="439"/>
      <c r="Q58" s="439"/>
      <c r="R58" s="439"/>
      <c r="S58" s="446"/>
      <c r="T58" s="264">
        <f t="shared" ca="1" si="74"/>
        <v>0</v>
      </c>
      <c r="U58" s="264">
        <f t="shared" ca="1" si="75"/>
        <v>0</v>
      </c>
      <c r="V58" s="265">
        <f t="shared" si="76"/>
        <v>0</v>
      </c>
      <c r="W58" s="265">
        <f t="shared" ca="1" si="77"/>
        <v>0</v>
      </c>
      <c r="X58" s="265">
        <f t="shared" ca="1" si="78"/>
        <v>0</v>
      </c>
      <c r="Y58" s="268">
        <f t="shared" si="79"/>
        <v>1900</v>
      </c>
      <c r="Z58" s="266">
        <f t="shared" ref="Z58:AI67" ca="1" si="96">IF(OR(Z$6&lt;YEAR($T58),Z$6&gt;YEAR($U58)),0,IF(AND(Z$6&gt;YEAR($T58),Z$6&lt;YEAR($U58)),$V58,IF(Z$6=YEAR($T58),$W58,IF(Z$6=YEAR($U58),IF($X58=0,$V58,$X58)))))</f>
        <v>0</v>
      </c>
      <c r="AA58" s="266">
        <f t="shared" ca="1" si="96"/>
        <v>0</v>
      </c>
      <c r="AB58" s="266">
        <f t="shared" ca="1" si="96"/>
        <v>0</v>
      </c>
      <c r="AC58" s="266">
        <f t="shared" ca="1" si="96"/>
        <v>0</v>
      </c>
      <c r="AD58" s="266">
        <f t="shared" ca="1" si="96"/>
        <v>0</v>
      </c>
      <c r="AE58" s="266">
        <f t="shared" ca="1" si="96"/>
        <v>0</v>
      </c>
      <c r="AF58" s="266">
        <f t="shared" ca="1" si="96"/>
        <v>0</v>
      </c>
      <c r="AG58" s="266">
        <f t="shared" ca="1" si="96"/>
        <v>0</v>
      </c>
      <c r="AH58" s="266">
        <f t="shared" ca="1" si="96"/>
        <v>0</v>
      </c>
      <c r="AI58" s="266">
        <f t="shared" ca="1" si="96"/>
        <v>0</v>
      </c>
      <c r="AJ58" s="266">
        <f t="shared" ref="AJ58:AS67" ca="1" si="97">IF(OR(AJ$6&lt;YEAR($T58),AJ$6&gt;YEAR($U58)),0,IF(AND(AJ$6&gt;YEAR($T58),AJ$6&lt;YEAR($U58)),$V58,IF(AJ$6=YEAR($T58),$W58,IF(AJ$6=YEAR($U58),IF($X58=0,$V58,$X58)))))</f>
        <v>0</v>
      </c>
      <c r="AK58" s="266">
        <f t="shared" ca="1" si="97"/>
        <v>0</v>
      </c>
      <c r="AL58" s="266">
        <f t="shared" ca="1" si="97"/>
        <v>0</v>
      </c>
      <c r="AM58" s="266">
        <f t="shared" ca="1" si="97"/>
        <v>0</v>
      </c>
      <c r="AN58" s="266">
        <f t="shared" ca="1" si="97"/>
        <v>0</v>
      </c>
      <c r="AO58" s="266">
        <f t="shared" ca="1" si="97"/>
        <v>0</v>
      </c>
      <c r="AP58" s="266">
        <f t="shared" ca="1" si="97"/>
        <v>0</v>
      </c>
      <c r="AQ58" s="266">
        <f t="shared" ca="1" si="97"/>
        <v>0</v>
      </c>
      <c r="AR58" s="266">
        <f t="shared" ca="1" si="97"/>
        <v>0</v>
      </c>
      <c r="AS58" s="266">
        <f t="shared" ca="1" si="97"/>
        <v>0</v>
      </c>
      <c r="AT58" s="266">
        <f t="shared" ref="AT58:BC67" ca="1" si="98">IF(OR(AT$6&lt;YEAR($T58),AT$6&gt;YEAR($U58)),0,IF(AND(AT$6&gt;YEAR($T58),AT$6&lt;YEAR($U58)),$V58,IF(AT$6=YEAR($T58),$W58,IF(AT$6=YEAR($U58),IF($X58=0,$V58,$X58)))))</f>
        <v>0</v>
      </c>
      <c r="AU58" s="266">
        <f t="shared" ca="1" si="98"/>
        <v>0</v>
      </c>
      <c r="AV58" s="266">
        <f t="shared" ca="1" si="98"/>
        <v>0</v>
      </c>
      <c r="AW58" s="266">
        <f t="shared" ca="1" si="98"/>
        <v>0</v>
      </c>
      <c r="AX58" s="266">
        <f t="shared" ca="1" si="98"/>
        <v>0</v>
      </c>
      <c r="AY58" s="266">
        <f t="shared" ca="1" si="98"/>
        <v>0</v>
      </c>
      <c r="AZ58" s="266">
        <f t="shared" ca="1" si="98"/>
        <v>0</v>
      </c>
      <c r="BA58" s="266">
        <f t="shared" ca="1" si="98"/>
        <v>0</v>
      </c>
      <c r="BB58" s="266">
        <f t="shared" ca="1" si="98"/>
        <v>0</v>
      </c>
      <c r="BC58" s="266">
        <f t="shared" ca="1" si="98"/>
        <v>0</v>
      </c>
      <c r="BD58" s="266">
        <f t="shared" ref="BD58:BM67" ca="1" si="99">IF(OR(BD$6&lt;YEAR($T58),BD$6&gt;YEAR($U58)),0,IF(AND(BD$6&gt;YEAR($T58),BD$6&lt;YEAR($U58)),$V58,IF(BD$6=YEAR($T58),$W58,IF(BD$6=YEAR($U58),IF($X58=0,$V58,$X58)))))</f>
        <v>0</v>
      </c>
      <c r="BE58" s="266">
        <f t="shared" ca="1" si="99"/>
        <v>0</v>
      </c>
      <c r="BF58" s="266">
        <f t="shared" ca="1" si="99"/>
        <v>0</v>
      </c>
      <c r="BG58" s="266">
        <f t="shared" ca="1" si="99"/>
        <v>0</v>
      </c>
      <c r="BH58" s="266">
        <f t="shared" ca="1" si="99"/>
        <v>0</v>
      </c>
      <c r="BI58" s="266">
        <f t="shared" ca="1" si="99"/>
        <v>0</v>
      </c>
      <c r="BJ58" s="266">
        <f t="shared" ca="1" si="99"/>
        <v>0</v>
      </c>
      <c r="BK58" s="266">
        <f t="shared" ca="1" si="99"/>
        <v>0</v>
      </c>
      <c r="BL58" s="266">
        <f t="shared" ca="1" si="99"/>
        <v>0</v>
      </c>
      <c r="BM58" s="266">
        <f t="shared" ca="1" si="99"/>
        <v>0</v>
      </c>
      <c r="BN58" s="266">
        <f t="shared" ref="BN58:CA67" ca="1" si="100">IF(OR(BN$6&lt;YEAR($T58),BN$6&gt;YEAR($U58)),0,IF(AND(BN$6&gt;YEAR($T58),BN$6&lt;YEAR($U58)),$V58,IF(BN$6=YEAR($T58),$W58,IF(BN$6=YEAR($U58),IF($X58=0,$V58,$X58)))))</f>
        <v>0</v>
      </c>
      <c r="BO58" s="266">
        <f t="shared" ca="1" si="100"/>
        <v>0</v>
      </c>
      <c r="BP58" s="266">
        <f t="shared" ca="1" si="100"/>
        <v>0</v>
      </c>
      <c r="BQ58" s="266">
        <f t="shared" ca="1" si="100"/>
        <v>0</v>
      </c>
      <c r="BR58" s="266">
        <f t="shared" ca="1" si="100"/>
        <v>0</v>
      </c>
      <c r="BS58" s="266">
        <f t="shared" ca="1" si="100"/>
        <v>0</v>
      </c>
      <c r="BT58" s="266">
        <f t="shared" ca="1" si="100"/>
        <v>0</v>
      </c>
      <c r="BU58" s="266">
        <f t="shared" ca="1" si="100"/>
        <v>0</v>
      </c>
      <c r="BV58" s="266">
        <f t="shared" ca="1" si="100"/>
        <v>0</v>
      </c>
      <c r="BW58" s="266">
        <f t="shared" ca="1" si="100"/>
        <v>0</v>
      </c>
      <c r="BX58" s="266">
        <f t="shared" ca="1" si="100"/>
        <v>0</v>
      </c>
      <c r="BY58" s="266">
        <f t="shared" ca="1" si="100"/>
        <v>0</v>
      </c>
      <c r="BZ58" s="266">
        <f t="shared" ca="1" si="100"/>
        <v>0</v>
      </c>
      <c r="CA58" s="266">
        <f t="shared" ca="1" si="100"/>
        <v>0</v>
      </c>
      <c r="CF58" s="264">
        <f t="shared" ca="1" si="80"/>
        <v>0</v>
      </c>
      <c r="CG58" s="264">
        <f t="shared" ca="1" si="81"/>
        <v>0</v>
      </c>
      <c r="CH58" s="265">
        <f t="shared" si="82"/>
        <v>0</v>
      </c>
      <c r="CI58" s="265">
        <f t="shared" ca="1" si="83"/>
        <v>0</v>
      </c>
      <c r="CJ58" s="265">
        <f t="shared" ca="1" si="84"/>
        <v>0</v>
      </c>
      <c r="CK58" s="268"/>
      <c r="CL58" s="266">
        <f t="shared" ref="CL58:CU67" ca="1" si="101">IF(OR(CL$6&lt;YEAR($T58),CL$6&gt;YEAR($U58)),0,IF(AND(CL$6&gt;YEAR($T58),CL$6&lt;YEAR($U58)),$CH58,IF(CL$6=YEAR($T58),$CI58,IF(CL$6=YEAR($U58),IF($CJ58=0,$CH58,$CJ58)))))</f>
        <v>0</v>
      </c>
      <c r="CM58" s="266">
        <f t="shared" ca="1" si="101"/>
        <v>0</v>
      </c>
      <c r="CN58" s="266">
        <f t="shared" ca="1" si="101"/>
        <v>0</v>
      </c>
      <c r="CO58" s="266">
        <f t="shared" ca="1" si="101"/>
        <v>0</v>
      </c>
      <c r="CP58" s="266">
        <f t="shared" ca="1" si="101"/>
        <v>0</v>
      </c>
      <c r="CQ58" s="266">
        <f t="shared" ca="1" si="101"/>
        <v>0</v>
      </c>
      <c r="CR58" s="266">
        <f t="shared" ca="1" si="101"/>
        <v>0</v>
      </c>
      <c r="CS58" s="266">
        <f t="shared" ca="1" si="101"/>
        <v>0</v>
      </c>
      <c r="CT58" s="266">
        <f t="shared" ca="1" si="101"/>
        <v>0</v>
      </c>
      <c r="CU58" s="266">
        <f t="shared" ca="1" si="101"/>
        <v>0</v>
      </c>
      <c r="CV58" s="266">
        <f t="shared" ref="CV58:DE67" ca="1" si="102">IF(OR(CV$6&lt;YEAR($T58),CV$6&gt;YEAR($U58)),0,IF(AND(CV$6&gt;YEAR($T58),CV$6&lt;YEAR($U58)),$CH58,IF(CV$6=YEAR($T58),$CI58,IF(CV$6=YEAR($U58),IF($CJ58=0,$CH58,$CJ58)))))</f>
        <v>0</v>
      </c>
      <c r="CW58" s="266">
        <f t="shared" ca="1" si="102"/>
        <v>0</v>
      </c>
      <c r="CX58" s="266">
        <f t="shared" ca="1" si="102"/>
        <v>0</v>
      </c>
      <c r="CY58" s="266">
        <f t="shared" ca="1" si="102"/>
        <v>0</v>
      </c>
      <c r="CZ58" s="266">
        <f t="shared" ca="1" si="102"/>
        <v>0</v>
      </c>
      <c r="DA58" s="266">
        <f t="shared" ca="1" si="102"/>
        <v>0</v>
      </c>
      <c r="DB58" s="266">
        <f t="shared" ca="1" si="102"/>
        <v>0</v>
      </c>
      <c r="DC58" s="266">
        <f t="shared" ca="1" si="102"/>
        <v>0</v>
      </c>
      <c r="DD58" s="266">
        <f t="shared" ca="1" si="102"/>
        <v>0</v>
      </c>
      <c r="DE58" s="266">
        <f t="shared" ca="1" si="102"/>
        <v>0</v>
      </c>
      <c r="DF58" s="266">
        <f t="shared" ref="DF58:DO67" ca="1" si="103">IF(OR(DF$6&lt;YEAR($T58),DF$6&gt;YEAR($U58)),0,IF(AND(DF$6&gt;YEAR($T58),DF$6&lt;YEAR($U58)),$CH58,IF(DF$6=YEAR($T58),$CI58,IF(DF$6=YEAR($U58),IF($CJ58=0,$CH58,$CJ58)))))</f>
        <v>0</v>
      </c>
      <c r="DG58" s="266">
        <f t="shared" ca="1" si="103"/>
        <v>0</v>
      </c>
      <c r="DH58" s="266">
        <f t="shared" ca="1" si="103"/>
        <v>0</v>
      </c>
      <c r="DI58" s="266">
        <f t="shared" ca="1" si="103"/>
        <v>0</v>
      </c>
      <c r="DJ58" s="266">
        <f t="shared" ca="1" si="103"/>
        <v>0</v>
      </c>
      <c r="DK58" s="266">
        <f t="shared" ca="1" si="103"/>
        <v>0</v>
      </c>
      <c r="DL58" s="266">
        <f t="shared" ca="1" si="103"/>
        <v>0</v>
      </c>
      <c r="DM58" s="266">
        <f t="shared" ca="1" si="103"/>
        <v>0</v>
      </c>
      <c r="DN58" s="266">
        <f t="shared" ca="1" si="103"/>
        <v>0</v>
      </c>
      <c r="DO58" s="266">
        <f t="shared" ca="1" si="103"/>
        <v>0</v>
      </c>
      <c r="DP58" s="266">
        <f t="shared" ref="DP58:DY67" ca="1" si="104">IF(OR(DP$6&lt;YEAR($T58),DP$6&gt;YEAR($U58)),0,IF(AND(DP$6&gt;YEAR($T58),DP$6&lt;YEAR($U58)),$CH58,IF(DP$6=YEAR($T58),$CI58,IF(DP$6=YEAR($U58),IF($CJ58=0,$CH58,$CJ58)))))</f>
        <v>0</v>
      </c>
      <c r="DQ58" s="266">
        <f t="shared" ca="1" si="104"/>
        <v>0</v>
      </c>
      <c r="DR58" s="266">
        <f t="shared" ca="1" si="104"/>
        <v>0</v>
      </c>
      <c r="DS58" s="266">
        <f t="shared" ca="1" si="104"/>
        <v>0</v>
      </c>
      <c r="DT58" s="266">
        <f t="shared" ca="1" si="104"/>
        <v>0</v>
      </c>
      <c r="DU58" s="266">
        <f t="shared" ca="1" si="104"/>
        <v>0</v>
      </c>
      <c r="DV58" s="266">
        <f t="shared" ca="1" si="104"/>
        <v>0</v>
      </c>
      <c r="DW58" s="266">
        <f t="shared" ca="1" si="104"/>
        <v>0</v>
      </c>
      <c r="DX58" s="266">
        <f t="shared" ca="1" si="104"/>
        <v>0</v>
      </c>
      <c r="DY58" s="266">
        <f t="shared" ca="1" si="104"/>
        <v>0</v>
      </c>
      <c r="DZ58" s="266">
        <f t="shared" ref="DZ58:EM67" ca="1" si="105">IF(OR(DZ$6&lt;YEAR($T58),DZ$6&gt;YEAR($U58)),0,IF(AND(DZ$6&gt;YEAR($T58),DZ$6&lt;YEAR($U58)),$CH58,IF(DZ$6=YEAR($T58),$CI58,IF(DZ$6=YEAR($U58),IF($CJ58=0,$CH58,$CJ58)))))</f>
        <v>0</v>
      </c>
      <c r="EA58" s="266">
        <f t="shared" ca="1" si="105"/>
        <v>0</v>
      </c>
      <c r="EB58" s="266">
        <f t="shared" ca="1" si="105"/>
        <v>0</v>
      </c>
      <c r="EC58" s="266">
        <f t="shared" ca="1" si="105"/>
        <v>0</v>
      </c>
      <c r="ED58" s="266">
        <f t="shared" ca="1" si="105"/>
        <v>0</v>
      </c>
      <c r="EE58" s="266">
        <f t="shared" ca="1" si="105"/>
        <v>0</v>
      </c>
      <c r="EF58" s="266">
        <f t="shared" ca="1" si="105"/>
        <v>0</v>
      </c>
      <c r="EG58" s="266">
        <f t="shared" ca="1" si="105"/>
        <v>0</v>
      </c>
      <c r="EH58" s="266">
        <f t="shared" ca="1" si="105"/>
        <v>0</v>
      </c>
      <c r="EI58" s="266">
        <f t="shared" ca="1" si="105"/>
        <v>0</v>
      </c>
      <c r="EJ58" s="266">
        <f t="shared" ca="1" si="105"/>
        <v>0</v>
      </c>
      <c r="EK58" s="266">
        <f t="shared" ca="1" si="105"/>
        <v>0</v>
      </c>
      <c r="EL58" s="266">
        <f t="shared" ca="1" si="105"/>
        <v>0</v>
      </c>
      <c r="EM58" s="266">
        <f t="shared" ca="1" si="105"/>
        <v>0</v>
      </c>
      <c r="EO58" s="484">
        <f t="shared" si="42"/>
        <v>1</v>
      </c>
      <c r="EP58" s="64">
        <f t="shared" si="85"/>
        <v>1</v>
      </c>
    </row>
    <row r="59" spans="1:146">
      <c r="A59" s="65">
        <v>52</v>
      </c>
      <c r="B59" s="354"/>
      <c r="C59" s="336"/>
      <c r="D59" s="337"/>
      <c r="E59" s="337"/>
      <c r="F59" s="338"/>
      <c r="G59" s="339" t="s">
        <v>320</v>
      </c>
      <c r="H59" s="336"/>
      <c r="I59" s="346"/>
      <c r="J59" s="346"/>
      <c r="K59" s="345"/>
      <c r="L59" s="508"/>
      <c r="M59" s="393">
        <f t="shared" si="73"/>
        <v>0</v>
      </c>
      <c r="N59" s="453" t="str">
        <f t="shared" si="39"/>
        <v/>
      </c>
      <c r="O59" s="439"/>
      <c r="P59" s="439"/>
      <c r="Q59" s="439"/>
      <c r="R59" s="439"/>
      <c r="S59" s="446"/>
      <c r="T59" s="264">
        <f t="shared" ca="1" si="74"/>
        <v>0</v>
      </c>
      <c r="U59" s="264">
        <f t="shared" ca="1" si="75"/>
        <v>0</v>
      </c>
      <c r="V59" s="265">
        <f t="shared" si="76"/>
        <v>0</v>
      </c>
      <c r="W59" s="265">
        <f t="shared" ca="1" si="77"/>
        <v>0</v>
      </c>
      <c r="X59" s="265">
        <f t="shared" ca="1" si="78"/>
        <v>0</v>
      </c>
      <c r="Y59" s="268">
        <f t="shared" si="79"/>
        <v>1900</v>
      </c>
      <c r="Z59" s="266">
        <f t="shared" ca="1" si="96"/>
        <v>0</v>
      </c>
      <c r="AA59" s="266">
        <f t="shared" ca="1" si="96"/>
        <v>0</v>
      </c>
      <c r="AB59" s="266">
        <f t="shared" ca="1" si="96"/>
        <v>0</v>
      </c>
      <c r="AC59" s="266">
        <f t="shared" ca="1" si="96"/>
        <v>0</v>
      </c>
      <c r="AD59" s="266">
        <f t="shared" ca="1" si="96"/>
        <v>0</v>
      </c>
      <c r="AE59" s="266">
        <f t="shared" ca="1" si="96"/>
        <v>0</v>
      </c>
      <c r="AF59" s="266">
        <f t="shared" ca="1" si="96"/>
        <v>0</v>
      </c>
      <c r="AG59" s="266">
        <f t="shared" ca="1" si="96"/>
        <v>0</v>
      </c>
      <c r="AH59" s="266">
        <f t="shared" ca="1" si="96"/>
        <v>0</v>
      </c>
      <c r="AI59" s="266">
        <f t="shared" ca="1" si="96"/>
        <v>0</v>
      </c>
      <c r="AJ59" s="266">
        <f t="shared" ca="1" si="97"/>
        <v>0</v>
      </c>
      <c r="AK59" s="266">
        <f t="shared" ca="1" si="97"/>
        <v>0</v>
      </c>
      <c r="AL59" s="266">
        <f t="shared" ca="1" si="97"/>
        <v>0</v>
      </c>
      <c r="AM59" s="266">
        <f t="shared" ca="1" si="97"/>
        <v>0</v>
      </c>
      <c r="AN59" s="266">
        <f t="shared" ca="1" si="97"/>
        <v>0</v>
      </c>
      <c r="AO59" s="266">
        <f t="shared" ca="1" si="97"/>
        <v>0</v>
      </c>
      <c r="AP59" s="266">
        <f t="shared" ca="1" si="97"/>
        <v>0</v>
      </c>
      <c r="AQ59" s="266">
        <f t="shared" ca="1" si="97"/>
        <v>0</v>
      </c>
      <c r="AR59" s="266">
        <f t="shared" ca="1" si="97"/>
        <v>0</v>
      </c>
      <c r="AS59" s="266">
        <f t="shared" ca="1" si="97"/>
        <v>0</v>
      </c>
      <c r="AT59" s="266">
        <f t="shared" ca="1" si="98"/>
        <v>0</v>
      </c>
      <c r="AU59" s="266">
        <f t="shared" ca="1" si="98"/>
        <v>0</v>
      </c>
      <c r="AV59" s="266">
        <f t="shared" ca="1" si="98"/>
        <v>0</v>
      </c>
      <c r="AW59" s="266">
        <f t="shared" ca="1" si="98"/>
        <v>0</v>
      </c>
      <c r="AX59" s="266">
        <f t="shared" ca="1" si="98"/>
        <v>0</v>
      </c>
      <c r="AY59" s="266">
        <f t="shared" ca="1" si="98"/>
        <v>0</v>
      </c>
      <c r="AZ59" s="266">
        <f t="shared" ca="1" si="98"/>
        <v>0</v>
      </c>
      <c r="BA59" s="266">
        <f t="shared" ca="1" si="98"/>
        <v>0</v>
      </c>
      <c r="BB59" s="266">
        <f t="shared" ca="1" si="98"/>
        <v>0</v>
      </c>
      <c r="BC59" s="266">
        <f t="shared" ca="1" si="98"/>
        <v>0</v>
      </c>
      <c r="BD59" s="266">
        <f t="shared" ca="1" si="99"/>
        <v>0</v>
      </c>
      <c r="BE59" s="266">
        <f t="shared" ca="1" si="99"/>
        <v>0</v>
      </c>
      <c r="BF59" s="266">
        <f t="shared" ca="1" si="99"/>
        <v>0</v>
      </c>
      <c r="BG59" s="266">
        <f t="shared" ca="1" si="99"/>
        <v>0</v>
      </c>
      <c r="BH59" s="266">
        <f t="shared" ca="1" si="99"/>
        <v>0</v>
      </c>
      <c r="BI59" s="266">
        <f t="shared" ca="1" si="99"/>
        <v>0</v>
      </c>
      <c r="BJ59" s="266">
        <f t="shared" ca="1" si="99"/>
        <v>0</v>
      </c>
      <c r="BK59" s="266">
        <f t="shared" ca="1" si="99"/>
        <v>0</v>
      </c>
      <c r="BL59" s="266">
        <f t="shared" ca="1" si="99"/>
        <v>0</v>
      </c>
      <c r="BM59" s="266">
        <f t="shared" ca="1" si="99"/>
        <v>0</v>
      </c>
      <c r="BN59" s="266">
        <f t="shared" ca="1" si="100"/>
        <v>0</v>
      </c>
      <c r="BO59" s="266">
        <f t="shared" ca="1" si="100"/>
        <v>0</v>
      </c>
      <c r="BP59" s="266">
        <f t="shared" ca="1" si="100"/>
        <v>0</v>
      </c>
      <c r="BQ59" s="266">
        <f t="shared" ca="1" si="100"/>
        <v>0</v>
      </c>
      <c r="BR59" s="266">
        <f t="shared" ca="1" si="100"/>
        <v>0</v>
      </c>
      <c r="BS59" s="266">
        <f t="shared" ca="1" si="100"/>
        <v>0</v>
      </c>
      <c r="BT59" s="266">
        <f t="shared" ca="1" si="100"/>
        <v>0</v>
      </c>
      <c r="BU59" s="266">
        <f t="shared" ca="1" si="100"/>
        <v>0</v>
      </c>
      <c r="BV59" s="266">
        <f t="shared" ca="1" si="100"/>
        <v>0</v>
      </c>
      <c r="BW59" s="266">
        <f t="shared" ca="1" si="100"/>
        <v>0</v>
      </c>
      <c r="BX59" s="266">
        <f t="shared" ca="1" si="100"/>
        <v>0</v>
      </c>
      <c r="BY59" s="266">
        <f t="shared" ca="1" si="100"/>
        <v>0</v>
      </c>
      <c r="BZ59" s="266">
        <f t="shared" ca="1" si="100"/>
        <v>0</v>
      </c>
      <c r="CA59" s="266">
        <f t="shared" ca="1" si="100"/>
        <v>0</v>
      </c>
      <c r="CF59" s="264">
        <f t="shared" ca="1" si="80"/>
        <v>0</v>
      </c>
      <c r="CG59" s="264">
        <f t="shared" ca="1" si="81"/>
        <v>0</v>
      </c>
      <c r="CH59" s="265">
        <f t="shared" si="82"/>
        <v>0</v>
      </c>
      <c r="CI59" s="265">
        <f t="shared" ca="1" si="83"/>
        <v>0</v>
      </c>
      <c r="CJ59" s="265">
        <f t="shared" ca="1" si="84"/>
        <v>0</v>
      </c>
      <c r="CK59" s="268"/>
      <c r="CL59" s="266">
        <f t="shared" ca="1" si="101"/>
        <v>0</v>
      </c>
      <c r="CM59" s="266">
        <f t="shared" ca="1" si="101"/>
        <v>0</v>
      </c>
      <c r="CN59" s="266">
        <f t="shared" ca="1" si="101"/>
        <v>0</v>
      </c>
      <c r="CO59" s="266">
        <f t="shared" ca="1" si="101"/>
        <v>0</v>
      </c>
      <c r="CP59" s="266">
        <f t="shared" ca="1" si="101"/>
        <v>0</v>
      </c>
      <c r="CQ59" s="266">
        <f t="shared" ca="1" si="101"/>
        <v>0</v>
      </c>
      <c r="CR59" s="266">
        <f t="shared" ca="1" si="101"/>
        <v>0</v>
      </c>
      <c r="CS59" s="266">
        <f t="shared" ca="1" si="101"/>
        <v>0</v>
      </c>
      <c r="CT59" s="266">
        <f t="shared" ca="1" si="101"/>
        <v>0</v>
      </c>
      <c r="CU59" s="266">
        <f t="shared" ca="1" si="101"/>
        <v>0</v>
      </c>
      <c r="CV59" s="266">
        <f t="shared" ca="1" si="102"/>
        <v>0</v>
      </c>
      <c r="CW59" s="266">
        <f t="shared" ca="1" si="102"/>
        <v>0</v>
      </c>
      <c r="CX59" s="266">
        <f t="shared" ca="1" si="102"/>
        <v>0</v>
      </c>
      <c r="CY59" s="266">
        <f t="shared" ca="1" si="102"/>
        <v>0</v>
      </c>
      <c r="CZ59" s="266">
        <f t="shared" ca="1" si="102"/>
        <v>0</v>
      </c>
      <c r="DA59" s="266">
        <f t="shared" ca="1" si="102"/>
        <v>0</v>
      </c>
      <c r="DB59" s="266">
        <f t="shared" ca="1" si="102"/>
        <v>0</v>
      </c>
      <c r="DC59" s="266">
        <f t="shared" ca="1" si="102"/>
        <v>0</v>
      </c>
      <c r="DD59" s="266">
        <f t="shared" ca="1" si="102"/>
        <v>0</v>
      </c>
      <c r="DE59" s="266">
        <f t="shared" ca="1" si="102"/>
        <v>0</v>
      </c>
      <c r="DF59" s="266">
        <f t="shared" ca="1" si="103"/>
        <v>0</v>
      </c>
      <c r="DG59" s="266">
        <f t="shared" ca="1" si="103"/>
        <v>0</v>
      </c>
      <c r="DH59" s="266">
        <f t="shared" ca="1" si="103"/>
        <v>0</v>
      </c>
      <c r="DI59" s="266">
        <f t="shared" ca="1" si="103"/>
        <v>0</v>
      </c>
      <c r="DJ59" s="266">
        <f t="shared" ca="1" si="103"/>
        <v>0</v>
      </c>
      <c r="DK59" s="266">
        <f t="shared" ca="1" si="103"/>
        <v>0</v>
      </c>
      <c r="DL59" s="266">
        <f t="shared" ca="1" si="103"/>
        <v>0</v>
      </c>
      <c r="DM59" s="266">
        <f t="shared" ca="1" si="103"/>
        <v>0</v>
      </c>
      <c r="DN59" s="266">
        <f t="shared" ca="1" si="103"/>
        <v>0</v>
      </c>
      <c r="DO59" s="266">
        <f t="shared" ca="1" si="103"/>
        <v>0</v>
      </c>
      <c r="DP59" s="266">
        <f t="shared" ca="1" si="104"/>
        <v>0</v>
      </c>
      <c r="DQ59" s="266">
        <f t="shared" ca="1" si="104"/>
        <v>0</v>
      </c>
      <c r="DR59" s="266">
        <f t="shared" ca="1" si="104"/>
        <v>0</v>
      </c>
      <c r="DS59" s="266">
        <f t="shared" ca="1" si="104"/>
        <v>0</v>
      </c>
      <c r="DT59" s="266">
        <f t="shared" ca="1" si="104"/>
        <v>0</v>
      </c>
      <c r="DU59" s="266">
        <f t="shared" ca="1" si="104"/>
        <v>0</v>
      </c>
      <c r="DV59" s="266">
        <f t="shared" ca="1" si="104"/>
        <v>0</v>
      </c>
      <c r="DW59" s="266">
        <f t="shared" ca="1" si="104"/>
        <v>0</v>
      </c>
      <c r="DX59" s="266">
        <f t="shared" ca="1" si="104"/>
        <v>0</v>
      </c>
      <c r="DY59" s="266">
        <f t="shared" ca="1" si="104"/>
        <v>0</v>
      </c>
      <c r="DZ59" s="266">
        <f t="shared" ca="1" si="105"/>
        <v>0</v>
      </c>
      <c r="EA59" s="266">
        <f t="shared" ca="1" si="105"/>
        <v>0</v>
      </c>
      <c r="EB59" s="266">
        <f t="shared" ca="1" si="105"/>
        <v>0</v>
      </c>
      <c r="EC59" s="266">
        <f t="shared" ca="1" si="105"/>
        <v>0</v>
      </c>
      <c r="ED59" s="266">
        <f t="shared" ca="1" si="105"/>
        <v>0</v>
      </c>
      <c r="EE59" s="266">
        <f t="shared" ca="1" si="105"/>
        <v>0</v>
      </c>
      <c r="EF59" s="266">
        <f t="shared" ca="1" si="105"/>
        <v>0</v>
      </c>
      <c r="EG59" s="266">
        <f t="shared" ca="1" si="105"/>
        <v>0</v>
      </c>
      <c r="EH59" s="266">
        <f t="shared" ca="1" si="105"/>
        <v>0</v>
      </c>
      <c r="EI59" s="266">
        <f t="shared" ca="1" si="105"/>
        <v>0</v>
      </c>
      <c r="EJ59" s="266">
        <f t="shared" ca="1" si="105"/>
        <v>0</v>
      </c>
      <c r="EK59" s="266">
        <f t="shared" ca="1" si="105"/>
        <v>0</v>
      </c>
      <c r="EL59" s="266">
        <f t="shared" ca="1" si="105"/>
        <v>0</v>
      </c>
      <c r="EM59" s="266">
        <f t="shared" ca="1" si="105"/>
        <v>0</v>
      </c>
      <c r="EO59" s="484">
        <f t="shared" si="42"/>
        <v>1</v>
      </c>
      <c r="EP59" s="64">
        <f t="shared" si="85"/>
        <v>1</v>
      </c>
    </row>
    <row r="60" spans="1:146">
      <c r="A60" s="65">
        <v>53</v>
      </c>
      <c r="B60" s="354"/>
      <c r="C60" s="336"/>
      <c r="D60" s="337"/>
      <c r="E60" s="337"/>
      <c r="F60" s="338"/>
      <c r="G60" s="339" t="s">
        <v>320</v>
      </c>
      <c r="H60" s="336"/>
      <c r="I60" s="346"/>
      <c r="J60" s="346"/>
      <c r="K60" s="345"/>
      <c r="L60" s="508"/>
      <c r="M60" s="393">
        <f t="shared" si="73"/>
        <v>0</v>
      </c>
      <c r="N60" s="453" t="str">
        <f t="shared" si="39"/>
        <v/>
      </c>
      <c r="O60" s="439"/>
      <c r="P60" s="439"/>
      <c r="Q60" s="439"/>
      <c r="R60" s="439"/>
      <c r="S60" s="446"/>
      <c r="T60" s="264">
        <f t="shared" ca="1" si="74"/>
        <v>0</v>
      </c>
      <c r="U60" s="264">
        <f t="shared" ca="1" si="75"/>
        <v>0</v>
      </c>
      <c r="V60" s="265">
        <f t="shared" si="76"/>
        <v>0</v>
      </c>
      <c r="W60" s="265">
        <f t="shared" ca="1" si="77"/>
        <v>0</v>
      </c>
      <c r="X60" s="265">
        <f t="shared" ca="1" si="78"/>
        <v>0</v>
      </c>
      <c r="Y60" s="268">
        <f t="shared" si="79"/>
        <v>1900</v>
      </c>
      <c r="Z60" s="266">
        <f t="shared" ca="1" si="96"/>
        <v>0</v>
      </c>
      <c r="AA60" s="266">
        <f t="shared" ca="1" si="96"/>
        <v>0</v>
      </c>
      <c r="AB60" s="266">
        <f t="shared" ca="1" si="96"/>
        <v>0</v>
      </c>
      <c r="AC60" s="266">
        <f t="shared" ca="1" si="96"/>
        <v>0</v>
      </c>
      <c r="AD60" s="266">
        <f t="shared" ca="1" si="96"/>
        <v>0</v>
      </c>
      <c r="AE60" s="266">
        <f t="shared" ca="1" si="96"/>
        <v>0</v>
      </c>
      <c r="AF60" s="266">
        <f t="shared" ca="1" si="96"/>
        <v>0</v>
      </c>
      <c r="AG60" s="266">
        <f t="shared" ca="1" si="96"/>
        <v>0</v>
      </c>
      <c r="AH60" s="266">
        <f t="shared" ca="1" si="96"/>
        <v>0</v>
      </c>
      <c r="AI60" s="266">
        <f t="shared" ca="1" si="96"/>
        <v>0</v>
      </c>
      <c r="AJ60" s="266">
        <f t="shared" ca="1" si="97"/>
        <v>0</v>
      </c>
      <c r="AK60" s="266">
        <f t="shared" ca="1" si="97"/>
        <v>0</v>
      </c>
      <c r="AL60" s="266">
        <f t="shared" ca="1" si="97"/>
        <v>0</v>
      </c>
      <c r="AM60" s="266">
        <f t="shared" ca="1" si="97"/>
        <v>0</v>
      </c>
      <c r="AN60" s="266">
        <f t="shared" ca="1" si="97"/>
        <v>0</v>
      </c>
      <c r="AO60" s="266">
        <f t="shared" ca="1" si="97"/>
        <v>0</v>
      </c>
      <c r="AP60" s="266">
        <f t="shared" ca="1" si="97"/>
        <v>0</v>
      </c>
      <c r="AQ60" s="266">
        <f t="shared" ca="1" si="97"/>
        <v>0</v>
      </c>
      <c r="AR60" s="266">
        <f t="shared" ca="1" si="97"/>
        <v>0</v>
      </c>
      <c r="AS60" s="266">
        <f t="shared" ca="1" si="97"/>
        <v>0</v>
      </c>
      <c r="AT60" s="266">
        <f t="shared" ca="1" si="98"/>
        <v>0</v>
      </c>
      <c r="AU60" s="266">
        <f t="shared" ca="1" si="98"/>
        <v>0</v>
      </c>
      <c r="AV60" s="266">
        <f t="shared" ca="1" si="98"/>
        <v>0</v>
      </c>
      <c r="AW60" s="266">
        <f t="shared" ca="1" si="98"/>
        <v>0</v>
      </c>
      <c r="AX60" s="266">
        <f t="shared" ca="1" si="98"/>
        <v>0</v>
      </c>
      <c r="AY60" s="266">
        <f t="shared" ca="1" si="98"/>
        <v>0</v>
      </c>
      <c r="AZ60" s="266">
        <f t="shared" ca="1" si="98"/>
        <v>0</v>
      </c>
      <c r="BA60" s="266">
        <f t="shared" ca="1" si="98"/>
        <v>0</v>
      </c>
      <c r="BB60" s="266">
        <f t="shared" ca="1" si="98"/>
        <v>0</v>
      </c>
      <c r="BC60" s="266">
        <f t="shared" ca="1" si="98"/>
        <v>0</v>
      </c>
      <c r="BD60" s="266">
        <f t="shared" ca="1" si="99"/>
        <v>0</v>
      </c>
      <c r="BE60" s="266">
        <f t="shared" ca="1" si="99"/>
        <v>0</v>
      </c>
      <c r="BF60" s="266">
        <f t="shared" ca="1" si="99"/>
        <v>0</v>
      </c>
      <c r="BG60" s="266">
        <f t="shared" ca="1" si="99"/>
        <v>0</v>
      </c>
      <c r="BH60" s="266">
        <f t="shared" ca="1" si="99"/>
        <v>0</v>
      </c>
      <c r="BI60" s="266">
        <f t="shared" ca="1" si="99"/>
        <v>0</v>
      </c>
      <c r="BJ60" s="266">
        <f t="shared" ca="1" si="99"/>
        <v>0</v>
      </c>
      <c r="BK60" s="266">
        <f t="shared" ca="1" si="99"/>
        <v>0</v>
      </c>
      <c r="BL60" s="266">
        <f t="shared" ca="1" si="99"/>
        <v>0</v>
      </c>
      <c r="BM60" s="266">
        <f t="shared" ca="1" si="99"/>
        <v>0</v>
      </c>
      <c r="BN60" s="266">
        <f t="shared" ca="1" si="100"/>
        <v>0</v>
      </c>
      <c r="BO60" s="266">
        <f t="shared" ca="1" si="100"/>
        <v>0</v>
      </c>
      <c r="BP60" s="266">
        <f t="shared" ca="1" si="100"/>
        <v>0</v>
      </c>
      <c r="BQ60" s="266">
        <f t="shared" ca="1" si="100"/>
        <v>0</v>
      </c>
      <c r="BR60" s="266">
        <f t="shared" ca="1" si="100"/>
        <v>0</v>
      </c>
      <c r="BS60" s="266">
        <f t="shared" ca="1" si="100"/>
        <v>0</v>
      </c>
      <c r="BT60" s="266">
        <f t="shared" ca="1" si="100"/>
        <v>0</v>
      </c>
      <c r="BU60" s="266">
        <f t="shared" ca="1" si="100"/>
        <v>0</v>
      </c>
      <c r="BV60" s="266">
        <f t="shared" ca="1" si="100"/>
        <v>0</v>
      </c>
      <c r="BW60" s="266">
        <f t="shared" ca="1" si="100"/>
        <v>0</v>
      </c>
      <c r="BX60" s="266">
        <f t="shared" ca="1" si="100"/>
        <v>0</v>
      </c>
      <c r="BY60" s="266">
        <f t="shared" ca="1" si="100"/>
        <v>0</v>
      </c>
      <c r="BZ60" s="266">
        <f t="shared" ca="1" si="100"/>
        <v>0</v>
      </c>
      <c r="CA60" s="266">
        <f t="shared" ca="1" si="100"/>
        <v>0</v>
      </c>
      <c r="CF60" s="264">
        <f t="shared" ca="1" si="80"/>
        <v>0</v>
      </c>
      <c r="CG60" s="264">
        <f t="shared" ca="1" si="81"/>
        <v>0</v>
      </c>
      <c r="CH60" s="265">
        <f t="shared" si="82"/>
        <v>0</v>
      </c>
      <c r="CI60" s="265">
        <f t="shared" ca="1" si="83"/>
        <v>0</v>
      </c>
      <c r="CJ60" s="265">
        <f t="shared" ca="1" si="84"/>
        <v>0</v>
      </c>
      <c r="CK60" s="268"/>
      <c r="CL60" s="266">
        <f t="shared" ca="1" si="101"/>
        <v>0</v>
      </c>
      <c r="CM60" s="266">
        <f t="shared" ca="1" si="101"/>
        <v>0</v>
      </c>
      <c r="CN60" s="266">
        <f t="shared" ca="1" si="101"/>
        <v>0</v>
      </c>
      <c r="CO60" s="266">
        <f t="shared" ca="1" si="101"/>
        <v>0</v>
      </c>
      <c r="CP60" s="266">
        <f t="shared" ca="1" si="101"/>
        <v>0</v>
      </c>
      <c r="CQ60" s="266">
        <f t="shared" ca="1" si="101"/>
        <v>0</v>
      </c>
      <c r="CR60" s="266">
        <f t="shared" ca="1" si="101"/>
        <v>0</v>
      </c>
      <c r="CS60" s="266">
        <f t="shared" ca="1" si="101"/>
        <v>0</v>
      </c>
      <c r="CT60" s="266">
        <f t="shared" ca="1" si="101"/>
        <v>0</v>
      </c>
      <c r="CU60" s="266">
        <f t="shared" ca="1" si="101"/>
        <v>0</v>
      </c>
      <c r="CV60" s="266">
        <f t="shared" ca="1" si="102"/>
        <v>0</v>
      </c>
      <c r="CW60" s="266">
        <f t="shared" ca="1" si="102"/>
        <v>0</v>
      </c>
      <c r="CX60" s="266">
        <f t="shared" ca="1" si="102"/>
        <v>0</v>
      </c>
      <c r="CY60" s="266">
        <f t="shared" ca="1" si="102"/>
        <v>0</v>
      </c>
      <c r="CZ60" s="266">
        <f t="shared" ca="1" si="102"/>
        <v>0</v>
      </c>
      <c r="DA60" s="266">
        <f t="shared" ca="1" si="102"/>
        <v>0</v>
      </c>
      <c r="DB60" s="266">
        <f t="shared" ca="1" si="102"/>
        <v>0</v>
      </c>
      <c r="DC60" s="266">
        <f t="shared" ca="1" si="102"/>
        <v>0</v>
      </c>
      <c r="DD60" s="266">
        <f t="shared" ca="1" si="102"/>
        <v>0</v>
      </c>
      <c r="DE60" s="266">
        <f t="shared" ca="1" si="102"/>
        <v>0</v>
      </c>
      <c r="DF60" s="266">
        <f t="shared" ca="1" si="103"/>
        <v>0</v>
      </c>
      <c r="DG60" s="266">
        <f t="shared" ca="1" si="103"/>
        <v>0</v>
      </c>
      <c r="DH60" s="266">
        <f t="shared" ca="1" si="103"/>
        <v>0</v>
      </c>
      <c r="DI60" s="266">
        <f t="shared" ca="1" si="103"/>
        <v>0</v>
      </c>
      <c r="DJ60" s="266">
        <f t="shared" ca="1" si="103"/>
        <v>0</v>
      </c>
      <c r="DK60" s="266">
        <f t="shared" ca="1" si="103"/>
        <v>0</v>
      </c>
      <c r="DL60" s="266">
        <f t="shared" ca="1" si="103"/>
        <v>0</v>
      </c>
      <c r="DM60" s="266">
        <f t="shared" ca="1" si="103"/>
        <v>0</v>
      </c>
      <c r="DN60" s="266">
        <f t="shared" ca="1" si="103"/>
        <v>0</v>
      </c>
      <c r="DO60" s="266">
        <f t="shared" ca="1" si="103"/>
        <v>0</v>
      </c>
      <c r="DP60" s="266">
        <f t="shared" ca="1" si="104"/>
        <v>0</v>
      </c>
      <c r="DQ60" s="266">
        <f t="shared" ca="1" si="104"/>
        <v>0</v>
      </c>
      <c r="DR60" s="266">
        <f t="shared" ca="1" si="104"/>
        <v>0</v>
      </c>
      <c r="DS60" s="266">
        <f t="shared" ca="1" si="104"/>
        <v>0</v>
      </c>
      <c r="DT60" s="266">
        <f t="shared" ca="1" si="104"/>
        <v>0</v>
      </c>
      <c r="DU60" s="266">
        <f t="shared" ca="1" si="104"/>
        <v>0</v>
      </c>
      <c r="DV60" s="266">
        <f t="shared" ca="1" si="104"/>
        <v>0</v>
      </c>
      <c r="DW60" s="266">
        <f t="shared" ca="1" si="104"/>
        <v>0</v>
      </c>
      <c r="DX60" s="266">
        <f t="shared" ca="1" si="104"/>
        <v>0</v>
      </c>
      <c r="DY60" s="266">
        <f t="shared" ca="1" si="104"/>
        <v>0</v>
      </c>
      <c r="DZ60" s="266">
        <f t="shared" ca="1" si="105"/>
        <v>0</v>
      </c>
      <c r="EA60" s="266">
        <f t="shared" ca="1" si="105"/>
        <v>0</v>
      </c>
      <c r="EB60" s="266">
        <f t="shared" ca="1" si="105"/>
        <v>0</v>
      </c>
      <c r="EC60" s="266">
        <f t="shared" ca="1" si="105"/>
        <v>0</v>
      </c>
      <c r="ED60" s="266">
        <f t="shared" ca="1" si="105"/>
        <v>0</v>
      </c>
      <c r="EE60" s="266">
        <f t="shared" ca="1" si="105"/>
        <v>0</v>
      </c>
      <c r="EF60" s="266">
        <f t="shared" ca="1" si="105"/>
        <v>0</v>
      </c>
      <c r="EG60" s="266">
        <f t="shared" ca="1" si="105"/>
        <v>0</v>
      </c>
      <c r="EH60" s="266">
        <f t="shared" ca="1" si="105"/>
        <v>0</v>
      </c>
      <c r="EI60" s="266">
        <f t="shared" ca="1" si="105"/>
        <v>0</v>
      </c>
      <c r="EJ60" s="266">
        <f t="shared" ca="1" si="105"/>
        <v>0</v>
      </c>
      <c r="EK60" s="266">
        <f t="shared" ca="1" si="105"/>
        <v>0</v>
      </c>
      <c r="EL60" s="266">
        <f t="shared" ca="1" si="105"/>
        <v>0</v>
      </c>
      <c r="EM60" s="266">
        <f t="shared" ca="1" si="105"/>
        <v>0</v>
      </c>
      <c r="EO60" s="484">
        <f t="shared" si="42"/>
        <v>1</v>
      </c>
      <c r="EP60" s="64">
        <f t="shared" si="85"/>
        <v>1</v>
      </c>
    </row>
    <row r="61" spans="1:146">
      <c r="A61" s="65">
        <v>54</v>
      </c>
      <c r="B61" s="353"/>
      <c r="C61" s="336"/>
      <c r="D61" s="337"/>
      <c r="E61" s="337"/>
      <c r="F61" s="338"/>
      <c r="G61" s="339" t="s">
        <v>320</v>
      </c>
      <c r="H61" s="336"/>
      <c r="I61" s="346"/>
      <c r="J61" s="346"/>
      <c r="K61" s="345"/>
      <c r="L61" s="508"/>
      <c r="M61" s="393">
        <f t="shared" si="73"/>
        <v>0</v>
      </c>
      <c r="N61" s="453" t="str">
        <f t="shared" si="39"/>
        <v/>
      </c>
      <c r="O61" s="439"/>
      <c r="P61" s="439"/>
      <c r="Q61" s="439"/>
      <c r="R61" s="439"/>
      <c r="S61" s="446"/>
      <c r="T61" s="264">
        <f t="shared" ca="1" si="74"/>
        <v>0</v>
      </c>
      <c r="U61" s="264">
        <f t="shared" ca="1" si="75"/>
        <v>0</v>
      </c>
      <c r="V61" s="265">
        <f t="shared" si="76"/>
        <v>0</v>
      </c>
      <c r="W61" s="265">
        <f t="shared" ca="1" si="77"/>
        <v>0</v>
      </c>
      <c r="X61" s="265">
        <f t="shared" ca="1" si="78"/>
        <v>0</v>
      </c>
      <c r="Y61" s="268">
        <f t="shared" si="79"/>
        <v>1900</v>
      </c>
      <c r="Z61" s="266">
        <f t="shared" ca="1" si="96"/>
        <v>0</v>
      </c>
      <c r="AA61" s="266">
        <f t="shared" ca="1" si="96"/>
        <v>0</v>
      </c>
      <c r="AB61" s="266">
        <f t="shared" ca="1" si="96"/>
        <v>0</v>
      </c>
      <c r="AC61" s="266">
        <f t="shared" ca="1" si="96"/>
        <v>0</v>
      </c>
      <c r="AD61" s="266">
        <f t="shared" ca="1" si="96"/>
        <v>0</v>
      </c>
      <c r="AE61" s="266">
        <f t="shared" ca="1" si="96"/>
        <v>0</v>
      </c>
      <c r="AF61" s="266">
        <f t="shared" ca="1" si="96"/>
        <v>0</v>
      </c>
      <c r="AG61" s="266">
        <f t="shared" ca="1" si="96"/>
        <v>0</v>
      </c>
      <c r="AH61" s="266">
        <f t="shared" ca="1" si="96"/>
        <v>0</v>
      </c>
      <c r="AI61" s="266">
        <f t="shared" ca="1" si="96"/>
        <v>0</v>
      </c>
      <c r="AJ61" s="266">
        <f t="shared" ca="1" si="97"/>
        <v>0</v>
      </c>
      <c r="AK61" s="266">
        <f t="shared" ca="1" si="97"/>
        <v>0</v>
      </c>
      <c r="AL61" s="266">
        <f t="shared" ca="1" si="97"/>
        <v>0</v>
      </c>
      <c r="AM61" s="266">
        <f t="shared" ca="1" si="97"/>
        <v>0</v>
      </c>
      <c r="AN61" s="266">
        <f t="shared" ca="1" si="97"/>
        <v>0</v>
      </c>
      <c r="AO61" s="266">
        <f t="shared" ca="1" si="97"/>
        <v>0</v>
      </c>
      <c r="AP61" s="266">
        <f t="shared" ca="1" si="97"/>
        <v>0</v>
      </c>
      <c r="AQ61" s="266">
        <f t="shared" ca="1" si="97"/>
        <v>0</v>
      </c>
      <c r="AR61" s="266">
        <f t="shared" ca="1" si="97"/>
        <v>0</v>
      </c>
      <c r="AS61" s="266">
        <f t="shared" ca="1" si="97"/>
        <v>0</v>
      </c>
      <c r="AT61" s="266">
        <f t="shared" ca="1" si="98"/>
        <v>0</v>
      </c>
      <c r="AU61" s="266">
        <f t="shared" ca="1" si="98"/>
        <v>0</v>
      </c>
      <c r="AV61" s="266">
        <f t="shared" ca="1" si="98"/>
        <v>0</v>
      </c>
      <c r="AW61" s="266">
        <f t="shared" ca="1" si="98"/>
        <v>0</v>
      </c>
      <c r="AX61" s="266">
        <f t="shared" ca="1" si="98"/>
        <v>0</v>
      </c>
      <c r="AY61" s="266">
        <f t="shared" ca="1" si="98"/>
        <v>0</v>
      </c>
      <c r="AZ61" s="266">
        <f t="shared" ca="1" si="98"/>
        <v>0</v>
      </c>
      <c r="BA61" s="266">
        <f t="shared" ca="1" si="98"/>
        <v>0</v>
      </c>
      <c r="BB61" s="266">
        <f t="shared" ca="1" si="98"/>
        <v>0</v>
      </c>
      <c r="BC61" s="266">
        <f t="shared" ca="1" si="98"/>
        <v>0</v>
      </c>
      <c r="BD61" s="266">
        <f t="shared" ca="1" si="99"/>
        <v>0</v>
      </c>
      <c r="BE61" s="266">
        <f t="shared" ca="1" si="99"/>
        <v>0</v>
      </c>
      <c r="BF61" s="266">
        <f t="shared" ca="1" si="99"/>
        <v>0</v>
      </c>
      <c r="BG61" s="266">
        <f t="shared" ca="1" si="99"/>
        <v>0</v>
      </c>
      <c r="BH61" s="266">
        <f t="shared" ca="1" si="99"/>
        <v>0</v>
      </c>
      <c r="BI61" s="266">
        <f t="shared" ca="1" si="99"/>
        <v>0</v>
      </c>
      <c r="BJ61" s="266">
        <f t="shared" ca="1" si="99"/>
        <v>0</v>
      </c>
      <c r="BK61" s="266">
        <f t="shared" ca="1" si="99"/>
        <v>0</v>
      </c>
      <c r="BL61" s="266">
        <f t="shared" ca="1" si="99"/>
        <v>0</v>
      </c>
      <c r="BM61" s="266">
        <f t="shared" ca="1" si="99"/>
        <v>0</v>
      </c>
      <c r="BN61" s="266">
        <f t="shared" ca="1" si="100"/>
        <v>0</v>
      </c>
      <c r="BO61" s="266">
        <f t="shared" ca="1" si="100"/>
        <v>0</v>
      </c>
      <c r="BP61" s="266">
        <f t="shared" ca="1" si="100"/>
        <v>0</v>
      </c>
      <c r="BQ61" s="266">
        <f t="shared" ca="1" si="100"/>
        <v>0</v>
      </c>
      <c r="BR61" s="266">
        <f t="shared" ca="1" si="100"/>
        <v>0</v>
      </c>
      <c r="BS61" s="266">
        <f t="shared" ca="1" si="100"/>
        <v>0</v>
      </c>
      <c r="BT61" s="266">
        <f t="shared" ca="1" si="100"/>
        <v>0</v>
      </c>
      <c r="BU61" s="266">
        <f t="shared" ca="1" si="100"/>
        <v>0</v>
      </c>
      <c r="BV61" s="266">
        <f t="shared" ca="1" si="100"/>
        <v>0</v>
      </c>
      <c r="BW61" s="266">
        <f t="shared" ca="1" si="100"/>
        <v>0</v>
      </c>
      <c r="BX61" s="266">
        <f t="shared" ca="1" si="100"/>
        <v>0</v>
      </c>
      <c r="BY61" s="266">
        <f t="shared" ca="1" si="100"/>
        <v>0</v>
      </c>
      <c r="BZ61" s="266">
        <f t="shared" ca="1" si="100"/>
        <v>0</v>
      </c>
      <c r="CA61" s="266">
        <f t="shared" ca="1" si="100"/>
        <v>0</v>
      </c>
      <c r="CF61" s="264">
        <f t="shared" ca="1" si="80"/>
        <v>0</v>
      </c>
      <c r="CG61" s="264">
        <f t="shared" ca="1" si="81"/>
        <v>0</v>
      </c>
      <c r="CH61" s="265">
        <f t="shared" si="82"/>
        <v>0</v>
      </c>
      <c r="CI61" s="265">
        <f t="shared" ca="1" si="83"/>
        <v>0</v>
      </c>
      <c r="CJ61" s="265">
        <f t="shared" ca="1" si="84"/>
        <v>0</v>
      </c>
      <c r="CK61" s="268"/>
      <c r="CL61" s="266">
        <f t="shared" ca="1" si="101"/>
        <v>0</v>
      </c>
      <c r="CM61" s="266">
        <f t="shared" ca="1" si="101"/>
        <v>0</v>
      </c>
      <c r="CN61" s="266">
        <f t="shared" ca="1" si="101"/>
        <v>0</v>
      </c>
      <c r="CO61" s="266">
        <f t="shared" ca="1" si="101"/>
        <v>0</v>
      </c>
      <c r="CP61" s="266">
        <f t="shared" ca="1" si="101"/>
        <v>0</v>
      </c>
      <c r="CQ61" s="266">
        <f t="shared" ca="1" si="101"/>
        <v>0</v>
      </c>
      <c r="CR61" s="266">
        <f t="shared" ca="1" si="101"/>
        <v>0</v>
      </c>
      <c r="CS61" s="266">
        <f t="shared" ca="1" si="101"/>
        <v>0</v>
      </c>
      <c r="CT61" s="266">
        <f t="shared" ca="1" si="101"/>
        <v>0</v>
      </c>
      <c r="CU61" s="266">
        <f t="shared" ca="1" si="101"/>
        <v>0</v>
      </c>
      <c r="CV61" s="266">
        <f t="shared" ca="1" si="102"/>
        <v>0</v>
      </c>
      <c r="CW61" s="266">
        <f t="shared" ca="1" si="102"/>
        <v>0</v>
      </c>
      <c r="CX61" s="266">
        <f t="shared" ca="1" si="102"/>
        <v>0</v>
      </c>
      <c r="CY61" s="266">
        <f t="shared" ca="1" si="102"/>
        <v>0</v>
      </c>
      <c r="CZ61" s="266">
        <f t="shared" ca="1" si="102"/>
        <v>0</v>
      </c>
      <c r="DA61" s="266">
        <f t="shared" ca="1" si="102"/>
        <v>0</v>
      </c>
      <c r="DB61" s="266">
        <f t="shared" ca="1" si="102"/>
        <v>0</v>
      </c>
      <c r="DC61" s="266">
        <f t="shared" ca="1" si="102"/>
        <v>0</v>
      </c>
      <c r="DD61" s="266">
        <f t="shared" ca="1" si="102"/>
        <v>0</v>
      </c>
      <c r="DE61" s="266">
        <f t="shared" ca="1" si="102"/>
        <v>0</v>
      </c>
      <c r="DF61" s="266">
        <f t="shared" ca="1" si="103"/>
        <v>0</v>
      </c>
      <c r="DG61" s="266">
        <f t="shared" ca="1" si="103"/>
        <v>0</v>
      </c>
      <c r="DH61" s="266">
        <f t="shared" ca="1" si="103"/>
        <v>0</v>
      </c>
      <c r="DI61" s="266">
        <f t="shared" ca="1" si="103"/>
        <v>0</v>
      </c>
      <c r="DJ61" s="266">
        <f t="shared" ca="1" si="103"/>
        <v>0</v>
      </c>
      <c r="DK61" s="266">
        <f t="shared" ca="1" si="103"/>
        <v>0</v>
      </c>
      <c r="DL61" s="266">
        <f t="shared" ca="1" si="103"/>
        <v>0</v>
      </c>
      <c r="DM61" s="266">
        <f t="shared" ca="1" si="103"/>
        <v>0</v>
      </c>
      <c r="DN61" s="266">
        <f t="shared" ca="1" si="103"/>
        <v>0</v>
      </c>
      <c r="DO61" s="266">
        <f t="shared" ca="1" si="103"/>
        <v>0</v>
      </c>
      <c r="DP61" s="266">
        <f t="shared" ca="1" si="104"/>
        <v>0</v>
      </c>
      <c r="DQ61" s="266">
        <f t="shared" ca="1" si="104"/>
        <v>0</v>
      </c>
      <c r="DR61" s="266">
        <f t="shared" ca="1" si="104"/>
        <v>0</v>
      </c>
      <c r="DS61" s="266">
        <f t="shared" ca="1" si="104"/>
        <v>0</v>
      </c>
      <c r="DT61" s="266">
        <f t="shared" ca="1" si="104"/>
        <v>0</v>
      </c>
      <c r="DU61" s="266">
        <f t="shared" ca="1" si="104"/>
        <v>0</v>
      </c>
      <c r="DV61" s="266">
        <f t="shared" ca="1" si="104"/>
        <v>0</v>
      </c>
      <c r="DW61" s="266">
        <f t="shared" ca="1" si="104"/>
        <v>0</v>
      </c>
      <c r="DX61" s="266">
        <f t="shared" ca="1" si="104"/>
        <v>0</v>
      </c>
      <c r="DY61" s="266">
        <f t="shared" ca="1" si="104"/>
        <v>0</v>
      </c>
      <c r="DZ61" s="266">
        <f t="shared" ca="1" si="105"/>
        <v>0</v>
      </c>
      <c r="EA61" s="266">
        <f t="shared" ca="1" si="105"/>
        <v>0</v>
      </c>
      <c r="EB61" s="266">
        <f t="shared" ca="1" si="105"/>
        <v>0</v>
      </c>
      <c r="EC61" s="266">
        <f t="shared" ca="1" si="105"/>
        <v>0</v>
      </c>
      <c r="ED61" s="266">
        <f t="shared" ca="1" si="105"/>
        <v>0</v>
      </c>
      <c r="EE61" s="266">
        <f t="shared" ca="1" si="105"/>
        <v>0</v>
      </c>
      <c r="EF61" s="266">
        <f t="shared" ca="1" si="105"/>
        <v>0</v>
      </c>
      <c r="EG61" s="266">
        <f t="shared" ca="1" si="105"/>
        <v>0</v>
      </c>
      <c r="EH61" s="266">
        <f t="shared" ca="1" si="105"/>
        <v>0</v>
      </c>
      <c r="EI61" s="266">
        <f t="shared" ca="1" si="105"/>
        <v>0</v>
      </c>
      <c r="EJ61" s="266">
        <f t="shared" ca="1" si="105"/>
        <v>0</v>
      </c>
      <c r="EK61" s="266">
        <f t="shared" ca="1" si="105"/>
        <v>0</v>
      </c>
      <c r="EL61" s="266">
        <f t="shared" ca="1" si="105"/>
        <v>0</v>
      </c>
      <c r="EM61" s="266">
        <f t="shared" ca="1" si="105"/>
        <v>0</v>
      </c>
      <c r="EO61" s="484">
        <f t="shared" si="42"/>
        <v>1</v>
      </c>
      <c r="EP61" s="64">
        <f t="shared" si="85"/>
        <v>1</v>
      </c>
    </row>
    <row r="62" spans="1:146">
      <c r="A62" s="65">
        <v>55</v>
      </c>
      <c r="B62" s="353"/>
      <c r="C62" s="336"/>
      <c r="D62" s="337"/>
      <c r="E62" s="337"/>
      <c r="F62" s="338"/>
      <c r="G62" s="339" t="s">
        <v>320</v>
      </c>
      <c r="H62" s="336"/>
      <c r="I62" s="346"/>
      <c r="J62" s="346"/>
      <c r="K62" s="345"/>
      <c r="L62" s="508"/>
      <c r="M62" s="393">
        <f t="shared" si="73"/>
        <v>0</v>
      </c>
      <c r="N62" s="453" t="str">
        <f t="shared" si="39"/>
        <v/>
      </c>
      <c r="O62" s="439"/>
      <c r="P62" s="439"/>
      <c r="Q62" s="439"/>
      <c r="R62" s="439"/>
      <c r="S62" s="446"/>
      <c r="T62" s="264">
        <f t="shared" ca="1" si="74"/>
        <v>0</v>
      </c>
      <c r="U62" s="264">
        <f t="shared" ca="1" si="75"/>
        <v>0</v>
      </c>
      <c r="V62" s="265">
        <f t="shared" si="76"/>
        <v>0</v>
      </c>
      <c r="W62" s="265">
        <f t="shared" ca="1" si="77"/>
        <v>0</v>
      </c>
      <c r="X62" s="265">
        <f t="shared" ca="1" si="78"/>
        <v>0</v>
      </c>
      <c r="Y62" s="268">
        <f t="shared" si="79"/>
        <v>1900</v>
      </c>
      <c r="Z62" s="266">
        <f t="shared" ca="1" si="96"/>
        <v>0</v>
      </c>
      <c r="AA62" s="266">
        <f t="shared" ca="1" si="96"/>
        <v>0</v>
      </c>
      <c r="AB62" s="266">
        <f t="shared" ca="1" si="96"/>
        <v>0</v>
      </c>
      <c r="AC62" s="266">
        <f t="shared" ca="1" si="96"/>
        <v>0</v>
      </c>
      <c r="AD62" s="266">
        <f t="shared" ca="1" si="96"/>
        <v>0</v>
      </c>
      <c r="AE62" s="266">
        <f t="shared" ca="1" si="96"/>
        <v>0</v>
      </c>
      <c r="AF62" s="266">
        <f t="shared" ca="1" si="96"/>
        <v>0</v>
      </c>
      <c r="AG62" s="266">
        <f t="shared" ca="1" si="96"/>
        <v>0</v>
      </c>
      <c r="AH62" s="266">
        <f t="shared" ca="1" si="96"/>
        <v>0</v>
      </c>
      <c r="AI62" s="266">
        <f t="shared" ca="1" si="96"/>
        <v>0</v>
      </c>
      <c r="AJ62" s="266">
        <f t="shared" ca="1" si="97"/>
        <v>0</v>
      </c>
      <c r="AK62" s="266">
        <f t="shared" ca="1" si="97"/>
        <v>0</v>
      </c>
      <c r="AL62" s="266">
        <f t="shared" ca="1" si="97"/>
        <v>0</v>
      </c>
      <c r="AM62" s="266">
        <f t="shared" ca="1" si="97"/>
        <v>0</v>
      </c>
      <c r="AN62" s="266">
        <f t="shared" ca="1" si="97"/>
        <v>0</v>
      </c>
      <c r="AO62" s="266">
        <f t="shared" ca="1" si="97"/>
        <v>0</v>
      </c>
      <c r="AP62" s="266">
        <f t="shared" ca="1" si="97"/>
        <v>0</v>
      </c>
      <c r="AQ62" s="266">
        <f t="shared" ca="1" si="97"/>
        <v>0</v>
      </c>
      <c r="AR62" s="266">
        <f t="shared" ca="1" si="97"/>
        <v>0</v>
      </c>
      <c r="AS62" s="266">
        <f t="shared" ca="1" si="97"/>
        <v>0</v>
      </c>
      <c r="AT62" s="266">
        <f t="shared" ca="1" si="98"/>
        <v>0</v>
      </c>
      <c r="AU62" s="266">
        <f t="shared" ca="1" si="98"/>
        <v>0</v>
      </c>
      <c r="AV62" s="266">
        <f t="shared" ca="1" si="98"/>
        <v>0</v>
      </c>
      <c r="AW62" s="266">
        <f t="shared" ca="1" si="98"/>
        <v>0</v>
      </c>
      <c r="AX62" s="266">
        <f t="shared" ca="1" si="98"/>
        <v>0</v>
      </c>
      <c r="AY62" s="266">
        <f t="shared" ca="1" si="98"/>
        <v>0</v>
      </c>
      <c r="AZ62" s="266">
        <f t="shared" ca="1" si="98"/>
        <v>0</v>
      </c>
      <c r="BA62" s="266">
        <f t="shared" ca="1" si="98"/>
        <v>0</v>
      </c>
      <c r="BB62" s="266">
        <f t="shared" ca="1" si="98"/>
        <v>0</v>
      </c>
      <c r="BC62" s="266">
        <f t="shared" ca="1" si="98"/>
        <v>0</v>
      </c>
      <c r="BD62" s="266">
        <f t="shared" ca="1" si="99"/>
        <v>0</v>
      </c>
      <c r="BE62" s="266">
        <f t="shared" ca="1" si="99"/>
        <v>0</v>
      </c>
      <c r="BF62" s="266">
        <f t="shared" ca="1" si="99"/>
        <v>0</v>
      </c>
      <c r="BG62" s="266">
        <f t="shared" ca="1" si="99"/>
        <v>0</v>
      </c>
      <c r="BH62" s="266">
        <f t="shared" ca="1" si="99"/>
        <v>0</v>
      </c>
      <c r="BI62" s="266">
        <f t="shared" ca="1" si="99"/>
        <v>0</v>
      </c>
      <c r="BJ62" s="266">
        <f t="shared" ca="1" si="99"/>
        <v>0</v>
      </c>
      <c r="BK62" s="266">
        <f t="shared" ca="1" si="99"/>
        <v>0</v>
      </c>
      <c r="BL62" s="266">
        <f t="shared" ca="1" si="99"/>
        <v>0</v>
      </c>
      <c r="BM62" s="266">
        <f t="shared" ca="1" si="99"/>
        <v>0</v>
      </c>
      <c r="BN62" s="266">
        <f t="shared" ca="1" si="100"/>
        <v>0</v>
      </c>
      <c r="BO62" s="266">
        <f t="shared" ca="1" si="100"/>
        <v>0</v>
      </c>
      <c r="BP62" s="266">
        <f t="shared" ca="1" si="100"/>
        <v>0</v>
      </c>
      <c r="BQ62" s="266">
        <f t="shared" ca="1" si="100"/>
        <v>0</v>
      </c>
      <c r="BR62" s="266">
        <f t="shared" ca="1" si="100"/>
        <v>0</v>
      </c>
      <c r="BS62" s="266">
        <f t="shared" ca="1" si="100"/>
        <v>0</v>
      </c>
      <c r="BT62" s="266">
        <f t="shared" ca="1" si="100"/>
        <v>0</v>
      </c>
      <c r="BU62" s="266">
        <f t="shared" ca="1" si="100"/>
        <v>0</v>
      </c>
      <c r="BV62" s="266">
        <f t="shared" ca="1" si="100"/>
        <v>0</v>
      </c>
      <c r="BW62" s="266">
        <f t="shared" ca="1" si="100"/>
        <v>0</v>
      </c>
      <c r="BX62" s="266">
        <f t="shared" ca="1" si="100"/>
        <v>0</v>
      </c>
      <c r="BY62" s="266">
        <f t="shared" ca="1" si="100"/>
        <v>0</v>
      </c>
      <c r="BZ62" s="266">
        <f t="shared" ca="1" si="100"/>
        <v>0</v>
      </c>
      <c r="CA62" s="266">
        <f t="shared" ca="1" si="100"/>
        <v>0</v>
      </c>
      <c r="CF62" s="264">
        <f t="shared" ca="1" si="80"/>
        <v>0</v>
      </c>
      <c r="CG62" s="264">
        <f t="shared" ca="1" si="81"/>
        <v>0</v>
      </c>
      <c r="CH62" s="265">
        <f t="shared" si="82"/>
        <v>0</v>
      </c>
      <c r="CI62" s="265">
        <f t="shared" ca="1" si="83"/>
        <v>0</v>
      </c>
      <c r="CJ62" s="265">
        <f t="shared" ca="1" si="84"/>
        <v>0</v>
      </c>
      <c r="CK62" s="268"/>
      <c r="CL62" s="266">
        <f t="shared" ca="1" si="101"/>
        <v>0</v>
      </c>
      <c r="CM62" s="266">
        <f t="shared" ca="1" si="101"/>
        <v>0</v>
      </c>
      <c r="CN62" s="266">
        <f t="shared" ca="1" si="101"/>
        <v>0</v>
      </c>
      <c r="CO62" s="266">
        <f t="shared" ca="1" si="101"/>
        <v>0</v>
      </c>
      <c r="CP62" s="266">
        <f t="shared" ca="1" si="101"/>
        <v>0</v>
      </c>
      <c r="CQ62" s="266">
        <f t="shared" ca="1" si="101"/>
        <v>0</v>
      </c>
      <c r="CR62" s="266">
        <f t="shared" ca="1" si="101"/>
        <v>0</v>
      </c>
      <c r="CS62" s="266">
        <f t="shared" ca="1" si="101"/>
        <v>0</v>
      </c>
      <c r="CT62" s="266">
        <f t="shared" ca="1" si="101"/>
        <v>0</v>
      </c>
      <c r="CU62" s="266">
        <f t="shared" ca="1" si="101"/>
        <v>0</v>
      </c>
      <c r="CV62" s="266">
        <f t="shared" ca="1" si="102"/>
        <v>0</v>
      </c>
      <c r="CW62" s="266">
        <f t="shared" ca="1" si="102"/>
        <v>0</v>
      </c>
      <c r="CX62" s="266">
        <f t="shared" ca="1" si="102"/>
        <v>0</v>
      </c>
      <c r="CY62" s="266">
        <f t="shared" ca="1" si="102"/>
        <v>0</v>
      </c>
      <c r="CZ62" s="266">
        <f t="shared" ca="1" si="102"/>
        <v>0</v>
      </c>
      <c r="DA62" s="266">
        <f t="shared" ca="1" si="102"/>
        <v>0</v>
      </c>
      <c r="DB62" s="266">
        <f t="shared" ca="1" si="102"/>
        <v>0</v>
      </c>
      <c r="DC62" s="266">
        <f t="shared" ca="1" si="102"/>
        <v>0</v>
      </c>
      <c r="DD62" s="266">
        <f t="shared" ca="1" si="102"/>
        <v>0</v>
      </c>
      <c r="DE62" s="266">
        <f t="shared" ca="1" si="102"/>
        <v>0</v>
      </c>
      <c r="DF62" s="266">
        <f t="shared" ca="1" si="103"/>
        <v>0</v>
      </c>
      <c r="DG62" s="266">
        <f t="shared" ca="1" si="103"/>
        <v>0</v>
      </c>
      <c r="DH62" s="266">
        <f t="shared" ca="1" si="103"/>
        <v>0</v>
      </c>
      <c r="DI62" s="266">
        <f t="shared" ca="1" si="103"/>
        <v>0</v>
      </c>
      <c r="DJ62" s="266">
        <f t="shared" ca="1" si="103"/>
        <v>0</v>
      </c>
      <c r="DK62" s="266">
        <f t="shared" ca="1" si="103"/>
        <v>0</v>
      </c>
      <c r="DL62" s="266">
        <f t="shared" ca="1" si="103"/>
        <v>0</v>
      </c>
      <c r="DM62" s="266">
        <f t="shared" ca="1" si="103"/>
        <v>0</v>
      </c>
      <c r="DN62" s="266">
        <f t="shared" ca="1" si="103"/>
        <v>0</v>
      </c>
      <c r="DO62" s="266">
        <f t="shared" ca="1" si="103"/>
        <v>0</v>
      </c>
      <c r="DP62" s="266">
        <f t="shared" ca="1" si="104"/>
        <v>0</v>
      </c>
      <c r="DQ62" s="266">
        <f t="shared" ca="1" si="104"/>
        <v>0</v>
      </c>
      <c r="DR62" s="266">
        <f t="shared" ca="1" si="104"/>
        <v>0</v>
      </c>
      <c r="DS62" s="266">
        <f t="shared" ca="1" si="104"/>
        <v>0</v>
      </c>
      <c r="DT62" s="266">
        <f t="shared" ca="1" si="104"/>
        <v>0</v>
      </c>
      <c r="DU62" s="266">
        <f t="shared" ca="1" si="104"/>
        <v>0</v>
      </c>
      <c r="DV62" s="266">
        <f t="shared" ca="1" si="104"/>
        <v>0</v>
      </c>
      <c r="DW62" s="266">
        <f t="shared" ca="1" si="104"/>
        <v>0</v>
      </c>
      <c r="DX62" s="266">
        <f t="shared" ca="1" si="104"/>
        <v>0</v>
      </c>
      <c r="DY62" s="266">
        <f t="shared" ca="1" si="104"/>
        <v>0</v>
      </c>
      <c r="DZ62" s="266">
        <f t="shared" ca="1" si="105"/>
        <v>0</v>
      </c>
      <c r="EA62" s="266">
        <f t="shared" ca="1" si="105"/>
        <v>0</v>
      </c>
      <c r="EB62" s="266">
        <f t="shared" ca="1" si="105"/>
        <v>0</v>
      </c>
      <c r="EC62" s="266">
        <f t="shared" ca="1" si="105"/>
        <v>0</v>
      </c>
      <c r="ED62" s="266">
        <f t="shared" ca="1" si="105"/>
        <v>0</v>
      </c>
      <c r="EE62" s="266">
        <f t="shared" ca="1" si="105"/>
        <v>0</v>
      </c>
      <c r="EF62" s="266">
        <f t="shared" ca="1" si="105"/>
        <v>0</v>
      </c>
      <c r="EG62" s="266">
        <f t="shared" ca="1" si="105"/>
        <v>0</v>
      </c>
      <c r="EH62" s="266">
        <f t="shared" ca="1" si="105"/>
        <v>0</v>
      </c>
      <c r="EI62" s="266">
        <f t="shared" ca="1" si="105"/>
        <v>0</v>
      </c>
      <c r="EJ62" s="266">
        <f t="shared" ca="1" si="105"/>
        <v>0</v>
      </c>
      <c r="EK62" s="266">
        <f t="shared" ca="1" si="105"/>
        <v>0</v>
      </c>
      <c r="EL62" s="266">
        <f t="shared" ca="1" si="105"/>
        <v>0</v>
      </c>
      <c r="EM62" s="266">
        <f t="shared" ca="1" si="105"/>
        <v>0</v>
      </c>
      <c r="EO62" s="484">
        <f t="shared" si="42"/>
        <v>1</v>
      </c>
      <c r="EP62" s="64">
        <f t="shared" si="85"/>
        <v>1</v>
      </c>
    </row>
    <row r="63" spans="1:146">
      <c r="A63" s="65">
        <v>56</v>
      </c>
      <c r="B63" s="353"/>
      <c r="C63" s="336"/>
      <c r="D63" s="337"/>
      <c r="E63" s="337"/>
      <c r="F63" s="338"/>
      <c r="G63" s="339" t="s">
        <v>320</v>
      </c>
      <c r="H63" s="336"/>
      <c r="I63" s="346"/>
      <c r="J63" s="346"/>
      <c r="K63" s="345"/>
      <c r="L63" s="508"/>
      <c r="M63" s="393">
        <f t="shared" si="73"/>
        <v>0</v>
      </c>
      <c r="N63" s="453" t="str">
        <f t="shared" si="39"/>
        <v/>
      </c>
      <c r="O63" s="439"/>
      <c r="P63" s="439"/>
      <c r="Q63" s="439"/>
      <c r="R63" s="439"/>
      <c r="S63" s="446"/>
      <c r="T63" s="264">
        <f t="shared" ca="1" si="74"/>
        <v>0</v>
      </c>
      <c r="U63" s="264">
        <f t="shared" ca="1" si="75"/>
        <v>0</v>
      </c>
      <c r="V63" s="265">
        <f t="shared" si="76"/>
        <v>0</v>
      </c>
      <c r="W63" s="265">
        <f t="shared" ca="1" si="77"/>
        <v>0</v>
      </c>
      <c r="X63" s="265">
        <f t="shared" ca="1" si="78"/>
        <v>0</v>
      </c>
      <c r="Y63" s="268">
        <f t="shared" si="79"/>
        <v>1900</v>
      </c>
      <c r="Z63" s="266">
        <f t="shared" ca="1" si="96"/>
        <v>0</v>
      </c>
      <c r="AA63" s="266">
        <f t="shared" ca="1" si="96"/>
        <v>0</v>
      </c>
      <c r="AB63" s="266">
        <f t="shared" ca="1" si="96"/>
        <v>0</v>
      </c>
      <c r="AC63" s="266">
        <f t="shared" ca="1" si="96"/>
        <v>0</v>
      </c>
      <c r="AD63" s="266">
        <f t="shared" ca="1" si="96"/>
        <v>0</v>
      </c>
      <c r="AE63" s="266">
        <f t="shared" ca="1" si="96"/>
        <v>0</v>
      </c>
      <c r="AF63" s="266">
        <f t="shared" ca="1" si="96"/>
        <v>0</v>
      </c>
      <c r="AG63" s="266">
        <f t="shared" ca="1" si="96"/>
        <v>0</v>
      </c>
      <c r="AH63" s="266">
        <f t="shared" ca="1" si="96"/>
        <v>0</v>
      </c>
      <c r="AI63" s="266">
        <f t="shared" ca="1" si="96"/>
        <v>0</v>
      </c>
      <c r="AJ63" s="266">
        <f t="shared" ca="1" si="97"/>
        <v>0</v>
      </c>
      <c r="AK63" s="266">
        <f t="shared" ca="1" si="97"/>
        <v>0</v>
      </c>
      <c r="AL63" s="266">
        <f t="shared" ca="1" si="97"/>
        <v>0</v>
      </c>
      <c r="AM63" s="266">
        <f t="shared" ca="1" si="97"/>
        <v>0</v>
      </c>
      <c r="AN63" s="266">
        <f t="shared" ca="1" si="97"/>
        <v>0</v>
      </c>
      <c r="AO63" s="266">
        <f t="shared" ca="1" si="97"/>
        <v>0</v>
      </c>
      <c r="AP63" s="266">
        <f t="shared" ca="1" si="97"/>
        <v>0</v>
      </c>
      <c r="AQ63" s="266">
        <f t="shared" ca="1" si="97"/>
        <v>0</v>
      </c>
      <c r="AR63" s="266">
        <f t="shared" ca="1" si="97"/>
        <v>0</v>
      </c>
      <c r="AS63" s="266">
        <f t="shared" ca="1" si="97"/>
        <v>0</v>
      </c>
      <c r="AT63" s="266">
        <f t="shared" ca="1" si="98"/>
        <v>0</v>
      </c>
      <c r="AU63" s="266">
        <f t="shared" ca="1" si="98"/>
        <v>0</v>
      </c>
      <c r="AV63" s="266">
        <f t="shared" ca="1" si="98"/>
        <v>0</v>
      </c>
      <c r="AW63" s="266">
        <f t="shared" ca="1" si="98"/>
        <v>0</v>
      </c>
      <c r="AX63" s="266">
        <f t="shared" ca="1" si="98"/>
        <v>0</v>
      </c>
      <c r="AY63" s="266">
        <f t="shared" ca="1" si="98"/>
        <v>0</v>
      </c>
      <c r="AZ63" s="266">
        <f t="shared" ca="1" si="98"/>
        <v>0</v>
      </c>
      <c r="BA63" s="266">
        <f t="shared" ca="1" si="98"/>
        <v>0</v>
      </c>
      <c r="BB63" s="266">
        <f t="shared" ca="1" si="98"/>
        <v>0</v>
      </c>
      <c r="BC63" s="266">
        <f t="shared" ca="1" si="98"/>
        <v>0</v>
      </c>
      <c r="BD63" s="266">
        <f t="shared" ca="1" si="99"/>
        <v>0</v>
      </c>
      <c r="BE63" s="266">
        <f t="shared" ca="1" si="99"/>
        <v>0</v>
      </c>
      <c r="BF63" s="266">
        <f t="shared" ca="1" si="99"/>
        <v>0</v>
      </c>
      <c r="BG63" s="266">
        <f t="shared" ca="1" si="99"/>
        <v>0</v>
      </c>
      <c r="BH63" s="266">
        <f t="shared" ca="1" si="99"/>
        <v>0</v>
      </c>
      <c r="BI63" s="266">
        <f t="shared" ca="1" si="99"/>
        <v>0</v>
      </c>
      <c r="BJ63" s="266">
        <f t="shared" ca="1" si="99"/>
        <v>0</v>
      </c>
      <c r="BK63" s="266">
        <f t="shared" ca="1" si="99"/>
        <v>0</v>
      </c>
      <c r="BL63" s="266">
        <f t="shared" ca="1" si="99"/>
        <v>0</v>
      </c>
      <c r="BM63" s="266">
        <f t="shared" ca="1" si="99"/>
        <v>0</v>
      </c>
      <c r="BN63" s="266">
        <f t="shared" ca="1" si="100"/>
        <v>0</v>
      </c>
      <c r="BO63" s="266">
        <f t="shared" ca="1" si="100"/>
        <v>0</v>
      </c>
      <c r="BP63" s="266">
        <f t="shared" ca="1" si="100"/>
        <v>0</v>
      </c>
      <c r="BQ63" s="266">
        <f t="shared" ca="1" si="100"/>
        <v>0</v>
      </c>
      <c r="BR63" s="266">
        <f t="shared" ca="1" si="100"/>
        <v>0</v>
      </c>
      <c r="BS63" s="266">
        <f t="shared" ca="1" si="100"/>
        <v>0</v>
      </c>
      <c r="BT63" s="266">
        <f t="shared" ca="1" si="100"/>
        <v>0</v>
      </c>
      <c r="BU63" s="266">
        <f t="shared" ca="1" si="100"/>
        <v>0</v>
      </c>
      <c r="BV63" s="266">
        <f t="shared" ca="1" si="100"/>
        <v>0</v>
      </c>
      <c r="BW63" s="266">
        <f t="shared" ca="1" si="100"/>
        <v>0</v>
      </c>
      <c r="BX63" s="266">
        <f t="shared" ca="1" si="100"/>
        <v>0</v>
      </c>
      <c r="BY63" s="266">
        <f t="shared" ca="1" si="100"/>
        <v>0</v>
      </c>
      <c r="BZ63" s="266">
        <f t="shared" ca="1" si="100"/>
        <v>0</v>
      </c>
      <c r="CA63" s="266">
        <f t="shared" ca="1" si="100"/>
        <v>0</v>
      </c>
      <c r="CF63" s="264">
        <f t="shared" ca="1" si="80"/>
        <v>0</v>
      </c>
      <c r="CG63" s="264">
        <f t="shared" ca="1" si="81"/>
        <v>0</v>
      </c>
      <c r="CH63" s="265">
        <f t="shared" si="82"/>
        <v>0</v>
      </c>
      <c r="CI63" s="265">
        <f t="shared" ca="1" si="83"/>
        <v>0</v>
      </c>
      <c r="CJ63" s="265">
        <f t="shared" ca="1" si="84"/>
        <v>0</v>
      </c>
      <c r="CK63" s="268"/>
      <c r="CL63" s="266">
        <f t="shared" ca="1" si="101"/>
        <v>0</v>
      </c>
      <c r="CM63" s="266">
        <f t="shared" ca="1" si="101"/>
        <v>0</v>
      </c>
      <c r="CN63" s="266">
        <f t="shared" ca="1" si="101"/>
        <v>0</v>
      </c>
      <c r="CO63" s="266">
        <f t="shared" ca="1" si="101"/>
        <v>0</v>
      </c>
      <c r="CP63" s="266">
        <f t="shared" ca="1" si="101"/>
        <v>0</v>
      </c>
      <c r="CQ63" s="266">
        <f t="shared" ca="1" si="101"/>
        <v>0</v>
      </c>
      <c r="CR63" s="266">
        <f t="shared" ca="1" si="101"/>
        <v>0</v>
      </c>
      <c r="CS63" s="266">
        <f t="shared" ca="1" si="101"/>
        <v>0</v>
      </c>
      <c r="CT63" s="266">
        <f t="shared" ca="1" si="101"/>
        <v>0</v>
      </c>
      <c r="CU63" s="266">
        <f t="shared" ca="1" si="101"/>
        <v>0</v>
      </c>
      <c r="CV63" s="266">
        <f t="shared" ca="1" si="102"/>
        <v>0</v>
      </c>
      <c r="CW63" s="266">
        <f t="shared" ca="1" si="102"/>
        <v>0</v>
      </c>
      <c r="CX63" s="266">
        <f t="shared" ca="1" si="102"/>
        <v>0</v>
      </c>
      <c r="CY63" s="266">
        <f t="shared" ca="1" si="102"/>
        <v>0</v>
      </c>
      <c r="CZ63" s="266">
        <f t="shared" ca="1" si="102"/>
        <v>0</v>
      </c>
      <c r="DA63" s="266">
        <f t="shared" ca="1" si="102"/>
        <v>0</v>
      </c>
      <c r="DB63" s="266">
        <f t="shared" ca="1" si="102"/>
        <v>0</v>
      </c>
      <c r="DC63" s="266">
        <f t="shared" ca="1" si="102"/>
        <v>0</v>
      </c>
      <c r="DD63" s="266">
        <f t="shared" ca="1" si="102"/>
        <v>0</v>
      </c>
      <c r="DE63" s="266">
        <f t="shared" ca="1" si="102"/>
        <v>0</v>
      </c>
      <c r="DF63" s="266">
        <f t="shared" ca="1" si="103"/>
        <v>0</v>
      </c>
      <c r="DG63" s="266">
        <f t="shared" ca="1" si="103"/>
        <v>0</v>
      </c>
      <c r="DH63" s="266">
        <f t="shared" ca="1" si="103"/>
        <v>0</v>
      </c>
      <c r="DI63" s="266">
        <f t="shared" ca="1" si="103"/>
        <v>0</v>
      </c>
      <c r="DJ63" s="266">
        <f t="shared" ca="1" si="103"/>
        <v>0</v>
      </c>
      <c r="DK63" s="266">
        <f t="shared" ca="1" si="103"/>
        <v>0</v>
      </c>
      <c r="DL63" s="266">
        <f t="shared" ca="1" si="103"/>
        <v>0</v>
      </c>
      <c r="DM63" s="266">
        <f t="shared" ca="1" si="103"/>
        <v>0</v>
      </c>
      <c r="DN63" s="266">
        <f t="shared" ca="1" si="103"/>
        <v>0</v>
      </c>
      <c r="DO63" s="266">
        <f t="shared" ca="1" si="103"/>
        <v>0</v>
      </c>
      <c r="DP63" s="266">
        <f t="shared" ca="1" si="104"/>
        <v>0</v>
      </c>
      <c r="DQ63" s="266">
        <f t="shared" ca="1" si="104"/>
        <v>0</v>
      </c>
      <c r="DR63" s="266">
        <f t="shared" ca="1" si="104"/>
        <v>0</v>
      </c>
      <c r="DS63" s="266">
        <f t="shared" ca="1" si="104"/>
        <v>0</v>
      </c>
      <c r="DT63" s="266">
        <f t="shared" ca="1" si="104"/>
        <v>0</v>
      </c>
      <c r="DU63" s="266">
        <f t="shared" ca="1" si="104"/>
        <v>0</v>
      </c>
      <c r="DV63" s="266">
        <f t="shared" ca="1" si="104"/>
        <v>0</v>
      </c>
      <c r="DW63" s="266">
        <f t="shared" ca="1" si="104"/>
        <v>0</v>
      </c>
      <c r="DX63" s="266">
        <f t="shared" ca="1" si="104"/>
        <v>0</v>
      </c>
      <c r="DY63" s="266">
        <f t="shared" ca="1" si="104"/>
        <v>0</v>
      </c>
      <c r="DZ63" s="266">
        <f t="shared" ca="1" si="105"/>
        <v>0</v>
      </c>
      <c r="EA63" s="266">
        <f t="shared" ca="1" si="105"/>
        <v>0</v>
      </c>
      <c r="EB63" s="266">
        <f t="shared" ca="1" si="105"/>
        <v>0</v>
      </c>
      <c r="EC63" s="266">
        <f t="shared" ca="1" si="105"/>
        <v>0</v>
      </c>
      <c r="ED63" s="266">
        <f t="shared" ca="1" si="105"/>
        <v>0</v>
      </c>
      <c r="EE63" s="266">
        <f t="shared" ca="1" si="105"/>
        <v>0</v>
      </c>
      <c r="EF63" s="266">
        <f t="shared" ca="1" si="105"/>
        <v>0</v>
      </c>
      <c r="EG63" s="266">
        <f t="shared" ca="1" si="105"/>
        <v>0</v>
      </c>
      <c r="EH63" s="266">
        <f t="shared" ca="1" si="105"/>
        <v>0</v>
      </c>
      <c r="EI63" s="266">
        <f t="shared" ca="1" si="105"/>
        <v>0</v>
      </c>
      <c r="EJ63" s="266">
        <f t="shared" ca="1" si="105"/>
        <v>0</v>
      </c>
      <c r="EK63" s="266">
        <f t="shared" ca="1" si="105"/>
        <v>0</v>
      </c>
      <c r="EL63" s="266">
        <f t="shared" ca="1" si="105"/>
        <v>0</v>
      </c>
      <c r="EM63" s="266">
        <f t="shared" ca="1" si="105"/>
        <v>0</v>
      </c>
      <c r="EO63" s="484">
        <f t="shared" si="42"/>
        <v>1</v>
      </c>
      <c r="EP63" s="64">
        <f t="shared" si="85"/>
        <v>1</v>
      </c>
    </row>
    <row r="64" spans="1:146">
      <c r="A64" s="65">
        <v>57</v>
      </c>
      <c r="B64" s="353"/>
      <c r="C64" s="336"/>
      <c r="D64" s="337"/>
      <c r="E64" s="337"/>
      <c r="F64" s="338"/>
      <c r="G64" s="339" t="s">
        <v>320</v>
      </c>
      <c r="H64" s="336"/>
      <c r="I64" s="346"/>
      <c r="J64" s="346"/>
      <c r="K64" s="345"/>
      <c r="L64" s="508"/>
      <c r="M64" s="393">
        <f t="shared" si="73"/>
        <v>0</v>
      </c>
      <c r="N64" s="453" t="str">
        <f t="shared" si="39"/>
        <v/>
      </c>
      <c r="O64" s="439"/>
      <c r="P64" s="439"/>
      <c r="Q64" s="439"/>
      <c r="R64" s="439"/>
      <c r="S64" s="446"/>
      <c r="T64" s="264">
        <f t="shared" ca="1" si="74"/>
        <v>0</v>
      </c>
      <c r="U64" s="264">
        <f t="shared" ca="1" si="75"/>
        <v>0</v>
      </c>
      <c r="V64" s="265">
        <f t="shared" si="76"/>
        <v>0</v>
      </c>
      <c r="W64" s="265">
        <f t="shared" ca="1" si="77"/>
        <v>0</v>
      </c>
      <c r="X64" s="265">
        <f t="shared" ca="1" si="78"/>
        <v>0</v>
      </c>
      <c r="Y64" s="268">
        <f t="shared" si="79"/>
        <v>1900</v>
      </c>
      <c r="Z64" s="266">
        <f t="shared" ca="1" si="96"/>
        <v>0</v>
      </c>
      <c r="AA64" s="266">
        <f t="shared" ca="1" si="96"/>
        <v>0</v>
      </c>
      <c r="AB64" s="266">
        <f t="shared" ca="1" si="96"/>
        <v>0</v>
      </c>
      <c r="AC64" s="266">
        <f t="shared" ca="1" si="96"/>
        <v>0</v>
      </c>
      <c r="AD64" s="266">
        <f t="shared" ca="1" si="96"/>
        <v>0</v>
      </c>
      <c r="AE64" s="266">
        <f t="shared" ca="1" si="96"/>
        <v>0</v>
      </c>
      <c r="AF64" s="266">
        <f t="shared" ca="1" si="96"/>
        <v>0</v>
      </c>
      <c r="AG64" s="266">
        <f t="shared" ca="1" si="96"/>
        <v>0</v>
      </c>
      <c r="AH64" s="266">
        <f t="shared" ca="1" si="96"/>
        <v>0</v>
      </c>
      <c r="AI64" s="266">
        <f t="shared" ca="1" si="96"/>
        <v>0</v>
      </c>
      <c r="AJ64" s="266">
        <f t="shared" ca="1" si="97"/>
        <v>0</v>
      </c>
      <c r="AK64" s="266">
        <f t="shared" ca="1" si="97"/>
        <v>0</v>
      </c>
      <c r="AL64" s="266">
        <f t="shared" ca="1" si="97"/>
        <v>0</v>
      </c>
      <c r="AM64" s="266">
        <f t="shared" ca="1" si="97"/>
        <v>0</v>
      </c>
      <c r="AN64" s="266">
        <f t="shared" ca="1" si="97"/>
        <v>0</v>
      </c>
      <c r="AO64" s="266">
        <f t="shared" ca="1" si="97"/>
        <v>0</v>
      </c>
      <c r="AP64" s="266">
        <f t="shared" ca="1" si="97"/>
        <v>0</v>
      </c>
      <c r="AQ64" s="266">
        <f t="shared" ca="1" si="97"/>
        <v>0</v>
      </c>
      <c r="AR64" s="266">
        <f t="shared" ca="1" si="97"/>
        <v>0</v>
      </c>
      <c r="AS64" s="266">
        <f t="shared" ca="1" si="97"/>
        <v>0</v>
      </c>
      <c r="AT64" s="266">
        <f t="shared" ca="1" si="98"/>
        <v>0</v>
      </c>
      <c r="AU64" s="266">
        <f t="shared" ca="1" si="98"/>
        <v>0</v>
      </c>
      <c r="AV64" s="266">
        <f t="shared" ca="1" si="98"/>
        <v>0</v>
      </c>
      <c r="AW64" s="266">
        <f t="shared" ca="1" si="98"/>
        <v>0</v>
      </c>
      <c r="AX64" s="266">
        <f t="shared" ca="1" si="98"/>
        <v>0</v>
      </c>
      <c r="AY64" s="266">
        <f t="shared" ca="1" si="98"/>
        <v>0</v>
      </c>
      <c r="AZ64" s="266">
        <f t="shared" ca="1" si="98"/>
        <v>0</v>
      </c>
      <c r="BA64" s="266">
        <f t="shared" ca="1" si="98"/>
        <v>0</v>
      </c>
      <c r="BB64" s="266">
        <f t="shared" ca="1" si="98"/>
        <v>0</v>
      </c>
      <c r="BC64" s="266">
        <f t="shared" ca="1" si="98"/>
        <v>0</v>
      </c>
      <c r="BD64" s="266">
        <f t="shared" ca="1" si="99"/>
        <v>0</v>
      </c>
      <c r="BE64" s="266">
        <f t="shared" ca="1" si="99"/>
        <v>0</v>
      </c>
      <c r="BF64" s="266">
        <f t="shared" ca="1" si="99"/>
        <v>0</v>
      </c>
      <c r="BG64" s="266">
        <f t="shared" ca="1" si="99"/>
        <v>0</v>
      </c>
      <c r="BH64" s="266">
        <f t="shared" ca="1" si="99"/>
        <v>0</v>
      </c>
      <c r="BI64" s="266">
        <f t="shared" ca="1" si="99"/>
        <v>0</v>
      </c>
      <c r="BJ64" s="266">
        <f t="shared" ca="1" si="99"/>
        <v>0</v>
      </c>
      <c r="BK64" s="266">
        <f t="shared" ca="1" si="99"/>
        <v>0</v>
      </c>
      <c r="BL64" s="266">
        <f t="shared" ca="1" si="99"/>
        <v>0</v>
      </c>
      <c r="BM64" s="266">
        <f t="shared" ca="1" si="99"/>
        <v>0</v>
      </c>
      <c r="BN64" s="266">
        <f t="shared" ca="1" si="100"/>
        <v>0</v>
      </c>
      <c r="BO64" s="266">
        <f t="shared" ca="1" si="100"/>
        <v>0</v>
      </c>
      <c r="BP64" s="266">
        <f t="shared" ca="1" si="100"/>
        <v>0</v>
      </c>
      <c r="BQ64" s="266">
        <f t="shared" ca="1" si="100"/>
        <v>0</v>
      </c>
      <c r="BR64" s="266">
        <f t="shared" ca="1" si="100"/>
        <v>0</v>
      </c>
      <c r="BS64" s="266">
        <f t="shared" ca="1" si="100"/>
        <v>0</v>
      </c>
      <c r="BT64" s="266">
        <f t="shared" ca="1" si="100"/>
        <v>0</v>
      </c>
      <c r="BU64" s="266">
        <f t="shared" ca="1" si="100"/>
        <v>0</v>
      </c>
      <c r="BV64" s="266">
        <f t="shared" ca="1" si="100"/>
        <v>0</v>
      </c>
      <c r="BW64" s="266">
        <f t="shared" ca="1" si="100"/>
        <v>0</v>
      </c>
      <c r="BX64" s="266">
        <f t="shared" ca="1" si="100"/>
        <v>0</v>
      </c>
      <c r="BY64" s="266">
        <f t="shared" ca="1" si="100"/>
        <v>0</v>
      </c>
      <c r="BZ64" s="266">
        <f t="shared" ca="1" si="100"/>
        <v>0</v>
      </c>
      <c r="CA64" s="266">
        <f t="shared" ca="1" si="100"/>
        <v>0</v>
      </c>
      <c r="CF64" s="264">
        <f t="shared" ca="1" si="80"/>
        <v>0</v>
      </c>
      <c r="CG64" s="264">
        <f t="shared" ca="1" si="81"/>
        <v>0</v>
      </c>
      <c r="CH64" s="265">
        <f t="shared" si="82"/>
        <v>0</v>
      </c>
      <c r="CI64" s="265">
        <f t="shared" ca="1" si="83"/>
        <v>0</v>
      </c>
      <c r="CJ64" s="265">
        <f t="shared" ca="1" si="84"/>
        <v>0</v>
      </c>
      <c r="CK64" s="268"/>
      <c r="CL64" s="266">
        <f t="shared" ca="1" si="101"/>
        <v>0</v>
      </c>
      <c r="CM64" s="266">
        <f t="shared" ca="1" si="101"/>
        <v>0</v>
      </c>
      <c r="CN64" s="266">
        <f t="shared" ca="1" si="101"/>
        <v>0</v>
      </c>
      <c r="CO64" s="266">
        <f t="shared" ca="1" si="101"/>
        <v>0</v>
      </c>
      <c r="CP64" s="266">
        <f t="shared" ca="1" si="101"/>
        <v>0</v>
      </c>
      <c r="CQ64" s="266">
        <f t="shared" ca="1" si="101"/>
        <v>0</v>
      </c>
      <c r="CR64" s="266">
        <f t="shared" ca="1" si="101"/>
        <v>0</v>
      </c>
      <c r="CS64" s="266">
        <f t="shared" ca="1" si="101"/>
        <v>0</v>
      </c>
      <c r="CT64" s="266">
        <f t="shared" ca="1" si="101"/>
        <v>0</v>
      </c>
      <c r="CU64" s="266">
        <f t="shared" ca="1" si="101"/>
        <v>0</v>
      </c>
      <c r="CV64" s="266">
        <f t="shared" ca="1" si="102"/>
        <v>0</v>
      </c>
      <c r="CW64" s="266">
        <f t="shared" ca="1" si="102"/>
        <v>0</v>
      </c>
      <c r="CX64" s="266">
        <f t="shared" ca="1" si="102"/>
        <v>0</v>
      </c>
      <c r="CY64" s="266">
        <f t="shared" ca="1" si="102"/>
        <v>0</v>
      </c>
      <c r="CZ64" s="266">
        <f t="shared" ca="1" si="102"/>
        <v>0</v>
      </c>
      <c r="DA64" s="266">
        <f t="shared" ca="1" si="102"/>
        <v>0</v>
      </c>
      <c r="DB64" s="266">
        <f t="shared" ca="1" si="102"/>
        <v>0</v>
      </c>
      <c r="DC64" s="266">
        <f t="shared" ca="1" si="102"/>
        <v>0</v>
      </c>
      <c r="DD64" s="266">
        <f t="shared" ca="1" si="102"/>
        <v>0</v>
      </c>
      <c r="DE64" s="266">
        <f t="shared" ca="1" si="102"/>
        <v>0</v>
      </c>
      <c r="DF64" s="266">
        <f t="shared" ca="1" si="103"/>
        <v>0</v>
      </c>
      <c r="DG64" s="266">
        <f t="shared" ca="1" si="103"/>
        <v>0</v>
      </c>
      <c r="DH64" s="266">
        <f t="shared" ca="1" si="103"/>
        <v>0</v>
      </c>
      <c r="DI64" s="266">
        <f t="shared" ca="1" si="103"/>
        <v>0</v>
      </c>
      <c r="DJ64" s="266">
        <f t="shared" ca="1" si="103"/>
        <v>0</v>
      </c>
      <c r="DK64" s="266">
        <f t="shared" ca="1" si="103"/>
        <v>0</v>
      </c>
      <c r="DL64" s="266">
        <f t="shared" ca="1" si="103"/>
        <v>0</v>
      </c>
      <c r="DM64" s="266">
        <f t="shared" ca="1" si="103"/>
        <v>0</v>
      </c>
      <c r="DN64" s="266">
        <f t="shared" ca="1" si="103"/>
        <v>0</v>
      </c>
      <c r="DO64" s="266">
        <f t="shared" ca="1" si="103"/>
        <v>0</v>
      </c>
      <c r="DP64" s="266">
        <f t="shared" ca="1" si="104"/>
        <v>0</v>
      </c>
      <c r="DQ64" s="266">
        <f t="shared" ca="1" si="104"/>
        <v>0</v>
      </c>
      <c r="DR64" s="266">
        <f t="shared" ca="1" si="104"/>
        <v>0</v>
      </c>
      <c r="DS64" s="266">
        <f t="shared" ca="1" si="104"/>
        <v>0</v>
      </c>
      <c r="DT64" s="266">
        <f t="shared" ca="1" si="104"/>
        <v>0</v>
      </c>
      <c r="DU64" s="266">
        <f t="shared" ca="1" si="104"/>
        <v>0</v>
      </c>
      <c r="DV64" s="266">
        <f t="shared" ca="1" si="104"/>
        <v>0</v>
      </c>
      <c r="DW64" s="266">
        <f t="shared" ca="1" si="104"/>
        <v>0</v>
      </c>
      <c r="DX64" s="266">
        <f t="shared" ca="1" si="104"/>
        <v>0</v>
      </c>
      <c r="DY64" s="266">
        <f t="shared" ca="1" si="104"/>
        <v>0</v>
      </c>
      <c r="DZ64" s="266">
        <f t="shared" ca="1" si="105"/>
        <v>0</v>
      </c>
      <c r="EA64" s="266">
        <f t="shared" ca="1" si="105"/>
        <v>0</v>
      </c>
      <c r="EB64" s="266">
        <f t="shared" ca="1" si="105"/>
        <v>0</v>
      </c>
      <c r="EC64" s="266">
        <f t="shared" ca="1" si="105"/>
        <v>0</v>
      </c>
      <c r="ED64" s="266">
        <f t="shared" ca="1" si="105"/>
        <v>0</v>
      </c>
      <c r="EE64" s="266">
        <f t="shared" ca="1" si="105"/>
        <v>0</v>
      </c>
      <c r="EF64" s="266">
        <f t="shared" ca="1" si="105"/>
        <v>0</v>
      </c>
      <c r="EG64" s="266">
        <f t="shared" ca="1" si="105"/>
        <v>0</v>
      </c>
      <c r="EH64" s="266">
        <f t="shared" ca="1" si="105"/>
        <v>0</v>
      </c>
      <c r="EI64" s="266">
        <f t="shared" ca="1" si="105"/>
        <v>0</v>
      </c>
      <c r="EJ64" s="266">
        <f t="shared" ca="1" si="105"/>
        <v>0</v>
      </c>
      <c r="EK64" s="266">
        <f t="shared" ca="1" si="105"/>
        <v>0</v>
      </c>
      <c r="EL64" s="266">
        <f t="shared" ca="1" si="105"/>
        <v>0</v>
      </c>
      <c r="EM64" s="266">
        <f t="shared" ca="1" si="105"/>
        <v>0</v>
      </c>
      <c r="EO64" s="484">
        <f t="shared" si="42"/>
        <v>1</v>
      </c>
      <c r="EP64" s="64">
        <f t="shared" si="85"/>
        <v>1</v>
      </c>
    </row>
    <row r="65" spans="1:146">
      <c r="A65" s="65">
        <v>58</v>
      </c>
      <c r="B65" s="354"/>
      <c r="C65" s="336"/>
      <c r="D65" s="337"/>
      <c r="E65" s="337"/>
      <c r="F65" s="338"/>
      <c r="G65" s="339" t="s">
        <v>320</v>
      </c>
      <c r="H65" s="336"/>
      <c r="I65" s="346"/>
      <c r="J65" s="346"/>
      <c r="K65" s="345"/>
      <c r="L65" s="508"/>
      <c r="M65" s="393">
        <f t="shared" si="73"/>
        <v>0</v>
      </c>
      <c r="N65" s="453" t="str">
        <f t="shared" si="39"/>
        <v/>
      </c>
      <c r="O65" s="439"/>
      <c r="P65" s="439"/>
      <c r="Q65" s="439"/>
      <c r="R65" s="439"/>
      <c r="S65" s="446"/>
      <c r="T65" s="264">
        <f t="shared" ca="1" si="74"/>
        <v>0</v>
      </c>
      <c r="U65" s="264">
        <f t="shared" ca="1" si="75"/>
        <v>0</v>
      </c>
      <c r="V65" s="265">
        <f t="shared" si="76"/>
        <v>0</v>
      </c>
      <c r="W65" s="265">
        <f t="shared" ca="1" si="77"/>
        <v>0</v>
      </c>
      <c r="X65" s="265">
        <f t="shared" ca="1" si="78"/>
        <v>0</v>
      </c>
      <c r="Y65" s="268">
        <f t="shared" si="79"/>
        <v>1900</v>
      </c>
      <c r="Z65" s="266">
        <f t="shared" ca="1" si="96"/>
        <v>0</v>
      </c>
      <c r="AA65" s="266">
        <f t="shared" ca="1" si="96"/>
        <v>0</v>
      </c>
      <c r="AB65" s="266">
        <f t="shared" ca="1" si="96"/>
        <v>0</v>
      </c>
      <c r="AC65" s="266">
        <f t="shared" ca="1" si="96"/>
        <v>0</v>
      </c>
      <c r="AD65" s="266">
        <f t="shared" ca="1" si="96"/>
        <v>0</v>
      </c>
      <c r="AE65" s="266">
        <f t="shared" ca="1" si="96"/>
        <v>0</v>
      </c>
      <c r="AF65" s="266">
        <f t="shared" ca="1" si="96"/>
        <v>0</v>
      </c>
      <c r="AG65" s="266">
        <f t="shared" ca="1" si="96"/>
        <v>0</v>
      </c>
      <c r="AH65" s="266">
        <f t="shared" ca="1" si="96"/>
        <v>0</v>
      </c>
      <c r="AI65" s="266">
        <f t="shared" ca="1" si="96"/>
        <v>0</v>
      </c>
      <c r="AJ65" s="266">
        <f t="shared" ca="1" si="97"/>
        <v>0</v>
      </c>
      <c r="AK65" s="266">
        <f t="shared" ca="1" si="97"/>
        <v>0</v>
      </c>
      <c r="AL65" s="266">
        <f t="shared" ca="1" si="97"/>
        <v>0</v>
      </c>
      <c r="AM65" s="266">
        <f t="shared" ca="1" si="97"/>
        <v>0</v>
      </c>
      <c r="AN65" s="266">
        <f t="shared" ca="1" si="97"/>
        <v>0</v>
      </c>
      <c r="AO65" s="266">
        <f t="shared" ca="1" si="97"/>
        <v>0</v>
      </c>
      <c r="AP65" s="266">
        <f t="shared" ca="1" si="97"/>
        <v>0</v>
      </c>
      <c r="AQ65" s="266">
        <f t="shared" ca="1" si="97"/>
        <v>0</v>
      </c>
      <c r="AR65" s="266">
        <f t="shared" ca="1" si="97"/>
        <v>0</v>
      </c>
      <c r="AS65" s="266">
        <f t="shared" ca="1" si="97"/>
        <v>0</v>
      </c>
      <c r="AT65" s="266">
        <f t="shared" ca="1" si="98"/>
        <v>0</v>
      </c>
      <c r="AU65" s="266">
        <f t="shared" ca="1" si="98"/>
        <v>0</v>
      </c>
      <c r="AV65" s="266">
        <f t="shared" ca="1" si="98"/>
        <v>0</v>
      </c>
      <c r="AW65" s="266">
        <f t="shared" ca="1" si="98"/>
        <v>0</v>
      </c>
      <c r="AX65" s="266">
        <f t="shared" ca="1" si="98"/>
        <v>0</v>
      </c>
      <c r="AY65" s="266">
        <f t="shared" ca="1" si="98"/>
        <v>0</v>
      </c>
      <c r="AZ65" s="266">
        <f t="shared" ca="1" si="98"/>
        <v>0</v>
      </c>
      <c r="BA65" s="266">
        <f t="shared" ca="1" si="98"/>
        <v>0</v>
      </c>
      <c r="BB65" s="266">
        <f t="shared" ca="1" si="98"/>
        <v>0</v>
      </c>
      <c r="BC65" s="266">
        <f t="shared" ca="1" si="98"/>
        <v>0</v>
      </c>
      <c r="BD65" s="266">
        <f t="shared" ca="1" si="99"/>
        <v>0</v>
      </c>
      <c r="BE65" s="266">
        <f t="shared" ca="1" si="99"/>
        <v>0</v>
      </c>
      <c r="BF65" s="266">
        <f t="shared" ca="1" si="99"/>
        <v>0</v>
      </c>
      <c r="BG65" s="266">
        <f t="shared" ca="1" si="99"/>
        <v>0</v>
      </c>
      <c r="BH65" s="266">
        <f t="shared" ca="1" si="99"/>
        <v>0</v>
      </c>
      <c r="BI65" s="266">
        <f t="shared" ca="1" si="99"/>
        <v>0</v>
      </c>
      <c r="BJ65" s="266">
        <f t="shared" ca="1" si="99"/>
        <v>0</v>
      </c>
      <c r="BK65" s="266">
        <f t="shared" ca="1" si="99"/>
        <v>0</v>
      </c>
      <c r="BL65" s="266">
        <f t="shared" ca="1" si="99"/>
        <v>0</v>
      </c>
      <c r="BM65" s="266">
        <f t="shared" ca="1" si="99"/>
        <v>0</v>
      </c>
      <c r="BN65" s="266">
        <f t="shared" ca="1" si="100"/>
        <v>0</v>
      </c>
      <c r="BO65" s="266">
        <f t="shared" ca="1" si="100"/>
        <v>0</v>
      </c>
      <c r="BP65" s="266">
        <f t="shared" ca="1" si="100"/>
        <v>0</v>
      </c>
      <c r="BQ65" s="266">
        <f t="shared" ca="1" si="100"/>
        <v>0</v>
      </c>
      <c r="BR65" s="266">
        <f t="shared" ca="1" si="100"/>
        <v>0</v>
      </c>
      <c r="BS65" s="266">
        <f t="shared" ca="1" si="100"/>
        <v>0</v>
      </c>
      <c r="BT65" s="266">
        <f t="shared" ca="1" si="100"/>
        <v>0</v>
      </c>
      <c r="BU65" s="266">
        <f t="shared" ca="1" si="100"/>
        <v>0</v>
      </c>
      <c r="BV65" s="266">
        <f t="shared" ca="1" si="100"/>
        <v>0</v>
      </c>
      <c r="BW65" s="266">
        <f t="shared" ca="1" si="100"/>
        <v>0</v>
      </c>
      <c r="BX65" s="266">
        <f t="shared" ca="1" si="100"/>
        <v>0</v>
      </c>
      <c r="BY65" s="266">
        <f t="shared" ca="1" si="100"/>
        <v>0</v>
      </c>
      <c r="BZ65" s="266">
        <f t="shared" ca="1" si="100"/>
        <v>0</v>
      </c>
      <c r="CA65" s="266">
        <f t="shared" ca="1" si="100"/>
        <v>0</v>
      </c>
      <c r="CF65" s="264">
        <f t="shared" ca="1" si="80"/>
        <v>0</v>
      </c>
      <c r="CG65" s="264">
        <f t="shared" ca="1" si="81"/>
        <v>0</v>
      </c>
      <c r="CH65" s="265">
        <f t="shared" si="82"/>
        <v>0</v>
      </c>
      <c r="CI65" s="265">
        <f t="shared" ca="1" si="83"/>
        <v>0</v>
      </c>
      <c r="CJ65" s="265">
        <f t="shared" ca="1" si="84"/>
        <v>0</v>
      </c>
      <c r="CK65" s="268"/>
      <c r="CL65" s="266">
        <f t="shared" ca="1" si="101"/>
        <v>0</v>
      </c>
      <c r="CM65" s="266">
        <f t="shared" ca="1" si="101"/>
        <v>0</v>
      </c>
      <c r="CN65" s="266">
        <f t="shared" ca="1" si="101"/>
        <v>0</v>
      </c>
      <c r="CO65" s="266">
        <f t="shared" ca="1" si="101"/>
        <v>0</v>
      </c>
      <c r="CP65" s="266">
        <f t="shared" ca="1" si="101"/>
        <v>0</v>
      </c>
      <c r="CQ65" s="266">
        <f t="shared" ca="1" si="101"/>
        <v>0</v>
      </c>
      <c r="CR65" s="266">
        <f t="shared" ca="1" si="101"/>
        <v>0</v>
      </c>
      <c r="CS65" s="266">
        <f t="shared" ca="1" si="101"/>
        <v>0</v>
      </c>
      <c r="CT65" s="266">
        <f t="shared" ca="1" si="101"/>
        <v>0</v>
      </c>
      <c r="CU65" s="266">
        <f t="shared" ca="1" si="101"/>
        <v>0</v>
      </c>
      <c r="CV65" s="266">
        <f t="shared" ca="1" si="102"/>
        <v>0</v>
      </c>
      <c r="CW65" s="266">
        <f t="shared" ca="1" si="102"/>
        <v>0</v>
      </c>
      <c r="CX65" s="266">
        <f t="shared" ca="1" si="102"/>
        <v>0</v>
      </c>
      <c r="CY65" s="266">
        <f t="shared" ca="1" si="102"/>
        <v>0</v>
      </c>
      <c r="CZ65" s="266">
        <f t="shared" ca="1" si="102"/>
        <v>0</v>
      </c>
      <c r="DA65" s="266">
        <f t="shared" ca="1" si="102"/>
        <v>0</v>
      </c>
      <c r="DB65" s="266">
        <f t="shared" ca="1" si="102"/>
        <v>0</v>
      </c>
      <c r="DC65" s="266">
        <f t="shared" ca="1" si="102"/>
        <v>0</v>
      </c>
      <c r="DD65" s="266">
        <f t="shared" ca="1" si="102"/>
        <v>0</v>
      </c>
      <c r="DE65" s="266">
        <f t="shared" ca="1" si="102"/>
        <v>0</v>
      </c>
      <c r="DF65" s="266">
        <f t="shared" ca="1" si="103"/>
        <v>0</v>
      </c>
      <c r="DG65" s="266">
        <f t="shared" ca="1" si="103"/>
        <v>0</v>
      </c>
      <c r="DH65" s="266">
        <f t="shared" ca="1" si="103"/>
        <v>0</v>
      </c>
      <c r="DI65" s="266">
        <f t="shared" ca="1" si="103"/>
        <v>0</v>
      </c>
      <c r="DJ65" s="266">
        <f t="shared" ca="1" si="103"/>
        <v>0</v>
      </c>
      <c r="DK65" s="266">
        <f t="shared" ca="1" si="103"/>
        <v>0</v>
      </c>
      <c r="DL65" s="266">
        <f t="shared" ca="1" si="103"/>
        <v>0</v>
      </c>
      <c r="DM65" s="266">
        <f t="shared" ca="1" si="103"/>
        <v>0</v>
      </c>
      <c r="DN65" s="266">
        <f t="shared" ca="1" si="103"/>
        <v>0</v>
      </c>
      <c r="DO65" s="266">
        <f t="shared" ca="1" si="103"/>
        <v>0</v>
      </c>
      <c r="DP65" s="266">
        <f t="shared" ca="1" si="104"/>
        <v>0</v>
      </c>
      <c r="DQ65" s="266">
        <f t="shared" ca="1" si="104"/>
        <v>0</v>
      </c>
      <c r="DR65" s="266">
        <f t="shared" ca="1" si="104"/>
        <v>0</v>
      </c>
      <c r="DS65" s="266">
        <f t="shared" ca="1" si="104"/>
        <v>0</v>
      </c>
      <c r="DT65" s="266">
        <f t="shared" ca="1" si="104"/>
        <v>0</v>
      </c>
      <c r="DU65" s="266">
        <f t="shared" ca="1" si="104"/>
        <v>0</v>
      </c>
      <c r="DV65" s="266">
        <f t="shared" ca="1" si="104"/>
        <v>0</v>
      </c>
      <c r="DW65" s="266">
        <f t="shared" ca="1" si="104"/>
        <v>0</v>
      </c>
      <c r="DX65" s="266">
        <f t="shared" ca="1" si="104"/>
        <v>0</v>
      </c>
      <c r="DY65" s="266">
        <f t="shared" ca="1" si="104"/>
        <v>0</v>
      </c>
      <c r="DZ65" s="266">
        <f t="shared" ca="1" si="105"/>
        <v>0</v>
      </c>
      <c r="EA65" s="266">
        <f t="shared" ca="1" si="105"/>
        <v>0</v>
      </c>
      <c r="EB65" s="266">
        <f t="shared" ca="1" si="105"/>
        <v>0</v>
      </c>
      <c r="EC65" s="266">
        <f t="shared" ca="1" si="105"/>
        <v>0</v>
      </c>
      <c r="ED65" s="266">
        <f t="shared" ca="1" si="105"/>
        <v>0</v>
      </c>
      <c r="EE65" s="266">
        <f t="shared" ca="1" si="105"/>
        <v>0</v>
      </c>
      <c r="EF65" s="266">
        <f t="shared" ca="1" si="105"/>
        <v>0</v>
      </c>
      <c r="EG65" s="266">
        <f t="shared" ca="1" si="105"/>
        <v>0</v>
      </c>
      <c r="EH65" s="266">
        <f t="shared" ca="1" si="105"/>
        <v>0</v>
      </c>
      <c r="EI65" s="266">
        <f t="shared" ca="1" si="105"/>
        <v>0</v>
      </c>
      <c r="EJ65" s="266">
        <f t="shared" ca="1" si="105"/>
        <v>0</v>
      </c>
      <c r="EK65" s="266">
        <f t="shared" ca="1" si="105"/>
        <v>0</v>
      </c>
      <c r="EL65" s="266">
        <f t="shared" ca="1" si="105"/>
        <v>0</v>
      </c>
      <c r="EM65" s="266">
        <f t="shared" ca="1" si="105"/>
        <v>0</v>
      </c>
      <c r="EO65" s="484">
        <f t="shared" si="42"/>
        <v>1</v>
      </c>
      <c r="EP65" s="64">
        <f t="shared" si="85"/>
        <v>1</v>
      </c>
    </row>
    <row r="66" spans="1:146">
      <c r="A66" s="65">
        <v>59</v>
      </c>
      <c r="B66" s="354"/>
      <c r="C66" s="336"/>
      <c r="D66" s="337"/>
      <c r="E66" s="337"/>
      <c r="F66" s="338"/>
      <c r="G66" s="339" t="s">
        <v>320</v>
      </c>
      <c r="H66" s="336"/>
      <c r="I66" s="346"/>
      <c r="J66" s="346"/>
      <c r="K66" s="345"/>
      <c r="L66" s="508"/>
      <c r="M66" s="393">
        <f t="shared" si="73"/>
        <v>0</v>
      </c>
      <c r="N66" s="453" t="str">
        <f t="shared" si="39"/>
        <v/>
      </c>
      <c r="O66" s="439"/>
      <c r="P66" s="439"/>
      <c r="Q66" s="439"/>
      <c r="R66" s="439"/>
      <c r="S66" s="446"/>
      <c r="T66" s="264">
        <f t="shared" ca="1" si="74"/>
        <v>0</v>
      </c>
      <c r="U66" s="264">
        <f t="shared" ca="1" si="75"/>
        <v>0</v>
      </c>
      <c r="V66" s="265">
        <f t="shared" si="76"/>
        <v>0</v>
      </c>
      <c r="W66" s="265">
        <f t="shared" ca="1" si="77"/>
        <v>0</v>
      </c>
      <c r="X66" s="265">
        <f t="shared" ca="1" si="78"/>
        <v>0</v>
      </c>
      <c r="Y66" s="268">
        <f t="shared" si="79"/>
        <v>1900</v>
      </c>
      <c r="Z66" s="266">
        <f t="shared" ca="1" si="96"/>
        <v>0</v>
      </c>
      <c r="AA66" s="266">
        <f t="shared" ca="1" si="96"/>
        <v>0</v>
      </c>
      <c r="AB66" s="266">
        <f t="shared" ca="1" si="96"/>
        <v>0</v>
      </c>
      <c r="AC66" s="266">
        <f t="shared" ca="1" si="96"/>
        <v>0</v>
      </c>
      <c r="AD66" s="266">
        <f t="shared" ca="1" si="96"/>
        <v>0</v>
      </c>
      <c r="AE66" s="266">
        <f t="shared" ca="1" si="96"/>
        <v>0</v>
      </c>
      <c r="AF66" s="266">
        <f t="shared" ca="1" si="96"/>
        <v>0</v>
      </c>
      <c r="AG66" s="266">
        <f t="shared" ca="1" si="96"/>
        <v>0</v>
      </c>
      <c r="AH66" s="266">
        <f t="shared" ca="1" si="96"/>
        <v>0</v>
      </c>
      <c r="AI66" s="266">
        <f t="shared" ca="1" si="96"/>
        <v>0</v>
      </c>
      <c r="AJ66" s="266">
        <f t="shared" ca="1" si="97"/>
        <v>0</v>
      </c>
      <c r="AK66" s="266">
        <f t="shared" ca="1" si="97"/>
        <v>0</v>
      </c>
      <c r="AL66" s="266">
        <f t="shared" ca="1" si="97"/>
        <v>0</v>
      </c>
      <c r="AM66" s="266">
        <f t="shared" ca="1" si="97"/>
        <v>0</v>
      </c>
      <c r="AN66" s="266">
        <f t="shared" ca="1" si="97"/>
        <v>0</v>
      </c>
      <c r="AO66" s="266">
        <f t="shared" ca="1" si="97"/>
        <v>0</v>
      </c>
      <c r="AP66" s="266">
        <f t="shared" ca="1" si="97"/>
        <v>0</v>
      </c>
      <c r="AQ66" s="266">
        <f t="shared" ca="1" si="97"/>
        <v>0</v>
      </c>
      <c r="AR66" s="266">
        <f t="shared" ca="1" si="97"/>
        <v>0</v>
      </c>
      <c r="AS66" s="266">
        <f t="shared" ca="1" si="97"/>
        <v>0</v>
      </c>
      <c r="AT66" s="266">
        <f t="shared" ca="1" si="98"/>
        <v>0</v>
      </c>
      <c r="AU66" s="266">
        <f t="shared" ca="1" si="98"/>
        <v>0</v>
      </c>
      <c r="AV66" s="266">
        <f t="shared" ca="1" si="98"/>
        <v>0</v>
      </c>
      <c r="AW66" s="266">
        <f t="shared" ca="1" si="98"/>
        <v>0</v>
      </c>
      <c r="AX66" s="266">
        <f t="shared" ca="1" si="98"/>
        <v>0</v>
      </c>
      <c r="AY66" s="266">
        <f t="shared" ca="1" si="98"/>
        <v>0</v>
      </c>
      <c r="AZ66" s="266">
        <f t="shared" ca="1" si="98"/>
        <v>0</v>
      </c>
      <c r="BA66" s="266">
        <f t="shared" ca="1" si="98"/>
        <v>0</v>
      </c>
      <c r="BB66" s="266">
        <f t="shared" ca="1" si="98"/>
        <v>0</v>
      </c>
      <c r="BC66" s="266">
        <f t="shared" ca="1" si="98"/>
        <v>0</v>
      </c>
      <c r="BD66" s="266">
        <f t="shared" ca="1" si="99"/>
        <v>0</v>
      </c>
      <c r="BE66" s="266">
        <f t="shared" ca="1" si="99"/>
        <v>0</v>
      </c>
      <c r="BF66" s="266">
        <f t="shared" ca="1" si="99"/>
        <v>0</v>
      </c>
      <c r="BG66" s="266">
        <f t="shared" ca="1" si="99"/>
        <v>0</v>
      </c>
      <c r="BH66" s="266">
        <f t="shared" ca="1" si="99"/>
        <v>0</v>
      </c>
      <c r="BI66" s="266">
        <f t="shared" ca="1" si="99"/>
        <v>0</v>
      </c>
      <c r="BJ66" s="266">
        <f t="shared" ca="1" si="99"/>
        <v>0</v>
      </c>
      <c r="BK66" s="266">
        <f t="shared" ca="1" si="99"/>
        <v>0</v>
      </c>
      <c r="BL66" s="266">
        <f t="shared" ca="1" si="99"/>
        <v>0</v>
      </c>
      <c r="BM66" s="266">
        <f t="shared" ca="1" si="99"/>
        <v>0</v>
      </c>
      <c r="BN66" s="266">
        <f t="shared" ca="1" si="100"/>
        <v>0</v>
      </c>
      <c r="BO66" s="266">
        <f t="shared" ca="1" si="100"/>
        <v>0</v>
      </c>
      <c r="BP66" s="266">
        <f t="shared" ca="1" si="100"/>
        <v>0</v>
      </c>
      <c r="BQ66" s="266">
        <f t="shared" ca="1" si="100"/>
        <v>0</v>
      </c>
      <c r="BR66" s="266">
        <f t="shared" ca="1" si="100"/>
        <v>0</v>
      </c>
      <c r="BS66" s="266">
        <f t="shared" ca="1" si="100"/>
        <v>0</v>
      </c>
      <c r="BT66" s="266">
        <f t="shared" ca="1" si="100"/>
        <v>0</v>
      </c>
      <c r="BU66" s="266">
        <f t="shared" ca="1" si="100"/>
        <v>0</v>
      </c>
      <c r="BV66" s="266">
        <f t="shared" ca="1" si="100"/>
        <v>0</v>
      </c>
      <c r="BW66" s="266">
        <f t="shared" ca="1" si="100"/>
        <v>0</v>
      </c>
      <c r="BX66" s="266">
        <f t="shared" ca="1" si="100"/>
        <v>0</v>
      </c>
      <c r="BY66" s="266">
        <f t="shared" ca="1" si="100"/>
        <v>0</v>
      </c>
      <c r="BZ66" s="266">
        <f t="shared" ca="1" si="100"/>
        <v>0</v>
      </c>
      <c r="CA66" s="266">
        <f t="shared" ca="1" si="100"/>
        <v>0</v>
      </c>
      <c r="CF66" s="264">
        <f t="shared" ca="1" si="80"/>
        <v>0</v>
      </c>
      <c r="CG66" s="264">
        <f t="shared" ca="1" si="81"/>
        <v>0</v>
      </c>
      <c r="CH66" s="265">
        <f t="shared" si="82"/>
        <v>0</v>
      </c>
      <c r="CI66" s="265">
        <f t="shared" ca="1" si="83"/>
        <v>0</v>
      </c>
      <c r="CJ66" s="265">
        <f t="shared" ca="1" si="84"/>
        <v>0</v>
      </c>
      <c r="CK66" s="268"/>
      <c r="CL66" s="266">
        <f t="shared" ca="1" si="101"/>
        <v>0</v>
      </c>
      <c r="CM66" s="266">
        <f t="shared" ca="1" si="101"/>
        <v>0</v>
      </c>
      <c r="CN66" s="266">
        <f t="shared" ca="1" si="101"/>
        <v>0</v>
      </c>
      <c r="CO66" s="266">
        <f t="shared" ca="1" si="101"/>
        <v>0</v>
      </c>
      <c r="CP66" s="266">
        <f t="shared" ca="1" si="101"/>
        <v>0</v>
      </c>
      <c r="CQ66" s="266">
        <f t="shared" ca="1" si="101"/>
        <v>0</v>
      </c>
      <c r="CR66" s="266">
        <f t="shared" ca="1" si="101"/>
        <v>0</v>
      </c>
      <c r="CS66" s="266">
        <f t="shared" ca="1" si="101"/>
        <v>0</v>
      </c>
      <c r="CT66" s="266">
        <f t="shared" ca="1" si="101"/>
        <v>0</v>
      </c>
      <c r="CU66" s="266">
        <f t="shared" ca="1" si="101"/>
        <v>0</v>
      </c>
      <c r="CV66" s="266">
        <f t="shared" ca="1" si="102"/>
        <v>0</v>
      </c>
      <c r="CW66" s="266">
        <f t="shared" ca="1" si="102"/>
        <v>0</v>
      </c>
      <c r="CX66" s="266">
        <f t="shared" ca="1" si="102"/>
        <v>0</v>
      </c>
      <c r="CY66" s="266">
        <f t="shared" ca="1" si="102"/>
        <v>0</v>
      </c>
      <c r="CZ66" s="266">
        <f t="shared" ca="1" si="102"/>
        <v>0</v>
      </c>
      <c r="DA66" s="266">
        <f t="shared" ca="1" si="102"/>
        <v>0</v>
      </c>
      <c r="DB66" s="266">
        <f t="shared" ca="1" si="102"/>
        <v>0</v>
      </c>
      <c r="DC66" s="266">
        <f t="shared" ca="1" si="102"/>
        <v>0</v>
      </c>
      <c r="DD66" s="266">
        <f t="shared" ca="1" si="102"/>
        <v>0</v>
      </c>
      <c r="DE66" s="266">
        <f t="shared" ca="1" si="102"/>
        <v>0</v>
      </c>
      <c r="DF66" s="266">
        <f t="shared" ca="1" si="103"/>
        <v>0</v>
      </c>
      <c r="DG66" s="266">
        <f t="shared" ca="1" si="103"/>
        <v>0</v>
      </c>
      <c r="DH66" s="266">
        <f t="shared" ca="1" si="103"/>
        <v>0</v>
      </c>
      <c r="DI66" s="266">
        <f t="shared" ca="1" si="103"/>
        <v>0</v>
      </c>
      <c r="DJ66" s="266">
        <f t="shared" ca="1" si="103"/>
        <v>0</v>
      </c>
      <c r="DK66" s="266">
        <f t="shared" ca="1" si="103"/>
        <v>0</v>
      </c>
      <c r="DL66" s="266">
        <f t="shared" ca="1" si="103"/>
        <v>0</v>
      </c>
      <c r="DM66" s="266">
        <f t="shared" ca="1" si="103"/>
        <v>0</v>
      </c>
      <c r="DN66" s="266">
        <f t="shared" ca="1" si="103"/>
        <v>0</v>
      </c>
      <c r="DO66" s="266">
        <f t="shared" ca="1" si="103"/>
        <v>0</v>
      </c>
      <c r="DP66" s="266">
        <f t="shared" ca="1" si="104"/>
        <v>0</v>
      </c>
      <c r="DQ66" s="266">
        <f t="shared" ca="1" si="104"/>
        <v>0</v>
      </c>
      <c r="DR66" s="266">
        <f t="shared" ca="1" si="104"/>
        <v>0</v>
      </c>
      <c r="DS66" s="266">
        <f t="shared" ca="1" si="104"/>
        <v>0</v>
      </c>
      <c r="DT66" s="266">
        <f t="shared" ca="1" si="104"/>
        <v>0</v>
      </c>
      <c r="DU66" s="266">
        <f t="shared" ca="1" si="104"/>
        <v>0</v>
      </c>
      <c r="DV66" s="266">
        <f t="shared" ca="1" si="104"/>
        <v>0</v>
      </c>
      <c r="DW66" s="266">
        <f t="shared" ca="1" si="104"/>
        <v>0</v>
      </c>
      <c r="DX66" s="266">
        <f t="shared" ca="1" si="104"/>
        <v>0</v>
      </c>
      <c r="DY66" s="266">
        <f t="shared" ca="1" si="104"/>
        <v>0</v>
      </c>
      <c r="DZ66" s="266">
        <f t="shared" ca="1" si="105"/>
        <v>0</v>
      </c>
      <c r="EA66" s="266">
        <f t="shared" ca="1" si="105"/>
        <v>0</v>
      </c>
      <c r="EB66" s="266">
        <f t="shared" ca="1" si="105"/>
        <v>0</v>
      </c>
      <c r="EC66" s="266">
        <f t="shared" ca="1" si="105"/>
        <v>0</v>
      </c>
      <c r="ED66" s="266">
        <f t="shared" ca="1" si="105"/>
        <v>0</v>
      </c>
      <c r="EE66" s="266">
        <f t="shared" ca="1" si="105"/>
        <v>0</v>
      </c>
      <c r="EF66" s="266">
        <f t="shared" ca="1" si="105"/>
        <v>0</v>
      </c>
      <c r="EG66" s="266">
        <f t="shared" ca="1" si="105"/>
        <v>0</v>
      </c>
      <c r="EH66" s="266">
        <f t="shared" ca="1" si="105"/>
        <v>0</v>
      </c>
      <c r="EI66" s="266">
        <f t="shared" ca="1" si="105"/>
        <v>0</v>
      </c>
      <c r="EJ66" s="266">
        <f t="shared" ca="1" si="105"/>
        <v>0</v>
      </c>
      <c r="EK66" s="266">
        <f t="shared" ca="1" si="105"/>
        <v>0</v>
      </c>
      <c r="EL66" s="266">
        <f t="shared" ca="1" si="105"/>
        <v>0</v>
      </c>
      <c r="EM66" s="266">
        <f t="shared" ca="1" si="105"/>
        <v>0</v>
      </c>
      <c r="EO66" s="484">
        <f t="shared" si="42"/>
        <v>1</v>
      </c>
      <c r="EP66" s="64">
        <f t="shared" si="85"/>
        <v>1</v>
      </c>
    </row>
    <row r="67" spans="1:146">
      <c r="A67" s="65">
        <v>60</v>
      </c>
      <c r="B67" s="354"/>
      <c r="C67" s="336"/>
      <c r="D67" s="337"/>
      <c r="E67" s="337"/>
      <c r="F67" s="338"/>
      <c r="G67" s="339" t="s">
        <v>320</v>
      </c>
      <c r="H67" s="336"/>
      <c r="I67" s="346"/>
      <c r="J67" s="346"/>
      <c r="K67" s="345"/>
      <c r="L67" s="508"/>
      <c r="M67" s="393">
        <f t="shared" si="73"/>
        <v>0</v>
      </c>
      <c r="N67" s="453" t="str">
        <f t="shared" si="39"/>
        <v/>
      </c>
      <c r="O67" s="439"/>
      <c r="P67" s="439"/>
      <c r="Q67" s="439"/>
      <c r="R67" s="439"/>
      <c r="S67" s="446"/>
      <c r="T67" s="264">
        <f t="shared" ca="1" si="74"/>
        <v>0</v>
      </c>
      <c r="U67" s="264">
        <f t="shared" ca="1" si="75"/>
        <v>0</v>
      </c>
      <c r="V67" s="265">
        <f t="shared" si="76"/>
        <v>0</v>
      </c>
      <c r="W67" s="265">
        <f t="shared" ca="1" si="77"/>
        <v>0</v>
      </c>
      <c r="X67" s="265">
        <f t="shared" ca="1" si="78"/>
        <v>0</v>
      </c>
      <c r="Y67" s="268">
        <f t="shared" si="79"/>
        <v>1900</v>
      </c>
      <c r="Z67" s="266">
        <f t="shared" ca="1" si="96"/>
        <v>0</v>
      </c>
      <c r="AA67" s="266">
        <f t="shared" ca="1" si="96"/>
        <v>0</v>
      </c>
      <c r="AB67" s="266">
        <f t="shared" ca="1" si="96"/>
        <v>0</v>
      </c>
      <c r="AC67" s="266">
        <f t="shared" ca="1" si="96"/>
        <v>0</v>
      </c>
      <c r="AD67" s="266">
        <f t="shared" ca="1" si="96"/>
        <v>0</v>
      </c>
      <c r="AE67" s="266">
        <f t="shared" ca="1" si="96"/>
        <v>0</v>
      </c>
      <c r="AF67" s="266">
        <f t="shared" ca="1" si="96"/>
        <v>0</v>
      </c>
      <c r="AG67" s="266">
        <f t="shared" ca="1" si="96"/>
        <v>0</v>
      </c>
      <c r="AH67" s="266">
        <f t="shared" ca="1" si="96"/>
        <v>0</v>
      </c>
      <c r="AI67" s="266">
        <f t="shared" ca="1" si="96"/>
        <v>0</v>
      </c>
      <c r="AJ67" s="266">
        <f t="shared" ca="1" si="97"/>
        <v>0</v>
      </c>
      <c r="AK67" s="266">
        <f t="shared" ca="1" si="97"/>
        <v>0</v>
      </c>
      <c r="AL67" s="266">
        <f t="shared" ca="1" si="97"/>
        <v>0</v>
      </c>
      <c r="AM67" s="266">
        <f t="shared" ca="1" si="97"/>
        <v>0</v>
      </c>
      <c r="AN67" s="266">
        <f t="shared" ca="1" si="97"/>
        <v>0</v>
      </c>
      <c r="AO67" s="266">
        <f t="shared" ca="1" si="97"/>
        <v>0</v>
      </c>
      <c r="AP67" s="266">
        <f t="shared" ca="1" si="97"/>
        <v>0</v>
      </c>
      <c r="AQ67" s="266">
        <f t="shared" ca="1" si="97"/>
        <v>0</v>
      </c>
      <c r="AR67" s="266">
        <f t="shared" ca="1" si="97"/>
        <v>0</v>
      </c>
      <c r="AS67" s="266">
        <f t="shared" ca="1" si="97"/>
        <v>0</v>
      </c>
      <c r="AT67" s="266">
        <f t="shared" ca="1" si="98"/>
        <v>0</v>
      </c>
      <c r="AU67" s="266">
        <f t="shared" ca="1" si="98"/>
        <v>0</v>
      </c>
      <c r="AV67" s="266">
        <f t="shared" ca="1" si="98"/>
        <v>0</v>
      </c>
      <c r="AW67" s="266">
        <f t="shared" ca="1" si="98"/>
        <v>0</v>
      </c>
      <c r="AX67" s="266">
        <f t="shared" ca="1" si="98"/>
        <v>0</v>
      </c>
      <c r="AY67" s="266">
        <f t="shared" ca="1" si="98"/>
        <v>0</v>
      </c>
      <c r="AZ67" s="266">
        <f t="shared" ca="1" si="98"/>
        <v>0</v>
      </c>
      <c r="BA67" s="266">
        <f t="shared" ca="1" si="98"/>
        <v>0</v>
      </c>
      <c r="BB67" s="266">
        <f t="shared" ca="1" si="98"/>
        <v>0</v>
      </c>
      <c r="BC67" s="266">
        <f t="shared" ca="1" si="98"/>
        <v>0</v>
      </c>
      <c r="BD67" s="266">
        <f t="shared" ca="1" si="99"/>
        <v>0</v>
      </c>
      <c r="BE67" s="266">
        <f t="shared" ca="1" si="99"/>
        <v>0</v>
      </c>
      <c r="BF67" s="266">
        <f t="shared" ca="1" si="99"/>
        <v>0</v>
      </c>
      <c r="BG67" s="266">
        <f t="shared" ca="1" si="99"/>
        <v>0</v>
      </c>
      <c r="BH67" s="266">
        <f t="shared" ca="1" si="99"/>
        <v>0</v>
      </c>
      <c r="BI67" s="266">
        <f t="shared" ca="1" si="99"/>
        <v>0</v>
      </c>
      <c r="BJ67" s="266">
        <f t="shared" ca="1" si="99"/>
        <v>0</v>
      </c>
      <c r="BK67" s="266">
        <f t="shared" ca="1" si="99"/>
        <v>0</v>
      </c>
      <c r="BL67" s="266">
        <f t="shared" ca="1" si="99"/>
        <v>0</v>
      </c>
      <c r="BM67" s="266">
        <f t="shared" ca="1" si="99"/>
        <v>0</v>
      </c>
      <c r="BN67" s="266">
        <f t="shared" ca="1" si="100"/>
        <v>0</v>
      </c>
      <c r="BO67" s="266">
        <f t="shared" ca="1" si="100"/>
        <v>0</v>
      </c>
      <c r="BP67" s="266">
        <f t="shared" ca="1" si="100"/>
        <v>0</v>
      </c>
      <c r="BQ67" s="266">
        <f t="shared" ca="1" si="100"/>
        <v>0</v>
      </c>
      <c r="BR67" s="266">
        <f t="shared" ca="1" si="100"/>
        <v>0</v>
      </c>
      <c r="BS67" s="266">
        <f t="shared" ca="1" si="100"/>
        <v>0</v>
      </c>
      <c r="BT67" s="266">
        <f t="shared" ca="1" si="100"/>
        <v>0</v>
      </c>
      <c r="BU67" s="266">
        <f t="shared" ca="1" si="100"/>
        <v>0</v>
      </c>
      <c r="BV67" s="266">
        <f t="shared" ca="1" si="100"/>
        <v>0</v>
      </c>
      <c r="BW67" s="266">
        <f t="shared" ca="1" si="100"/>
        <v>0</v>
      </c>
      <c r="BX67" s="266">
        <f t="shared" ca="1" si="100"/>
        <v>0</v>
      </c>
      <c r="BY67" s="266">
        <f t="shared" ca="1" si="100"/>
        <v>0</v>
      </c>
      <c r="BZ67" s="266">
        <f t="shared" ca="1" si="100"/>
        <v>0</v>
      </c>
      <c r="CA67" s="266">
        <f t="shared" ca="1" si="100"/>
        <v>0</v>
      </c>
      <c r="CF67" s="264">
        <f t="shared" ca="1" si="80"/>
        <v>0</v>
      </c>
      <c r="CG67" s="264">
        <f t="shared" ca="1" si="81"/>
        <v>0</v>
      </c>
      <c r="CH67" s="265">
        <f t="shared" si="82"/>
        <v>0</v>
      </c>
      <c r="CI67" s="265">
        <f t="shared" ca="1" si="83"/>
        <v>0</v>
      </c>
      <c r="CJ67" s="265">
        <f t="shared" ca="1" si="84"/>
        <v>0</v>
      </c>
      <c r="CK67" s="268"/>
      <c r="CL67" s="266">
        <f t="shared" ca="1" si="101"/>
        <v>0</v>
      </c>
      <c r="CM67" s="266">
        <f t="shared" ca="1" si="101"/>
        <v>0</v>
      </c>
      <c r="CN67" s="266">
        <f t="shared" ca="1" si="101"/>
        <v>0</v>
      </c>
      <c r="CO67" s="266">
        <f t="shared" ca="1" si="101"/>
        <v>0</v>
      </c>
      <c r="CP67" s="266">
        <f t="shared" ca="1" si="101"/>
        <v>0</v>
      </c>
      <c r="CQ67" s="266">
        <f t="shared" ca="1" si="101"/>
        <v>0</v>
      </c>
      <c r="CR67" s="266">
        <f t="shared" ca="1" si="101"/>
        <v>0</v>
      </c>
      <c r="CS67" s="266">
        <f t="shared" ca="1" si="101"/>
        <v>0</v>
      </c>
      <c r="CT67" s="266">
        <f t="shared" ca="1" si="101"/>
        <v>0</v>
      </c>
      <c r="CU67" s="266">
        <f t="shared" ca="1" si="101"/>
        <v>0</v>
      </c>
      <c r="CV67" s="266">
        <f t="shared" ca="1" si="102"/>
        <v>0</v>
      </c>
      <c r="CW67" s="266">
        <f t="shared" ca="1" si="102"/>
        <v>0</v>
      </c>
      <c r="CX67" s="266">
        <f t="shared" ca="1" si="102"/>
        <v>0</v>
      </c>
      <c r="CY67" s="266">
        <f t="shared" ca="1" si="102"/>
        <v>0</v>
      </c>
      <c r="CZ67" s="266">
        <f t="shared" ca="1" si="102"/>
        <v>0</v>
      </c>
      <c r="DA67" s="266">
        <f t="shared" ca="1" si="102"/>
        <v>0</v>
      </c>
      <c r="DB67" s="266">
        <f t="shared" ca="1" si="102"/>
        <v>0</v>
      </c>
      <c r="DC67" s="266">
        <f t="shared" ca="1" si="102"/>
        <v>0</v>
      </c>
      <c r="DD67" s="266">
        <f t="shared" ca="1" si="102"/>
        <v>0</v>
      </c>
      <c r="DE67" s="266">
        <f t="shared" ca="1" si="102"/>
        <v>0</v>
      </c>
      <c r="DF67" s="266">
        <f t="shared" ca="1" si="103"/>
        <v>0</v>
      </c>
      <c r="DG67" s="266">
        <f t="shared" ca="1" si="103"/>
        <v>0</v>
      </c>
      <c r="DH67" s="266">
        <f t="shared" ca="1" si="103"/>
        <v>0</v>
      </c>
      <c r="DI67" s="266">
        <f t="shared" ca="1" si="103"/>
        <v>0</v>
      </c>
      <c r="DJ67" s="266">
        <f t="shared" ca="1" si="103"/>
        <v>0</v>
      </c>
      <c r="DK67" s="266">
        <f t="shared" ca="1" si="103"/>
        <v>0</v>
      </c>
      <c r="DL67" s="266">
        <f t="shared" ca="1" si="103"/>
        <v>0</v>
      </c>
      <c r="DM67" s="266">
        <f t="shared" ca="1" si="103"/>
        <v>0</v>
      </c>
      <c r="DN67" s="266">
        <f t="shared" ca="1" si="103"/>
        <v>0</v>
      </c>
      <c r="DO67" s="266">
        <f t="shared" ca="1" si="103"/>
        <v>0</v>
      </c>
      <c r="DP67" s="266">
        <f t="shared" ca="1" si="104"/>
        <v>0</v>
      </c>
      <c r="DQ67" s="266">
        <f t="shared" ca="1" si="104"/>
        <v>0</v>
      </c>
      <c r="DR67" s="266">
        <f t="shared" ca="1" si="104"/>
        <v>0</v>
      </c>
      <c r="DS67" s="266">
        <f t="shared" ca="1" si="104"/>
        <v>0</v>
      </c>
      <c r="DT67" s="266">
        <f t="shared" ca="1" si="104"/>
        <v>0</v>
      </c>
      <c r="DU67" s="266">
        <f t="shared" ca="1" si="104"/>
        <v>0</v>
      </c>
      <c r="DV67" s="266">
        <f t="shared" ca="1" si="104"/>
        <v>0</v>
      </c>
      <c r="DW67" s="266">
        <f t="shared" ca="1" si="104"/>
        <v>0</v>
      </c>
      <c r="DX67" s="266">
        <f t="shared" ca="1" si="104"/>
        <v>0</v>
      </c>
      <c r="DY67" s="266">
        <f t="shared" ca="1" si="104"/>
        <v>0</v>
      </c>
      <c r="DZ67" s="266">
        <f t="shared" ca="1" si="105"/>
        <v>0</v>
      </c>
      <c r="EA67" s="266">
        <f t="shared" ca="1" si="105"/>
        <v>0</v>
      </c>
      <c r="EB67" s="266">
        <f t="shared" ca="1" si="105"/>
        <v>0</v>
      </c>
      <c r="EC67" s="266">
        <f t="shared" ca="1" si="105"/>
        <v>0</v>
      </c>
      <c r="ED67" s="266">
        <f t="shared" ca="1" si="105"/>
        <v>0</v>
      </c>
      <c r="EE67" s="266">
        <f t="shared" ca="1" si="105"/>
        <v>0</v>
      </c>
      <c r="EF67" s="266">
        <f t="shared" ca="1" si="105"/>
        <v>0</v>
      </c>
      <c r="EG67" s="266">
        <f t="shared" ca="1" si="105"/>
        <v>0</v>
      </c>
      <c r="EH67" s="266">
        <f t="shared" ca="1" si="105"/>
        <v>0</v>
      </c>
      <c r="EI67" s="266">
        <f t="shared" ca="1" si="105"/>
        <v>0</v>
      </c>
      <c r="EJ67" s="266">
        <f t="shared" ca="1" si="105"/>
        <v>0</v>
      </c>
      <c r="EK67" s="266">
        <f t="shared" ca="1" si="105"/>
        <v>0</v>
      </c>
      <c r="EL67" s="266">
        <f t="shared" ca="1" si="105"/>
        <v>0</v>
      </c>
      <c r="EM67" s="266">
        <f t="shared" ca="1" si="105"/>
        <v>0</v>
      </c>
      <c r="EO67" s="484">
        <f t="shared" si="42"/>
        <v>1</v>
      </c>
      <c r="EP67" s="64">
        <f t="shared" si="85"/>
        <v>1</v>
      </c>
    </row>
    <row r="68" spans="1:146">
      <c r="A68" s="65">
        <v>61</v>
      </c>
      <c r="B68" s="354"/>
      <c r="C68" s="336"/>
      <c r="D68" s="337"/>
      <c r="E68" s="337"/>
      <c r="F68" s="338"/>
      <c r="G68" s="339" t="s">
        <v>320</v>
      </c>
      <c r="H68" s="336"/>
      <c r="I68" s="346"/>
      <c r="J68" s="346"/>
      <c r="K68" s="345"/>
      <c r="L68" s="508"/>
      <c r="M68" s="393">
        <f t="shared" si="73"/>
        <v>0</v>
      </c>
      <c r="N68" s="453" t="str">
        <f t="shared" si="39"/>
        <v/>
      </c>
      <c r="O68" s="439"/>
      <c r="P68" s="439"/>
      <c r="Q68" s="439"/>
      <c r="R68" s="439"/>
      <c r="S68" s="446"/>
      <c r="T68" s="264">
        <f t="shared" ca="1" si="74"/>
        <v>0</v>
      </c>
      <c r="U68" s="264">
        <f t="shared" ca="1" si="75"/>
        <v>0</v>
      </c>
      <c r="V68" s="265">
        <f t="shared" si="76"/>
        <v>0</v>
      </c>
      <c r="W68" s="265">
        <f t="shared" ca="1" si="77"/>
        <v>0</v>
      </c>
      <c r="X68" s="265">
        <f t="shared" ca="1" si="78"/>
        <v>0</v>
      </c>
      <c r="Y68" s="268">
        <f t="shared" si="79"/>
        <v>1900</v>
      </c>
      <c r="Z68" s="266">
        <f t="shared" ref="Z68:AI77" ca="1" si="106">IF(OR(Z$6&lt;YEAR($T68),Z$6&gt;YEAR($U68)),0,IF(AND(Z$6&gt;YEAR($T68),Z$6&lt;YEAR($U68)),$V68,IF(Z$6=YEAR($T68),$W68,IF(Z$6=YEAR($U68),IF($X68=0,$V68,$X68)))))</f>
        <v>0</v>
      </c>
      <c r="AA68" s="266">
        <f t="shared" ca="1" si="106"/>
        <v>0</v>
      </c>
      <c r="AB68" s="266">
        <f t="shared" ca="1" si="106"/>
        <v>0</v>
      </c>
      <c r="AC68" s="266">
        <f t="shared" ca="1" si="106"/>
        <v>0</v>
      </c>
      <c r="AD68" s="266">
        <f t="shared" ca="1" si="106"/>
        <v>0</v>
      </c>
      <c r="AE68" s="266">
        <f t="shared" ca="1" si="106"/>
        <v>0</v>
      </c>
      <c r="AF68" s="266">
        <f t="shared" ca="1" si="106"/>
        <v>0</v>
      </c>
      <c r="AG68" s="266">
        <f t="shared" ca="1" si="106"/>
        <v>0</v>
      </c>
      <c r="AH68" s="266">
        <f t="shared" ca="1" si="106"/>
        <v>0</v>
      </c>
      <c r="AI68" s="266">
        <f t="shared" ca="1" si="106"/>
        <v>0</v>
      </c>
      <c r="AJ68" s="266">
        <f t="shared" ref="AJ68:AS77" ca="1" si="107">IF(OR(AJ$6&lt;YEAR($T68),AJ$6&gt;YEAR($U68)),0,IF(AND(AJ$6&gt;YEAR($T68),AJ$6&lt;YEAR($U68)),$V68,IF(AJ$6=YEAR($T68),$W68,IF(AJ$6=YEAR($U68),IF($X68=0,$V68,$X68)))))</f>
        <v>0</v>
      </c>
      <c r="AK68" s="266">
        <f t="shared" ca="1" si="107"/>
        <v>0</v>
      </c>
      <c r="AL68" s="266">
        <f t="shared" ca="1" si="107"/>
        <v>0</v>
      </c>
      <c r="AM68" s="266">
        <f t="shared" ca="1" si="107"/>
        <v>0</v>
      </c>
      <c r="AN68" s="266">
        <f t="shared" ca="1" si="107"/>
        <v>0</v>
      </c>
      <c r="AO68" s="266">
        <f t="shared" ca="1" si="107"/>
        <v>0</v>
      </c>
      <c r="AP68" s="266">
        <f t="shared" ca="1" si="107"/>
        <v>0</v>
      </c>
      <c r="AQ68" s="266">
        <f t="shared" ca="1" si="107"/>
        <v>0</v>
      </c>
      <c r="AR68" s="266">
        <f t="shared" ca="1" si="107"/>
        <v>0</v>
      </c>
      <c r="AS68" s="266">
        <f t="shared" ca="1" si="107"/>
        <v>0</v>
      </c>
      <c r="AT68" s="266">
        <f t="shared" ref="AT68:BC77" ca="1" si="108">IF(OR(AT$6&lt;YEAR($T68),AT$6&gt;YEAR($U68)),0,IF(AND(AT$6&gt;YEAR($T68),AT$6&lt;YEAR($U68)),$V68,IF(AT$6=YEAR($T68),$W68,IF(AT$6=YEAR($U68),IF($X68=0,$V68,$X68)))))</f>
        <v>0</v>
      </c>
      <c r="AU68" s="266">
        <f t="shared" ca="1" si="108"/>
        <v>0</v>
      </c>
      <c r="AV68" s="266">
        <f t="shared" ca="1" si="108"/>
        <v>0</v>
      </c>
      <c r="AW68" s="266">
        <f t="shared" ca="1" si="108"/>
        <v>0</v>
      </c>
      <c r="AX68" s="266">
        <f t="shared" ca="1" si="108"/>
        <v>0</v>
      </c>
      <c r="AY68" s="266">
        <f t="shared" ca="1" si="108"/>
        <v>0</v>
      </c>
      <c r="AZ68" s="266">
        <f t="shared" ca="1" si="108"/>
        <v>0</v>
      </c>
      <c r="BA68" s="266">
        <f t="shared" ca="1" si="108"/>
        <v>0</v>
      </c>
      <c r="BB68" s="266">
        <f t="shared" ca="1" si="108"/>
        <v>0</v>
      </c>
      <c r="BC68" s="266">
        <f t="shared" ca="1" si="108"/>
        <v>0</v>
      </c>
      <c r="BD68" s="266">
        <f t="shared" ref="BD68:BM77" ca="1" si="109">IF(OR(BD$6&lt;YEAR($T68),BD$6&gt;YEAR($U68)),0,IF(AND(BD$6&gt;YEAR($T68),BD$6&lt;YEAR($U68)),$V68,IF(BD$6=YEAR($T68),$W68,IF(BD$6=YEAR($U68),IF($X68=0,$V68,$X68)))))</f>
        <v>0</v>
      </c>
      <c r="BE68" s="266">
        <f t="shared" ca="1" si="109"/>
        <v>0</v>
      </c>
      <c r="BF68" s="266">
        <f t="shared" ca="1" si="109"/>
        <v>0</v>
      </c>
      <c r="BG68" s="266">
        <f t="shared" ca="1" si="109"/>
        <v>0</v>
      </c>
      <c r="BH68" s="266">
        <f t="shared" ca="1" si="109"/>
        <v>0</v>
      </c>
      <c r="BI68" s="266">
        <f t="shared" ca="1" si="109"/>
        <v>0</v>
      </c>
      <c r="BJ68" s="266">
        <f t="shared" ca="1" si="109"/>
        <v>0</v>
      </c>
      <c r="BK68" s="266">
        <f t="shared" ca="1" si="109"/>
        <v>0</v>
      </c>
      <c r="BL68" s="266">
        <f t="shared" ca="1" si="109"/>
        <v>0</v>
      </c>
      <c r="BM68" s="266">
        <f t="shared" ca="1" si="109"/>
        <v>0</v>
      </c>
      <c r="BN68" s="266">
        <f t="shared" ref="BN68:CA77" ca="1" si="110">IF(OR(BN$6&lt;YEAR($T68),BN$6&gt;YEAR($U68)),0,IF(AND(BN$6&gt;YEAR($T68),BN$6&lt;YEAR($U68)),$V68,IF(BN$6=YEAR($T68),$W68,IF(BN$6=YEAR($U68),IF($X68=0,$V68,$X68)))))</f>
        <v>0</v>
      </c>
      <c r="BO68" s="266">
        <f t="shared" ca="1" si="110"/>
        <v>0</v>
      </c>
      <c r="BP68" s="266">
        <f t="shared" ca="1" si="110"/>
        <v>0</v>
      </c>
      <c r="BQ68" s="266">
        <f t="shared" ca="1" si="110"/>
        <v>0</v>
      </c>
      <c r="BR68" s="266">
        <f t="shared" ca="1" si="110"/>
        <v>0</v>
      </c>
      <c r="BS68" s="266">
        <f t="shared" ca="1" si="110"/>
        <v>0</v>
      </c>
      <c r="BT68" s="266">
        <f t="shared" ca="1" si="110"/>
        <v>0</v>
      </c>
      <c r="BU68" s="266">
        <f t="shared" ca="1" si="110"/>
        <v>0</v>
      </c>
      <c r="BV68" s="266">
        <f t="shared" ca="1" si="110"/>
        <v>0</v>
      </c>
      <c r="BW68" s="266">
        <f t="shared" ca="1" si="110"/>
        <v>0</v>
      </c>
      <c r="BX68" s="266">
        <f t="shared" ca="1" si="110"/>
        <v>0</v>
      </c>
      <c r="BY68" s="266">
        <f t="shared" ca="1" si="110"/>
        <v>0</v>
      </c>
      <c r="BZ68" s="266">
        <f t="shared" ca="1" si="110"/>
        <v>0</v>
      </c>
      <c r="CA68" s="266">
        <f t="shared" ca="1" si="110"/>
        <v>0</v>
      </c>
      <c r="CF68" s="264">
        <f t="shared" ca="1" si="80"/>
        <v>0</v>
      </c>
      <c r="CG68" s="264">
        <f t="shared" ca="1" si="81"/>
        <v>0</v>
      </c>
      <c r="CH68" s="265">
        <f t="shared" si="82"/>
        <v>0</v>
      </c>
      <c r="CI68" s="265">
        <f t="shared" ca="1" si="83"/>
        <v>0</v>
      </c>
      <c r="CJ68" s="265">
        <f t="shared" ca="1" si="84"/>
        <v>0</v>
      </c>
      <c r="CK68" s="268"/>
      <c r="CL68" s="266">
        <f t="shared" ref="CL68:CU77" ca="1" si="111">IF(OR(CL$6&lt;YEAR($T68),CL$6&gt;YEAR($U68)),0,IF(AND(CL$6&gt;YEAR($T68),CL$6&lt;YEAR($U68)),$CH68,IF(CL$6=YEAR($T68),$CI68,IF(CL$6=YEAR($U68),IF($CJ68=0,$CH68,$CJ68)))))</f>
        <v>0</v>
      </c>
      <c r="CM68" s="266">
        <f t="shared" ca="1" si="111"/>
        <v>0</v>
      </c>
      <c r="CN68" s="266">
        <f t="shared" ca="1" si="111"/>
        <v>0</v>
      </c>
      <c r="CO68" s="266">
        <f t="shared" ca="1" si="111"/>
        <v>0</v>
      </c>
      <c r="CP68" s="266">
        <f t="shared" ca="1" si="111"/>
        <v>0</v>
      </c>
      <c r="CQ68" s="266">
        <f t="shared" ca="1" si="111"/>
        <v>0</v>
      </c>
      <c r="CR68" s="266">
        <f t="shared" ca="1" si="111"/>
        <v>0</v>
      </c>
      <c r="CS68" s="266">
        <f t="shared" ca="1" si="111"/>
        <v>0</v>
      </c>
      <c r="CT68" s="266">
        <f t="shared" ca="1" si="111"/>
        <v>0</v>
      </c>
      <c r="CU68" s="266">
        <f t="shared" ca="1" si="111"/>
        <v>0</v>
      </c>
      <c r="CV68" s="266">
        <f t="shared" ref="CV68:DE77" ca="1" si="112">IF(OR(CV$6&lt;YEAR($T68),CV$6&gt;YEAR($U68)),0,IF(AND(CV$6&gt;YEAR($T68),CV$6&lt;YEAR($U68)),$CH68,IF(CV$6=YEAR($T68),$CI68,IF(CV$6=YEAR($U68),IF($CJ68=0,$CH68,$CJ68)))))</f>
        <v>0</v>
      </c>
      <c r="CW68" s="266">
        <f t="shared" ca="1" si="112"/>
        <v>0</v>
      </c>
      <c r="CX68" s="266">
        <f t="shared" ca="1" si="112"/>
        <v>0</v>
      </c>
      <c r="CY68" s="266">
        <f t="shared" ca="1" si="112"/>
        <v>0</v>
      </c>
      <c r="CZ68" s="266">
        <f t="shared" ca="1" si="112"/>
        <v>0</v>
      </c>
      <c r="DA68" s="266">
        <f t="shared" ca="1" si="112"/>
        <v>0</v>
      </c>
      <c r="DB68" s="266">
        <f t="shared" ca="1" si="112"/>
        <v>0</v>
      </c>
      <c r="DC68" s="266">
        <f t="shared" ca="1" si="112"/>
        <v>0</v>
      </c>
      <c r="DD68" s="266">
        <f t="shared" ca="1" si="112"/>
        <v>0</v>
      </c>
      <c r="DE68" s="266">
        <f t="shared" ca="1" si="112"/>
        <v>0</v>
      </c>
      <c r="DF68" s="266">
        <f t="shared" ref="DF68:DO77" ca="1" si="113">IF(OR(DF$6&lt;YEAR($T68),DF$6&gt;YEAR($U68)),0,IF(AND(DF$6&gt;YEAR($T68),DF$6&lt;YEAR($U68)),$CH68,IF(DF$6=YEAR($T68),$CI68,IF(DF$6=YEAR($U68),IF($CJ68=0,$CH68,$CJ68)))))</f>
        <v>0</v>
      </c>
      <c r="DG68" s="266">
        <f t="shared" ca="1" si="113"/>
        <v>0</v>
      </c>
      <c r="DH68" s="266">
        <f t="shared" ca="1" si="113"/>
        <v>0</v>
      </c>
      <c r="DI68" s="266">
        <f t="shared" ca="1" si="113"/>
        <v>0</v>
      </c>
      <c r="DJ68" s="266">
        <f t="shared" ca="1" si="113"/>
        <v>0</v>
      </c>
      <c r="DK68" s="266">
        <f t="shared" ca="1" si="113"/>
        <v>0</v>
      </c>
      <c r="DL68" s="266">
        <f t="shared" ca="1" si="113"/>
        <v>0</v>
      </c>
      <c r="DM68" s="266">
        <f t="shared" ca="1" si="113"/>
        <v>0</v>
      </c>
      <c r="DN68" s="266">
        <f t="shared" ca="1" si="113"/>
        <v>0</v>
      </c>
      <c r="DO68" s="266">
        <f t="shared" ca="1" si="113"/>
        <v>0</v>
      </c>
      <c r="DP68" s="266">
        <f t="shared" ref="DP68:DY77" ca="1" si="114">IF(OR(DP$6&lt;YEAR($T68),DP$6&gt;YEAR($U68)),0,IF(AND(DP$6&gt;YEAR($T68),DP$6&lt;YEAR($U68)),$CH68,IF(DP$6=YEAR($T68),$CI68,IF(DP$6=YEAR($U68),IF($CJ68=0,$CH68,$CJ68)))))</f>
        <v>0</v>
      </c>
      <c r="DQ68" s="266">
        <f t="shared" ca="1" si="114"/>
        <v>0</v>
      </c>
      <c r="DR68" s="266">
        <f t="shared" ca="1" si="114"/>
        <v>0</v>
      </c>
      <c r="DS68" s="266">
        <f t="shared" ca="1" si="114"/>
        <v>0</v>
      </c>
      <c r="DT68" s="266">
        <f t="shared" ca="1" si="114"/>
        <v>0</v>
      </c>
      <c r="DU68" s="266">
        <f t="shared" ca="1" si="114"/>
        <v>0</v>
      </c>
      <c r="DV68" s="266">
        <f t="shared" ca="1" si="114"/>
        <v>0</v>
      </c>
      <c r="DW68" s="266">
        <f t="shared" ca="1" si="114"/>
        <v>0</v>
      </c>
      <c r="DX68" s="266">
        <f t="shared" ca="1" si="114"/>
        <v>0</v>
      </c>
      <c r="DY68" s="266">
        <f t="shared" ca="1" si="114"/>
        <v>0</v>
      </c>
      <c r="DZ68" s="266">
        <f t="shared" ref="DZ68:EM77" ca="1" si="115">IF(OR(DZ$6&lt;YEAR($T68),DZ$6&gt;YEAR($U68)),0,IF(AND(DZ$6&gt;YEAR($T68),DZ$6&lt;YEAR($U68)),$CH68,IF(DZ$6=YEAR($T68),$CI68,IF(DZ$6=YEAR($U68),IF($CJ68=0,$CH68,$CJ68)))))</f>
        <v>0</v>
      </c>
      <c r="EA68" s="266">
        <f t="shared" ca="1" si="115"/>
        <v>0</v>
      </c>
      <c r="EB68" s="266">
        <f t="shared" ca="1" si="115"/>
        <v>0</v>
      </c>
      <c r="EC68" s="266">
        <f t="shared" ca="1" si="115"/>
        <v>0</v>
      </c>
      <c r="ED68" s="266">
        <f t="shared" ca="1" si="115"/>
        <v>0</v>
      </c>
      <c r="EE68" s="266">
        <f t="shared" ca="1" si="115"/>
        <v>0</v>
      </c>
      <c r="EF68" s="266">
        <f t="shared" ca="1" si="115"/>
        <v>0</v>
      </c>
      <c r="EG68" s="266">
        <f t="shared" ca="1" si="115"/>
        <v>0</v>
      </c>
      <c r="EH68" s="266">
        <f t="shared" ca="1" si="115"/>
        <v>0</v>
      </c>
      <c r="EI68" s="266">
        <f t="shared" ca="1" si="115"/>
        <v>0</v>
      </c>
      <c r="EJ68" s="266">
        <f t="shared" ca="1" si="115"/>
        <v>0</v>
      </c>
      <c r="EK68" s="266">
        <f t="shared" ca="1" si="115"/>
        <v>0</v>
      </c>
      <c r="EL68" s="266">
        <f t="shared" ca="1" si="115"/>
        <v>0</v>
      </c>
      <c r="EM68" s="266">
        <f t="shared" ca="1" si="115"/>
        <v>0</v>
      </c>
      <c r="EO68" s="484">
        <f t="shared" si="42"/>
        <v>1</v>
      </c>
      <c r="EP68" s="64">
        <f t="shared" si="85"/>
        <v>1</v>
      </c>
    </row>
    <row r="69" spans="1:146">
      <c r="A69" s="65">
        <v>62</v>
      </c>
      <c r="B69" s="354"/>
      <c r="C69" s="336"/>
      <c r="D69" s="337"/>
      <c r="E69" s="337"/>
      <c r="F69" s="338"/>
      <c r="G69" s="339" t="s">
        <v>320</v>
      </c>
      <c r="H69" s="336"/>
      <c r="I69" s="346"/>
      <c r="J69" s="346"/>
      <c r="K69" s="345"/>
      <c r="L69" s="508"/>
      <c r="M69" s="393">
        <f t="shared" si="73"/>
        <v>0</v>
      </c>
      <c r="N69" s="453" t="str">
        <f t="shared" si="39"/>
        <v/>
      </c>
      <c r="O69" s="439"/>
      <c r="P69" s="439"/>
      <c r="Q69" s="439"/>
      <c r="R69" s="439"/>
      <c r="S69" s="446"/>
      <c r="T69" s="264">
        <f t="shared" ca="1" si="74"/>
        <v>0</v>
      </c>
      <c r="U69" s="264">
        <f t="shared" ca="1" si="75"/>
        <v>0</v>
      </c>
      <c r="V69" s="265">
        <f t="shared" si="76"/>
        <v>0</v>
      </c>
      <c r="W69" s="265">
        <f t="shared" ca="1" si="77"/>
        <v>0</v>
      </c>
      <c r="X69" s="265">
        <f t="shared" ca="1" si="78"/>
        <v>0</v>
      </c>
      <c r="Y69" s="268">
        <f t="shared" si="79"/>
        <v>1900</v>
      </c>
      <c r="Z69" s="266">
        <f t="shared" ca="1" si="106"/>
        <v>0</v>
      </c>
      <c r="AA69" s="266">
        <f t="shared" ca="1" si="106"/>
        <v>0</v>
      </c>
      <c r="AB69" s="266">
        <f t="shared" ca="1" si="106"/>
        <v>0</v>
      </c>
      <c r="AC69" s="266">
        <f t="shared" ca="1" si="106"/>
        <v>0</v>
      </c>
      <c r="AD69" s="266">
        <f t="shared" ca="1" si="106"/>
        <v>0</v>
      </c>
      <c r="AE69" s="266">
        <f t="shared" ca="1" si="106"/>
        <v>0</v>
      </c>
      <c r="AF69" s="266">
        <f t="shared" ca="1" si="106"/>
        <v>0</v>
      </c>
      <c r="AG69" s="266">
        <f t="shared" ca="1" si="106"/>
        <v>0</v>
      </c>
      <c r="AH69" s="266">
        <f t="shared" ca="1" si="106"/>
        <v>0</v>
      </c>
      <c r="AI69" s="266">
        <f t="shared" ca="1" si="106"/>
        <v>0</v>
      </c>
      <c r="AJ69" s="266">
        <f t="shared" ca="1" si="107"/>
        <v>0</v>
      </c>
      <c r="AK69" s="266">
        <f t="shared" ca="1" si="107"/>
        <v>0</v>
      </c>
      <c r="AL69" s="266">
        <f t="shared" ca="1" si="107"/>
        <v>0</v>
      </c>
      <c r="AM69" s="266">
        <f t="shared" ca="1" si="107"/>
        <v>0</v>
      </c>
      <c r="AN69" s="266">
        <f t="shared" ca="1" si="107"/>
        <v>0</v>
      </c>
      <c r="AO69" s="266">
        <f t="shared" ca="1" si="107"/>
        <v>0</v>
      </c>
      <c r="AP69" s="266">
        <f t="shared" ca="1" si="107"/>
        <v>0</v>
      </c>
      <c r="AQ69" s="266">
        <f t="shared" ca="1" si="107"/>
        <v>0</v>
      </c>
      <c r="AR69" s="266">
        <f t="shared" ca="1" si="107"/>
        <v>0</v>
      </c>
      <c r="AS69" s="266">
        <f t="shared" ca="1" si="107"/>
        <v>0</v>
      </c>
      <c r="AT69" s="266">
        <f t="shared" ca="1" si="108"/>
        <v>0</v>
      </c>
      <c r="AU69" s="266">
        <f t="shared" ca="1" si="108"/>
        <v>0</v>
      </c>
      <c r="AV69" s="266">
        <f t="shared" ca="1" si="108"/>
        <v>0</v>
      </c>
      <c r="AW69" s="266">
        <f t="shared" ca="1" si="108"/>
        <v>0</v>
      </c>
      <c r="AX69" s="266">
        <f t="shared" ca="1" si="108"/>
        <v>0</v>
      </c>
      <c r="AY69" s="266">
        <f t="shared" ca="1" si="108"/>
        <v>0</v>
      </c>
      <c r="AZ69" s="266">
        <f t="shared" ca="1" si="108"/>
        <v>0</v>
      </c>
      <c r="BA69" s="266">
        <f t="shared" ca="1" si="108"/>
        <v>0</v>
      </c>
      <c r="BB69" s="266">
        <f t="shared" ca="1" si="108"/>
        <v>0</v>
      </c>
      <c r="BC69" s="266">
        <f t="shared" ca="1" si="108"/>
        <v>0</v>
      </c>
      <c r="BD69" s="266">
        <f t="shared" ca="1" si="109"/>
        <v>0</v>
      </c>
      <c r="BE69" s="266">
        <f t="shared" ca="1" si="109"/>
        <v>0</v>
      </c>
      <c r="BF69" s="266">
        <f t="shared" ca="1" si="109"/>
        <v>0</v>
      </c>
      <c r="BG69" s="266">
        <f t="shared" ca="1" si="109"/>
        <v>0</v>
      </c>
      <c r="BH69" s="266">
        <f t="shared" ca="1" si="109"/>
        <v>0</v>
      </c>
      <c r="BI69" s="266">
        <f t="shared" ca="1" si="109"/>
        <v>0</v>
      </c>
      <c r="BJ69" s="266">
        <f t="shared" ca="1" si="109"/>
        <v>0</v>
      </c>
      <c r="BK69" s="266">
        <f t="shared" ca="1" si="109"/>
        <v>0</v>
      </c>
      <c r="BL69" s="266">
        <f t="shared" ca="1" si="109"/>
        <v>0</v>
      </c>
      <c r="BM69" s="266">
        <f t="shared" ca="1" si="109"/>
        <v>0</v>
      </c>
      <c r="BN69" s="266">
        <f t="shared" ca="1" si="110"/>
        <v>0</v>
      </c>
      <c r="BO69" s="266">
        <f t="shared" ca="1" si="110"/>
        <v>0</v>
      </c>
      <c r="BP69" s="266">
        <f t="shared" ca="1" si="110"/>
        <v>0</v>
      </c>
      <c r="BQ69" s="266">
        <f t="shared" ca="1" si="110"/>
        <v>0</v>
      </c>
      <c r="BR69" s="266">
        <f t="shared" ca="1" si="110"/>
        <v>0</v>
      </c>
      <c r="BS69" s="266">
        <f t="shared" ca="1" si="110"/>
        <v>0</v>
      </c>
      <c r="BT69" s="266">
        <f t="shared" ca="1" si="110"/>
        <v>0</v>
      </c>
      <c r="BU69" s="266">
        <f t="shared" ca="1" si="110"/>
        <v>0</v>
      </c>
      <c r="BV69" s="266">
        <f t="shared" ca="1" si="110"/>
        <v>0</v>
      </c>
      <c r="BW69" s="266">
        <f t="shared" ca="1" si="110"/>
        <v>0</v>
      </c>
      <c r="BX69" s="266">
        <f t="shared" ca="1" si="110"/>
        <v>0</v>
      </c>
      <c r="BY69" s="266">
        <f t="shared" ca="1" si="110"/>
        <v>0</v>
      </c>
      <c r="BZ69" s="266">
        <f t="shared" ca="1" si="110"/>
        <v>0</v>
      </c>
      <c r="CA69" s="266">
        <f t="shared" ca="1" si="110"/>
        <v>0</v>
      </c>
      <c r="CF69" s="264">
        <f t="shared" ca="1" si="80"/>
        <v>0</v>
      </c>
      <c r="CG69" s="264">
        <f t="shared" ca="1" si="81"/>
        <v>0</v>
      </c>
      <c r="CH69" s="265">
        <f t="shared" si="82"/>
        <v>0</v>
      </c>
      <c r="CI69" s="265">
        <f t="shared" ca="1" si="83"/>
        <v>0</v>
      </c>
      <c r="CJ69" s="265">
        <f t="shared" ca="1" si="84"/>
        <v>0</v>
      </c>
      <c r="CK69" s="268"/>
      <c r="CL69" s="266">
        <f t="shared" ca="1" si="111"/>
        <v>0</v>
      </c>
      <c r="CM69" s="266">
        <f t="shared" ca="1" si="111"/>
        <v>0</v>
      </c>
      <c r="CN69" s="266">
        <f t="shared" ca="1" si="111"/>
        <v>0</v>
      </c>
      <c r="CO69" s="266">
        <f t="shared" ca="1" si="111"/>
        <v>0</v>
      </c>
      <c r="CP69" s="266">
        <f t="shared" ca="1" si="111"/>
        <v>0</v>
      </c>
      <c r="CQ69" s="266">
        <f t="shared" ca="1" si="111"/>
        <v>0</v>
      </c>
      <c r="CR69" s="266">
        <f t="shared" ca="1" si="111"/>
        <v>0</v>
      </c>
      <c r="CS69" s="266">
        <f t="shared" ca="1" si="111"/>
        <v>0</v>
      </c>
      <c r="CT69" s="266">
        <f t="shared" ca="1" si="111"/>
        <v>0</v>
      </c>
      <c r="CU69" s="266">
        <f t="shared" ca="1" si="111"/>
        <v>0</v>
      </c>
      <c r="CV69" s="266">
        <f t="shared" ca="1" si="112"/>
        <v>0</v>
      </c>
      <c r="CW69" s="266">
        <f t="shared" ca="1" si="112"/>
        <v>0</v>
      </c>
      <c r="CX69" s="266">
        <f t="shared" ca="1" si="112"/>
        <v>0</v>
      </c>
      <c r="CY69" s="266">
        <f t="shared" ca="1" si="112"/>
        <v>0</v>
      </c>
      <c r="CZ69" s="266">
        <f t="shared" ca="1" si="112"/>
        <v>0</v>
      </c>
      <c r="DA69" s="266">
        <f t="shared" ca="1" si="112"/>
        <v>0</v>
      </c>
      <c r="DB69" s="266">
        <f t="shared" ca="1" si="112"/>
        <v>0</v>
      </c>
      <c r="DC69" s="266">
        <f t="shared" ca="1" si="112"/>
        <v>0</v>
      </c>
      <c r="DD69" s="266">
        <f t="shared" ca="1" si="112"/>
        <v>0</v>
      </c>
      <c r="DE69" s="266">
        <f t="shared" ca="1" si="112"/>
        <v>0</v>
      </c>
      <c r="DF69" s="266">
        <f t="shared" ca="1" si="113"/>
        <v>0</v>
      </c>
      <c r="DG69" s="266">
        <f t="shared" ca="1" si="113"/>
        <v>0</v>
      </c>
      <c r="DH69" s="266">
        <f t="shared" ca="1" si="113"/>
        <v>0</v>
      </c>
      <c r="DI69" s="266">
        <f t="shared" ca="1" si="113"/>
        <v>0</v>
      </c>
      <c r="DJ69" s="266">
        <f t="shared" ca="1" si="113"/>
        <v>0</v>
      </c>
      <c r="DK69" s="266">
        <f t="shared" ca="1" si="113"/>
        <v>0</v>
      </c>
      <c r="DL69" s="266">
        <f t="shared" ca="1" si="113"/>
        <v>0</v>
      </c>
      <c r="DM69" s="266">
        <f t="shared" ca="1" si="113"/>
        <v>0</v>
      </c>
      <c r="DN69" s="266">
        <f t="shared" ca="1" si="113"/>
        <v>0</v>
      </c>
      <c r="DO69" s="266">
        <f t="shared" ca="1" si="113"/>
        <v>0</v>
      </c>
      <c r="DP69" s="266">
        <f t="shared" ca="1" si="114"/>
        <v>0</v>
      </c>
      <c r="DQ69" s="266">
        <f t="shared" ca="1" si="114"/>
        <v>0</v>
      </c>
      <c r="DR69" s="266">
        <f t="shared" ca="1" si="114"/>
        <v>0</v>
      </c>
      <c r="DS69" s="266">
        <f t="shared" ca="1" si="114"/>
        <v>0</v>
      </c>
      <c r="DT69" s="266">
        <f t="shared" ca="1" si="114"/>
        <v>0</v>
      </c>
      <c r="DU69" s="266">
        <f t="shared" ca="1" si="114"/>
        <v>0</v>
      </c>
      <c r="DV69" s="266">
        <f t="shared" ca="1" si="114"/>
        <v>0</v>
      </c>
      <c r="DW69" s="266">
        <f t="shared" ca="1" si="114"/>
        <v>0</v>
      </c>
      <c r="DX69" s="266">
        <f t="shared" ca="1" si="114"/>
        <v>0</v>
      </c>
      <c r="DY69" s="266">
        <f t="shared" ca="1" si="114"/>
        <v>0</v>
      </c>
      <c r="DZ69" s="266">
        <f t="shared" ca="1" si="115"/>
        <v>0</v>
      </c>
      <c r="EA69" s="266">
        <f t="shared" ca="1" si="115"/>
        <v>0</v>
      </c>
      <c r="EB69" s="266">
        <f t="shared" ca="1" si="115"/>
        <v>0</v>
      </c>
      <c r="EC69" s="266">
        <f t="shared" ca="1" si="115"/>
        <v>0</v>
      </c>
      <c r="ED69" s="266">
        <f t="shared" ca="1" si="115"/>
        <v>0</v>
      </c>
      <c r="EE69" s="266">
        <f t="shared" ca="1" si="115"/>
        <v>0</v>
      </c>
      <c r="EF69" s="266">
        <f t="shared" ca="1" si="115"/>
        <v>0</v>
      </c>
      <c r="EG69" s="266">
        <f t="shared" ca="1" si="115"/>
        <v>0</v>
      </c>
      <c r="EH69" s="266">
        <f t="shared" ca="1" si="115"/>
        <v>0</v>
      </c>
      <c r="EI69" s="266">
        <f t="shared" ca="1" si="115"/>
        <v>0</v>
      </c>
      <c r="EJ69" s="266">
        <f t="shared" ca="1" si="115"/>
        <v>0</v>
      </c>
      <c r="EK69" s="266">
        <f t="shared" ca="1" si="115"/>
        <v>0</v>
      </c>
      <c r="EL69" s="266">
        <f t="shared" ca="1" si="115"/>
        <v>0</v>
      </c>
      <c r="EM69" s="266">
        <f t="shared" ca="1" si="115"/>
        <v>0</v>
      </c>
      <c r="EO69" s="484">
        <f t="shared" si="42"/>
        <v>1</v>
      </c>
      <c r="EP69" s="64">
        <f t="shared" si="85"/>
        <v>1</v>
      </c>
    </row>
    <row r="70" spans="1:146">
      <c r="A70" s="65">
        <v>63</v>
      </c>
      <c r="B70" s="354"/>
      <c r="C70" s="336"/>
      <c r="D70" s="337"/>
      <c r="E70" s="337"/>
      <c r="F70" s="338"/>
      <c r="G70" s="339" t="s">
        <v>320</v>
      </c>
      <c r="H70" s="336"/>
      <c r="I70" s="346"/>
      <c r="J70" s="346"/>
      <c r="K70" s="345"/>
      <c r="L70" s="508"/>
      <c r="M70" s="393">
        <f t="shared" si="73"/>
        <v>0</v>
      </c>
      <c r="N70" s="453" t="str">
        <f t="shared" si="39"/>
        <v/>
      </c>
      <c r="O70" s="439"/>
      <c r="P70" s="439"/>
      <c r="Q70" s="439"/>
      <c r="R70" s="439"/>
      <c r="S70" s="446"/>
      <c r="T70" s="264">
        <f t="shared" ca="1" si="74"/>
        <v>0</v>
      </c>
      <c r="U70" s="264">
        <f t="shared" ca="1" si="75"/>
        <v>0</v>
      </c>
      <c r="V70" s="265">
        <f t="shared" si="76"/>
        <v>0</v>
      </c>
      <c r="W70" s="265">
        <f t="shared" ca="1" si="77"/>
        <v>0</v>
      </c>
      <c r="X70" s="265">
        <f t="shared" ca="1" si="78"/>
        <v>0</v>
      </c>
      <c r="Y70" s="268">
        <f t="shared" si="79"/>
        <v>1900</v>
      </c>
      <c r="Z70" s="266">
        <f t="shared" ca="1" si="106"/>
        <v>0</v>
      </c>
      <c r="AA70" s="266">
        <f t="shared" ca="1" si="106"/>
        <v>0</v>
      </c>
      <c r="AB70" s="266">
        <f t="shared" ca="1" si="106"/>
        <v>0</v>
      </c>
      <c r="AC70" s="266">
        <f t="shared" ca="1" si="106"/>
        <v>0</v>
      </c>
      <c r="AD70" s="266">
        <f t="shared" ca="1" si="106"/>
        <v>0</v>
      </c>
      <c r="AE70" s="266">
        <f t="shared" ca="1" si="106"/>
        <v>0</v>
      </c>
      <c r="AF70" s="266">
        <f t="shared" ca="1" si="106"/>
        <v>0</v>
      </c>
      <c r="AG70" s="266">
        <f t="shared" ca="1" si="106"/>
        <v>0</v>
      </c>
      <c r="AH70" s="266">
        <f t="shared" ca="1" si="106"/>
        <v>0</v>
      </c>
      <c r="AI70" s="266">
        <f t="shared" ca="1" si="106"/>
        <v>0</v>
      </c>
      <c r="AJ70" s="266">
        <f t="shared" ca="1" si="107"/>
        <v>0</v>
      </c>
      <c r="AK70" s="266">
        <f t="shared" ca="1" si="107"/>
        <v>0</v>
      </c>
      <c r="AL70" s="266">
        <f t="shared" ca="1" si="107"/>
        <v>0</v>
      </c>
      <c r="AM70" s="266">
        <f t="shared" ca="1" si="107"/>
        <v>0</v>
      </c>
      <c r="AN70" s="266">
        <f t="shared" ca="1" si="107"/>
        <v>0</v>
      </c>
      <c r="AO70" s="266">
        <f t="shared" ca="1" si="107"/>
        <v>0</v>
      </c>
      <c r="AP70" s="266">
        <f t="shared" ca="1" si="107"/>
        <v>0</v>
      </c>
      <c r="AQ70" s="266">
        <f t="shared" ca="1" si="107"/>
        <v>0</v>
      </c>
      <c r="AR70" s="266">
        <f t="shared" ca="1" si="107"/>
        <v>0</v>
      </c>
      <c r="AS70" s="266">
        <f t="shared" ca="1" si="107"/>
        <v>0</v>
      </c>
      <c r="AT70" s="266">
        <f t="shared" ca="1" si="108"/>
        <v>0</v>
      </c>
      <c r="AU70" s="266">
        <f t="shared" ca="1" si="108"/>
        <v>0</v>
      </c>
      <c r="AV70" s="266">
        <f t="shared" ca="1" si="108"/>
        <v>0</v>
      </c>
      <c r="AW70" s="266">
        <f t="shared" ca="1" si="108"/>
        <v>0</v>
      </c>
      <c r="AX70" s="266">
        <f t="shared" ca="1" si="108"/>
        <v>0</v>
      </c>
      <c r="AY70" s="266">
        <f t="shared" ca="1" si="108"/>
        <v>0</v>
      </c>
      <c r="AZ70" s="266">
        <f t="shared" ca="1" si="108"/>
        <v>0</v>
      </c>
      <c r="BA70" s="266">
        <f t="shared" ca="1" si="108"/>
        <v>0</v>
      </c>
      <c r="BB70" s="266">
        <f t="shared" ca="1" si="108"/>
        <v>0</v>
      </c>
      <c r="BC70" s="266">
        <f t="shared" ca="1" si="108"/>
        <v>0</v>
      </c>
      <c r="BD70" s="266">
        <f t="shared" ca="1" si="109"/>
        <v>0</v>
      </c>
      <c r="BE70" s="266">
        <f t="shared" ca="1" si="109"/>
        <v>0</v>
      </c>
      <c r="BF70" s="266">
        <f t="shared" ca="1" si="109"/>
        <v>0</v>
      </c>
      <c r="BG70" s="266">
        <f t="shared" ca="1" si="109"/>
        <v>0</v>
      </c>
      <c r="BH70" s="266">
        <f t="shared" ca="1" si="109"/>
        <v>0</v>
      </c>
      <c r="BI70" s="266">
        <f t="shared" ca="1" si="109"/>
        <v>0</v>
      </c>
      <c r="BJ70" s="266">
        <f t="shared" ca="1" si="109"/>
        <v>0</v>
      </c>
      <c r="BK70" s="266">
        <f t="shared" ca="1" si="109"/>
        <v>0</v>
      </c>
      <c r="BL70" s="266">
        <f t="shared" ca="1" si="109"/>
        <v>0</v>
      </c>
      <c r="BM70" s="266">
        <f t="shared" ca="1" si="109"/>
        <v>0</v>
      </c>
      <c r="BN70" s="266">
        <f t="shared" ca="1" si="110"/>
        <v>0</v>
      </c>
      <c r="BO70" s="266">
        <f t="shared" ca="1" si="110"/>
        <v>0</v>
      </c>
      <c r="BP70" s="266">
        <f t="shared" ca="1" si="110"/>
        <v>0</v>
      </c>
      <c r="BQ70" s="266">
        <f t="shared" ca="1" si="110"/>
        <v>0</v>
      </c>
      <c r="BR70" s="266">
        <f t="shared" ca="1" si="110"/>
        <v>0</v>
      </c>
      <c r="BS70" s="266">
        <f t="shared" ca="1" si="110"/>
        <v>0</v>
      </c>
      <c r="BT70" s="266">
        <f t="shared" ca="1" si="110"/>
        <v>0</v>
      </c>
      <c r="BU70" s="266">
        <f t="shared" ca="1" si="110"/>
        <v>0</v>
      </c>
      <c r="BV70" s="266">
        <f t="shared" ca="1" si="110"/>
        <v>0</v>
      </c>
      <c r="BW70" s="266">
        <f t="shared" ca="1" si="110"/>
        <v>0</v>
      </c>
      <c r="BX70" s="266">
        <f t="shared" ca="1" si="110"/>
        <v>0</v>
      </c>
      <c r="BY70" s="266">
        <f t="shared" ca="1" si="110"/>
        <v>0</v>
      </c>
      <c r="BZ70" s="266">
        <f t="shared" ca="1" si="110"/>
        <v>0</v>
      </c>
      <c r="CA70" s="266">
        <f t="shared" ca="1" si="110"/>
        <v>0</v>
      </c>
      <c r="CF70" s="264">
        <f t="shared" ca="1" si="80"/>
        <v>0</v>
      </c>
      <c r="CG70" s="264">
        <f t="shared" ca="1" si="81"/>
        <v>0</v>
      </c>
      <c r="CH70" s="265">
        <f t="shared" si="82"/>
        <v>0</v>
      </c>
      <c r="CI70" s="265">
        <f t="shared" ca="1" si="83"/>
        <v>0</v>
      </c>
      <c r="CJ70" s="265">
        <f t="shared" ca="1" si="84"/>
        <v>0</v>
      </c>
      <c r="CK70" s="268"/>
      <c r="CL70" s="266">
        <f t="shared" ca="1" si="111"/>
        <v>0</v>
      </c>
      <c r="CM70" s="266">
        <f t="shared" ca="1" si="111"/>
        <v>0</v>
      </c>
      <c r="CN70" s="266">
        <f t="shared" ca="1" si="111"/>
        <v>0</v>
      </c>
      <c r="CO70" s="266">
        <f t="shared" ca="1" si="111"/>
        <v>0</v>
      </c>
      <c r="CP70" s="266">
        <f t="shared" ca="1" si="111"/>
        <v>0</v>
      </c>
      <c r="CQ70" s="266">
        <f t="shared" ca="1" si="111"/>
        <v>0</v>
      </c>
      <c r="CR70" s="266">
        <f t="shared" ca="1" si="111"/>
        <v>0</v>
      </c>
      <c r="CS70" s="266">
        <f t="shared" ca="1" si="111"/>
        <v>0</v>
      </c>
      <c r="CT70" s="266">
        <f t="shared" ca="1" si="111"/>
        <v>0</v>
      </c>
      <c r="CU70" s="266">
        <f t="shared" ca="1" si="111"/>
        <v>0</v>
      </c>
      <c r="CV70" s="266">
        <f t="shared" ca="1" si="112"/>
        <v>0</v>
      </c>
      <c r="CW70" s="266">
        <f t="shared" ca="1" si="112"/>
        <v>0</v>
      </c>
      <c r="CX70" s="266">
        <f t="shared" ca="1" si="112"/>
        <v>0</v>
      </c>
      <c r="CY70" s="266">
        <f t="shared" ca="1" si="112"/>
        <v>0</v>
      </c>
      <c r="CZ70" s="266">
        <f t="shared" ca="1" si="112"/>
        <v>0</v>
      </c>
      <c r="DA70" s="266">
        <f t="shared" ca="1" si="112"/>
        <v>0</v>
      </c>
      <c r="DB70" s="266">
        <f t="shared" ca="1" si="112"/>
        <v>0</v>
      </c>
      <c r="DC70" s="266">
        <f t="shared" ca="1" si="112"/>
        <v>0</v>
      </c>
      <c r="DD70" s="266">
        <f t="shared" ca="1" si="112"/>
        <v>0</v>
      </c>
      <c r="DE70" s="266">
        <f t="shared" ca="1" si="112"/>
        <v>0</v>
      </c>
      <c r="DF70" s="266">
        <f t="shared" ca="1" si="113"/>
        <v>0</v>
      </c>
      <c r="DG70" s="266">
        <f t="shared" ca="1" si="113"/>
        <v>0</v>
      </c>
      <c r="DH70" s="266">
        <f t="shared" ca="1" si="113"/>
        <v>0</v>
      </c>
      <c r="DI70" s="266">
        <f t="shared" ca="1" si="113"/>
        <v>0</v>
      </c>
      <c r="DJ70" s="266">
        <f t="shared" ca="1" si="113"/>
        <v>0</v>
      </c>
      <c r="DK70" s="266">
        <f t="shared" ca="1" si="113"/>
        <v>0</v>
      </c>
      <c r="DL70" s="266">
        <f t="shared" ca="1" si="113"/>
        <v>0</v>
      </c>
      <c r="DM70" s="266">
        <f t="shared" ca="1" si="113"/>
        <v>0</v>
      </c>
      <c r="DN70" s="266">
        <f t="shared" ca="1" si="113"/>
        <v>0</v>
      </c>
      <c r="DO70" s="266">
        <f t="shared" ca="1" si="113"/>
        <v>0</v>
      </c>
      <c r="DP70" s="266">
        <f t="shared" ca="1" si="114"/>
        <v>0</v>
      </c>
      <c r="DQ70" s="266">
        <f t="shared" ca="1" si="114"/>
        <v>0</v>
      </c>
      <c r="DR70" s="266">
        <f t="shared" ca="1" si="114"/>
        <v>0</v>
      </c>
      <c r="DS70" s="266">
        <f t="shared" ca="1" si="114"/>
        <v>0</v>
      </c>
      <c r="DT70" s="266">
        <f t="shared" ca="1" si="114"/>
        <v>0</v>
      </c>
      <c r="DU70" s="266">
        <f t="shared" ca="1" si="114"/>
        <v>0</v>
      </c>
      <c r="DV70" s="266">
        <f t="shared" ca="1" si="114"/>
        <v>0</v>
      </c>
      <c r="DW70" s="266">
        <f t="shared" ca="1" si="114"/>
        <v>0</v>
      </c>
      <c r="DX70" s="266">
        <f t="shared" ca="1" si="114"/>
        <v>0</v>
      </c>
      <c r="DY70" s="266">
        <f t="shared" ca="1" si="114"/>
        <v>0</v>
      </c>
      <c r="DZ70" s="266">
        <f t="shared" ca="1" si="115"/>
        <v>0</v>
      </c>
      <c r="EA70" s="266">
        <f t="shared" ca="1" si="115"/>
        <v>0</v>
      </c>
      <c r="EB70" s="266">
        <f t="shared" ca="1" si="115"/>
        <v>0</v>
      </c>
      <c r="EC70" s="266">
        <f t="shared" ca="1" si="115"/>
        <v>0</v>
      </c>
      <c r="ED70" s="266">
        <f t="shared" ca="1" si="115"/>
        <v>0</v>
      </c>
      <c r="EE70" s="266">
        <f t="shared" ca="1" si="115"/>
        <v>0</v>
      </c>
      <c r="EF70" s="266">
        <f t="shared" ca="1" si="115"/>
        <v>0</v>
      </c>
      <c r="EG70" s="266">
        <f t="shared" ca="1" si="115"/>
        <v>0</v>
      </c>
      <c r="EH70" s="266">
        <f t="shared" ca="1" si="115"/>
        <v>0</v>
      </c>
      <c r="EI70" s="266">
        <f t="shared" ca="1" si="115"/>
        <v>0</v>
      </c>
      <c r="EJ70" s="266">
        <f t="shared" ca="1" si="115"/>
        <v>0</v>
      </c>
      <c r="EK70" s="266">
        <f t="shared" ca="1" si="115"/>
        <v>0</v>
      </c>
      <c r="EL70" s="266">
        <f t="shared" ca="1" si="115"/>
        <v>0</v>
      </c>
      <c r="EM70" s="266">
        <f t="shared" ca="1" si="115"/>
        <v>0</v>
      </c>
      <c r="EO70" s="484">
        <f t="shared" si="42"/>
        <v>1</v>
      </c>
      <c r="EP70" s="64">
        <f t="shared" si="85"/>
        <v>1</v>
      </c>
    </row>
    <row r="71" spans="1:146">
      <c r="A71" s="65">
        <v>64</v>
      </c>
      <c r="B71" s="354"/>
      <c r="C71" s="336"/>
      <c r="D71" s="337"/>
      <c r="E71" s="337"/>
      <c r="F71" s="338"/>
      <c r="G71" s="339" t="s">
        <v>320</v>
      </c>
      <c r="H71" s="336"/>
      <c r="I71" s="346"/>
      <c r="J71" s="346"/>
      <c r="K71" s="345"/>
      <c r="L71" s="508"/>
      <c r="M71" s="393">
        <f t="shared" si="73"/>
        <v>0</v>
      </c>
      <c r="N71" s="453" t="str">
        <f t="shared" si="39"/>
        <v/>
      </c>
      <c r="O71" s="439"/>
      <c r="P71" s="439"/>
      <c r="Q71" s="439"/>
      <c r="R71" s="439"/>
      <c r="S71" s="446"/>
      <c r="T71" s="264">
        <f t="shared" ca="1" si="74"/>
        <v>0</v>
      </c>
      <c r="U71" s="264">
        <f t="shared" ca="1" si="75"/>
        <v>0</v>
      </c>
      <c r="V71" s="265">
        <f t="shared" si="76"/>
        <v>0</v>
      </c>
      <c r="W71" s="265">
        <f t="shared" ca="1" si="77"/>
        <v>0</v>
      </c>
      <c r="X71" s="265">
        <f t="shared" ca="1" si="78"/>
        <v>0</v>
      </c>
      <c r="Y71" s="268">
        <f t="shared" si="79"/>
        <v>1900</v>
      </c>
      <c r="Z71" s="266">
        <f t="shared" ca="1" si="106"/>
        <v>0</v>
      </c>
      <c r="AA71" s="266">
        <f t="shared" ca="1" si="106"/>
        <v>0</v>
      </c>
      <c r="AB71" s="266">
        <f t="shared" ca="1" si="106"/>
        <v>0</v>
      </c>
      <c r="AC71" s="266">
        <f t="shared" ca="1" si="106"/>
        <v>0</v>
      </c>
      <c r="AD71" s="266">
        <f t="shared" ca="1" si="106"/>
        <v>0</v>
      </c>
      <c r="AE71" s="266">
        <f t="shared" ca="1" si="106"/>
        <v>0</v>
      </c>
      <c r="AF71" s="266">
        <f t="shared" ca="1" si="106"/>
        <v>0</v>
      </c>
      <c r="AG71" s="266">
        <f t="shared" ca="1" si="106"/>
        <v>0</v>
      </c>
      <c r="AH71" s="266">
        <f t="shared" ca="1" si="106"/>
        <v>0</v>
      </c>
      <c r="AI71" s="266">
        <f t="shared" ca="1" si="106"/>
        <v>0</v>
      </c>
      <c r="AJ71" s="266">
        <f t="shared" ca="1" si="107"/>
        <v>0</v>
      </c>
      <c r="AK71" s="266">
        <f t="shared" ca="1" si="107"/>
        <v>0</v>
      </c>
      <c r="AL71" s="266">
        <f t="shared" ca="1" si="107"/>
        <v>0</v>
      </c>
      <c r="AM71" s="266">
        <f t="shared" ca="1" si="107"/>
        <v>0</v>
      </c>
      <c r="AN71" s="266">
        <f t="shared" ca="1" si="107"/>
        <v>0</v>
      </c>
      <c r="AO71" s="266">
        <f t="shared" ca="1" si="107"/>
        <v>0</v>
      </c>
      <c r="AP71" s="266">
        <f t="shared" ca="1" si="107"/>
        <v>0</v>
      </c>
      <c r="AQ71" s="266">
        <f t="shared" ca="1" si="107"/>
        <v>0</v>
      </c>
      <c r="AR71" s="266">
        <f t="shared" ca="1" si="107"/>
        <v>0</v>
      </c>
      <c r="AS71" s="266">
        <f t="shared" ca="1" si="107"/>
        <v>0</v>
      </c>
      <c r="AT71" s="266">
        <f t="shared" ca="1" si="108"/>
        <v>0</v>
      </c>
      <c r="AU71" s="266">
        <f t="shared" ca="1" si="108"/>
        <v>0</v>
      </c>
      <c r="AV71" s="266">
        <f t="shared" ca="1" si="108"/>
        <v>0</v>
      </c>
      <c r="AW71" s="266">
        <f t="shared" ca="1" si="108"/>
        <v>0</v>
      </c>
      <c r="AX71" s="266">
        <f t="shared" ca="1" si="108"/>
        <v>0</v>
      </c>
      <c r="AY71" s="266">
        <f t="shared" ca="1" si="108"/>
        <v>0</v>
      </c>
      <c r="AZ71" s="266">
        <f t="shared" ca="1" si="108"/>
        <v>0</v>
      </c>
      <c r="BA71" s="266">
        <f t="shared" ca="1" si="108"/>
        <v>0</v>
      </c>
      <c r="BB71" s="266">
        <f t="shared" ca="1" si="108"/>
        <v>0</v>
      </c>
      <c r="BC71" s="266">
        <f t="shared" ca="1" si="108"/>
        <v>0</v>
      </c>
      <c r="BD71" s="266">
        <f t="shared" ca="1" si="109"/>
        <v>0</v>
      </c>
      <c r="BE71" s="266">
        <f t="shared" ca="1" si="109"/>
        <v>0</v>
      </c>
      <c r="BF71" s="266">
        <f t="shared" ca="1" si="109"/>
        <v>0</v>
      </c>
      <c r="BG71" s="266">
        <f t="shared" ca="1" si="109"/>
        <v>0</v>
      </c>
      <c r="BH71" s="266">
        <f t="shared" ca="1" si="109"/>
        <v>0</v>
      </c>
      <c r="BI71" s="266">
        <f t="shared" ca="1" si="109"/>
        <v>0</v>
      </c>
      <c r="BJ71" s="266">
        <f t="shared" ca="1" si="109"/>
        <v>0</v>
      </c>
      <c r="BK71" s="266">
        <f t="shared" ca="1" si="109"/>
        <v>0</v>
      </c>
      <c r="BL71" s="266">
        <f t="shared" ca="1" si="109"/>
        <v>0</v>
      </c>
      <c r="BM71" s="266">
        <f t="shared" ca="1" si="109"/>
        <v>0</v>
      </c>
      <c r="BN71" s="266">
        <f t="shared" ca="1" si="110"/>
        <v>0</v>
      </c>
      <c r="BO71" s="266">
        <f t="shared" ca="1" si="110"/>
        <v>0</v>
      </c>
      <c r="BP71" s="266">
        <f t="shared" ca="1" si="110"/>
        <v>0</v>
      </c>
      <c r="BQ71" s="266">
        <f t="shared" ca="1" si="110"/>
        <v>0</v>
      </c>
      <c r="BR71" s="266">
        <f t="shared" ca="1" si="110"/>
        <v>0</v>
      </c>
      <c r="BS71" s="266">
        <f t="shared" ca="1" si="110"/>
        <v>0</v>
      </c>
      <c r="BT71" s="266">
        <f t="shared" ca="1" si="110"/>
        <v>0</v>
      </c>
      <c r="BU71" s="266">
        <f t="shared" ca="1" si="110"/>
        <v>0</v>
      </c>
      <c r="BV71" s="266">
        <f t="shared" ca="1" si="110"/>
        <v>0</v>
      </c>
      <c r="BW71" s="266">
        <f t="shared" ca="1" si="110"/>
        <v>0</v>
      </c>
      <c r="BX71" s="266">
        <f t="shared" ca="1" si="110"/>
        <v>0</v>
      </c>
      <c r="BY71" s="266">
        <f t="shared" ca="1" si="110"/>
        <v>0</v>
      </c>
      <c r="BZ71" s="266">
        <f t="shared" ca="1" si="110"/>
        <v>0</v>
      </c>
      <c r="CA71" s="266">
        <f t="shared" ca="1" si="110"/>
        <v>0</v>
      </c>
      <c r="CF71" s="264">
        <f t="shared" ca="1" si="80"/>
        <v>0</v>
      </c>
      <c r="CG71" s="264">
        <f t="shared" ca="1" si="81"/>
        <v>0</v>
      </c>
      <c r="CH71" s="265">
        <f t="shared" si="82"/>
        <v>0</v>
      </c>
      <c r="CI71" s="265">
        <f t="shared" ca="1" si="83"/>
        <v>0</v>
      </c>
      <c r="CJ71" s="265">
        <f t="shared" ca="1" si="84"/>
        <v>0</v>
      </c>
      <c r="CK71" s="268"/>
      <c r="CL71" s="266">
        <f t="shared" ca="1" si="111"/>
        <v>0</v>
      </c>
      <c r="CM71" s="266">
        <f t="shared" ca="1" si="111"/>
        <v>0</v>
      </c>
      <c r="CN71" s="266">
        <f t="shared" ca="1" si="111"/>
        <v>0</v>
      </c>
      <c r="CO71" s="266">
        <f t="shared" ca="1" si="111"/>
        <v>0</v>
      </c>
      <c r="CP71" s="266">
        <f t="shared" ca="1" si="111"/>
        <v>0</v>
      </c>
      <c r="CQ71" s="266">
        <f t="shared" ca="1" si="111"/>
        <v>0</v>
      </c>
      <c r="CR71" s="266">
        <f t="shared" ca="1" si="111"/>
        <v>0</v>
      </c>
      <c r="CS71" s="266">
        <f t="shared" ca="1" si="111"/>
        <v>0</v>
      </c>
      <c r="CT71" s="266">
        <f t="shared" ca="1" si="111"/>
        <v>0</v>
      </c>
      <c r="CU71" s="266">
        <f t="shared" ca="1" si="111"/>
        <v>0</v>
      </c>
      <c r="CV71" s="266">
        <f t="shared" ca="1" si="112"/>
        <v>0</v>
      </c>
      <c r="CW71" s="266">
        <f t="shared" ca="1" si="112"/>
        <v>0</v>
      </c>
      <c r="CX71" s="266">
        <f t="shared" ca="1" si="112"/>
        <v>0</v>
      </c>
      <c r="CY71" s="266">
        <f t="shared" ca="1" si="112"/>
        <v>0</v>
      </c>
      <c r="CZ71" s="266">
        <f t="shared" ca="1" si="112"/>
        <v>0</v>
      </c>
      <c r="DA71" s="266">
        <f t="shared" ca="1" si="112"/>
        <v>0</v>
      </c>
      <c r="DB71" s="266">
        <f t="shared" ca="1" si="112"/>
        <v>0</v>
      </c>
      <c r="DC71" s="266">
        <f t="shared" ca="1" si="112"/>
        <v>0</v>
      </c>
      <c r="DD71" s="266">
        <f t="shared" ca="1" si="112"/>
        <v>0</v>
      </c>
      <c r="DE71" s="266">
        <f t="shared" ca="1" si="112"/>
        <v>0</v>
      </c>
      <c r="DF71" s="266">
        <f t="shared" ca="1" si="113"/>
        <v>0</v>
      </c>
      <c r="DG71" s="266">
        <f t="shared" ca="1" si="113"/>
        <v>0</v>
      </c>
      <c r="DH71" s="266">
        <f t="shared" ca="1" si="113"/>
        <v>0</v>
      </c>
      <c r="DI71" s="266">
        <f t="shared" ca="1" si="113"/>
        <v>0</v>
      </c>
      <c r="DJ71" s="266">
        <f t="shared" ca="1" si="113"/>
        <v>0</v>
      </c>
      <c r="DK71" s="266">
        <f t="shared" ca="1" si="113"/>
        <v>0</v>
      </c>
      <c r="DL71" s="266">
        <f t="shared" ca="1" si="113"/>
        <v>0</v>
      </c>
      <c r="DM71" s="266">
        <f t="shared" ca="1" si="113"/>
        <v>0</v>
      </c>
      <c r="DN71" s="266">
        <f t="shared" ca="1" si="113"/>
        <v>0</v>
      </c>
      <c r="DO71" s="266">
        <f t="shared" ca="1" si="113"/>
        <v>0</v>
      </c>
      <c r="DP71" s="266">
        <f t="shared" ca="1" si="114"/>
        <v>0</v>
      </c>
      <c r="DQ71" s="266">
        <f t="shared" ca="1" si="114"/>
        <v>0</v>
      </c>
      <c r="DR71" s="266">
        <f t="shared" ca="1" si="114"/>
        <v>0</v>
      </c>
      <c r="DS71" s="266">
        <f t="shared" ca="1" si="114"/>
        <v>0</v>
      </c>
      <c r="DT71" s="266">
        <f t="shared" ca="1" si="114"/>
        <v>0</v>
      </c>
      <c r="DU71" s="266">
        <f t="shared" ca="1" si="114"/>
        <v>0</v>
      </c>
      <c r="DV71" s="266">
        <f t="shared" ca="1" si="114"/>
        <v>0</v>
      </c>
      <c r="DW71" s="266">
        <f t="shared" ca="1" si="114"/>
        <v>0</v>
      </c>
      <c r="DX71" s="266">
        <f t="shared" ca="1" si="114"/>
        <v>0</v>
      </c>
      <c r="DY71" s="266">
        <f t="shared" ca="1" si="114"/>
        <v>0</v>
      </c>
      <c r="DZ71" s="266">
        <f t="shared" ca="1" si="115"/>
        <v>0</v>
      </c>
      <c r="EA71" s="266">
        <f t="shared" ca="1" si="115"/>
        <v>0</v>
      </c>
      <c r="EB71" s="266">
        <f t="shared" ca="1" si="115"/>
        <v>0</v>
      </c>
      <c r="EC71" s="266">
        <f t="shared" ca="1" si="115"/>
        <v>0</v>
      </c>
      <c r="ED71" s="266">
        <f t="shared" ca="1" si="115"/>
        <v>0</v>
      </c>
      <c r="EE71" s="266">
        <f t="shared" ca="1" si="115"/>
        <v>0</v>
      </c>
      <c r="EF71" s="266">
        <f t="shared" ca="1" si="115"/>
        <v>0</v>
      </c>
      <c r="EG71" s="266">
        <f t="shared" ca="1" si="115"/>
        <v>0</v>
      </c>
      <c r="EH71" s="266">
        <f t="shared" ca="1" si="115"/>
        <v>0</v>
      </c>
      <c r="EI71" s="266">
        <f t="shared" ca="1" si="115"/>
        <v>0</v>
      </c>
      <c r="EJ71" s="266">
        <f t="shared" ca="1" si="115"/>
        <v>0</v>
      </c>
      <c r="EK71" s="266">
        <f t="shared" ca="1" si="115"/>
        <v>0</v>
      </c>
      <c r="EL71" s="266">
        <f t="shared" ca="1" si="115"/>
        <v>0</v>
      </c>
      <c r="EM71" s="266">
        <f t="shared" ca="1" si="115"/>
        <v>0</v>
      </c>
      <c r="EO71" s="484">
        <f t="shared" si="42"/>
        <v>1</v>
      </c>
      <c r="EP71" s="64">
        <f t="shared" si="85"/>
        <v>1</v>
      </c>
    </row>
    <row r="72" spans="1:146">
      <c r="A72" s="65">
        <v>65</v>
      </c>
      <c r="B72" s="354"/>
      <c r="C72" s="336"/>
      <c r="D72" s="337"/>
      <c r="E72" s="337"/>
      <c r="F72" s="338"/>
      <c r="G72" s="339" t="s">
        <v>320</v>
      </c>
      <c r="H72" s="336"/>
      <c r="I72" s="346"/>
      <c r="J72" s="346"/>
      <c r="K72" s="345"/>
      <c r="L72" s="508"/>
      <c r="M72" s="393">
        <f t="shared" ref="M72:M103" si="116">H72+I72+J72</f>
        <v>0</v>
      </c>
      <c r="N72" s="453" t="str">
        <f t="shared" si="39"/>
        <v/>
      </c>
      <c r="O72" s="439"/>
      <c r="P72" s="439"/>
      <c r="Q72" s="439"/>
      <c r="R72" s="439"/>
      <c r="S72" s="446"/>
      <c r="T72" s="264">
        <f t="shared" ref="T72:T103" ca="1" si="117">IF(CELL("contenu",E72)&gt;0,IF(dotationanneepleine=1,DATE(YEAR(E72)+1,1,1),E72),0)</f>
        <v>0</v>
      </c>
      <c r="U72" s="264">
        <f t="shared" ref="U72:U103" ca="1" si="118">IF(CELL("contenu",F72)&gt;0,DATE(YEAR(E72)+F72,MONTH(E72),DAY(E72)-1),0)</f>
        <v>0</v>
      </c>
      <c r="V72" s="265">
        <f t="shared" ref="V72:V103" si="119">IF(F72&gt;0,ROUNDUP(C72/F72,2),0)</f>
        <v>0</v>
      </c>
      <c r="W72" s="265">
        <f t="shared" ref="W72:W103" ca="1" si="120">IF(prorata=360,((12-MONTH(T72))*30)+(31-DAY(T72)),MIN(DATE(YEAR(T72),12,31)-T72+1,365))*V72/prorata</f>
        <v>0</v>
      </c>
      <c r="X72" s="265">
        <f t="shared" ref="X72:X103" ca="1" si="121">IF(dotationanneepleine=1,V72,IF((V72-W72)&lt;0.001,0,V72-W72))</f>
        <v>0</v>
      </c>
      <c r="Y72" s="268">
        <f t="shared" ref="Y72:Y103" si="122">YEAR(D72)</f>
        <v>1900</v>
      </c>
      <c r="Z72" s="266">
        <f t="shared" ca="1" si="106"/>
        <v>0</v>
      </c>
      <c r="AA72" s="266">
        <f t="shared" ca="1" si="106"/>
        <v>0</v>
      </c>
      <c r="AB72" s="266">
        <f t="shared" ca="1" si="106"/>
        <v>0</v>
      </c>
      <c r="AC72" s="266">
        <f t="shared" ca="1" si="106"/>
        <v>0</v>
      </c>
      <c r="AD72" s="266">
        <f t="shared" ca="1" si="106"/>
        <v>0</v>
      </c>
      <c r="AE72" s="266">
        <f t="shared" ca="1" si="106"/>
        <v>0</v>
      </c>
      <c r="AF72" s="266">
        <f t="shared" ca="1" si="106"/>
        <v>0</v>
      </c>
      <c r="AG72" s="266">
        <f t="shared" ca="1" si="106"/>
        <v>0</v>
      </c>
      <c r="AH72" s="266">
        <f t="shared" ca="1" si="106"/>
        <v>0</v>
      </c>
      <c r="AI72" s="266">
        <f t="shared" ca="1" si="106"/>
        <v>0</v>
      </c>
      <c r="AJ72" s="266">
        <f t="shared" ca="1" si="107"/>
        <v>0</v>
      </c>
      <c r="AK72" s="266">
        <f t="shared" ca="1" si="107"/>
        <v>0</v>
      </c>
      <c r="AL72" s="266">
        <f t="shared" ca="1" si="107"/>
        <v>0</v>
      </c>
      <c r="AM72" s="266">
        <f t="shared" ca="1" si="107"/>
        <v>0</v>
      </c>
      <c r="AN72" s="266">
        <f t="shared" ca="1" si="107"/>
        <v>0</v>
      </c>
      <c r="AO72" s="266">
        <f t="shared" ca="1" si="107"/>
        <v>0</v>
      </c>
      <c r="AP72" s="266">
        <f t="shared" ca="1" si="107"/>
        <v>0</v>
      </c>
      <c r="AQ72" s="266">
        <f t="shared" ca="1" si="107"/>
        <v>0</v>
      </c>
      <c r="AR72" s="266">
        <f t="shared" ca="1" si="107"/>
        <v>0</v>
      </c>
      <c r="AS72" s="266">
        <f t="shared" ca="1" si="107"/>
        <v>0</v>
      </c>
      <c r="AT72" s="266">
        <f t="shared" ca="1" si="108"/>
        <v>0</v>
      </c>
      <c r="AU72" s="266">
        <f t="shared" ca="1" si="108"/>
        <v>0</v>
      </c>
      <c r="AV72" s="266">
        <f t="shared" ca="1" si="108"/>
        <v>0</v>
      </c>
      <c r="AW72" s="266">
        <f t="shared" ca="1" si="108"/>
        <v>0</v>
      </c>
      <c r="AX72" s="266">
        <f t="shared" ca="1" si="108"/>
        <v>0</v>
      </c>
      <c r="AY72" s="266">
        <f t="shared" ca="1" si="108"/>
        <v>0</v>
      </c>
      <c r="AZ72" s="266">
        <f t="shared" ca="1" si="108"/>
        <v>0</v>
      </c>
      <c r="BA72" s="266">
        <f t="shared" ca="1" si="108"/>
        <v>0</v>
      </c>
      <c r="BB72" s="266">
        <f t="shared" ca="1" si="108"/>
        <v>0</v>
      </c>
      <c r="BC72" s="266">
        <f t="shared" ca="1" si="108"/>
        <v>0</v>
      </c>
      <c r="BD72" s="266">
        <f t="shared" ca="1" si="109"/>
        <v>0</v>
      </c>
      <c r="BE72" s="266">
        <f t="shared" ca="1" si="109"/>
        <v>0</v>
      </c>
      <c r="BF72" s="266">
        <f t="shared" ca="1" si="109"/>
        <v>0</v>
      </c>
      <c r="BG72" s="266">
        <f t="shared" ca="1" si="109"/>
        <v>0</v>
      </c>
      <c r="BH72" s="266">
        <f t="shared" ca="1" si="109"/>
        <v>0</v>
      </c>
      <c r="BI72" s="266">
        <f t="shared" ca="1" si="109"/>
        <v>0</v>
      </c>
      <c r="BJ72" s="266">
        <f t="shared" ca="1" si="109"/>
        <v>0</v>
      </c>
      <c r="BK72" s="266">
        <f t="shared" ca="1" si="109"/>
        <v>0</v>
      </c>
      <c r="BL72" s="266">
        <f t="shared" ca="1" si="109"/>
        <v>0</v>
      </c>
      <c r="BM72" s="266">
        <f t="shared" ca="1" si="109"/>
        <v>0</v>
      </c>
      <c r="BN72" s="266">
        <f t="shared" ca="1" si="110"/>
        <v>0</v>
      </c>
      <c r="BO72" s="266">
        <f t="shared" ca="1" si="110"/>
        <v>0</v>
      </c>
      <c r="BP72" s="266">
        <f t="shared" ca="1" si="110"/>
        <v>0</v>
      </c>
      <c r="BQ72" s="266">
        <f t="shared" ca="1" si="110"/>
        <v>0</v>
      </c>
      <c r="BR72" s="266">
        <f t="shared" ca="1" si="110"/>
        <v>0</v>
      </c>
      <c r="BS72" s="266">
        <f t="shared" ca="1" si="110"/>
        <v>0</v>
      </c>
      <c r="BT72" s="266">
        <f t="shared" ca="1" si="110"/>
        <v>0</v>
      </c>
      <c r="BU72" s="266">
        <f t="shared" ca="1" si="110"/>
        <v>0</v>
      </c>
      <c r="BV72" s="266">
        <f t="shared" ca="1" si="110"/>
        <v>0</v>
      </c>
      <c r="BW72" s="266">
        <f t="shared" ca="1" si="110"/>
        <v>0</v>
      </c>
      <c r="BX72" s="266">
        <f t="shared" ca="1" si="110"/>
        <v>0</v>
      </c>
      <c r="BY72" s="266">
        <f t="shared" ca="1" si="110"/>
        <v>0</v>
      </c>
      <c r="BZ72" s="266">
        <f t="shared" ca="1" si="110"/>
        <v>0</v>
      </c>
      <c r="CA72" s="266">
        <f t="shared" ca="1" si="110"/>
        <v>0</v>
      </c>
      <c r="CF72" s="264">
        <f t="shared" ref="CF72:CF103" ca="1" si="123">IF(CELL("contenu",E72)&gt;0,IF(dotationanneepleine=1,DATE(YEAR(E72)+1,1,1),E72),0)</f>
        <v>0</v>
      </c>
      <c r="CG72" s="264">
        <f t="shared" ref="CG72:CG103" ca="1" si="124">IF(CELL("contenu",F72)&gt;0,DATE(YEAR(E72)+BM72,MONTH(E72),DAY(E72)-1),0)</f>
        <v>0</v>
      </c>
      <c r="CH72" s="265">
        <f t="shared" ref="CH72:CH103" si="125">IF(F72&gt;0,ROUNDUP(I72/F72,2),0)</f>
        <v>0</v>
      </c>
      <c r="CI72" s="265">
        <f t="shared" ref="CI72:CI103" ca="1" si="126">IF(prorata=360,((12-MONTH(T72))*30)+(31-DAY(T72)),MIN(DATE(YEAR(T72),12,31)-T72+1,365))*CH72/prorata</f>
        <v>0</v>
      </c>
      <c r="CJ72" s="265">
        <f t="shared" ref="CJ72:CJ103" ca="1" si="127">IF(dotationanneepleine=1,CH72,IF((CH72-CI72)&lt;0.001,0,CH72-CI72))</f>
        <v>0</v>
      </c>
      <c r="CK72" s="268"/>
      <c r="CL72" s="266">
        <f t="shared" ca="1" si="111"/>
        <v>0</v>
      </c>
      <c r="CM72" s="266">
        <f t="shared" ca="1" si="111"/>
        <v>0</v>
      </c>
      <c r="CN72" s="266">
        <f t="shared" ca="1" si="111"/>
        <v>0</v>
      </c>
      <c r="CO72" s="266">
        <f t="shared" ca="1" si="111"/>
        <v>0</v>
      </c>
      <c r="CP72" s="266">
        <f t="shared" ca="1" si="111"/>
        <v>0</v>
      </c>
      <c r="CQ72" s="266">
        <f t="shared" ca="1" si="111"/>
        <v>0</v>
      </c>
      <c r="CR72" s="266">
        <f t="shared" ca="1" si="111"/>
        <v>0</v>
      </c>
      <c r="CS72" s="266">
        <f t="shared" ca="1" si="111"/>
        <v>0</v>
      </c>
      <c r="CT72" s="266">
        <f t="shared" ca="1" si="111"/>
        <v>0</v>
      </c>
      <c r="CU72" s="266">
        <f t="shared" ca="1" si="111"/>
        <v>0</v>
      </c>
      <c r="CV72" s="266">
        <f t="shared" ca="1" si="112"/>
        <v>0</v>
      </c>
      <c r="CW72" s="266">
        <f t="shared" ca="1" si="112"/>
        <v>0</v>
      </c>
      <c r="CX72" s="266">
        <f t="shared" ca="1" si="112"/>
        <v>0</v>
      </c>
      <c r="CY72" s="266">
        <f t="shared" ca="1" si="112"/>
        <v>0</v>
      </c>
      <c r="CZ72" s="266">
        <f t="shared" ca="1" si="112"/>
        <v>0</v>
      </c>
      <c r="DA72" s="266">
        <f t="shared" ca="1" si="112"/>
        <v>0</v>
      </c>
      <c r="DB72" s="266">
        <f t="shared" ca="1" si="112"/>
        <v>0</v>
      </c>
      <c r="DC72" s="266">
        <f t="shared" ca="1" si="112"/>
        <v>0</v>
      </c>
      <c r="DD72" s="266">
        <f t="shared" ca="1" si="112"/>
        <v>0</v>
      </c>
      <c r="DE72" s="266">
        <f t="shared" ca="1" si="112"/>
        <v>0</v>
      </c>
      <c r="DF72" s="266">
        <f t="shared" ca="1" si="113"/>
        <v>0</v>
      </c>
      <c r="DG72" s="266">
        <f t="shared" ca="1" si="113"/>
        <v>0</v>
      </c>
      <c r="DH72" s="266">
        <f t="shared" ca="1" si="113"/>
        <v>0</v>
      </c>
      <c r="DI72" s="266">
        <f t="shared" ca="1" si="113"/>
        <v>0</v>
      </c>
      <c r="DJ72" s="266">
        <f t="shared" ca="1" si="113"/>
        <v>0</v>
      </c>
      <c r="DK72" s="266">
        <f t="shared" ca="1" si="113"/>
        <v>0</v>
      </c>
      <c r="DL72" s="266">
        <f t="shared" ca="1" si="113"/>
        <v>0</v>
      </c>
      <c r="DM72" s="266">
        <f t="shared" ca="1" si="113"/>
        <v>0</v>
      </c>
      <c r="DN72" s="266">
        <f t="shared" ca="1" si="113"/>
        <v>0</v>
      </c>
      <c r="DO72" s="266">
        <f t="shared" ca="1" si="113"/>
        <v>0</v>
      </c>
      <c r="DP72" s="266">
        <f t="shared" ca="1" si="114"/>
        <v>0</v>
      </c>
      <c r="DQ72" s="266">
        <f t="shared" ca="1" si="114"/>
        <v>0</v>
      </c>
      <c r="DR72" s="266">
        <f t="shared" ca="1" si="114"/>
        <v>0</v>
      </c>
      <c r="DS72" s="266">
        <f t="shared" ca="1" si="114"/>
        <v>0</v>
      </c>
      <c r="DT72" s="266">
        <f t="shared" ca="1" si="114"/>
        <v>0</v>
      </c>
      <c r="DU72" s="266">
        <f t="shared" ca="1" si="114"/>
        <v>0</v>
      </c>
      <c r="DV72" s="266">
        <f t="shared" ca="1" si="114"/>
        <v>0</v>
      </c>
      <c r="DW72" s="266">
        <f t="shared" ca="1" si="114"/>
        <v>0</v>
      </c>
      <c r="DX72" s="266">
        <f t="shared" ca="1" si="114"/>
        <v>0</v>
      </c>
      <c r="DY72" s="266">
        <f t="shared" ca="1" si="114"/>
        <v>0</v>
      </c>
      <c r="DZ72" s="266">
        <f t="shared" ca="1" si="115"/>
        <v>0</v>
      </c>
      <c r="EA72" s="266">
        <f t="shared" ca="1" si="115"/>
        <v>0</v>
      </c>
      <c r="EB72" s="266">
        <f t="shared" ca="1" si="115"/>
        <v>0</v>
      </c>
      <c r="EC72" s="266">
        <f t="shared" ca="1" si="115"/>
        <v>0</v>
      </c>
      <c r="ED72" s="266">
        <f t="shared" ca="1" si="115"/>
        <v>0</v>
      </c>
      <c r="EE72" s="266">
        <f t="shared" ca="1" si="115"/>
        <v>0</v>
      </c>
      <c r="EF72" s="266">
        <f t="shared" ca="1" si="115"/>
        <v>0</v>
      </c>
      <c r="EG72" s="266">
        <f t="shared" ca="1" si="115"/>
        <v>0</v>
      </c>
      <c r="EH72" s="266">
        <f t="shared" ca="1" si="115"/>
        <v>0</v>
      </c>
      <c r="EI72" s="266">
        <f t="shared" ca="1" si="115"/>
        <v>0</v>
      </c>
      <c r="EJ72" s="266">
        <f t="shared" ca="1" si="115"/>
        <v>0</v>
      </c>
      <c r="EK72" s="266">
        <f t="shared" ca="1" si="115"/>
        <v>0</v>
      </c>
      <c r="EL72" s="266">
        <f t="shared" ca="1" si="115"/>
        <v>0</v>
      </c>
      <c r="EM72" s="266">
        <f t="shared" ca="1" si="115"/>
        <v>0</v>
      </c>
      <c r="EO72" s="484">
        <f t="shared" si="42"/>
        <v>1</v>
      </c>
      <c r="EP72" s="64">
        <f t="shared" ref="EP72:EP103" si="128">IF(EO72=1,IF(F72-K72&gt;=0,TRUE,FALSE),TRUE)*1</f>
        <v>1</v>
      </c>
    </row>
    <row r="73" spans="1:146">
      <c r="A73" s="65">
        <v>66</v>
      </c>
      <c r="B73" s="354"/>
      <c r="C73" s="336"/>
      <c r="D73" s="337"/>
      <c r="E73" s="337"/>
      <c r="F73" s="338"/>
      <c r="G73" s="339" t="s">
        <v>320</v>
      </c>
      <c r="H73" s="336"/>
      <c r="I73" s="346"/>
      <c r="J73" s="346"/>
      <c r="K73" s="345"/>
      <c r="L73" s="508"/>
      <c r="M73" s="393">
        <f t="shared" si="116"/>
        <v>0</v>
      </c>
      <c r="N73" s="453" t="str">
        <f t="shared" ref="N73:N136" si="129">IF(J73&lt;&gt;0,IF(K73=0,"IL FAUT IMPERATIVEMENT SAISIR UNE DUREE D'EMPRUNT",""),"")</f>
        <v/>
      </c>
      <c r="O73" s="439"/>
      <c r="P73" s="439"/>
      <c r="Q73" s="439"/>
      <c r="R73" s="439"/>
      <c r="S73" s="446"/>
      <c r="T73" s="264">
        <f t="shared" ca="1" si="117"/>
        <v>0</v>
      </c>
      <c r="U73" s="264">
        <f t="shared" ca="1" si="118"/>
        <v>0</v>
      </c>
      <c r="V73" s="265">
        <f t="shared" si="119"/>
        <v>0</v>
      </c>
      <c r="W73" s="265">
        <f t="shared" ca="1" si="120"/>
        <v>0</v>
      </c>
      <c r="X73" s="265">
        <f t="shared" ca="1" si="121"/>
        <v>0</v>
      </c>
      <c r="Y73" s="268">
        <f t="shared" si="122"/>
        <v>1900</v>
      </c>
      <c r="Z73" s="266">
        <f t="shared" ca="1" si="106"/>
        <v>0</v>
      </c>
      <c r="AA73" s="266">
        <f t="shared" ca="1" si="106"/>
        <v>0</v>
      </c>
      <c r="AB73" s="266">
        <f t="shared" ca="1" si="106"/>
        <v>0</v>
      </c>
      <c r="AC73" s="266">
        <f t="shared" ca="1" si="106"/>
        <v>0</v>
      </c>
      <c r="AD73" s="266">
        <f t="shared" ca="1" si="106"/>
        <v>0</v>
      </c>
      <c r="AE73" s="266">
        <f t="shared" ca="1" si="106"/>
        <v>0</v>
      </c>
      <c r="AF73" s="266">
        <f t="shared" ca="1" si="106"/>
        <v>0</v>
      </c>
      <c r="AG73" s="266">
        <f t="shared" ca="1" si="106"/>
        <v>0</v>
      </c>
      <c r="AH73" s="266">
        <f t="shared" ca="1" si="106"/>
        <v>0</v>
      </c>
      <c r="AI73" s="266">
        <f t="shared" ca="1" si="106"/>
        <v>0</v>
      </c>
      <c r="AJ73" s="266">
        <f t="shared" ca="1" si="107"/>
        <v>0</v>
      </c>
      <c r="AK73" s="266">
        <f t="shared" ca="1" si="107"/>
        <v>0</v>
      </c>
      <c r="AL73" s="266">
        <f t="shared" ca="1" si="107"/>
        <v>0</v>
      </c>
      <c r="AM73" s="266">
        <f t="shared" ca="1" si="107"/>
        <v>0</v>
      </c>
      <c r="AN73" s="266">
        <f t="shared" ca="1" si="107"/>
        <v>0</v>
      </c>
      <c r="AO73" s="266">
        <f t="shared" ca="1" si="107"/>
        <v>0</v>
      </c>
      <c r="AP73" s="266">
        <f t="shared" ca="1" si="107"/>
        <v>0</v>
      </c>
      <c r="AQ73" s="266">
        <f t="shared" ca="1" si="107"/>
        <v>0</v>
      </c>
      <c r="AR73" s="266">
        <f t="shared" ca="1" si="107"/>
        <v>0</v>
      </c>
      <c r="AS73" s="266">
        <f t="shared" ca="1" si="107"/>
        <v>0</v>
      </c>
      <c r="AT73" s="266">
        <f t="shared" ca="1" si="108"/>
        <v>0</v>
      </c>
      <c r="AU73" s="266">
        <f t="shared" ca="1" si="108"/>
        <v>0</v>
      </c>
      <c r="AV73" s="266">
        <f t="shared" ca="1" si="108"/>
        <v>0</v>
      </c>
      <c r="AW73" s="266">
        <f t="shared" ca="1" si="108"/>
        <v>0</v>
      </c>
      <c r="AX73" s="266">
        <f t="shared" ca="1" si="108"/>
        <v>0</v>
      </c>
      <c r="AY73" s="266">
        <f t="shared" ca="1" si="108"/>
        <v>0</v>
      </c>
      <c r="AZ73" s="266">
        <f t="shared" ca="1" si="108"/>
        <v>0</v>
      </c>
      <c r="BA73" s="266">
        <f t="shared" ca="1" si="108"/>
        <v>0</v>
      </c>
      <c r="BB73" s="266">
        <f t="shared" ca="1" si="108"/>
        <v>0</v>
      </c>
      <c r="BC73" s="266">
        <f t="shared" ca="1" si="108"/>
        <v>0</v>
      </c>
      <c r="BD73" s="266">
        <f t="shared" ca="1" si="109"/>
        <v>0</v>
      </c>
      <c r="BE73" s="266">
        <f t="shared" ca="1" si="109"/>
        <v>0</v>
      </c>
      <c r="BF73" s="266">
        <f t="shared" ca="1" si="109"/>
        <v>0</v>
      </c>
      <c r="BG73" s="266">
        <f t="shared" ca="1" si="109"/>
        <v>0</v>
      </c>
      <c r="BH73" s="266">
        <f t="shared" ca="1" si="109"/>
        <v>0</v>
      </c>
      <c r="BI73" s="266">
        <f t="shared" ca="1" si="109"/>
        <v>0</v>
      </c>
      <c r="BJ73" s="266">
        <f t="shared" ca="1" si="109"/>
        <v>0</v>
      </c>
      <c r="BK73" s="266">
        <f t="shared" ca="1" si="109"/>
        <v>0</v>
      </c>
      <c r="BL73" s="266">
        <f t="shared" ca="1" si="109"/>
        <v>0</v>
      </c>
      <c r="BM73" s="266">
        <f t="shared" ca="1" si="109"/>
        <v>0</v>
      </c>
      <c r="BN73" s="266">
        <f t="shared" ca="1" si="110"/>
        <v>0</v>
      </c>
      <c r="BO73" s="266">
        <f t="shared" ca="1" si="110"/>
        <v>0</v>
      </c>
      <c r="BP73" s="266">
        <f t="shared" ca="1" si="110"/>
        <v>0</v>
      </c>
      <c r="BQ73" s="266">
        <f t="shared" ca="1" si="110"/>
        <v>0</v>
      </c>
      <c r="BR73" s="266">
        <f t="shared" ca="1" si="110"/>
        <v>0</v>
      </c>
      <c r="BS73" s="266">
        <f t="shared" ca="1" si="110"/>
        <v>0</v>
      </c>
      <c r="BT73" s="266">
        <f t="shared" ca="1" si="110"/>
        <v>0</v>
      </c>
      <c r="BU73" s="266">
        <f t="shared" ca="1" si="110"/>
        <v>0</v>
      </c>
      <c r="BV73" s="266">
        <f t="shared" ca="1" si="110"/>
        <v>0</v>
      </c>
      <c r="BW73" s="266">
        <f t="shared" ca="1" si="110"/>
        <v>0</v>
      </c>
      <c r="BX73" s="266">
        <f t="shared" ca="1" si="110"/>
        <v>0</v>
      </c>
      <c r="BY73" s="266">
        <f t="shared" ca="1" si="110"/>
        <v>0</v>
      </c>
      <c r="BZ73" s="266">
        <f t="shared" ca="1" si="110"/>
        <v>0</v>
      </c>
      <c r="CA73" s="266">
        <f t="shared" ca="1" si="110"/>
        <v>0</v>
      </c>
      <c r="CF73" s="264">
        <f t="shared" ca="1" si="123"/>
        <v>0</v>
      </c>
      <c r="CG73" s="264">
        <f t="shared" ca="1" si="124"/>
        <v>0</v>
      </c>
      <c r="CH73" s="265">
        <f t="shared" si="125"/>
        <v>0</v>
      </c>
      <c r="CI73" s="265">
        <f t="shared" ca="1" si="126"/>
        <v>0</v>
      </c>
      <c r="CJ73" s="265">
        <f t="shared" ca="1" si="127"/>
        <v>0</v>
      </c>
      <c r="CK73" s="268"/>
      <c r="CL73" s="266">
        <f t="shared" ca="1" si="111"/>
        <v>0</v>
      </c>
      <c r="CM73" s="266">
        <f t="shared" ca="1" si="111"/>
        <v>0</v>
      </c>
      <c r="CN73" s="266">
        <f t="shared" ca="1" si="111"/>
        <v>0</v>
      </c>
      <c r="CO73" s="266">
        <f t="shared" ca="1" si="111"/>
        <v>0</v>
      </c>
      <c r="CP73" s="266">
        <f t="shared" ca="1" si="111"/>
        <v>0</v>
      </c>
      <c r="CQ73" s="266">
        <f t="shared" ca="1" si="111"/>
        <v>0</v>
      </c>
      <c r="CR73" s="266">
        <f t="shared" ca="1" si="111"/>
        <v>0</v>
      </c>
      <c r="CS73" s="266">
        <f t="shared" ca="1" si="111"/>
        <v>0</v>
      </c>
      <c r="CT73" s="266">
        <f t="shared" ca="1" si="111"/>
        <v>0</v>
      </c>
      <c r="CU73" s="266">
        <f t="shared" ca="1" si="111"/>
        <v>0</v>
      </c>
      <c r="CV73" s="266">
        <f t="shared" ca="1" si="112"/>
        <v>0</v>
      </c>
      <c r="CW73" s="266">
        <f t="shared" ca="1" si="112"/>
        <v>0</v>
      </c>
      <c r="CX73" s="266">
        <f t="shared" ca="1" si="112"/>
        <v>0</v>
      </c>
      <c r="CY73" s="266">
        <f t="shared" ca="1" si="112"/>
        <v>0</v>
      </c>
      <c r="CZ73" s="266">
        <f t="shared" ca="1" si="112"/>
        <v>0</v>
      </c>
      <c r="DA73" s="266">
        <f t="shared" ca="1" si="112"/>
        <v>0</v>
      </c>
      <c r="DB73" s="266">
        <f t="shared" ca="1" si="112"/>
        <v>0</v>
      </c>
      <c r="DC73" s="266">
        <f t="shared" ca="1" si="112"/>
        <v>0</v>
      </c>
      <c r="DD73" s="266">
        <f t="shared" ca="1" si="112"/>
        <v>0</v>
      </c>
      <c r="DE73" s="266">
        <f t="shared" ca="1" si="112"/>
        <v>0</v>
      </c>
      <c r="DF73" s="266">
        <f t="shared" ca="1" si="113"/>
        <v>0</v>
      </c>
      <c r="DG73" s="266">
        <f t="shared" ca="1" si="113"/>
        <v>0</v>
      </c>
      <c r="DH73" s="266">
        <f t="shared" ca="1" si="113"/>
        <v>0</v>
      </c>
      <c r="DI73" s="266">
        <f t="shared" ca="1" si="113"/>
        <v>0</v>
      </c>
      <c r="DJ73" s="266">
        <f t="shared" ca="1" si="113"/>
        <v>0</v>
      </c>
      <c r="DK73" s="266">
        <f t="shared" ca="1" si="113"/>
        <v>0</v>
      </c>
      <c r="DL73" s="266">
        <f t="shared" ca="1" si="113"/>
        <v>0</v>
      </c>
      <c r="DM73" s="266">
        <f t="shared" ca="1" si="113"/>
        <v>0</v>
      </c>
      <c r="DN73" s="266">
        <f t="shared" ca="1" si="113"/>
        <v>0</v>
      </c>
      <c r="DO73" s="266">
        <f t="shared" ca="1" si="113"/>
        <v>0</v>
      </c>
      <c r="DP73" s="266">
        <f t="shared" ca="1" si="114"/>
        <v>0</v>
      </c>
      <c r="DQ73" s="266">
        <f t="shared" ca="1" si="114"/>
        <v>0</v>
      </c>
      <c r="DR73" s="266">
        <f t="shared" ca="1" si="114"/>
        <v>0</v>
      </c>
      <c r="DS73" s="266">
        <f t="shared" ca="1" si="114"/>
        <v>0</v>
      </c>
      <c r="DT73" s="266">
        <f t="shared" ca="1" si="114"/>
        <v>0</v>
      </c>
      <c r="DU73" s="266">
        <f t="shared" ca="1" si="114"/>
        <v>0</v>
      </c>
      <c r="DV73" s="266">
        <f t="shared" ca="1" si="114"/>
        <v>0</v>
      </c>
      <c r="DW73" s="266">
        <f t="shared" ca="1" si="114"/>
        <v>0</v>
      </c>
      <c r="DX73" s="266">
        <f t="shared" ca="1" si="114"/>
        <v>0</v>
      </c>
      <c r="DY73" s="266">
        <f t="shared" ca="1" si="114"/>
        <v>0</v>
      </c>
      <c r="DZ73" s="266">
        <f t="shared" ca="1" si="115"/>
        <v>0</v>
      </c>
      <c r="EA73" s="266">
        <f t="shared" ca="1" si="115"/>
        <v>0</v>
      </c>
      <c r="EB73" s="266">
        <f t="shared" ca="1" si="115"/>
        <v>0</v>
      </c>
      <c r="EC73" s="266">
        <f t="shared" ca="1" si="115"/>
        <v>0</v>
      </c>
      <c r="ED73" s="266">
        <f t="shared" ca="1" si="115"/>
        <v>0</v>
      </c>
      <c r="EE73" s="266">
        <f t="shared" ca="1" si="115"/>
        <v>0</v>
      </c>
      <c r="EF73" s="266">
        <f t="shared" ca="1" si="115"/>
        <v>0</v>
      </c>
      <c r="EG73" s="266">
        <f t="shared" ca="1" si="115"/>
        <v>0</v>
      </c>
      <c r="EH73" s="266">
        <f t="shared" ca="1" si="115"/>
        <v>0</v>
      </c>
      <c r="EI73" s="266">
        <f t="shared" ca="1" si="115"/>
        <v>0</v>
      </c>
      <c r="EJ73" s="266">
        <f t="shared" ca="1" si="115"/>
        <v>0</v>
      </c>
      <c r="EK73" s="266">
        <f t="shared" ca="1" si="115"/>
        <v>0</v>
      </c>
      <c r="EL73" s="266">
        <f t="shared" ca="1" si="115"/>
        <v>0</v>
      </c>
      <c r="EM73" s="266">
        <f t="shared" ca="1" si="115"/>
        <v>0</v>
      </c>
      <c r="EO73" s="484">
        <f t="shared" ref="EO73:EO136" si="130">IF(ISBLANK(J73),TRUE,IF(NOT(ISBLANK(K73)),TRUE,FALSE))*1</f>
        <v>1</v>
      </c>
      <c r="EP73" s="64">
        <f t="shared" si="128"/>
        <v>1</v>
      </c>
    </row>
    <row r="74" spans="1:146">
      <c r="A74" s="65">
        <v>67</v>
      </c>
      <c r="B74" s="354"/>
      <c r="C74" s="336"/>
      <c r="D74" s="337"/>
      <c r="E74" s="337"/>
      <c r="F74" s="338"/>
      <c r="G74" s="339" t="s">
        <v>320</v>
      </c>
      <c r="H74" s="336"/>
      <c r="I74" s="346"/>
      <c r="J74" s="346"/>
      <c r="K74" s="345"/>
      <c r="L74" s="508"/>
      <c r="M74" s="393">
        <f t="shared" si="116"/>
        <v>0</v>
      </c>
      <c r="N74" s="453" t="str">
        <f t="shared" si="129"/>
        <v/>
      </c>
      <c r="O74" s="439"/>
      <c r="P74" s="439"/>
      <c r="Q74" s="439"/>
      <c r="R74" s="439"/>
      <c r="S74" s="446"/>
      <c r="T74" s="264">
        <f t="shared" ca="1" si="117"/>
        <v>0</v>
      </c>
      <c r="U74" s="264">
        <f t="shared" ca="1" si="118"/>
        <v>0</v>
      </c>
      <c r="V74" s="265">
        <f t="shared" si="119"/>
        <v>0</v>
      </c>
      <c r="W74" s="265">
        <f t="shared" ca="1" si="120"/>
        <v>0</v>
      </c>
      <c r="X74" s="265">
        <f t="shared" ca="1" si="121"/>
        <v>0</v>
      </c>
      <c r="Y74" s="268">
        <f t="shared" si="122"/>
        <v>1900</v>
      </c>
      <c r="Z74" s="266">
        <f t="shared" ca="1" si="106"/>
        <v>0</v>
      </c>
      <c r="AA74" s="266">
        <f t="shared" ca="1" si="106"/>
        <v>0</v>
      </c>
      <c r="AB74" s="266">
        <f t="shared" ca="1" si="106"/>
        <v>0</v>
      </c>
      <c r="AC74" s="266">
        <f t="shared" ca="1" si="106"/>
        <v>0</v>
      </c>
      <c r="AD74" s="266">
        <f t="shared" ca="1" si="106"/>
        <v>0</v>
      </c>
      <c r="AE74" s="266">
        <f t="shared" ca="1" si="106"/>
        <v>0</v>
      </c>
      <c r="AF74" s="266">
        <f t="shared" ca="1" si="106"/>
        <v>0</v>
      </c>
      <c r="AG74" s="266">
        <f t="shared" ca="1" si="106"/>
        <v>0</v>
      </c>
      <c r="AH74" s="266">
        <f t="shared" ca="1" si="106"/>
        <v>0</v>
      </c>
      <c r="AI74" s="266">
        <f t="shared" ca="1" si="106"/>
        <v>0</v>
      </c>
      <c r="AJ74" s="266">
        <f t="shared" ca="1" si="107"/>
        <v>0</v>
      </c>
      <c r="AK74" s="266">
        <f t="shared" ca="1" si="107"/>
        <v>0</v>
      </c>
      <c r="AL74" s="266">
        <f t="shared" ca="1" si="107"/>
        <v>0</v>
      </c>
      <c r="AM74" s="266">
        <f t="shared" ca="1" si="107"/>
        <v>0</v>
      </c>
      <c r="AN74" s="266">
        <f t="shared" ca="1" si="107"/>
        <v>0</v>
      </c>
      <c r="AO74" s="266">
        <f t="shared" ca="1" si="107"/>
        <v>0</v>
      </c>
      <c r="AP74" s="266">
        <f t="shared" ca="1" si="107"/>
        <v>0</v>
      </c>
      <c r="AQ74" s="266">
        <f t="shared" ca="1" si="107"/>
        <v>0</v>
      </c>
      <c r="AR74" s="266">
        <f t="shared" ca="1" si="107"/>
        <v>0</v>
      </c>
      <c r="AS74" s="266">
        <f t="shared" ca="1" si="107"/>
        <v>0</v>
      </c>
      <c r="AT74" s="266">
        <f t="shared" ca="1" si="108"/>
        <v>0</v>
      </c>
      <c r="AU74" s="266">
        <f t="shared" ca="1" si="108"/>
        <v>0</v>
      </c>
      <c r="AV74" s="266">
        <f t="shared" ca="1" si="108"/>
        <v>0</v>
      </c>
      <c r="AW74" s="266">
        <f t="shared" ca="1" si="108"/>
        <v>0</v>
      </c>
      <c r="AX74" s="266">
        <f t="shared" ca="1" si="108"/>
        <v>0</v>
      </c>
      <c r="AY74" s="266">
        <f t="shared" ca="1" si="108"/>
        <v>0</v>
      </c>
      <c r="AZ74" s="266">
        <f t="shared" ca="1" si="108"/>
        <v>0</v>
      </c>
      <c r="BA74" s="266">
        <f t="shared" ca="1" si="108"/>
        <v>0</v>
      </c>
      <c r="BB74" s="266">
        <f t="shared" ca="1" si="108"/>
        <v>0</v>
      </c>
      <c r="BC74" s="266">
        <f t="shared" ca="1" si="108"/>
        <v>0</v>
      </c>
      <c r="BD74" s="266">
        <f t="shared" ca="1" si="109"/>
        <v>0</v>
      </c>
      <c r="BE74" s="266">
        <f t="shared" ca="1" si="109"/>
        <v>0</v>
      </c>
      <c r="BF74" s="266">
        <f t="shared" ca="1" si="109"/>
        <v>0</v>
      </c>
      <c r="BG74" s="266">
        <f t="shared" ca="1" si="109"/>
        <v>0</v>
      </c>
      <c r="BH74" s="266">
        <f t="shared" ca="1" si="109"/>
        <v>0</v>
      </c>
      <c r="BI74" s="266">
        <f t="shared" ca="1" si="109"/>
        <v>0</v>
      </c>
      <c r="BJ74" s="266">
        <f t="shared" ca="1" si="109"/>
        <v>0</v>
      </c>
      <c r="BK74" s="266">
        <f t="shared" ca="1" si="109"/>
        <v>0</v>
      </c>
      <c r="BL74" s="266">
        <f t="shared" ca="1" si="109"/>
        <v>0</v>
      </c>
      <c r="BM74" s="266">
        <f t="shared" ca="1" si="109"/>
        <v>0</v>
      </c>
      <c r="BN74" s="266">
        <f t="shared" ca="1" si="110"/>
        <v>0</v>
      </c>
      <c r="BO74" s="266">
        <f t="shared" ca="1" si="110"/>
        <v>0</v>
      </c>
      <c r="BP74" s="266">
        <f t="shared" ca="1" si="110"/>
        <v>0</v>
      </c>
      <c r="BQ74" s="266">
        <f t="shared" ca="1" si="110"/>
        <v>0</v>
      </c>
      <c r="BR74" s="266">
        <f t="shared" ca="1" si="110"/>
        <v>0</v>
      </c>
      <c r="BS74" s="266">
        <f t="shared" ca="1" si="110"/>
        <v>0</v>
      </c>
      <c r="BT74" s="266">
        <f t="shared" ca="1" si="110"/>
        <v>0</v>
      </c>
      <c r="BU74" s="266">
        <f t="shared" ca="1" si="110"/>
        <v>0</v>
      </c>
      <c r="BV74" s="266">
        <f t="shared" ca="1" si="110"/>
        <v>0</v>
      </c>
      <c r="BW74" s="266">
        <f t="shared" ca="1" si="110"/>
        <v>0</v>
      </c>
      <c r="BX74" s="266">
        <f t="shared" ca="1" si="110"/>
        <v>0</v>
      </c>
      <c r="BY74" s="266">
        <f t="shared" ca="1" si="110"/>
        <v>0</v>
      </c>
      <c r="BZ74" s="266">
        <f t="shared" ca="1" si="110"/>
        <v>0</v>
      </c>
      <c r="CA74" s="266">
        <f t="shared" ca="1" si="110"/>
        <v>0</v>
      </c>
      <c r="CF74" s="264">
        <f t="shared" ca="1" si="123"/>
        <v>0</v>
      </c>
      <c r="CG74" s="264">
        <f t="shared" ca="1" si="124"/>
        <v>0</v>
      </c>
      <c r="CH74" s="265">
        <f t="shared" si="125"/>
        <v>0</v>
      </c>
      <c r="CI74" s="265">
        <f t="shared" ca="1" si="126"/>
        <v>0</v>
      </c>
      <c r="CJ74" s="265">
        <f t="shared" ca="1" si="127"/>
        <v>0</v>
      </c>
      <c r="CK74" s="268"/>
      <c r="CL74" s="266">
        <f t="shared" ca="1" si="111"/>
        <v>0</v>
      </c>
      <c r="CM74" s="266">
        <f t="shared" ca="1" si="111"/>
        <v>0</v>
      </c>
      <c r="CN74" s="266">
        <f t="shared" ca="1" si="111"/>
        <v>0</v>
      </c>
      <c r="CO74" s="266">
        <f t="shared" ca="1" si="111"/>
        <v>0</v>
      </c>
      <c r="CP74" s="266">
        <f t="shared" ca="1" si="111"/>
        <v>0</v>
      </c>
      <c r="CQ74" s="266">
        <f t="shared" ca="1" si="111"/>
        <v>0</v>
      </c>
      <c r="CR74" s="266">
        <f t="shared" ca="1" si="111"/>
        <v>0</v>
      </c>
      <c r="CS74" s="266">
        <f t="shared" ca="1" si="111"/>
        <v>0</v>
      </c>
      <c r="CT74" s="266">
        <f t="shared" ca="1" si="111"/>
        <v>0</v>
      </c>
      <c r="CU74" s="266">
        <f t="shared" ca="1" si="111"/>
        <v>0</v>
      </c>
      <c r="CV74" s="266">
        <f t="shared" ca="1" si="112"/>
        <v>0</v>
      </c>
      <c r="CW74" s="266">
        <f t="shared" ca="1" si="112"/>
        <v>0</v>
      </c>
      <c r="CX74" s="266">
        <f t="shared" ca="1" si="112"/>
        <v>0</v>
      </c>
      <c r="CY74" s="266">
        <f t="shared" ca="1" si="112"/>
        <v>0</v>
      </c>
      <c r="CZ74" s="266">
        <f t="shared" ca="1" si="112"/>
        <v>0</v>
      </c>
      <c r="DA74" s="266">
        <f t="shared" ca="1" si="112"/>
        <v>0</v>
      </c>
      <c r="DB74" s="266">
        <f t="shared" ca="1" si="112"/>
        <v>0</v>
      </c>
      <c r="DC74" s="266">
        <f t="shared" ca="1" si="112"/>
        <v>0</v>
      </c>
      <c r="DD74" s="266">
        <f t="shared" ca="1" si="112"/>
        <v>0</v>
      </c>
      <c r="DE74" s="266">
        <f t="shared" ca="1" si="112"/>
        <v>0</v>
      </c>
      <c r="DF74" s="266">
        <f t="shared" ca="1" si="113"/>
        <v>0</v>
      </c>
      <c r="DG74" s="266">
        <f t="shared" ca="1" si="113"/>
        <v>0</v>
      </c>
      <c r="DH74" s="266">
        <f t="shared" ca="1" si="113"/>
        <v>0</v>
      </c>
      <c r="DI74" s="266">
        <f t="shared" ca="1" si="113"/>
        <v>0</v>
      </c>
      <c r="DJ74" s="266">
        <f t="shared" ca="1" si="113"/>
        <v>0</v>
      </c>
      <c r="DK74" s="266">
        <f t="shared" ca="1" si="113"/>
        <v>0</v>
      </c>
      <c r="DL74" s="266">
        <f t="shared" ca="1" si="113"/>
        <v>0</v>
      </c>
      <c r="DM74" s="266">
        <f t="shared" ca="1" si="113"/>
        <v>0</v>
      </c>
      <c r="DN74" s="266">
        <f t="shared" ca="1" si="113"/>
        <v>0</v>
      </c>
      <c r="DO74" s="266">
        <f t="shared" ca="1" si="113"/>
        <v>0</v>
      </c>
      <c r="DP74" s="266">
        <f t="shared" ca="1" si="114"/>
        <v>0</v>
      </c>
      <c r="DQ74" s="266">
        <f t="shared" ca="1" si="114"/>
        <v>0</v>
      </c>
      <c r="DR74" s="266">
        <f t="shared" ca="1" si="114"/>
        <v>0</v>
      </c>
      <c r="DS74" s="266">
        <f t="shared" ca="1" si="114"/>
        <v>0</v>
      </c>
      <c r="DT74" s="266">
        <f t="shared" ca="1" si="114"/>
        <v>0</v>
      </c>
      <c r="DU74" s="266">
        <f t="shared" ca="1" si="114"/>
        <v>0</v>
      </c>
      <c r="DV74" s="266">
        <f t="shared" ca="1" si="114"/>
        <v>0</v>
      </c>
      <c r="DW74" s="266">
        <f t="shared" ca="1" si="114"/>
        <v>0</v>
      </c>
      <c r="DX74" s="266">
        <f t="shared" ca="1" si="114"/>
        <v>0</v>
      </c>
      <c r="DY74" s="266">
        <f t="shared" ca="1" si="114"/>
        <v>0</v>
      </c>
      <c r="DZ74" s="266">
        <f t="shared" ca="1" si="115"/>
        <v>0</v>
      </c>
      <c r="EA74" s="266">
        <f t="shared" ca="1" si="115"/>
        <v>0</v>
      </c>
      <c r="EB74" s="266">
        <f t="shared" ca="1" si="115"/>
        <v>0</v>
      </c>
      <c r="EC74" s="266">
        <f t="shared" ca="1" si="115"/>
        <v>0</v>
      </c>
      <c r="ED74" s="266">
        <f t="shared" ca="1" si="115"/>
        <v>0</v>
      </c>
      <c r="EE74" s="266">
        <f t="shared" ca="1" si="115"/>
        <v>0</v>
      </c>
      <c r="EF74" s="266">
        <f t="shared" ca="1" si="115"/>
        <v>0</v>
      </c>
      <c r="EG74" s="266">
        <f t="shared" ca="1" si="115"/>
        <v>0</v>
      </c>
      <c r="EH74" s="266">
        <f t="shared" ca="1" si="115"/>
        <v>0</v>
      </c>
      <c r="EI74" s="266">
        <f t="shared" ca="1" si="115"/>
        <v>0</v>
      </c>
      <c r="EJ74" s="266">
        <f t="shared" ca="1" si="115"/>
        <v>0</v>
      </c>
      <c r="EK74" s="266">
        <f t="shared" ca="1" si="115"/>
        <v>0</v>
      </c>
      <c r="EL74" s="266">
        <f t="shared" ca="1" si="115"/>
        <v>0</v>
      </c>
      <c r="EM74" s="266">
        <f t="shared" ca="1" si="115"/>
        <v>0</v>
      </c>
      <c r="EO74" s="484">
        <f t="shared" si="130"/>
        <v>1</v>
      </c>
      <c r="EP74" s="64">
        <f t="shared" si="128"/>
        <v>1</v>
      </c>
    </row>
    <row r="75" spans="1:146">
      <c r="A75" s="65">
        <v>68</v>
      </c>
      <c r="B75" s="354"/>
      <c r="C75" s="336"/>
      <c r="D75" s="337"/>
      <c r="E75" s="337"/>
      <c r="F75" s="338"/>
      <c r="G75" s="339" t="s">
        <v>320</v>
      </c>
      <c r="H75" s="336"/>
      <c r="I75" s="346"/>
      <c r="J75" s="346"/>
      <c r="K75" s="345"/>
      <c r="L75" s="508"/>
      <c r="M75" s="393">
        <f t="shared" si="116"/>
        <v>0</v>
      </c>
      <c r="N75" s="453" t="str">
        <f t="shared" si="129"/>
        <v/>
      </c>
      <c r="O75" s="439"/>
      <c r="P75" s="439"/>
      <c r="Q75" s="439"/>
      <c r="R75" s="439"/>
      <c r="S75" s="446"/>
      <c r="T75" s="264">
        <f t="shared" ca="1" si="117"/>
        <v>0</v>
      </c>
      <c r="U75" s="264">
        <f t="shared" ca="1" si="118"/>
        <v>0</v>
      </c>
      <c r="V75" s="265">
        <f t="shared" si="119"/>
        <v>0</v>
      </c>
      <c r="W75" s="265">
        <f t="shared" ca="1" si="120"/>
        <v>0</v>
      </c>
      <c r="X75" s="265">
        <f t="shared" ca="1" si="121"/>
        <v>0</v>
      </c>
      <c r="Y75" s="268">
        <f t="shared" si="122"/>
        <v>1900</v>
      </c>
      <c r="Z75" s="266">
        <f t="shared" ca="1" si="106"/>
        <v>0</v>
      </c>
      <c r="AA75" s="266">
        <f t="shared" ca="1" si="106"/>
        <v>0</v>
      </c>
      <c r="AB75" s="266">
        <f t="shared" ca="1" si="106"/>
        <v>0</v>
      </c>
      <c r="AC75" s="266">
        <f t="shared" ca="1" si="106"/>
        <v>0</v>
      </c>
      <c r="AD75" s="266">
        <f t="shared" ca="1" si="106"/>
        <v>0</v>
      </c>
      <c r="AE75" s="266">
        <f t="shared" ca="1" si="106"/>
        <v>0</v>
      </c>
      <c r="AF75" s="266">
        <f t="shared" ca="1" si="106"/>
        <v>0</v>
      </c>
      <c r="AG75" s="266">
        <f t="shared" ca="1" si="106"/>
        <v>0</v>
      </c>
      <c r="AH75" s="266">
        <f t="shared" ca="1" si="106"/>
        <v>0</v>
      </c>
      <c r="AI75" s="266">
        <f t="shared" ca="1" si="106"/>
        <v>0</v>
      </c>
      <c r="AJ75" s="266">
        <f t="shared" ca="1" si="107"/>
        <v>0</v>
      </c>
      <c r="AK75" s="266">
        <f t="shared" ca="1" si="107"/>
        <v>0</v>
      </c>
      <c r="AL75" s="266">
        <f t="shared" ca="1" si="107"/>
        <v>0</v>
      </c>
      <c r="AM75" s="266">
        <f t="shared" ca="1" si="107"/>
        <v>0</v>
      </c>
      <c r="AN75" s="266">
        <f t="shared" ca="1" si="107"/>
        <v>0</v>
      </c>
      <c r="AO75" s="266">
        <f t="shared" ca="1" si="107"/>
        <v>0</v>
      </c>
      <c r="AP75" s="266">
        <f t="shared" ca="1" si="107"/>
        <v>0</v>
      </c>
      <c r="AQ75" s="266">
        <f t="shared" ca="1" si="107"/>
        <v>0</v>
      </c>
      <c r="AR75" s="266">
        <f t="shared" ca="1" si="107"/>
        <v>0</v>
      </c>
      <c r="AS75" s="266">
        <f t="shared" ca="1" si="107"/>
        <v>0</v>
      </c>
      <c r="AT75" s="266">
        <f t="shared" ca="1" si="108"/>
        <v>0</v>
      </c>
      <c r="AU75" s="266">
        <f t="shared" ca="1" si="108"/>
        <v>0</v>
      </c>
      <c r="AV75" s="266">
        <f t="shared" ca="1" si="108"/>
        <v>0</v>
      </c>
      <c r="AW75" s="266">
        <f t="shared" ca="1" si="108"/>
        <v>0</v>
      </c>
      <c r="AX75" s="266">
        <f t="shared" ca="1" si="108"/>
        <v>0</v>
      </c>
      <c r="AY75" s="266">
        <f t="shared" ca="1" si="108"/>
        <v>0</v>
      </c>
      <c r="AZ75" s="266">
        <f t="shared" ca="1" si="108"/>
        <v>0</v>
      </c>
      <c r="BA75" s="266">
        <f t="shared" ca="1" si="108"/>
        <v>0</v>
      </c>
      <c r="BB75" s="266">
        <f t="shared" ca="1" si="108"/>
        <v>0</v>
      </c>
      <c r="BC75" s="266">
        <f t="shared" ca="1" si="108"/>
        <v>0</v>
      </c>
      <c r="BD75" s="266">
        <f t="shared" ca="1" si="109"/>
        <v>0</v>
      </c>
      <c r="BE75" s="266">
        <f t="shared" ca="1" si="109"/>
        <v>0</v>
      </c>
      <c r="BF75" s="266">
        <f t="shared" ca="1" si="109"/>
        <v>0</v>
      </c>
      <c r="BG75" s="266">
        <f t="shared" ca="1" si="109"/>
        <v>0</v>
      </c>
      <c r="BH75" s="266">
        <f t="shared" ca="1" si="109"/>
        <v>0</v>
      </c>
      <c r="BI75" s="266">
        <f t="shared" ca="1" si="109"/>
        <v>0</v>
      </c>
      <c r="BJ75" s="266">
        <f t="shared" ca="1" si="109"/>
        <v>0</v>
      </c>
      <c r="BK75" s="266">
        <f t="shared" ca="1" si="109"/>
        <v>0</v>
      </c>
      <c r="BL75" s="266">
        <f t="shared" ca="1" si="109"/>
        <v>0</v>
      </c>
      <c r="BM75" s="266">
        <f t="shared" ca="1" si="109"/>
        <v>0</v>
      </c>
      <c r="BN75" s="266">
        <f t="shared" ca="1" si="110"/>
        <v>0</v>
      </c>
      <c r="BO75" s="266">
        <f t="shared" ca="1" si="110"/>
        <v>0</v>
      </c>
      <c r="BP75" s="266">
        <f t="shared" ca="1" si="110"/>
        <v>0</v>
      </c>
      <c r="BQ75" s="266">
        <f t="shared" ca="1" si="110"/>
        <v>0</v>
      </c>
      <c r="BR75" s="266">
        <f t="shared" ca="1" si="110"/>
        <v>0</v>
      </c>
      <c r="BS75" s="266">
        <f t="shared" ca="1" si="110"/>
        <v>0</v>
      </c>
      <c r="BT75" s="266">
        <f t="shared" ca="1" si="110"/>
        <v>0</v>
      </c>
      <c r="BU75" s="266">
        <f t="shared" ca="1" si="110"/>
        <v>0</v>
      </c>
      <c r="BV75" s="266">
        <f t="shared" ca="1" si="110"/>
        <v>0</v>
      </c>
      <c r="BW75" s="266">
        <f t="shared" ca="1" si="110"/>
        <v>0</v>
      </c>
      <c r="BX75" s="266">
        <f t="shared" ca="1" si="110"/>
        <v>0</v>
      </c>
      <c r="BY75" s="266">
        <f t="shared" ca="1" si="110"/>
        <v>0</v>
      </c>
      <c r="BZ75" s="266">
        <f t="shared" ca="1" si="110"/>
        <v>0</v>
      </c>
      <c r="CA75" s="266">
        <f t="shared" ca="1" si="110"/>
        <v>0</v>
      </c>
      <c r="CF75" s="264">
        <f t="shared" ca="1" si="123"/>
        <v>0</v>
      </c>
      <c r="CG75" s="264">
        <f t="shared" ca="1" si="124"/>
        <v>0</v>
      </c>
      <c r="CH75" s="265">
        <f t="shared" si="125"/>
        <v>0</v>
      </c>
      <c r="CI75" s="265">
        <f t="shared" ca="1" si="126"/>
        <v>0</v>
      </c>
      <c r="CJ75" s="265">
        <f t="shared" ca="1" si="127"/>
        <v>0</v>
      </c>
      <c r="CK75" s="268"/>
      <c r="CL75" s="266">
        <f t="shared" ca="1" si="111"/>
        <v>0</v>
      </c>
      <c r="CM75" s="266">
        <f t="shared" ca="1" si="111"/>
        <v>0</v>
      </c>
      <c r="CN75" s="266">
        <f t="shared" ca="1" si="111"/>
        <v>0</v>
      </c>
      <c r="CO75" s="266">
        <f t="shared" ca="1" si="111"/>
        <v>0</v>
      </c>
      <c r="CP75" s="266">
        <f t="shared" ca="1" si="111"/>
        <v>0</v>
      </c>
      <c r="CQ75" s="266">
        <f t="shared" ca="1" si="111"/>
        <v>0</v>
      </c>
      <c r="CR75" s="266">
        <f t="shared" ca="1" si="111"/>
        <v>0</v>
      </c>
      <c r="CS75" s="266">
        <f t="shared" ca="1" si="111"/>
        <v>0</v>
      </c>
      <c r="CT75" s="266">
        <f t="shared" ca="1" si="111"/>
        <v>0</v>
      </c>
      <c r="CU75" s="266">
        <f t="shared" ca="1" si="111"/>
        <v>0</v>
      </c>
      <c r="CV75" s="266">
        <f t="shared" ca="1" si="112"/>
        <v>0</v>
      </c>
      <c r="CW75" s="266">
        <f t="shared" ca="1" si="112"/>
        <v>0</v>
      </c>
      <c r="CX75" s="266">
        <f t="shared" ca="1" si="112"/>
        <v>0</v>
      </c>
      <c r="CY75" s="266">
        <f t="shared" ca="1" si="112"/>
        <v>0</v>
      </c>
      <c r="CZ75" s="266">
        <f t="shared" ca="1" si="112"/>
        <v>0</v>
      </c>
      <c r="DA75" s="266">
        <f t="shared" ca="1" si="112"/>
        <v>0</v>
      </c>
      <c r="DB75" s="266">
        <f t="shared" ca="1" si="112"/>
        <v>0</v>
      </c>
      <c r="DC75" s="266">
        <f t="shared" ca="1" si="112"/>
        <v>0</v>
      </c>
      <c r="DD75" s="266">
        <f t="shared" ca="1" si="112"/>
        <v>0</v>
      </c>
      <c r="DE75" s="266">
        <f t="shared" ca="1" si="112"/>
        <v>0</v>
      </c>
      <c r="DF75" s="266">
        <f t="shared" ca="1" si="113"/>
        <v>0</v>
      </c>
      <c r="DG75" s="266">
        <f t="shared" ca="1" si="113"/>
        <v>0</v>
      </c>
      <c r="DH75" s="266">
        <f t="shared" ca="1" si="113"/>
        <v>0</v>
      </c>
      <c r="DI75" s="266">
        <f t="shared" ca="1" si="113"/>
        <v>0</v>
      </c>
      <c r="DJ75" s="266">
        <f t="shared" ca="1" si="113"/>
        <v>0</v>
      </c>
      <c r="DK75" s="266">
        <f t="shared" ca="1" si="113"/>
        <v>0</v>
      </c>
      <c r="DL75" s="266">
        <f t="shared" ca="1" si="113"/>
        <v>0</v>
      </c>
      <c r="DM75" s="266">
        <f t="shared" ca="1" si="113"/>
        <v>0</v>
      </c>
      <c r="DN75" s="266">
        <f t="shared" ca="1" si="113"/>
        <v>0</v>
      </c>
      <c r="DO75" s="266">
        <f t="shared" ca="1" si="113"/>
        <v>0</v>
      </c>
      <c r="DP75" s="266">
        <f t="shared" ca="1" si="114"/>
        <v>0</v>
      </c>
      <c r="DQ75" s="266">
        <f t="shared" ca="1" si="114"/>
        <v>0</v>
      </c>
      <c r="DR75" s="266">
        <f t="shared" ca="1" si="114"/>
        <v>0</v>
      </c>
      <c r="DS75" s="266">
        <f t="shared" ca="1" si="114"/>
        <v>0</v>
      </c>
      <c r="DT75" s="266">
        <f t="shared" ca="1" si="114"/>
        <v>0</v>
      </c>
      <c r="DU75" s="266">
        <f t="shared" ca="1" si="114"/>
        <v>0</v>
      </c>
      <c r="DV75" s="266">
        <f t="shared" ca="1" si="114"/>
        <v>0</v>
      </c>
      <c r="DW75" s="266">
        <f t="shared" ca="1" si="114"/>
        <v>0</v>
      </c>
      <c r="DX75" s="266">
        <f t="shared" ca="1" si="114"/>
        <v>0</v>
      </c>
      <c r="DY75" s="266">
        <f t="shared" ca="1" si="114"/>
        <v>0</v>
      </c>
      <c r="DZ75" s="266">
        <f t="shared" ca="1" si="115"/>
        <v>0</v>
      </c>
      <c r="EA75" s="266">
        <f t="shared" ca="1" si="115"/>
        <v>0</v>
      </c>
      <c r="EB75" s="266">
        <f t="shared" ca="1" si="115"/>
        <v>0</v>
      </c>
      <c r="EC75" s="266">
        <f t="shared" ca="1" si="115"/>
        <v>0</v>
      </c>
      <c r="ED75" s="266">
        <f t="shared" ca="1" si="115"/>
        <v>0</v>
      </c>
      <c r="EE75" s="266">
        <f t="shared" ca="1" si="115"/>
        <v>0</v>
      </c>
      <c r="EF75" s="266">
        <f t="shared" ca="1" si="115"/>
        <v>0</v>
      </c>
      <c r="EG75" s="266">
        <f t="shared" ca="1" si="115"/>
        <v>0</v>
      </c>
      <c r="EH75" s="266">
        <f t="shared" ca="1" si="115"/>
        <v>0</v>
      </c>
      <c r="EI75" s="266">
        <f t="shared" ca="1" si="115"/>
        <v>0</v>
      </c>
      <c r="EJ75" s="266">
        <f t="shared" ca="1" si="115"/>
        <v>0</v>
      </c>
      <c r="EK75" s="266">
        <f t="shared" ca="1" si="115"/>
        <v>0</v>
      </c>
      <c r="EL75" s="266">
        <f t="shared" ca="1" si="115"/>
        <v>0</v>
      </c>
      <c r="EM75" s="266">
        <f t="shared" ca="1" si="115"/>
        <v>0</v>
      </c>
      <c r="EO75" s="484">
        <f t="shared" si="130"/>
        <v>1</v>
      </c>
      <c r="EP75" s="64">
        <f t="shared" si="128"/>
        <v>1</v>
      </c>
    </row>
    <row r="76" spans="1:146">
      <c r="A76" s="65">
        <v>69</v>
      </c>
      <c r="B76" s="353"/>
      <c r="C76" s="336"/>
      <c r="D76" s="337"/>
      <c r="E76" s="337"/>
      <c r="F76" s="338"/>
      <c r="G76" s="339" t="s">
        <v>320</v>
      </c>
      <c r="H76" s="336"/>
      <c r="I76" s="346"/>
      <c r="J76" s="346"/>
      <c r="K76" s="345"/>
      <c r="L76" s="508"/>
      <c r="M76" s="393">
        <f t="shared" si="116"/>
        <v>0</v>
      </c>
      <c r="N76" s="453" t="str">
        <f t="shared" si="129"/>
        <v/>
      </c>
      <c r="O76" s="439"/>
      <c r="P76" s="439"/>
      <c r="Q76" s="439"/>
      <c r="R76" s="439"/>
      <c r="S76" s="446"/>
      <c r="T76" s="264">
        <f t="shared" ca="1" si="117"/>
        <v>0</v>
      </c>
      <c r="U76" s="264">
        <f t="shared" ca="1" si="118"/>
        <v>0</v>
      </c>
      <c r="V76" s="265">
        <f t="shared" si="119"/>
        <v>0</v>
      </c>
      <c r="W76" s="265">
        <f t="shared" ca="1" si="120"/>
        <v>0</v>
      </c>
      <c r="X76" s="265">
        <f t="shared" ca="1" si="121"/>
        <v>0</v>
      </c>
      <c r="Y76" s="268">
        <f t="shared" si="122"/>
        <v>1900</v>
      </c>
      <c r="Z76" s="266">
        <f t="shared" ca="1" si="106"/>
        <v>0</v>
      </c>
      <c r="AA76" s="266">
        <f t="shared" ca="1" si="106"/>
        <v>0</v>
      </c>
      <c r="AB76" s="266">
        <f t="shared" ca="1" si="106"/>
        <v>0</v>
      </c>
      <c r="AC76" s="266">
        <f t="shared" ca="1" si="106"/>
        <v>0</v>
      </c>
      <c r="AD76" s="266">
        <f t="shared" ca="1" si="106"/>
        <v>0</v>
      </c>
      <c r="AE76" s="266">
        <f t="shared" ca="1" si="106"/>
        <v>0</v>
      </c>
      <c r="AF76" s="266">
        <f t="shared" ca="1" si="106"/>
        <v>0</v>
      </c>
      <c r="AG76" s="266">
        <f t="shared" ca="1" si="106"/>
        <v>0</v>
      </c>
      <c r="AH76" s="266">
        <f t="shared" ca="1" si="106"/>
        <v>0</v>
      </c>
      <c r="AI76" s="266">
        <f t="shared" ca="1" si="106"/>
        <v>0</v>
      </c>
      <c r="AJ76" s="266">
        <f t="shared" ca="1" si="107"/>
        <v>0</v>
      </c>
      <c r="AK76" s="266">
        <f t="shared" ca="1" si="107"/>
        <v>0</v>
      </c>
      <c r="AL76" s="266">
        <f t="shared" ca="1" si="107"/>
        <v>0</v>
      </c>
      <c r="AM76" s="266">
        <f t="shared" ca="1" si="107"/>
        <v>0</v>
      </c>
      <c r="AN76" s="266">
        <f t="shared" ca="1" si="107"/>
        <v>0</v>
      </c>
      <c r="AO76" s="266">
        <f t="shared" ca="1" si="107"/>
        <v>0</v>
      </c>
      <c r="AP76" s="266">
        <f t="shared" ca="1" si="107"/>
        <v>0</v>
      </c>
      <c r="AQ76" s="266">
        <f t="shared" ca="1" si="107"/>
        <v>0</v>
      </c>
      <c r="AR76" s="266">
        <f t="shared" ca="1" si="107"/>
        <v>0</v>
      </c>
      <c r="AS76" s="266">
        <f t="shared" ca="1" si="107"/>
        <v>0</v>
      </c>
      <c r="AT76" s="266">
        <f t="shared" ca="1" si="108"/>
        <v>0</v>
      </c>
      <c r="AU76" s="266">
        <f t="shared" ca="1" si="108"/>
        <v>0</v>
      </c>
      <c r="AV76" s="266">
        <f t="shared" ca="1" si="108"/>
        <v>0</v>
      </c>
      <c r="AW76" s="266">
        <f t="shared" ca="1" si="108"/>
        <v>0</v>
      </c>
      <c r="AX76" s="266">
        <f t="shared" ca="1" si="108"/>
        <v>0</v>
      </c>
      <c r="AY76" s="266">
        <f t="shared" ca="1" si="108"/>
        <v>0</v>
      </c>
      <c r="AZ76" s="266">
        <f t="shared" ca="1" si="108"/>
        <v>0</v>
      </c>
      <c r="BA76" s="266">
        <f t="shared" ca="1" si="108"/>
        <v>0</v>
      </c>
      <c r="BB76" s="266">
        <f t="shared" ca="1" si="108"/>
        <v>0</v>
      </c>
      <c r="BC76" s="266">
        <f t="shared" ca="1" si="108"/>
        <v>0</v>
      </c>
      <c r="BD76" s="266">
        <f t="shared" ca="1" si="109"/>
        <v>0</v>
      </c>
      <c r="BE76" s="266">
        <f t="shared" ca="1" si="109"/>
        <v>0</v>
      </c>
      <c r="BF76" s="266">
        <f t="shared" ca="1" si="109"/>
        <v>0</v>
      </c>
      <c r="BG76" s="266">
        <f t="shared" ca="1" si="109"/>
        <v>0</v>
      </c>
      <c r="BH76" s="266">
        <f t="shared" ca="1" si="109"/>
        <v>0</v>
      </c>
      <c r="BI76" s="266">
        <f t="shared" ca="1" si="109"/>
        <v>0</v>
      </c>
      <c r="BJ76" s="266">
        <f t="shared" ca="1" si="109"/>
        <v>0</v>
      </c>
      <c r="BK76" s="266">
        <f t="shared" ca="1" si="109"/>
        <v>0</v>
      </c>
      <c r="BL76" s="266">
        <f t="shared" ca="1" si="109"/>
        <v>0</v>
      </c>
      <c r="BM76" s="266">
        <f t="shared" ca="1" si="109"/>
        <v>0</v>
      </c>
      <c r="BN76" s="266">
        <f t="shared" ca="1" si="110"/>
        <v>0</v>
      </c>
      <c r="BO76" s="266">
        <f t="shared" ca="1" si="110"/>
        <v>0</v>
      </c>
      <c r="BP76" s="266">
        <f t="shared" ca="1" si="110"/>
        <v>0</v>
      </c>
      <c r="BQ76" s="266">
        <f t="shared" ca="1" si="110"/>
        <v>0</v>
      </c>
      <c r="BR76" s="266">
        <f t="shared" ca="1" si="110"/>
        <v>0</v>
      </c>
      <c r="BS76" s="266">
        <f t="shared" ca="1" si="110"/>
        <v>0</v>
      </c>
      <c r="BT76" s="266">
        <f t="shared" ca="1" si="110"/>
        <v>0</v>
      </c>
      <c r="BU76" s="266">
        <f t="shared" ca="1" si="110"/>
        <v>0</v>
      </c>
      <c r="BV76" s="266">
        <f t="shared" ca="1" si="110"/>
        <v>0</v>
      </c>
      <c r="BW76" s="266">
        <f t="shared" ca="1" si="110"/>
        <v>0</v>
      </c>
      <c r="BX76" s="266">
        <f t="shared" ca="1" si="110"/>
        <v>0</v>
      </c>
      <c r="BY76" s="266">
        <f t="shared" ca="1" si="110"/>
        <v>0</v>
      </c>
      <c r="BZ76" s="266">
        <f t="shared" ca="1" si="110"/>
        <v>0</v>
      </c>
      <c r="CA76" s="266">
        <f t="shared" ca="1" si="110"/>
        <v>0</v>
      </c>
      <c r="CF76" s="264">
        <f t="shared" ca="1" si="123"/>
        <v>0</v>
      </c>
      <c r="CG76" s="264">
        <f t="shared" ca="1" si="124"/>
        <v>0</v>
      </c>
      <c r="CH76" s="265">
        <f t="shared" si="125"/>
        <v>0</v>
      </c>
      <c r="CI76" s="265">
        <f t="shared" ca="1" si="126"/>
        <v>0</v>
      </c>
      <c r="CJ76" s="265">
        <f t="shared" ca="1" si="127"/>
        <v>0</v>
      </c>
      <c r="CK76" s="268"/>
      <c r="CL76" s="266">
        <f t="shared" ca="1" si="111"/>
        <v>0</v>
      </c>
      <c r="CM76" s="266">
        <f t="shared" ca="1" si="111"/>
        <v>0</v>
      </c>
      <c r="CN76" s="266">
        <f t="shared" ca="1" si="111"/>
        <v>0</v>
      </c>
      <c r="CO76" s="266">
        <f t="shared" ca="1" si="111"/>
        <v>0</v>
      </c>
      <c r="CP76" s="266">
        <f t="shared" ca="1" si="111"/>
        <v>0</v>
      </c>
      <c r="CQ76" s="266">
        <f t="shared" ca="1" si="111"/>
        <v>0</v>
      </c>
      <c r="CR76" s="266">
        <f t="shared" ca="1" si="111"/>
        <v>0</v>
      </c>
      <c r="CS76" s="266">
        <f t="shared" ca="1" si="111"/>
        <v>0</v>
      </c>
      <c r="CT76" s="266">
        <f t="shared" ca="1" si="111"/>
        <v>0</v>
      </c>
      <c r="CU76" s="266">
        <f t="shared" ca="1" si="111"/>
        <v>0</v>
      </c>
      <c r="CV76" s="266">
        <f t="shared" ca="1" si="112"/>
        <v>0</v>
      </c>
      <c r="CW76" s="266">
        <f t="shared" ca="1" si="112"/>
        <v>0</v>
      </c>
      <c r="CX76" s="266">
        <f t="shared" ca="1" si="112"/>
        <v>0</v>
      </c>
      <c r="CY76" s="266">
        <f t="shared" ca="1" si="112"/>
        <v>0</v>
      </c>
      <c r="CZ76" s="266">
        <f t="shared" ca="1" si="112"/>
        <v>0</v>
      </c>
      <c r="DA76" s="266">
        <f t="shared" ca="1" si="112"/>
        <v>0</v>
      </c>
      <c r="DB76" s="266">
        <f t="shared" ca="1" si="112"/>
        <v>0</v>
      </c>
      <c r="DC76" s="266">
        <f t="shared" ca="1" si="112"/>
        <v>0</v>
      </c>
      <c r="DD76" s="266">
        <f t="shared" ca="1" si="112"/>
        <v>0</v>
      </c>
      <c r="DE76" s="266">
        <f t="shared" ca="1" si="112"/>
        <v>0</v>
      </c>
      <c r="DF76" s="266">
        <f t="shared" ca="1" si="113"/>
        <v>0</v>
      </c>
      <c r="DG76" s="266">
        <f t="shared" ca="1" si="113"/>
        <v>0</v>
      </c>
      <c r="DH76" s="266">
        <f t="shared" ca="1" si="113"/>
        <v>0</v>
      </c>
      <c r="DI76" s="266">
        <f t="shared" ca="1" si="113"/>
        <v>0</v>
      </c>
      <c r="DJ76" s="266">
        <f t="shared" ca="1" si="113"/>
        <v>0</v>
      </c>
      <c r="DK76" s="266">
        <f t="shared" ca="1" si="113"/>
        <v>0</v>
      </c>
      <c r="DL76" s="266">
        <f t="shared" ca="1" si="113"/>
        <v>0</v>
      </c>
      <c r="DM76" s="266">
        <f t="shared" ca="1" si="113"/>
        <v>0</v>
      </c>
      <c r="DN76" s="266">
        <f t="shared" ca="1" si="113"/>
        <v>0</v>
      </c>
      <c r="DO76" s="266">
        <f t="shared" ca="1" si="113"/>
        <v>0</v>
      </c>
      <c r="DP76" s="266">
        <f t="shared" ca="1" si="114"/>
        <v>0</v>
      </c>
      <c r="DQ76" s="266">
        <f t="shared" ca="1" si="114"/>
        <v>0</v>
      </c>
      <c r="DR76" s="266">
        <f t="shared" ca="1" si="114"/>
        <v>0</v>
      </c>
      <c r="DS76" s="266">
        <f t="shared" ca="1" si="114"/>
        <v>0</v>
      </c>
      <c r="DT76" s="266">
        <f t="shared" ca="1" si="114"/>
        <v>0</v>
      </c>
      <c r="DU76" s="266">
        <f t="shared" ca="1" si="114"/>
        <v>0</v>
      </c>
      <c r="DV76" s="266">
        <f t="shared" ca="1" si="114"/>
        <v>0</v>
      </c>
      <c r="DW76" s="266">
        <f t="shared" ca="1" si="114"/>
        <v>0</v>
      </c>
      <c r="DX76" s="266">
        <f t="shared" ca="1" si="114"/>
        <v>0</v>
      </c>
      <c r="DY76" s="266">
        <f t="shared" ca="1" si="114"/>
        <v>0</v>
      </c>
      <c r="DZ76" s="266">
        <f t="shared" ca="1" si="115"/>
        <v>0</v>
      </c>
      <c r="EA76" s="266">
        <f t="shared" ca="1" si="115"/>
        <v>0</v>
      </c>
      <c r="EB76" s="266">
        <f t="shared" ca="1" si="115"/>
        <v>0</v>
      </c>
      <c r="EC76" s="266">
        <f t="shared" ca="1" si="115"/>
        <v>0</v>
      </c>
      <c r="ED76" s="266">
        <f t="shared" ca="1" si="115"/>
        <v>0</v>
      </c>
      <c r="EE76" s="266">
        <f t="shared" ca="1" si="115"/>
        <v>0</v>
      </c>
      <c r="EF76" s="266">
        <f t="shared" ca="1" si="115"/>
        <v>0</v>
      </c>
      <c r="EG76" s="266">
        <f t="shared" ca="1" si="115"/>
        <v>0</v>
      </c>
      <c r="EH76" s="266">
        <f t="shared" ca="1" si="115"/>
        <v>0</v>
      </c>
      <c r="EI76" s="266">
        <f t="shared" ca="1" si="115"/>
        <v>0</v>
      </c>
      <c r="EJ76" s="266">
        <f t="shared" ca="1" si="115"/>
        <v>0</v>
      </c>
      <c r="EK76" s="266">
        <f t="shared" ca="1" si="115"/>
        <v>0</v>
      </c>
      <c r="EL76" s="266">
        <f t="shared" ca="1" si="115"/>
        <v>0</v>
      </c>
      <c r="EM76" s="266">
        <f t="shared" ca="1" si="115"/>
        <v>0</v>
      </c>
      <c r="EO76" s="484">
        <f t="shared" si="130"/>
        <v>1</v>
      </c>
      <c r="EP76" s="64">
        <f t="shared" si="128"/>
        <v>1</v>
      </c>
    </row>
    <row r="77" spans="1:146">
      <c r="A77" s="65">
        <v>70</v>
      </c>
      <c r="B77" s="353"/>
      <c r="C77" s="336"/>
      <c r="D77" s="337"/>
      <c r="E77" s="337"/>
      <c r="F77" s="338"/>
      <c r="G77" s="339" t="s">
        <v>320</v>
      </c>
      <c r="H77" s="336"/>
      <c r="I77" s="346"/>
      <c r="J77" s="346"/>
      <c r="K77" s="345"/>
      <c r="L77" s="508"/>
      <c r="M77" s="393">
        <f t="shared" si="116"/>
        <v>0</v>
      </c>
      <c r="N77" s="453" t="str">
        <f t="shared" si="129"/>
        <v/>
      </c>
      <c r="O77" s="439"/>
      <c r="P77" s="439"/>
      <c r="Q77" s="439"/>
      <c r="R77" s="439"/>
      <c r="S77" s="446"/>
      <c r="T77" s="264">
        <f t="shared" ca="1" si="117"/>
        <v>0</v>
      </c>
      <c r="U77" s="264">
        <f t="shared" ca="1" si="118"/>
        <v>0</v>
      </c>
      <c r="V77" s="265">
        <f t="shared" si="119"/>
        <v>0</v>
      </c>
      <c r="W77" s="265">
        <f t="shared" ca="1" si="120"/>
        <v>0</v>
      </c>
      <c r="X77" s="265">
        <f t="shared" ca="1" si="121"/>
        <v>0</v>
      </c>
      <c r="Y77" s="268">
        <f t="shared" si="122"/>
        <v>1900</v>
      </c>
      <c r="Z77" s="266">
        <f t="shared" ca="1" si="106"/>
        <v>0</v>
      </c>
      <c r="AA77" s="266">
        <f t="shared" ca="1" si="106"/>
        <v>0</v>
      </c>
      <c r="AB77" s="266">
        <f t="shared" ca="1" si="106"/>
        <v>0</v>
      </c>
      <c r="AC77" s="266">
        <f t="shared" ca="1" si="106"/>
        <v>0</v>
      </c>
      <c r="AD77" s="266">
        <f t="shared" ca="1" si="106"/>
        <v>0</v>
      </c>
      <c r="AE77" s="266">
        <f t="shared" ca="1" si="106"/>
        <v>0</v>
      </c>
      <c r="AF77" s="266">
        <f t="shared" ca="1" si="106"/>
        <v>0</v>
      </c>
      <c r="AG77" s="266">
        <f t="shared" ca="1" si="106"/>
        <v>0</v>
      </c>
      <c r="AH77" s="266">
        <f t="shared" ca="1" si="106"/>
        <v>0</v>
      </c>
      <c r="AI77" s="266">
        <f t="shared" ca="1" si="106"/>
        <v>0</v>
      </c>
      <c r="AJ77" s="266">
        <f t="shared" ca="1" si="107"/>
        <v>0</v>
      </c>
      <c r="AK77" s="266">
        <f t="shared" ca="1" si="107"/>
        <v>0</v>
      </c>
      <c r="AL77" s="266">
        <f t="shared" ca="1" si="107"/>
        <v>0</v>
      </c>
      <c r="AM77" s="266">
        <f t="shared" ca="1" si="107"/>
        <v>0</v>
      </c>
      <c r="AN77" s="266">
        <f t="shared" ca="1" si="107"/>
        <v>0</v>
      </c>
      <c r="AO77" s="266">
        <f t="shared" ca="1" si="107"/>
        <v>0</v>
      </c>
      <c r="AP77" s="266">
        <f t="shared" ca="1" si="107"/>
        <v>0</v>
      </c>
      <c r="AQ77" s="266">
        <f t="shared" ca="1" si="107"/>
        <v>0</v>
      </c>
      <c r="AR77" s="266">
        <f t="shared" ca="1" si="107"/>
        <v>0</v>
      </c>
      <c r="AS77" s="266">
        <f t="shared" ca="1" si="107"/>
        <v>0</v>
      </c>
      <c r="AT77" s="266">
        <f t="shared" ca="1" si="108"/>
        <v>0</v>
      </c>
      <c r="AU77" s="266">
        <f t="shared" ca="1" si="108"/>
        <v>0</v>
      </c>
      <c r="AV77" s="266">
        <f t="shared" ca="1" si="108"/>
        <v>0</v>
      </c>
      <c r="AW77" s="266">
        <f t="shared" ca="1" si="108"/>
        <v>0</v>
      </c>
      <c r="AX77" s="266">
        <f t="shared" ca="1" si="108"/>
        <v>0</v>
      </c>
      <c r="AY77" s="266">
        <f t="shared" ca="1" si="108"/>
        <v>0</v>
      </c>
      <c r="AZ77" s="266">
        <f t="shared" ca="1" si="108"/>
        <v>0</v>
      </c>
      <c r="BA77" s="266">
        <f t="shared" ca="1" si="108"/>
        <v>0</v>
      </c>
      <c r="BB77" s="266">
        <f t="shared" ca="1" si="108"/>
        <v>0</v>
      </c>
      <c r="BC77" s="266">
        <f t="shared" ca="1" si="108"/>
        <v>0</v>
      </c>
      <c r="BD77" s="266">
        <f t="shared" ca="1" si="109"/>
        <v>0</v>
      </c>
      <c r="BE77" s="266">
        <f t="shared" ca="1" si="109"/>
        <v>0</v>
      </c>
      <c r="BF77" s="266">
        <f t="shared" ca="1" si="109"/>
        <v>0</v>
      </c>
      <c r="BG77" s="266">
        <f t="shared" ca="1" si="109"/>
        <v>0</v>
      </c>
      <c r="BH77" s="266">
        <f t="shared" ca="1" si="109"/>
        <v>0</v>
      </c>
      <c r="BI77" s="266">
        <f t="shared" ca="1" si="109"/>
        <v>0</v>
      </c>
      <c r="BJ77" s="266">
        <f t="shared" ca="1" si="109"/>
        <v>0</v>
      </c>
      <c r="BK77" s="266">
        <f t="shared" ca="1" si="109"/>
        <v>0</v>
      </c>
      <c r="BL77" s="266">
        <f t="shared" ca="1" si="109"/>
        <v>0</v>
      </c>
      <c r="BM77" s="266">
        <f t="shared" ca="1" si="109"/>
        <v>0</v>
      </c>
      <c r="BN77" s="266">
        <f t="shared" ca="1" si="110"/>
        <v>0</v>
      </c>
      <c r="BO77" s="266">
        <f t="shared" ca="1" si="110"/>
        <v>0</v>
      </c>
      <c r="BP77" s="266">
        <f t="shared" ca="1" si="110"/>
        <v>0</v>
      </c>
      <c r="BQ77" s="266">
        <f t="shared" ca="1" si="110"/>
        <v>0</v>
      </c>
      <c r="BR77" s="266">
        <f t="shared" ca="1" si="110"/>
        <v>0</v>
      </c>
      <c r="BS77" s="266">
        <f t="shared" ca="1" si="110"/>
        <v>0</v>
      </c>
      <c r="BT77" s="266">
        <f t="shared" ca="1" si="110"/>
        <v>0</v>
      </c>
      <c r="BU77" s="266">
        <f t="shared" ca="1" si="110"/>
        <v>0</v>
      </c>
      <c r="BV77" s="266">
        <f t="shared" ca="1" si="110"/>
        <v>0</v>
      </c>
      <c r="BW77" s="266">
        <f t="shared" ca="1" si="110"/>
        <v>0</v>
      </c>
      <c r="BX77" s="266">
        <f t="shared" ca="1" si="110"/>
        <v>0</v>
      </c>
      <c r="BY77" s="266">
        <f t="shared" ca="1" si="110"/>
        <v>0</v>
      </c>
      <c r="BZ77" s="266">
        <f t="shared" ca="1" si="110"/>
        <v>0</v>
      </c>
      <c r="CA77" s="266">
        <f t="shared" ca="1" si="110"/>
        <v>0</v>
      </c>
      <c r="CF77" s="264">
        <f t="shared" ca="1" si="123"/>
        <v>0</v>
      </c>
      <c r="CG77" s="264">
        <f t="shared" ca="1" si="124"/>
        <v>0</v>
      </c>
      <c r="CH77" s="265">
        <f t="shared" si="125"/>
        <v>0</v>
      </c>
      <c r="CI77" s="265">
        <f t="shared" ca="1" si="126"/>
        <v>0</v>
      </c>
      <c r="CJ77" s="265">
        <f t="shared" ca="1" si="127"/>
        <v>0</v>
      </c>
      <c r="CK77" s="268"/>
      <c r="CL77" s="266">
        <f t="shared" ca="1" si="111"/>
        <v>0</v>
      </c>
      <c r="CM77" s="266">
        <f t="shared" ca="1" si="111"/>
        <v>0</v>
      </c>
      <c r="CN77" s="266">
        <f t="shared" ca="1" si="111"/>
        <v>0</v>
      </c>
      <c r="CO77" s="266">
        <f t="shared" ca="1" si="111"/>
        <v>0</v>
      </c>
      <c r="CP77" s="266">
        <f t="shared" ca="1" si="111"/>
        <v>0</v>
      </c>
      <c r="CQ77" s="266">
        <f t="shared" ca="1" si="111"/>
        <v>0</v>
      </c>
      <c r="CR77" s="266">
        <f t="shared" ca="1" si="111"/>
        <v>0</v>
      </c>
      <c r="CS77" s="266">
        <f t="shared" ca="1" si="111"/>
        <v>0</v>
      </c>
      <c r="CT77" s="266">
        <f t="shared" ca="1" si="111"/>
        <v>0</v>
      </c>
      <c r="CU77" s="266">
        <f t="shared" ca="1" si="111"/>
        <v>0</v>
      </c>
      <c r="CV77" s="266">
        <f t="shared" ca="1" si="112"/>
        <v>0</v>
      </c>
      <c r="CW77" s="266">
        <f t="shared" ca="1" si="112"/>
        <v>0</v>
      </c>
      <c r="CX77" s="266">
        <f t="shared" ca="1" si="112"/>
        <v>0</v>
      </c>
      <c r="CY77" s="266">
        <f t="shared" ca="1" si="112"/>
        <v>0</v>
      </c>
      <c r="CZ77" s="266">
        <f t="shared" ca="1" si="112"/>
        <v>0</v>
      </c>
      <c r="DA77" s="266">
        <f t="shared" ca="1" si="112"/>
        <v>0</v>
      </c>
      <c r="DB77" s="266">
        <f t="shared" ca="1" si="112"/>
        <v>0</v>
      </c>
      <c r="DC77" s="266">
        <f t="shared" ca="1" si="112"/>
        <v>0</v>
      </c>
      <c r="DD77" s="266">
        <f t="shared" ca="1" si="112"/>
        <v>0</v>
      </c>
      <c r="DE77" s="266">
        <f t="shared" ca="1" si="112"/>
        <v>0</v>
      </c>
      <c r="DF77" s="266">
        <f t="shared" ca="1" si="113"/>
        <v>0</v>
      </c>
      <c r="DG77" s="266">
        <f t="shared" ca="1" si="113"/>
        <v>0</v>
      </c>
      <c r="DH77" s="266">
        <f t="shared" ca="1" si="113"/>
        <v>0</v>
      </c>
      <c r="DI77" s="266">
        <f t="shared" ca="1" si="113"/>
        <v>0</v>
      </c>
      <c r="DJ77" s="266">
        <f t="shared" ca="1" si="113"/>
        <v>0</v>
      </c>
      <c r="DK77" s="266">
        <f t="shared" ca="1" si="113"/>
        <v>0</v>
      </c>
      <c r="DL77" s="266">
        <f t="shared" ca="1" si="113"/>
        <v>0</v>
      </c>
      <c r="DM77" s="266">
        <f t="shared" ca="1" si="113"/>
        <v>0</v>
      </c>
      <c r="DN77" s="266">
        <f t="shared" ca="1" si="113"/>
        <v>0</v>
      </c>
      <c r="DO77" s="266">
        <f t="shared" ca="1" si="113"/>
        <v>0</v>
      </c>
      <c r="DP77" s="266">
        <f t="shared" ca="1" si="114"/>
        <v>0</v>
      </c>
      <c r="DQ77" s="266">
        <f t="shared" ca="1" si="114"/>
        <v>0</v>
      </c>
      <c r="DR77" s="266">
        <f t="shared" ca="1" si="114"/>
        <v>0</v>
      </c>
      <c r="DS77" s="266">
        <f t="shared" ca="1" si="114"/>
        <v>0</v>
      </c>
      <c r="DT77" s="266">
        <f t="shared" ca="1" si="114"/>
        <v>0</v>
      </c>
      <c r="DU77" s="266">
        <f t="shared" ca="1" si="114"/>
        <v>0</v>
      </c>
      <c r="DV77" s="266">
        <f t="shared" ca="1" si="114"/>
        <v>0</v>
      </c>
      <c r="DW77" s="266">
        <f t="shared" ca="1" si="114"/>
        <v>0</v>
      </c>
      <c r="DX77" s="266">
        <f t="shared" ca="1" si="114"/>
        <v>0</v>
      </c>
      <c r="DY77" s="266">
        <f t="shared" ca="1" si="114"/>
        <v>0</v>
      </c>
      <c r="DZ77" s="266">
        <f t="shared" ca="1" si="115"/>
        <v>0</v>
      </c>
      <c r="EA77" s="266">
        <f t="shared" ca="1" si="115"/>
        <v>0</v>
      </c>
      <c r="EB77" s="266">
        <f t="shared" ca="1" si="115"/>
        <v>0</v>
      </c>
      <c r="EC77" s="266">
        <f t="shared" ca="1" si="115"/>
        <v>0</v>
      </c>
      <c r="ED77" s="266">
        <f t="shared" ca="1" si="115"/>
        <v>0</v>
      </c>
      <c r="EE77" s="266">
        <f t="shared" ca="1" si="115"/>
        <v>0</v>
      </c>
      <c r="EF77" s="266">
        <f t="shared" ca="1" si="115"/>
        <v>0</v>
      </c>
      <c r="EG77" s="266">
        <f t="shared" ca="1" si="115"/>
        <v>0</v>
      </c>
      <c r="EH77" s="266">
        <f t="shared" ca="1" si="115"/>
        <v>0</v>
      </c>
      <c r="EI77" s="266">
        <f t="shared" ca="1" si="115"/>
        <v>0</v>
      </c>
      <c r="EJ77" s="266">
        <f t="shared" ca="1" si="115"/>
        <v>0</v>
      </c>
      <c r="EK77" s="266">
        <f t="shared" ca="1" si="115"/>
        <v>0</v>
      </c>
      <c r="EL77" s="266">
        <f t="shared" ca="1" si="115"/>
        <v>0</v>
      </c>
      <c r="EM77" s="266">
        <f t="shared" ca="1" si="115"/>
        <v>0</v>
      </c>
      <c r="EO77" s="484">
        <f t="shared" si="130"/>
        <v>1</v>
      </c>
      <c r="EP77" s="64">
        <f t="shared" si="128"/>
        <v>1</v>
      </c>
    </row>
    <row r="78" spans="1:146">
      <c r="A78" s="65">
        <v>71</v>
      </c>
      <c r="B78" s="353"/>
      <c r="C78" s="336"/>
      <c r="D78" s="337"/>
      <c r="E78" s="337"/>
      <c r="F78" s="338"/>
      <c r="G78" s="339" t="s">
        <v>320</v>
      </c>
      <c r="H78" s="336"/>
      <c r="I78" s="346"/>
      <c r="J78" s="346"/>
      <c r="K78" s="345"/>
      <c r="L78" s="508"/>
      <c r="M78" s="393">
        <f t="shared" si="116"/>
        <v>0</v>
      </c>
      <c r="N78" s="453" t="str">
        <f t="shared" si="129"/>
        <v/>
      </c>
      <c r="O78" s="439"/>
      <c r="P78" s="439"/>
      <c r="Q78" s="439"/>
      <c r="R78" s="439"/>
      <c r="S78" s="446"/>
      <c r="T78" s="264">
        <f t="shared" ca="1" si="117"/>
        <v>0</v>
      </c>
      <c r="U78" s="264">
        <f t="shared" ca="1" si="118"/>
        <v>0</v>
      </c>
      <c r="V78" s="265">
        <f t="shared" si="119"/>
        <v>0</v>
      </c>
      <c r="W78" s="265">
        <f t="shared" ca="1" si="120"/>
        <v>0</v>
      </c>
      <c r="X78" s="265">
        <f t="shared" ca="1" si="121"/>
        <v>0</v>
      </c>
      <c r="Y78" s="268">
        <f t="shared" si="122"/>
        <v>1900</v>
      </c>
      <c r="Z78" s="266">
        <f t="shared" ref="Z78:AI87" ca="1" si="131">IF(OR(Z$6&lt;YEAR($T78),Z$6&gt;YEAR($U78)),0,IF(AND(Z$6&gt;YEAR($T78),Z$6&lt;YEAR($U78)),$V78,IF(Z$6=YEAR($T78),$W78,IF(Z$6=YEAR($U78),IF($X78=0,$V78,$X78)))))</f>
        <v>0</v>
      </c>
      <c r="AA78" s="266">
        <f t="shared" ca="1" si="131"/>
        <v>0</v>
      </c>
      <c r="AB78" s="266">
        <f t="shared" ca="1" si="131"/>
        <v>0</v>
      </c>
      <c r="AC78" s="266">
        <f t="shared" ca="1" si="131"/>
        <v>0</v>
      </c>
      <c r="AD78" s="266">
        <f t="shared" ca="1" si="131"/>
        <v>0</v>
      </c>
      <c r="AE78" s="266">
        <f t="shared" ca="1" si="131"/>
        <v>0</v>
      </c>
      <c r="AF78" s="266">
        <f t="shared" ca="1" si="131"/>
        <v>0</v>
      </c>
      <c r="AG78" s="266">
        <f t="shared" ca="1" si="131"/>
        <v>0</v>
      </c>
      <c r="AH78" s="266">
        <f t="shared" ca="1" si="131"/>
        <v>0</v>
      </c>
      <c r="AI78" s="266">
        <f t="shared" ca="1" si="131"/>
        <v>0</v>
      </c>
      <c r="AJ78" s="266">
        <f t="shared" ref="AJ78:AS87" ca="1" si="132">IF(OR(AJ$6&lt;YEAR($T78),AJ$6&gt;YEAR($U78)),0,IF(AND(AJ$6&gt;YEAR($T78),AJ$6&lt;YEAR($U78)),$V78,IF(AJ$6=YEAR($T78),$W78,IF(AJ$6=YEAR($U78),IF($X78=0,$V78,$X78)))))</f>
        <v>0</v>
      </c>
      <c r="AK78" s="266">
        <f t="shared" ca="1" si="132"/>
        <v>0</v>
      </c>
      <c r="AL78" s="266">
        <f t="shared" ca="1" si="132"/>
        <v>0</v>
      </c>
      <c r="AM78" s="266">
        <f t="shared" ca="1" si="132"/>
        <v>0</v>
      </c>
      <c r="AN78" s="266">
        <f t="shared" ca="1" si="132"/>
        <v>0</v>
      </c>
      <c r="AO78" s="266">
        <f t="shared" ca="1" si="132"/>
        <v>0</v>
      </c>
      <c r="AP78" s="266">
        <f t="shared" ca="1" si="132"/>
        <v>0</v>
      </c>
      <c r="AQ78" s="266">
        <f t="shared" ca="1" si="132"/>
        <v>0</v>
      </c>
      <c r="AR78" s="266">
        <f t="shared" ca="1" si="132"/>
        <v>0</v>
      </c>
      <c r="AS78" s="266">
        <f t="shared" ca="1" si="132"/>
        <v>0</v>
      </c>
      <c r="AT78" s="266">
        <f t="shared" ref="AT78:BC87" ca="1" si="133">IF(OR(AT$6&lt;YEAR($T78),AT$6&gt;YEAR($U78)),0,IF(AND(AT$6&gt;YEAR($T78),AT$6&lt;YEAR($U78)),$V78,IF(AT$6=YEAR($T78),$W78,IF(AT$6=YEAR($U78),IF($X78=0,$V78,$X78)))))</f>
        <v>0</v>
      </c>
      <c r="AU78" s="266">
        <f t="shared" ca="1" si="133"/>
        <v>0</v>
      </c>
      <c r="AV78" s="266">
        <f t="shared" ca="1" si="133"/>
        <v>0</v>
      </c>
      <c r="AW78" s="266">
        <f t="shared" ca="1" si="133"/>
        <v>0</v>
      </c>
      <c r="AX78" s="266">
        <f t="shared" ca="1" si="133"/>
        <v>0</v>
      </c>
      <c r="AY78" s="266">
        <f t="shared" ca="1" si="133"/>
        <v>0</v>
      </c>
      <c r="AZ78" s="266">
        <f t="shared" ca="1" si="133"/>
        <v>0</v>
      </c>
      <c r="BA78" s="266">
        <f t="shared" ca="1" si="133"/>
        <v>0</v>
      </c>
      <c r="BB78" s="266">
        <f t="shared" ca="1" si="133"/>
        <v>0</v>
      </c>
      <c r="BC78" s="266">
        <f t="shared" ca="1" si="133"/>
        <v>0</v>
      </c>
      <c r="BD78" s="266">
        <f t="shared" ref="BD78:BM87" ca="1" si="134">IF(OR(BD$6&lt;YEAR($T78),BD$6&gt;YEAR($U78)),0,IF(AND(BD$6&gt;YEAR($T78),BD$6&lt;YEAR($U78)),$V78,IF(BD$6=YEAR($T78),$W78,IF(BD$6=YEAR($U78),IF($X78=0,$V78,$X78)))))</f>
        <v>0</v>
      </c>
      <c r="BE78" s="266">
        <f t="shared" ca="1" si="134"/>
        <v>0</v>
      </c>
      <c r="BF78" s="266">
        <f t="shared" ca="1" si="134"/>
        <v>0</v>
      </c>
      <c r="BG78" s="266">
        <f t="shared" ca="1" si="134"/>
        <v>0</v>
      </c>
      <c r="BH78" s="266">
        <f t="shared" ca="1" si="134"/>
        <v>0</v>
      </c>
      <c r="BI78" s="266">
        <f t="shared" ca="1" si="134"/>
        <v>0</v>
      </c>
      <c r="BJ78" s="266">
        <f t="shared" ca="1" si="134"/>
        <v>0</v>
      </c>
      <c r="BK78" s="266">
        <f t="shared" ca="1" si="134"/>
        <v>0</v>
      </c>
      <c r="BL78" s="266">
        <f t="shared" ca="1" si="134"/>
        <v>0</v>
      </c>
      <c r="BM78" s="266">
        <f t="shared" ca="1" si="134"/>
        <v>0</v>
      </c>
      <c r="BN78" s="266">
        <f t="shared" ref="BN78:CA87" ca="1" si="135">IF(OR(BN$6&lt;YEAR($T78),BN$6&gt;YEAR($U78)),0,IF(AND(BN$6&gt;YEAR($T78),BN$6&lt;YEAR($U78)),$V78,IF(BN$6=YEAR($T78),$W78,IF(BN$6=YEAR($U78),IF($X78=0,$V78,$X78)))))</f>
        <v>0</v>
      </c>
      <c r="BO78" s="266">
        <f t="shared" ca="1" si="135"/>
        <v>0</v>
      </c>
      <c r="BP78" s="266">
        <f t="shared" ca="1" si="135"/>
        <v>0</v>
      </c>
      <c r="BQ78" s="266">
        <f t="shared" ca="1" si="135"/>
        <v>0</v>
      </c>
      <c r="BR78" s="266">
        <f t="shared" ca="1" si="135"/>
        <v>0</v>
      </c>
      <c r="BS78" s="266">
        <f t="shared" ca="1" si="135"/>
        <v>0</v>
      </c>
      <c r="BT78" s="266">
        <f t="shared" ca="1" si="135"/>
        <v>0</v>
      </c>
      <c r="BU78" s="266">
        <f t="shared" ca="1" si="135"/>
        <v>0</v>
      </c>
      <c r="BV78" s="266">
        <f t="shared" ca="1" si="135"/>
        <v>0</v>
      </c>
      <c r="BW78" s="266">
        <f t="shared" ca="1" si="135"/>
        <v>0</v>
      </c>
      <c r="BX78" s="266">
        <f t="shared" ca="1" si="135"/>
        <v>0</v>
      </c>
      <c r="BY78" s="266">
        <f t="shared" ca="1" si="135"/>
        <v>0</v>
      </c>
      <c r="BZ78" s="266">
        <f t="shared" ca="1" si="135"/>
        <v>0</v>
      </c>
      <c r="CA78" s="266">
        <f t="shared" ca="1" si="135"/>
        <v>0</v>
      </c>
      <c r="CF78" s="264">
        <f t="shared" ca="1" si="123"/>
        <v>0</v>
      </c>
      <c r="CG78" s="264">
        <f t="shared" ca="1" si="124"/>
        <v>0</v>
      </c>
      <c r="CH78" s="265">
        <f t="shared" si="125"/>
        <v>0</v>
      </c>
      <c r="CI78" s="265">
        <f t="shared" ca="1" si="126"/>
        <v>0</v>
      </c>
      <c r="CJ78" s="265">
        <f t="shared" ca="1" si="127"/>
        <v>0</v>
      </c>
      <c r="CK78" s="268"/>
      <c r="CL78" s="266">
        <f t="shared" ref="CL78:CU87" ca="1" si="136">IF(OR(CL$6&lt;YEAR($T78),CL$6&gt;YEAR($U78)),0,IF(AND(CL$6&gt;YEAR($T78),CL$6&lt;YEAR($U78)),$CH78,IF(CL$6=YEAR($T78),$CI78,IF(CL$6=YEAR($U78),IF($CJ78=0,$CH78,$CJ78)))))</f>
        <v>0</v>
      </c>
      <c r="CM78" s="266">
        <f t="shared" ca="1" si="136"/>
        <v>0</v>
      </c>
      <c r="CN78" s="266">
        <f t="shared" ca="1" si="136"/>
        <v>0</v>
      </c>
      <c r="CO78" s="266">
        <f t="shared" ca="1" si="136"/>
        <v>0</v>
      </c>
      <c r="CP78" s="266">
        <f t="shared" ca="1" si="136"/>
        <v>0</v>
      </c>
      <c r="CQ78" s="266">
        <f t="shared" ca="1" si="136"/>
        <v>0</v>
      </c>
      <c r="CR78" s="266">
        <f t="shared" ca="1" si="136"/>
        <v>0</v>
      </c>
      <c r="CS78" s="266">
        <f t="shared" ca="1" si="136"/>
        <v>0</v>
      </c>
      <c r="CT78" s="266">
        <f t="shared" ca="1" si="136"/>
        <v>0</v>
      </c>
      <c r="CU78" s="266">
        <f t="shared" ca="1" si="136"/>
        <v>0</v>
      </c>
      <c r="CV78" s="266">
        <f t="shared" ref="CV78:DE87" ca="1" si="137">IF(OR(CV$6&lt;YEAR($T78),CV$6&gt;YEAR($U78)),0,IF(AND(CV$6&gt;YEAR($T78),CV$6&lt;YEAR($U78)),$CH78,IF(CV$6=YEAR($T78),$CI78,IF(CV$6=YEAR($U78),IF($CJ78=0,$CH78,$CJ78)))))</f>
        <v>0</v>
      </c>
      <c r="CW78" s="266">
        <f t="shared" ca="1" si="137"/>
        <v>0</v>
      </c>
      <c r="CX78" s="266">
        <f t="shared" ca="1" si="137"/>
        <v>0</v>
      </c>
      <c r="CY78" s="266">
        <f t="shared" ca="1" si="137"/>
        <v>0</v>
      </c>
      <c r="CZ78" s="266">
        <f t="shared" ca="1" si="137"/>
        <v>0</v>
      </c>
      <c r="DA78" s="266">
        <f t="shared" ca="1" si="137"/>
        <v>0</v>
      </c>
      <c r="DB78" s="266">
        <f t="shared" ca="1" si="137"/>
        <v>0</v>
      </c>
      <c r="DC78" s="266">
        <f t="shared" ca="1" si="137"/>
        <v>0</v>
      </c>
      <c r="DD78" s="266">
        <f t="shared" ca="1" si="137"/>
        <v>0</v>
      </c>
      <c r="DE78" s="266">
        <f t="shared" ca="1" si="137"/>
        <v>0</v>
      </c>
      <c r="DF78" s="266">
        <f t="shared" ref="DF78:DO87" ca="1" si="138">IF(OR(DF$6&lt;YEAR($T78),DF$6&gt;YEAR($U78)),0,IF(AND(DF$6&gt;YEAR($T78),DF$6&lt;YEAR($U78)),$CH78,IF(DF$6=YEAR($T78),$CI78,IF(DF$6=YEAR($U78),IF($CJ78=0,$CH78,$CJ78)))))</f>
        <v>0</v>
      </c>
      <c r="DG78" s="266">
        <f t="shared" ca="1" si="138"/>
        <v>0</v>
      </c>
      <c r="DH78" s="266">
        <f t="shared" ca="1" si="138"/>
        <v>0</v>
      </c>
      <c r="DI78" s="266">
        <f t="shared" ca="1" si="138"/>
        <v>0</v>
      </c>
      <c r="DJ78" s="266">
        <f t="shared" ca="1" si="138"/>
        <v>0</v>
      </c>
      <c r="DK78" s="266">
        <f t="shared" ca="1" si="138"/>
        <v>0</v>
      </c>
      <c r="DL78" s="266">
        <f t="shared" ca="1" si="138"/>
        <v>0</v>
      </c>
      <c r="DM78" s="266">
        <f t="shared" ca="1" si="138"/>
        <v>0</v>
      </c>
      <c r="DN78" s="266">
        <f t="shared" ca="1" si="138"/>
        <v>0</v>
      </c>
      <c r="DO78" s="266">
        <f t="shared" ca="1" si="138"/>
        <v>0</v>
      </c>
      <c r="DP78" s="266">
        <f t="shared" ref="DP78:DY87" ca="1" si="139">IF(OR(DP$6&lt;YEAR($T78),DP$6&gt;YEAR($U78)),0,IF(AND(DP$6&gt;YEAR($T78),DP$6&lt;YEAR($U78)),$CH78,IF(DP$6=YEAR($T78),$CI78,IF(DP$6=YEAR($U78),IF($CJ78=0,$CH78,$CJ78)))))</f>
        <v>0</v>
      </c>
      <c r="DQ78" s="266">
        <f t="shared" ca="1" si="139"/>
        <v>0</v>
      </c>
      <c r="DR78" s="266">
        <f t="shared" ca="1" si="139"/>
        <v>0</v>
      </c>
      <c r="DS78" s="266">
        <f t="shared" ca="1" si="139"/>
        <v>0</v>
      </c>
      <c r="DT78" s="266">
        <f t="shared" ca="1" si="139"/>
        <v>0</v>
      </c>
      <c r="DU78" s="266">
        <f t="shared" ca="1" si="139"/>
        <v>0</v>
      </c>
      <c r="DV78" s="266">
        <f t="shared" ca="1" si="139"/>
        <v>0</v>
      </c>
      <c r="DW78" s="266">
        <f t="shared" ca="1" si="139"/>
        <v>0</v>
      </c>
      <c r="DX78" s="266">
        <f t="shared" ca="1" si="139"/>
        <v>0</v>
      </c>
      <c r="DY78" s="266">
        <f t="shared" ca="1" si="139"/>
        <v>0</v>
      </c>
      <c r="DZ78" s="266">
        <f t="shared" ref="DZ78:EM87" ca="1" si="140">IF(OR(DZ$6&lt;YEAR($T78),DZ$6&gt;YEAR($U78)),0,IF(AND(DZ$6&gt;YEAR($T78),DZ$6&lt;YEAR($U78)),$CH78,IF(DZ$6=YEAR($T78),$CI78,IF(DZ$6=YEAR($U78),IF($CJ78=0,$CH78,$CJ78)))))</f>
        <v>0</v>
      </c>
      <c r="EA78" s="266">
        <f t="shared" ca="1" si="140"/>
        <v>0</v>
      </c>
      <c r="EB78" s="266">
        <f t="shared" ca="1" si="140"/>
        <v>0</v>
      </c>
      <c r="EC78" s="266">
        <f t="shared" ca="1" si="140"/>
        <v>0</v>
      </c>
      <c r="ED78" s="266">
        <f t="shared" ca="1" si="140"/>
        <v>0</v>
      </c>
      <c r="EE78" s="266">
        <f t="shared" ca="1" si="140"/>
        <v>0</v>
      </c>
      <c r="EF78" s="266">
        <f t="shared" ca="1" si="140"/>
        <v>0</v>
      </c>
      <c r="EG78" s="266">
        <f t="shared" ca="1" si="140"/>
        <v>0</v>
      </c>
      <c r="EH78" s="266">
        <f t="shared" ca="1" si="140"/>
        <v>0</v>
      </c>
      <c r="EI78" s="266">
        <f t="shared" ca="1" si="140"/>
        <v>0</v>
      </c>
      <c r="EJ78" s="266">
        <f t="shared" ca="1" si="140"/>
        <v>0</v>
      </c>
      <c r="EK78" s="266">
        <f t="shared" ca="1" si="140"/>
        <v>0</v>
      </c>
      <c r="EL78" s="266">
        <f t="shared" ca="1" si="140"/>
        <v>0</v>
      </c>
      <c r="EM78" s="266">
        <f t="shared" ca="1" si="140"/>
        <v>0</v>
      </c>
      <c r="EO78" s="484">
        <f t="shared" si="130"/>
        <v>1</v>
      </c>
      <c r="EP78" s="64">
        <f t="shared" si="128"/>
        <v>1</v>
      </c>
    </row>
    <row r="79" spans="1:146">
      <c r="A79" s="65">
        <v>72</v>
      </c>
      <c r="B79" s="353"/>
      <c r="C79" s="336"/>
      <c r="D79" s="337"/>
      <c r="E79" s="337"/>
      <c r="F79" s="338"/>
      <c r="G79" s="339" t="s">
        <v>320</v>
      </c>
      <c r="H79" s="336"/>
      <c r="I79" s="346"/>
      <c r="J79" s="346"/>
      <c r="K79" s="345"/>
      <c r="L79" s="508"/>
      <c r="M79" s="393">
        <f t="shared" si="116"/>
        <v>0</v>
      </c>
      <c r="N79" s="453" t="str">
        <f t="shared" si="129"/>
        <v/>
      </c>
      <c r="O79" s="439"/>
      <c r="P79" s="439"/>
      <c r="Q79" s="439"/>
      <c r="R79" s="439"/>
      <c r="S79" s="446"/>
      <c r="T79" s="264">
        <f t="shared" ca="1" si="117"/>
        <v>0</v>
      </c>
      <c r="U79" s="264">
        <f t="shared" ca="1" si="118"/>
        <v>0</v>
      </c>
      <c r="V79" s="265">
        <f t="shared" si="119"/>
        <v>0</v>
      </c>
      <c r="W79" s="265">
        <f t="shared" ca="1" si="120"/>
        <v>0</v>
      </c>
      <c r="X79" s="265">
        <f t="shared" ca="1" si="121"/>
        <v>0</v>
      </c>
      <c r="Y79" s="268">
        <f t="shared" si="122"/>
        <v>1900</v>
      </c>
      <c r="Z79" s="266">
        <f t="shared" ca="1" si="131"/>
        <v>0</v>
      </c>
      <c r="AA79" s="266">
        <f t="shared" ca="1" si="131"/>
        <v>0</v>
      </c>
      <c r="AB79" s="266">
        <f t="shared" ca="1" si="131"/>
        <v>0</v>
      </c>
      <c r="AC79" s="266">
        <f t="shared" ca="1" si="131"/>
        <v>0</v>
      </c>
      <c r="AD79" s="266">
        <f t="shared" ca="1" si="131"/>
        <v>0</v>
      </c>
      <c r="AE79" s="266">
        <f t="shared" ca="1" si="131"/>
        <v>0</v>
      </c>
      <c r="AF79" s="266">
        <f t="shared" ca="1" si="131"/>
        <v>0</v>
      </c>
      <c r="AG79" s="266">
        <f t="shared" ca="1" si="131"/>
        <v>0</v>
      </c>
      <c r="AH79" s="266">
        <f t="shared" ca="1" si="131"/>
        <v>0</v>
      </c>
      <c r="AI79" s="266">
        <f t="shared" ca="1" si="131"/>
        <v>0</v>
      </c>
      <c r="AJ79" s="266">
        <f t="shared" ca="1" si="132"/>
        <v>0</v>
      </c>
      <c r="AK79" s="266">
        <f t="shared" ca="1" si="132"/>
        <v>0</v>
      </c>
      <c r="AL79" s="266">
        <f t="shared" ca="1" si="132"/>
        <v>0</v>
      </c>
      <c r="AM79" s="266">
        <f t="shared" ca="1" si="132"/>
        <v>0</v>
      </c>
      <c r="AN79" s="266">
        <f t="shared" ca="1" si="132"/>
        <v>0</v>
      </c>
      <c r="AO79" s="266">
        <f t="shared" ca="1" si="132"/>
        <v>0</v>
      </c>
      <c r="AP79" s="266">
        <f t="shared" ca="1" si="132"/>
        <v>0</v>
      </c>
      <c r="AQ79" s="266">
        <f t="shared" ca="1" si="132"/>
        <v>0</v>
      </c>
      <c r="AR79" s="266">
        <f t="shared" ca="1" si="132"/>
        <v>0</v>
      </c>
      <c r="AS79" s="266">
        <f t="shared" ca="1" si="132"/>
        <v>0</v>
      </c>
      <c r="AT79" s="266">
        <f t="shared" ca="1" si="133"/>
        <v>0</v>
      </c>
      <c r="AU79" s="266">
        <f t="shared" ca="1" si="133"/>
        <v>0</v>
      </c>
      <c r="AV79" s="266">
        <f t="shared" ca="1" si="133"/>
        <v>0</v>
      </c>
      <c r="AW79" s="266">
        <f t="shared" ca="1" si="133"/>
        <v>0</v>
      </c>
      <c r="AX79" s="266">
        <f t="shared" ca="1" si="133"/>
        <v>0</v>
      </c>
      <c r="AY79" s="266">
        <f t="shared" ca="1" si="133"/>
        <v>0</v>
      </c>
      <c r="AZ79" s="266">
        <f t="shared" ca="1" si="133"/>
        <v>0</v>
      </c>
      <c r="BA79" s="266">
        <f t="shared" ca="1" si="133"/>
        <v>0</v>
      </c>
      <c r="BB79" s="266">
        <f t="shared" ca="1" si="133"/>
        <v>0</v>
      </c>
      <c r="BC79" s="266">
        <f t="shared" ca="1" si="133"/>
        <v>0</v>
      </c>
      <c r="BD79" s="266">
        <f t="shared" ca="1" si="134"/>
        <v>0</v>
      </c>
      <c r="BE79" s="266">
        <f t="shared" ca="1" si="134"/>
        <v>0</v>
      </c>
      <c r="BF79" s="266">
        <f t="shared" ca="1" si="134"/>
        <v>0</v>
      </c>
      <c r="BG79" s="266">
        <f t="shared" ca="1" si="134"/>
        <v>0</v>
      </c>
      <c r="BH79" s="266">
        <f t="shared" ca="1" si="134"/>
        <v>0</v>
      </c>
      <c r="BI79" s="266">
        <f t="shared" ca="1" si="134"/>
        <v>0</v>
      </c>
      <c r="BJ79" s="266">
        <f t="shared" ca="1" si="134"/>
        <v>0</v>
      </c>
      <c r="BK79" s="266">
        <f t="shared" ca="1" si="134"/>
        <v>0</v>
      </c>
      <c r="BL79" s="266">
        <f t="shared" ca="1" si="134"/>
        <v>0</v>
      </c>
      <c r="BM79" s="266">
        <f t="shared" ca="1" si="134"/>
        <v>0</v>
      </c>
      <c r="BN79" s="266">
        <f t="shared" ca="1" si="135"/>
        <v>0</v>
      </c>
      <c r="BO79" s="266">
        <f t="shared" ca="1" si="135"/>
        <v>0</v>
      </c>
      <c r="BP79" s="266">
        <f t="shared" ca="1" si="135"/>
        <v>0</v>
      </c>
      <c r="BQ79" s="266">
        <f t="shared" ca="1" si="135"/>
        <v>0</v>
      </c>
      <c r="BR79" s="266">
        <f t="shared" ca="1" si="135"/>
        <v>0</v>
      </c>
      <c r="BS79" s="266">
        <f t="shared" ca="1" si="135"/>
        <v>0</v>
      </c>
      <c r="BT79" s="266">
        <f t="shared" ca="1" si="135"/>
        <v>0</v>
      </c>
      <c r="BU79" s="266">
        <f t="shared" ca="1" si="135"/>
        <v>0</v>
      </c>
      <c r="BV79" s="266">
        <f t="shared" ca="1" si="135"/>
        <v>0</v>
      </c>
      <c r="BW79" s="266">
        <f t="shared" ca="1" si="135"/>
        <v>0</v>
      </c>
      <c r="BX79" s="266">
        <f t="shared" ca="1" si="135"/>
        <v>0</v>
      </c>
      <c r="BY79" s="266">
        <f t="shared" ca="1" si="135"/>
        <v>0</v>
      </c>
      <c r="BZ79" s="266">
        <f t="shared" ca="1" si="135"/>
        <v>0</v>
      </c>
      <c r="CA79" s="266">
        <f t="shared" ca="1" si="135"/>
        <v>0</v>
      </c>
      <c r="CF79" s="264">
        <f t="shared" ca="1" si="123"/>
        <v>0</v>
      </c>
      <c r="CG79" s="264">
        <f t="shared" ca="1" si="124"/>
        <v>0</v>
      </c>
      <c r="CH79" s="265">
        <f t="shared" si="125"/>
        <v>0</v>
      </c>
      <c r="CI79" s="265">
        <f t="shared" ca="1" si="126"/>
        <v>0</v>
      </c>
      <c r="CJ79" s="265">
        <f t="shared" ca="1" si="127"/>
        <v>0</v>
      </c>
      <c r="CK79" s="268"/>
      <c r="CL79" s="266">
        <f t="shared" ca="1" si="136"/>
        <v>0</v>
      </c>
      <c r="CM79" s="266">
        <f t="shared" ca="1" si="136"/>
        <v>0</v>
      </c>
      <c r="CN79" s="266">
        <f t="shared" ca="1" si="136"/>
        <v>0</v>
      </c>
      <c r="CO79" s="266">
        <f t="shared" ca="1" si="136"/>
        <v>0</v>
      </c>
      <c r="CP79" s="266">
        <f t="shared" ca="1" si="136"/>
        <v>0</v>
      </c>
      <c r="CQ79" s="266">
        <f t="shared" ca="1" si="136"/>
        <v>0</v>
      </c>
      <c r="CR79" s="266">
        <f t="shared" ca="1" si="136"/>
        <v>0</v>
      </c>
      <c r="CS79" s="266">
        <f t="shared" ca="1" si="136"/>
        <v>0</v>
      </c>
      <c r="CT79" s="266">
        <f t="shared" ca="1" si="136"/>
        <v>0</v>
      </c>
      <c r="CU79" s="266">
        <f t="shared" ca="1" si="136"/>
        <v>0</v>
      </c>
      <c r="CV79" s="266">
        <f t="shared" ca="1" si="137"/>
        <v>0</v>
      </c>
      <c r="CW79" s="266">
        <f t="shared" ca="1" si="137"/>
        <v>0</v>
      </c>
      <c r="CX79" s="266">
        <f t="shared" ca="1" si="137"/>
        <v>0</v>
      </c>
      <c r="CY79" s="266">
        <f t="shared" ca="1" si="137"/>
        <v>0</v>
      </c>
      <c r="CZ79" s="266">
        <f t="shared" ca="1" si="137"/>
        <v>0</v>
      </c>
      <c r="DA79" s="266">
        <f t="shared" ca="1" si="137"/>
        <v>0</v>
      </c>
      <c r="DB79" s="266">
        <f t="shared" ca="1" si="137"/>
        <v>0</v>
      </c>
      <c r="DC79" s="266">
        <f t="shared" ca="1" si="137"/>
        <v>0</v>
      </c>
      <c r="DD79" s="266">
        <f t="shared" ca="1" si="137"/>
        <v>0</v>
      </c>
      <c r="DE79" s="266">
        <f t="shared" ca="1" si="137"/>
        <v>0</v>
      </c>
      <c r="DF79" s="266">
        <f t="shared" ca="1" si="138"/>
        <v>0</v>
      </c>
      <c r="DG79" s="266">
        <f t="shared" ca="1" si="138"/>
        <v>0</v>
      </c>
      <c r="DH79" s="266">
        <f t="shared" ca="1" si="138"/>
        <v>0</v>
      </c>
      <c r="DI79" s="266">
        <f t="shared" ca="1" si="138"/>
        <v>0</v>
      </c>
      <c r="DJ79" s="266">
        <f t="shared" ca="1" si="138"/>
        <v>0</v>
      </c>
      <c r="DK79" s="266">
        <f t="shared" ca="1" si="138"/>
        <v>0</v>
      </c>
      <c r="DL79" s="266">
        <f t="shared" ca="1" si="138"/>
        <v>0</v>
      </c>
      <c r="DM79" s="266">
        <f t="shared" ca="1" si="138"/>
        <v>0</v>
      </c>
      <c r="DN79" s="266">
        <f t="shared" ca="1" si="138"/>
        <v>0</v>
      </c>
      <c r="DO79" s="266">
        <f t="shared" ca="1" si="138"/>
        <v>0</v>
      </c>
      <c r="DP79" s="266">
        <f t="shared" ca="1" si="139"/>
        <v>0</v>
      </c>
      <c r="DQ79" s="266">
        <f t="shared" ca="1" si="139"/>
        <v>0</v>
      </c>
      <c r="DR79" s="266">
        <f t="shared" ca="1" si="139"/>
        <v>0</v>
      </c>
      <c r="DS79" s="266">
        <f t="shared" ca="1" si="139"/>
        <v>0</v>
      </c>
      <c r="DT79" s="266">
        <f t="shared" ca="1" si="139"/>
        <v>0</v>
      </c>
      <c r="DU79" s="266">
        <f t="shared" ca="1" si="139"/>
        <v>0</v>
      </c>
      <c r="DV79" s="266">
        <f t="shared" ca="1" si="139"/>
        <v>0</v>
      </c>
      <c r="DW79" s="266">
        <f t="shared" ca="1" si="139"/>
        <v>0</v>
      </c>
      <c r="DX79" s="266">
        <f t="shared" ca="1" si="139"/>
        <v>0</v>
      </c>
      <c r="DY79" s="266">
        <f t="shared" ca="1" si="139"/>
        <v>0</v>
      </c>
      <c r="DZ79" s="266">
        <f t="shared" ca="1" si="140"/>
        <v>0</v>
      </c>
      <c r="EA79" s="266">
        <f t="shared" ca="1" si="140"/>
        <v>0</v>
      </c>
      <c r="EB79" s="266">
        <f t="shared" ca="1" si="140"/>
        <v>0</v>
      </c>
      <c r="EC79" s="266">
        <f t="shared" ca="1" si="140"/>
        <v>0</v>
      </c>
      <c r="ED79" s="266">
        <f t="shared" ca="1" si="140"/>
        <v>0</v>
      </c>
      <c r="EE79" s="266">
        <f t="shared" ca="1" si="140"/>
        <v>0</v>
      </c>
      <c r="EF79" s="266">
        <f t="shared" ca="1" si="140"/>
        <v>0</v>
      </c>
      <c r="EG79" s="266">
        <f t="shared" ca="1" si="140"/>
        <v>0</v>
      </c>
      <c r="EH79" s="266">
        <f t="shared" ca="1" si="140"/>
        <v>0</v>
      </c>
      <c r="EI79" s="266">
        <f t="shared" ca="1" si="140"/>
        <v>0</v>
      </c>
      <c r="EJ79" s="266">
        <f t="shared" ca="1" si="140"/>
        <v>0</v>
      </c>
      <c r="EK79" s="266">
        <f t="shared" ca="1" si="140"/>
        <v>0</v>
      </c>
      <c r="EL79" s="266">
        <f t="shared" ca="1" si="140"/>
        <v>0</v>
      </c>
      <c r="EM79" s="266">
        <f t="shared" ca="1" si="140"/>
        <v>0</v>
      </c>
      <c r="EO79" s="484">
        <f t="shared" si="130"/>
        <v>1</v>
      </c>
      <c r="EP79" s="64">
        <f t="shared" si="128"/>
        <v>1</v>
      </c>
    </row>
    <row r="80" spans="1:146">
      <c r="A80" s="65">
        <v>73</v>
      </c>
      <c r="B80" s="354"/>
      <c r="C80" s="336"/>
      <c r="D80" s="337"/>
      <c r="E80" s="337"/>
      <c r="F80" s="338"/>
      <c r="G80" s="339" t="s">
        <v>320</v>
      </c>
      <c r="H80" s="336"/>
      <c r="I80" s="346"/>
      <c r="J80" s="346"/>
      <c r="K80" s="345"/>
      <c r="L80" s="508"/>
      <c r="M80" s="393">
        <f t="shared" si="116"/>
        <v>0</v>
      </c>
      <c r="N80" s="453" t="str">
        <f t="shared" si="129"/>
        <v/>
      </c>
      <c r="O80" s="439"/>
      <c r="P80" s="439"/>
      <c r="Q80" s="439"/>
      <c r="R80" s="439"/>
      <c r="S80" s="446"/>
      <c r="T80" s="264">
        <f t="shared" ca="1" si="117"/>
        <v>0</v>
      </c>
      <c r="U80" s="264">
        <f t="shared" ca="1" si="118"/>
        <v>0</v>
      </c>
      <c r="V80" s="265">
        <f t="shared" si="119"/>
        <v>0</v>
      </c>
      <c r="W80" s="265">
        <f t="shared" ca="1" si="120"/>
        <v>0</v>
      </c>
      <c r="X80" s="265">
        <f t="shared" ca="1" si="121"/>
        <v>0</v>
      </c>
      <c r="Y80" s="268">
        <f t="shared" si="122"/>
        <v>1900</v>
      </c>
      <c r="Z80" s="266">
        <f t="shared" ca="1" si="131"/>
        <v>0</v>
      </c>
      <c r="AA80" s="266">
        <f t="shared" ca="1" si="131"/>
        <v>0</v>
      </c>
      <c r="AB80" s="266">
        <f t="shared" ca="1" si="131"/>
        <v>0</v>
      </c>
      <c r="AC80" s="266">
        <f t="shared" ca="1" si="131"/>
        <v>0</v>
      </c>
      <c r="AD80" s="266">
        <f t="shared" ca="1" si="131"/>
        <v>0</v>
      </c>
      <c r="AE80" s="266">
        <f t="shared" ca="1" si="131"/>
        <v>0</v>
      </c>
      <c r="AF80" s="266">
        <f t="shared" ca="1" si="131"/>
        <v>0</v>
      </c>
      <c r="AG80" s="266">
        <f t="shared" ca="1" si="131"/>
        <v>0</v>
      </c>
      <c r="AH80" s="266">
        <f t="shared" ca="1" si="131"/>
        <v>0</v>
      </c>
      <c r="AI80" s="266">
        <f t="shared" ca="1" si="131"/>
        <v>0</v>
      </c>
      <c r="AJ80" s="266">
        <f t="shared" ca="1" si="132"/>
        <v>0</v>
      </c>
      <c r="AK80" s="266">
        <f t="shared" ca="1" si="132"/>
        <v>0</v>
      </c>
      <c r="AL80" s="266">
        <f t="shared" ca="1" si="132"/>
        <v>0</v>
      </c>
      <c r="AM80" s="266">
        <f t="shared" ca="1" si="132"/>
        <v>0</v>
      </c>
      <c r="AN80" s="266">
        <f t="shared" ca="1" si="132"/>
        <v>0</v>
      </c>
      <c r="AO80" s="266">
        <f t="shared" ca="1" si="132"/>
        <v>0</v>
      </c>
      <c r="AP80" s="266">
        <f t="shared" ca="1" si="132"/>
        <v>0</v>
      </c>
      <c r="AQ80" s="266">
        <f t="shared" ca="1" si="132"/>
        <v>0</v>
      </c>
      <c r="AR80" s="266">
        <f t="shared" ca="1" si="132"/>
        <v>0</v>
      </c>
      <c r="AS80" s="266">
        <f t="shared" ca="1" si="132"/>
        <v>0</v>
      </c>
      <c r="AT80" s="266">
        <f t="shared" ca="1" si="133"/>
        <v>0</v>
      </c>
      <c r="AU80" s="266">
        <f t="shared" ca="1" si="133"/>
        <v>0</v>
      </c>
      <c r="AV80" s="266">
        <f t="shared" ca="1" si="133"/>
        <v>0</v>
      </c>
      <c r="AW80" s="266">
        <f t="shared" ca="1" si="133"/>
        <v>0</v>
      </c>
      <c r="AX80" s="266">
        <f t="shared" ca="1" si="133"/>
        <v>0</v>
      </c>
      <c r="AY80" s="266">
        <f t="shared" ca="1" si="133"/>
        <v>0</v>
      </c>
      <c r="AZ80" s="266">
        <f t="shared" ca="1" si="133"/>
        <v>0</v>
      </c>
      <c r="BA80" s="266">
        <f t="shared" ca="1" si="133"/>
        <v>0</v>
      </c>
      <c r="BB80" s="266">
        <f t="shared" ca="1" si="133"/>
        <v>0</v>
      </c>
      <c r="BC80" s="266">
        <f t="shared" ca="1" si="133"/>
        <v>0</v>
      </c>
      <c r="BD80" s="266">
        <f t="shared" ca="1" si="134"/>
        <v>0</v>
      </c>
      <c r="BE80" s="266">
        <f t="shared" ca="1" si="134"/>
        <v>0</v>
      </c>
      <c r="BF80" s="266">
        <f t="shared" ca="1" si="134"/>
        <v>0</v>
      </c>
      <c r="BG80" s="266">
        <f t="shared" ca="1" si="134"/>
        <v>0</v>
      </c>
      <c r="BH80" s="266">
        <f t="shared" ca="1" si="134"/>
        <v>0</v>
      </c>
      <c r="BI80" s="266">
        <f t="shared" ca="1" si="134"/>
        <v>0</v>
      </c>
      <c r="BJ80" s="266">
        <f t="shared" ca="1" si="134"/>
        <v>0</v>
      </c>
      <c r="BK80" s="266">
        <f t="shared" ca="1" si="134"/>
        <v>0</v>
      </c>
      <c r="BL80" s="266">
        <f t="shared" ca="1" si="134"/>
        <v>0</v>
      </c>
      <c r="BM80" s="266">
        <f t="shared" ca="1" si="134"/>
        <v>0</v>
      </c>
      <c r="BN80" s="266">
        <f t="shared" ca="1" si="135"/>
        <v>0</v>
      </c>
      <c r="BO80" s="266">
        <f t="shared" ca="1" si="135"/>
        <v>0</v>
      </c>
      <c r="BP80" s="266">
        <f t="shared" ca="1" si="135"/>
        <v>0</v>
      </c>
      <c r="BQ80" s="266">
        <f t="shared" ca="1" si="135"/>
        <v>0</v>
      </c>
      <c r="BR80" s="266">
        <f t="shared" ca="1" si="135"/>
        <v>0</v>
      </c>
      <c r="BS80" s="266">
        <f t="shared" ca="1" si="135"/>
        <v>0</v>
      </c>
      <c r="BT80" s="266">
        <f t="shared" ca="1" si="135"/>
        <v>0</v>
      </c>
      <c r="BU80" s="266">
        <f t="shared" ca="1" si="135"/>
        <v>0</v>
      </c>
      <c r="BV80" s="266">
        <f t="shared" ca="1" si="135"/>
        <v>0</v>
      </c>
      <c r="BW80" s="266">
        <f t="shared" ca="1" si="135"/>
        <v>0</v>
      </c>
      <c r="BX80" s="266">
        <f t="shared" ca="1" si="135"/>
        <v>0</v>
      </c>
      <c r="BY80" s="266">
        <f t="shared" ca="1" si="135"/>
        <v>0</v>
      </c>
      <c r="BZ80" s="266">
        <f t="shared" ca="1" si="135"/>
        <v>0</v>
      </c>
      <c r="CA80" s="266">
        <f t="shared" ca="1" si="135"/>
        <v>0</v>
      </c>
      <c r="CF80" s="264">
        <f t="shared" ca="1" si="123"/>
        <v>0</v>
      </c>
      <c r="CG80" s="264">
        <f t="shared" ca="1" si="124"/>
        <v>0</v>
      </c>
      <c r="CH80" s="265">
        <f t="shared" si="125"/>
        <v>0</v>
      </c>
      <c r="CI80" s="265">
        <f t="shared" ca="1" si="126"/>
        <v>0</v>
      </c>
      <c r="CJ80" s="265">
        <f t="shared" ca="1" si="127"/>
        <v>0</v>
      </c>
      <c r="CK80" s="268"/>
      <c r="CL80" s="266">
        <f t="shared" ca="1" si="136"/>
        <v>0</v>
      </c>
      <c r="CM80" s="266">
        <f t="shared" ca="1" si="136"/>
        <v>0</v>
      </c>
      <c r="CN80" s="266">
        <f t="shared" ca="1" si="136"/>
        <v>0</v>
      </c>
      <c r="CO80" s="266">
        <f t="shared" ca="1" si="136"/>
        <v>0</v>
      </c>
      <c r="CP80" s="266">
        <f t="shared" ca="1" si="136"/>
        <v>0</v>
      </c>
      <c r="CQ80" s="266">
        <f t="shared" ca="1" si="136"/>
        <v>0</v>
      </c>
      <c r="CR80" s="266">
        <f t="shared" ca="1" si="136"/>
        <v>0</v>
      </c>
      <c r="CS80" s="266">
        <f t="shared" ca="1" si="136"/>
        <v>0</v>
      </c>
      <c r="CT80" s="266">
        <f t="shared" ca="1" si="136"/>
        <v>0</v>
      </c>
      <c r="CU80" s="266">
        <f t="shared" ca="1" si="136"/>
        <v>0</v>
      </c>
      <c r="CV80" s="266">
        <f t="shared" ca="1" si="137"/>
        <v>0</v>
      </c>
      <c r="CW80" s="266">
        <f t="shared" ca="1" si="137"/>
        <v>0</v>
      </c>
      <c r="CX80" s="266">
        <f t="shared" ca="1" si="137"/>
        <v>0</v>
      </c>
      <c r="CY80" s="266">
        <f t="shared" ca="1" si="137"/>
        <v>0</v>
      </c>
      <c r="CZ80" s="266">
        <f t="shared" ca="1" si="137"/>
        <v>0</v>
      </c>
      <c r="DA80" s="266">
        <f t="shared" ca="1" si="137"/>
        <v>0</v>
      </c>
      <c r="DB80" s="266">
        <f t="shared" ca="1" si="137"/>
        <v>0</v>
      </c>
      <c r="DC80" s="266">
        <f t="shared" ca="1" si="137"/>
        <v>0</v>
      </c>
      <c r="DD80" s="266">
        <f t="shared" ca="1" si="137"/>
        <v>0</v>
      </c>
      <c r="DE80" s="266">
        <f t="shared" ca="1" si="137"/>
        <v>0</v>
      </c>
      <c r="DF80" s="266">
        <f t="shared" ca="1" si="138"/>
        <v>0</v>
      </c>
      <c r="DG80" s="266">
        <f t="shared" ca="1" si="138"/>
        <v>0</v>
      </c>
      <c r="DH80" s="266">
        <f t="shared" ca="1" si="138"/>
        <v>0</v>
      </c>
      <c r="DI80" s="266">
        <f t="shared" ca="1" si="138"/>
        <v>0</v>
      </c>
      <c r="DJ80" s="266">
        <f t="shared" ca="1" si="138"/>
        <v>0</v>
      </c>
      <c r="DK80" s="266">
        <f t="shared" ca="1" si="138"/>
        <v>0</v>
      </c>
      <c r="DL80" s="266">
        <f t="shared" ca="1" si="138"/>
        <v>0</v>
      </c>
      <c r="DM80" s="266">
        <f t="shared" ca="1" si="138"/>
        <v>0</v>
      </c>
      <c r="DN80" s="266">
        <f t="shared" ca="1" si="138"/>
        <v>0</v>
      </c>
      <c r="DO80" s="266">
        <f t="shared" ca="1" si="138"/>
        <v>0</v>
      </c>
      <c r="DP80" s="266">
        <f t="shared" ca="1" si="139"/>
        <v>0</v>
      </c>
      <c r="DQ80" s="266">
        <f t="shared" ca="1" si="139"/>
        <v>0</v>
      </c>
      <c r="DR80" s="266">
        <f t="shared" ca="1" si="139"/>
        <v>0</v>
      </c>
      <c r="DS80" s="266">
        <f t="shared" ca="1" si="139"/>
        <v>0</v>
      </c>
      <c r="DT80" s="266">
        <f t="shared" ca="1" si="139"/>
        <v>0</v>
      </c>
      <c r="DU80" s="266">
        <f t="shared" ca="1" si="139"/>
        <v>0</v>
      </c>
      <c r="DV80" s="266">
        <f t="shared" ca="1" si="139"/>
        <v>0</v>
      </c>
      <c r="DW80" s="266">
        <f t="shared" ca="1" si="139"/>
        <v>0</v>
      </c>
      <c r="DX80" s="266">
        <f t="shared" ca="1" si="139"/>
        <v>0</v>
      </c>
      <c r="DY80" s="266">
        <f t="shared" ca="1" si="139"/>
        <v>0</v>
      </c>
      <c r="DZ80" s="266">
        <f t="shared" ca="1" si="140"/>
        <v>0</v>
      </c>
      <c r="EA80" s="266">
        <f t="shared" ca="1" si="140"/>
        <v>0</v>
      </c>
      <c r="EB80" s="266">
        <f t="shared" ca="1" si="140"/>
        <v>0</v>
      </c>
      <c r="EC80" s="266">
        <f t="shared" ca="1" si="140"/>
        <v>0</v>
      </c>
      <c r="ED80" s="266">
        <f t="shared" ca="1" si="140"/>
        <v>0</v>
      </c>
      <c r="EE80" s="266">
        <f t="shared" ca="1" si="140"/>
        <v>0</v>
      </c>
      <c r="EF80" s="266">
        <f t="shared" ca="1" si="140"/>
        <v>0</v>
      </c>
      <c r="EG80" s="266">
        <f t="shared" ca="1" si="140"/>
        <v>0</v>
      </c>
      <c r="EH80" s="266">
        <f t="shared" ca="1" si="140"/>
        <v>0</v>
      </c>
      <c r="EI80" s="266">
        <f t="shared" ca="1" si="140"/>
        <v>0</v>
      </c>
      <c r="EJ80" s="266">
        <f t="shared" ca="1" si="140"/>
        <v>0</v>
      </c>
      <c r="EK80" s="266">
        <f t="shared" ca="1" si="140"/>
        <v>0</v>
      </c>
      <c r="EL80" s="266">
        <f t="shared" ca="1" si="140"/>
        <v>0</v>
      </c>
      <c r="EM80" s="266">
        <f t="shared" ca="1" si="140"/>
        <v>0</v>
      </c>
      <c r="EO80" s="484">
        <f t="shared" si="130"/>
        <v>1</v>
      </c>
      <c r="EP80" s="64">
        <f t="shared" si="128"/>
        <v>1</v>
      </c>
    </row>
    <row r="81" spans="1:146">
      <c r="A81" s="65">
        <v>74</v>
      </c>
      <c r="B81" s="354"/>
      <c r="C81" s="336"/>
      <c r="D81" s="337"/>
      <c r="E81" s="337"/>
      <c r="F81" s="338"/>
      <c r="G81" s="339" t="s">
        <v>320</v>
      </c>
      <c r="H81" s="336"/>
      <c r="I81" s="346"/>
      <c r="J81" s="346"/>
      <c r="K81" s="345"/>
      <c r="L81" s="508"/>
      <c r="M81" s="393">
        <f t="shared" si="116"/>
        <v>0</v>
      </c>
      <c r="N81" s="453" t="str">
        <f t="shared" si="129"/>
        <v/>
      </c>
      <c r="O81" s="439"/>
      <c r="P81" s="439"/>
      <c r="Q81" s="439"/>
      <c r="R81" s="439"/>
      <c r="S81" s="446"/>
      <c r="T81" s="264">
        <f t="shared" ca="1" si="117"/>
        <v>0</v>
      </c>
      <c r="U81" s="264">
        <f t="shared" ca="1" si="118"/>
        <v>0</v>
      </c>
      <c r="V81" s="265">
        <f t="shared" si="119"/>
        <v>0</v>
      </c>
      <c r="W81" s="265">
        <f t="shared" ca="1" si="120"/>
        <v>0</v>
      </c>
      <c r="X81" s="265">
        <f t="shared" ca="1" si="121"/>
        <v>0</v>
      </c>
      <c r="Y81" s="268">
        <f t="shared" si="122"/>
        <v>1900</v>
      </c>
      <c r="Z81" s="266">
        <f t="shared" ca="1" si="131"/>
        <v>0</v>
      </c>
      <c r="AA81" s="266">
        <f t="shared" ca="1" si="131"/>
        <v>0</v>
      </c>
      <c r="AB81" s="266">
        <f t="shared" ca="1" si="131"/>
        <v>0</v>
      </c>
      <c r="AC81" s="266">
        <f t="shared" ca="1" si="131"/>
        <v>0</v>
      </c>
      <c r="AD81" s="266">
        <f t="shared" ca="1" si="131"/>
        <v>0</v>
      </c>
      <c r="AE81" s="266">
        <f t="shared" ca="1" si="131"/>
        <v>0</v>
      </c>
      <c r="AF81" s="266">
        <f t="shared" ca="1" si="131"/>
        <v>0</v>
      </c>
      <c r="AG81" s="266">
        <f t="shared" ca="1" si="131"/>
        <v>0</v>
      </c>
      <c r="AH81" s="266">
        <f t="shared" ca="1" si="131"/>
        <v>0</v>
      </c>
      <c r="AI81" s="266">
        <f t="shared" ca="1" si="131"/>
        <v>0</v>
      </c>
      <c r="AJ81" s="266">
        <f t="shared" ca="1" si="132"/>
        <v>0</v>
      </c>
      <c r="AK81" s="266">
        <f t="shared" ca="1" si="132"/>
        <v>0</v>
      </c>
      <c r="AL81" s="266">
        <f t="shared" ca="1" si="132"/>
        <v>0</v>
      </c>
      <c r="AM81" s="266">
        <f t="shared" ca="1" si="132"/>
        <v>0</v>
      </c>
      <c r="AN81" s="266">
        <f t="shared" ca="1" si="132"/>
        <v>0</v>
      </c>
      <c r="AO81" s="266">
        <f t="shared" ca="1" si="132"/>
        <v>0</v>
      </c>
      <c r="AP81" s="266">
        <f t="shared" ca="1" si="132"/>
        <v>0</v>
      </c>
      <c r="AQ81" s="266">
        <f t="shared" ca="1" si="132"/>
        <v>0</v>
      </c>
      <c r="AR81" s="266">
        <f t="shared" ca="1" si="132"/>
        <v>0</v>
      </c>
      <c r="AS81" s="266">
        <f t="shared" ca="1" si="132"/>
        <v>0</v>
      </c>
      <c r="AT81" s="266">
        <f t="shared" ca="1" si="133"/>
        <v>0</v>
      </c>
      <c r="AU81" s="266">
        <f t="shared" ca="1" si="133"/>
        <v>0</v>
      </c>
      <c r="AV81" s="266">
        <f t="shared" ca="1" si="133"/>
        <v>0</v>
      </c>
      <c r="AW81" s="266">
        <f t="shared" ca="1" si="133"/>
        <v>0</v>
      </c>
      <c r="AX81" s="266">
        <f t="shared" ca="1" si="133"/>
        <v>0</v>
      </c>
      <c r="AY81" s="266">
        <f t="shared" ca="1" si="133"/>
        <v>0</v>
      </c>
      <c r="AZ81" s="266">
        <f t="shared" ca="1" si="133"/>
        <v>0</v>
      </c>
      <c r="BA81" s="266">
        <f t="shared" ca="1" si="133"/>
        <v>0</v>
      </c>
      <c r="BB81" s="266">
        <f t="shared" ca="1" si="133"/>
        <v>0</v>
      </c>
      <c r="BC81" s="266">
        <f t="shared" ca="1" si="133"/>
        <v>0</v>
      </c>
      <c r="BD81" s="266">
        <f t="shared" ca="1" si="134"/>
        <v>0</v>
      </c>
      <c r="BE81" s="266">
        <f t="shared" ca="1" si="134"/>
        <v>0</v>
      </c>
      <c r="BF81" s="266">
        <f t="shared" ca="1" si="134"/>
        <v>0</v>
      </c>
      <c r="BG81" s="266">
        <f t="shared" ca="1" si="134"/>
        <v>0</v>
      </c>
      <c r="BH81" s="266">
        <f t="shared" ca="1" si="134"/>
        <v>0</v>
      </c>
      <c r="BI81" s="266">
        <f t="shared" ca="1" si="134"/>
        <v>0</v>
      </c>
      <c r="BJ81" s="266">
        <f t="shared" ca="1" si="134"/>
        <v>0</v>
      </c>
      <c r="BK81" s="266">
        <f t="shared" ca="1" si="134"/>
        <v>0</v>
      </c>
      <c r="BL81" s="266">
        <f t="shared" ca="1" si="134"/>
        <v>0</v>
      </c>
      <c r="BM81" s="266">
        <f t="shared" ca="1" si="134"/>
        <v>0</v>
      </c>
      <c r="BN81" s="266">
        <f t="shared" ca="1" si="135"/>
        <v>0</v>
      </c>
      <c r="BO81" s="266">
        <f t="shared" ca="1" si="135"/>
        <v>0</v>
      </c>
      <c r="BP81" s="266">
        <f t="shared" ca="1" si="135"/>
        <v>0</v>
      </c>
      <c r="BQ81" s="266">
        <f t="shared" ca="1" si="135"/>
        <v>0</v>
      </c>
      <c r="BR81" s="266">
        <f t="shared" ca="1" si="135"/>
        <v>0</v>
      </c>
      <c r="BS81" s="266">
        <f t="shared" ca="1" si="135"/>
        <v>0</v>
      </c>
      <c r="BT81" s="266">
        <f t="shared" ca="1" si="135"/>
        <v>0</v>
      </c>
      <c r="BU81" s="266">
        <f t="shared" ca="1" si="135"/>
        <v>0</v>
      </c>
      <c r="BV81" s="266">
        <f t="shared" ca="1" si="135"/>
        <v>0</v>
      </c>
      <c r="BW81" s="266">
        <f t="shared" ca="1" si="135"/>
        <v>0</v>
      </c>
      <c r="BX81" s="266">
        <f t="shared" ca="1" si="135"/>
        <v>0</v>
      </c>
      <c r="BY81" s="266">
        <f t="shared" ca="1" si="135"/>
        <v>0</v>
      </c>
      <c r="BZ81" s="266">
        <f t="shared" ca="1" si="135"/>
        <v>0</v>
      </c>
      <c r="CA81" s="266">
        <f t="shared" ca="1" si="135"/>
        <v>0</v>
      </c>
      <c r="CF81" s="264">
        <f t="shared" ca="1" si="123"/>
        <v>0</v>
      </c>
      <c r="CG81" s="264">
        <f t="shared" ca="1" si="124"/>
        <v>0</v>
      </c>
      <c r="CH81" s="265">
        <f t="shared" si="125"/>
        <v>0</v>
      </c>
      <c r="CI81" s="265">
        <f t="shared" ca="1" si="126"/>
        <v>0</v>
      </c>
      <c r="CJ81" s="265">
        <f t="shared" ca="1" si="127"/>
        <v>0</v>
      </c>
      <c r="CK81" s="268"/>
      <c r="CL81" s="266">
        <f t="shared" ca="1" si="136"/>
        <v>0</v>
      </c>
      <c r="CM81" s="266">
        <f t="shared" ca="1" si="136"/>
        <v>0</v>
      </c>
      <c r="CN81" s="266">
        <f t="shared" ca="1" si="136"/>
        <v>0</v>
      </c>
      <c r="CO81" s="266">
        <f t="shared" ca="1" si="136"/>
        <v>0</v>
      </c>
      <c r="CP81" s="266">
        <f t="shared" ca="1" si="136"/>
        <v>0</v>
      </c>
      <c r="CQ81" s="266">
        <f t="shared" ca="1" si="136"/>
        <v>0</v>
      </c>
      <c r="CR81" s="266">
        <f t="shared" ca="1" si="136"/>
        <v>0</v>
      </c>
      <c r="CS81" s="266">
        <f t="shared" ca="1" si="136"/>
        <v>0</v>
      </c>
      <c r="CT81" s="266">
        <f t="shared" ca="1" si="136"/>
        <v>0</v>
      </c>
      <c r="CU81" s="266">
        <f t="shared" ca="1" si="136"/>
        <v>0</v>
      </c>
      <c r="CV81" s="266">
        <f t="shared" ca="1" si="137"/>
        <v>0</v>
      </c>
      <c r="CW81" s="266">
        <f t="shared" ca="1" si="137"/>
        <v>0</v>
      </c>
      <c r="CX81" s="266">
        <f t="shared" ca="1" si="137"/>
        <v>0</v>
      </c>
      <c r="CY81" s="266">
        <f t="shared" ca="1" si="137"/>
        <v>0</v>
      </c>
      <c r="CZ81" s="266">
        <f t="shared" ca="1" si="137"/>
        <v>0</v>
      </c>
      <c r="DA81" s="266">
        <f t="shared" ca="1" si="137"/>
        <v>0</v>
      </c>
      <c r="DB81" s="266">
        <f t="shared" ca="1" si="137"/>
        <v>0</v>
      </c>
      <c r="DC81" s="266">
        <f t="shared" ca="1" si="137"/>
        <v>0</v>
      </c>
      <c r="DD81" s="266">
        <f t="shared" ca="1" si="137"/>
        <v>0</v>
      </c>
      <c r="DE81" s="266">
        <f t="shared" ca="1" si="137"/>
        <v>0</v>
      </c>
      <c r="DF81" s="266">
        <f t="shared" ca="1" si="138"/>
        <v>0</v>
      </c>
      <c r="DG81" s="266">
        <f t="shared" ca="1" si="138"/>
        <v>0</v>
      </c>
      <c r="DH81" s="266">
        <f t="shared" ca="1" si="138"/>
        <v>0</v>
      </c>
      <c r="DI81" s="266">
        <f t="shared" ca="1" si="138"/>
        <v>0</v>
      </c>
      <c r="DJ81" s="266">
        <f t="shared" ca="1" si="138"/>
        <v>0</v>
      </c>
      <c r="DK81" s="266">
        <f t="shared" ca="1" si="138"/>
        <v>0</v>
      </c>
      <c r="DL81" s="266">
        <f t="shared" ca="1" si="138"/>
        <v>0</v>
      </c>
      <c r="DM81" s="266">
        <f t="shared" ca="1" si="138"/>
        <v>0</v>
      </c>
      <c r="DN81" s="266">
        <f t="shared" ca="1" si="138"/>
        <v>0</v>
      </c>
      <c r="DO81" s="266">
        <f t="shared" ca="1" si="138"/>
        <v>0</v>
      </c>
      <c r="DP81" s="266">
        <f t="shared" ca="1" si="139"/>
        <v>0</v>
      </c>
      <c r="DQ81" s="266">
        <f t="shared" ca="1" si="139"/>
        <v>0</v>
      </c>
      <c r="DR81" s="266">
        <f t="shared" ca="1" si="139"/>
        <v>0</v>
      </c>
      <c r="DS81" s="266">
        <f t="shared" ca="1" si="139"/>
        <v>0</v>
      </c>
      <c r="DT81" s="266">
        <f t="shared" ca="1" si="139"/>
        <v>0</v>
      </c>
      <c r="DU81" s="266">
        <f t="shared" ca="1" si="139"/>
        <v>0</v>
      </c>
      <c r="DV81" s="266">
        <f t="shared" ca="1" si="139"/>
        <v>0</v>
      </c>
      <c r="DW81" s="266">
        <f t="shared" ca="1" si="139"/>
        <v>0</v>
      </c>
      <c r="DX81" s="266">
        <f t="shared" ca="1" si="139"/>
        <v>0</v>
      </c>
      <c r="DY81" s="266">
        <f t="shared" ca="1" si="139"/>
        <v>0</v>
      </c>
      <c r="DZ81" s="266">
        <f t="shared" ca="1" si="140"/>
        <v>0</v>
      </c>
      <c r="EA81" s="266">
        <f t="shared" ca="1" si="140"/>
        <v>0</v>
      </c>
      <c r="EB81" s="266">
        <f t="shared" ca="1" si="140"/>
        <v>0</v>
      </c>
      <c r="EC81" s="266">
        <f t="shared" ca="1" si="140"/>
        <v>0</v>
      </c>
      <c r="ED81" s="266">
        <f t="shared" ca="1" si="140"/>
        <v>0</v>
      </c>
      <c r="EE81" s="266">
        <f t="shared" ca="1" si="140"/>
        <v>0</v>
      </c>
      <c r="EF81" s="266">
        <f t="shared" ca="1" si="140"/>
        <v>0</v>
      </c>
      <c r="EG81" s="266">
        <f t="shared" ca="1" si="140"/>
        <v>0</v>
      </c>
      <c r="EH81" s="266">
        <f t="shared" ca="1" si="140"/>
        <v>0</v>
      </c>
      <c r="EI81" s="266">
        <f t="shared" ca="1" si="140"/>
        <v>0</v>
      </c>
      <c r="EJ81" s="266">
        <f t="shared" ca="1" si="140"/>
        <v>0</v>
      </c>
      <c r="EK81" s="266">
        <f t="shared" ca="1" si="140"/>
        <v>0</v>
      </c>
      <c r="EL81" s="266">
        <f t="shared" ca="1" si="140"/>
        <v>0</v>
      </c>
      <c r="EM81" s="266">
        <f t="shared" ca="1" si="140"/>
        <v>0</v>
      </c>
      <c r="EO81" s="484">
        <f t="shared" si="130"/>
        <v>1</v>
      </c>
      <c r="EP81" s="64">
        <f t="shared" si="128"/>
        <v>1</v>
      </c>
    </row>
    <row r="82" spans="1:146">
      <c r="A82" s="65">
        <v>75</v>
      </c>
      <c r="B82" s="354"/>
      <c r="C82" s="336"/>
      <c r="D82" s="337"/>
      <c r="E82" s="337"/>
      <c r="F82" s="338"/>
      <c r="G82" s="339" t="s">
        <v>320</v>
      </c>
      <c r="H82" s="336"/>
      <c r="I82" s="346"/>
      <c r="J82" s="346"/>
      <c r="K82" s="345"/>
      <c r="L82" s="508"/>
      <c r="M82" s="393">
        <f t="shared" si="116"/>
        <v>0</v>
      </c>
      <c r="N82" s="453" t="str">
        <f t="shared" si="129"/>
        <v/>
      </c>
      <c r="O82" s="439"/>
      <c r="P82" s="439"/>
      <c r="Q82" s="439"/>
      <c r="R82" s="439"/>
      <c r="S82" s="446"/>
      <c r="T82" s="264">
        <f t="shared" ca="1" si="117"/>
        <v>0</v>
      </c>
      <c r="U82" s="264">
        <f t="shared" ca="1" si="118"/>
        <v>0</v>
      </c>
      <c r="V82" s="265">
        <f t="shared" si="119"/>
        <v>0</v>
      </c>
      <c r="W82" s="265">
        <f t="shared" ca="1" si="120"/>
        <v>0</v>
      </c>
      <c r="X82" s="265">
        <f t="shared" ca="1" si="121"/>
        <v>0</v>
      </c>
      <c r="Y82" s="268">
        <f t="shared" si="122"/>
        <v>1900</v>
      </c>
      <c r="Z82" s="266">
        <f t="shared" ca="1" si="131"/>
        <v>0</v>
      </c>
      <c r="AA82" s="266">
        <f t="shared" ca="1" si="131"/>
        <v>0</v>
      </c>
      <c r="AB82" s="266">
        <f t="shared" ca="1" si="131"/>
        <v>0</v>
      </c>
      <c r="AC82" s="266">
        <f t="shared" ca="1" si="131"/>
        <v>0</v>
      </c>
      <c r="AD82" s="266">
        <f t="shared" ca="1" si="131"/>
        <v>0</v>
      </c>
      <c r="AE82" s="266">
        <f t="shared" ca="1" si="131"/>
        <v>0</v>
      </c>
      <c r="AF82" s="266">
        <f t="shared" ca="1" si="131"/>
        <v>0</v>
      </c>
      <c r="AG82" s="266">
        <f t="shared" ca="1" si="131"/>
        <v>0</v>
      </c>
      <c r="AH82" s="266">
        <f t="shared" ca="1" si="131"/>
        <v>0</v>
      </c>
      <c r="AI82" s="266">
        <f t="shared" ca="1" si="131"/>
        <v>0</v>
      </c>
      <c r="AJ82" s="266">
        <f t="shared" ca="1" si="132"/>
        <v>0</v>
      </c>
      <c r="AK82" s="266">
        <f t="shared" ca="1" si="132"/>
        <v>0</v>
      </c>
      <c r="AL82" s="266">
        <f t="shared" ca="1" si="132"/>
        <v>0</v>
      </c>
      <c r="AM82" s="266">
        <f t="shared" ca="1" si="132"/>
        <v>0</v>
      </c>
      <c r="AN82" s="266">
        <f t="shared" ca="1" si="132"/>
        <v>0</v>
      </c>
      <c r="AO82" s="266">
        <f t="shared" ca="1" si="132"/>
        <v>0</v>
      </c>
      <c r="AP82" s="266">
        <f t="shared" ca="1" si="132"/>
        <v>0</v>
      </c>
      <c r="AQ82" s="266">
        <f t="shared" ca="1" si="132"/>
        <v>0</v>
      </c>
      <c r="AR82" s="266">
        <f t="shared" ca="1" si="132"/>
        <v>0</v>
      </c>
      <c r="AS82" s="266">
        <f t="shared" ca="1" si="132"/>
        <v>0</v>
      </c>
      <c r="AT82" s="266">
        <f t="shared" ca="1" si="133"/>
        <v>0</v>
      </c>
      <c r="AU82" s="266">
        <f t="shared" ca="1" si="133"/>
        <v>0</v>
      </c>
      <c r="AV82" s="266">
        <f t="shared" ca="1" si="133"/>
        <v>0</v>
      </c>
      <c r="AW82" s="266">
        <f t="shared" ca="1" si="133"/>
        <v>0</v>
      </c>
      <c r="AX82" s="266">
        <f t="shared" ca="1" si="133"/>
        <v>0</v>
      </c>
      <c r="AY82" s="266">
        <f t="shared" ca="1" si="133"/>
        <v>0</v>
      </c>
      <c r="AZ82" s="266">
        <f t="shared" ca="1" si="133"/>
        <v>0</v>
      </c>
      <c r="BA82" s="266">
        <f t="shared" ca="1" si="133"/>
        <v>0</v>
      </c>
      <c r="BB82" s="266">
        <f t="shared" ca="1" si="133"/>
        <v>0</v>
      </c>
      <c r="BC82" s="266">
        <f t="shared" ca="1" si="133"/>
        <v>0</v>
      </c>
      <c r="BD82" s="266">
        <f t="shared" ca="1" si="134"/>
        <v>0</v>
      </c>
      <c r="BE82" s="266">
        <f t="shared" ca="1" si="134"/>
        <v>0</v>
      </c>
      <c r="BF82" s="266">
        <f t="shared" ca="1" si="134"/>
        <v>0</v>
      </c>
      <c r="BG82" s="266">
        <f t="shared" ca="1" si="134"/>
        <v>0</v>
      </c>
      <c r="BH82" s="266">
        <f t="shared" ca="1" si="134"/>
        <v>0</v>
      </c>
      <c r="BI82" s="266">
        <f t="shared" ca="1" si="134"/>
        <v>0</v>
      </c>
      <c r="BJ82" s="266">
        <f t="shared" ca="1" si="134"/>
        <v>0</v>
      </c>
      <c r="BK82" s="266">
        <f t="shared" ca="1" si="134"/>
        <v>0</v>
      </c>
      <c r="BL82" s="266">
        <f t="shared" ca="1" si="134"/>
        <v>0</v>
      </c>
      <c r="BM82" s="266">
        <f t="shared" ca="1" si="134"/>
        <v>0</v>
      </c>
      <c r="BN82" s="266">
        <f t="shared" ca="1" si="135"/>
        <v>0</v>
      </c>
      <c r="BO82" s="266">
        <f t="shared" ca="1" si="135"/>
        <v>0</v>
      </c>
      <c r="BP82" s="266">
        <f t="shared" ca="1" si="135"/>
        <v>0</v>
      </c>
      <c r="BQ82" s="266">
        <f t="shared" ca="1" si="135"/>
        <v>0</v>
      </c>
      <c r="BR82" s="266">
        <f t="shared" ca="1" si="135"/>
        <v>0</v>
      </c>
      <c r="BS82" s="266">
        <f t="shared" ca="1" si="135"/>
        <v>0</v>
      </c>
      <c r="BT82" s="266">
        <f t="shared" ca="1" si="135"/>
        <v>0</v>
      </c>
      <c r="BU82" s="266">
        <f t="shared" ca="1" si="135"/>
        <v>0</v>
      </c>
      <c r="BV82" s="266">
        <f t="shared" ca="1" si="135"/>
        <v>0</v>
      </c>
      <c r="BW82" s="266">
        <f t="shared" ca="1" si="135"/>
        <v>0</v>
      </c>
      <c r="BX82" s="266">
        <f t="shared" ca="1" si="135"/>
        <v>0</v>
      </c>
      <c r="BY82" s="266">
        <f t="shared" ca="1" si="135"/>
        <v>0</v>
      </c>
      <c r="BZ82" s="266">
        <f t="shared" ca="1" si="135"/>
        <v>0</v>
      </c>
      <c r="CA82" s="266">
        <f t="shared" ca="1" si="135"/>
        <v>0</v>
      </c>
      <c r="CF82" s="264">
        <f t="shared" ca="1" si="123"/>
        <v>0</v>
      </c>
      <c r="CG82" s="264">
        <f t="shared" ca="1" si="124"/>
        <v>0</v>
      </c>
      <c r="CH82" s="265">
        <f t="shared" si="125"/>
        <v>0</v>
      </c>
      <c r="CI82" s="265">
        <f t="shared" ca="1" si="126"/>
        <v>0</v>
      </c>
      <c r="CJ82" s="265">
        <f t="shared" ca="1" si="127"/>
        <v>0</v>
      </c>
      <c r="CK82" s="268"/>
      <c r="CL82" s="266">
        <f t="shared" ca="1" si="136"/>
        <v>0</v>
      </c>
      <c r="CM82" s="266">
        <f t="shared" ca="1" si="136"/>
        <v>0</v>
      </c>
      <c r="CN82" s="266">
        <f t="shared" ca="1" si="136"/>
        <v>0</v>
      </c>
      <c r="CO82" s="266">
        <f t="shared" ca="1" si="136"/>
        <v>0</v>
      </c>
      <c r="CP82" s="266">
        <f t="shared" ca="1" si="136"/>
        <v>0</v>
      </c>
      <c r="CQ82" s="266">
        <f t="shared" ca="1" si="136"/>
        <v>0</v>
      </c>
      <c r="CR82" s="266">
        <f t="shared" ca="1" si="136"/>
        <v>0</v>
      </c>
      <c r="CS82" s="266">
        <f t="shared" ca="1" si="136"/>
        <v>0</v>
      </c>
      <c r="CT82" s="266">
        <f t="shared" ca="1" si="136"/>
        <v>0</v>
      </c>
      <c r="CU82" s="266">
        <f t="shared" ca="1" si="136"/>
        <v>0</v>
      </c>
      <c r="CV82" s="266">
        <f t="shared" ca="1" si="137"/>
        <v>0</v>
      </c>
      <c r="CW82" s="266">
        <f t="shared" ca="1" si="137"/>
        <v>0</v>
      </c>
      <c r="CX82" s="266">
        <f t="shared" ca="1" si="137"/>
        <v>0</v>
      </c>
      <c r="CY82" s="266">
        <f t="shared" ca="1" si="137"/>
        <v>0</v>
      </c>
      <c r="CZ82" s="266">
        <f t="shared" ca="1" si="137"/>
        <v>0</v>
      </c>
      <c r="DA82" s="266">
        <f t="shared" ca="1" si="137"/>
        <v>0</v>
      </c>
      <c r="DB82" s="266">
        <f t="shared" ca="1" si="137"/>
        <v>0</v>
      </c>
      <c r="DC82" s="266">
        <f t="shared" ca="1" si="137"/>
        <v>0</v>
      </c>
      <c r="DD82" s="266">
        <f t="shared" ca="1" si="137"/>
        <v>0</v>
      </c>
      <c r="DE82" s="266">
        <f t="shared" ca="1" si="137"/>
        <v>0</v>
      </c>
      <c r="DF82" s="266">
        <f t="shared" ca="1" si="138"/>
        <v>0</v>
      </c>
      <c r="DG82" s="266">
        <f t="shared" ca="1" si="138"/>
        <v>0</v>
      </c>
      <c r="DH82" s="266">
        <f t="shared" ca="1" si="138"/>
        <v>0</v>
      </c>
      <c r="DI82" s="266">
        <f t="shared" ca="1" si="138"/>
        <v>0</v>
      </c>
      <c r="DJ82" s="266">
        <f t="shared" ca="1" si="138"/>
        <v>0</v>
      </c>
      <c r="DK82" s="266">
        <f t="shared" ca="1" si="138"/>
        <v>0</v>
      </c>
      <c r="DL82" s="266">
        <f t="shared" ca="1" si="138"/>
        <v>0</v>
      </c>
      <c r="DM82" s="266">
        <f t="shared" ca="1" si="138"/>
        <v>0</v>
      </c>
      <c r="DN82" s="266">
        <f t="shared" ca="1" si="138"/>
        <v>0</v>
      </c>
      <c r="DO82" s="266">
        <f t="shared" ca="1" si="138"/>
        <v>0</v>
      </c>
      <c r="DP82" s="266">
        <f t="shared" ca="1" si="139"/>
        <v>0</v>
      </c>
      <c r="DQ82" s="266">
        <f t="shared" ca="1" si="139"/>
        <v>0</v>
      </c>
      <c r="DR82" s="266">
        <f t="shared" ca="1" si="139"/>
        <v>0</v>
      </c>
      <c r="DS82" s="266">
        <f t="shared" ca="1" si="139"/>
        <v>0</v>
      </c>
      <c r="DT82" s="266">
        <f t="shared" ca="1" si="139"/>
        <v>0</v>
      </c>
      <c r="DU82" s="266">
        <f t="shared" ca="1" si="139"/>
        <v>0</v>
      </c>
      <c r="DV82" s="266">
        <f t="shared" ca="1" si="139"/>
        <v>0</v>
      </c>
      <c r="DW82" s="266">
        <f t="shared" ca="1" si="139"/>
        <v>0</v>
      </c>
      <c r="DX82" s="266">
        <f t="shared" ca="1" si="139"/>
        <v>0</v>
      </c>
      <c r="DY82" s="266">
        <f t="shared" ca="1" si="139"/>
        <v>0</v>
      </c>
      <c r="DZ82" s="266">
        <f t="shared" ca="1" si="140"/>
        <v>0</v>
      </c>
      <c r="EA82" s="266">
        <f t="shared" ca="1" si="140"/>
        <v>0</v>
      </c>
      <c r="EB82" s="266">
        <f t="shared" ca="1" si="140"/>
        <v>0</v>
      </c>
      <c r="EC82" s="266">
        <f t="shared" ca="1" si="140"/>
        <v>0</v>
      </c>
      <c r="ED82" s="266">
        <f t="shared" ca="1" si="140"/>
        <v>0</v>
      </c>
      <c r="EE82" s="266">
        <f t="shared" ca="1" si="140"/>
        <v>0</v>
      </c>
      <c r="EF82" s="266">
        <f t="shared" ca="1" si="140"/>
        <v>0</v>
      </c>
      <c r="EG82" s="266">
        <f t="shared" ca="1" si="140"/>
        <v>0</v>
      </c>
      <c r="EH82" s="266">
        <f t="shared" ca="1" si="140"/>
        <v>0</v>
      </c>
      <c r="EI82" s="266">
        <f t="shared" ca="1" si="140"/>
        <v>0</v>
      </c>
      <c r="EJ82" s="266">
        <f t="shared" ca="1" si="140"/>
        <v>0</v>
      </c>
      <c r="EK82" s="266">
        <f t="shared" ca="1" si="140"/>
        <v>0</v>
      </c>
      <c r="EL82" s="266">
        <f t="shared" ca="1" si="140"/>
        <v>0</v>
      </c>
      <c r="EM82" s="266">
        <f t="shared" ca="1" si="140"/>
        <v>0</v>
      </c>
      <c r="EO82" s="484">
        <f t="shared" si="130"/>
        <v>1</v>
      </c>
      <c r="EP82" s="64">
        <f t="shared" si="128"/>
        <v>1</v>
      </c>
    </row>
    <row r="83" spans="1:146">
      <c r="A83" s="65">
        <v>76</v>
      </c>
      <c r="B83" s="354"/>
      <c r="C83" s="336"/>
      <c r="D83" s="337"/>
      <c r="E83" s="337"/>
      <c r="F83" s="338"/>
      <c r="G83" s="339" t="s">
        <v>320</v>
      </c>
      <c r="H83" s="336"/>
      <c r="I83" s="346"/>
      <c r="J83" s="346"/>
      <c r="K83" s="345"/>
      <c r="L83" s="508"/>
      <c r="M83" s="393">
        <f t="shared" si="116"/>
        <v>0</v>
      </c>
      <c r="N83" s="453" t="str">
        <f t="shared" si="129"/>
        <v/>
      </c>
      <c r="O83" s="439"/>
      <c r="P83" s="439"/>
      <c r="Q83" s="439"/>
      <c r="R83" s="439"/>
      <c r="S83" s="446"/>
      <c r="T83" s="264">
        <f t="shared" ca="1" si="117"/>
        <v>0</v>
      </c>
      <c r="U83" s="264">
        <f t="shared" ca="1" si="118"/>
        <v>0</v>
      </c>
      <c r="V83" s="265">
        <f t="shared" si="119"/>
        <v>0</v>
      </c>
      <c r="W83" s="265">
        <f t="shared" ca="1" si="120"/>
        <v>0</v>
      </c>
      <c r="X83" s="265">
        <f t="shared" ca="1" si="121"/>
        <v>0</v>
      </c>
      <c r="Y83" s="268">
        <f t="shared" si="122"/>
        <v>1900</v>
      </c>
      <c r="Z83" s="266">
        <f t="shared" ca="1" si="131"/>
        <v>0</v>
      </c>
      <c r="AA83" s="266">
        <f t="shared" ca="1" si="131"/>
        <v>0</v>
      </c>
      <c r="AB83" s="266">
        <f t="shared" ca="1" si="131"/>
        <v>0</v>
      </c>
      <c r="AC83" s="266">
        <f t="shared" ca="1" si="131"/>
        <v>0</v>
      </c>
      <c r="AD83" s="266">
        <f t="shared" ca="1" si="131"/>
        <v>0</v>
      </c>
      <c r="AE83" s="266">
        <f t="shared" ca="1" si="131"/>
        <v>0</v>
      </c>
      <c r="AF83" s="266">
        <f t="shared" ca="1" si="131"/>
        <v>0</v>
      </c>
      <c r="AG83" s="266">
        <f t="shared" ca="1" si="131"/>
        <v>0</v>
      </c>
      <c r="AH83" s="266">
        <f t="shared" ca="1" si="131"/>
        <v>0</v>
      </c>
      <c r="AI83" s="266">
        <f t="shared" ca="1" si="131"/>
        <v>0</v>
      </c>
      <c r="AJ83" s="266">
        <f t="shared" ca="1" si="132"/>
        <v>0</v>
      </c>
      <c r="AK83" s="266">
        <f t="shared" ca="1" si="132"/>
        <v>0</v>
      </c>
      <c r="AL83" s="266">
        <f t="shared" ca="1" si="132"/>
        <v>0</v>
      </c>
      <c r="AM83" s="266">
        <f t="shared" ca="1" si="132"/>
        <v>0</v>
      </c>
      <c r="AN83" s="266">
        <f t="shared" ca="1" si="132"/>
        <v>0</v>
      </c>
      <c r="AO83" s="266">
        <f t="shared" ca="1" si="132"/>
        <v>0</v>
      </c>
      <c r="AP83" s="266">
        <f t="shared" ca="1" si="132"/>
        <v>0</v>
      </c>
      <c r="AQ83" s="266">
        <f t="shared" ca="1" si="132"/>
        <v>0</v>
      </c>
      <c r="AR83" s="266">
        <f t="shared" ca="1" si="132"/>
        <v>0</v>
      </c>
      <c r="AS83" s="266">
        <f t="shared" ca="1" si="132"/>
        <v>0</v>
      </c>
      <c r="AT83" s="266">
        <f t="shared" ca="1" si="133"/>
        <v>0</v>
      </c>
      <c r="AU83" s="266">
        <f t="shared" ca="1" si="133"/>
        <v>0</v>
      </c>
      <c r="AV83" s="266">
        <f t="shared" ca="1" si="133"/>
        <v>0</v>
      </c>
      <c r="AW83" s="266">
        <f t="shared" ca="1" si="133"/>
        <v>0</v>
      </c>
      <c r="AX83" s="266">
        <f t="shared" ca="1" si="133"/>
        <v>0</v>
      </c>
      <c r="AY83" s="266">
        <f t="shared" ca="1" si="133"/>
        <v>0</v>
      </c>
      <c r="AZ83" s="266">
        <f t="shared" ca="1" si="133"/>
        <v>0</v>
      </c>
      <c r="BA83" s="266">
        <f t="shared" ca="1" si="133"/>
        <v>0</v>
      </c>
      <c r="BB83" s="266">
        <f t="shared" ca="1" si="133"/>
        <v>0</v>
      </c>
      <c r="BC83" s="266">
        <f t="shared" ca="1" si="133"/>
        <v>0</v>
      </c>
      <c r="BD83" s="266">
        <f t="shared" ca="1" si="134"/>
        <v>0</v>
      </c>
      <c r="BE83" s="266">
        <f t="shared" ca="1" si="134"/>
        <v>0</v>
      </c>
      <c r="BF83" s="266">
        <f t="shared" ca="1" si="134"/>
        <v>0</v>
      </c>
      <c r="BG83" s="266">
        <f t="shared" ca="1" si="134"/>
        <v>0</v>
      </c>
      <c r="BH83" s="266">
        <f t="shared" ca="1" si="134"/>
        <v>0</v>
      </c>
      <c r="BI83" s="266">
        <f t="shared" ca="1" si="134"/>
        <v>0</v>
      </c>
      <c r="BJ83" s="266">
        <f t="shared" ca="1" si="134"/>
        <v>0</v>
      </c>
      <c r="BK83" s="266">
        <f t="shared" ca="1" si="134"/>
        <v>0</v>
      </c>
      <c r="BL83" s="266">
        <f t="shared" ca="1" si="134"/>
        <v>0</v>
      </c>
      <c r="BM83" s="266">
        <f t="shared" ca="1" si="134"/>
        <v>0</v>
      </c>
      <c r="BN83" s="266">
        <f t="shared" ca="1" si="135"/>
        <v>0</v>
      </c>
      <c r="BO83" s="266">
        <f t="shared" ca="1" si="135"/>
        <v>0</v>
      </c>
      <c r="BP83" s="266">
        <f t="shared" ca="1" si="135"/>
        <v>0</v>
      </c>
      <c r="BQ83" s="266">
        <f t="shared" ca="1" si="135"/>
        <v>0</v>
      </c>
      <c r="BR83" s="266">
        <f t="shared" ca="1" si="135"/>
        <v>0</v>
      </c>
      <c r="BS83" s="266">
        <f t="shared" ca="1" si="135"/>
        <v>0</v>
      </c>
      <c r="BT83" s="266">
        <f t="shared" ca="1" si="135"/>
        <v>0</v>
      </c>
      <c r="BU83" s="266">
        <f t="shared" ca="1" si="135"/>
        <v>0</v>
      </c>
      <c r="BV83" s="266">
        <f t="shared" ca="1" si="135"/>
        <v>0</v>
      </c>
      <c r="BW83" s="266">
        <f t="shared" ca="1" si="135"/>
        <v>0</v>
      </c>
      <c r="BX83" s="266">
        <f t="shared" ca="1" si="135"/>
        <v>0</v>
      </c>
      <c r="BY83" s="266">
        <f t="shared" ca="1" si="135"/>
        <v>0</v>
      </c>
      <c r="BZ83" s="266">
        <f t="shared" ca="1" si="135"/>
        <v>0</v>
      </c>
      <c r="CA83" s="266">
        <f t="shared" ca="1" si="135"/>
        <v>0</v>
      </c>
      <c r="CF83" s="264">
        <f t="shared" ca="1" si="123"/>
        <v>0</v>
      </c>
      <c r="CG83" s="264">
        <f t="shared" ca="1" si="124"/>
        <v>0</v>
      </c>
      <c r="CH83" s="265">
        <f t="shared" si="125"/>
        <v>0</v>
      </c>
      <c r="CI83" s="265">
        <f t="shared" ca="1" si="126"/>
        <v>0</v>
      </c>
      <c r="CJ83" s="265">
        <f t="shared" ca="1" si="127"/>
        <v>0</v>
      </c>
      <c r="CK83" s="268"/>
      <c r="CL83" s="266">
        <f t="shared" ca="1" si="136"/>
        <v>0</v>
      </c>
      <c r="CM83" s="266">
        <f t="shared" ca="1" si="136"/>
        <v>0</v>
      </c>
      <c r="CN83" s="266">
        <f t="shared" ca="1" si="136"/>
        <v>0</v>
      </c>
      <c r="CO83" s="266">
        <f t="shared" ca="1" si="136"/>
        <v>0</v>
      </c>
      <c r="CP83" s="266">
        <f t="shared" ca="1" si="136"/>
        <v>0</v>
      </c>
      <c r="CQ83" s="266">
        <f t="shared" ca="1" si="136"/>
        <v>0</v>
      </c>
      <c r="CR83" s="266">
        <f t="shared" ca="1" si="136"/>
        <v>0</v>
      </c>
      <c r="CS83" s="266">
        <f t="shared" ca="1" si="136"/>
        <v>0</v>
      </c>
      <c r="CT83" s="266">
        <f t="shared" ca="1" si="136"/>
        <v>0</v>
      </c>
      <c r="CU83" s="266">
        <f t="shared" ca="1" si="136"/>
        <v>0</v>
      </c>
      <c r="CV83" s="266">
        <f t="shared" ca="1" si="137"/>
        <v>0</v>
      </c>
      <c r="CW83" s="266">
        <f t="shared" ca="1" si="137"/>
        <v>0</v>
      </c>
      <c r="CX83" s="266">
        <f t="shared" ca="1" si="137"/>
        <v>0</v>
      </c>
      <c r="CY83" s="266">
        <f t="shared" ca="1" si="137"/>
        <v>0</v>
      </c>
      <c r="CZ83" s="266">
        <f t="shared" ca="1" si="137"/>
        <v>0</v>
      </c>
      <c r="DA83" s="266">
        <f t="shared" ca="1" si="137"/>
        <v>0</v>
      </c>
      <c r="DB83" s="266">
        <f t="shared" ca="1" si="137"/>
        <v>0</v>
      </c>
      <c r="DC83" s="266">
        <f t="shared" ca="1" si="137"/>
        <v>0</v>
      </c>
      <c r="DD83" s="266">
        <f t="shared" ca="1" si="137"/>
        <v>0</v>
      </c>
      <c r="DE83" s="266">
        <f t="shared" ca="1" si="137"/>
        <v>0</v>
      </c>
      <c r="DF83" s="266">
        <f t="shared" ca="1" si="138"/>
        <v>0</v>
      </c>
      <c r="DG83" s="266">
        <f t="shared" ca="1" si="138"/>
        <v>0</v>
      </c>
      <c r="DH83" s="266">
        <f t="shared" ca="1" si="138"/>
        <v>0</v>
      </c>
      <c r="DI83" s="266">
        <f t="shared" ca="1" si="138"/>
        <v>0</v>
      </c>
      <c r="DJ83" s="266">
        <f t="shared" ca="1" si="138"/>
        <v>0</v>
      </c>
      <c r="DK83" s="266">
        <f t="shared" ca="1" si="138"/>
        <v>0</v>
      </c>
      <c r="DL83" s="266">
        <f t="shared" ca="1" si="138"/>
        <v>0</v>
      </c>
      <c r="DM83" s="266">
        <f t="shared" ca="1" si="138"/>
        <v>0</v>
      </c>
      <c r="DN83" s="266">
        <f t="shared" ca="1" si="138"/>
        <v>0</v>
      </c>
      <c r="DO83" s="266">
        <f t="shared" ca="1" si="138"/>
        <v>0</v>
      </c>
      <c r="DP83" s="266">
        <f t="shared" ca="1" si="139"/>
        <v>0</v>
      </c>
      <c r="DQ83" s="266">
        <f t="shared" ca="1" si="139"/>
        <v>0</v>
      </c>
      <c r="DR83" s="266">
        <f t="shared" ca="1" si="139"/>
        <v>0</v>
      </c>
      <c r="DS83" s="266">
        <f t="shared" ca="1" si="139"/>
        <v>0</v>
      </c>
      <c r="DT83" s="266">
        <f t="shared" ca="1" si="139"/>
        <v>0</v>
      </c>
      <c r="DU83" s="266">
        <f t="shared" ca="1" si="139"/>
        <v>0</v>
      </c>
      <c r="DV83" s="266">
        <f t="shared" ca="1" si="139"/>
        <v>0</v>
      </c>
      <c r="DW83" s="266">
        <f t="shared" ca="1" si="139"/>
        <v>0</v>
      </c>
      <c r="DX83" s="266">
        <f t="shared" ca="1" si="139"/>
        <v>0</v>
      </c>
      <c r="DY83" s="266">
        <f t="shared" ca="1" si="139"/>
        <v>0</v>
      </c>
      <c r="DZ83" s="266">
        <f t="shared" ca="1" si="140"/>
        <v>0</v>
      </c>
      <c r="EA83" s="266">
        <f t="shared" ca="1" si="140"/>
        <v>0</v>
      </c>
      <c r="EB83" s="266">
        <f t="shared" ca="1" si="140"/>
        <v>0</v>
      </c>
      <c r="EC83" s="266">
        <f t="shared" ca="1" si="140"/>
        <v>0</v>
      </c>
      <c r="ED83" s="266">
        <f t="shared" ca="1" si="140"/>
        <v>0</v>
      </c>
      <c r="EE83" s="266">
        <f t="shared" ca="1" si="140"/>
        <v>0</v>
      </c>
      <c r="EF83" s="266">
        <f t="shared" ca="1" si="140"/>
        <v>0</v>
      </c>
      <c r="EG83" s="266">
        <f t="shared" ca="1" si="140"/>
        <v>0</v>
      </c>
      <c r="EH83" s="266">
        <f t="shared" ca="1" si="140"/>
        <v>0</v>
      </c>
      <c r="EI83" s="266">
        <f t="shared" ca="1" si="140"/>
        <v>0</v>
      </c>
      <c r="EJ83" s="266">
        <f t="shared" ca="1" si="140"/>
        <v>0</v>
      </c>
      <c r="EK83" s="266">
        <f t="shared" ca="1" si="140"/>
        <v>0</v>
      </c>
      <c r="EL83" s="266">
        <f t="shared" ca="1" si="140"/>
        <v>0</v>
      </c>
      <c r="EM83" s="266">
        <f t="shared" ca="1" si="140"/>
        <v>0</v>
      </c>
      <c r="EO83" s="484">
        <f t="shared" si="130"/>
        <v>1</v>
      </c>
      <c r="EP83" s="64">
        <f t="shared" si="128"/>
        <v>1</v>
      </c>
    </row>
    <row r="84" spans="1:146">
      <c r="A84" s="65">
        <v>77</v>
      </c>
      <c r="B84" s="354"/>
      <c r="C84" s="336"/>
      <c r="D84" s="337"/>
      <c r="E84" s="337"/>
      <c r="F84" s="338"/>
      <c r="G84" s="339" t="s">
        <v>320</v>
      </c>
      <c r="H84" s="336"/>
      <c r="I84" s="346"/>
      <c r="J84" s="346"/>
      <c r="K84" s="345"/>
      <c r="L84" s="508"/>
      <c r="M84" s="393">
        <f t="shared" si="116"/>
        <v>0</v>
      </c>
      <c r="N84" s="453" t="str">
        <f t="shared" si="129"/>
        <v/>
      </c>
      <c r="O84" s="439"/>
      <c r="P84" s="439"/>
      <c r="Q84" s="439"/>
      <c r="R84" s="439"/>
      <c r="S84" s="446"/>
      <c r="T84" s="264">
        <f t="shared" ca="1" si="117"/>
        <v>0</v>
      </c>
      <c r="U84" s="264">
        <f t="shared" ca="1" si="118"/>
        <v>0</v>
      </c>
      <c r="V84" s="265">
        <f t="shared" si="119"/>
        <v>0</v>
      </c>
      <c r="W84" s="265">
        <f t="shared" ca="1" si="120"/>
        <v>0</v>
      </c>
      <c r="X84" s="265">
        <f t="shared" ca="1" si="121"/>
        <v>0</v>
      </c>
      <c r="Y84" s="268">
        <f t="shared" si="122"/>
        <v>1900</v>
      </c>
      <c r="Z84" s="266">
        <f t="shared" ca="1" si="131"/>
        <v>0</v>
      </c>
      <c r="AA84" s="266">
        <f t="shared" ca="1" si="131"/>
        <v>0</v>
      </c>
      <c r="AB84" s="266">
        <f t="shared" ca="1" si="131"/>
        <v>0</v>
      </c>
      <c r="AC84" s="266">
        <f t="shared" ca="1" si="131"/>
        <v>0</v>
      </c>
      <c r="AD84" s="266">
        <f t="shared" ca="1" si="131"/>
        <v>0</v>
      </c>
      <c r="AE84" s="266">
        <f t="shared" ca="1" si="131"/>
        <v>0</v>
      </c>
      <c r="AF84" s="266">
        <f t="shared" ca="1" si="131"/>
        <v>0</v>
      </c>
      <c r="AG84" s="266">
        <f t="shared" ca="1" si="131"/>
        <v>0</v>
      </c>
      <c r="AH84" s="266">
        <f t="shared" ca="1" si="131"/>
        <v>0</v>
      </c>
      <c r="AI84" s="266">
        <f t="shared" ca="1" si="131"/>
        <v>0</v>
      </c>
      <c r="AJ84" s="266">
        <f t="shared" ca="1" si="132"/>
        <v>0</v>
      </c>
      <c r="AK84" s="266">
        <f t="shared" ca="1" si="132"/>
        <v>0</v>
      </c>
      <c r="AL84" s="266">
        <f t="shared" ca="1" si="132"/>
        <v>0</v>
      </c>
      <c r="AM84" s="266">
        <f t="shared" ca="1" si="132"/>
        <v>0</v>
      </c>
      <c r="AN84" s="266">
        <f t="shared" ca="1" si="132"/>
        <v>0</v>
      </c>
      <c r="AO84" s="266">
        <f t="shared" ca="1" si="132"/>
        <v>0</v>
      </c>
      <c r="AP84" s="266">
        <f t="shared" ca="1" si="132"/>
        <v>0</v>
      </c>
      <c r="AQ84" s="266">
        <f t="shared" ca="1" si="132"/>
        <v>0</v>
      </c>
      <c r="AR84" s="266">
        <f t="shared" ca="1" si="132"/>
        <v>0</v>
      </c>
      <c r="AS84" s="266">
        <f t="shared" ca="1" si="132"/>
        <v>0</v>
      </c>
      <c r="AT84" s="266">
        <f t="shared" ca="1" si="133"/>
        <v>0</v>
      </c>
      <c r="AU84" s="266">
        <f t="shared" ca="1" si="133"/>
        <v>0</v>
      </c>
      <c r="AV84" s="266">
        <f t="shared" ca="1" si="133"/>
        <v>0</v>
      </c>
      <c r="AW84" s="266">
        <f t="shared" ca="1" si="133"/>
        <v>0</v>
      </c>
      <c r="AX84" s="266">
        <f t="shared" ca="1" si="133"/>
        <v>0</v>
      </c>
      <c r="AY84" s="266">
        <f t="shared" ca="1" si="133"/>
        <v>0</v>
      </c>
      <c r="AZ84" s="266">
        <f t="shared" ca="1" si="133"/>
        <v>0</v>
      </c>
      <c r="BA84" s="266">
        <f t="shared" ca="1" si="133"/>
        <v>0</v>
      </c>
      <c r="BB84" s="266">
        <f t="shared" ca="1" si="133"/>
        <v>0</v>
      </c>
      <c r="BC84" s="266">
        <f t="shared" ca="1" si="133"/>
        <v>0</v>
      </c>
      <c r="BD84" s="266">
        <f t="shared" ca="1" si="134"/>
        <v>0</v>
      </c>
      <c r="BE84" s="266">
        <f t="shared" ca="1" si="134"/>
        <v>0</v>
      </c>
      <c r="BF84" s="266">
        <f t="shared" ca="1" si="134"/>
        <v>0</v>
      </c>
      <c r="BG84" s="266">
        <f t="shared" ca="1" si="134"/>
        <v>0</v>
      </c>
      <c r="BH84" s="266">
        <f t="shared" ca="1" si="134"/>
        <v>0</v>
      </c>
      <c r="BI84" s="266">
        <f t="shared" ca="1" si="134"/>
        <v>0</v>
      </c>
      <c r="BJ84" s="266">
        <f t="shared" ca="1" si="134"/>
        <v>0</v>
      </c>
      <c r="BK84" s="266">
        <f t="shared" ca="1" si="134"/>
        <v>0</v>
      </c>
      <c r="BL84" s="266">
        <f t="shared" ca="1" si="134"/>
        <v>0</v>
      </c>
      <c r="BM84" s="266">
        <f t="shared" ca="1" si="134"/>
        <v>0</v>
      </c>
      <c r="BN84" s="266">
        <f t="shared" ca="1" si="135"/>
        <v>0</v>
      </c>
      <c r="BO84" s="266">
        <f t="shared" ca="1" si="135"/>
        <v>0</v>
      </c>
      <c r="BP84" s="266">
        <f t="shared" ca="1" si="135"/>
        <v>0</v>
      </c>
      <c r="BQ84" s="266">
        <f t="shared" ca="1" si="135"/>
        <v>0</v>
      </c>
      <c r="BR84" s="266">
        <f t="shared" ca="1" si="135"/>
        <v>0</v>
      </c>
      <c r="BS84" s="266">
        <f t="shared" ca="1" si="135"/>
        <v>0</v>
      </c>
      <c r="BT84" s="266">
        <f t="shared" ca="1" si="135"/>
        <v>0</v>
      </c>
      <c r="BU84" s="266">
        <f t="shared" ca="1" si="135"/>
        <v>0</v>
      </c>
      <c r="BV84" s="266">
        <f t="shared" ca="1" si="135"/>
        <v>0</v>
      </c>
      <c r="BW84" s="266">
        <f t="shared" ca="1" si="135"/>
        <v>0</v>
      </c>
      <c r="BX84" s="266">
        <f t="shared" ca="1" si="135"/>
        <v>0</v>
      </c>
      <c r="BY84" s="266">
        <f t="shared" ca="1" si="135"/>
        <v>0</v>
      </c>
      <c r="BZ84" s="266">
        <f t="shared" ca="1" si="135"/>
        <v>0</v>
      </c>
      <c r="CA84" s="266">
        <f t="shared" ca="1" si="135"/>
        <v>0</v>
      </c>
      <c r="CF84" s="264">
        <f t="shared" ca="1" si="123"/>
        <v>0</v>
      </c>
      <c r="CG84" s="264">
        <f t="shared" ca="1" si="124"/>
        <v>0</v>
      </c>
      <c r="CH84" s="265">
        <f t="shared" si="125"/>
        <v>0</v>
      </c>
      <c r="CI84" s="265">
        <f t="shared" ca="1" si="126"/>
        <v>0</v>
      </c>
      <c r="CJ84" s="265">
        <f t="shared" ca="1" si="127"/>
        <v>0</v>
      </c>
      <c r="CK84" s="268"/>
      <c r="CL84" s="266">
        <f t="shared" ca="1" si="136"/>
        <v>0</v>
      </c>
      <c r="CM84" s="266">
        <f t="shared" ca="1" si="136"/>
        <v>0</v>
      </c>
      <c r="CN84" s="266">
        <f t="shared" ca="1" si="136"/>
        <v>0</v>
      </c>
      <c r="CO84" s="266">
        <f t="shared" ca="1" si="136"/>
        <v>0</v>
      </c>
      <c r="CP84" s="266">
        <f t="shared" ca="1" si="136"/>
        <v>0</v>
      </c>
      <c r="CQ84" s="266">
        <f t="shared" ca="1" si="136"/>
        <v>0</v>
      </c>
      <c r="CR84" s="266">
        <f t="shared" ca="1" si="136"/>
        <v>0</v>
      </c>
      <c r="CS84" s="266">
        <f t="shared" ca="1" si="136"/>
        <v>0</v>
      </c>
      <c r="CT84" s="266">
        <f t="shared" ca="1" si="136"/>
        <v>0</v>
      </c>
      <c r="CU84" s="266">
        <f t="shared" ca="1" si="136"/>
        <v>0</v>
      </c>
      <c r="CV84" s="266">
        <f t="shared" ca="1" si="137"/>
        <v>0</v>
      </c>
      <c r="CW84" s="266">
        <f t="shared" ca="1" si="137"/>
        <v>0</v>
      </c>
      <c r="CX84" s="266">
        <f t="shared" ca="1" si="137"/>
        <v>0</v>
      </c>
      <c r="CY84" s="266">
        <f t="shared" ca="1" si="137"/>
        <v>0</v>
      </c>
      <c r="CZ84" s="266">
        <f t="shared" ca="1" si="137"/>
        <v>0</v>
      </c>
      <c r="DA84" s="266">
        <f t="shared" ca="1" si="137"/>
        <v>0</v>
      </c>
      <c r="DB84" s="266">
        <f t="shared" ca="1" si="137"/>
        <v>0</v>
      </c>
      <c r="DC84" s="266">
        <f t="shared" ca="1" si="137"/>
        <v>0</v>
      </c>
      <c r="DD84" s="266">
        <f t="shared" ca="1" si="137"/>
        <v>0</v>
      </c>
      <c r="DE84" s="266">
        <f t="shared" ca="1" si="137"/>
        <v>0</v>
      </c>
      <c r="DF84" s="266">
        <f t="shared" ca="1" si="138"/>
        <v>0</v>
      </c>
      <c r="DG84" s="266">
        <f t="shared" ca="1" si="138"/>
        <v>0</v>
      </c>
      <c r="DH84" s="266">
        <f t="shared" ca="1" si="138"/>
        <v>0</v>
      </c>
      <c r="DI84" s="266">
        <f t="shared" ca="1" si="138"/>
        <v>0</v>
      </c>
      <c r="DJ84" s="266">
        <f t="shared" ca="1" si="138"/>
        <v>0</v>
      </c>
      <c r="DK84" s="266">
        <f t="shared" ca="1" si="138"/>
        <v>0</v>
      </c>
      <c r="DL84" s="266">
        <f t="shared" ca="1" si="138"/>
        <v>0</v>
      </c>
      <c r="DM84" s="266">
        <f t="shared" ca="1" si="138"/>
        <v>0</v>
      </c>
      <c r="DN84" s="266">
        <f t="shared" ca="1" si="138"/>
        <v>0</v>
      </c>
      <c r="DO84" s="266">
        <f t="shared" ca="1" si="138"/>
        <v>0</v>
      </c>
      <c r="DP84" s="266">
        <f t="shared" ca="1" si="139"/>
        <v>0</v>
      </c>
      <c r="DQ84" s="266">
        <f t="shared" ca="1" si="139"/>
        <v>0</v>
      </c>
      <c r="DR84" s="266">
        <f t="shared" ca="1" si="139"/>
        <v>0</v>
      </c>
      <c r="DS84" s="266">
        <f t="shared" ca="1" si="139"/>
        <v>0</v>
      </c>
      <c r="DT84" s="266">
        <f t="shared" ca="1" si="139"/>
        <v>0</v>
      </c>
      <c r="DU84" s="266">
        <f t="shared" ca="1" si="139"/>
        <v>0</v>
      </c>
      <c r="DV84" s="266">
        <f t="shared" ca="1" si="139"/>
        <v>0</v>
      </c>
      <c r="DW84" s="266">
        <f t="shared" ca="1" si="139"/>
        <v>0</v>
      </c>
      <c r="DX84" s="266">
        <f t="shared" ca="1" si="139"/>
        <v>0</v>
      </c>
      <c r="DY84" s="266">
        <f t="shared" ca="1" si="139"/>
        <v>0</v>
      </c>
      <c r="DZ84" s="266">
        <f t="shared" ca="1" si="140"/>
        <v>0</v>
      </c>
      <c r="EA84" s="266">
        <f t="shared" ca="1" si="140"/>
        <v>0</v>
      </c>
      <c r="EB84" s="266">
        <f t="shared" ca="1" si="140"/>
        <v>0</v>
      </c>
      <c r="EC84" s="266">
        <f t="shared" ca="1" si="140"/>
        <v>0</v>
      </c>
      <c r="ED84" s="266">
        <f t="shared" ca="1" si="140"/>
        <v>0</v>
      </c>
      <c r="EE84" s="266">
        <f t="shared" ca="1" si="140"/>
        <v>0</v>
      </c>
      <c r="EF84" s="266">
        <f t="shared" ca="1" si="140"/>
        <v>0</v>
      </c>
      <c r="EG84" s="266">
        <f t="shared" ca="1" si="140"/>
        <v>0</v>
      </c>
      <c r="EH84" s="266">
        <f t="shared" ca="1" si="140"/>
        <v>0</v>
      </c>
      <c r="EI84" s="266">
        <f t="shared" ca="1" si="140"/>
        <v>0</v>
      </c>
      <c r="EJ84" s="266">
        <f t="shared" ca="1" si="140"/>
        <v>0</v>
      </c>
      <c r="EK84" s="266">
        <f t="shared" ca="1" si="140"/>
        <v>0</v>
      </c>
      <c r="EL84" s="266">
        <f t="shared" ca="1" si="140"/>
        <v>0</v>
      </c>
      <c r="EM84" s="266">
        <f t="shared" ca="1" si="140"/>
        <v>0</v>
      </c>
      <c r="EO84" s="484">
        <f t="shared" si="130"/>
        <v>1</v>
      </c>
      <c r="EP84" s="64">
        <f t="shared" si="128"/>
        <v>1</v>
      </c>
    </row>
    <row r="85" spans="1:146">
      <c r="A85" s="65">
        <v>78</v>
      </c>
      <c r="B85" s="354"/>
      <c r="C85" s="336"/>
      <c r="D85" s="337"/>
      <c r="E85" s="337"/>
      <c r="F85" s="338"/>
      <c r="G85" s="339" t="s">
        <v>320</v>
      </c>
      <c r="H85" s="336"/>
      <c r="I85" s="346"/>
      <c r="J85" s="346"/>
      <c r="K85" s="345"/>
      <c r="L85" s="508"/>
      <c r="M85" s="393">
        <f t="shared" si="116"/>
        <v>0</v>
      </c>
      <c r="N85" s="453" t="str">
        <f t="shared" si="129"/>
        <v/>
      </c>
      <c r="O85" s="439"/>
      <c r="P85" s="439"/>
      <c r="Q85" s="439"/>
      <c r="R85" s="439"/>
      <c r="S85" s="446"/>
      <c r="T85" s="264">
        <f t="shared" ca="1" si="117"/>
        <v>0</v>
      </c>
      <c r="U85" s="264">
        <f t="shared" ca="1" si="118"/>
        <v>0</v>
      </c>
      <c r="V85" s="265">
        <f t="shared" si="119"/>
        <v>0</v>
      </c>
      <c r="W85" s="265">
        <f t="shared" ca="1" si="120"/>
        <v>0</v>
      </c>
      <c r="X85" s="265">
        <f t="shared" ca="1" si="121"/>
        <v>0</v>
      </c>
      <c r="Y85" s="268">
        <f t="shared" si="122"/>
        <v>1900</v>
      </c>
      <c r="Z85" s="266">
        <f t="shared" ca="1" si="131"/>
        <v>0</v>
      </c>
      <c r="AA85" s="266">
        <f t="shared" ca="1" si="131"/>
        <v>0</v>
      </c>
      <c r="AB85" s="266">
        <f t="shared" ca="1" si="131"/>
        <v>0</v>
      </c>
      <c r="AC85" s="266">
        <f t="shared" ca="1" si="131"/>
        <v>0</v>
      </c>
      <c r="AD85" s="266">
        <f t="shared" ca="1" si="131"/>
        <v>0</v>
      </c>
      <c r="AE85" s="266">
        <f t="shared" ca="1" si="131"/>
        <v>0</v>
      </c>
      <c r="AF85" s="266">
        <f t="shared" ca="1" si="131"/>
        <v>0</v>
      </c>
      <c r="AG85" s="266">
        <f t="shared" ca="1" si="131"/>
        <v>0</v>
      </c>
      <c r="AH85" s="266">
        <f t="shared" ca="1" si="131"/>
        <v>0</v>
      </c>
      <c r="AI85" s="266">
        <f t="shared" ca="1" si="131"/>
        <v>0</v>
      </c>
      <c r="AJ85" s="266">
        <f t="shared" ca="1" si="132"/>
        <v>0</v>
      </c>
      <c r="AK85" s="266">
        <f t="shared" ca="1" si="132"/>
        <v>0</v>
      </c>
      <c r="AL85" s="266">
        <f t="shared" ca="1" si="132"/>
        <v>0</v>
      </c>
      <c r="AM85" s="266">
        <f t="shared" ca="1" si="132"/>
        <v>0</v>
      </c>
      <c r="AN85" s="266">
        <f t="shared" ca="1" si="132"/>
        <v>0</v>
      </c>
      <c r="AO85" s="266">
        <f t="shared" ca="1" si="132"/>
        <v>0</v>
      </c>
      <c r="AP85" s="266">
        <f t="shared" ca="1" si="132"/>
        <v>0</v>
      </c>
      <c r="AQ85" s="266">
        <f t="shared" ca="1" si="132"/>
        <v>0</v>
      </c>
      <c r="AR85" s="266">
        <f t="shared" ca="1" si="132"/>
        <v>0</v>
      </c>
      <c r="AS85" s="266">
        <f t="shared" ca="1" si="132"/>
        <v>0</v>
      </c>
      <c r="AT85" s="266">
        <f t="shared" ca="1" si="133"/>
        <v>0</v>
      </c>
      <c r="AU85" s="266">
        <f t="shared" ca="1" si="133"/>
        <v>0</v>
      </c>
      <c r="AV85" s="266">
        <f t="shared" ca="1" si="133"/>
        <v>0</v>
      </c>
      <c r="AW85" s="266">
        <f t="shared" ca="1" si="133"/>
        <v>0</v>
      </c>
      <c r="AX85" s="266">
        <f t="shared" ca="1" si="133"/>
        <v>0</v>
      </c>
      <c r="AY85" s="266">
        <f t="shared" ca="1" si="133"/>
        <v>0</v>
      </c>
      <c r="AZ85" s="266">
        <f t="shared" ca="1" si="133"/>
        <v>0</v>
      </c>
      <c r="BA85" s="266">
        <f t="shared" ca="1" si="133"/>
        <v>0</v>
      </c>
      <c r="BB85" s="266">
        <f t="shared" ca="1" si="133"/>
        <v>0</v>
      </c>
      <c r="BC85" s="266">
        <f t="shared" ca="1" si="133"/>
        <v>0</v>
      </c>
      <c r="BD85" s="266">
        <f t="shared" ca="1" si="134"/>
        <v>0</v>
      </c>
      <c r="BE85" s="266">
        <f t="shared" ca="1" si="134"/>
        <v>0</v>
      </c>
      <c r="BF85" s="266">
        <f t="shared" ca="1" si="134"/>
        <v>0</v>
      </c>
      <c r="BG85" s="266">
        <f t="shared" ca="1" si="134"/>
        <v>0</v>
      </c>
      <c r="BH85" s="266">
        <f t="shared" ca="1" si="134"/>
        <v>0</v>
      </c>
      <c r="BI85" s="266">
        <f t="shared" ca="1" si="134"/>
        <v>0</v>
      </c>
      <c r="BJ85" s="266">
        <f t="shared" ca="1" si="134"/>
        <v>0</v>
      </c>
      <c r="BK85" s="266">
        <f t="shared" ca="1" si="134"/>
        <v>0</v>
      </c>
      <c r="BL85" s="266">
        <f t="shared" ca="1" si="134"/>
        <v>0</v>
      </c>
      <c r="BM85" s="266">
        <f t="shared" ca="1" si="134"/>
        <v>0</v>
      </c>
      <c r="BN85" s="266">
        <f t="shared" ca="1" si="135"/>
        <v>0</v>
      </c>
      <c r="BO85" s="266">
        <f t="shared" ca="1" si="135"/>
        <v>0</v>
      </c>
      <c r="BP85" s="266">
        <f t="shared" ca="1" si="135"/>
        <v>0</v>
      </c>
      <c r="BQ85" s="266">
        <f t="shared" ca="1" si="135"/>
        <v>0</v>
      </c>
      <c r="BR85" s="266">
        <f t="shared" ca="1" si="135"/>
        <v>0</v>
      </c>
      <c r="BS85" s="266">
        <f t="shared" ca="1" si="135"/>
        <v>0</v>
      </c>
      <c r="BT85" s="266">
        <f t="shared" ca="1" si="135"/>
        <v>0</v>
      </c>
      <c r="BU85" s="266">
        <f t="shared" ca="1" si="135"/>
        <v>0</v>
      </c>
      <c r="BV85" s="266">
        <f t="shared" ca="1" si="135"/>
        <v>0</v>
      </c>
      <c r="BW85" s="266">
        <f t="shared" ca="1" si="135"/>
        <v>0</v>
      </c>
      <c r="BX85" s="266">
        <f t="shared" ca="1" si="135"/>
        <v>0</v>
      </c>
      <c r="BY85" s="266">
        <f t="shared" ca="1" si="135"/>
        <v>0</v>
      </c>
      <c r="BZ85" s="266">
        <f t="shared" ca="1" si="135"/>
        <v>0</v>
      </c>
      <c r="CA85" s="266">
        <f t="shared" ca="1" si="135"/>
        <v>0</v>
      </c>
      <c r="CF85" s="264">
        <f t="shared" ca="1" si="123"/>
        <v>0</v>
      </c>
      <c r="CG85" s="264">
        <f t="shared" ca="1" si="124"/>
        <v>0</v>
      </c>
      <c r="CH85" s="265">
        <f t="shared" si="125"/>
        <v>0</v>
      </c>
      <c r="CI85" s="265">
        <f t="shared" ca="1" si="126"/>
        <v>0</v>
      </c>
      <c r="CJ85" s="265">
        <f t="shared" ca="1" si="127"/>
        <v>0</v>
      </c>
      <c r="CK85" s="268"/>
      <c r="CL85" s="266">
        <f t="shared" ca="1" si="136"/>
        <v>0</v>
      </c>
      <c r="CM85" s="266">
        <f t="shared" ca="1" si="136"/>
        <v>0</v>
      </c>
      <c r="CN85" s="266">
        <f t="shared" ca="1" si="136"/>
        <v>0</v>
      </c>
      <c r="CO85" s="266">
        <f t="shared" ca="1" si="136"/>
        <v>0</v>
      </c>
      <c r="CP85" s="266">
        <f t="shared" ca="1" si="136"/>
        <v>0</v>
      </c>
      <c r="CQ85" s="266">
        <f t="shared" ca="1" si="136"/>
        <v>0</v>
      </c>
      <c r="CR85" s="266">
        <f t="shared" ca="1" si="136"/>
        <v>0</v>
      </c>
      <c r="CS85" s="266">
        <f t="shared" ca="1" si="136"/>
        <v>0</v>
      </c>
      <c r="CT85" s="266">
        <f t="shared" ca="1" si="136"/>
        <v>0</v>
      </c>
      <c r="CU85" s="266">
        <f t="shared" ca="1" si="136"/>
        <v>0</v>
      </c>
      <c r="CV85" s="266">
        <f t="shared" ca="1" si="137"/>
        <v>0</v>
      </c>
      <c r="CW85" s="266">
        <f t="shared" ca="1" si="137"/>
        <v>0</v>
      </c>
      <c r="CX85" s="266">
        <f t="shared" ca="1" si="137"/>
        <v>0</v>
      </c>
      <c r="CY85" s="266">
        <f t="shared" ca="1" si="137"/>
        <v>0</v>
      </c>
      <c r="CZ85" s="266">
        <f t="shared" ca="1" si="137"/>
        <v>0</v>
      </c>
      <c r="DA85" s="266">
        <f t="shared" ca="1" si="137"/>
        <v>0</v>
      </c>
      <c r="DB85" s="266">
        <f t="shared" ca="1" si="137"/>
        <v>0</v>
      </c>
      <c r="DC85" s="266">
        <f t="shared" ca="1" si="137"/>
        <v>0</v>
      </c>
      <c r="DD85" s="266">
        <f t="shared" ca="1" si="137"/>
        <v>0</v>
      </c>
      <c r="DE85" s="266">
        <f t="shared" ca="1" si="137"/>
        <v>0</v>
      </c>
      <c r="DF85" s="266">
        <f t="shared" ca="1" si="138"/>
        <v>0</v>
      </c>
      <c r="DG85" s="266">
        <f t="shared" ca="1" si="138"/>
        <v>0</v>
      </c>
      <c r="DH85" s="266">
        <f t="shared" ca="1" si="138"/>
        <v>0</v>
      </c>
      <c r="DI85" s="266">
        <f t="shared" ca="1" si="138"/>
        <v>0</v>
      </c>
      <c r="DJ85" s="266">
        <f t="shared" ca="1" si="138"/>
        <v>0</v>
      </c>
      <c r="DK85" s="266">
        <f t="shared" ca="1" si="138"/>
        <v>0</v>
      </c>
      <c r="DL85" s="266">
        <f t="shared" ca="1" si="138"/>
        <v>0</v>
      </c>
      <c r="DM85" s="266">
        <f t="shared" ca="1" si="138"/>
        <v>0</v>
      </c>
      <c r="DN85" s="266">
        <f t="shared" ca="1" si="138"/>
        <v>0</v>
      </c>
      <c r="DO85" s="266">
        <f t="shared" ca="1" si="138"/>
        <v>0</v>
      </c>
      <c r="DP85" s="266">
        <f t="shared" ca="1" si="139"/>
        <v>0</v>
      </c>
      <c r="DQ85" s="266">
        <f t="shared" ca="1" si="139"/>
        <v>0</v>
      </c>
      <c r="DR85" s="266">
        <f t="shared" ca="1" si="139"/>
        <v>0</v>
      </c>
      <c r="DS85" s="266">
        <f t="shared" ca="1" si="139"/>
        <v>0</v>
      </c>
      <c r="DT85" s="266">
        <f t="shared" ca="1" si="139"/>
        <v>0</v>
      </c>
      <c r="DU85" s="266">
        <f t="shared" ca="1" si="139"/>
        <v>0</v>
      </c>
      <c r="DV85" s="266">
        <f t="shared" ca="1" si="139"/>
        <v>0</v>
      </c>
      <c r="DW85" s="266">
        <f t="shared" ca="1" si="139"/>
        <v>0</v>
      </c>
      <c r="DX85" s="266">
        <f t="shared" ca="1" si="139"/>
        <v>0</v>
      </c>
      <c r="DY85" s="266">
        <f t="shared" ca="1" si="139"/>
        <v>0</v>
      </c>
      <c r="DZ85" s="266">
        <f t="shared" ca="1" si="140"/>
        <v>0</v>
      </c>
      <c r="EA85" s="266">
        <f t="shared" ca="1" si="140"/>
        <v>0</v>
      </c>
      <c r="EB85" s="266">
        <f t="shared" ca="1" si="140"/>
        <v>0</v>
      </c>
      <c r="EC85" s="266">
        <f t="shared" ca="1" si="140"/>
        <v>0</v>
      </c>
      <c r="ED85" s="266">
        <f t="shared" ca="1" si="140"/>
        <v>0</v>
      </c>
      <c r="EE85" s="266">
        <f t="shared" ca="1" si="140"/>
        <v>0</v>
      </c>
      <c r="EF85" s="266">
        <f t="shared" ca="1" si="140"/>
        <v>0</v>
      </c>
      <c r="EG85" s="266">
        <f t="shared" ca="1" si="140"/>
        <v>0</v>
      </c>
      <c r="EH85" s="266">
        <f t="shared" ca="1" si="140"/>
        <v>0</v>
      </c>
      <c r="EI85" s="266">
        <f t="shared" ca="1" si="140"/>
        <v>0</v>
      </c>
      <c r="EJ85" s="266">
        <f t="shared" ca="1" si="140"/>
        <v>0</v>
      </c>
      <c r="EK85" s="266">
        <f t="shared" ca="1" si="140"/>
        <v>0</v>
      </c>
      <c r="EL85" s="266">
        <f t="shared" ca="1" si="140"/>
        <v>0</v>
      </c>
      <c r="EM85" s="266">
        <f t="shared" ca="1" si="140"/>
        <v>0</v>
      </c>
      <c r="EO85" s="484">
        <f t="shared" si="130"/>
        <v>1</v>
      </c>
      <c r="EP85" s="64">
        <f t="shared" si="128"/>
        <v>1</v>
      </c>
    </row>
    <row r="86" spans="1:146">
      <c r="A86" s="65">
        <v>79</v>
      </c>
      <c r="B86" s="354"/>
      <c r="C86" s="336"/>
      <c r="D86" s="337"/>
      <c r="E86" s="337"/>
      <c r="F86" s="338"/>
      <c r="G86" s="339" t="s">
        <v>320</v>
      </c>
      <c r="H86" s="336"/>
      <c r="I86" s="346"/>
      <c r="J86" s="346"/>
      <c r="K86" s="345"/>
      <c r="L86" s="508"/>
      <c r="M86" s="393">
        <f t="shared" si="116"/>
        <v>0</v>
      </c>
      <c r="N86" s="453" t="str">
        <f t="shared" si="129"/>
        <v/>
      </c>
      <c r="O86" s="439"/>
      <c r="P86" s="439"/>
      <c r="Q86" s="439"/>
      <c r="R86" s="439"/>
      <c r="S86" s="446"/>
      <c r="T86" s="264">
        <f t="shared" ca="1" si="117"/>
        <v>0</v>
      </c>
      <c r="U86" s="264">
        <f t="shared" ca="1" si="118"/>
        <v>0</v>
      </c>
      <c r="V86" s="265">
        <f t="shared" si="119"/>
        <v>0</v>
      </c>
      <c r="W86" s="265">
        <f t="shared" ca="1" si="120"/>
        <v>0</v>
      </c>
      <c r="X86" s="265">
        <f t="shared" ca="1" si="121"/>
        <v>0</v>
      </c>
      <c r="Y86" s="268">
        <f t="shared" si="122"/>
        <v>1900</v>
      </c>
      <c r="Z86" s="266">
        <f t="shared" ca="1" si="131"/>
        <v>0</v>
      </c>
      <c r="AA86" s="266">
        <f t="shared" ca="1" si="131"/>
        <v>0</v>
      </c>
      <c r="AB86" s="266">
        <f t="shared" ca="1" si="131"/>
        <v>0</v>
      </c>
      <c r="AC86" s="266">
        <f t="shared" ca="1" si="131"/>
        <v>0</v>
      </c>
      <c r="AD86" s="266">
        <f t="shared" ca="1" si="131"/>
        <v>0</v>
      </c>
      <c r="AE86" s="266">
        <f t="shared" ca="1" si="131"/>
        <v>0</v>
      </c>
      <c r="AF86" s="266">
        <f t="shared" ca="1" si="131"/>
        <v>0</v>
      </c>
      <c r="AG86" s="266">
        <f t="shared" ca="1" si="131"/>
        <v>0</v>
      </c>
      <c r="AH86" s="266">
        <f t="shared" ca="1" si="131"/>
        <v>0</v>
      </c>
      <c r="AI86" s="266">
        <f t="shared" ca="1" si="131"/>
        <v>0</v>
      </c>
      <c r="AJ86" s="266">
        <f t="shared" ca="1" si="132"/>
        <v>0</v>
      </c>
      <c r="AK86" s="266">
        <f t="shared" ca="1" si="132"/>
        <v>0</v>
      </c>
      <c r="AL86" s="266">
        <f t="shared" ca="1" si="132"/>
        <v>0</v>
      </c>
      <c r="AM86" s="266">
        <f t="shared" ca="1" si="132"/>
        <v>0</v>
      </c>
      <c r="AN86" s="266">
        <f t="shared" ca="1" si="132"/>
        <v>0</v>
      </c>
      <c r="AO86" s="266">
        <f t="shared" ca="1" si="132"/>
        <v>0</v>
      </c>
      <c r="AP86" s="266">
        <f t="shared" ca="1" si="132"/>
        <v>0</v>
      </c>
      <c r="AQ86" s="266">
        <f t="shared" ca="1" si="132"/>
        <v>0</v>
      </c>
      <c r="AR86" s="266">
        <f t="shared" ca="1" si="132"/>
        <v>0</v>
      </c>
      <c r="AS86" s="266">
        <f t="shared" ca="1" si="132"/>
        <v>0</v>
      </c>
      <c r="AT86" s="266">
        <f t="shared" ca="1" si="133"/>
        <v>0</v>
      </c>
      <c r="AU86" s="266">
        <f t="shared" ca="1" si="133"/>
        <v>0</v>
      </c>
      <c r="AV86" s="266">
        <f t="shared" ca="1" si="133"/>
        <v>0</v>
      </c>
      <c r="AW86" s="266">
        <f t="shared" ca="1" si="133"/>
        <v>0</v>
      </c>
      <c r="AX86" s="266">
        <f t="shared" ca="1" si="133"/>
        <v>0</v>
      </c>
      <c r="AY86" s="266">
        <f t="shared" ca="1" si="133"/>
        <v>0</v>
      </c>
      <c r="AZ86" s="266">
        <f t="shared" ca="1" si="133"/>
        <v>0</v>
      </c>
      <c r="BA86" s="266">
        <f t="shared" ca="1" si="133"/>
        <v>0</v>
      </c>
      <c r="BB86" s="266">
        <f t="shared" ca="1" si="133"/>
        <v>0</v>
      </c>
      <c r="BC86" s="266">
        <f t="shared" ca="1" si="133"/>
        <v>0</v>
      </c>
      <c r="BD86" s="266">
        <f t="shared" ca="1" si="134"/>
        <v>0</v>
      </c>
      <c r="BE86" s="266">
        <f t="shared" ca="1" si="134"/>
        <v>0</v>
      </c>
      <c r="BF86" s="266">
        <f t="shared" ca="1" si="134"/>
        <v>0</v>
      </c>
      <c r="BG86" s="266">
        <f t="shared" ca="1" si="134"/>
        <v>0</v>
      </c>
      <c r="BH86" s="266">
        <f t="shared" ca="1" si="134"/>
        <v>0</v>
      </c>
      <c r="BI86" s="266">
        <f t="shared" ca="1" si="134"/>
        <v>0</v>
      </c>
      <c r="BJ86" s="266">
        <f t="shared" ca="1" si="134"/>
        <v>0</v>
      </c>
      <c r="BK86" s="266">
        <f t="shared" ca="1" si="134"/>
        <v>0</v>
      </c>
      <c r="BL86" s="266">
        <f t="shared" ca="1" si="134"/>
        <v>0</v>
      </c>
      <c r="BM86" s="266">
        <f t="shared" ca="1" si="134"/>
        <v>0</v>
      </c>
      <c r="BN86" s="266">
        <f t="shared" ca="1" si="135"/>
        <v>0</v>
      </c>
      <c r="BO86" s="266">
        <f t="shared" ca="1" si="135"/>
        <v>0</v>
      </c>
      <c r="BP86" s="266">
        <f t="shared" ca="1" si="135"/>
        <v>0</v>
      </c>
      <c r="BQ86" s="266">
        <f t="shared" ca="1" si="135"/>
        <v>0</v>
      </c>
      <c r="BR86" s="266">
        <f t="shared" ca="1" si="135"/>
        <v>0</v>
      </c>
      <c r="BS86" s="266">
        <f t="shared" ca="1" si="135"/>
        <v>0</v>
      </c>
      <c r="BT86" s="266">
        <f t="shared" ca="1" si="135"/>
        <v>0</v>
      </c>
      <c r="BU86" s="266">
        <f t="shared" ca="1" si="135"/>
        <v>0</v>
      </c>
      <c r="BV86" s="266">
        <f t="shared" ca="1" si="135"/>
        <v>0</v>
      </c>
      <c r="BW86" s="266">
        <f t="shared" ca="1" si="135"/>
        <v>0</v>
      </c>
      <c r="BX86" s="266">
        <f t="shared" ca="1" si="135"/>
        <v>0</v>
      </c>
      <c r="BY86" s="266">
        <f t="shared" ca="1" si="135"/>
        <v>0</v>
      </c>
      <c r="BZ86" s="266">
        <f t="shared" ca="1" si="135"/>
        <v>0</v>
      </c>
      <c r="CA86" s="266">
        <f t="shared" ca="1" si="135"/>
        <v>0</v>
      </c>
      <c r="CF86" s="264">
        <f t="shared" ca="1" si="123"/>
        <v>0</v>
      </c>
      <c r="CG86" s="264">
        <f t="shared" ca="1" si="124"/>
        <v>0</v>
      </c>
      <c r="CH86" s="265">
        <f t="shared" si="125"/>
        <v>0</v>
      </c>
      <c r="CI86" s="265">
        <f t="shared" ca="1" si="126"/>
        <v>0</v>
      </c>
      <c r="CJ86" s="265">
        <f t="shared" ca="1" si="127"/>
        <v>0</v>
      </c>
      <c r="CK86" s="268"/>
      <c r="CL86" s="266">
        <f t="shared" ca="1" si="136"/>
        <v>0</v>
      </c>
      <c r="CM86" s="266">
        <f t="shared" ca="1" si="136"/>
        <v>0</v>
      </c>
      <c r="CN86" s="266">
        <f t="shared" ca="1" si="136"/>
        <v>0</v>
      </c>
      <c r="CO86" s="266">
        <f t="shared" ca="1" si="136"/>
        <v>0</v>
      </c>
      <c r="CP86" s="266">
        <f t="shared" ca="1" si="136"/>
        <v>0</v>
      </c>
      <c r="CQ86" s="266">
        <f t="shared" ca="1" si="136"/>
        <v>0</v>
      </c>
      <c r="CR86" s="266">
        <f t="shared" ca="1" si="136"/>
        <v>0</v>
      </c>
      <c r="CS86" s="266">
        <f t="shared" ca="1" si="136"/>
        <v>0</v>
      </c>
      <c r="CT86" s="266">
        <f t="shared" ca="1" si="136"/>
        <v>0</v>
      </c>
      <c r="CU86" s="266">
        <f t="shared" ca="1" si="136"/>
        <v>0</v>
      </c>
      <c r="CV86" s="266">
        <f t="shared" ca="1" si="137"/>
        <v>0</v>
      </c>
      <c r="CW86" s="266">
        <f t="shared" ca="1" si="137"/>
        <v>0</v>
      </c>
      <c r="CX86" s="266">
        <f t="shared" ca="1" si="137"/>
        <v>0</v>
      </c>
      <c r="CY86" s="266">
        <f t="shared" ca="1" si="137"/>
        <v>0</v>
      </c>
      <c r="CZ86" s="266">
        <f t="shared" ca="1" si="137"/>
        <v>0</v>
      </c>
      <c r="DA86" s="266">
        <f t="shared" ca="1" si="137"/>
        <v>0</v>
      </c>
      <c r="DB86" s="266">
        <f t="shared" ca="1" si="137"/>
        <v>0</v>
      </c>
      <c r="DC86" s="266">
        <f t="shared" ca="1" si="137"/>
        <v>0</v>
      </c>
      <c r="DD86" s="266">
        <f t="shared" ca="1" si="137"/>
        <v>0</v>
      </c>
      <c r="DE86" s="266">
        <f t="shared" ca="1" si="137"/>
        <v>0</v>
      </c>
      <c r="DF86" s="266">
        <f t="shared" ca="1" si="138"/>
        <v>0</v>
      </c>
      <c r="DG86" s="266">
        <f t="shared" ca="1" si="138"/>
        <v>0</v>
      </c>
      <c r="DH86" s="266">
        <f t="shared" ca="1" si="138"/>
        <v>0</v>
      </c>
      <c r="DI86" s="266">
        <f t="shared" ca="1" si="138"/>
        <v>0</v>
      </c>
      <c r="DJ86" s="266">
        <f t="shared" ca="1" si="138"/>
        <v>0</v>
      </c>
      <c r="DK86" s="266">
        <f t="shared" ca="1" si="138"/>
        <v>0</v>
      </c>
      <c r="DL86" s="266">
        <f t="shared" ca="1" si="138"/>
        <v>0</v>
      </c>
      <c r="DM86" s="266">
        <f t="shared" ca="1" si="138"/>
        <v>0</v>
      </c>
      <c r="DN86" s="266">
        <f t="shared" ca="1" si="138"/>
        <v>0</v>
      </c>
      <c r="DO86" s="266">
        <f t="shared" ca="1" si="138"/>
        <v>0</v>
      </c>
      <c r="DP86" s="266">
        <f t="shared" ca="1" si="139"/>
        <v>0</v>
      </c>
      <c r="DQ86" s="266">
        <f t="shared" ca="1" si="139"/>
        <v>0</v>
      </c>
      <c r="DR86" s="266">
        <f t="shared" ca="1" si="139"/>
        <v>0</v>
      </c>
      <c r="DS86" s="266">
        <f t="shared" ca="1" si="139"/>
        <v>0</v>
      </c>
      <c r="DT86" s="266">
        <f t="shared" ca="1" si="139"/>
        <v>0</v>
      </c>
      <c r="DU86" s="266">
        <f t="shared" ca="1" si="139"/>
        <v>0</v>
      </c>
      <c r="DV86" s="266">
        <f t="shared" ca="1" si="139"/>
        <v>0</v>
      </c>
      <c r="DW86" s="266">
        <f t="shared" ca="1" si="139"/>
        <v>0</v>
      </c>
      <c r="DX86" s="266">
        <f t="shared" ca="1" si="139"/>
        <v>0</v>
      </c>
      <c r="DY86" s="266">
        <f t="shared" ca="1" si="139"/>
        <v>0</v>
      </c>
      <c r="DZ86" s="266">
        <f t="shared" ca="1" si="140"/>
        <v>0</v>
      </c>
      <c r="EA86" s="266">
        <f t="shared" ca="1" si="140"/>
        <v>0</v>
      </c>
      <c r="EB86" s="266">
        <f t="shared" ca="1" si="140"/>
        <v>0</v>
      </c>
      <c r="EC86" s="266">
        <f t="shared" ca="1" si="140"/>
        <v>0</v>
      </c>
      <c r="ED86" s="266">
        <f t="shared" ca="1" si="140"/>
        <v>0</v>
      </c>
      <c r="EE86" s="266">
        <f t="shared" ca="1" si="140"/>
        <v>0</v>
      </c>
      <c r="EF86" s="266">
        <f t="shared" ca="1" si="140"/>
        <v>0</v>
      </c>
      <c r="EG86" s="266">
        <f t="shared" ca="1" si="140"/>
        <v>0</v>
      </c>
      <c r="EH86" s="266">
        <f t="shared" ca="1" si="140"/>
        <v>0</v>
      </c>
      <c r="EI86" s="266">
        <f t="shared" ca="1" si="140"/>
        <v>0</v>
      </c>
      <c r="EJ86" s="266">
        <f t="shared" ca="1" si="140"/>
        <v>0</v>
      </c>
      <c r="EK86" s="266">
        <f t="shared" ca="1" si="140"/>
        <v>0</v>
      </c>
      <c r="EL86" s="266">
        <f t="shared" ca="1" si="140"/>
        <v>0</v>
      </c>
      <c r="EM86" s="266">
        <f t="shared" ca="1" si="140"/>
        <v>0</v>
      </c>
      <c r="EO86" s="484">
        <f t="shared" si="130"/>
        <v>1</v>
      </c>
      <c r="EP86" s="64">
        <f t="shared" si="128"/>
        <v>1</v>
      </c>
    </row>
    <row r="87" spans="1:146">
      <c r="A87" s="65">
        <v>80</v>
      </c>
      <c r="B87" s="354"/>
      <c r="C87" s="336"/>
      <c r="D87" s="337"/>
      <c r="E87" s="337"/>
      <c r="F87" s="338"/>
      <c r="G87" s="339" t="s">
        <v>320</v>
      </c>
      <c r="H87" s="336"/>
      <c r="I87" s="346"/>
      <c r="J87" s="346"/>
      <c r="K87" s="345"/>
      <c r="L87" s="508"/>
      <c r="M87" s="393">
        <f t="shared" si="116"/>
        <v>0</v>
      </c>
      <c r="N87" s="453" t="str">
        <f t="shared" si="129"/>
        <v/>
      </c>
      <c r="O87" s="439"/>
      <c r="P87" s="439"/>
      <c r="Q87" s="439"/>
      <c r="R87" s="439"/>
      <c r="S87" s="446"/>
      <c r="T87" s="264">
        <f t="shared" ca="1" si="117"/>
        <v>0</v>
      </c>
      <c r="U87" s="264">
        <f t="shared" ca="1" si="118"/>
        <v>0</v>
      </c>
      <c r="V87" s="265">
        <f t="shared" si="119"/>
        <v>0</v>
      </c>
      <c r="W87" s="265">
        <f t="shared" ca="1" si="120"/>
        <v>0</v>
      </c>
      <c r="X87" s="265">
        <f t="shared" ca="1" si="121"/>
        <v>0</v>
      </c>
      <c r="Y87" s="268">
        <f t="shared" si="122"/>
        <v>1900</v>
      </c>
      <c r="Z87" s="266">
        <f t="shared" ca="1" si="131"/>
        <v>0</v>
      </c>
      <c r="AA87" s="266">
        <f t="shared" ca="1" si="131"/>
        <v>0</v>
      </c>
      <c r="AB87" s="266">
        <f t="shared" ca="1" si="131"/>
        <v>0</v>
      </c>
      <c r="AC87" s="266">
        <f t="shared" ca="1" si="131"/>
        <v>0</v>
      </c>
      <c r="AD87" s="266">
        <f t="shared" ca="1" si="131"/>
        <v>0</v>
      </c>
      <c r="AE87" s="266">
        <f t="shared" ca="1" si="131"/>
        <v>0</v>
      </c>
      <c r="AF87" s="266">
        <f t="shared" ca="1" si="131"/>
        <v>0</v>
      </c>
      <c r="AG87" s="266">
        <f t="shared" ca="1" si="131"/>
        <v>0</v>
      </c>
      <c r="AH87" s="266">
        <f t="shared" ca="1" si="131"/>
        <v>0</v>
      </c>
      <c r="AI87" s="266">
        <f t="shared" ca="1" si="131"/>
        <v>0</v>
      </c>
      <c r="AJ87" s="266">
        <f t="shared" ca="1" si="132"/>
        <v>0</v>
      </c>
      <c r="AK87" s="266">
        <f t="shared" ca="1" si="132"/>
        <v>0</v>
      </c>
      <c r="AL87" s="266">
        <f t="shared" ca="1" si="132"/>
        <v>0</v>
      </c>
      <c r="AM87" s="266">
        <f t="shared" ca="1" si="132"/>
        <v>0</v>
      </c>
      <c r="AN87" s="266">
        <f t="shared" ca="1" si="132"/>
        <v>0</v>
      </c>
      <c r="AO87" s="266">
        <f t="shared" ca="1" si="132"/>
        <v>0</v>
      </c>
      <c r="AP87" s="266">
        <f t="shared" ca="1" si="132"/>
        <v>0</v>
      </c>
      <c r="AQ87" s="266">
        <f t="shared" ca="1" si="132"/>
        <v>0</v>
      </c>
      <c r="AR87" s="266">
        <f t="shared" ca="1" si="132"/>
        <v>0</v>
      </c>
      <c r="AS87" s="266">
        <f t="shared" ca="1" si="132"/>
        <v>0</v>
      </c>
      <c r="AT87" s="266">
        <f t="shared" ca="1" si="133"/>
        <v>0</v>
      </c>
      <c r="AU87" s="266">
        <f t="shared" ca="1" si="133"/>
        <v>0</v>
      </c>
      <c r="AV87" s="266">
        <f t="shared" ca="1" si="133"/>
        <v>0</v>
      </c>
      <c r="AW87" s="266">
        <f t="shared" ca="1" si="133"/>
        <v>0</v>
      </c>
      <c r="AX87" s="266">
        <f t="shared" ca="1" si="133"/>
        <v>0</v>
      </c>
      <c r="AY87" s="266">
        <f t="shared" ca="1" si="133"/>
        <v>0</v>
      </c>
      <c r="AZ87" s="266">
        <f t="shared" ca="1" si="133"/>
        <v>0</v>
      </c>
      <c r="BA87" s="266">
        <f t="shared" ca="1" si="133"/>
        <v>0</v>
      </c>
      <c r="BB87" s="266">
        <f t="shared" ca="1" si="133"/>
        <v>0</v>
      </c>
      <c r="BC87" s="266">
        <f t="shared" ca="1" si="133"/>
        <v>0</v>
      </c>
      <c r="BD87" s="266">
        <f t="shared" ca="1" si="134"/>
        <v>0</v>
      </c>
      <c r="BE87" s="266">
        <f t="shared" ca="1" si="134"/>
        <v>0</v>
      </c>
      <c r="BF87" s="266">
        <f t="shared" ca="1" si="134"/>
        <v>0</v>
      </c>
      <c r="BG87" s="266">
        <f t="shared" ca="1" si="134"/>
        <v>0</v>
      </c>
      <c r="BH87" s="266">
        <f t="shared" ca="1" si="134"/>
        <v>0</v>
      </c>
      <c r="BI87" s="266">
        <f t="shared" ca="1" si="134"/>
        <v>0</v>
      </c>
      <c r="BJ87" s="266">
        <f t="shared" ca="1" si="134"/>
        <v>0</v>
      </c>
      <c r="BK87" s="266">
        <f t="shared" ca="1" si="134"/>
        <v>0</v>
      </c>
      <c r="BL87" s="266">
        <f t="shared" ca="1" si="134"/>
        <v>0</v>
      </c>
      <c r="BM87" s="266">
        <f t="shared" ca="1" si="134"/>
        <v>0</v>
      </c>
      <c r="BN87" s="266">
        <f t="shared" ca="1" si="135"/>
        <v>0</v>
      </c>
      <c r="BO87" s="266">
        <f t="shared" ca="1" si="135"/>
        <v>0</v>
      </c>
      <c r="BP87" s="266">
        <f t="shared" ca="1" si="135"/>
        <v>0</v>
      </c>
      <c r="BQ87" s="266">
        <f t="shared" ca="1" si="135"/>
        <v>0</v>
      </c>
      <c r="BR87" s="266">
        <f t="shared" ca="1" si="135"/>
        <v>0</v>
      </c>
      <c r="BS87" s="266">
        <f t="shared" ca="1" si="135"/>
        <v>0</v>
      </c>
      <c r="BT87" s="266">
        <f t="shared" ca="1" si="135"/>
        <v>0</v>
      </c>
      <c r="BU87" s="266">
        <f t="shared" ca="1" si="135"/>
        <v>0</v>
      </c>
      <c r="BV87" s="266">
        <f t="shared" ca="1" si="135"/>
        <v>0</v>
      </c>
      <c r="BW87" s="266">
        <f t="shared" ca="1" si="135"/>
        <v>0</v>
      </c>
      <c r="BX87" s="266">
        <f t="shared" ca="1" si="135"/>
        <v>0</v>
      </c>
      <c r="BY87" s="266">
        <f t="shared" ca="1" si="135"/>
        <v>0</v>
      </c>
      <c r="BZ87" s="266">
        <f t="shared" ca="1" si="135"/>
        <v>0</v>
      </c>
      <c r="CA87" s="266">
        <f t="shared" ca="1" si="135"/>
        <v>0</v>
      </c>
      <c r="CF87" s="264">
        <f t="shared" ca="1" si="123"/>
        <v>0</v>
      </c>
      <c r="CG87" s="264">
        <f t="shared" ca="1" si="124"/>
        <v>0</v>
      </c>
      <c r="CH87" s="265">
        <f t="shared" si="125"/>
        <v>0</v>
      </c>
      <c r="CI87" s="265">
        <f t="shared" ca="1" si="126"/>
        <v>0</v>
      </c>
      <c r="CJ87" s="265">
        <f t="shared" ca="1" si="127"/>
        <v>0</v>
      </c>
      <c r="CK87" s="268"/>
      <c r="CL87" s="266">
        <f t="shared" ca="1" si="136"/>
        <v>0</v>
      </c>
      <c r="CM87" s="266">
        <f t="shared" ca="1" si="136"/>
        <v>0</v>
      </c>
      <c r="CN87" s="266">
        <f t="shared" ca="1" si="136"/>
        <v>0</v>
      </c>
      <c r="CO87" s="266">
        <f t="shared" ca="1" si="136"/>
        <v>0</v>
      </c>
      <c r="CP87" s="266">
        <f t="shared" ca="1" si="136"/>
        <v>0</v>
      </c>
      <c r="CQ87" s="266">
        <f t="shared" ca="1" si="136"/>
        <v>0</v>
      </c>
      <c r="CR87" s="266">
        <f t="shared" ca="1" si="136"/>
        <v>0</v>
      </c>
      <c r="CS87" s="266">
        <f t="shared" ca="1" si="136"/>
        <v>0</v>
      </c>
      <c r="CT87" s="266">
        <f t="shared" ca="1" si="136"/>
        <v>0</v>
      </c>
      <c r="CU87" s="266">
        <f t="shared" ca="1" si="136"/>
        <v>0</v>
      </c>
      <c r="CV87" s="266">
        <f t="shared" ca="1" si="137"/>
        <v>0</v>
      </c>
      <c r="CW87" s="266">
        <f t="shared" ca="1" si="137"/>
        <v>0</v>
      </c>
      <c r="CX87" s="266">
        <f t="shared" ca="1" si="137"/>
        <v>0</v>
      </c>
      <c r="CY87" s="266">
        <f t="shared" ca="1" si="137"/>
        <v>0</v>
      </c>
      <c r="CZ87" s="266">
        <f t="shared" ca="1" si="137"/>
        <v>0</v>
      </c>
      <c r="DA87" s="266">
        <f t="shared" ca="1" si="137"/>
        <v>0</v>
      </c>
      <c r="DB87" s="266">
        <f t="shared" ca="1" si="137"/>
        <v>0</v>
      </c>
      <c r="DC87" s="266">
        <f t="shared" ca="1" si="137"/>
        <v>0</v>
      </c>
      <c r="DD87" s="266">
        <f t="shared" ca="1" si="137"/>
        <v>0</v>
      </c>
      <c r="DE87" s="266">
        <f t="shared" ca="1" si="137"/>
        <v>0</v>
      </c>
      <c r="DF87" s="266">
        <f t="shared" ca="1" si="138"/>
        <v>0</v>
      </c>
      <c r="DG87" s="266">
        <f t="shared" ca="1" si="138"/>
        <v>0</v>
      </c>
      <c r="DH87" s="266">
        <f t="shared" ca="1" si="138"/>
        <v>0</v>
      </c>
      <c r="DI87" s="266">
        <f t="shared" ca="1" si="138"/>
        <v>0</v>
      </c>
      <c r="DJ87" s="266">
        <f t="shared" ca="1" si="138"/>
        <v>0</v>
      </c>
      <c r="DK87" s="266">
        <f t="shared" ca="1" si="138"/>
        <v>0</v>
      </c>
      <c r="DL87" s="266">
        <f t="shared" ca="1" si="138"/>
        <v>0</v>
      </c>
      <c r="DM87" s="266">
        <f t="shared" ca="1" si="138"/>
        <v>0</v>
      </c>
      <c r="DN87" s="266">
        <f t="shared" ca="1" si="138"/>
        <v>0</v>
      </c>
      <c r="DO87" s="266">
        <f t="shared" ca="1" si="138"/>
        <v>0</v>
      </c>
      <c r="DP87" s="266">
        <f t="shared" ca="1" si="139"/>
        <v>0</v>
      </c>
      <c r="DQ87" s="266">
        <f t="shared" ca="1" si="139"/>
        <v>0</v>
      </c>
      <c r="DR87" s="266">
        <f t="shared" ca="1" si="139"/>
        <v>0</v>
      </c>
      <c r="DS87" s="266">
        <f t="shared" ca="1" si="139"/>
        <v>0</v>
      </c>
      <c r="DT87" s="266">
        <f t="shared" ca="1" si="139"/>
        <v>0</v>
      </c>
      <c r="DU87" s="266">
        <f t="shared" ca="1" si="139"/>
        <v>0</v>
      </c>
      <c r="DV87" s="266">
        <f t="shared" ca="1" si="139"/>
        <v>0</v>
      </c>
      <c r="DW87" s="266">
        <f t="shared" ca="1" si="139"/>
        <v>0</v>
      </c>
      <c r="DX87" s="266">
        <f t="shared" ca="1" si="139"/>
        <v>0</v>
      </c>
      <c r="DY87" s="266">
        <f t="shared" ca="1" si="139"/>
        <v>0</v>
      </c>
      <c r="DZ87" s="266">
        <f t="shared" ca="1" si="140"/>
        <v>0</v>
      </c>
      <c r="EA87" s="266">
        <f t="shared" ca="1" si="140"/>
        <v>0</v>
      </c>
      <c r="EB87" s="266">
        <f t="shared" ca="1" si="140"/>
        <v>0</v>
      </c>
      <c r="EC87" s="266">
        <f t="shared" ca="1" si="140"/>
        <v>0</v>
      </c>
      <c r="ED87" s="266">
        <f t="shared" ca="1" si="140"/>
        <v>0</v>
      </c>
      <c r="EE87" s="266">
        <f t="shared" ca="1" si="140"/>
        <v>0</v>
      </c>
      <c r="EF87" s="266">
        <f t="shared" ca="1" si="140"/>
        <v>0</v>
      </c>
      <c r="EG87" s="266">
        <f t="shared" ca="1" si="140"/>
        <v>0</v>
      </c>
      <c r="EH87" s="266">
        <f t="shared" ca="1" si="140"/>
        <v>0</v>
      </c>
      <c r="EI87" s="266">
        <f t="shared" ca="1" si="140"/>
        <v>0</v>
      </c>
      <c r="EJ87" s="266">
        <f t="shared" ca="1" si="140"/>
        <v>0</v>
      </c>
      <c r="EK87" s="266">
        <f t="shared" ca="1" si="140"/>
        <v>0</v>
      </c>
      <c r="EL87" s="266">
        <f t="shared" ca="1" si="140"/>
        <v>0</v>
      </c>
      <c r="EM87" s="266">
        <f t="shared" ca="1" si="140"/>
        <v>0</v>
      </c>
      <c r="EO87" s="484">
        <f t="shared" si="130"/>
        <v>1</v>
      </c>
      <c r="EP87" s="64">
        <f t="shared" si="128"/>
        <v>1</v>
      </c>
    </row>
    <row r="88" spans="1:146">
      <c r="A88" s="65">
        <v>81</v>
      </c>
      <c r="B88" s="354"/>
      <c r="C88" s="336"/>
      <c r="D88" s="337"/>
      <c r="E88" s="337"/>
      <c r="F88" s="338"/>
      <c r="G88" s="339" t="s">
        <v>320</v>
      </c>
      <c r="H88" s="336"/>
      <c r="I88" s="346"/>
      <c r="J88" s="346"/>
      <c r="K88" s="345"/>
      <c r="L88" s="508"/>
      <c r="M88" s="393">
        <f t="shared" si="116"/>
        <v>0</v>
      </c>
      <c r="N88" s="453" t="str">
        <f t="shared" si="129"/>
        <v/>
      </c>
      <c r="O88" s="439"/>
      <c r="P88" s="439"/>
      <c r="Q88" s="439"/>
      <c r="R88" s="439"/>
      <c r="S88" s="446"/>
      <c r="T88" s="264">
        <f t="shared" ca="1" si="117"/>
        <v>0</v>
      </c>
      <c r="U88" s="264">
        <f t="shared" ca="1" si="118"/>
        <v>0</v>
      </c>
      <c r="V88" s="265">
        <f t="shared" si="119"/>
        <v>0</v>
      </c>
      <c r="W88" s="265">
        <f t="shared" ca="1" si="120"/>
        <v>0</v>
      </c>
      <c r="X88" s="265">
        <f t="shared" ca="1" si="121"/>
        <v>0</v>
      </c>
      <c r="Y88" s="268">
        <f t="shared" si="122"/>
        <v>1900</v>
      </c>
      <c r="Z88" s="266">
        <f t="shared" ref="Z88:AI97" ca="1" si="141">IF(OR(Z$6&lt;YEAR($T88),Z$6&gt;YEAR($U88)),0,IF(AND(Z$6&gt;YEAR($T88),Z$6&lt;YEAR($U88)),$V88,IF(Z$6=YEAR($T88),$W88,IF(Z$6=YEAR($U88),IF($X88=0,$V88,$X88)))))</f>
        <v>0</v>
      </c>
      <c r="AA88" s="266">
        <f t="shared" ca="1" si="141"/>
        <v>0</v>
      </c>
      <c r="AB88" s="266">
        <f t="shared" ca="1" si="141"/>
        <v>0</v>
      </c>
      <c r="AC88" s="266">
        <f t="shared" ca="1" si="141"/>
        <v>0</v>
      </c>
      <c r="AD88" s="266">
        <f t="shared" ca="1" si="141"/>
        <v>0</v>
      </c>
      <c r="AE88" s="266">
        <f t="shared" ca="1" si="141"/>
        <v>0</v>
      </c>
      <c r="AF88" s="266">
        <f t="shared" ca="1" si="141"/>
        <v>0</v>
      </c>
      <c r="AG88" s="266">
        <f t="shared" ca="1" si="141"/>
        <v>0</v>
      </c>
      <c r="AH88" s="266">
        <f t="shared" ca="1" si="141"/>
        <v>0</v>
      </c>
      <c r="AI88" s="266">
        <f t="shared" ca="1" si="141"/>
        <v>0</v>
      </c>
      <c r="AJ88" s="266">
        <f t="shared" ref="AJ88:AS97" ca="1" si="142">IF(OR(AJ$6&lt;YEAR($T88),AJ$6&gt;YEAR($U88)),0,IF(AND(AJ$6&gt;YEAR($T88),AJ$6&lt;YEAR($U88)),$V88,IF(AJ$6=YEAR($T88),$W88,IF(AJ$6=YEAR($U88),IF($X88=0,$V88,$X88)))))</f>
        <v>0</v>
      </c>
      <c r="AK88" s="266">
        <f t="shared" ca="1" si="142"/>
        <v>0</v>
      </c>
      <c r="AL88" s="266">
        <f t="shared" ca="1" si="142"/>
        <v>0</v>
      </c>
      <c r="AM88" s="266">
        <f t="shared" ca="1" si="142"/>
        <v>0</v>
      </c>
      <c r="AN88" s="266">
        <f t="shared" ca="1" si="142"/>
        <v>0</v>
      </c>
      <c r="AO88" s="266">
        <f t="shared" ca="1" si="142"/>
        <v>0</v>
      </c>
      <c r="AP88" s="266">
        <f t="shared" ca="1" si="142"/>
        <v>0</v>
      </c>
      <c r="AQ88" s="266">
        <f t="shared" ca="1" si="142"/>
        <v>0</v>
      </c>
      <c r="AR88" s="266">
        <f t="shared" ca="1" si="142"/>
        <v>0</v>
      </c>
      <c r="AS88" s="266">
        <f t="shared" ca="1" si="142"/>
        <v>0</v>
      </c>
      <c r="AT88" s="266">
        <f t="shared" ref="AT88:BC97" ca="1" si="143">IF(OR(AT$6&lt;YEAR($T88),AT$6&gt;YEAR($U88)),0,IF(AND(AT$6&gt;YEAR($T88),AT$6&lt;YEAR($U88)),$V88,IF(AT$6=YEAR($T88),$W88,IF(AT$6=YEAR($U88),IF($X88=0,$V88,$X88)))))</f>
        <v>0</v>
      </c>
      <c r="AU88" s="266">
        <f t="shared" ca="1" si="143"/>
        <v>0</v>
      </c>
      <c r="AV88" s="266">
        <f t="shared" ca="1" si="143"/>
        <v>0</v>
      </c>
      <c r="AW88" s="266">
        <f t="shared" ca="1" si="143"/>
        <v>0</v>
      </c>
      <c r="AX88" s="266">
        <f t="shared" ca="1" si="143"/>
        <v>0</v>
      </c>
      <c r="AY88" s="266">
        <f t="shared" ca="1" si="143"/>
        <v>0</v>
      </c>
      <c r="AZ88" s="266">
        <f t="shared" ca="1" si="143"/>
        <v>0</v>
      </c>
      <c r="BA88" s="266">
        <f t="shared" ca="1" si="143"/>
        <v>0</v>
      </c>
      <c r="BB88" s="266">
        <f t="shared" ca="1" si="143"/>
        <v>0</v>
      </c>
      <c r="BC88" s="266">
        <f t="shared" ca="1" si="143"/>
        <v>0</v>
      </c>
      <c r="BD88" s="266">
        <f t="shared" ref="BD88:BM97" ca="1" si="144">IF(OR(BD$6&lt;YEAR($T88),BD$6&gt;YEAR($U88)),0,IF(AND(BD$6&gt;YEAR($T88),BD$6&lt;YEAR($U88)),$V88,IF(BD$6=YEAR($T88),$W88,IF(BD$6=YEAR($U88),IF($X88=0,$V88,$X88)))))</f>
        <v>0</v>
      </c>
      <c r="BE88" s="266">
        <f t="shared" ca="1" si="144"/>
        <v>0</v>
      </c>
      <c r="BF88" s="266">
        <f t="shared" ca="1" si="144"/>
        <v>0</v>
      </c>
      <c r="BG88" s="266">
        <f t="shared" ca="1" si="144"/>
        <v>0</v>
      </c>
      <c r="BH88" s="266">
        <f t="shared" ca="1" si="144"/>
        <v>0</v>
      </c>
      <c r="BI88" s="266">
        <f t="shared" ca="1" si="144"/>
        <v>0</v>
      </c>
      <c r="BJ88" s="266">
        <f t="shared" ca="1" si="144"/>
        <v>0</v>
      </c>
      <c r="BK88" s="266">
        <f t="shared" ca="1" si="144"/>
        <v>0</v>
      </c>
      <c r="BL88" s="266">
        <f t="shared" ca="1" si="144"/>
        <v>0</v>
      </c>
      <c r="BM88" s="266">
        <f t="shared" ca="1" si="144"/>
        <v>0</v>
      </c>
      <c r="BN88" s="266">
        <f t="shared" ref="BN88:CA97" ca="1" si="145">IF(OR(BN$6&lt;YEAR($T88),BN$6&gt;YEAR($U88)),0,IF(AND(BN$6&gt;YEAR($T88),BN$6&lt;YEAR($U88)),$V88,IF(BN$6=YEAR($T88),$W88,IF(BN$6=YEAR($U88),IF($X88=0,$V88,$X88)))))</f>
        <v>0</v>
      </c>
      <c r="BO88" s="266">
        <f t="shared" ca="1" si="145"/>
        <v>0</v>
      </c>
      <c r="BP88" s="266">
        <f t="shared" ca="1" si="145"/>
        <v>0</v>
      </c>
      <c r="BQ88" s="266">
        <f t="shared" ca="1" si="145"/>
        <v>0</v>
      </c>
      <c r="BR88" s="266">
        <f t="shared" ca="1" si="145"/>
        <v>0</v>
      </c>
      <c r="BS88" s="266">
        <f t="shared" ca="1" si="145"/>
        <v>0</v>
      </c>
      <c r="BT88" s="266">
        <f t="shared" ca="1" si="145"/>
        <v>0</v>
      </c>
      <c r="BU88" s="266">
        <f t="shared" ca="1" si="145"/>
        <v>0</v>
      </c>
      <c r="BV88" s="266">
        <f t="shared" ca="1" si="145"/>
        <v>0</v>
      </c>
      <c r="BW88" s="266">
        <f t="shared" ca="1" si="145"/>
        <v>0</v>
      </c>
      <c r="BX88" s="266">
        <f t="shared" ca="1" si="145"/>
        <v>0</v>
      </c>
      <c r="BY88" s="266">
        <f t="shared" ca="1" si="145"/>
        <v>0</v>
      </c>
      <c r="BZ88" s="266">
        <f t="shared" ca="1" si="145"/>
        <v>0</v>
      </c>
      <c r="CA88" s="266">
        <f t="shared" ca="1" si="145"/>
        <v>0</v>
      </c>
      <c r="CF88" s="264">
        <f t="shared" ca="1" si="123"/>
        <v>0</v>
      </c>
      <c r="CG88" s="264">
        <f t="shared" ca="1" si="124"/>
        <v>0</v>
      </c>
      <c r="CH88" s="265">
        <f t="shared" si="125"/>
        <v>0</v>
      </c>
      <c r="CI88" s="265">
        <f t="shared" ca="1" si="126"/>
        <v>0</v>
      </c>
      <c r="CJ88" s="265">
        <f t="shared" ca="1" si="127"/>
        <v>0</v>
      </c>
      <c r="CK88" s="268"/>
      <c r="CL88" s="266">
        <f t="shared" ref="CL88:CU97" ca="1" si="146">IF(OR(CL$6&lt;YEAR($T88),CL$6&gt;YEAR($U88)),0,IF(AND(CL$6&gt;YEAR($T88),CL$6&lt;YEAR($U88)),$CH88,IF(CL$6=YEAR($T88),$CI88,IF(CL$6=YEAR($U88),IF($CJ88=0,$CH88,$CJ88)))))</f>
        <v>0</v>
      </c>
      <c r="CM88" s="266">
        <f t="shared" ca="1" si="146"/>
        <v>0</v>
      </c>
      <c r="CN88" s="266">
        <f t="shared" ca="1" si="146"/>
        <v>0</v>
      </c>
      <c r="CO88" s="266">
        <f t="shared" ca="1" si="146"/>
        <v>0</v>
      </c>
      <c r="CP88" s="266">
        <f t="shared" ca="1" si="146"/>
        <v>0</v>
      </c>
      <c r="CQ88" s="266">
        <f t="shared" ca="1" si="146"/>
        <v>0</v>
      </c>
      <c r="CR88" s="266">
        <f t="shared" ca="1" si="146"/>
        <v>0</v>
      </c>
      <c r="CS88" s="266">
        <f t="shared" ca="1" si="146"/>
        <v>0</v>
      </c>
      <c r="CT88" s="266">
        <f t="shared" ca="1" si="146"/>
        <v>0</v>
      </c>
      <c r="CU88" s="266">
        <f t="shared" ca="1" si="146"/>
        <v>0</v>
      </c>
      <c r="CV88" s="266">
        <f t="shared" ref="CV88:DE97" ca="1" si="147">IF(OR(CV$6&lt;YEAR($T88),CV$6&gt;YEAR($U88)),0,IF(AND(CV$6&gt;YEAR($T88),CV$6&lt;YEAR($U88)),$CH88,IF(CV$6=YEAR($T88),$CI88,IF(CV$6=YEAR($U88),IF($CJ88=0,$CH88,$CJ88)))))</f>
        <v>0</v>
      </c>
      <c r="CW88" s="266">
        <f t="shared" ca="1" si="147"/>
        <v>0</v>
      </c>
      <c r="CX88" s="266">
        <f t="shared" ca="1" si="147"/>
        <v>0</v>
      </c>
      <c r="CY88" s="266">
        <f t="shared" ca="1" si="147"/>
        <v>0</v>
      </c>
      <c r="CZ88" s="266">
        <f t="shared" ca="1" si="147"/>
        <v>0</v>
      </c>
      <c r="DA88" s="266">
        <f t="shared" ca="1" si="147"/>
        <v>0</v>
      </c>
      <c r="DB88" s="266">
        <f t="shared" ca="1" si="147"/>
        <v>0</v>
      </c>
      <c r="DC88" s="266">
        <f t="shared" ca="1" si="147"/>
        <v>0</v>
      </c>
      <c r="DD88" s="266">
        <f t="shared" ca="1" si="147"/>
        <v>0</v>
      </c>
      <c r="DE88" s="266">
        <f t="shared" ca="1" si="147"/>
        <v>0</v>
      </c>
      <c r="DF88" s="266">
        <f t="shared" ref="DF88:DO97" ca="1" si="148">IF(OR(DF$6&lt;YEAR($T88),DF$6&gt;YEAR($U88)),0,IF(AND(DF$6&gt;YEAR($T88),DF$6&lt;YEAR($U88)),$CH88,IF(DF$6=YEAR($T88),$CI88,IF(DF$6=YEAR($U88),IF($CJ88=0,$CH88,$CJ88)))))</f>
        <v>0</v>
      </c>
      <c r="DG88" s="266">
        <f t="shared" ca="1" si="148"/>
        <v>0</v>
      </c>
      <c r="DH88" s="266">
        <f t="shared" ca="1" si="148"/>
        <v>0</v>
      </c>
      <c r="DI88" s="266">
        <f t="shared" ca="1" si="148"/>
        <v>0</v>
      </c>
      <c r="DJ88" s="266">
        <f t="shared" ca="1" si="148"/>
        <v>0</v>
      </c>
      <c r="DK88" s="266">
        <f t="shared" ca="1" si="148"/>
        <v>0</v>
      </c>
      <c r="DL88" s="266">
        <f t="shared" ca="1" si="148"/>
        <v>0</v>
      </c>
      <c r="DM88" s="266">
        <f t="shared" ca="1" si="148"/>
        <v>0</v>
      </c>
      <c r="DN88" s="266">
        <f t="shared" ca="1" si="148"/>
        <v>0</v>
      </c>
      <c r="DO88" s="266">
        <f t="shared" ca="1" si="148"/>
        <v>0</v>
      </c>
      <c r="DP88" s="266">
        <f t="shared" ref="DP88:DY97" ca="1" si="149">IF(OR(DP$6&lt;YEAR($T88),DP$6&gt;YEAR($U88)),0,IF(AND(DP$6&gt;YEAR($T88),DP$6&lt;YEAR($U88)),$CH88,IF(DP$6=YEAR($T88),$CI88,IF(DP$6=YEAR($U88),IF($CJ88=0,$CH88,$CJ88)))))</f>
        <v>0</v>
      </c>
      <c r="DQ88" s="266">
        <f t="shared" ca="1" si="149"/>
        <v>0</v>
      </c>
      <c r="DR88" s="266">
        <f t="shared" ca="1" si="149"/>
        <v>0</v>
      </c>
      <c r="DS88" s="266">
        <f t="shared" ca="1" si="149"/>
        <v>0</v>
      </c>
      <c r="DT88" s="266">
        <f t="shared" ca="1" si="149"/>
        <v>0</v>
      </c>
      <c r="DU88" s="266">
        <f t="shared" ca="1" si="149"/>
        <v>0</v>
      </c>
      <c r="DV88" s="266">
        <f t="shared" ca="1" si="149"/>
        <v>0</v>
      </c>
      <c r="DW88" s="266">
        <f t="shared" ca="1" si="149"/>
        <v>0</v>
      </c>
      <c r="DX88" s="266">
        <f t="shared" ca="1" si="149"/>
        <v>0</v>
      </c>
      <c r="DY88" s="266">
        <f t="shared" ca="1" si="149"/>
        <v>0</v>
      </c>
      <c r="DZ88" s="266">
        <f t="shared" ref="DZ88:EM97" ca="1" si="150">IF(OR(DZ$6&lt;YEAR($T88),DZ$6&gt;YEAR($U88)),0,IF(AND(DZ$6&gt;YEAR($T88),DZ$6&lt;YEAR($U88)),$CH88,IF(DZ$6=YEAR($T88),$CI88,IF(DZ$6=YEAR($U88),IF($CJ88=0,$CH88,$CJ88)))))</f>
        <v>0</v>
      </c>
      <c r="EA88" s="266">
        <f t="shared" ca="1" si="150"/>
        <v>0</v>
      </c>
      <c r="EB88" s="266">
        <f t="shared" ca="1" si="150"/>
        <v>0</v>
      </c>
      <c r="EC88" s="266">
        <f t="shared" ca="1" si="150"/>
        <v>0</v>
      </c>
      <c r="ED88" s="266">
        <f t="shared" ca="1" si="150"/>
        <v>0</v>
      </c>
      <c r="EE88" s="266">
        <f t="shared" ca="1" si="150"/>
        <v>0</v>
      </c>
      <c r="EF88" s="266">
        <f t="shared" ca="1" si="150"/>
        <v>0</v>
      </c>
      <c r="EG88" s="266">
        <f t="shared" ca="1" si="150"/>
        <v>0</v>
      </c>
      <c r="EH88" s="266">
        <f t="shared" ca="1" si="150"/>
        <v>0</v>
      </c>
      <c r="EI88" s="266">
        <f t="shared" ca="1" si="150"/>
        <v>0</v>
      </c>
      <c r="EJ88" s="266">
        <f t="shared" ca="1" si="150"/>
        <v>0</v>
      </c>
      <c r="EK88" s="266">
        <f t="shared" ca="1" si="150"/>
        <v>0</v>
      </c>
      <c r="EL88" s="266">
        <f t="shared" ca="1" si="150"/>
        <v>0</v>
      </c>
      <c r="EM88" s="266">
        <f t="shared" ca="1" si="150"/>
        <v>0</v>
      </c>
      <c r="EO88" s="484">
        <f t="shared" si="130"/>
        <v>1</v>
      </c>
      <c r="EP88" s="64">
        <f t="shared" si="128"/>
        <v>1</v>
      </c>
    </row>
    <row r="89" spans="1:146">
      <c r="A89" s="65">
        <v>82</v>
      </c>
      <c r="B89" s="354"/>
      <c r="C89" s="336"/>
      <c r="D89" s="337"/>
      <c r="E89" s="337"/>
      <c r="F89" s="338"/>
      <c r="G89" s="339" t="s">
        <v>320</v>
      </c>
      <c r="H89" s="336"/>
      <c r="I89" s="346"/>
      <c r="J89" s="346"/>
      <c r="K89" s="345"/>
      <c r="L89" s="508"/>
      <c r="M89" s="393">
        <f t="shared" si="116"/>
        <v>0</v>
      </c>
      <c r="N89" s="453" t="str">
        <f t="shared" si="129"/>
        <v/>
      </c>
      <c r="O89" s="439"/>
      <c r="P89" s="439"/>
      <c r="Q89" s="439"/>
      <c r="R89" s="439"/>
      <c r="S89" s="446"/>
      <c r="T89" s="264">
        <f t="shared" ca="1" si="117"/>
        <v>0</v>
      </c>
      <c r="U89" s="264">
        <f t="shared" ca="1" si="118"/>
        <v>0</v>
      </c>
      <c r="V89" s="265">
        <f t="shared" si="119"/>
        <v>0</v>
      </c>
      <c r="W89" s="265">
        <f t="shared" ca="1" si="120"/>
        <v>0</v>
      </c>
      <c r="X89" s="265">
        <f t="shared" ca="1" si="121"/>
        <v>0</v>
      </c>
      <c r="Y89" s="268">
        <f t="shared" si="122"/>
        <v>1900</v>
      </c>
      <c r="Z89" s="266">
        <f t="shared" ca="1" si="141"/>
        <v>0</v>
      </c>
      <c r="AA89" s="266">
        <f t="shared" ca="1" si="141"/>
        <v>0</v>
      </c>
      <c r="AB89" s="266">
        <f t="shared" ca="1" si="141"/>
        <v>0</v>
      </c>
      <c r="AC89" s="266">
        <f t="shared" ca="1" si="141"/>
        <v>0</v>
      </c>
      <c r="AD89" s="266">
        <f t="shared" ca="1" si="141"/>
        <v>0</v>
      </c>
      <c r="AE89" s="266">
        <f t="shared" ca="1" si="141"/>
        <v>0</v>
      </c>
      <c r="AF89" s="266">
        <f t="shared" ca="1" si="141"/>
        <v>0</v>
      </c>
      <c r="AG89" s="266">
        <f t="shared" ca="1" si="141"/>
        <v>0</v>
      </c>
      <c r="AH89" s="266">
        <f t="shared" ca="1" si="141"/>
        <v>0</v>
      </c>
      <c r="AI89" s="266">
        <f t="shared" ca="1" si="141"/>
        <v>0</v>
      </c>
      <c r="AJ89" s="266">
        <f t="shared" ca="1" si="142"/>
        <v>0</v>
      </c>
      <c r="AK89" s="266">
        <f t="shared" ca="1" si="142"/>
        <v>0</v>
      </c>
      <c r="AL89" s="266">
        <f t="shared" ca="1" si="142"/>
        <v>0</v>
      </c>
      <c r="AM89" s="266">
        <f t="shared" ca="1" si="142"/>
        <v>0</v>
      </c>
      <c r="AN89" s="266">
        <f t="shared" ca="1" si="142"/>
        <v>0</v>
      </c>
      <c r="AO89" s="266">
        <f t="shared" ca="1" si="142"/>
        <v>0</v>
      </c>
      <c r="AP89" s="266">
        <f t="shared" ca="1" si="142"/>
        <v>0</v>
      </c>
      <c r="AQ89" s="266">
        <f t="shared" ca="1" si="142"/>
        <v>0</v>
      </c>
      <c r="AR89" s="266">
        <f t="shared" ca="1" si="142"/>
        <v>0</v>
      </c>
      <c r="AS89" s="266">
        <f t="shared" ca="1" si="142"/>
        <v>0</v>
      </c>
      <c r="AT89" s="266">
        <f t="shared" ca="1" si="143"/>
        <v>0</v>
      </c>
      <c r="AU89" s="266">
        <f t="shared" ca="1" si="143"/>
        <v>0</v>
      </c>
      <c r="AV89" s="266">
        <f t="shared" ca="1" si="143"/>
        <v>0</v>
      </c>
      <c r="AW89" s="266">
        <f t="shared" ca="1" si="143"/>
        <v>0</v>
      </c>
      <c r="AX89" s="266">
        <f t="shared" ca="1" si="143"/>
        <v>0</v>
      </c>
      <c r="AY89" s="266">
        <f t="shared" ca="1" si="143"/>
        <v>0</v>
      </c>
      <c r="AZ89" s="266">
        <f t="shared" ca="1" si="143"/>
        <v>0</v>
      </c>
      <c r="BA89" s="266">
        <f t="shared" ca="1" si="143"/>
        <v>0</v>
      </c>
      <c r="BB89" s="266">
        <f t="shared" ca="1" si="143"/>
        <v>0</v>
      </c>
      <c r="BC89" s="266">
        <f t="shared" ca="1" si="143"/>
        <v>0</v>
      </c>
      <c r="BD89" s="266">
        <f t="shared" ca="1" si="144"/>
        <v>0</v>
      </c>
      <c r="BE89" s="266">
        <f t="shared" ca="1" si="144"/>
        <v>0</v>
      </c>
      <c r="BF89" s="266">
        <f t="shared" ca="1" si="144"/>
        <v>0</v>
      </c>
      <c r="BG89" s="266">
        <f t="shared" ca="1" si="144"/>
        <v>0</v>
      </c>
      <c r="BH89" s="266">
        <f t="shared" ca="1" si="144"/>
        <v>0</v>
      </c>
      <c r="BI89" s="266">
        <f t="shared" ca="1" si="144"/>
        <v>0</v>
      </c>
      <c r="BJ89" s="266">
        <f t="shared" ca="1" si="144"/>
        <v>0</v>
      </c>
      <c r="BK89" s="266">
        <f t="shared" ca="1" si="144"/>
        <v>0</v>
      </c>
      <c r="BL89" s="266">
        <f t="shared" ca="1" si="144"/>
        <v>0</v>
      </c>
      <c r="BM89" s="266">
        <f t="shared" ca="1" si="144"/>
        <v>0</v>
      </c>
      <c r="BN89" s="266">
        <f t="shared" ca="1" si="145"/>
        <v>0</v>
      </c>
      <c r="BO89" s="266">
        <f t="shared" ca="1" si="145"/>
        <v>0</v>
      </c>
      <c r="BP89" s="266">
        <f t="shared" ca="1" si="145"/>
        <v>0</v>
      </c>
      <c r="BQ89" s="266">
        <f t="shared" ca="1" si="145"/>
        <v>0</v>
      </c>
      <c r="BR89" s="266">
        <f t="shared" ca="1" si="145"/>
        <v>0</v>
      </c>
      <c r="BS89" s="266">
        <f t="shared" ca="1" si="145"/>
        <v>0</v>
      </c>
      <c r="BT89" s="266">
        <f t="shared" ca="1" si="145"/>
        <v>0</v>
      </c>
      <c r="BU89" s="266">
        <f t="shared" ca="1" si="145"/>
        <v>0</v>
      </c>
      <c r="BV89" s="266">
        <f t="shared" ca="1" si="145"/>
        <v>0</v>
      </c>
      <c r="BW89" s="266">
        <f t="shared" ca="1" si="145"/>
        <v>0</v>
      </c>
      <c r="BX89" s="266">
        <f t="shared" ca="1" si="145"/>
        <v>0</v>
      </c>
      <c r="BY89" s="266">
        <f t="shared" ca="1" si="145"/>
        <v>0</v>
      </c>
      <c r="BZ89" s="266">
        <f t="shared" ca="1" si="145"/>
        <v>0</v>
      </c>
      <c r="CA89" s="266">
        <f t="shared" ca="1" si="145"/>
        <v>0</v>
      </c>
      <c r="CF89" s="264">
        <f t="shared" ca="1" si="123"/>
        <v>0</v>
      </c>
      <c r="CG89" s="264">
        <f t="shared" ca="1" si="124"/>
        <v>0</v>
      </c>
      <c r="CH89" s="265">
        <f t="shared" si="125"/>
        <v>0</v>
      </c>
      <c r="CI89" s="265">
        <f t="shared" ca="1" si="126"/>
        <v>0</v>
      </c>
      <c r="CJ89" s="265">
        <f t="shared" ca="1" si="127"/>
        <v>0</v>
      </c>
      <c r="CK89" s="268"/>
      <c r="CL89" s="266">
        <f t="shared" ca="1" si="146"/>
        <v>0</v>
      </c>
      <c r="CM89" s="266">
        <f t="shared" ca="1" si="146"/>
        <v>0</v>
      </c>
      <c r="CN89" s="266">
        <f t="shared" ca="1" si="146"/>
        <v>0</v>
      </c>
      <c r="CO89" s="266">
        <f t="shared" ca="1" si="146"/>
        <v>0</v>
      </c>
      <c r="CP89" s="266">
        <f t="shared" ca="1" si="146"/>
        <v>0</v>
      </c>
      <c r="CQ89" s="266">
        <f t="shared" ca="1" si="146"/>
        <v>0</v>
      </c>
      <c r="CR89" s="266">
        <f t="shared" ca="1" si="146"/>
        <v>0</v>
      </c>
      <c r="CS89" s="266">
        <f t="shared" ca="1" si="146"/>
        <v>0</v>
      </c>
      <c r="CT89" s="266">
        <f t="shared" ca="1" si="146"/>
        <v>0</v>
      </c>
      <c r="CU89" s="266">
        <f t="shared" ca="1" si="146"/>
        <v>0</v>
      </c>
      <c r="CV89" s="266">
        <f t="shared" ca="1" si="147"/>
        <v>0</v>
      </c>
      <c r="CW89" s="266">
        <f t="shared" ca="1" si="147"/>
        <v>0</v>
      </c>
      <c r="CX89" s="266">
        <f t="shared" ca="1" si="147"/>
        <v>0</v>
      </c>
      <c r="CY89" s="266">
        <f t="shared" ca="1" si="147"/>
        <v>0</v>
      </c>
      <c r="CZ89" s="266">
        <f t="shared" ca="1" si="147"/>
        <v>0</v>
      </c>
      <c r="DA89" s="266">
        <f t="shared" ca="1" si="147"/>
        <v>0</v>
      </c>
      <c r="DB89" s="266">
        <f t="shared" ca="1" si="147"/>
        <v>0</v>
      </c>
      <c r="DC89" s="266">
        <f t="shared" ca="1" si="147"/>
        <v>0</v>
      </c>
      <c r="DD89" s="266">
        <f t="shared" ca="1" si="147"/>
        <v>0</v>
      </c>
      <c r="DE89" s="266">
        <f t="shared" ca="1" si="147"/>
        <v>0</v>
      </c>
      <c r="DF89" s="266">
        <f t="shared" ca="1" si="148"/>
        <v>0</v>
      </c>
      <c r="DG89" s="266">
        <f t="shared" ca="1" si="148"/>
        <v>0</v>
      </c>
      <c r="DH89" s="266">
        <f t="shared" ca="1" si="148"/>
        <v>0</v>
      </c>
      <c r="DI89" s="266">
        <f t="shared" ca="1" si="148"/>
        <v>0</v>
      </c>
      <c r="DJ89" s="266">
        <f t="shared" ca="1" si="148"/>
        <v>0</v>
      </c>
      <c r="DK89" s="266">
        <f t="shared" ca="1" si="148"/>
        <v>0</v>
      </c>
      <c r="DL89" s="266">
        <f t="shared" ca="1" si="148"/>
        <v>0</v>
      </c>
      <c r="DM89" s="266">
        <f t="shared" ca="1" si="148"/>
        <v>0</v>
      </c>
      <c r="DN89" s="266">
        <f t="shared" ca="1" si="148"/>
        <v>0</v>
      </c>
      <c r="DO89" s="266">
        <f t="shared" ca="1" si="148"/>
        <v>0</v>
      </c>
      <c r="DP89" s="266">
        <f t="shared" ca="1" si="149"/>
        <v>0</v>
      </c>
      <c r="DQ89" s="266">
        <f t="shared" ca="1" si="149"/>
        <v>0</v>
      </c>
      <c r="DR89" s="266">
        <f t="shared" ca="1" si="149"/>
        <v>0</v>
      </c>
      <c r="DS89" s="266">
        <f t="shared" ca="1" si="149"/>
        <v>0</v>
      </c>
      <c r="DT89" s="266">
        <f t="shared" ca="1" si="149"/>
        <v>0</v>
      </c>
      <c r="DU89" s="266">
        <f t="shared" ca="1" si="149"/>
        <v>0</v>
      </c>
      <c r="DV89" s="266">
        <f t="shared" ca="1" si="149"/>
        <v>0</v>
      </c>
      <c r="DW89" s="266">
        <f t="shared" ca="1" si="149"/>
        <v>0</v>
      </c>
      <c r="DX89" s="266">
        <f t="shared" ca="1" si="149"/>
        <v>0</v>
      </c>
      <c r="DY89" s="266">
        <f t="shared" ca="1" si="149"/>
        <v>0</v>
      </c>
      <c r="DZ89" s="266">
        <f t="shared" ca="1" si="150"/>
        <v>0</v>
      </c>
      <c r="EA89" s="266">
        <f t="shared" ca="1" si="150"/>
        <v>0</v>
      </c>
      <c r="EB89" s="266">
        <f t="shared" ca="1" si="150"/>
        <v>0</v>
      </c>
      <c r="EC89" s="266">
        <f t="shared" ca="1" si="150"/>
        <v>0</v>
      </c>
      <c r="ED89" s="266">
        <f t="shared" ca="1" si="150"/>
        <v>0</v>
      </c>
      <c r="EE89" s="266">
        <f t="shared" ca="1" si="150"/>
        <v>0</v>
      </c>
      <c r="EF89" s="266">
        <f t="shared" ca="1" si="150"/>
        <v>0</v>
      </c>
      <c r="EG89" s="266">
        <f t="shared" ca="1" si="150"/>
        <v>0</v>
      </c>
      <c r="EH89" s="266">
        <f t="shared" ca="1" si="150"/>
        <v>0</v>
      </c>
      <c r="EI89" s="266">
        <f t="shared" ca="1" si="150"/>
        <v>0</v>
      </c>
      <c r="EJ89" s="266">
        <f t="shared" ca="1" si="150"/>
        <v>0</v>
      </c>
      <c r="EK89" s="266">
        <f t="shared" ca="1" si="150"/>
        <v>0</v>
      </c>
      <c r="EL89" s="266">
        <f t="shared" ca="1" si="150"/>
        <v>0</v>
      </c>
      <c r="EM89" s="266">
        <f t="shared" ca="1" si="150"/>
        <v>0</v>
      </c>
      <c r="EO89" s="484">
        <f t="shared" si="130"/>
        <v>1</v>
      </c>
      <c r="EP89" s="64">
        <f t="shared" si="128"/>
        <v>1</v>
      </c>
    </row>
    <row r="90" spans="1:146">
      <c r="A90" s="65">
        <v>83</v>
      </c>
      <c r="B90" s="354"/>
      <c r="C90" s="336"/>
      <c r="D90" s="337"/>
      <c r="E90" s="337"/>
      <c r="F90" s="338"/>
      <c r="G90" s="339" t="s">
        <v>320</v>
      </c>
      <c r="H90" s="336"/>
      <c r="I90" s="346"/>
      <c r="J90" s="346"/>
      <c r="K90" s="345"/>
      <c r="L90" s="508"/>
      <c r="M90" s="393">
        <f t="shared" si="116"/>
        <v>0</v>
      </c>
      <c r="N90" s="453" t="str">
        <f t="shared" si="129"/>
        <v/>
      </c>
      <c r="O90" s="439"/>
      <c r="P90" s="439"/>
      <c r="Q90" s="439"/>
      <c r="R90" s="439"/>
      <c r="S90" s="446"/>
      <c r="T90" s="264">
        <f t="shared" ca="1" si="117"/>
        <v>0</v>
      </c>
      <c r="U90" s="264">
        <f t="shared" ca="1" si="118"/>
        <v>0</v>
      </c>
      <c r="V90" s="265">
        <f t="shared" si="119"/>
        <v>0</v>
      </c>
      <c r="W90" s="265">
        <f t="shared" ca="1" si="120"/>
        <v>0</v>
      </c>
      <c r="X90" s="265">
        <f t="shared" ca="1" si="121"/>
        <v>0</v>
      </c>
      <c r="Y90" s="268">
        <f t="shared" si="122"/>
        <v>1900</v>
      </c>
      <c r="Z90" s="266">
        <f t="shared" ca="1" si="141"/>
        <v>0</v>
      </c>
      <c r="AA90" s="266">
        <f t="shared" ca="1" si="141"/>
        <v>0</v>
      </c>
      <c r="AB90" s="266">
        <f t="shared" ca="1" si="141"/>
        <v>0</v>
      </c>
      <c r="AC90" s="266">
        <f t="shared" ca="1" si="141"/>
        <v>0</v>
      </c>
      <c r="AD90" s="266">
        <f t="shared" ca="1" si="141"/>
        <v>0</v>
      </c>
      <c r="AE90" s="266">
        <f t="shared" ca="1" si="141"/>
        <v>0</v>
      </c>
      <c r="AF90" s="266">
        <f t="shared" ca="1" si="141"/>
        <v>0</v>
      </c>
      <c r="AG90" s="266">
        <f t="shared" ca="1" si="141"/>
        <v>0</v>
      </c>
      <c r="AH90" s="266">
        <f t="shared" ca="1" si="141"/>
        <v>0</v>
      </c>
      <c r="AI90" s="266">
        <f t="shared" ca="1" si="141"/>
        <v>0</v>
      </c>
      <c r="AJ90" s="266">
        <f t="shared" ca="1" si="142"/>
        <v>0</v>
      </c>
      <c r="AK90" s="266">
        <f t="shared" ca="1" si="142"/>
        <v>0</v>
      </c>
      <c r="AL90" s="266">
        <f t="shared" ca="1" si="142"/>
        <v>0</v>
      </c>
      <c r="AM90" s="266">
        <f t="shared" ca="1" si="142"/>
        <v>0</v>
      </c>
      <c r="AN90" s="266">
        <f t="shared" ca="1" si="142"/>
        <v>0</v>
      </c>
      <c r="AO90" s="266">
        <f t="shared" ca="1" si="142"/>
        <v>0</v>
      </c>
      <c r="AP90" s="266">
        <f t="shared" ca="1" si="142"/>
        <v>0</v>
      </c>
      <c r="AQ90" s="266">
        <f t="shared" ca="1" si="142"/>
        <v>0</v>
      </c>
      <c r="AR90" s="266">
        <f t="shared" ca="1" si="142"/>
        <v>0</v>
      </c>
      <c r="AS90" s="266">
        <f t="shared" ca="1" si="142"/>
        <v>0</v>
      </c>
      <c r="AT90" s="266">
        <f t="shared" ca="1" si="143"/>
        <v>0</v>
      </c>
      <c r="AU90" s="266">
        <f t="shared" ca="1" si="143"/>
        <v>0</v>
      </c>
      <c r="AV90" s="266">
        <f t="shared" ca="1" si="143"/>
        <v>0</v>
      </c>
      <c r="AW90" s="266">
        <f t="shared" ca="1" si="143"/>
        <v>0</v>
      </c>
      <c r="AX90" s="266">
        <f t="shared" ca="1" si="143"/>
        <v>0</v>
      </c>
      <c r="AY90" s="266">
        <f t="shared" ca="1" si="143"/>
        <v>0</v>
      </c>
      <c r="AZ90" s="266">
        <f t="shared" ca="1" si="143"/>
        <v>0</v>
      </c>
      <c r="BA90" s="266">
        <f t="shared" ca="1" si="143"/>
        <v>0</v>
      </c>
      <c r="BB90" s="266">
        <f t="shared" ca="1" si="143"/>
        <v>0</v>
      </c>
      <c r="BC90" s="266">
        <f t="shared" ca="1" si="143"/>
        <v>0</v>
      </c>
      <c r="BD90" s="266">
        <f t="shared" ca="1" si="144"/>
        <v>0</v>
      </c>
      <c r="BE90" s="266">
        <f t="shared" ca="1" si="144"/>
        <v>0</v>
      </c>
      <c r="BF90" s="266">
        <f t="shared" ca="1" si="144"/>
        <v>0</v>
      </c>
      <c r="BG90" s="266">
        <f t="shared" ca="1" si="144"/>
        <v>0</v>
      </c>
      <c r="BH90" s="266">
        <f t="shared" ca="1" si="144"/>
        <v>0</v>
      </c>
      <c r="BI90" s="266">
        <f t="shared" ca="1" si="144"/>
        <v>0</v>
      </c>
      <c r="BJ90" s="266">
        <f t="shared" ca="1" si="144"/>
        <v>0</v>
      </c>
      <c r="BK90" s="266">
        <f t="shared" ca="1" si="144"/>
        <v>0</v>
      </c>
      <c r="BL90" s="266">
        <f t="shared" ca="1" si="144"/>
        <v>0</v>
      </c>
      <c r="BM90" s="266">
        <f t="shared" ca="1" si="144"/>
        <v>0</v>
      </c>
      <c r="BN90" s="266">
        <f t="shared" ca="1" si="145"/>
        <v>0</v>
      </c>
      <c r="BO90" s="266">
        <f t="shared" ca="1" si="145"/>
        <v>0</v>
      </c>
      <c r="BP90" s="266">
        <f t="shared" ca="1" si="145"/>
        <v>0</v>
      </c>
      <c r="BQ90" s="266">
        <f t="shared" ca="1" si="145"/>
        <v>0</v>
      </c>
      <c r="BR90" s="266">
        <f t="shared" ca="1" si="145"/>
        <v>0</v>
      </c>
      <c r="BS90" s="266">
        <f t="shared" ca="1" si="145"/>
        <v>0</v>
      </c>
      <c r="BT90" s="266">
        <f t="shared" ca="1" si="145"/>
        <v>0</v>
      </c>
      <c r="BU90" s="266">
        <f t="shared" ca="1" si="145"/>
        <v>0</v>
      </c>
      <c r="BV90" s="266">
        <f t="shared" ca="1" si="145"/>
        <v>0</v>
      </c>
      <c r="BW90" s="266">
        <f t="shared" ca="1" si="145"/>
        <v>0</v>
      </c>
      <c r="BX90" s="266">
        <f t="shared" ca="1" si="145"/>
        <v>0</v>
      </c>
      <c r="BY90" s="266">
        <f t="shared" ca="1" si="145"/>
        <v>0</v>
      </c>
      <c r="BZ90" s="266">
        <f t="shared" ca="1" si="145"/>
        <v>0</v>
      </c>
      <c r="CA90" s="266">
        <f t="shared" ca="1" si="145"/>
        <v>0</v>
      </c>
      <c r="CF90" s="264">
        <f t="shared" ca="1" si="123"/>
        <v>0</v>
      </c>
      <c r="CG90" s="264">
        <f t="shared" ca="1" si="124"/>
        <v>0</v>
      </c>
      <c r="CH90" s="265">
        <f t="shared" si="125"/>
        <v>0</v>
      </c>
      <c r="CI90" s="265">
        <f t="shared" ca="1" si="126"/>
        <v>0</v>
      </c>
      <c r="CJ90" s="265">
        <f t="shared" ca="1" si="127"/>
        <v>0</v>
      </c>
      <c r="CK90" s="268"/>
      <c r="CL90" s="266">
        <f t="shared" ca="1" si="146"/>
        <v>0</v>
      </c>
      <c r="CM90" s="266">
        <f t="shared" ca="1" si="146"/>
        <v>0</v>
      </c>
      <c r="CN90" s="266">
        <f t="shared" ca="1" si="146"/>
        <v>0</v>
      </c>
      <c r="CO90" s="266">
        <f t="shared" ca="1" si="146"/>
        <v>0</v>
      </c>
      <c r="CP90" s="266">
        <f t="shared" ca="1" si="146"/>
        <v>0</v>
      </c>
      <c r="CQ90" s="266">
        <f t="shared" ca="1" si="146"/>
        <v>0</v>
      </c>
      <c r="CR90" s="266">
        <f t="shared" ca="1" si="146"/>
        <v>0</v>
      </c>
      <c r="CS90" s="266">
        <f t="shared" ca="1" si="146"/>
        <v>0</v>
      </c>
      <c r="CT90" s="266">
        <f t="shared" ca="1" si="146"/>
        <v>0</v>
      </c>
      <c r="CU90" s="266">
        <f t="shared" ca="1" si="146"/>
        <v>0</v>
      </c>
      <c r="CV90" s="266">
        <f t="shared" ca="1" si="147"/>
        <v>0</v>
      </c>
      <c r="CW90" s="266">
        <f t="shared" ca="1" si="147"/>
        <v>0</v>
      </c>
      <c r="CX90" s="266">
        <f t="shared" ca="1" si="147"/>
        <v>0</v>
      </c>
      <c r="CY90" s="266">
        <f t="shared" ca="1" si="147"/>
        <v>0</v>
      </c>
      <c r="CZ90" s="266">
        <f t="shared" ca="1" si="147"/>
        <v>0</v>
      </c>
      <c r="DA90" s="266">
        <f t="shared" ca="1" si="147"/>
        <v>0</v>
      </c>
      <c r="DB90" s="266">
        <f t="shared" ca="1" si="147"/>
        <v>0</v>
      </c>
      <c r="DC90" s="266">
        <f t="shared" ca="1" si="147"/>
        <v>0</v>
      </c>
      <c r="DD90" s="266">
        <f t="shared" ca="1" si="147"/>
        <v>0</v>
      </c>
      <c r="DE90" s="266">
        <f t="shared" ca="1" si="147"/>
        <v>0</v>
      </c>
      <c r="DF90" s="266">
        <f t="shared" ca="1" si="148"/>
        <v>0</v>
      </c>
      <c r="DG90" s="266">
        <f t="shared" ca="1" si="148"/>
        <v>0</v>
      </c>
      <c r="DH90" s="266">
        <f t="shared" ca="1" si="148"/>
        <v>0</v>
      </c>
      <c r="DI90" s="266">
        <f t="shared" ca="1" si="148"/>
        <v>0</v>
      </c>
      <c r="DJ90" s="266">
        <f t="shared" ca="1" si="148"/>
        <v>0</v>
      </c>
      <c r="DK90" s="266">
        <f t="shared" ca="1" si="148"/>
        <v>0</v>
      </c>
      <c r="DL90" s="266">
        <f t="shared" ca="1" si="148"/>
        <v>0</v>
      </c>
      <c r="DM90" s="266">
        <f t="shared" ca="1" si="148"/>
        <v>0</v>
      </c>
      <c r="DN90" s="266">
        <f t="shared" ca="1" si="148"/>
        <v>0</v>
      </c>
      <c r="DO90" s="266">
        <f t="shared" ca="1" si="148"/>
        <v>0</v>
      </c>
      <c r="DP90" s="266">
        <f t="shared" ca="1" si="149"/>
        <v>0</v>
      </c>
      <c r="DQ90" s="266">
        <f t="shared" ca="1" si="149"/>
        <v>0</v>
      </c>
      <c r="DR90" s="266">
        <f t="shared" ca="1" si="149"/>
        <v>0</v>
      </c>
      <c r="DS90" s="266">
        <f t="shared" ca="1" si="149"/>
        <v>0</v>
      </c>
      <c r="DT90" s="266">
        <f t="shared" ca="1" si="149"/>
        <v>0</v>
      </c>
      <c r="DU90" s="266">
        <f t="shared" ca="1" si="149"/>
        <v>0</v>
      </c>
      <c r="DV90" s="266">
        <f t="shared" ca="1" si="149"/>
        <v>0</v>
      </c>
      <c r="DW90" s="266">
        <f t="shared" ca="1" si="149"/>
        <v>0</v>
      </c>
      <c r="DX90" s="266">
        <f t="shared" ca="1" si="149"/>
        <v>0</v>
      </c>
      <c r="DY90" s="266">
        <f t="shared" ca="1" si="149"/>
        <v>0</v>
      </c>
      <c r="DZ90" s="266">
        <f t="shared" ca="1" si="150"/>
        <v>0</v>
      </c>
      <c r="EA90" s="266">
        <f t="shared" ca="1" si="150"/>
        <v>0</v>
      </c>
      <c r="EB90" s="266">
        <f t="shared" ca="1" si="150"/>
        <v>0</v>
      </c>
      <c r="EC90" s="266">
        <f t="shared" ca="1" si="150"/>
        <v>0</v>
      </c>
      <c r="ED90" s="266">
        <f t="shared" ca="1" si="150"/>
        <v>0</v>
      </c>
      <c r="EE90" s="266">
        <f t="shared" ca="1" si="150"/>
        <v>0</v>
      </c>
      <c r="EF90" s="266">
        <f t="shared" ca="1" si="150"/>
        <v>0</v>
      </c>
      <c r="EG90" s="266">
        <f t="shared" ca="1" si="150"/>
        <v>0</v>
      </c>
      <c r="EH90" s="266">
        <f t="shared" ca="1" si="150"/>
        <v>0</v>
      </c>
      <c r="EI90" s="266">
        <f t="shared" ca="1" si="150"/>
        <v>0</v>
      </c>
      <c r="EJ90" s="266">
        <f t="shared" ca="1" si="150"/>
        <v>0</v>
      </c>
      <c r="EK90" s="266">
        <f t="shared" ca="1" si="150"/>
        <v>0</v>
      </c>
      <c r="EL90" s="266">
        <f t="shared" ca="1" si="150"/>
        <v>0</v>
      </c>
      <c r="EM90" s="266">
        <f t="shared" ca="1" si="150"/>
        <v>0</v>
      </c>
      <c r="EO90" s="484">
        <f t="shared" si="130"/>
        <v>1</v>
      </c>
      <c r="EP90" s="64">
        <f t="shared" si="128"/>
        <v>1</v>
      </c>
    </row>
    <row r="91" spans="1:146">
      <c r="A91" s="65">
        <v>84</v>
      </c>
      <c r="B91" s="353"/>
      <c r="C91" s="336"/>
      <c r="D91" s="337"/>
      <c r="E91" s="337"/>
      <c r="F91" s="338"/>
      <c r="G91" s="339" t="s">
        <v>320</v>
      </c>
      <c r="H91" s="336"/>
      <c r="I91" s="346"/>
      <c r="J91" s="346"/>
      <c r="K91" s="345"/>
      <c r="L91" s="508"/>
      <c r="M91" s="393">
        <f t="shared" si="116"/>
        <v>0</v>
      </c>
      <c r="N91" s="453" t="str">
        <f t="shared" si="129"/>
        <v/>
      </c>
      <c r="O91" s="439"/>
      <c r="P91" s="439"/>
      <c r="Q91" s="439"/>
      <c r="R91" s="439"/>
      <c r="S91" s="446"/>
      <c r="T91" s="264">
        <f t="shared" ca="1" si="117"/>
        <v>0</v>
      </c>
      <c r="U91" s="264">
        <f t="shared" ca="1" si="118"/>
        <v>0</v>
      </c>
      <c r="V91" s="265">
        <f t="shared" si="119"/>
        <v>0</v>
      </c>
      <c r="W91" s="265">
        <f t="shared" ca="1" si="120"/>
        <v>0</v>
      </c>
      <c r="X91" s="265">
        <f t="shared" ca="1" si="121"/>
        <v>0</v>
      </c>
      <c r="Y91" s="268">
        <f t="shared" si="122"/>
        <v>1900</v>
      </c>
      <c r="Z91" s="266">
        <f t="shared" ca="1" si="141"/>
        <v>0</v>
      </c>
      <c r="AA91" s="266">
        <f t="shared" ca="1" si="141"/>
        <v>0</v>
      </c>
      <c r="AB91" s="266">
        <f t="shared" ca="1" si="141"/>
        <v>0</v>
      </c>
      <c r="AC91" s="266">
        <f t="shared" ca="1" si="141"/>
        <v>0</v>
      </c>
      <c r="AD91" s="266">
        <f t="shared" ca="1" si="141"/>
        <v>0</v>
      </c>
      <c r="AE91" s="266">
        <f t="shared" ca="1" si="141"/>
        <v>0</v>
      </c>
      <c r="AF91" s="266">
        <f t="shared" ca="1" si="141"/>
        <v>0</v>
      </c>
      <c r="AG91" s="266">
        <f t="shared" ca="1" si="141"/>
        <v>0</v>
      </c>
      <c r="AH91" s="266">
        <f t="shared" ca="1" si="141"/>
        <v>0</v>
      </c>
      <c r="AI91" s="266">
        <f t="shared" ca="1" si="141"/>
        <v>0</v>
      </c>
      <c r="AJ91" s="266">
        <f t="shared" ca="1" si="142"/>
        <v>0</v>
      </c>
      <c r="AK91" s="266">
        <f t="shared" ca="1" si="142"/>
        <v>0</v>
      </c>
      <c r="AL91" s="266">
        <f t="shared" ca="1" si="142"/>
        <v>0</v>
      </c>
      <c r="AM91" s="266">
        <f t="shared" ca="1" si="142"/>
        <v>0</v>
      </c>
      <c r="AN91" s="266">
        <f t="shared" ca="1" si="142"/>
        <v>0</v>
      </c>
      <c r="AO91" s="266">
        <f t="shared" ca="1" si="142"/>
        <v>0</v>
      </c>
      <c r="AP91" s="266">
        <f t="shared" ca="1" si="142"/>
        <v>0</v>
      </c>
      <c r="AQ91" s="266">
        <f t="shared" ca="1" si="142"/>
        <v>0</v>
      </c>
      <c r="AR91" s="266">
        <f t="shared" ca="1" si="142"/>
        <v>0</v>
      </c>
      <c r="AS91" s="266">
        <f t="shared" ca="1" si="142"/>
        <v>0</v>
      </c>
      <c r="AT91" s="266">
        <f t="shared" ca="1" si="143"/>
        <v>0</v>
      </c>
      <c r="AU91" s="266">
        <f t="shared" ca="1" si="143"/>
        <v>0</v>
      </c>
      <c r="AV91" s="266">
        <f t="shared" ca="1" si="143"/>
        <v>0</v>
      </c>
      <c r="AW91" s="266">
        <f t="shared" ca="1" si="143"/>
        <v>0</v>
      </c>
      <c r="AX91" s="266">
        <f t="shared" ca="1" si="143"/>
        <v>0</v>
      </c>
      <c r="AY91" s="266">
        <f t="shared" ca="1" si="143"/>
        <v>0</v>
      </c>
      <c r="AZ91" s="266">
        <f t="shared" ca="1" si="143"/>
        <v>0</v>
      </c>
      <c r="BA91" s="266">
        <f t="shared" ca="1" si="143"/>
        <v>0</v>
      </c>
      <c r="BB91" s="266">
        <f t="shared" ca="1" si="143"/>
        <v>0</v>
      </c>
      <c r="BC91" s="266">
        <f t="shared" ca="1" si="143"/>
        <v>0</v>
      </c>
      <c r="BD91" s="266">
        <f t="shared" ca="1" si="144"/>
        <v>0</v>
      </c>
      <c r="BE91" s="266">
        <f t="shared" ca="1" si="144"/>
        <v>0</v>
      </c>
      <c r="BF91" s="266">
        <f t="shared" ca="1" si="144"/>
        <v>0</v>
      </c>
      <c r="BG91" s="266">
        <f t="shared" ca="1" si="144"/>
        <v>0</v>
      </c>
      <c r="BH91" s="266">
        <f t="shared" ca="1" si="144"/>
        <v>0</v>
      </c>
      <c r="BI91" s="266">
        <f t="shared" ca="1" si="144"/>
        <v>0</v>
      </c>
      <c r="BJ91" s="266">
        <f t="shared" ca="1" si="144"/>
        <v>0</v>
      </c>
      <c r="BK91" s="266">
        <f t="shared" ca="1" si="144"/>
        <v>0</v>
      </c>
      <c r="BL91" s="266">
        <f t="shared" ca="1" si="144"/>
        <v>0</v>
      </c>
      <c r="BM91" s="266">
        <f t="shared" ca="1" si="144"/>
        <v>0</v>
      </c>
      <c r="BN91" s="266">
        <f t="shared" ca="1" si="145"/>
        <v>0</v>
      </c>
      <c r="BO91" s="266">
        <f t="shared" ca="1" si="145"/>
        <v>0</v>
      </c>
      <c r="BP91" s="266">
        <f t="shared" ca="1" si="145"/>
        <v>0</v>
      </c>
      <c r="BQ91" s="266">
        <f t="shared" ca="1" si="145"/>
        <v>0</v>
      </c>
      <c r="BR91" s="266">
        <f t="shared" ca="1" si="145"/>
        <v>0</v>
      </c>
      <c r="BS91" s="266">
        <f t="shared" ca="1" si="145"/>
        <v>0</v>
      </c>
      <c r="BT91" s="266">
        <f t="shared" ca="1" si="145"/>
        <v>0</v>
      </c>
      <c r="BU91" s="266">
        <f t="shared" ca="1" si="145"/>
        <v>0</v>
      </c>
      <c r="BV91" s="266">
        <f t="shared" ca="1" si="145"/>
        <v>0</v>
      </c>
      <c r="BW91" s="266">
        <f t="shared" ca="1" si="145"/>
        <v>0</v>
      </c>
      <c r="BX91" s="266">
        <f t="shared" ca="1" si="145"/>
        <v>0</v>
      </c>
      <c r="BY91" s="266">
        <f t="shared" ca="1" si="145"/>
        <v>0</v>
      </c>
      <c r="BZ91" s="266">
        <f t="shared" ca="1" si="145"/>
        <v>0</v>
      </c>
      <c r="CA91" s="266">
        <f t="shared" ca="1" si="145"/>
        <v>0</v>
      </c>
      <c r="CF91" s="264">
        <f t="shared" ca="1" si="123"/>
        <v>0</v>
      </c>
      <c r="CG91" s="264">
        <f t="shared" ca="1" si="124"/>
        <v>0</v>
      </c>
      <c r="CH91" s="265">
        <f t="shared" si="125"/>
        <v>0</v>
      </c>
      <c r="CI91" s="265">
        <f t="shared" ca="1" si="126"/>
        <v>0</v>
      </c>
      <c r="CJ91" s="265">
        <f t="shared" ca="1" si="127"/>
        <v>0</v>
      </c>
      <c r="CK91" s="268"/>
      <c r="CL91" s="266">
        <f t="shared" ca="1" si="146"/>
        <v>0</v>
      </c>
      <c r="CM91" s="266">
        <f t="shared" ca="1" si="146"/>
        <v>0</v>
      </c>
      <c r="CN91" s="266">
        <f t="shared" ca="1" si="146"/>
        <v>0</v>
      </c>
      <c r="CO91" s="266">
        <f t="shared" ca="1" si="146"/>
        <v>0</v>
      </c>
      <c r="CP91" s="266">
        <f t="shared" ca="1" si="146"/>
        <v>0</v>
      </c>
      <c r="CQ91" s="266">
        <f t="shared" ca="1" si="146"/>
        <v>0</v>
      </c>
      <c r="CR91" s="266">
        <f t="shared" ca="1" si="146"/>
        <v>0</v>
      </c>
      <c r="CS91" s="266">
        <f t="shared" ca="1" si="146"/>
        <v>0</v>
      </c>
      <c r="CT91" s="266">
        <f t="shared" ca="1" si="146"/>
        <v>0</v>
      </c>
      <c r="CU91" s="266">
        <f t="shared" ca="1" si="146"/>
        <v>0</v>
      </c>
      <c r="CV91" s="266">
        <f t="shared" ca="1" si="147"/>
        <v>0</v>
      </c>
      <c r="CW91" s="266">
        <f t="shared" ca="1" si="147"/>
        <v>0</v>
      </c>
      <c r="CX91" s="266">
        <f t="shared" ca="1" si="147"/>
        <v>0</v>
      </c>
      <c r="CY91" s="266">
        <f t="shared" ca="1" si="147"/>
        <v>0</v>
      </c>
      <c r="CZ91" s="266">
        <f t="shared" ca="1" si="147"/>
        <v>0</v>
      </c>
      <c r="DA91" s="266">
        <f t="shared" ca="1" si="147"/>
        <v>0</v>
      </c>
      <c r="DB91" s="266">
        <f t="shared" ca="1" si="147"/>
        <v>0</v>
      </c>
      <c r="DC91" s="266">
        <f t="shared" ca="1" si="147"/>
        <v>0</v>
      </c>
      <c r="DD91" s="266">
        <f t="shared" ca="1" si="147"/>
        <v>0</v>
      </c>
      <c r="DE91" s="266">
        <f t="shared" ca="1" si="147"/>
        <v>0</v>
      </c>
      <c r="DF91" s="266">
        <f t="shared" ca="1" si="148"/>
        <v>0</v>
      </c>
      <c r="DG91" s="266">
        <f t="shared" ca="1" si="148"/>
        <v>0</v>
      </c>
      <c r="DH91" s="266">
        <f t="shared" ca="1" si="148"/>
        <v>0</v>
      </c>
      <c r="DI91" s="266">
        <f t="shared" ca="1" si="148"/>
        <v>0</v>
      </c>
      <c r="DJ91" s="266">
        <f t="shared" ca="1" si="148"/>
        <v>0</v>
      </c>
      <c r="DK91" s="266">
        <f t="shared" ca="1" si="148"/>
        <v>0</v>
      </c>
      <c r="DL91" s="266">
        <f t="shared" ca="1" si="148"/>
        <v>0</v>
      </c>
      <c r="DM91" s="266">
        <f t="shared" ca="1" si="148"/>
        <v>0</v>
      </c>
      <c r="DN91" s="266">
        <f t="shared" ca="1" si="148"/>
        <v>0</v>
      </c>
      <c r="DO91" s="266">
        <f t="shared" ca="1" si="148"/>
        <v>0</v>
      </c>
      <c r="DP91" s="266">
        <f t="shared" ca="1" si="149"/>
        <v>0</v>
      </c>
      <c r="DQ91" s="266">
        <f t="shared" ca="1" si="149"/>
        <v>0</v>
      </c>
      <c r="DR91" s="266">
        <f t="shared" ca="1" si="149"/>
        <v>0</v>
      </c>
      <c r="DS91" s="266">
        <f t="shared" ca="1" si="149"/>
        <v>0</v>
      </c>
      <c r="DT91" s="266">
        <f t="shared" ca="1" si="149"/>
        <v>0</v>
      </c>
      <c r="DU91" s="266">
        <f t="shared" ca="1" si="149"/>
        <v>0</v>
      </c>
      <c r="DV91" s="266">
        <f t="shared" ca="1" si="149"/>
        <v>0</v>
      </c>
      <c r="DW91" s="266">
        <f t="shared" ca="1" si="149"/>
        <v>0</v>
      </c>
      <c r="DX91" s="266">
        <f t="shared" ca="1" si="149"/>
        <v>0</v>
      </c>
      <c r="DY91" s="266">
        <f t="shared" ca="1" si="149"/>
        <v>0</v>
      </c>
      <c r="DZ91" s="266">
        <f t="shared" ca="1" si="150"/>
        <v>0</v>
      </c>
      <c r="EA91" s="266">
        <f t="shared" ca="1" si="150"/>
        <v>0</v>
      </c>
      <c r="EB91" s="266">
        <f t="shared" ca="1" si="150"/>
        <v>0</v>
      </c>
      <c r="EC91" s="266">
        <f t="shared" ca="1" si="150"/>
        <v>0</v>
      </c>
      <c r="ED91" s="266">
        <f t="shared" ca="1" si="150"/>
        <v>0</v>
      </c>
      <c r="EE91" s="266">
        <f t="shared" ca="1" si="150"/>
        <v>0</v>
      </c>
      <c r="EF91" s="266">
        <f t="shared" ca="1" si="150"/>
        <v>0</v>
      </c>
      <c r="EG91" s="266">
        <f t="shared" ca="1" si="150"/>
        <v>0</v>
      </c>
      <c r="EH91" s="266">
        <f t="shared" ca="1" si="150"/>
        <v>0</v>
      </c>
      <c r="EI91" s="266">
        <f t="shared" ca="1" si="150"/>
        <v>0</v>
      </c>
      <c r="EJ91" s="266">
        <f t="shared" ca="1" si="150"/>
        <v>0</v>
      </c>
      <c r="EK91" s="266">
        <f t="shared" ca="1" si="150"/>
        <v>0</v>
      </c>
      <c r="EL91" s="266">
        <f t="shared" ca="1" si="150"/>
        <v>0</v>
      </c>
      <c r="EM91" s="266">
        <f t="shared" ca="1" si="150"/>
        <v>0</v>
      </c>
      <c r="EO91" s="484">
        <f t="shared" si="130"/>
        <v>1</v>
      </c>
      <c r="EP91" s="64">
        <f t="shared" si="128"/>
        <v>1</v>
      </c>
    </row>
    <row r="92" spans="1:146">
      <c r="A92" s="65">
        <v>85</v>
      </c>
      <c r="B92" s="353"/>
      <c r="C92" s="336"/>
      <c r="D92" s="337"/>
      <c r="E92" s="337"/>
      <c r="F92" s="338"/>
      <c r="G92" s="339" t="s">
        <v>320</v>
      </c>
      <c r="H92" s="336"/>
      <c r="I92" s="346"/>
      <c r="J92" s="346"/>
      <c r="K92" s="345"/>
      <c r="L92" s="508"/>
      <c r="M92" s="393">
        <f t="shared" si="116"/>
        <v>0</v>
      </c>
      <c r="N92" s="453" t="str">
        <f t="shared" si="129"/>
        <v/>
      </c>
      <c r="O92" s="439"/>
      <c r="P92" s="439"/>
      <c r="Q92" s="439"/>
      <c r="R92" s="439"/>
      <c r="S92" s="446"/>
      <c r="T92" s="264">
        <f t="shared" ca="1" si="117"/>
        <v>0</v>
      </c>
      <c r="U92" s="264">
        <f t="shared" ca="1" si="118"/>
        <v>0</v>
      </c>
      <c r="V92" s="265">
        <f t="shared" si="119"/>
        <v>0</v>
      </c>
      <c r="W92" s="265">
        <f t="shared" ca="1" si="120"/>
        <v>0</v>
      </c>
      <c r="X92" s="265">
        <f t="shared" ca="1" si="121"/>
        <v>0</v>
      </c>
      <c r="Y92" s="268">
        <f t="shared" si="122"/>
        <v>1900</v>
      </c>
      <c r="Z92" s="266">
        <f t="shared" ca="1" si="141"/>
        <v>0</v>
      </c>
      <c r="AA92" s="266">
        <f t="shared" ca="1" si="141"/>
        <v>0</v>
      </c>
      <c r="AB92" s="266">
        <f t="shared" ca="1" si="141"/>
        <v>0</v>
      </c>
      <c r="AC92" s="266">
        <f t="shared" ca="1" si="141"/>
        <v>0</v>
      </c>
      <c r="AD92" s="266">
        <f t="shared" ca="1" si="141"/>
        <v>0</v>
      </c>
      <c r="AE92" s="266">
        <f t="shared" ca="1" si="141"/>
        <v>0</v>
      </c>
      <c r="AF92" s="266">
        <f t="shared" ca="1" si="141"/>
        <v>0</v>
      </c>
      <c r="AG92" s="266">
        <f t="shared" ca="1" si="141"/>
        <v>0</v>
      </c>
      <c r="AH92" s="266">
        <f t="shared" ca="1" si="141"/>
        <v>0</v>
      </c>
      <c r="AI92" s="266">
        <f t="shared" ca="1" si="141"/>
        <v>0</v>
      </c>
      <c r="AJ92" s="266">
        <f t="shared" ca="1" si="142"/>
        <v>0</v>
      </c>
      <c r="AK92" s="266">
        <f t="shared" ca="1" si="142"/>
        <v>0</v>
      </c>
      <c r="AL92" s="266">
        <f t="shared" ca="1" si="142"/>
        <v>0</v>
      </c>
      <c r="AM92" s="266">
        <f t="shared" ca="1" si="142"/>
        <v>0</v>
      </c>
      <c r="AN92" s="266">
        <f t="shared" ca="1" si="142"/>
        <v>0</v>
      </c>
      <c r="AO92" s="266">
        <f t="shared" ca="1" si="142"/>
        <v>0</v>
      </c>
      <c r="AP92" s="266">
        <f t="shared" ca="1" si="142"/>
        <v>0</v>
      </c>
      <c r="AQ92" s="266">
        <f t="shared" ca="1" si="142"/>
        <v>0</v>
      </c>
      <c r="AR92" s="266">
        <f t="shared" ca="1" si="142"/>
        <v>0</v>
      </c>
      <c r="AS92" s="266">
        <f t="shared" ca="1" si="142"/>
        <v>0</v>
      </c>
      <c r="AT92" s="266">
        <f t="shared" ca="1" si="143"/>
        <v>0</v>
      </c>
      <c r="AU92" s="266">
        <f t="shared" ca="1" si="143"/>
        <v>0</v>
      </c>
      <c r="AV92" s="266">
        <f t="shared" ca="1" si="143"/>
        <v>0</v>
      </c>
      <c r="AW92" s="266">
        <f t="shared" ca="1" si="143"/>
        <v>0</v>
      </c>
      <c r="AX92" s="266">
        <f t="shared" ca="1" si="143"/>
        <v>0</v>
      </c>
      <c r="AY92" s="266">
        <f t="shared" ca="1" si="143"/>
        <v>0</v>
      </c>
      <c r="AZ92" s="266">
        <f t="shared" ca="1" si="143"/>
        <v>0</v>
      </c>
      <c r="BA92" s="266">
        <f t="shared" ca="1" si="143"/>
        <v>0</v>
      </c>
      <c r="BB92" s="266">
        <f t="shared" ca="1" si="143"/>
        <v>0</v>
      </c>
      <c r="BC92" s="266">
        <f t="shared" ca="1" si="143"/>
        <v>0</v>
      </c>
      <c r="BD92" s="266">
        <f t="shared" ca="1" si="144"/>
        <v>0</v>
      </c>
      <c r="BE92" s="266">
        <f t="shared" ca="1" si="144"/>
        <v>0</v>
      </c>
      <c r="BF92" s="266">
        <f t="shared" ca="1" si="144"/>
        <v>0</v>
      </c>
      <c r="BG92" s="266">
        <f t="shared" ca="1" si="144"/>
        <v>0</v>
      </c>
      <c r="BH92" s="266">
        <f t="shared" ca="1" si="144"/>
        <v>0</v>
      </c>
      <c r="BI92" s="266">
        <f t="shared" ca="1" si="144"/>
        <v>0</v>
      </c>
      <c r="BJ92" s="266">
        <f t="shared" ca="1" si="144"/>
        <v>0</v>
      </c>
      <c r="BK92" s="266">
        <f t="shared" ca="1" si="144"/>
        <v>0</v>
      </c>
      <c r="BL92" s="266">
        <f t="shared" ca="1" si="144"/>
        <v>0</v>
      </c>
      <c r="BM92" s="266">
        <f t="shared" ca="1" si="144"/>
        <v>0</v>
      </c>
      <c r="BN92" s="266">
        <f t="shared" ca="1" si="145"/>
        <v>0</v>
      </c>
      <c r="BO92" s="266">
        <f t="shared" ca="1" si="145"/>
        <v>0</v>
      </c>
      <c r="BP92" s="266">
        <f t="shared" ca="1" si="145"/>
        <v>0</v>
      </c>
      <c r="BQ92" s="266">
        <f t="shared" ca="1" si="145"/>
        <v>0</v>
      </c>
      <c r="BR92" s="266">
        <f t="shared" ca="1" si="145"/>
        <v>0</v>
      </c>
      <c r="BS92" s="266">
        <f t="shared" ca="1" si="145"/>
        <v>0</v>
      </c>
      <c r="BT92" s="266">
        <f t="shared" ca="1" si="145"/>
        <v>0</v>
      </c>
      <c r="BU92" s="266">
        <f t="shared" ca="1" si="145"/>
        <v>0</v>
      </c>
      <c r="BV92" s="266">
        <f t="shared" ca="1" si="145"/>
        <v>0</v>
      </c>
      <c r="BW92" s="266">
        <f t="shared" ca="1" si="145"/>
        <v>0</v>
      </c>
      <c r="BX92" s="266">
        <f t="shared" ca="1" si="145"/>
        <v>0</v>
      </c>
      <c r="BY92" s="266">
        <f t="shared" ca="1" si="145"/>
        <v>0</v>
      </c>
      <c r="BZ92" s="266">
        <f t="shared" ca="1" si="145"/>
        <v>0</v>
      </c>
      <c r="CA92" s="266">
        <f t="shared" ca="1" si="145"/>
        <v>0</v>
      </c>
      <c r="CF92" s="264">
        <f t="shared" ca="1" si="123"/>
        <v>0</v>
      </c>
      <c r="CG92" s="264">
        <f t="shared" ca="1" si="124"/>
        <v>0</v>
      </c>
      <c r="CH92" s="265">
        <f t="shared" si="125"/>
        <v>0</v>
      </c>
      <c r="CI92" s="265">
        <f t="shared" ca="1" si="126"/>
        <v>0</v>
      </c>
      <c r="CJ92" s="265">
        <f t="shared" ca="1" si="127"/>
        <v>0</v>
      </c>
      <c r="CK92" s="268"/>
      <c r="CL92" s="266">
        <f t="shared" ca="1" si="146"/>
        <v>0</v>
      </c>
      <c r="CM92" s="266">
        <f t="shared" ca="1" si="146"/>
        <v>0</v>
      </c>
      <c r="CN92" s="266">
        <f t="shared" ca="1" si="146"/>
        <v>0</v>
      </c>
      <c r="CO92" s="266">
        <f t="shared" ca="1" si="146"/>
        <v>0</v>
      </c>
      <c r="CP92" s="266">
        <f t="shared" ca="1" si="146"/>
        <v>0</v>
      </c>
      <c r="CQ92" s="266">
        <f t="shared" ca="1" si="146"/>
        <v>0</v>
      </c>
      <c r="CR92" s="266">
        <f t="shared" ca="1" si="146"/>
        <v>0</v>
      </c>
      <c r="CS92" s="266">
        <f t="shared" ca="1" si="146"/>
        <v>0</v>
      </c>
      <c r="CT92" s="266">
        <f t="shared" ca="1" si="146"/>
        <v>0</v>
      </c>
      <c r="CU92" s="266">
        <f t="shared" ca="1" si="146"/>
        <v>0</v>
      </c>
      <c r="CV92" s="266">
        <f t="shared" ca="1" si="147"/>
        <v>0</v>
      </c>
      <c r="CW92" s="266">
        <f t="shared" ca="1" si="147"/>
        <v>0</v>
      </c>
      <c r="CX92" s="266">
        <f t="shared" ca="1" si="147"/>
        <v>0</v>
      </c>
      <c r="CY92" s="266">
        <f t="shared" ca="1" si="147"/>
        <v>0</v>
      </c>
      <c r="CZ92" s="266">
        <f t="shared" ca="1" si="147"/>
        <v>0</v>
      </c>
      <c r="DA92" s="266">
        <f t="shared" ca="1" si="147"/>
        <v>0</v>
      </c>
      <c r="DB92" s="266">
        <f t="shared" ca="1" si="147"/>
        <v>0</v>
      </c>
      <c r="DC92" s="266">
        <f t="shared" ca="1" si="147"/>
        <v>0</v>
      </c>
      <c r="DD92" s="266">
        <f t="shared" ca="1" si="147"/>
        <v>0</v>
      </c>
      <c r="DE92" s="266">
        <f t="shared" ca="1" si="147"/>
        <v>0</v>
      </c>
      <c r="DF92" s="266">
        <f t="shared" ca="1" si="148"/>
        <v>0</v>
      </c>
      <c r="DG92" s="266">
        <f t="shared" ca="1" si="148"/>
        <v>0</v>
      </c>
      <c r="DH92" s="266">
        <f t="shared" ca="1" si="148"/>
        <v>0</v>
      </c>
      <c r="DI92" s="266">
        <f t="shared" ca="1" si="148"/>
        <v>0</v>
      </c>
      <c r="DJ92" s="266">
        <f t="shared" ca="1" si="148"/>
        <v>0</v>
      </c>
      <c r="DK92" s="266">
        <f t="shared" ca="1" si="148"/>
        <v>0</v>
      </c>
      <c r="DL92" s="266">
        <f t="shared" ca="1" si="148"/>
        <v>0</v>
      </c>
      <c r="DM92" s="266">
        <f t="shared" ca="1" si="148"/>
        <v>0</v>
      </c>
      <c r="DN92" s="266">
        <f t="shared" ca="1" si="148"/>
        <v>0</v>
      </c>
      <c r="DO92" s="266">
        <f t="shared" ca="1" si="148"/>
        <v>0</v>
      </c>
      <c r="DP92" s="266">
        <f t="shared" ca="1" si="149"/>
        <v>0</v>
      </c>
      <c r="DQ92" s="266">
        <f t="shared" ca="1" si="149"/>
        <v>0</v>
      </c>
      <c r="DR92" s="266">
        <f t="shared" ca="1" si="149"/>
        <v>0</v>
      </c>
      <c r="DS92" s="266">
        <f t="shared" ca="1" si="149"/>
        <v>0</v>
      </c>
      <c r="DT92" s="266">
        <f t="shared" ca="1" si="149"/>
        <v>0</v>
      </c>
      <c r="DU92" s="266">
        <f t="shared" ca="1" si="149"/>
        <v>0</v>
      </c>
      <c r="DV92" s="266">
        <f t="shared" ca="1" si="149"/>
        <v>0</v>
      </c>
      <c r="DW92" s="266">
        <f t="shared" ca="1" si="149"/>
        <v>0</v>
      </c>
      <c r="DX92" s="266">
        <f t="shared" ca="1" si="149"/>
        <v>0</v>
      </c>
      <c r="DY92" s="266">
        <f t="shared" ca="1" si="149"/>
        <v>0</v>
      </c>
      <c r="DZ92" s="266">
        <f t="shared" ca="1" si="150"/>
        <v>0</v>
      </c>
      <c r="EA92" s="266">
        <f t="shared" ca="1" si="150"/>
        <v>0</v>
      </c>
      <c r="EB92" s="266">
        <f t="shared" ca="1" si="150"/>
        <v>0</v>
      </c>
      <c r="EC92" s="266">
        <f t="shared" ca="1" si="150"/>
        <v>0</v>
      </c>
      <c r="ED92" s="266">
        <f t="shared" ca="1" si="150"/>
        <v>0</v>
      </c>
      <c r="EE92" s="266">
        <f t="shared" ca="1" si="150"/>
        <v>0</v>
      </c>
      <c r="EF92" s="266">
        <f t="shared" ca="1" si="150"/>
        <v>0</v>
      </c>
      <c r="EG92" s="266">
        <f t="shared" ca="1" si="150"/>
        <v>0</v>
      </c>
      <c r="EH92" s="266">
        <f t="shared" ca="1" si="150"/>
        <v>0</v>
      </c>
      <c r="EI92" s="266">
        <f t="shared" ca="1" si="150"/>
        <v>0</v>
      </c>
      <c r="EJ92" s="266">
        <f t="shared" ca="1" si="150"/>
        <v>0</v>
      </c>
      <c r="EK92" s="266">
        <f t="shared" ca="1" si="150"/>
        <v>0</v>
      </c>
      <c r="EL92" s="266">
        <f t="shared" ca="1" si="150"/>
        <v>0</v>
      </c>
      <c r="EM92" s="266">
        <f t="shared" ca="1" si="150"/>
        <v>0</v>
      </c>
      <c r="EO92" s="484">
        <f t="shared" si="130"/>
        <v>1</v>
      </c>
      <c r="EP92" s="64">
        <f t="shared" si="128"/>
        <v>1</v>
      </c>
    </row>
    <row r="93" spans="1:146">
      <c r="A93" s="65">
        <v>86</v>
      </c>
      <c r="B93" s="353"/>
      <c r="C93" s="336"/>
      <c r="D93" s="337"/>
      <c r="E93" s="337"/>
      <c r="F93" s="338"/>
      <c r="G93" s="339" t="s">
        <v>320</v>
      </c>
      <c r="H93" s="336"/>
      <c r="I93" s="346"/>
      <c r="J93" s="346"/>
      <c r="K93" s="345"/>
      <c r="L93" s="508"/>
      <c r="M93" s="393">
        <f t="shared" si="116"/>
        <v>0</v>
      </c>
      <c r="N93" s="453" t="str">
        <f t="shared" si="129"/>
        <v/>
      </c>
      <c r="O93" s="439"/>
      <c r="P93" s="439"/>
      <c r="Q93" s="439"/>
      <c r="R93" s="439"/>
      <c r="S93" s="446"/>
      <c r="T93" s="264">
        <f t="shared" ca="1" si="117"/>
        <v>0</v>
      </c>
      <c r="U93" s="264">
        <f t="shared" ca="1" si="118"/>
        <v>0</v>
      </c>
      <c r="V93" s="265">
        <f t="shared" si="119"/>
        <v>0</v>
      </c>
      <c r="W93" s="265">
        <f t="shared" ca="1" si="120"/>
        <v>0</v>
      </c>
      <c r="X93" s="265">
        <f t="shared" ca="1" si="121"/>
        <v>0</v>
      </c>
      <c r="Y93" s="268">
        <f t="shared" si="122"/>
        <v>1900</v>
      </c>
      <c r="Z93" s="266">
        <f t="shared" ca="1" si="141"/>
        <v>0</v>
      </c>
      <c r="AA93" s="266">
        <f t="shared" ca="1" si="141"/>
        <v>0</v>
      </c>
      <c r="AB93" s="266">
        <f t="shared" ca="1" si="141"/>
        <v>0</v>
      </c>
      <c r="AC93" s="266">
        <f t="shared" ca="1" si="141"/>
        <v>0</v>
      </c>
      <c r="AD93" s="266">
        <f t="shared" ca="1" si="141"/>
        <v>0</v>
      </c>
      <c r="AE93" s="266">
        <f t="shared" ca="1" si="141"/>
        <v>0</v>
      </c>
      <c r="AF93" s="266">
        <f t="shared" ca="1" si="141"/>
        <v>0</v>
      </c>
      <c r="AG93" s="266">
        <f t="shared" ca="1" si="141"/>
        <v>0</v>
      </c>
      <c r="AH93" s="266">
        <f t="shared" ca="1" si="141"/>
        <v>0</v>
      </c>
      <c r="AI93" s="266">
        <f t="shared" ca="1" si="141"/>
        <v>0</v>
      </c>
      <c r="AJ93" s="266">
        <f t="shared" ca="1" si="142"/>
        <v>0</v>
      </c>
      <c r="AK93" s="266">
        <f t="shared" ca="1" si="142"/>
        <v>0</v>
      </c>
      <c r="AL93" s="266">
        <f t="shared" ca="1" si="142"/>
        <v>0</v>
      </c>
      <c r="AM93" s="266">
        <f t="shared" ca="1" si="142"/>
        <v>0</v>
      </c>
      <c r="AN93" s="266">
        <f t="shared" ca="1" si="142"/>
        <v>0</v>
      </c>
      <c r="AO93" s="266">
        <f t="shared" ca="1" si="142"/>
        <v>0</v>
      </c>
      <c r="AP93" s="266">
        <f t="shared" ca="1" si="142"/>
        <v>0</v>
      </c>
      <c r="AQ93" s="266">
        <f t="shared" ca="1" si="142"/>
        <v>0</v>
      </c>
      <c r="AR93" s="266">
        <f t="shared" ca="1" si="142"/>
        <v>0</v>
      </c>
      <c r="AS93" s="266">
        <f t="shared" ca="1" si="142"/>
        <v>0</v>
      </c>
      <c r="AT93" s="266">
        <f t="shared" ca="1" si="143"/>
        <v>0</v>
      </c>
      <c r="AU93" s="266">
        <f t="shared" ca="1" si="143"/>
        <v>0</v>
      </c>
      <c r="AV93" s="266">
        <f t="shared" ca="1" si="143"/>
        <v>0</v>
      </c>
      <c r="AW93" s="266">
        <f t="shared" ca="1" si="143"/>
        <v>0</v>
      </c>
      <c r="AX93" s="266">
        <f t="shared" ca="1" si="143"/>
        <v>0</v>
      </c>
      <c r="AY93" s="266">
        <f t="shared" ca="1" si="143"/>
        <v>0</v>
      </c>
      <c r="AZ93" s="266">
        <f t="shared" ca="1" si="143"/>
        <v>0</v>
      </c>
      <c r="BA93" s="266">
        <f t="shared" ca="1" si="143"/>
        <v>0</v>
      </c>
      <c r="BB93" s="266">
        <f t="shared" ca="1" si="143"/>
        <v>0</v>
      </c>
      <c r="BC93" s="266">
        <f t="shared" ca="1" si="143"/>
        <v>0</v>
      </c>
      <c r="BD93" s="266">
        <f t="shared" ca="1" si="144"/>
        <v>0</v>
      </c>
      <c r="BE93" s="266">
        <f t="shared" ca="1" si="144"/>
        <v>0</v>
      </c>
      <c r="BF93" s="266">
        <f t="shared" ca="1" si="144"/>
        <v>0</v>
      </c>
      <c r="BG93" s="266">
        <f t="shared" ca="1" si="144"/>
        <v>0</v>
      </c>
      <c r="BH93" s="266">
        <f t="shared" ca="1" si="144"/>
        <v>0</v>
      </c>
      <c r="BI93" s="266">
        <f t="shared" ca="1" si="144"/>
        <v>0</v>
      </c>
      <c r="BJ93" s="266">
        <f t="shared" ca="1" si="144"/>
        <v>0</v>
      </c>
      <c r="BK93" s="266">
        <f t="shared" ca="1" si="144"/>
        <v>0</v>
      </c>
      <c r="BL93" s="266">
        <f t="shared" ca="1" si="144"/>
        <v>0</v>
      </c>
      <c r="BM93" s="266">
        <f t="shared" ca="1" si="144"/>
        <v>0</v>
      </c>
      <c r="BN93" s="266">
        <f t="shared" ca="1" si="145"/>
        <v>0</v>
      </c>
      <c r="BO93" s="266">
        <f t="shared" ca="1" si="145"/>
        <v>0</v>
      </c>
      <c r="BP93" s="266">
        <f t="shared" ca="1" si="145"/>
        <v>0</v>
      </c>
      <c r="BQ93" s="266">
        <f t="shared" ca="1" si="145"/>
        <v>0</v>
      </c>
      <c r="BR93" s="266">
        <f t="shared" ca="1" si="145"/>
        <v>0</v>
      </c>
      <c r="BS93" s="266">
        <f t="shared" ca="1" si="145"/>
        <v>0</v>
      </c>
      <c r="BT93" s="266">
        <f t="shared" ca="1" si="145"/>
        <v>0</v>
      </c>
      <c r="BU93" s="266">
        <f t="shared" ca="1" si="145"/>
        <v>0</v>
      </c>
      <c r="BV93" s="266">
        <f t="shared" ca="1" si="145"/>
        <v>0</v>
      </c>
      <c r="BW93" s="266">
        <f t="shared" ca="1" si="145"/>
        <v>0</v>
      </c>
      <c r="BX93" s="266">
        <f t="shared" ca="1" si="145"/>
        <v>0</v>
      </c>
      <c r="BY93" s="266">
        <f t="shared" ca="1" si="145"/>
        <v>0</v>
      </c>
      <c r="BZ93" s="266">
        <f t="shared" ca="1" si="145"/>
        <v>0</v>
      </c>
      <c r="CA93" s="266">
        <f t="shared" ca="1" si="145"/>
        <v>0</v>
      </c>
      <c r="CF93" s="264">
        <f t="shared" ca="1" si="123"/>
        <v>0</v>
      </c>
      <c r="CG93" s="264">
        <f t="shared" ca="1" si="124"/>
        <v>0</v>
      </c>
      <c r="CH93" s="265">
        <f t="shared" si="125"/>
        <v>0</v>
      </c>
      <c r="CI93" s="265">
        <f t="shared" ca="1" si="126"/>
        <v>0</v>
      </c>
      <c r="CJ93" s="265">
        <f t="shared" ca="1" si="127"/>
        <v>0</v>
      </c>
      <c r="CK93" s="268"/>
      <c r="CL93" s="266">
        <f t="shared" ca="1" si="146"/>
        <v>0</v>
      </c>
      <c r="CM93" s="266">
        <f t="shared" ca="1" si="146"/>
        <v>0</v>
      </c>
      <c r="CN93" s="266">
        <f t="shared" ca="1" si="146"/>
        <v>0</v>
      </c>
      <c r="CO93" s="266">
        <f t="shared" ca="1" si="146"/>
        <v>0</v>
      </c>
      <c r="CP93" s="266">
        <f t="shared" ca="1" si="146"/>
        <v>0</v>
      </c>
      <c r="CQ93" s="266">
        <f t="shared" ca="1" si="146"/>
        <v>0</v>
      </c>
      <c r="CR93" s="266">
        <f t="shared" ca="1" si="146"/>
        <v>0</v>
      </c>
      <c r="CS93" s="266">
        <f t="shared" ca="1" si="146"/>
        <v>0</v>
      </c>
      <c r="CT93" s="266">
        <f t="shared" ca="1" si="146"/>
        <v>0</v>
      </c>
      <c r="CU93" s="266">
        <f t="shared" ca="1" si="146"/>
        <v>0</v>
      </c>
      <c r="CV93" s="266">
        <f t="shared" ca="1" si="147"/>
        <v>0</v>
      </c>
      <c r="CW93" s="266">
        <f t="shared" ca="1" si="147"/>
        <v>0</v>
      </c>
      <c r="CX93" s="266">
        <f t="shared" ca="1" si="147"/>
        <v>0</v>
      </c>
      <c r="CY93" s="266">
        <f t="shared" ca="1" si="147"/>
        <v>0</v>
      </c>
      <c r="CZ93" s="266">
        <f t="shared" ca="1" si="147"/>
        <v>0</v>
      </c>
      <c r="DA93" s="266">
        <f t="shared" ca="1" si="147"/>
        <v>0</v>
      </c>
      <c r="DB93" s="266">
        <f t="shared" ca="1" si="147"/>
        <v>0</v>
      </c>
      <c r="DC93" s="266">
        <f t="shared" ca="1" si="147"/>
        <v>0</v>
      </c>
      <c r="DD93" s="266">
        <f t="shared" ca="1" si="147"/>
        <v>0</v>
      </c>
      <c r="DE93" s="266">
        <f t="shared" ca="1" si="147"/>
        <v>0</v>
      </c>
      <c r="DF93" s="266">
        <f t="shared" ca="1" si="148"/>
        <v>0</v>
      </c>
      <c r="DG93" s="266">
        <f t="shared" ca="1" si="148"/>
        <v>0</v>
      </c>
      <c r="DH93" s="266">
        <f t="shared" ca="1" si="148"/>
        <v>0</v>
      </c>
      <c r="DI93" s="266">
        <f t="shared" ca="1" si="148"/>
        <v>0</v>
      </c>
      <c r="DJ93" s="266">
        <f t="shared" ca="1" si="148"/>
        <v>0</v>
      </c>
      <c r="DK93" s="266">
        <f t="shared" ca="1" si="148"/>
        <v>0</v>
      </c>
      <c r="DL93" s="266">
        <f t="shared" ca="1" si="148"/>
        <v>0</v>
      </c>
      <c r="DM93" s="266">
        <f t="shared" ca="1" si="148"/>
        <v>0</v>
      </c>
      <c r="DN93" s="266">
        <f t="shared" ca="1" si="148"/>
        <v>0</v>
      </c>
      <c r="DO93" s="266">
        <f t="shared" ca="1" si="148"/>
        <v>0</v>
      </c>
      <c r="DP93" s="266">
        <f t="shared" ca="1" si="149"/>
        <v>0</v>
      </c>
      <c r="DQ93" s="266">
        <f t="shared" ca="1" si="149"/>
        <v>0</v>
      </c>
      <c r="DR93" s="266">
        <f t="shared" ca="1" si="149"/>
        <v>0</v>
      </c>
      <c r="DS93" s="266">
        <f t="shared" ca="1" si="149"/>
        <v>0</v>
      </c>
      <c r="DT93" s="266">
        <f t="shared" ca="1" si="149"/>
        <v>0</v>
      </c>
      <c r="DU93" s="266">
        <f t="shared" ca="1" si="149"/>
        <v>0</v>
      </c>
      <c r="DV93" s="266">
        <f t="shared" ca="1" si="149"/>
        <v>0</v>
      </c>
      <c r="DW93" s="266">
        <f t="shared" ca="1" si="149"/>
        <v>0</v>
      </c>
      <c r="DX93" s="266">
        <f t="shared" ca="1" si="149"/>
        <v>0</v>
      </c>
      <c r="DY93" s="266">
        <f t="shared" ca="1" si="149"/>
        <v>0</v>
      </c>
      <c r="DZ93" s="266">
        <f t="shared" ca="1" si="150"/>
        <v>0</v>
      </c>
      <c r="EA93" s="266">
        <f t="shared" ca="1" si="150"/>
        <v>0</v>
      </c>
      <c r="EB93" s="266">
        <f t="shared" ca="1" si="150"/>
        <v>0</v>
      </c>
      <c r="EC93" s="266">
        <f t="shared" ca="1" si="150"/>
        <v>0</v>
      </c>
      <c r="ED93" s="266">
        <f t="shared" ca="1" si="150"/>
        <v>0</v>
      </c>
      <c r="EE93" s="266">
        <f t="shared" ca="1" si="150"/>
        <v>0</v>
      </c>
      <c r="EF93" s="266">
        <f t="shared" ca="1" si="150"/>
        <v>0</v>
      </c>
      <c r="EG93" s="266">
        <f t="shared" ca="1" si="150"/>
        <v>0</v>
      </c>
      <c r="EH93" s="266">
        <f t="shared" ca="1" si="150"/>
        <v>0</v>
      </c>
      <c r="EI93" s="266">
        <f t="shared" ca="1" si="150"/>
        <v>0</v>
      </c>
      <c r="EJ93" s="266">
        <f t="shared" ca="1" si="150"/>
        <v>0</v>
      </c>
      <c r="EK93" s="266">
        <f t="shared" ca="1" si="150"/>
        <v>0</v>
      </c>
      <c r="EL93" s="266">
        <f t="shared" ca="1" si="150"/>
        <v>0</v>
      </c>
      <c r="EM93" s="266">
        <f t="shared" ca="1" si="150"/>
        <v>0</v>
      </c>
      <c r="EO93" s="484">
        <f t="shared" si="130"/>
        <v>1</v>
      </c>
      <c r="EP93" s="64">
        <f t="shared" si="128"/>
        <v>1</v>
      </c>
    </row>
    <row r="94" spans="1:146">
      <c r="A94" s="65">
        <v>87</v>
      </c>
      <c r="B94" s="353"/>
      <c r="C94" s="336"/>
      <c r="D94" s="337"/>
      <c r="E94" s="337"/>
      <c r="F94" s="338"/>
      <c r="G94" s="339" t="s">
        <v>320</v>
      </c>
      <c r="H94" s="336"/>
      <c r="I94" s="346"/>
      <c r="J94" s="346"/>
      <c r="K94" s="345"/>
      <c r="L94" s="508"/>
      <c r="M94" s="393">
        <f t="shared" si="116"/>
        <v>0</v>
      </c>
      <c r="N94" s="453" t="str">
        <f t="shared" si="129"/>
        <v/>
      </c>
      <c r="O94" s="439"/>
      <c r="P94" s="439"/>
      <c r="Q94" s="439"/>
      <c r="R94" s="439"/>
      <c r="S94" s="446"/>
      <c r="T94" s="264">
        <f t="shared" ca="1" si="117"/>
        <v>0</v>
      </c>
      <c r="U94" s="264">
        <f t="shared" ca="1" si="118"/>
        <v>0</v>
      </c>
      <c r="V94" s="265">
        <f t="shared" si="119"/>
        <v>0</v>
      </c>
      <c r="W94" s="265">
        <f t="shared" ca="1" si="120"/>
        <v>0</v>
      </c>
      <c r="X94" s="265">
        <f t="shared" ca="1" si="121"/>
        <v>0</v>
      </c>
      <c r="Y94" s="268">
        <f t="shared" si="122"/>
        <v>1900</v>
      </c>
      <c r="Z94" s="266">
        <f t="shared" ca="1" si="141"/>
        <v>0</v>
      </c>
      <c r="AA94" s="266">
        <f t="shared" ca="1" si="141"/>
        <v>0</v>
      </c>
      <c r="AB94" s="266">
        <f t="shared" ca="1" si="141"/>
        <v>0</v>
      </c>
      <c r="AC94" s="266">
        <f t="shared" ca="1" si="141"/>
        <v>0</v>
      </c>
      <c r="AD94" s="266">
        <f t="shared" ca="1" si="141"/>
        <v>0</v>
      </c>
      <c r="AE94" s="266">
        <f t="shared" ca="1" si="141"/>
        <v>0</v>
      </c>
      <c r="AF94" s="266">
        <f t="shared" ca="1" si="141"/>
        <v>0</v>
      </c>
      <c r="AG94" s="266">
        <f t="shared" ca="1" si="141"/>
        <v>0</v>
      </c>
      <c r="AH94" s="266">
        <f t="shared" ca="1" si="141"/>
        <v>0</v>
      </c>
      <c r="AI94" s="266">
        <f t="shared" ca="1" si="141"/>
        <v>0</v>
      </c>
      <c r="AJ94" s="266">
        <f t="shared" ca="1" si="142"/>
        <v>0</v>
      </c>
      <c r="AK94" s="266">
        <f t="shared" ca="1" si="142"/>
        <v>0</v>
      </c>
      <c r="AL94" s="266">
        <f t="shared" ca="1" si="142"/>
        <v>0</v>
      </c>
      <c r="AM94" s="266">
        <f t="shared" ca="1" si="142"/>
        <v>0</v>
      </c>
      <c r="AN94" s="266">
        <f t="shared" ca="1" si="142"/>
        <v>0</v>
      </c>
      <c r="AO94" s="266">
        <f t="shared" ca="1" si="142"/>
        <v>0</v>
      </c>
      <c r="AP94" s="266">
        <f t="shared" ca="1" si="142"/>
        <v>0</v>
      </c>
      <c r="AQ94" s="266">
        <f t="shared" ca="1" si="142"/>
        <v>0</v>
      </c>
      <c r="AR94" s="266">
        <f t="shared" ca="1" si="142"/>
        <v>0</v>
      </c>
      <c r="AS94" s="266">
        <f t="shared" ca="1" si="142"/>
        <v>0</v>
      </c>
      <c r="AT94" s="266">
        <f t="shared" ca="1" si="143"/>
        <v>0</v>
      </c>
      <c r="AU94" s="266">
        <f t="shared" ca="1" si="143"/>
        <v>0</v>
      </c>
      <c r="AV94" s="266">
        <f t="shared" ca="1" si="143"/>
        <v>0</v>
      </c>
      <c r="AW94" s="266">
        <f t="shared" ca="1" si="143"/>
        <v>0</v>
      </c>
      <c r="AX94" s="266">
        <f t="shared" ca="1" si="143"/>
        <v>0</v>
      </c>
      <c r="AY94" s="266">
        <f t="shared" ca="1" si="143"/>
        <v>0</v>
      </c>
      <c r="AZ94" s="266">
        <f t="shared" ca="1" si="143"/>
        <v>0</v>
      </c>
      <c r="BA94" s="266">
        <f t="shared" ca="1" si="143"/>
        <v>0</v>
      </c>
      <c r="BB94" s="266">
        <f t="shared" ca="1" si="143"/>
        <v>0</v>
      </c>
      <c r="BC94" s="266">
        <f t="shared" ca="1" si="143"/>
        <v>0</v>
      </c>
      <c r="BD94" s="266">
        <f t="shared" ca="1" si="144"/>
        <v>0</v>
      </c>
      <c r="BE94" s="266">
        <f t="shared" ca="1" si="144"/>
        <v>0</v>
      </c>
      <c r="BF94" s="266">
        <f t="shared" ca="1" si="144"/>
        <v>0</v>
      </c>
      <c r="BG94" s="266">
        <f t="shared" ca="1" si="144"/>
        <v>0</v>
      </c>
      <c r="BH94" s="266">
        <f t="shared" ca="1" si="144"/>
        <v>0</v>
      </c>
      <c r="BI94" s="266">
        <f t="shared" ca="1" si="144"/>
        <v>0</v>
      </c>
      <c r="BJ94" s="266">
        <f t="shared" ca="1" si="144"/>
        <v>0</v>
      </c>
      <c r="BK94" s="266">
        <f t="shared" ca="1" si="144"/>
        <v>0</v>
      </c>
      <c r="BL94" s="266">
        <f t="shared" ca="1" si="144"/>
        <v>0</v>
      </c>
      <c r="BM94" s="266">
        <f t="shared" ca="1" si="144"/>
        <v>0</v>
      </c>
      <c r="BN94" s="266">
        <f t="shared" ca="1" si="145"/>
        <v>0</v>
      </c>
      <c r="BO94" s="266">
        <f t="shared" ca="1" si="145"/>
        <v>0</v>
      </c>
      <c r="BP94" s="266">
        <f t="shared" ca="1" si="145"/>
        <v>0</v>
      </c>
      <c r="BQ94" s="266">
        <f t="shared" ca="1" si="145"/>
        <v>0</v>
      </c>
      <c r="BR94" s="266">
        <f t="shared" ca="1" si="145"/>
        <v>0</v>
      </c>
      <c r="BS94" s="266">
        <f t="shared" ca="1" si="145"/>
        <v>0</v>
      </c>
      <c r="BT94" s="266">
        <f t="shared" ca="1" si="145"/>
        <v>0</v>
      </c>
      <c r="BU94" s="266">
        <f t="shared" ca="1" si="145"/>
        <v>0</v>
      </c>
      <c r="BV94" s="266">
        <f t="shared" ca="1" si="145"/>
        <v>0</v>
      </c>
      <c r="BW94" s="266">
        <f t="shared" ca="1" si="145"/>
        <v>0</v>
      </c>
      <c r="BX94" s="266">
        <f t="shared" ca="1" si="145"/>
        <v>0</v>
      </c>
      <c r="BY94" s="266">
        <f t="shared" ca="1" si="145"/>
        <v>0</v>
      </c>
      <c r="BZ94" s="266">
        <f t="shared" ca="1" si="145"/>
        <v>0</v>
      </c>
      <c r="CA94" s="266">
        <f t="shared" ca="1" si="145"/>
        <v>0</v>
      </c>
      <c r="CF94" s="264">
        <f t="shared" ca="1" si="123"/>
        <v>0</v>
      </c>
      <c r="CG94" s="264">
        <f t="shared" ca="1" si="124"/>
        <v>0</v>
      </c>
      <c r="CH94" s="265">
        <f t="shared" si="125"/>
        <v>0</v>
      </c>
      <c r="CI94" s="265">
        <f t="shared" ca="1" si="126"/>
        <v>0</v>
      </c>
      <c r="CJ94" s="265">
        <f t="shared" ca="1" si="127"/>
        <v>0</v>
      </c>
      <c r="CK94" s="268"/>
      <c r="CL94" s="266">
        <f t="shared" ca="1" si="146"/>
        <v>0</v>
      </c>
      <c r="CM94" s="266">
        <f t="shared" ca="1" si="146"/>
        <v>0</v>
      </c>
      <c r="CN94" s="266">
        <f t="shared" ca="1" si="146"/>
        <v>0</v>
      </c>
      <c r="CO94" s="266">
        <f t="shared" ca="1" si="146"/>
        <v>0</v>
      </c>
      <c r="CP94" s="266">
        <f t="shared" ca="1" si="146"/>
        <v>0</v>
      </c>
      <c r="CQ94" s="266">
        <f t="shared" ca="1" si="146"/>
        <v>0</v>
      </c>
      <c r="CR94" s="266">
        <f t="shared" ca="1" si="146"/>
        <v>0</v>
      </c>
      <c r="CS94" s="266">
        <f t="shared" ca="1" si="146"/>
        <v>0</v>
      </c>
      <c r="CT94" s="266">
        <f t="shared" ca="1" si="146"/>
        <v>0</v>
      </c>
      <c r="CU94" s="266">
        <f t="shared" ca="1" si="146"/>
        <v>0</v>
      </c>
      <c r="CV94" s="266">
        <f t="shared" ca="1" si="147"/>
        <v>0</v>
      </c>
      <c r="CW94" s="266">
        <f t="shared" ca="1" si="147"/>
        <v>0</v>
      </c>
      <c r="CX94" s="266">
        <f t="shared" ca="1" si="147"/>
        <v>0</v>
      </c>
      <c r="CY94" s="266">
        <f t="shared" ca="1" si="147"/>
        <v>0</v>
      </c>
      <c r="CZ94" s="266">
        <f t="shared" ca="1" si="147"/>
        <v>0</v>
      </c>
      <c r="DA94" s="266">
        <f t="shared" ca="1" si="147"/>
        <v>0</v>
      </c>
      <c r="DB94" s="266">
        <f t="shared" ca="1" si="147"/>
        <v>0</v>
      </c>
      <c r="DC94" s="266">
        <f t="shared" ca="1" si="147"/>
        <v>0</v>
      </c>
      <c r="DD94" s="266">
        <f t="shared" ca="1" si="147"/>
        <v>0</v>
      </c>
      <c r="DE94" s="266">
        <f t="shared" ca="1" si="147"/>
        <v>0</v>
      </c>
      <c r="DF94" s="266">
        <f t="shared" ca="1" si="148"/>
        <v>0</v>
      </c>
      <c r="DG94" s="266">
        <f t="shared" ca="1" si="148"/>
        <v>0</v>
      </c>
      <c r="DH94" s="266">
        <f t="shared" ca="1" si="148"/>
        <v>0</v>
      </c>
      <c r="DI94" s="266">
        <f t="shared" ca="1" si="148"/>
        <v>0</v>
      </c>
      <c r="DJ94" s="266">
        <f t="shared" ca="1" si="148"/>
        <v>0</v>
      </c>
      <c r="DK94" s="266">
        <f t="shared" ca="1" si="148"/>
        <v>0</v>
      </c>
      <c r="DL94" s="266">
        <f t="shared" ca="1" si="148"/>
        <v>0</v>
      </c>
      <c r="DM94" s="266">
        <f t="shared" ca="1" si="148"/>
        <v>0</v>
      </c>
      <c r="DN94" s="266">
        <f t="shared" ca="1" si="148"/>
        <v>0</v>
      </c>
      <c r="DO94" s="266">
        <f t="shared" ca="1" si="148"/>
        <v>0</v>
      </c>
      <c r="DP94" s="266">
        <f t="shared" ca="1" si="149"/>
        <v>0</v>
      </c>
      <c r="DQ94" s="266">
        <f t="shared" ca="1" si="149"/>
        <v>0</v>
      </c>
      <c r="DR94" s="266">
        <f t="shared" ca="1" si="149"/>
        <v>0</v>
      </c>
      <c r="DS94" s="266">
        <f t="shared" ca="1" si="149"/>
        <v>0</v>
      </c>
      <c r="DT94" s="266">
        <f t="shared" ca="1" si="149"/>
        <v>0</v>
      </c>
      <c r="DU94" s="266">
        <f t="shared" ca="1" si="149"/>
        <v>0</v>
      </c>
      <c r="DV94" s="266">
        <f t="shared" ca="1" si="149"/>
        <v>0</v>
      </c>
      <c r="DW94" s="266">
        <f t="shared" ca="1" si="149"/>
        <v>0</v>
      </c>
      <c r="DX94" s="266">
        <f t="shared" ca="1" si="149"/>
        <v>0</v>
      </c>
      <c r="DY94" s="266">
        <f t="shared" ca="1" si="149"/>
        <v>0</v>
      </c>
      <c r="DZ94" s="266">
        <f t="shared" ca="1" si="150"/>
        <v>0</v>
      </c>
      <c r="EA94" s="266">
        <f t="shared" ca="1" si="150"/>
        <v>0</v>
      </c>
      <c r="EB94" s="266">
        <f t="shared" ca="1" si="150"/>
        <v>0</v>
      </c>
      <c r="EC94" s="266">
        <f t="shared" ca="1" si="150"/>
        <v>0</v>
      </c>
      <c r="ED94" s="266">
        <f t="shared" ca="1" si="150"/>
        <v>0</v>
      </c>
      <c r="EE94" s="266">
        <f t="shared" ca="1" si="150"/>
        <v>0</v>
      </c>
      <c r="EF94" s="266">
        <f t="shared" ca="1" si="150"/>
        <v>0</v>
      </c>
      <c r="EG94" s="266">
        <f t="shared" ca="1" si="150"/>
        <v>0</v>
      </c>
      <c r="EH94" s="266">
        <f t="shared" ca="1" si="150"/>
        <v>0</v>
      </c>
      <c r="EI94" s="266">
        <f t="shared" ca="1" si="150"/>
        <v>0</v>
      </c>
      <c r="EJ94" s="266">
        <f t="shared" ca="1" si="150"/>
        <v>0</v>
      </c>
      <c r="EK94" s="266">
        <f t="shared" ca="1" si="150"/>
        <v>0</v>
      </c>
      <c r="EL94" s="266">
        <f t="shared" ca="1" si="150"/>
        <v>0</v>
      </c>
      <c r="EM94" s="266">
        <f t="shared" ca="1" si="150"/>
        <v>0</v>
      </c>
      <c r="EO94" s="484">
        <f t="shared" si="130"/>
        <v>1</v>
      </c>
      <c r="EP94" s="64">
        <f t="shared" si="128"/>
        <v>1</v>
      </c>
    </row>
    <row r="95" spans="1:146">
      <c r="A95" s="65">
        <v>88</v>
      </c>
      <c r="B95" s="354"/>
      <c r="C95" s="336"/>
      <c r="D95" s="337"/>
      <c r="E95" s="337"/>
      <c r="F95" s="338"/>
      <c r="G95" s="339" t="s">
        <v>320</v>
      </c>
      <c r="H95" s="336"/>
      <c r="I95" s="346"/>
      <c r="J95" s="346"/>
      <c r="K95" s="345"/>
      <c r="L95" s="508"/>
      <c r="M95" s="393">
        <f t="shared" si="116"/>
        <v>0</v>
      </c>
      <c r="N95" s="453" t="str">
        <f t="shared" si="129"/>
        <v/>
      </c>
      <c r="O95" s="439"/>
      <c r="P95" s="439"/>
      <c r="Q95" s="439"/>
      <c r="R95" s="439"/>
      <c r="S95" s="446"/>
      <c r="T95" s="264">
        <f t="shared" ca="1" si="117"/>
        <v>0</v>
      </c>
      <c r="U95" s="264">
        <f t="shared" ca="1" si="118"/>
        <v>0</v>
      </c>
      <c r="V95" s="265">
        <f t="shared" si="119"/>
        <v>0</v>
      </c>
      <c r="W95" s="265">
        <f t="shared" ca="1" si="120"/>
        <v>0</v>
      </c>
      <c r="X95" s="265">
        <f t="shared" ca="1" si="121"/>
        <v>0</v>
      </c>
      <c r="Y95" s="268">
        <f t="shared" si="122"/>
        <v>1900</v>
      </c>
      <c r="Z95" s="266">
        <f t="shared" ca="1" si="141"/>
        <v>0</v>
      </c>
      <c r="AA95" s="266">
        <f t="shared" ca="1" si="141"/>
        <v>0</v>
      </c>
      <c r="AB95" s="266">
        <f t="shared" ca="1" si="141"/>
        <v>0</v>
      </c>
      <c r="AC95" s="266">
        <f t="shared" ca="1" si="141"/>
        <v>0</v>
      </c>
      <c r="AD95" s="266">
        <f t="shared" ca="1" si="141"/>
        <v>0</v>
      </c>
      <c r="AE95" s="266">
        <f t="shared" ca="1" si="141"/>
        <v>0</v>
      </c>
      <c r="AF95" s="266">
        <f t="shared" ca="1" si="141"/>
        <v>0</v>
      </c>
      <c r="AG95" s="266">
        <f t="shared" ca="1" si="141"/>
        <v>0</v>
      </c>
      <c r="AH95" s="266">
        <f t="shared" ca="1" si="141"/>
        <v>0</v>
      </c>
      <c r="AI95" s="266">
        <f t="shared" ca="1" si="141"/>
        <v>0</v>
      </c>
      <c r="AJ95" s="266">
        <f t="shared" ca="1" si="142"/>
        <v>0</v>
      </c>
      <c r="AK95" s="266">
        <f t="shared" ca="1" si="142"/>
        <v>0</v>
      </c>
      <c r="AL95" s="266">
        <f t="shared" ca="1" si="142"/>
        <v>0</v>
      </c>
      <c r="AM95" s="266">
        <f t="shared" ca="1" si="142"/>
        <v>0</v>
      </c>
      <c r="AN95" s="266">
        <f t="shared" ca="1" si="142"/>
        <v>0</v>
      </c>
      <c r="AO95" s="266">
        <f t="shared" ca="1" si="142"/>
        <v>0</v>
      </c>
      <c r="AP95" s="266">
        <f t="shared" ca="1" si="142"/>
        <v>0</v>
      </c>
      <c r="AQ95" s="266">
        <f t="shared" ca="1" si="142"/>
        <v>0</v>
      </c>
      <c r="AR95" s="266">
        <f t="shared" ca="1" si="142"/>
        <v>0</v>
      </c>
      <c r="AS95" s="266">
        <f t="shared" ca="1" si="142"/>
        <v>0</v>
      </c>
      <c r="AT95" s="266">
        <f t="shared" ca="1" si="143"/>
        <v>0</v>
      </c>
      <c r="AU95" s="266">
        <f t="shared" ca="1" si="143"/>
        <v>0</v>
      </c>
      <c r="AV95" s="266">
        <f t="shared" ca="1" si="143"/>
        <v>0</v>
      </c>
      <c r="AW95" s="266">
        <f t="shared" ca="1" si="143"/>
        <v>0</v>
      </c>
      <c r="AX95" s="266">
        <f t="shared" ca="1" si="143"/>
        <v>0</v>
      </c>
      <c r="AY95" s="266">
        <f t="shared" ca="1" si="143"/>
        <v>0</v>
      </c>
      <c r="AZ95" s="266">
        <f t="shared" ca="1" si="143"/>
        <v>0</v>
      </c>
      <c r="BA95" s="266">
        <f t="shared" ca="1" si="143"/>
        <v>0</v>
      </c>
      <c r="BB95" s="266">
        <f t="shared" ca="1" si="143"/>
        <v>0</v>
      </c>
      <c r="BC95" s="266">
        <f t="shared" ca="1" si="143"/>
        <v>0</v>
      </c>
      <c r="BD95" s="266">
        <f t="shared" ca="1" si="144"/>
        <v>0</v>
      </c>
      <c r="BE95" s="266">
        <f t="shared" ca="1" si="144"/>
        <v>0</v>
      </c>
      <c r="BF95" s="266">
        <f t="shared" ca="1" si="144"/>
        <v>0</v>
      </c>
      <c r="BG95" s="266">
        <f t="shared" ca="1" si="144"/>
        <v>0</v>
      </c>
      <c r="BH95" s="266">
        <f t="shared" ca="1" si="144"/>
        <v>0</v>
      </c>
      <c r="BI95" s="266">
        <f t="shared" ca="1" si="144"/>
        <v>0</v>
      </c>
      <c r="BJ95" s="266">
        <f t="shared" ca="1" si="144"/>
        <v>0</v>
      </c>
      <c r="BK95" s="266">
        <f t="shared" ca="1" si="144"/>
        <v>0</v>
      </c>
      <c r="BL95" s="266">
        <f t="shared" ca="1" si="144"/>
        <v>0</v>
      </c>
      <c r="BM95" s="266">
        <f t="shared" ca="1" si="144"/>
        <v>0</v>
      </c>
      <c r="BN95" s="266">
        <f t="shared" ca="1" si="145"/>
        <v>0</v>
      </c>
      <c r="BO95" s="266">
        <f t="shared" ca="1" si="145"/>
        <v>0</v>
      </c>
      <c r="BP95" s="266">
        <f t="shared" ca="1" si="145"/>
        <v>0</v>
      </c>
      <c r="BQ95" s="266">
        <f t="shared" ca="1" si="145"/>
        <v>0</v>
      </c>
      <c r="BR95" s="266">
        <f t="shared" ca="1" si="145"/>
        <v>0</v>
      </c>
      <c r="BS95" s="266">
        <f t="shared" ca="1" si="145"/>
        <v>0</v>
      </c>
      <c r="BT95" s="266">
        <f t="shared" ca="1" si="145"/>
        <v>0</v>
      </c>
      <c r="BU95" s="266">
        <f t="shared" ca="1" si="145"/>
        <v>0</v>
      </c>
      <c r="BV95" s="266">
        <f t="shared" ca="1" si="145"/>
        <v>0</v>
      </c>
      <c r="BW95" s="266">
        <f t="shared" ca="1" si="145"/>
        <v>0</v>
      </c>
      <c r="BX95" s="266">
        <f t="shared" ca="1" si="145"/>
        <v>0</v>
      </c>
      <c r="BY95" s="266">
        <f t="shared" ca="1" si="145"/>
        <v>0</v>
      </c>
      <c r="BZ95" s="266">
        <f t="shared" ca="1" si="145"/>
        <v>0</v>
      </c>
      <c r="CA95" s="266">
        <f t="shared" ca="1" si="145"/>
        <v>0</v>
      </c>
      <c r="CF95" s="264">
        <f t="shared" ca="1" si="123"/>
        <v>0</v>
      </c>
      <c r="CG95" s="264">
        <f t="shared" ca="1" si="124"/>
        <v>0</v>
      </c>
      <c r="CH95" s="265">
        <f t="shared" si="125"/>
        <v>0</v>
      </c>
      <c r="CI95" s="265">
        <f t="shared" ca="1" si="126"/>
        <v>0</v>
      </c>
      <c r="CJ95" s="265">
        <f t="shared" ca="1" si="127"/>
        <v>0</v>
      </c>
      <c r="CK95" s="268"/>
      <c r="CL95" s="266">
        <f t="shared" ca="1" si="146"/>
        <v>0</v>
      </c>
      <c r="CM95" s="266">
        <f t="shared" ca="1" si="146"/>
        <v>0</v>
      </c>
      <c r="CN95" s="266">
        <f t="shared" ca="1" si="146"/>
        <v>0</v>
      </c>
      <c r="CO95" s="266">
        <f t="shared" ca="1" si="146"/>
        <v>0</v>
      </c>
      <c r="CP95" s="266">
        <f t="shared" ca="1" si="146"/>
        <v>0</v>
      </c>
      <c r="CQ95" s="266">
        <f t="shared" ca="1" si="146"/>
        <v>0</v>
      </c>
      <c r="CR95" s="266">
        <f t="shared" ca="1" si="146"/>
        <v>0</v>
      </c>
      <c r="CS95" s="266">
        <f t="shared" ca="1" si="146"/>
        <v>0</v>
      </c>
      <c r="CT95" s="266">
        <f t="shared" ca="1" si="146"/>
        <v>0</v>
      </c>
      <c r="CU95" s="266">
        <f t="shared" ca="1" si="146"/>
        <v>0</v>
      </c>
      <c r="CV95" s="266">
        <f t="shared" ca="1" si="147"/>
        <v>0</v>
      </c>
      <c r="CW95" s="266">
        <f t="shared" ca="1" si="147"/>
        <v>0</v>
      </c>
      <c r="CX95" s="266">
        <f t="shared" ca="1" si="147"/>
        <v>0</v>
      </c>
      <c r="CY95" s="266">
        <f t="shared" ca="1" si="147"/>
        <v>0</v>
      </c>
      <c r="CZ95" s="266">
        <f t="shared" ca="1" si="147"/>
        <v>0</v>
      </c>
      <c r="DA95" s="266">
        <f t="shared" ca="1" si="147"/>
        <v>0</v>
      </c>
      <c r="DB95" s="266">
        <f t="shared" ca="1" si="147"/>
        <v>0</v>
      </c>
      <c r="DC95" s="266">
        <f t="shared" ca="1" si="147"/>
        <v>0</v>
      </c>
      <c r="DD95" s="266">
        <f t="shared" ca="1" si="147"/>
        <v>0</v>
      </c>
      <c r="DE95" s="266">
        <f t="shared" ca="1" si="147"/>
        <v>0</v>
      </c>
      <c r="DF95" s="266">
        <f t="shared" ca="1" si="148"/>
        <v>0</v>
      </c>
      <c r="DG95" s="266">
        <f t="shared" ca="1" si="148"/>
        <v>0</v>
      </c>
      <c r="DH95" s="266">
        <f t="shared" ca="1" si="148"/>
        <v>0</v>
      </c>
      <c r="DI95" s="266">
        <f t="shared" ca="1" si="148"/>
        <v>0</v>
      </c>
      <c r="DJ95" s="266">
        <f t="shared" ca="1" si="148"/>
        <v>0</v>
      </c>
      <c r="DK95" s="266">
        <f t="shared" ca="1" si="148"/>
        <v>0</v>
      </c>
      <c r="DL95" s="266">
        <f t="shared" ca="1" si="148"/>
        <v>0</v>
      </c>
      <c r="DM95" s="266">
        <f t="shared" ca="1" si="148"/>
        <v>0</v>
      </c>
      <c r="DN95" s="266">
        <f t="shared" ca="1" si="148"/>
        <v>0</v>
      </c>
      <c r="DO95" s="266">
        <f t="shared" ca="1" si="148"/>
        <v>0</v>
      </c>
      <c r="DP95" s="266">
        <f t="shared" ca="1" si="149"/>
        <v>0</v>
      </c>
      <c r="DQ95" s="266">
        <f t="shared" ca="1" si="149"/>
        <v>0</v>
      </c>
      <c r="DR95" s="266">
        <f t="shared" ca="1" si="149"/>
        <v>0</v>
      </c>
      <c r="DS95" s="266">
        <f t="shared" ca="1" si="149"/>
        <v>0</v>
      </c>
      <c r="DT95" s="266">
        <f t="shared" ca="1" si="149"/>
        <v>0</v>
      </c>
      <c r="DU95" s="266">
        <f t="shared" ca="1" si="149"/>
        <v>0</v>
      </c>
      <c r="DV95" s="266">
        <f t="shared" ca="1" si="149"/>
        <v>0</v>
      </c>
      <c r="DW95" s="266">
        <f t="shared" ca="1" si="149"/>
        <v>0</v>
      </c>
      <c r="DX95" s="266">
        <f t="shared" ca="1" si="149"/>
        <v>0</v>
      </c>
      <c r="DY95" s="266">
        <f t="shared" ca="1" si="149"/>
        <v>0</v>
      </c>
      <c r="DZ95" s="266">
        <f t="shared" ca="1" si="150"/>
        <v>0</v>
      </c>
      <c r="EA95" s="266">
        <f t="shared" ca="1" si="150"/>
        <v>0</v>
      </c>
      <c r="EB95" s="266">
        <f t="shared" ca="1" si="150"/>
        <v>0</v>
      </c>
      <c r="EC95" s="266">
        <f t="shared" ca="1" si="150"/>
        <v>0</v>
      </c>
      <c r="ED95" s="266">
        <f t="shared" ca="1" si="150"/>
        <v>0</v>
      </c>
      <c r="EE95" s="266">
        <f t="shared" ca="1" si="150"/>
        <v>0</v>
      </c>
      <c r="EF95" s="266">
        <f t="shared" ca="1" si="150"/>
        <v>0</v>
      </c>
      <c r="EG95" s="266">
        <f t="shared" ca="1" si="150"/>
        <v>0</v>
      </c>
      <c r="EH95" s="266">
        <f t="shared" ca="1" si="150"/>
        <v>0</v>
      </c>
      <c r="EI95" s="266">
        <f t="shared" ca="1" si="150"/>
        <v>0</v>
      </c>
      <c r="EJ95" s="266">
        <f t="shared" ca="1" si="150"/>
        <v>0</v>
      </c>
      <c r="EK95" s="266">
        <f t="shared" ca="1" si="150"/>
        <v>0</v>
      </c>
      <c r="EL95" s="266">
        <f t="shared" ca="1" si="150"/>
        <v>0</v>
      </c>
      <c r="EM95" s="266">
        <f t="shared" ca="1" si="150"/>
        <v>0</v>
      </c>
      <c r="EO95" s="484">
        <f t="shared" si="130"/>
        <v>1</v>
      </c>
      <c r="EP95" s="64">
        <f t="shared" si="128"/>
        <v>1</v>
      </c>
    </row>
    <row r="96" spans="1:146">
      <c r="A96" s="65">
        <v>89</v>
      </c>
      <c r="B96" s="354"/>
      <c r="C96" s="336"/>
      <c r="D96" s="337"/>
      <c r="E96" s="337"/>
      <c r="F96" s="338"/>
      <c r="G96" s="339" t="s">
        <v>320</v>
      </c>
      <c r="H96" s="336"/>
      <c r="I96" s="346"/>
      <c r="J96" s="346"/>
      <c r="K96" s="345"/>
      <c r="L96" s="508"/>
      <c r="M96" s="393">
        <f t="shared" si="116"/>
        <v>0</v>
      </c>
      <c r="N96" s="453" t="str">
        <f t="shared" si="129"/>
        <v/>
      </c>
      <c r="O96" s="439"/>
      <c r="P96" s="439"/>
      <c r="Q96" s="439"/>
      <c r="R96" s="439"/>
      <c r="S96" s="446"/>
      <c r="T96" s="264">
        <f t="shared" ca="1" si="117"/>
        <v>0</v>
      </c>
      <c r="U96" s="264">
        <f t="shared" ca="1" si="118"/>
        <v>0</v>
      </c>
      <c r="V96" s="265">
        <f t="shared" si="119"/>
        <v>0</v>
      </c>
      <c r="W96" s="265">
        <f t="shared" ca="1" si="120"/>
        <v>0</v>
      </c>
      <c r="X96" s="265">
        <f t="shared" ca="1" si="121"/>
        <v>0</v>
      </c>
      <c r="Y96" s="268">
        <f t="shared" si="122"/>
        <v>1900</v>
      </c>
      <c r="Z96" s="266">
        <f t="shared" ca="1" si="141"/>
        <v>0</v>
      </c>
      <c r="AA96" s="266">
        <f t="shared" ca="1" si="141"/>
        <v>0</v>
      </c>
      <c r="AB96" s="266">
        <f t="shared" ca="1" si="141"/>
        <v>0</v>
      </c>
      <c r="AC96" s="266">
        <f t="shared" ca="1" si="141"/>
        <v>0</v>
      </c>
      <c r="AD96" s="266">
        <f t="shared" ca="1" si="141"/>
        <v>0</v>
      </c>
      <c r="AE96" s="266">
        <f t="shared" ca="1" si="141"/>
        <v>0</v>
      </c>
      <c r="AF96" s="266">
        <f t="shared" ca="1" si="141"/>
        <v>0</v>
      </c>
      <c r="AG96" s="266">
        <f t="shared" ca="1" si="141"/>
        <v>0</v>
      </c>
      <c r="AH96" s="266">
        <f t="shared" ca="1" si="141"/>
        <v>0</v>
      </c>
      <c r="AI96" s="266">
        <f t="shared" ca="1" si="141"/>
        <v>0</v>
      </c>
      <c r="AJ96" s="266">
        <f t="shared" ca="1" si="142"/>
        <v>0</v>
      </c>
      <c r="AK96" s="266">
        <f t="shared" ca="1" si="142"/>
        <v>0</v>
      </c>
      <c r="AL96" s="266">
        <f t="shared" ca="1" si="142"/>
        <v>0</v>
      </c>
      <c r="AM96" s="266">
        <f t="shared" ca="1" si="142"/>
        <v>0</v>
      </c>
      <c r="AN96" s="266">
        <f t="shared" ca="1" si="142"/>
        <v>0</v>
      </c>
      <c r="AO96" s="266">
        <f t="shared" ca="1" si="142"/>
        <v>0</v>
      </c>
      <c r="AP96" s="266">
        <f t="shared" ca="1" si="142"/>
        <v>0</v>
      </c>
      <c r="AQ96" s="266">
        <f t="shared" ca="1" si="142"/>
        <v>0</v>
      </c>
      <c r="AR96" s="266">
        <f t="shared" ca="1" si="142"/>
        <v>0</v>
      </c>
      <c r="AS96" s="266">
        <f t="shared" ca="1" si="142"/>
        <v>0</v>
      </c>
      <c r="AT96" s="266">
        <f t="shared" ca="1" si="143"/>
        <v>0</v>
      </c>
      <c r="AU96" s="266">
        <f t="shared" ca="1" si="143"/>
        <v>0</v>
      </c>
      <c r="AV96" s="266">
        <f t="shared" ca="1" si="143"/>
        <v>0</v>
      </c>
      <c r="AW96" s="266">
        <f t="shared" ca="1" si="143"/>
        <v>0</v>
      </c>
      <c r="AX96" s="266">
        <f t="shared" ca="1" si="143"/>
        <v>0</v>
      </c>
      <c r="AY96" s="266">
        <f t="shared" ca="1" si="143"/>
        <v>0</v>
      </c>
      <c r="AZ96" s="266">
        <f t="shared" ca="1" si="143"/>
        <v>0</v>
      </c>
      <c r="BA96" s="266">
        <f t="shared" ca="1" si="143"/>
        <v>0</v>
      </c>
      <c r="BB96" s="266">
        <f t="shared" ca="1" si="143"/>
        <v>0</v>
      </c>
      <c r="BC96" s="266">
        <f t="shared" ca="1" si="143"/>
        <v>0</v>
      </c>
      <c r="BD96" s="266">
        <f t="shared" ca="1" si="144"/>
        <v>0</v>
      </c>
      <c r="BE96" s="266">
        <f t="shared" ca="1" si="144"/>
        <v>0</v>
      </c>
      <c r="BF96" s="266">
        <f t="shared" ca="1" si="144"/>
        <v>0</v>
      </c>
      <c r="BG96" s="266">
        <f t="shared" ca="1" si="144"/>
        <v>0</v>
      </c>
      <c r="BH96" s="266">
        <f t="shared" ca="1" si="144"/>
        <v>0</v>
      </c>
      <c r="BI96" s="266">
        <f t="shared" ca="1" si="144"/>
        <v>0</v>
      </c>
      <c r="BJ96" s="266">
        <f t="shared" ca="1" si="144"/>
        <v>0</v>
      </c>
      <c r="BK96" s="266">
        <f t="shared" ca="1" si="144"/>
        <v>0</v>
      </c>
      <c r="BL96" s="266">
        <f t="shared" ca="1" si="144"/>
        <v>0</v>
      </c>
      <c r="BM96" s="266">
        <f t="shared" ca="1" si="144"/>
        <v>0</v>
      </c>
      <c r="BN96" s="266">
        <f t="shared" ca="1" si="145"/>
        <v>0</v>
      </c>
      <c r="BO96" s="266">
        <f t="shared" ca="1" si="145"/>
        <v>0</v>
      </c>
      <c r="BP96" s="266">
        <f t="shared" ca="1" si="145"/>
        <v>0</v>
      </c>
      <c r="BQ96" s="266">
        <f t="shared" ca="1" si="145"/>
        <v>0</v>
      </c>
      <c r="BR96" s="266">
        <f t="shared" ca="1" si="145"/>
        <v>0</v>
      </c>
      <c r="BS96" s="266">
        <f t="shared" ca="1" si="145"/>
        <v>0</v>
      </c>
      <c r="BT96" s="266">
        <f t="shared" ca="1" si="145"/>
        <v>0</v>
      </c>
      <c r="BU96" s="266">
        <f t="shared" ca="1" si="145"/>
        <v>0</v>
      </c>
      <c r="BV96" s="266">
        <f t="shared" ca="1" si="145"/>
        <v>0</v>
      </c>
      <c r="BW96" s="266">
        <f t="shared" ca="1" si="145"/>
        <v>0</v>
      </c>
      <c r="BX96" s="266">
        <f t="shared" ca="1" si="145"/>
        <v>0</v>
      </c>
      <c r="BY96" s="266">
        <f t="shared" ca="1" si="145"/>
        <v>0</v>
      </c>
      <c r="BZ96" s="266">
        <f t="shared" ca="1" si="145"/>
        <v>0</v>
      </c>
      <c r="CA96" s="266">
        <f t="shared" ca="1" si="145"/>
        <v>0</v>
      </c>
      <c r="CF96" s="264">
        <f t="shared" ca="1" si="123"/>
        <v>0</v>
      </c>
      <c r="CG96" s="264">
        <f t="shared" ca="1" si="124"/>
        <v>0</v>
      </c>
      <c r="CH96" s="265">
        <f t="shared" si="125"/>
        <v>0</v>
      </c>
      <c r="CI96" s="265">
        <f t="shared" ca="1" si="126"/>
        <v>0</v>
      </c>
      <c r="CJ96" s="265">
        <f t="shared" ca="1" si="127"/>
        <v>0</v>
      </c>
      <c r="CK96" s="268"/>
      <c r="CL96" s="266">
        <f t="shared" ca="1" si="146"/>
        <v>0</v>
      </c>
      <c r="CM96" s="266">
        <f t="shared" ca="1" si="146"/>
        <v>0</v>
      </c>
      <c r="CN96" s="266">
        <f t="shared" ca="1" si="146"/>
        <v>0</v>
      </c>
      <c r="CO96" s="266">
        <f t="shared" ca="1" si="146"/>
        <v>0</v>
      </c>
      <c r="CP96" s="266">
        <f t="shared" ca="1" si="146"/>
        <v>0</v>
      </c>
      <c r="CQ96" s="266">
        <f t="shared" ca="1" si="146"/>
        <v>0</v>
      </c>
      <c r="CR96" s="266">
        <f t="shared" ca="1" si="146"/>
        <v>0</v>
      </c>
      <c r="CS96" s="266">
        <f t="shared" ca="1" si="146"/>
        <v>0</v>
      </c>
      <c r="CT96" s="266">
        <f t="shared" ca="1" si="146"/>
        <v>0</v>
      </c>
      <c r="CU96" s="266">
        <f t="shared" ca="1" si="146"/>
        <v>0</v>
      </c>
      <c r="CV96" s="266">
        <f t="shared" ca="1" si="147"/>
        <v>0</v>
      </c>
      <c r="CW96" s="266">
        <f t="shared" ca="1" si="147"/>
        <v>0</v>
      </c>
      <c r="CX96" s="266">
        <f t="shared" ca="1" si="147"/>
        <v>0</v>
      </c>
      <c r="CY96" s="266">
        <f t="shared" ca="1" si="147"/>
        <v>0</v>
      </c>
      <c r="CZ96" s="266">
        <f t="shared" ca="1" si="147"/>
        <v>0</v>
      </c>
      <c r="DA96" s="266">
        <f t="shared" ca="1" si="147"/>
        <v>0</v>
      </c>
      <c r="DB96" s="266">
        <f t="shared" ca="1" si="147"/>
        <v>0</v>
      </c>
      <c r="DC96" s="266">
        <f t="shared" ca="1" si="147"/>
        <v>0</v>
      </c>
      <c r="DD96" s="266">
        <f t="shared" ca="1" si="147"/>
        <v>0</v>
      </c>
      <c r="DE96" s="266">
        <f t="shared" ca="1" si="147"/>
        <v>0</v>
      </c>
      <c r="DF96" s="266">
        <f t="shared" ca="1" si="148"/>
        <v>0</v>
      </c>
      <c r="DG96" s="266">
        <f t="shared" ca="1" si="148"/>
        <v>0</v>
      </c>
      <c r="DH96" s="266">
        <f t="shared" ca="1" si="148"/>
        <v>0</v>
      </c>
      <c r="DI96" s="266">
        <f t="shared" ca="1" si="148"/>
        <v>0</v>
      </c>
      <c r="DJ96" s="266">
        <f t="shared" ca="1" si="148"/>
        <v>0</v>
      </c>
      <c r="DK96" s="266">
        <f t="shared" ca="1" si="148"/>
        <v>0</v>
      </c>
      <c r="DL96" s="266">
        <f t="shared" ca="1" si="148"/>
        <v>0</v>
      </c>
      <c r="DM96" s="266">
        <f t="shared" ca="1" si="148"/>
        <v>0</v>
      </c>
      <c r="DN96" s="266">
        <f t="shared" ca="1" si="148"/>
        <v>0</v>
      </c>
      <c r="DO96" s="266">
        <f t="shared" ca="1" si="148"/>
        <v>0</v>
      </c>
      <c r="DP96" s="266">
        <f t="shared" ca="1" si="149"/>
        <v>0</v>
      </c>
      <c r="DQ96" s="266">
        <f t="shared" ca="1" si="149"/>
        <v>0</v>
      </c>
      <c r="DR96" s="266">
        <f t="shared" ca="1" si="149"/>
        <v>0</v>
      </c>
      <c r="DS96" s="266">
        <f t="shared" ca="1" si="149"/>
        <v>0</v>
      </c>
      <c r="DT96" s="266">
        <f t="shared" ca="1" si="149"/>
        <v>0</v>
      </c>
      <c r="DU96" s="266">
        <f t="shared" ca="1" si="149"/>
        <v>0</v>
      </c>
      <c r="DV96" s="266">
        <f t="shared" ca="1" si="149"/>
        <v>0</v>
      </c>
      <c r="DW96" s="266">
        <f t="shared" ca="1" si="149"/>
        <v>0</v>
      </c>
      <c r="DX96" s="266">
        <f t="shared" ca="1" si="149"/>
        <v>0</v>
      </c>
      <c r="DY96" s="266">
        <f t="shared" ca="1" si="149"/>
        <v>0</v>
      </c>
      <c r="DZ96" s="266">
        <f t="shared" ca="1" si="150"/>
        <v>0</v>
      </c>
      <c r="EA96" s="266">
        <f t="shared" ca="1" si="150"/>
        <v>0</v>
      </c>
      <c r="EB96" s="266">
        <f t="shared" ca="1" si="150"/>
        <v>0</v>
      </c>
      <c r="EC96" s="266">
        <f t="shared" ca="1" si="150"/>
        <v>0</v>
      </c>
      <c r="ED96" s="266">
        <f t="shared" ca="1" si="150"/>
        <v>0</v>
      </c>
      <c r="EE96" s="266">
        <f t="shared" ca="1" si="150"/>
        <v>0</v>
      </c>
      <c r="EF96" s="266">
        <f t="shared" ca="1" si="150"/>
        <v>0</v>
      </c>
      <c r="EG96" s="266">
        <f t="shared" ca="1" si="150"/>
        <v>0</v>
      </c>
      <c r="EH96" s="266">
        <f t="shared" ca="1" si="150"/>
        <v>0</v>
      </c>
      <c r="EI96" s="266">
        <f t="shared" ca="1" si="150"/>
        <v>0</v>
      </c>
      <c r="EJ96" s="266">
        <f t="shared" ca="1" si="150"/>
        <v>0</v>
      </c>
      <c r="EK96" s="266">
        <f t="shared" ca="1" si="150"/>
        <v>0</v>
      </c>
      <c r="EL96" s="266">
        <f t="shared" ca="1" si="150"/>
        <v>0</v>
      </c>
      <c r="EM96" s="266">
        <f t="shared" ca="1" si="150"/>
        <v>0</v>
      </c>
      <c r="EO96" s="484">
        <f t="shared" si="130"/>
        <v>1</v>
      </c>
      <c r="EP96" s="64">
        <f t="shared" si="128"/>
        <v>1</v>
      </c>
    </row>
    <row r="97" spans="1:146">
      <c r="A97" s="65">
        <v>90</v>
      </c>
      <c r="B97" s="354"/>
      <c r="C97" s="336"/>
      <c r="D97" s="337"/>
      <c r="E97" s="337"/>
      <c r="F97" s="338"/>
      <c r="G97" s="339" t="s">
        <v>320</v>
      </c>
      <c r="H97" s="336"/>
      <c r="I97" s="346"/>
      <c r="J97" s="346"/>
      <c r="K97" s="345"/>
      <c r="L97" s="508"/>
      <c r="M97" s="393">
        <f t="shared" si="116"/>
        <v>0</v>
      </c>
      <c r="N97" s="453" t="str">
        <f t="shared" si="129"/>
        <v/>
      </c>
      <c r="O97" s="439"/>
      <c r="P97" s="439"/>
      <c r="Q97" s="439"/>
      <c r="R97" s="439"/>
      <c r="S97" s="446"/>
      <c r="T97" s="264">
        <f t="shared" ca="1" si="117"/>
        <v>0</v>
      </c>
      <c r="U97" s="264">
        <f t="shared" ca="1" si="118"/>
        <v>0</v>
      </c>
      <c r="V97" s="265">
        <f t="shared" si="119"/>
        <v>0</v>
      </c>
      <c r="W97" s="265">
        <f t="shared" ca="1" si="120"/>
        <v>0</v>
      </c>
      <c r="X97" s="265">
        <f t="shared" ca="1" si="121"/>
        <v>0</v>
      </c>
      <c r="Y97" s="268">
        <f t="shared" si="122"/>
        <v>1900</v>
      </c>
      <c r="Z97" s="266">
        <f t="shared" ca="1" si="141"/>
        <v>0</v>
      </c>
      <c r="AA97" s="266">
        <f t="shared" ca="1" si="141"/>
        <v>0</v>
      </c>
      <c r="AB97" s="266">
        <f t="shared" ca="1" si="141"/>
        <v>0</v>
      </c>
      <c r="AC97" s="266">
        <f t="shared" ca="1" si="141"/>
        <v>0</v>
      </c>
      <c r="AD97" s="266">
        <f t="shared" ca="1" si="141"/>
        <v>0</v>
      </c>
      <c r="AE97" s="266">
        <f t="shared" ca="1" si="141"/>
        <v>0</v>
      </c>
      <c r="AF97" s="266">
        <f t="shared" ca="1" si="141"/>
        <v>0</v>
      </c>
      <c r="AG97" s="266">
        <f t="shared" ca="1" si="141"/>
        <v>0</v>
      </c>
      <c r="AH97" s="266">
        <f t="shared" ca="1" si="141"/>
        <v>0</v>
      </c>
      <c r="AI97" s="266">
        <f t="shared" ca="1" si="141"/>
        <v>0</v>
      </c>
      <c r="AJ97" s="266">
        <f t="shared" ca="1" si="142"/>
        <v>0</v>
      </c>
      <c r="AK97" s="266">
        <f t="shared" ca="1" si="142"/>
        <v>0</v>
      </c>
      <c r="AL97" s="266">
        <f t="shared" ca="1" si="142"/>
        <v>0</v>
      </c>
      <c r="AM97" s="266">
        <f t="shared" ca="1" si="142"/>
        <v>0</v>
      </c>
      <c r="AN97" s="266">
        <f t="shared" ca="1" si="142"/>
        <v>0</v>
      </c>
      <c r="AO97" s="266">
        <f t="shared" ca="1" si="142"/>
        <v>0</v>
      </c>
      <c r="AP97" s="266">
        <f t="shared" ca="1" si="142"/>
        <v>0</v>
      </c>
      <c r="AQ97" s="266">
        <f t="shared" ca="1" si="142"/>
        <v>0</v>
      </c>
      <c r="AR97" s="266">
        <f t="shared" ca="1" si="142"/>
        <v>0</v>
      </c>
      <c r="AS97" s="266">
        <f t="shared" ca="1" si="142"/>
        <v>0</v>
      </c>
      <c r="AT97" s="266">
        <f t="shared" ca="1" si="143"/>
        <v>0</v>
      </c>
      <c r="AU97" s="266">
        <f t="shared" ca="1" si="143"/>
        <v>0</v>
      </c>
      <c r="AV97" s="266">
        <f t="shared" ca="1" si="143"/>
        <v>0</v>
      </c>
      <c r="AW97" s="266">
        <f t="shared" ca="1" si="143"/>
        <v>0</v>
      </c>
      <c r="AX97" s="266">
        <f t="shared" ca="1" si="143"/>
        <v>0</v>
      </c>
      <c r="AY97" s="266">
        <f t="shared" ca="1" si="143"/>
        <v>0</v>
      </c>
      <c r="AZ97" s="266">
        <f t="shared" ca="1" si="143"/>
        <v>0</v>
      </c>
      <c r="BA97" s="266">
        <f t="shared" ca="1" si="143"/>
        <v>0</v>
      </c>
      <c r="BB97" s="266">
        <f t="shared" ca="1" si="143"/>
        <v>0</v>
      </c>
      <c r="BC97" s="266">
        <f t="shared" ca="1" si="143"/>
        <v>0</v>
      </c>
      <c r="BD97" s="266">
        <f t="shared" ca="1" si="144"/>
        <v>0</v>
      </c>
      <c r="BE97" s="266">
        <f t="shared" ca="1" si="144"/>
        <v>0</v>
      </c>
      <c r="BF97" s="266">
        <f t="shared" ca="1" si="144"/>
        <v>0</v>
      </c>
      <c r="BG97" s="266">
        <f t="shared" ca="1" si="144"/>
        <v>0</v>
      </c>
      <c r="BH97" s="266">
        <f t="shared" ca="1" si="144"/>
        <v>0</v>
      </c>
      <c r="BI97" s="266">
        <f t="shared" ca="1" si="144"/>
        <v>0</v>
      </c>
      <c r="BJ97" s="266">
        <f t="shared" ca="1" si="144"/>
        <v>0</v>
      </c>
      <c r="BK97" s="266">
        <f t="shared" ca="1" si="144"/>
        <v>0</v>
      </c>
      <c r="BL97" s="266">
        <f t="shared" ca="1" si="144"/>
        <v>0</v>
      </c>
      <c r="BM97" s="266">
        <f t="shared" ca="1" si="144"/>
        <v>0</v>
      </c>
      <c r="BN97" s="266">
        <f t="shared" ca="1" si="145"/>
        <v>0</v>
      </c>
      <c r="BO97" s="266">
        <f t="shared" ca="1" si="145"/>
        <v>0</v>
      </c>
      <c r="BP97" s="266">
        <f t="shared" ca="1" si="145"/>
        <v>0</v>
      </c>
      <c r="BQ97" s="266">
        <f t="shared" ca="1" si="145"/>
        <v>0</v>
      </c>
      <c r="BR97" s="266">
        <f t="shared" ca="1" si="145"/>
        <v>0</v>
      </c>
      <c r="BS97" s="266">
        <f t="shared" ca="1" si="145"/>
        <v>0</v>
      </c>
      <c r="BT97" s="266">
        <f t="shared" ca="1" si="145"/>
        <v>0</v>
      </c>
      <c r="BU97" s="266">
        <f t="shared" ca="1" si="145"/>
        <v>0</v>
      </c>
      <c r="BV97" s="266">
        <f t="shared" ca="1" si="145"/>
        <v>0</v>
      </c>
      <c r="BW97" s="266">
        <f t="shared" ca="1" si="145"/>
        <v>0</v>
      </c>
      <c r="BX97" s="266">
        <f t="shared" ca="1" si="145"/>
        <v>0</v>
      </c>
      <c r="BY97" s="266">
        <f t="shared" ca="1" si="145"/>
        <v>0</v>
      </c>
      <c r="BZ97" s="266">
        <f t="shared" ca="1" si="145"/>
        <v>0</v>
      </c>
      <c r="CA97" s="266">
        <f t="shared" ca="1" si="145"/>
        <v>0</v>
      </c>
      <c r="CF97" s="264">
        <f t="shared" ca="1" si="123"/>
        <v>0</v>
      </c>
      <c r="CG97" s="264">
        <f t="shared" ca="1" si="124"/>
        <v>0</v>
      </c>
      <c r="CH97" s="265">
        <f t="shared" si="125"/>
        <v>0</v>
      </c>
      <c r="CI97" s="265">
        <f t="shared" ca="1" si="126"/>
        <v>0</v>
      </c>
      <c r="CJ97" s="265">
        <f t="shared" ca="1" si="127"/>
        <v>0</v>
      </c>
      <c r="CK97" s="268"/>
      <c r="CL97" s="266">
        <f t="shared" ca="1" si="146"/>
        <v>0</v>
      </c>
      <c r="CM97" s="266">
        <f t="shared" ca="1" si="146"/>
        <v>0</v>
      </c>
      <c r="CN97" s="266">
        <f t="shared" ca="1" si="146"/>
        <v>0</v>
      </c>
      <c r="CO97" s="266">
        <f t="shared" ca="1" si="146"/>
        <v>0</v>
      </c>
      <c r="CP97" s="266">
        <f t="shared" ca="1" si="146"/>
        <v>0</v>
      </c>
      <c r="CQ97" s="266">
        <f t="shared" ca="1" si="146"/>
        <v>0</v>
      </c>
      <c r="CR97" s="266">
        <f t="shared" ca="1" si="146"/>
        <v>0</v>
      </c>
      <c r="CS97" s="266">
        <f t="shared" ca="1" si="146"/>
        <v>0</v>
      </c>
      <c r="CT97" s="266">
        <f t="shared" ca="1" si="146"/>
        <v>0</v>
      </c>
      <c r="CU97" s="266">
        <f t="shared" ca="1" si="146"/>
        <v>0</v>
      </c>
      <c r="CV97" s="266">
        <f t="shared" ca="1" si="147"/>
        <v>0</v>
      </c>
      <c r="CW97" s="266">
        <f t="shared" ca="1" si="147"/>
        <v>0</v>
      </c>
      <c r="CX97" s="266">
        <f t="shared" ca="1" si="147"/>
        <v>0</v>
      </c>
      <c r="CY97" s="266">
        <f t="shared" ca="1" si="147"/>
        <v>0</v>
      </c>
      <c r="CZ97" s="266">
        <f t="shared" ca="1" si="147"/>
        <v>0</v>
      </c>
      <c r="DA97" s="266">
        <f t="shared" ca="1" si="147"/>
        <v>0</v>
      </c>
      <c r="DB97" s="266">
        <f t="shared" ca="1" si="147"/>
        <v>0</v>
      </c>
      <c r="DC97" s="266">
        <f t="shared" ca="1" si="147"/>
        <v>0</v>
      </c>
      <c r="DD97" s="266">
        <f t="shared" ca="1" si="147"/>
        <v>0</v>
      </c>
      <c r="DE97" s="266">
        <f t="shared" ca="1" si="147"/>
        <v>0</v>
      </c>
      <c r="DF97" s="266">
        <f t="shared" ca="1" si="148"/>
        <v>0</v>
      </c>
      <c r="DG97" s="266">
        <f t="shared" ca="1" si="148"/>
        <v>0</v>
      </c>
      <c r="DH97" s="266">
        <f t="shared" ca="1" si="148"/>
        <v>0</v>
      </c>
      <c r="DI97" s="266">
        <f t="shared" ca="1" si="148"/>
        <v>0</v>
      </c>
      <c r="DJ97" s="266">
        <f t="shared" ca="1" si="148"/>
        <v>0</v>
      </c>
      <c r="DK97" s="266">
        <f t="shared" ca="1" si="148"/>
        <v>0</v>
      </c>
      <c r="DL97" s="266">
        <f t="shared" ca="1" si="148"/>
        <v>0</v>
      </c>
      <c r="DM97" s="266">
        <f t="shared" ca="1" si="148"/>
        <v>0</v>
      </c>
      <c r="DN97" s="266">
        <f t="shared" ca="1" si="148"/>
        <v>0</v>
      </c>
      <c r="DO97" s="266">
        <f t="shared" ca="1" si="148"/>
        <v>0</v>
      </c>
      <c r="DP97" s="266">
        <f t="shared" ca="1" si="149"/>
        <v>0</v>
      </c>
      <c r="DQ97" s="266">
        <f t="shared" ca="1" si="149"/>
        <v>0</v>
      </c>
      <c r="DR97" s="266">
        <f t="shared" ca="1" si="149"/>
        <v>0</v>
      </c>
      <c r="DS97" s="266">
        <f t="shared" ca="1" si="149"/>
        <v>0</v>
      </c>
      <c r="DT97" s="266">
        <f t="shared" ca="1" si="149"/>
        <v>0</v>
      </c>
      <c r="DU97" s="266">
        <f t="shared" ca="1" si="149"/>
        <v>0</v>
      </c>
      <c r="DV97" s="266">
        <f t="shared" ca="1" si="149"/>
        <v>0</v>
      </c>
      <c r="DW97" s="266">
        <f t="shared" ca="1" si="149"/>
        <v>0</v>
      </c>
      <c r="DX97" s="266">
        <f t="shared" ca="1" si="149"/>
        <v>0</v>
      </c>
      <c r="DY97" s="266">
        <f t="shared" ca="1" si="149"/>
        <v>0</v>
      </c>
      <c r="DZ97" s="266">
        <f t="shared" ca="1" si="150"/>
        <v>0</v>
      </c>
      <c r="EA97" s="266">
        <f t="shared" ca="1" si="150"/>
        <v>0</v>
      </c>
      <c r="EB97" s="266">
        <f t="shared" ca="1" si="150"/>
        <v>0</v>
      </c>
      <c r="EC97" s="266">
        <f t="shared" ca="1" si="150"/>
        <v>0</v>
      </c>
      <c r="ED97" s="266">
        <f t="shared" ca="1" si="150"/>
        <v>0</v>
      </c>
      <c r="EE97" s="266">
        <f t="shared" ca="1" si="150"/>
        <v>0</v>
      </c>
      <c r="EF97" s="266">
        <f t="shared" ca="1" si="150"/>
        <v>0</v>
      </c>
      <c r="EG97" s="266">
        <f t="shared" ca="1" si="150"/>
        <v>0</v>
      </c>
      <c r="EH97" s="266">
        <f t="shared" ca="1" si="150"/>
        <v>0</v>
      </c>
      <c r="EI97" s="266">
        <f t="shared" ca="1" si="150"/>
        <v>0</v>
      </c>
      <c r="EJ97" s="266">
        <f t="shared" ca="1" si="150"/>
        <v>0</v>
      </c>
      <c r="EK97" s="266">
        <f t="shared" ca="1" si="150"/>
        <v>0</v>
      </c>
      <c r="EL97" s="266">
        <f t="shared" ca="1" si="150"/>
        <v>0</v>
      </c>
      <c r="EM97" s="266">
        <f t="shared" ca="1" si="150"/>
        <v>0</v>
      </c>
      <c r="EO97" s="484">
        <f t="shared" si="130"/>
        <v>1</v>
      </c>
      <c r="EP97" s="64">
        <f t="shared" si="128"/>
        <v>1</v>
      </c>
    </row>
    <row r="98" spans="1:146">
      <c r="A98" s="65">
        <v>91</v>
      </c>
      <c r="B98" s="354"/>
      <c r="C98" s="336"/>
      <c r="D98" s="337"/>
      <c r="E98" s="337"/>
      <c r="F98" s="338"/>
      <c r="G98" s="339" t="s">
        <v>320</v>
      </c>
      <c r="H98" s="336"/>
      <c r="I98" s="346"/>
      <c r="J98" s="346"/>
      <c r="K98" s="345"/>
      <c r="L98" s="508"/>
      <c r="M98" s="393">
        <f t="shared" si="116"/>
        <v>0</v>
      </c>
      <c r="N98" s="453" t="str">
        <f t="shared" si="129"/>
        <v/>
      </c>
      <c r="O98" s="439"/>
      <c r="P98" s="439"/>
      <c r="Q98" s="439"/>
      <c r="R98" s="439"/>
      <c r="S98" s="446"/>
      <c r="T98" s="264">
        <f t="shared" ca="1" si="117"/>
        <v>0</v>
      </c>
      <c r="U98" s="264">
        <f t="shared" ca="1" si="118"/>
        <v>0</v>
      </c>
      <c r="V98" s="265">
        <f t="shared" si="119"/>
        <v>0</v>
      </c>
      <c r="W98" s="265">
        <f t="shared" ca="1" si="120"/>
        <v>0</v>
      </c>
      <c r="X98" s="265">
        <f t="shared" ca="1" si="121"/>
        <v>0</v>
      </c>
      <c r="Y98" s="268">
        <f t="shared" si="122"/>
        <v>1900</v>
      </c>
      <c r="Z98" s="266">
        <f t="shared" ref="Z98:AI107" ca="1" si="151">IF(OR(Z$6&lt;YEAR($T98),Z$6&gt;YEAR($U98)),0,IF(AND(Z$6&gt;YEAR($T98),Z$6&lt;YEAR($U98)),$V98,IF(Z$6=YEAR($T98),$W98,IF(Z$6=YEAR($U98),IF($X98=0,$V98,$X98)))))</f>
        <v>0</v>
      </c>
      <c r="AA98" s="266">
        <f t="shared" ca="1" si="151"/>
        <v>0</v>
      </c>
      <c r="AB98" s="266">
        <f t="shared" ca="1" si="151"/>
        <v>0</v>
      </c>
      <c r="AC98" s="266">
        <f t="shared" ca="1" si="151"/>
        <v>0</v>
      </c>
      <c r="AD98" s="266">
        <f t="shared" ca="1" si="151"/>
        <v>0</v>
      </c>
      <c r="AE98" s="266">
        <f t="shared" ca="1" si="151"/>
        <v>0</v>
      </c>
      <c r="AF98" s="266">
        <f t="shared" ca="1" si="151"/>
        <v>0</v>
      </c>
      <c r="AG98" s="266">
        <f t="shared" ca="1" si="151"/>
        <v>0</v>
      </c>
      <c r="AH98" s="266">
        <f t="shared" ca="1" si="151"/>
        <v>0</v>
      </c>
      <c r="AI98" s="266">
        <f t="shared" ca="1" si="151"/>
        <v>0</v>
      </c>
      <c r="AJ98" s="266">
        <f t="shared" ref="AJ98:AS107" ca="1" si="152">IF(OR(AJ$6&lt;YEAR($T98),AJ$6&gt;YEAR($U98)),0,IF(AND(AJ$6&gt;YEAR($T98),AJ$6&lt;YEAR($U98)),$V98,IF(AJ$6=YEAR($T98),$W98,IF(AJ$6=YEAR($U98),IF($X98=0,$V98,$X98)))))</f>
        <v>0</v>
      </c>
      <c r="AK98" s="266">
        <f t="shared" ca="1" si="152"/>
        <v>0</v>
      </c>
      <c r="AL98" s="266">
        <f t="shared" ca="1" si="152"/>
        <v>0</v>
      </c>
      <c r="AM98" s="266">
        <f t="shared" ca="1" si="152"/>
        <v>0</v>
      </c>
      <c r="AN98" s="266">
        <f t="shared" ca="1" si="152"/>
        <v>0</v>
      </c>
      <c r="AO98" s="266">
        <f t="shared" ca="1" si="152"/>
        <v>0</v>
      </c>
      <c r="AP98" s="266">
        <f t="shared" ca="1" si="152"/>
        <v>0</v>
      </c>
      <c r="AQ98" s="266">
        <f t="shared" ca="1" si="152"/>
        <v>0</v>
      </c>
      <c r="AR98" s="266">
        <f t="shared" ca="1" si="152"/>
        <v>0</v>
      </c>
      <c r="AS98" s="266">
        <f t="shared" ca="1" si="152"/>
        <v>0</v>
      </c>
      <c r="AT98" s="266">
        <f t="shared" ref="AT98:BC107" ca="1" si="153">IF(OR(AT$6&lt;YEAR($T98),AT$6&gt;YEAR($U98)),0,IF(AND(AT$6&gt;YEAR($T98),AT$6&lt;YEAR($U98)),$V98,IF(AT$6=YEAR($T98),$W98,IF(AT$6=YEAR($U98),IF($X98=0,$V98,$X98)))))</f>
        <v>0</v>
      </c>
      <c r="AU98" s="266">
        <f t="shared" ca="1" si="153"/>
        <v>0</v>
      </c>
      <c r="AV98" s="266">
        <f t="shared" ca="1" si="153"/>
        <v>0</v>
      </c>
      <c r="AW98" s="266">
        <f t="shared" ca="1" si="153"/>
        <v>0</v>
      </c>
      <c r="AX98" s="266">
        <f t="shared" ca="1" si="153"/>
        <v>0</v>
      </c>
      <c r="AY98" s="266">
        <f t="shared" ca="1" si="153"/>
        <v>0</v>
      </c>
      <c r="AZ98" s="266">
        <f t="shared" ca="1" si="153"/>
        <v>0</v>
      </c>
      <c r="BA98" s="266">
        <f t="shared" ca="1" si="153"/>
        <v>0</v>
      </c>
      <c r="BB98" s="266">
        <f t="shared" ca="1" si="153"/>
        <v>0</v>
      </c>
      <c r="BC98" s="266">
        <f t="shared" ca="1" si="153"/>
        <v>0</v>
      </c>
      <c r="BD98" s="266">
        <f t="shared" ref="BD98:BM107" ca="1" si="154">IF(OR(BD$6&lt;YEAR($T98),BD$6&gt;YEAR($U98)),0,IF(AND(BD$6&gt;YEAR($T98),BD$6&lt;YEAR($U98)),$V98,IF(BD$6=YEAR($T98),$W98,IF(BD$6=YEAR($U98),IF($X98=0,$V98,$X98)))))</f>
        <v>0</v>
      </c>
      <c r="BE98" s="266">
        <f t="shared" ca="1" si="154"/>
        <v>0</v>
      </c>
      <c r="BF98" s="266">
        <f t="shared" ca="1" si="154"/>
        <v>0</v>
      </c>
      <c r="BG98" s="266">
        <f t="shared" ca="1" si="154"/>
        <v>0</v>
      </c>
      <c r="BH98" s="266">
        <f t="shared" ca="1" si="154"/>
        <v>0</v>
      </c>
      <c r="BI98" s="266">
        <f t="shared" ca="1" si="154"/>
        <v>0</v>
      </c>
      <c r="BJ98" s="266">
        <f t="shared" ca="1" si="154"/>
        <v>0</v>
      </c>
      <c r="BK98" s="266">
        <f t="shared" ca="1" si="154"/>
        <v>0</v>
      </c>
      <c r="BL98" s="266">
        <f t="shared" ca="1" si="154"/>
        <v>0</v>
      </c>
      <c r="BM98" s="266">
        <f t="shared" ca="1" si="154"/>
        <v>0</v>
      </c>
      <c r="BN98" s="266">
        <f t="shared" ref="BN98:CA107" ca="1" si="155">IF(OR(BN$6&lt;YEAR($T98),BN$6&gt;YEAR($U98)),0,IF(AND(BN$6&gt;YEAR($T98),BN$6&lt;YEAR($U98)),$V98,IF(BN$6=YEAR($T98),$W98,IF(BN$6=YEAR($U98),IF($X98=0,$V98,$X98)))))</f>
        <v>0</v>
      </c>
      <c r="BO98" s="266">
        <f t="shared" ca="1" si="155"/>
        <v>0</v>
      </c>
      <c r="BP98" s="266">
        <f t="shared" ca="1" si="155"/>
        <v>0</v>
      </c>
      <c r="BQ98" s="266">
        <f t="shared" ca="1" si="155"/>
        <v>0</v>
      </c>
      <c r="BR98" s="266">
        <f t="shared" ca="1" si="155"/>
        <v>0</v>
      </c>
      <c r="BS98" s="266">
        <f t="shared" ca="1" si="155"/>
        <v>0</v>
      </c>
      <c r="BT98" s="266">
        <f t="shared" ca="1" si="155"/>
        <v>0</v>
      </c>
      <c r="BU98" s="266">
        <f t="shared" ca="1" si="155"/>
        <v>0</v>
      </c>
      <c r="BV98" s="266">
        <f t="shared" ca="1" si="155"/>
        <v>0</v>
      </c>
      <c r="BW98" s="266">
        <f t="shared" ca="1" si="155"/>
        <v>0</v>
      </c>
      <c r="BX98" s="266">
        <f t="shared" ca="1" si="155"/>
        <v>0</v>
      </c>
      <c r="BY98" s="266">
        <f t="shared" ca="1" si="155"/>
        <v>0</v>
      </c>
      <c r="BZ98" s="266">
        <f t="shared" ca="1" si="155"/>
        <v>0</v>
      </c>
      <c r="CA98" s="266">
        <f t="shared" ca="1" si="155"/>
        <v>0</v>
      </c>
      <c r="CF98" s="264">
        <f t="shared" ca="1" si="123"/>
        <v>0</v>
      </c>
      <c r="CG98" s="264">
        <f t="shared" ca="1" si="124"/>
        <v>0</v>
      </c>
      <c r="CH98" s="265">
        <f t="shared" si="125"/>
        <v>0</v>
      </c>
      <c r="CI98" s="265">
        <f t="shared" ca="1" si="126"/>
        <v>0</v>
      </c>
      <c r="CJ98" s="265">
        <f t="shared" ca="1" si="127"/>
        <v>0</v>
      </c>
      <c r="CK98" s="268"/>
      <c r="CL98" s="266">
        <f t="shared" ref="CL98:CU107" ca="1" si="156">IF(OR(CL$6&lt;YEAR($T98),CL$6&gt;YEAR($U98)),0,IF(AND(CL$6&gt;YEAR($T98),CL$6&lt;YEAR($U98)),$CH98,IF(CL$6=YEAR($T98),$CI98,IF(CL$6=YEAR($U98),IF($CJ98=0,$CH98,$CJ98)))))</f>
        <v>0</v>
      </c>
      <c r="CM98" s="266">
        <f t="shared" ca="1" si="156"/>
        <v>0</v>
      </c>
      <c r="CN98" s="266">
        <f t="shared" ca="1" si="156"/>
        <v>0</v>
      </c>
      <c r="CO98" s="266">
        <f t="shared" ca="1" si="156"/>
        <v>0</v>
      </c>
      <c r="CP98" s="266">
        <f t="shared" ca="1" si="156"/>
        <v>0</v>
      </c>
      <c r="CQ98" s="266">
        <f t="shared" ca="1" si="156"/>
        <v>0</v>
      </c>
      <c r="CR98" s="266">
        <f t="shared" ca="1" si="156"/>
        <v>0</v>
      </c>
      <c r="CS98" s="266">
        <f t="shared" ca="1" si="156"/>
        <v>0</v>
      </c>
      <c r="CT98" s="266">
        <f t="shared" ca="1" si="156"/>
        <v>0</v>
      </c>
      <c r="CU98" s="266">
        <f t="shared" ca="1" si="156"/>
        <v>0</v>
      </c>
      <c r="CV98" s="266">
        <f t="shared" ref="CV98:DE107" ca="1" si="157">IF(OR(CV$6&lt;YEAR($T98),CV$6&gt;YEAR($U98)),0,IF(AND(CV$6&gt;YEAR($T98),CV$6&lt;YEAR($U98)),$CH98,IF(CV$6=YEAR($T98),$CI98,IF(CV$6=YEAR($U98),IF($CJ98=0,$CH98,$CJ98)))))</f>
        <v>0</v>
      </c>
      <c r="CW98" s="266">
        <f t="shared" ca="1" si="157"/>
        <v>0</v>
      </c>
      <c r="CX98" s="266">
        <f t="shared" ca="1" si="157"/>
        <v>0</v>
      </c>
      <c r="CY98" s="266">
        <f t="shared" ca="1" si="157"/>
        <v>0</v>
      </c>
      <c r="CZ98" s="266">
        <f t="shared" ca="1" si="157"/>
        <v>0</v>
      </c>
      <c r="DA98" s="266">
        <f t="shared" ca="1" si="157"/>
        <v>0</v>
      </c>
      <c r="DB98" s="266">
        <f t="shared" ca="1" si="157"/>
        <v>0</v>
      </c>
      <c r="DC98" s="266">
        <f t="shared" ca="1" si="157"/>
        <v>0</v>
      </c>
      <c r="DD98" s="266">
        <f t="shared" ca="1" si="157"/>
        <v>0</v>
      </c>
      <c r="DE98" s="266">
        <f t="shared" ca="1" si="157"/>
        <v>0</v>
      </c>
      <c r="DF98" s="266">
        <f t="shared" ref="DF98:DO107" ca="1" si="158">IF(OR(DF$6&lt;YEAR($T98),DF$6&gt;YEAR($U98)),0,IF(AND(DF$6&gt;YEAR($T98),DF$6&lt;YEAR($U98)),$CH98,IF(DF$6=YEAR($T98),$CI98,IF(DF$6=YEAR($U98),IF($CJ98=0,$CH98,$CJ98)))))</f>
        <v>0</v>
      </c>
      <c r="DG98" s="266">
        <f t="shared" ca="1" si="158"/>
        <v>0</v>
      </c>
      <c r="DH98" s="266">
        <f t="shared" ca="1" si="158"/>
        <v>0</v>
      </c>
      <c r="DI98" s="266">
        <f t="shared" ca="1" si="158"/>
        <v>0</v>
      </c>
      <c r="DJ98" s="266">
        <f t="shared" ca="1" si="158"/>
        <v>0</v>
      </c>
      <c r="DK98" s="266">
        <f t="shared" ca="1" si="158"/>
        <v>0</v>
      </c>
      <c r="DL98" s="266">
        <f t="shared" ca="1" si="158"/>
        <v>0</v>
      </c>
      <c r="DM98" s="266">
        <f t="shared" ca="1" si="158"/>
        <v>0</v>
      </c>
      <c r="DN98" s="266">
        <f t="shared" ca="1" si="158"/>
        <v>0</v>
      </c>
      <c r="DO98" s="266">
        <f t="shared" ca="1" si="158"/>
        <v>0</v>
      </c>
      <c r="DP98" s="266">
        <f t="shared" ref="DP98:DY107" ca="1" si="159">IF(OR(DP$6&lt;YEAR($T98),DP$6&gt;YEAR($U98)),0,IF(AND(DP$6&gt;YEAR($T98),DP$6&lt;YEAR($U98)),$CH98,IF(DP$6=YEAR($T98),$CI98,IF(DP$6=YEAR($U98),IF($CJ98=0,$CH98,$CJ98)))))</f>
        <v>0</v>
      </c>
      <c r="DQ98" s="266">
        <f t="shared" ca="1" si="159"/>
        <v>0</v>
      </c>
      <c r="DR98" s="266">
        <f t="shared" ca="1" si="159"/>
        <v>0</v>
      </c>
      <c r="DS98" s="266">
        <f t="shared" ca="1" si="159"/>
        <v>0</v>
      </c>
      <c r="DT98" s="266">
        <f t="shared" ca="1" si="159"/>
        <v>0</v>
      </c>
      <c r="DU98" s="266">
        <f t="shared" ca="1" si="159"/>
        <v>0</v>
      </c>
      <c r="DV98" s="266">
        <f t="shared" ca="1" si="159"/>
        <v>0</v>
      </c>
      <c r="DW98" s="266">
        <f t="shared" ca="1" si="159"/>
        <v>0</v>
      </c>
      <c r="DX98" s="266">
        <f t="shared" ca="1" si="159"/>
        <v>0</v>
      </c>
      <c r="DY98" s="266">
        <f t="shared" ca="1" si="159"/>
        <v>0</v>
      </c>
      <c r="DZ98" s="266">
        <f t="shared" ref="DZ98:EM107" ca="1" si="160">IF(OR(DZ$6&lt;YEAR($T98),DZ$6&gt;YEAR($U98)),0,IF(AND(DZ$6&gt;YEAR($T98),DZ$6&lt;YEAR($U98)),$CH98,IF(DZ$6=YEAR($T98),$CI98,IF(DZ$6=YEAR($U98),IF($CJ98=0,$CH98,$CJ98)))))</f>
        <v>0</v>
      </c>
      <c r="EA98" s="266">
        <f t="shared" ca="1" si="160"/>
        <v>0</v>
      </c>
      <c r="EB98" s="266">
        <f t="shared" ca="1" si="160"/>
        <v>0</v>
      </c>
      <c r="EC98" s="266">
        <f t="shared" ca="1" si="160"/>
        <v>0</v>
      </c>
      <c r="ED98" s="266">
        <f t="shared" ca="1" si="160"/>
        <v>0</v>
      </c>
      <c r="EE98" s="266">
        <f t="shared" ca="1" si="160"/>
        <v>0</v>
      </c>
      <c r="EF98" s="266">
        <f t="shared" ca="1" si="160"/>
        <v>0</v>
      </c>
      <c r="EG98" s="266">
        <f t="shared" ca="1" si="160"/>
        <v>0</v>
      </c>
      <c r="EH98" s="266">
        <f t="shared" ca="1" si="160"/>
        <v>0</v>
      </c>
      <c r="EI98" s="266">
        <f t="shared" ca="1" si="160"/>
        <v>0</v>
      </c>
      <c r="EJ98" s="266">
        <f t="shared" ca="1" si="160"/>
        <v>0</v>
      </c>
      <c r="EK98" s="266">
        <f t="shared" ca="1" si="160"/>
        <v>0</v>
      </c>
      <c r="EL98" s="266">
        <f t="shared" ca="1" si="160"/>
        <v>0</v>
      </c>
      <c r="EM98" s="266">
        <f t="shared" ca="1" si="160"/>
        <v>0</v>
      </c>
      <c r="EO98" s="484">
        <f t="shared" si="130"/>
        <v>1</v>
      </c>
      <c r="EP98" s="64">
        <f t="shared" si="128"/>
        <v>1</v>
      </c>
    </row>
    <row r="99" spans="1:146">
      <c r="A99" s="65">
        <v>92</v>
      </c>
      <c r="B99" s="354"/>
      <c r="C99" s="336"/>
      <c r="D99" s="337"/>
      <c r="E99" s="337"/>
      <c r="F99" s="338"/>
      <c r="G99" s="339" t="s">
        <v>320</v>
      </c>
      <c r="H99" s="336"/>
      <c r="I99" s="346"/>
      <c r="J99" s="346"/>
      <c r="K99" s="345"/>
      <c r="L99" s="508"/>
      <c r="M99" s="393">
        <f t="shared" si="116"/>
        <v>0</v>
      </c>
      <c r="N99" s="453" t="str">
        <f t="shared" si="129"/>
        <v/>
      </c>
      <c r="O99" s="439"/>
      <c r="P99" s="439"/>
      <c r="Q99" s="439"/>
      <c r="R99" s="439"/>
      <c r="S99" s="446"/>
      <c r="T99" s="264">
        <f t="shared" ca="1" si="117"/>
        <v>0</v>
      </c>
      <c r="U99" s="264">
        <f t="shared" ca="1" si="118"/>
        <v>0</v>
      </c>
      <c r="V99" s="265">
        <f t="shared" si="119"/>
        <v>0</v>
      </c>
      <c r="W99" s="265">
        <f t="shared" ca="1" si="120"/>
        <v>0</v>
      </c>
      <c r="X99" s="265">
        <f t="shared" ca="1" si="121"/>
        <v>0</v>
      </c>
      <c r="Y99" s="268">
        <f t="shared" si="122"/>
        <v>1900</v>
      </c>
      <c r="Z99" s="266">
        <f t="shared" ca="1" si="151"/>
        <v>0</v>
      </c>
      <c r="AA99" s="266">
        <f t="shared" ca="1" si="151"/>
        <v>0</v>
      </c>
      <c r="AB99" s="266">
        <f t="shared" ca="1" si="151"/>
        <v>0</v>
      </c>
      <c r="AC99" s="266">
        <f t="shared" ca="1" si="151"/>
        <v>0</v>
      </c>
      <c r="AD99" s="266">
        <f t="shared" ca="1" si="151"/>
        <v>0</v>
      </c>
      <c r="AE99" s="266">
        <f t="shared" ca="1" si="151"/>
        <v>0</v>
      </c>
      <c r="AF99" s="266">
        <f t="shared" ca="1" si="151"/>
        <v>0</v>
      </c>
      <c r="AG99" s="266">
        <f t="shared" ca="1" si="151"/>
        <v>0</v>
      </c>
      <c r="AH99" s="266">
        <f t="shared" ca="1" si="151"/>
        <v>0</v>
      </c>
      <c r="AI99" s="266">
        <f t="shared" ca="1" si="151"/>
        <v>0</v>
      </c>
      <c r="AJ99" s="266">
        <f t="shared" ca="1" si="152"/>
        <v>0</v>
      </c>
      <c r="AK99" s="266">
        <f t="shared" ca="1" si="152"/>
        <v>0</v>
      </c>
      <c r="AL99" s="266">
        <f t="shared" ca="1" si="152"/>
        <v>0</v>
      </c>
      <c r="AM99" s="266">
        <f t="shared" ca="1" si="152"/>
        <v>0</v>
      </c>
      <c r="AN99" s="266">
        <f t="shared" ca="1" si="152"/>
        <v>0</v>
      </c>
      <c r="AO99" s="266">
        <f t="shared" ca="1" si="152"/>
        <v>0</v>
      </c>
      <c r="AP99" s="266">
        <f t="shared" ca="1" si="152"/>
        <v>0</v>
      </c>
      <c r="AQ99" s="266">
        <f t="shared" ca="1" si="152"/>
        <v>0</v>
      </c>
      <c r="AR99" s="266">
        <f t="shared" ca="1" si="152"/>
        <v>0</v>
      </c>
      <c r="AS99" s="266">
        <f t="shared" ca="1" si="152"/>
        <v>0</v>
      </c>
      <c r="AT99" s="266">
        <f t="shared" ca="1" si="153"/>
        <v>0</v>
      </c>
      <c r="AU99" s="266">
        <f t="shared" ca="1" si="153"/>
        <v>0</v>
      </c>
      <c r="AV99" s="266">
        <f t="shared" ca="1" si="153"/>
        <v>0</v>
      </c>
      <c r="AW99" s="266">
        <f t="shared" ca="1" si="153"/>
        <v>0</v>
      </c>
      <c r="AX99" s="266">
        <f t="shared" ca="1" si="153"/>
        <v>0</v>
      </c>
      <c r="AY99" s="266">
        <f t="shared" ca="1" si="153"/>
        <v>0</v>
      </c>
      <c r="AZ99" s="266">
        <f t="shared" ca="1" si="153"/>
        <v>0</v>
      </c>
      <c r="BA99" s="266">
        <f t="shared" ca="1" si="153"/>
        <v>0</v>
      </c>
      <c r="BB99" s="266">
        <f t="shared" ca="1" si="153"/>
        <v>0</v>
      </c>
      <c r="BC99" s="266">
        <f t="shared" ca="1" si="153"/>
        <v>0</v>
      </c>
      <c r="BD99" s="266">
        <f t="shared" ca="1" si="154"/>
        <v>0</v>
      </c>
      <c r="BE99" s="266">
        <f t="shared" ca="1" si="154"/>
        <v>0</v>
      </c>
      <c r="BF99" s="266">
        <f t="shared" ca="1" si="154"/>
        <v>0</v>
      </c>
      <c r="BG99" s="266">
        <f t="shared" ca="1" si="154"/>
        <v>0</v>
      </c>
      <c r="BH99" s="266">
        <f t="shared" ca="1" si="154"/>
        <v>0</v>
      </c>
      <c r="BI99" s="266">
        <f t="shared" ca="1" si="154"/>
        <v>0</v>
      </c>
      <c r="BJ99" s="266">
        <f t="shared" ca="1" si="154"/>
        <v>0</v>
      </c>
      <c r="BK99" s="266">
        <f t="shared" ca="1" si="154"/>
        <v>0</v>
      </c>
      <c r="BL99" s="266">
        <f t="shared" ca="1" si="154"/>
        <v>0</v>
      </c>
      <c r="BM99" s="266">
        <f t="shared" ca="1" si="154"/>
        <v>0</v>
      </c>
      <c r="BN99" s="266">
        <f t="shared" ca="1" si="155"/>
        <v>0</v>
      </c>
      <c r="BO99" s="266">
        <f t="shared" ca="1" si="155"/>
        <v>0</v>
      </c>
      <c r="BP99" s="266">
        <f t="shared" ca="1" si="155"/>
        <v>0</v>
      </c>
      <c r="BQ99" s="266">
        <f t="shared" ca="1" si="155"/>
        <v>0</v>
      </c>
      <c r="BR99" s="266">
        <f t="shared" ca="1" si="155"/>
        <v>0</v>
      </c>
      <c r="BS99" s="266">
        <f t="shared" ca="1" si="155"/>
        <v>0</v>
      </c>
      <c r="BT99" s="266">
        <f t="shared" ca="1" si="155"/>
        <v>0</v>
      </c>
      <c r="BU99" s="266">
        <f t="shared" ca="1" si="155"/>
        <v>0</v>
      </c>
      <c r="BV99" s="266">
        <f t="shared" ca="1" si="155"/>
        <v>0</v>
      </c>
      <c r="BW99" s="266">
        <f t="shared" ca="1" si="155"/>
        <v>0</v>
      </c>
      <c r="BX99" s="266">
        <f t="shared" ca="1" si="155"/>
        <v>0</v>
      </c>
      <c r="BY99" s="266">
        <f t="shared" ca="1" si="155"/>
        <v>0</v>
      </c>
      <c r="BZ99" s="266">
        <f t="shared" ca="1" si="155"/>
        <v>0</v>
      </c>
      <c r="CA99" s="266">
        <f t="shared" ca="1" si="155"/>
        <v>0</v>
      </c>
      <c r="CF99" s="264">
        <f t="shared" ca="1" si="123"/>
        <v>0</v>
      </c>
      <c r="CG99" s="264">
        <f t="shared" ca="1" si="124"/>
        <v>0</v>
      </c>
      <c r="CH99" s="265">
        <f t="shared" si="125"/>
        <v>0</v>
      </c>
      <c r="CI99" s="265">
        <f t="shared" ca="1" si="126"/>
        <v>0</v>
      </c>
      <c r="CJ99" s="265">
        <f t="shared" ca="1" si="127"/>
        <v>0</v>
      </c>
      <c r="CK99" s="268"/>
      <c r="CL99" s="266">
        <f t="shared" ca="1" si="156"/>
        <v>0</v>
      </c>
      <c r="CM99" s="266">
        <f t="shared" ca="1" si="156"/>
        <v>0</v>
      </c>
      <c r="CN99" s="266">
        <f t="shared" ca="1" si="156"/>
        <v>0</v>
      </c>
      <c r="CO99" s="266">
        <f t="shared" ca="1" si="156"/>
        <v>0</v>
      </c>
      <c r="CP99" s="266">
        <f t="shared" ca="1" si="156"/>
        <v>0</v>
      </c>
      <c r="CQ99" s="266">
        <f t="shared" ca="1" si="156"/>
        <v>0</v>
      </c>
      <c r="CR99" s="266">
        <f t="shared" ca="1" si="156"/>
        <v>0</v>
      </c>
      <c r="CS99" s="266">
        <f t="shared" ca="1" si="156"/>
        <v>0</v>
      </c>
      <c r="CT99" s="266">
        <f t="shared" ca="1" si="156"/>
        <v>0</v>
      </c>
      <c r="CU99" s="266">
        <f t="shared" ca="1" si="156"/>
        <v>0</v>
      </c>
      <c r="CV99" s="266">
        <f t="shared" ca="1" si="157"/>
        <v>0</v>
      </c>
      <c r="CW99" s="266">
        <f t="shared" ca="1" si="157"/>
        <v>0</v>
      </c>
      <c r="CX99" s="266">
        <f t="shared" ca="1" si="157"/>
        <v>0</v>
      </c>
      <c r="CY99" s="266">
        <f t="shared" ca="1" si="157"/>
        <v>0</v>
      </c>
      <c r="CZ99" s="266">
        <f t="shared" ca="1" si="157"/>
        <v>0</v>
      </c>
      <c r="DA99" s="266">
        <f t="shared" ca="1" si="157"/>
        <v>0</v>
      </c>
      <c r="DB99" s="266">
        <f t="shared" ca="1" si="157"/>
        <v>0</v>
      </c>
      <c r="DC99" s="266">
        <f t="shared" ca="1" si="157"/>
        <v>0</v>
      </c>
      <c r="DD99" s="266">
        <f t="shared" ca="1" si="157"/>
        <v>0</v>
      </c>
      <c r="DE99" s="266">
        <f t="shared" ca="1" si="157"/>
        <v>0</v>
      </c>
      <c r="DF99" s="266">
        <f t="shared" ca="1" si="158"/>
        <v>0</v>
      </c>
      <c r="DG99" s="266">
        <f t="shared" ca="1" si="158"/>
        <v>0</v>
      </c>
      <c r="DH99" s="266">
        <f t="shared" ca="1" si="158"/>
        <v>0</v>
      </c>
      <c r="DI99" s="266">
        <f t="shared" ca="1" si="158"/>
        <v>0</v>
      </c>
      <c r="DJ99" s="266">
        <f t="shared" ca="1" si="158"/>
        <v>0</v>
      </c>
      <c r="DK99" s="266">
        <f t="shared" ca="1" si="158"/>
        <v>0</v>
      </c>
      <c r="DL99" s="266">
        <f t="shared" ca="1" si="158"/>
        <v>0</v>
      </c>
      <c r="DM99" s="266">
        <f t="shared" ca="1" si="158"/>
        <v>0</v>
      </c>
      <c r="DN99" s="266">
        <f t="shared" ca="1" si="158"/>
        <v>0</v>
      </c>
      <c r="DO99" s="266">
        <f t="shared" ca="1" si="158"/>
        <v>0</v>
      </c>
      <c r="DP99" s="266">
        <f t="shared" ca="1" si="159"/>
        <v>0</v>
      </c>
      <c r="DQ99" s="266">
        <f t="shared" ca="1" si="159"/>
        <v>0</v>
      </c>
      <c r="DR99" s="266">
        <f t="shared" ca="1" si="159"/>
        <v>0</v>
      </c>
      <c r="DS99" s="266">
        <f t="shared" ca="1" si="159"/>
        <v>0</v>
      </c>
      <c r="DT99" s="266">
        <f t="shared" ca="1" si="159"/>
        <v>0</v>
      </c>
      <c r="DU99" s="266">
        <f t="shared" ca="1" si="159"/>
        <v>0</v>
      </c>
      <c r="DV99" s="266">
        <f t="shared" ca="1" si="159"/>
        <v>0</v>
      </c>
      <c r="DW99" s="266">
        <f t="shared" ca="1" si="159"/>
        <v>0</v>
      </c>
      <c r="DX99" s="266">
        <f t="shared" ca="1" si="159"/>
        <v>0</v>
      </c>
      <c r="DY99" s="266">
        <f t="shared" ca="1" si="159"/>
        <v>0</v>
      </c>
      <c r="DZ99" s="266">
        <f t="shared" ca="1" si="160"/>
        <v>0</v>
      </c>
      <c r="EA99" s="266">
        <f t="shared" ca="1" si="160"/>
        <v>0</v>
      </c>
      <c r="EB99" s="266">
        <f t="shared" ca="1" si="160"/>
        <v>0</v>
      </c>
      <c r="EC99" s="266">
        <f t="shared" ca="1" si="160"/>
        <v>0</v>
      </c>
      <c r="ED99" s="266">
        <f t="shared" ca="1" si="160"/>
        <v>0</v>
      </c>
      <c r="EE99" s="266">
        <f t="shared" ca="1" si="160"/>
        <v>0</v>
      </c>
      <c r="EF99" s="266">
        <f t="shared" ca="1" si="160"/>
        <v>0</v>
      </c>
      <c r="EG99" s="266">
        <f t="shared" ca="1" si="160"/>
        <v>0</v>
      </c>
      <c r="EH99" s="266">
        <f t="shared" ca="1" si="160"/>
        <v>0</v>
      </c>
      <c r="EI99" s="266">
        <f t="shared" ca="1" si="160"/>
        <v>0</v>
      </c>
      <c r="EJ99" s="266">
        <f t="shared" ca="1" si="160"/>
        <v>0</v>
      </c>
      <c r="EK99" s="266">
        <f t="shared" ca="1" si="160"/>
        <v>0</v>
      </c>
      <c r="EL99" s="266">
        <f t="shared" ca="1" si="160"/>
        <v>0</v>
      </c>
      <c r="EM99" s="266">
        <f t="shared" ca="1" si="160"/>
        <v>0</v>
      </c>
      <c r="EO99" s="484">
        <f t="shared" si="130"/>
        <v>1</v>
      </c>
      <c r="EP99" s="64">
        <f t="shared" si="128"/>
        <v>1</v>
      </c>
    </row>
    <row r="100" spans="1:146">
      <c r="A100" s="65">
        <v>93</v>
      </c>
      <c r="B100" s="354"/>
      <c r="C100" s="336"/>
      <c r="D100" s="337"/>
      <c r="E100" s="337"/>
      <c r="F100" s="338"/>
      <c r="G100" s="339" t="s">
        <v>320</v>
      </c>
      <c r="H100" s="336"/>
      <c r="I100" s="346"/>
      <c r="J100" s="346"/>
      <c r="K100" s="345"/>
      <c r="L100" s="508"/>
      <c r="M100" s="393">
        <f t="shared" si="116"/>
        <v>0</v>
      </c>
      <c r="N100" s="453" t="str">
        <f t="shared" si="129"/>
        <v/>
      </c>
      <c r="O100" s="439"/>
      <c r="P100" s="439"/>
      <c r="Q100" s="439"/>
      <c r="R100" s="439"/>
      <c r="S100" s="446"/>
      <c r="T100" s="264">
        <f t="shared" ca="1" si="117"/>
        <v>0</v>
      </c>
      <c r="U100" s="264">
        <f t="shared" ca="1" si="118"/>
        <v>0</v>
      </c>
      <c r="V100" s="265">
        <f t="shared" si="119"/>
        <v>0</v>
      </c>
      <c r="W100" s="265">
        <f t="shared" ca="1" si="120"/>
        <v>0</v>
      </c>
      <c r="X100" s="265">
        <f t="shared" ca="1" si="121"/>
        <v>0</v>
      </c>
      <c r="Y100" s="268">
        <f t="shared" si="122"/>
        <v>1900</v>
      </c>
      <c r="Z100" s="266">
        <f t="shared" ca="1" si="151"/>
        <v>0</v>
      </c>
      <c r="AA100" s="266">
        <f t="shared" ca="1" si="151"/>
        <v>0</v>
      </c>
      <c r="AB100" s="266">
        <f t="shared" ca="1" si="151"/>
        <v>0</v>
      </c>
      <c r="AC100" s="266">
        <f t="shared" ca="1" si="151"/>
        <v>0</v>
      </c>
      <c r="AD100" s="266">
        <f t="shared" ca="1" si="151"/>
        <v>0</v>
      </c>
      <c r="AE100" s="266">
        <f t="shared" ca="1" si="151"/>
        <v>0</v>
      </c>
      <c r="AF100" s="266">
        <f t="shared" ca="1" si="151"/>
        <v>0</v>
      </c>
      <c r="AG100" s="266">
        <f t="shared" ca="1" si="151"/>
        <v>0</v>
      </c>
      <c r="AH100" s="266">
        <f t="shared" ca="1" si="151"/>
        <v>0</v>
      </c>
      <c r="AI100" s="266">
        <f t="shared" ca="1" si="151"/>
        <v>0</v>
      </c>
      <c r="AJ100" s="266">
        <f t="shared" ca="1" si="152"/>
        <v>0</v>
      </c>
      <c r="AK100" s="266">
        <f t="shared" ca="1" si="152"/>
        <v>0</v>
      </c>
      <c r="AL100" s="266">
        <f t="shared" ca="1" si="152"/>
        <v>0</v>
      </c>
      <c r="AM100" s="266">
        <f t="shared" ca="1" si="152"/>
        <v>0</v>
      </c>
      <c r="AN100" s="266">
        <f t="shared" ca="1" si="152"/>
        <v>0</v>
      </c>
      <c r="AO100" s="266">
        <f t="shared" ca="1" si="152"/>
        <v>0</v>
      </c>
      <c r="AP100" s="266">
        <f t="shared" ca="1" si="152"/>
        <v>0</v>
      </c>
      <c r="AQ100" s="266">
        <f t="shared" ca="1" si="152"/>
        <v>0</v>
      </c>
      <c r="AR100" s="266">
        <f t="shared" ca="1" si="152"/>
        <v>0</v>
      </c>
      <c r="AS100" s="266">
        <f t="shared" ca="1" si="152"/>
        <v>0</v>
      </c>
      <c r="AT100" s="266">
        <f t="shared" ca="1" si="153"/>
        <v>0</v>
      </c>
      <c r="AU100" s="266">
        <f t="shared" ca="1" si="153"/>
        <v>0</v>
      </c>
      <c r="AV100" s="266">
        <f t="shared" ca="1" si="153"/>
        <v>0</v>
      </c>
      <c r="AW100" s="266">
        <f t="shared" ca="1" si="153"/>
        <v>0</v>
      </c>
      <c r="AX100" s="266">
        <f t="shared" ca="1" si="153"/>
        <v>0</v>
      </c>
      <c r="AY100" s="266">
        <f t="shared" ca="1" si="153"/>
        <v>0</v>
      </c>
      <c r="AZ100" s="266">
        <f t="shared" ca="1" si="153"/>
        <v>0</v>
      </c>
      <c r="BA100" s="266">
        <f t="shared" ca="1" si="153"/>
        <v>0</v>
      </c>
      <c r="BB100" s="266">
        <f t="shared" ca="1" si="153"/>
        <v>0</v>
      </c>
      <c r="BC100" s="266">
        <f t="shared" ca="1" si="153"/>
        <v>0</v>
      </c>
      <c r="BD100" s="266">
        <f t="shared" ca="1" si="154"/>
        <v>0</v>
      </c>
      <c r="BE100" s="266">
        <f t="shared" ca="1" si="154"/>
        <v>0</v>
      </c>
      <c r="BF100" s="266">
        <f t="shared" ca="1" si="154"/>
        <v>0</v>
      </c>
      <c r="BG100" s="266">
        <f t="shared" ca="1" si="154"/>
        <v>0</v>
      </c>
      <c r="BH100" s="266">
        <f t="shared" ca="1" si="154"/>
        <v>0</v>
      </c>
      <c r="BI100" s="266">
        <f t="shared" ca="1" si="154"/>
        <v>0</v>
      </c>
      <c r="BJ100" s="266">
        <f t="shared" ca="1" si="154"/>
        <v>0</v>
      </c>
      <c r="BK100" s="266">
        <f t="shared" ca="1" si="154"/>
        <v>0</v>
      </c>
      <c r="BL100" s="266">
        <f t="shared" ca="1" si="154"/>
        <v>0</v>
      </c>
      <c r="BM100" s="266">
        <f t="shared" ca="1" si="154"/>
        <v>0</v>
      </c>
      <c r="BN100" s="266">
        <f t="shared" ca="1" si="155"/>
        <v>0</v>
      </c>
      <c r="BO100" s="266">
        <f t="shared" ca="1" si="155"/>
        <v>0</v>
      </c>
      <c r="BP100" s="266">
        <f t="shared" ca="1" si="155"/>
        <v>0</v>
      </c>
      <c r="BQ100" s="266">
        <f t="shared" ca="1" si="155"/>
        <v>0</v>
      </c>
      <c r="BR100" s="266">
        <f t="shared" ca="1" si="155"/>
        <v>0</v>
      </c>
      <c r="BS100" s="266">
        <f t="shared" ca="1" si="155"/>
        <v>0</v>
      </c>
      <c r="BT100" s="266">
        <f t="shared" ca="1" si="155"/>
        <v>0</v>
      </c>
      <c r="BU100" s="266">
        <f t="shared" ca="1" si="155"/>
        <v>0</v>
      </c>
      <c r="BV100" s="266">
        <f t="shared" ca="1" si="155"/>
        <v>0</v>
      </c>
      <c r="BW100" s="266">
        <f t="shared" ca="1" si="155"/>
        <v>0</v>
      </c>
      <c r="BX100" s="266">
        <f t="shared" ca="1" si="155"/>
        <v>0</v>
      </c>
      <c r="BY100" s="266">
        <f t="shared" ca="1" si="155"/>
        <v>0</v>
      </c>
      <c r="BZ100" s="266">
        <f t="shared" ca="1" si="155"/>
        <v>0</v>
      </c>
      <c r="CA100" s="266">
        <f t="shared" ca="1" si="155"/>
        <v>0</v>
      </c>
      <c r="CF100" s="264">
        <f t="shared" ca="1" si="123"/>
        <v>0</v>
      </c>
      <c r="CG100" s="264">
        <f t="shared" ca="1" si="124"/>
        <v>0</v>
      </c>
      <c r="CH100" s="265">
        <f t="shared" si="125"/>
        <v>0</v>
      </c>
      <c r="CI100" s="265">
        <f t="shared" ca="1" si="126"/>
        <v>0</v>
      </c>
      <c r="CJ100" s="265">
        <f t="shared" ca="1" si="127"/>
        <v>0</v>
      </c>
      <c r="CK100" s="268"/>
      <c r="CL100" s="266">
        <f t="shared" ca="1" si="156"/>
        <v>0</v>
      </c>
      <c r="CM100" s="266">
        <f t="shared" ca="1" si="156"/>
        <v>0</v>
      </c>
      <c r="CN100" s="266">
        <f t="shared" ca="1" si="156"/>
        <v>0</v>
      </c>
      <c r="CO100" s="266">
        <f t="shared" ca="1" si="156"/>
        <v>0</v>
      </c>
      <c r="CP100" s="266">
        <f t="shared" ca="1" si="156"/>
        <v>0</v>
      </c>
      <c r="CQ100" s="266">
        <f t="shared" ca="1" si="156"/>
        <v>0</v>
      </c>
      <c r="CR100" s="266">
        <f t="shared" ca="1" si="156"/>
        <v>0</v>
      </c>
      <c r="CS100" s="266">
        <f t="shared" ca="1" si="156"/>
        <v>0</v>
      </c>
      <c r="CT100" s="266">
        <f t="shared" ca="1" si="156"/>
        <v>0</v>
      </c>
      <c r="CU100" s="266">
        <f t="shared" ca="1" si="156"/>
        <v>0</v>
      </c>
      <c r="CV100" s="266">
        <f t="shared" ca="1" si="157"/>
        <v>0</v>
      </c>
      <c r="CW100" s="266">
        <f t="shared" ca="1" si="157"/>
        <v>0</v>
      </c>
      <c r="CX100" s="266">
        <f t="shared" ca="1" si="157"/>
        <v>0</v>
      </c>
      <c r="CY100" s="266">
        <f t="shared" ca="1" si="157"/>
        <v>0</v>
      </c>
      <c r="CZ100" s="266">
        <f t="shared" ca="1" si="157"/>
        <v>0</v>
      </c>
      <c r="DA100" s="266">
        <f t="shared" ca="1" si="157"/>
        <v>0</v>
      </c>
      <c r="DB100" s="266">
        <f t="shared" ca="1" si="157"/>
        <v>0</v>
      </c>
      <c r="DC100" s="266">
        <f t="shared" ca="1" si="157"/>
        <v>0</v>
      </c>
      <c r="DD100" s="266">
        <f t="shared" ca="1" si="157"/>
        <v>0</v>
      </c>
      <c r="DE100" s="266">
        <f t="shared" ca="1" si="157"/>
        <v>0</v>
      </c>
      <c r="DF100" s="266">
        <f t="shared" ca="1" si="158"/>
        <v>0</v>
      </c>
      <c r="DG100" s="266">
        <f t="shared" ca="1" si="158"/>
        <v>0</v>
      </c>
      <c r="DH100" s="266">
        <f t="shared" ca="1" si="158"/>
        <v>0</v>
      </c>
      <c r="DI100" s="266">
        <f t="shared" ca="1" si="158"/>
        <v>0</v>
      </c>
      <c r="DJ100" s="266">
        <f t="shared" ca="1" si="158"/>
        <v>0</v>
      </c>
      <c r="DK100" s="266">
        <f t="shared" ca="1" si="158"/>
        <v>0</v>
      </c>
      <c r="DL100" s="266">
        <f t="shared" ca="1" si="158"/>
        <v>0</v>
      </c>
      <c r="DM100" s="266">
        <f t="shared" ca="1" si="158"/>
        <v>0</v>
      </c>
      <c r="DN100" s="266">
        <f t="shared" ca="1" si="158"/>
        <v>0</v>
      </c>
      <c r="DO100" s="266">
        <f t="shared" ca="1" si="158"/>
        <v>0</v>
      </c>
      <c r="DP100" s="266">
        <f t="shared" ca="1" si="159"/>
        <v>0</v>
      </c>
      <c r="DQ100" s="266">
        <f t="shared" ca="1" si="159"/>
        <v>0</v>
      </c>
      <c r="DR100" s="266">
        <f t="shared" ca="1" si="159"/>
        <v>0</v>
      </c>
      <c r="DS100" s="266">
        <f t="shared" ca="1" si="159"/>
        <v>0</v>
      </c>
      <c r="DT100" s="266">
        <f t="shared" ca="1" si="159"/>
        <v>0</v>
      </c>
      <c r="DU100" s="266">
        <f t="shared" ca="1" si="159"/>
        <v>0</v>
      </c>
      <c r="DV100" s="266">
        <f t="shared" ca="1" si="159"/>
        <v>0</v>
      </c>
      <c r="DW100" s="266">
        <f t="shared" ca="1" si="159"/>
        <v>0</v>
      </c>
      <c r="DX100" s="266">
        <f t="shared" ca="1" si="159"/>
        <v>0</v>
      </c>
      <c r="DY100" s="266">
        <f t="shared" ca="1" si="159"/>
        <v>0</v>
      </c>
      <c r="DZ100" s="266">
        <f t="shared" ca="1" si="160"/>
        <v>0</v>
      </c>
      <c r="EA100" s="266">
        <f t="shared" ca="1" si="160"/>
        <v>0</v>
      </c>
      <c r="EB100" s="266">
        <f t="shared" ca="1" si="160"/>
        <v>0</v>
      </c>
      <c r="EC100" s="266">
        <f t="shared" ca="1" si="160"/>
        <v>0</v>
      </c>
      <c r="ED100" s="266">
        <f t="shared" ca="1" si="160"/>
        <v>0</v>
      </c>
      <c r="EE100" s="266">
        <f t="shared" ca="1" si="160"/>
        <v>0</v>
      </c>
      <c r="EF100" s="266">
        <f t="shared" ca="1" si="160"/>
        <v>0</v>
      </c>
      <c r="EG100" s="266">
        <f t="shared" ca="1" si="160"/>
        <v>0</v>
      </c>
      <c r="EH100" s="266">
        <f t="shared" ca="1" si="160"/>
        <v>0</v>
      </c>
      <c r="EI100" s="266">
        <f t="shared" ca="1" si="160"/>
        <v>0</v>
      </c>
      <c r="EJ100" s="266">
        <f t="shared" ca="1" si="160"/>
        <v>0</v>
      </c>
      <c r="EK100" s="266">
        <f t="shared" ca="1" si="160"/>
        <v>0</v>
      </c>
      <c r="EL100" s="266">
        <f t="shared" ca="1" si="160"/>
        <v>0</v>
      </c>
      <c r="EM100" s="266">
        <f t="shared" ca="1" si="160"/>
        <v>0</v>
      </c>
      <c r="EO100" s="484">
        <f t="shared" si="130"/>
        <v>1</v>
      </c>
      <c r="EP100" s="64">
        <f t="shared" si="128"/>
        <v>1</v>
      </c>
    </row>
    <row r="101" spans="1:146">
      <c r="A101" s="65">
        <v>94</v>
      </c>
      <c r="B101" s="354"/>
      <c r="C101" s="336"/>
      <c r="D101" s="337"/>
      <c r="E101" s="337"/>
      <c r="F101" s="338"/>
      <c r="G101" s="339" t="s">
        <v>320</v>
      </c>
      <c r="H101" s="336"/>
      <c r="I101" s="346"/>
      <c r="J101" s="346"/>
      <c r="K101" s="345"/>
      <c r="L101" s="508"/>
      <c r="M101" s="393">
        <f t="shared" si="116"/>
        <v>0</v>
      </c>
      <c r="N101" s="453" t="str">
        <f t="shared" si="129"/>
        <v/>
      </c>
      <c r="O101" s="439"/>
      <c r="P101" s="439"/>
      <c r="Q101" s="439"/>
      <c r="R101" s="439"/>
      <c r="S101" s="446"/>
      <c r="T101" s="264">
        <f t="shared" ca="1" si="117"/>
        <v>0</v>
      </c>
      <c r="U101" s="264">
        <f t="shared" ca="1" si="118"/>
        <v>0</v>
      </c>
      <c r="V101" s="265">
        <f t="shared" si="119"/>
        <v>0</v>
      </c>
      <c r="W101" s="265">
        <f t="shared" ca="1" si="120"/>
        <v>0</v>
      </c>
      <c r="X101" s="265">
        <f t="shared" ca="1" si="121"/>
        <v>0</v>
      </c>
      <c r="Y101" s="268">
        <f t="shared" si="122"/>
        <v>1900</v>
      </c>
      <c r="Z101" s="266">
        <f t="shared" ca="1" si="151"/>
        <v>0</v>
      </c>
      <c r="AA101" s="266">
        <f t="shared" ca="1" si="151"/>
        <v>0</v>
      </c>
      <c r="AB101" s="266">
        <f t="shared" ca="1" si="151"/>
        <v>0</v>
      </c>
      <c r="AC101" s="266">
        <f t="shared" ca="1" si="151"/>
        <v>0</v>
      </c>
      <c r="AD101" s="266">
        <f t="shared" ca="1" si="151"/>
        <v>0</v>
      </c>
      <c r="AE101" s="266">
        <f t="shared" ca="1" si="151"/>
        <v>0</v>
      </c>
      <c r="AF101" s="266">
        <f t="shared" ca="1" si="151"/>
        <v>0</v>
      </c>
      <c r="AG101" s="266">
        <f t="shared" ca="1" si="151"/>
        <v>0</v>
      </c>
      <c r="AH101" s="266">
        <f t="shared" ca="1" si="151"/>
        <v>0</v>
      </c>
      <c r="AI101" s="266">
        <f t="shared" ca="1" si="151"/>
        <v>0</v>
      </c>
      <c r="AJ101" s="266">
        <f t="shared" ca="1" si="152"/>
        <v>0</v>
      </c>
      <c r="AK101" s="266">
        <f t="shared" ca="1" si="152"/>
        <v>0</v>
      </c>
      <c r="AL101" s="266">
        <f t="shared" ca="1" si="152"/>
        <v>0</v>
      </c>
      <c r="AM101" s="266">
        <f t="shared" ca="1" si="152"/>
        <v>0</v>
      </c>
      <c r="AN101" s="266">
        <f t="shared" ca="1" si="152"/>
        <v>0</v>
      </c>
      <c r="AO101" s="266">
        <f t="shared" ca="1" si="152"/>
        <v>0</v>
      </c>
      <c r="AP101" s="266">
        <f t="shared" ca="1" si="152"/>
        <v>0</v>
      </c>
      <c r="AQ101" s="266">
        <f t="shared" ca="1" si="152"/>
        <v>0</v>
      </c>
      <c r="AR101" s="266">
        <f t="shared" ca="1" si="152"/>
        <v>0</v>
      </c>
      <c r="AS101" s="266">
        <f t="shared" ca="1" si="152"/>
        <v>0</v>
      </c>
      <c r="AT101" s="266">
        <f t="shared" ca="1" si="153"/>
        <v>0</v>
      </c>
      <c r="AU101" s="266">
        <f t="shared" ca="1" si="153"/>
        <v>0</v>
      </c>
      <c r="AV101" s="266">
        <f t="shared" ca="1" si="153"/>
        <v>0</v>
      </c>
      <c r="AW101" s="266">
        <f t="shared" ca="1" si="153"/>
        <v>0</v>
      </c>
      <c r="AX101" s="266">
        <f t="shared" ca="1" si="153"/>
        <v>0</v>
      </c>
      <c r="AY101" s="266">
        <f t="shared" ca="1" si="153"/>
        <v>0</v>
      </c>
      <c r="AZ101" s="266">
        <f t="shared" ca="1" si="153"/>
        <v>0</v>
      </c>
      <c r="BA101" s="266">
        <f t="shared" ca="1" si="153"/>
        <v>0</v>
      </c>
      <c r="BB101" s="266">
        <f t="shared" ca="1" si="153"/>
        <v>0</v>
      </c>
      <c r="BC101" s="266">
        <f t="shared" ca="1" si="153"/>
        <v>0</v>
      </c>
      <c r="BD101" s="266">
        <f t="shared" ca="1" si="154"/>
        <v>0</v>
      </c>
      <c r="BE101" s="266">
        <f t="shared" ca="1" si="154"/>
        <v>0</v>
      </c>
      <c r="BF101" s="266">
        <f t="shared" ca="1" si="154"/>
        <v>0</v>
      </c>
      <c r="BG101" s="266">
        <f t="shared" ca="1" si="154"/>
        <v>0</v>
      </c>
      <c r="BH101" s="266">
        <f t="shared" ca="1" si="154"/>
        <v>0</v>
      </c>
      <c r="BI101" s="266">
        <f t="shared" ca="1" si="154"/>
        <v>0</v>
      </c>
      <c r="BJ101" s="266">
        <f t="shared" ca="1" si="154"/>
        <v>0</v>
      </c>
      <c r="BK101" s="266">
        <f t="shared" ca="1" si="154"/>
        <v>0</v>
      </c>
      <c r="BL101" s="266">
        <f t="shared" ca="1" si="154"/>
        <v>0</v>
      </c>
      <c r="BM101" s="266">
        <f t="shared" ca="1" si="154"/>
        <v>0</v>
      </c>
      <c r="BN101" s="266">
        <f t="shared" ca="1" si="155"/>
        <v>0</v>
      </c>
      <c r="BO101" s="266">
        <f t="shared" ca="1" si="155"/>
        <v>0</v>
      </c>
      <c r="BP101" s="266">
        <f t="shared" ca="1" si="155"/>
        <v>0</v>
      </c>
      <c r="BQ101" s="266">
        <f t="shared" ca="1" si="155"/>
        <v>0</v>
      </c>
      <c r="BR101" s="266">
        <f t="shared" ca="1" si="155"/>
        <v>0</v>
      </c>
      <c r="BS101" s="266">
        <f t="shared" ca="1" si="155"/>
        <v>0</v>
      </c>
      <c r="BT101" s="266">
        <f t="shared" ca="1" si="155"/>
        <v>0</v>
      </c>
      <c r="BU101" s="266">
        <f t="shared" ca="1" si="155"/>
        <v>0</v>
      </c>
      <c r="BV101" s="266">
        <f t="shared" ca="1" si="155"/>
        <v>0</v>
      </c>
      <c r="BW101" s="266">
        <f t="shared" ca="1" si="155"/>
        <v>0</v>
      </c>
      <c r="BX101" s="266">
        <f t="shared" ca="1" si="155"/>
        <v>0</v>
      </c>
      <c r="BY101" s="266">
        <f t="shared" ca="1" si="155"/>
        <v>0</v>
      </c>
      <c r="BZ101" s="266">
        <f t="shared" ca="1" si="155"/>
        <v>0</v>
      </c>
      <c r="CA101" s="266">
        <f t="shared" ca="1" si="155"/>
        <v>0</v>
      </c>
      <c r="CF101" s="264">
        <f t="shared" ca="1" si="123"/>
        <v>0</v>
      </c>
      <c r="CG101" s="264">
        <f t="shared" ca="1" si="124"/>
        <v>0</v>
      </c>
      <c r="CH101" s="265">
        <f t="shared" si="125"/>
        <v>0</v>
      </c>
      <c r="CI101" s="265">
        <f t="shared" ca="1" si="126"/>
        <v>0</v>
      </c>
      <c r="CJ101" s="265">
        <f t="shared" ca="1" si="127"/>
        <v>0</v>
      </c>
      <c r="CK101" s="268"/>
      <c r="CL101" s="266">
        <f t="shared" ca="1" si="156"/>
        <v>0</v>
      </c>
      <c r="CM101" s="266">
        <f t="shared" ca="1" si="156"/>
        <v>0</v>
      </c>
      <c r="CN101" s="266">
        <f t="shared" ca="1" si="156"/>
        <v>0</v>
      </c>
      <c r="CO101" s="266">
        <f t="shared" ca="1" si="156"/>
        <v>0</v>
      </c>
      <c r="CP101" s="266">
        <f t="shared" ca="1" si="156"/>
        <v>0</v>
      </c>
      <c r="CQ101" s="266">
        <f t="shared" ca="1" si="156"/>
        <v>0</v>
      </c>
      <c r="CR101" s="266">
        <f t="shared" ca="1" si="156"/>
        <v>0</v>
      </c>
      <c r="CS101" s="266">
        <f t="shared" ca="1" si="156"/>
        <v>0</v>
      </c>
      <c r="CT101" s="266">
        <f t="shared" ca="1" si="156"/>
        <v>0</v>
      </c>
      <c r="CU101" s="266">
        <f t="shared" ca="1" si="156"/>
        <v>0</v>
      </c>
      <c r="CV101" s="266">
        <f t="shared" ca="1" si="157"/>
        <v>0</v>
      </c>
      <c r="CW101" s="266">
        <f t="shared" ca="1" si="157"/>
        <v>0</v>
      </c>
      <c r="CX101" s="266">
        <f t="shared" ca="1" si="157"/>
        <v>0</v>
      </c>
      <c r="CY101" s="266">
        <f t="shared" ca="1" si="157"/>
        <v>0</v>
      </c>
      <c r="CZ101" s="266">
        <f t="shared" ca="1" si="157"/>
        <v>0</v>
      </c>
      <c r="DA101" s="266">
        <f t="shared" ca="1" si="157"/>
        <v>0</v>
      </c>
      <c r="DB101" s="266">
        <f t="shared" ca="1" si="157"/>
        <v>0</v>
      </c>
      <c r="DC101" s="266">
        <f t="shared" ca="1" si="157"/>
        <v>0</v>
      </c>
      <c r="DD101" s="266">
        <f t="shared" ca="1" si="157"/>
        <v>0</v>
      </c>
      <c r="DE101" s="266">
        <f t="shared" ca="1" si="157"/>
        <v>0</v>
      </c>
      <c r="DF101" s="266">
        <f t="shared" ca="1" si="158"/>
        <v>0</v>
      </c>
      <c r="DG101" s="266">
        <f t="shared" ca="1" si="158"/>
        <v>0</v>
      </c>
      <c r="DH101" s="266">
        <f t="shared" ca="1" si="158"/>
        <v>0</v>
      </c>
      <c r="DI101" s="266">
        <f t="shared" ca="1" si="158"/>
        <v>0</v>
      </c>
      <c r="DJ101" s="266">
        <f t="shared" ca="1" si="158"/>
        <v>0</v>
      </c>
      <c r="DK101" s="266">
        <f t="shared" ca="1" si="158"/>
        <v>0</v>
      </c>
      <c r="DL101" s="266">
        <f t="shared" ca="1" si="158"/>
        <v>0</v>
      </c>
      <c r="DM101" s="266">
        <f t="shared" ca="1" si="158"/>
        <v>0</v>
      </c>
      <c r="DN101" s="266">
        <f t="shared" ca="1" si="158"/>
        <v>0</v>
      </c>
      <c r="DO101" s="266">
        <f t="shared" ca="1" si="158"/>
        <v>0</v>
      </c>
      <c r="DP101" s="266">
        <f t="shared" ca="1" si="159"/>
        <v>0</v>
      </c>
      <c r="DQ101" s="266">
        <f t="shared" ca="1" si="159"/>
        <v>0</v>
      </c>
      <c r="DR101" s="266">
        <f t="shared" ca="1" si="159"/>
        <v>0</v>
      </c>
      <c r="DS101" s="266">
        <f t="shared" ca="1" si="159"/>
        <v>0</v>
      </c>
      <c r="DT101" s="266">
        <f t="shared" ca="1" si="159"/>
        <v>0</v>
      </c>
      <c r="DU101" s="266">
        <f t="shared" ca="1" si="159"/>
        <v>0</v>
      </c>
      <c r="DV101" s="266">
        <f t="shared" ca="1" si="159"/>
        <v>0</v>
      </c>
      <c r="DW101" s="266">
        <f t="shared" ca="1" si="159"/>
        <v>0</v>
      </c>
      <c r="DX101" s="266">
        <f t="shared" ca="1" si="159"/>
        <v>0</v>
      </c>
      <c r="DY101" s="266">
        <f t="shared" ca="1" si="159"/>
        <v>0</v>
      </c>
      <c r="DZ101" s="266">
        <f t="shared" ca="1" si="160"/>
        <v>0</v>
      </c>
      <c r="EA101" s="266">
        <f t="shared" ca="1" si="160"/>
        <v>0</v>
      </c>
      <c r="EB101" s="266">
        <f t="shared" ca="1" si="160"/>
        <v>0</v>
      </c>
      <c r="EC101" s="266">
        <f t="shared" ca="1" si="160"/>
        <v>0</v>
      </c>
      <c r="ED101" s="266">
        <f t="shared" ca="1" si="160"/>
        <v>0</v>
      </c>
      <c r="EE101" s="266">
        <f t="shared" ca="1" si="160"/>
        <v>0</v>
      </c>
      <c r="EF101" s="266">
        <f t="shared" ca="1" si="160"/>
        <v>0</v>
      </c>
      <c r="EG101" s="266">
        <f t="shared" ca="1" si="160"/>
        <v>0</v>
      </c>
      <c r="EH101" s="266">
        <f t="shared" ca="1" si="160"/>
        <v>0</v>
      </c>
      <c r="EI101" s="266">
        <f t="shared" ca="1" si="160"/>
        <v>0</v>
      </c>
      <c r="EJ101" s="266">
        <f t="shared" ca="1" si="160"/>
        <v>0</v>
      </c>
      <c r="EK101" s="266">
        <f t="shared" ca="1" si="160"/>
        <v>0</v>
      </c>
      <c r="EL101" s="266">
        <f t="shared" ca="1" si="160"/>
        <v>0</v>
      </c>
      <c r="EM101" s="266">
        <f t="shared" ca="1" si="160"/>
        <v>0</v>
      </c>
      <c r="EO101" s="484">
        <f t="shared" si="130"/>
        <v>1</v>
      </c>
      <c r="EP101" s="64">
        <f t="shared" si="128"/>
        <v>1</v>
      </c>
    </row>
    <row r="102" spans="1:146">
      <c r="A102" s="65">
        <v>95</v>
      </c>
      <c r="B102" s="354"/>
      <c r="C102" s="336"/>
      <c r="D102" s="337"/>
      <c r="E102" s="337"/>
      <c r="F102" s="338"/>
      <c r="G102" s="339" t="s">
        <v>320</v>
      </c>
      <c r="H102" s="336"/>
      <c r="I102" s="346"/>
      <c r="J102" s="346"/>
      <c r="K102" s="345"/>
      <c r="L102" s="508"/>
      <c r="M102" s="393">
        <f t="shared" si="116"/>
        <v>0</v>
      </c>
      <c r="N102" s="453" t="str">
        <f t="shared" si="129"/>
        <v/>
      </c>
      <c r="O102" s="439"/>
      <c r="P102" s="439"/>
      <c r="Q102" s="439"/>
      <c r="R102" s="439"/>
      <c r="S102" s="446"/>
      <c r="T102" s="264">
        <f t="shared" ca="1" si="117"/>
        <v>0</v>
      </c>
      <c r="U102" s="264">
        <f t="shared" ca="1" si="118"/>
        <v>0</v>
      </c>
      <c r="V102" s="265">
        <f t="shared" si="119"/>
        <v>0</v>
      </c>
      <c r="W102" s="265">
        <f t="shared" ca="1" si="120"/>
        <v>0</v>
      </c>
      <c r="X102" s="265">
        <f t="shared" ca="1" si="121"/>
        <v>0</v>
      </c>
      <c r="Y102" s="268">
        <f t="shared" si="122"/>
        <v>1900</v>
      </c>
      <c r="Z102" s="266">
        <f t="shared" ca="1" si="151"/>
        <v>0</v>
      </c>
      <c r="AA102" s="266">
        <f t="shared" ca="1" si="151"/>
        <v>0</v>
      </c>
      <c r="AB102" s="266">
        <f t="shared" ca="1" si="151"/>
        <v>0</v>
      </c>
      <c r="AC102" s="266">
        <f t="shared" ca="1" si="151"/>
        <v>0</v>
      </c>
      <c r="AD102" s="266">
        <f t="shared" ca="1" si="151"/>
        <v>0</v>
      </c>
      <c r="AE102" s="266">
        <f t="shared" ca="1" si="151"/>
        <v>0</v>
      </c>
      <c r="AF102" s="266">
        <f t="shared" ca="1" si="151"/>
        <v>0</v>
      </c>
      <c r="AG102" s="266">
        <f t="shared" ca="1" si="151"/>
        <v>0</v>
      </c>
      <c r="AH102" s="266">
        <f t="shared" ca="1" si="151"/>
        <v>0</v>
      </c>
      <c r="AI102" s="266">
        <f t="shared" ca="1" si="151"/>
        <v>0</v>
      </c>
      <c r="AJ102" s="266">
        <f t="shared" ca="1" si="152"/>
        <v>0</v>
      </c>
      <c r="AK102" s="266">
        <f t="shared" ca="1" si="152"/>
        <v>0</v>
      </c>
      <c r="AL102" s="266">
        <f t="shared" ca="1" si="152"/>
        <v>0</v>
      </c>
      <c r="AM102" s="266">
        <f t="shared" ca="1" si="152"/>
        <v>0</v>
      </c>
      <c r="AN102" s="266">
        <f t="shared" ca="1" si="152"/>
        <v>0</v>
      </c>
      <c r="AO102" s="266">
        <f t="shared" ca="1" si="152"/>
        <v>0</v>
      </c>
      <c r="AP102" s="266">
        <f t="shared" ca="1" si="152"/>
        <v>0</v>
      </c>
      <c r="AQ102" s="266">
        <f t="shared" ca="1" si="152"/>
        <v>0</v>
      </c>
      <c r="AR102" s="266">
        <f t="shared" ca="1" si="152"/>
        <v>0</v>
      </c>
      <c r="AS102" s="266">
        <f t="shared" ca="1" si="152"/>
        <v>0</v>
      </c>
      <c r="AT102" s="266">
        <f t="shared" ca="1" si="153"/>
        <v>0</v>
      </c>
      <c r="AU102" s="266">
        <f t="shared" ca="1" si="153"/>
        <v>0</v>
      </c>
      <c r="AV102" s="266">
        <f t="shared" ca="1" si="153"/>
        <v>0</v>
      </c>
      <c r="AW102" s="266">
        <f t="shared" ca="1" si="153"/>
        <v>0</v>
      </c>
      <c r="AX102" s="266">
        <f t="shared" ca="1" si="153"/>
        <v>0</v>
      </c>
      <c r="AY102" s="266">
        <f t="shared" ca="1" si="153"/>
        <v>0</v>
      </c>
      <c r="AZ102" s="266">
        <f t="shared" ca="1" si="153"/>
        <v>0</v>
      </c>
      <c r="BA102" s="266">
        <f t="shared" ca="1" si="153"/>
        <v>0</v>
      </c>
      <c r="BB102" s="266">
        <f t="shared" ca="1" si="153"/>
        <v>0</v>
      </c>
      <c r="BC102" s="266">
        <f t="shared" ca="1" si="153"/>
        <v>0</v>
      </c>
      <c r="BD102" s="266">
        <f t="shared" ca="1" si="154"/>
        <v>0</v>
      </c>
      <c r="BE102" s="266">
        <f t="shared" ca="1" si="154"/>
        <v>0</v>
      </c>
      <c r="BF102" s="266">
        <f t="shared" ca="1" si="154"/>
        <v>0</v>
      </c>
      <c r="BG102" s="266">
        <f t="shared" ca="1" si="154"/>
        <v>0</v>
      </c>
      <c r="BH102" s="266">
        <f t="shared" ca="1" si="154"/>
        <v>0</v>
      </c>
      <c r="BI102" s="266">
        <f t="shared" ca="1" si="154"/>
        <v>0</v>
      </c>
      <c r="BJ102" s="266">
        <f t="shared" ca="1" si="154"/>
        <v>0</v>
      </c>
      <c r="BK102" s="266">
        <f t="shared" ca="1" si="154"/>
        <v>0</v>
      </c>
      <c r="BL102" s="266">
        <f t="shared" ca="1" si="154"/>
        <v>0</v>
      </c>
      <c r="BM102" s="266">
        <f t="shared" ca="1" si="154"/>
        <v>0</v>
      </c>
      <c r="BN102" s="266">
        <f t="shared" ca="1" si="155"/>
        <v>0</v>
      </c>
      <c r="BO102" s="266">
        <f t="shared" ca="1" si="155"/>
        <v>0</v>
      </c>
      <c r="BP102" s="266">
        <f t="shared" ca="1" si="155"/>
        <v>0</v>
      </c>
      <c r="BQ102" s="266">
        <f t="shared" ca="1" si="155"/>
        <v>0</v>
      </c>
      <c r="BR102" s="266">
        <f t="shared" ca="1" si="155"/>
        <v>0</v>
      </c>
      <c r="BS102" s="266">
        <f t="shared" ca="1" si="155"/>
        <v>0</v>
      </c>
      <c r="BT102" s="266">
        <f t="shared" ca="1" si="155"/>
        <v>0</v>
      </c>
      <c r="BU102" s="266">
        <f t="shared" ca="1" si="155"/>
        <v>0</v>
      </c>
      <c r="BV102" s="266">
        <f t="shared" ca="1" si="155"/>
        <v>0</v>
      </c>
      <c r="BW102" s="266">
        <f t="shared" ca="1" si="155"/>
        <v>0</v>
      </c>
      <c r="BX102" s="266">
        <f t="shared" ca="1" si="155"/>
        <v>0</v>
      </c>
      <c r="BY102" s="266">
        <f t="shared" ca="1" si="155"/>
        <v>0</v>
      </c>
      <c r="BZ102" s="266">
        <f t="shared" ca="1" si="155"/>
        <v>0</v>
      </c>
      <c r="CA102" s="266">
        <f t="shared" ca="1" si="155"/>
        <v>0</v>
      </c>
      <c r="CF102" s="264">
        <f t="shared" ca="1" si="123"/>
        <v>0</v>
      </c>
      <c r="CG102" s="264">
        <f t="shared" ca="1" si="124"/>
        <v>0</v>
      </c>
      <c r="CH102" s="265">
        <f t="shared" si="125"/>
        <v>0</v>
      </c>
      <c r="CI102" s="265">
        <f t="shared" ca="1" si="126"/>
        <v>0</v>
      </c>
      <c r="CJ102" s="265">
        <f t="shared" ca="1" si="127"/>
        <v>0</v>
      </c>
      <c r="CK102" s="268"/>
      <c r="CL102" s="266">
        <f t="shared" ca="1" si="156"/>
        <v>0</v>
      </c>
      <c r="CM102" s="266">
        <f t="shared" ca="1" si="156"/>
        <v>0</v>
      </c>
      <c r="CN102" s="266">
        <f t="shared" ca="1" si="156"/>
        <v>0</v>
      </c>
      <c r="CO102" s="266">
        <f t="shared" ca="1" si="156"/>
        <v>0</v>
      </c>
      <c r="CP102" s="266">
        <f t="shared" ca="1" si="156"/>
        <v>0</v>
      </c>
      <c r="CQ102" s="266">
        <f t="shared" ca="1" si="156"/>
        <v>0</v>
      </c>
      <c r="CR102" s="266">
        <f t="shared" ca="1" si="156"/>
        <v>0</v>
      </c>
      <c r="CS102" s="266">
        <f t="shared" ca="1" si="156"/>
        <v>0</v>
      </c>
      <c r="CT102" s="266">
        <f t="shared" ca="1" si="156"/>
        <v>0</v>
      </c>
      <c r="CU102" s="266">
        <f t="shared" ca="1" si="156"/>
        <v>0</v>
      </c>
      <c r="CV102" s="266">
        <f t="shared" ca="1" si="157"/>
        <v>0</v>
      </c>
      <c r="CW102" s="266">
        <f t="shared" ca="1" si="157"/>
        <v>0</v>
      </c>
      <c r="CX102" s="266">
        <f t="shared" ca="1" si="157"/>
        <v>0</v>
      </c>
      <c r="CY102" s="266">
        <f t="shared" ca="1" si="157"/>
        <v>0</v>
      </c>
      <c r="CZ102" s="266">
        <f t="shared" ca="1" si="157"/>
        <v>0</v>
      </c>
      <c r="DA102" s="266">
        <f t="shared" ca="1" si="157"/>
        <v>0</v>
      </c>
      <c r="DB102" s="266">
        <f t="shared" ca="1" si="157"/>
        <v>0</v>
      </c>
      <c r="DC102" s="266">
        <f t="shared" ca="1" si="157"/>
        <v>0</v>
      </c>
      <c r="DD102" s="266">
        <f t="shared" ca="1" si="157"/>
        <v>0</v>
      </c>
      <c r="DE102" s="266">
        <f t="shared" ca="1" si="157"/>
        <v>0</v>
      </c>
      <c r="DF102" s="266">
        <f t="shared" ca="1" si="158"/>
        <v>0</v>
      </c>
      <c r="DG102" s="266">
        <f t="shared" ca="1" si="158"/>
        <v>0</v>
      </c>
      <c r="DH102" s="266">
        <f t="shared" ca="1" si="158"/>
        <v>0</v>
      </c>
      <c r="DI102" s="266">
        <f t="shared" ca="1" si="158"/>
        <v>0</v>
      </c>
      <c r="DJ102" s="266">
        <f t="shared" ca="1" si="158"/>
        <v>0</v>
      </c>
      <c r="DK102" s="266">
        <f t="shared" ca="1" si="158"/>
        <v>0</v>
      </c>
      <c r="DL102" s="266">
        <f t="shared" ca="1" si="158"/>
        <v>0</v>
      </c>
      <c r="DM102" s="266">
        <f t="shared" ca="1" si="158"/>
        <v>0</v>
      </c>
      <c r="DN102" s="266">
        <f t="shared" ca="1" si="158"/>
        <v>0</v>
      </c>
      <c r="DO102" s="266">
        <f t="shared" ca="1" si="158"/>
        <v>0</v>
      </c>
      <c r="DP102" s="266">
        <f t="shared" ca="1" si="159"/>
        <v>0</v>
      </c>
      <c r="DQ102" s="266">
        <f t="shared" ca="1" si="159"/>
        <v>0</v>
      </c>
      <c r="DR102" s="266">
        <f t="shared" ca="1" si="159"/>
        <v>0</v>
      </c>
      <c r="DS102" s="266">
        <f t="shared" ca="1" si="159"/>
        <v>0</v>
      </c>
      <c r="DT102" s="266">
        <f t="shared" ca="1" si="159"/>
        <v>0</v>
      </c>
      <c r="DU102" s="266">
        <f t="shared" ca="1" si="159"/>
        <v>0</v>
      </c>
      <c r="DV102" s="266">
        <f t="shared" ca="1" si="159"/>
        <v>0</v>
      </c>
      <c r="DW102" s="266">
        <f t="shared" ca="1" si="159"/>
        <v>0</v>
      </c>
      <c r="DX102" s="266">
        <f t="shared" ca="1" si="159"/>
        <v>0</v>
      </c>
      <c r="DY102" s="266">
        <f t="shared" ca="1" si="159"/>
        <v>0</v>
      </c>
      <c r="DZ102" s="266">
        <f t="shared" ca="1" si="160"/>
        <v>0</v>
      </c>
      <c r="EA102" s="266">
        <f t="shared" ca="1" si="160"/>
        <v>0</v>
      </c>
      <c r="EB102" s="266">
        <f t="shared" ca="1" si="160"/>
        <v>0</v>
      </c>
      <c r="EC102" s="266">
        <f t="shared" ca="1" si="160"/>
        <v>0</v>
      </c>
      <c r="ED102" s="266">
        <f t="shared" ca="1" si="160"/>
        <v>0</v>
      </c>
      <c r="EE102" s="266">
        <f t="shared" ca="1" si="160"/>
        <v>0</v>
      </c>
      <c r="EF102" s="266">
        <f t="shared" ca="1" si="160"/>
        <v>0</v>
      </c>
      <c r="EG102" s="266">
        <f t="shared" ca="1" si="160"/>
        <v>0</v>
      </c>
      <c r="EH102" s="266">
        <f t="shared" ca="1" si="160"/>
        <v>0</v>
      </c>
      <c r="EI102" s="266">
        <f t="shared" ca="1" si="160"/>
        <v>0</v>
      </c>
      <c r="EJ102" s="266">
        <f t="shared" ca="1" si="160"/>
        <v>0</v>
      </c>
      <c r="EK102" s="266">
        <f t="shared" ca="1" si="160"/>
        <v>0</v>
      </c>
      <c r="EL102" s="266">
        <f t="shared" ca="1" si="160"/>
        <v>0</v>
      </c>
      <c r="EM102" s="266">
        <f t="shared" ca="1" si="160"/>
        <v>0</v>
      </c>
      <c r="EO102" s="484">
        <f t="shared" si="130"/>
        <v>1</v>
      </c>
      <c r="EP102" s="64">
        <f t="shared" si="128"/>
        <v>1</v>
      </c>
    </row>
    <row r="103" spans="1:146">
      <c r="A103" s="65">
        <v>96</v>
      </c>
      <c r="B103" s="354"/>
      <c r="C103" s="336"/>
      <c r="D103" s="337"/>
      <c r="E103" s="337"/>
      <c r="F103" s="338"/>
      <c r="G103" s="339" t="s">
        <v>320</v>
      </c>
      <c r="H103" s="336"/>
      <c r="I103" s="346"/>
      <c r="J103" s="346"/>
      <c r="K103" s="345"/>
      <c r="L103" s="508"/>
      <c r="M103" s="393">
        <f t="shared" si="116"/>
        <v>0</v>
      </c>
      <c r="N103" s="453" t="str">
        <f t="shared" si="129"/>
        <v/>
      </c>
      <c r="O103" s="439"/>
      <c r="P103" s="439"/>
      <c r="Q103" s="439"/>
      <c r="R103" s="439"/>
      <c r="S103" s="446"/>
      <c r="T103" s="264">
        <f t="shared" ca="1" si="117"/>
        <v>0</v>
      </c>
      <c r="U103" s="264">
        <f t="shared" ca="1" si="118"/>
        <v>0</v>
      </c>
      <c r="V103" s="265">
        <f t="shared" si="119"/>
        <v>0</v>
      </c>
      <c r="W103" s="265">
        <f t="shared" ca="1" si="120"/>
        <v>0</v>
      </c>
      <c r="X103" s="265">
        <f t="shared" ca="1" si="121"/>
        <v>0</v>
      </c>
      <c r="Y103" s="268">
        <f t="shared" si="122"/>
        <v>1900</v>
      </c>
      <c r="Z103" s="266">
        <f t="shared" ca="1" si="151"/>
        <v>0</v>
      </c>
      <c r="AA103" s="266">
        <f t="shared" ca="1" si="151"/>
        <v>0</v>
      </c>
      <c r="AB103" s="266">
        <f t="shared" ca="1" si="151"/>
        <v>0</v>
      </c>
      <c r="AC103" s="266">
        <f t="shared" ca="1" si="151"/>
        <v>0</v>
      </c>
      <c r="AD103" s="266">
        <f t="shared" ca="1" si="151"/>
        <v>0</v>
      </c>
      <c r="AE103" s="266">
        <f t="shared" ca="1" si="151"/>
        <v>0</v>
      </c>
      <c r="AF103" s="266">
        <f t="shared" ca="1" si="151"/>
        <v>0</v>
      </c>
      <c r="AG103" s="266">
        <f t="shared" ca="1" si="151"/>
        <v>0</v>
      </c>
      <c r="AH103" s="266">
        <f t="shared" ca="1" si="151"/>
        <v>0</v>
      </c>
      <c r="AI103" s="266">
        <f t="shared" ca="1" si="151"/>
        <v>0</v>
      </c>
      <c r="AJ103" s="266">
        <f t="shared" ca="1" si="152"/>
        <v>0</v>
      </c>
      <c r="AK103" s="266">
        <f t="shared" ca="1" si="152"/>
        <v>0</v>
      </c>
      <c r="AL103" s="266">
        <f t="shared" ca="1" si="152"/>
        <v>0</v>
      </c>
      <c r="AM103" s="266">
        <f t="shared" ca="1" si="152"/>
        <v>0</v>
      </c>
      <c r="AN103" s="266">
        <f t="shared" ca="1" si="152"/>
        <v>0</v>
      </c>
      <c r="AO103" s="266">
        <f t="shared" ca="1" si="152"/>
        <v>0</v>
      </c>
      <c r="AP103" s="266">
        <f t="shared" ca="1" si="152"/>
        <v>0</v>
      </c>
      <c r="AQ103" s="266">
        <f t="shared" ca="1" si="152"/>
        <v>0</v>
      </c>
      <c r="AR103" s="266">
        <f t="shared" ca="1" si="152"/>
        <v>0</v>
      </c>
      <c r="AS103" s="266">
        <f t="shared" ca="1" si="152"/>
        <v>0</v>
      </c>
      <c r="AT103" s="266">
        <f t="shared" ca="1" si="153"/>
        <v>0</v>
      </c>
      <c r="AU103" s="266">
        <f t="shared" ca="1" si="153"/>
        <v>0</v>
      </c>
      <c r="AV103" s="266">
        <f t="shared" ca="1" si="153"/>
        <v>0</v>
      </c>
      <c r="AW103" s="266">
        <f t="shared" ca="1" si="153"/>
        <v>0</v>
      </c>
      <c r="AX103" s="266">
        <f t="shared" ca="1" si="153"/>
        <v>0</v>
      </c>
      <c r="AY103" s="266">
        <f t="shared" ca="1" si="153"/>
        <v>0</v>
      </c>
      <c r="AZ103" s="266">
        <f t="shared" ca="1" si="153"/>
        <v>0</v>
      </c>
      <c r="BA103" s="266">
        <f t="shared" ca="1" si="153"/>
        <v>0</v>
      </c>
      <c r="BB103" s="266">
        <f t="shared" ca="1" si="153"/>
        <v>0</v>
      </c>
      <c r="BC103" s="266">
        <f t="shared" ca="1" si="153"/>
        <v>0</v>
      </c>
      <c r="BD103" s="266">
        <f t="shared" ca="1" si="154"/>
        <v>0</v>
      </c>
      <c r="BE103" s="266">
        <f t="shared" ca="1" si="154"/>
        <v>0</v>
      </c>
      <c r="BF103" s="266">
        <f t="shared" ca="1" si="154"/>
        <v>0</v>
      </c>
      <c r="BG103" s="266">
        <f t="shared" ca="1" si="154"/>
        <v>0</v>
      </c>
      <c r="BH103" s="266">
        <f t="shared" ca="1" si="154"/>
        <v>0</v>
      </c>
      <c r="BI103" s="266">
        <f t="shared" ca="1" si="154"/>
        <v>0</v>
      </c>
      <c r="BJ103" s="266">
        <f t="shared" ca="1" si="154"/>
        <v>0</v>
      </c>
      <c r="BK103" s="266">
        <f t="shared" ca="1" si="154"/>
        <v>0</v>
      </c>
      <c r="BL103" s="266">
        <f t="shared" ca="1" si="154"/>
        <v>0</v>
      </c>
      <c r="BM103" s="266">
        <f t="shared" ca="1" si="154"/>
        <v>0</v>
      </c>
      <c r="BN103" s="266">
        <f t="shared" ca="1" si="155"/>
        <v>0</v>
      </c>
      <c r="BO103" s="266">
        <f t="shared" ca="1" si="155"/>
        <v>0</v>
      </c>
      <c r="BP103" s="266">
        <f t="shared" ca="1" si="155"/>
        <v>0</v>
      </c>
      <c r="BQ103" s="266">
        <f t="shared" ca="1" si="155"/>
        <v>0</v>
      </c>
      <c r="BR103" s="266">
        <f t="shared" ca="1" si="155"/>
        <v>0</v>
      </c>
      <c r="BS103" s="266">
        <f t="shared" ca="1" si="155"/>
        <v>0</v>
      </c>
      <c r="BT103" s="266">
        <f t="shared" ca="1" si="155"/>
        <v>0</v>
      </c>
      <c r="BU103" s="266">
        <f t="shared" ca="1" si="155"/>
        <v>0</v>
      </c>
      <c r="BV103" s="266">
        <f t="shared" ca="1" si="155"/>
        <v>0</v>
      </c>
      <c r="BW103" s="266">
        <f t="shared" ca="1" si="155"/>
        <v>0</v>
      </c>
      <c r="BX103" s="266">
        <f t="shared" ca="1" si="155"/>
        <v>0</v>
      </c>
      <c r="BY103" s="266">
        <f t="shared" ca="1" si="155"/>
        <v>0</v>
      </c>
      <c r="BZ103" s="266">
        <f t="shared" ca="1" si="155"/>
        <v>0</v>
      </c>
      <c r="CA103" s="266">
        <f t="shared" ca="1" si="155"/>
        <v>0</v>
      </c>
      <c r="CF103" s="264">
        <f t="shared" ca="1" si="123"/>
        <v>0</v>
      </c>
      <c r="CG103" s="264">
        <f t="shared" ca="1" si="124"/>
        <v>0</v>
      </c>
      <c r="CH103" s="265">
        <f t="shared" si="125"/>
        <v>0</v>
      </c>
      <c r="CI103" s="265">
        <f t="shared" ca="1" si="126"/>
        <v>0</v>
      </c>
      <c r="CJ103" s="265">
        <f t="shared" ca="1" si="127"/>
        <v>0</v>
      </c>
      <c r="CK103" s="268"/>
      <c r="CL103" s="266">
        <f t="shared" ca="1" si="156"/>
        <v>0</v>
      </c>
      <c r="CM103" s="266">
        <f t="shared" ca="1" si="156"/>
        <v>0</v>
      </c>
      <c r="CN103" s="266">
        <f t="shared" ca="1" si="156"/>
        <v>0</v>
      </c>
      <c r="CO103" s="266">
        <f t="shared" ca="1" si="156"/>
        <v>0</v>
      </c>
      <c r="CP103" s="266">
        <f t="shared" ca="1" si="156"/>
        <v>0</v>
      </c>
      <c r="CQ103" s="266">
        <f t="shared" ca="1" si="156"/>
        <v>0</v>
      </c>
      <c r="CR103" s="266">
        <f t="shared" ca="1" si="156"/>
        <v>0</v>
      </c>
      <c r="CS103" s="266">
        <f t="shared" ca="1" si="156"/>
        <v>0</v>
      </c>
      <c r="CT103" s="266">
        <f t="shared" ca="1" si="156"/>
        <v>0</v>
      </c>
      <c r="CU103" s="266">
        <f t="shared" ca="1" si="156"/>
        <v>0</v>
      </c>
      <c r="CV103" s="266">
        <f t="shared" ca="1" si="157"/>
        <v>0</v>
      </c>
      <c r="CW103" s="266">
        <f t="shared" ca="1" si="157"/>
        <v>0</v>
      </c>
      <c r="CX103" s="266">
        <f t="shared" ca="1" si="157"/>
        <v>0</v>
      </c>
      <c r="CY103" s="266">
        <f t="shared" ca="1" si="157"/>
        <v>0</v>
      </c>
      <c r="CZ103" s="266">
        <f t="shared" ca="1" si="157"/>
        <v>0</v>
      </c>
      <c r="DA103" s="266">
        <f t="shared" ca="1" si="157"/>
        <v>0</v>
      </c>
      <c r="DB103" s="266">
        <f t="shared" ca="1" si="157"/>
        <v>0</v>
      </c>
      <c r="DC103" s="266">
        <f t="shared" ca="1" si="157"/>
        <v>0</v>
      </c>
      <c r="DD103" s="266">
        <f t="shared" ca="1" si="157"/>
        <v>0</v>
      </c>
      <c r="DE103" s="266">
        <f t="shared" ca="1" si="157"/>
        <v>0</v>
      </c>
      <c r="DF103" s="266">
        <f t="shared" ca="1" si="158"/>
        <v>0</v>
      </c>
      <c r="DG103" s="266">
        <f t="shared" ca="1" si="158"/>
        <v>0</v>
      </c>
      <c r="DH103" s="266">
        <f t="shared" ca="1" si="158"/>
        <v>0</v>
      </c>
      <c r="DI103" s="266">
        <f t="shared" ca="1" si="158"/>
        <v>0</v>
      </c>
      <c r="DJ103" s="266">
        <f t="shared" ca="1" si="158"/>
        <v>0</v>
      </c>
      <c r="DK103" s="266">
        <f t="shared" ca="1" si="158"/>
        <v>0</v>
      </c>
      <c r="DL103" s="266">
        <f t="shared" ca="1" si="158"/>
        <v>0</v>
      </c>
      <c r="DM103" s="266">
        <f t="shared" ca="1" si="158"/>
        <v>0</v>
      </c>
      <c r="DN103" s="266">
        <f t="shared" ca="1" si="158"/>
        <v>0</v>
      </c>
      <c r="DO103" s="266">
        <f t="shared" ca="1" si="158"/>
        <v>0</v>
      </c>
      <c r="DP103" s="266">
        <f t="shared" ca="1" si="159"/>
        <v>0</v>
      </c>
      <c r="DQ103" s="266">
        <f t="shared" ca="1" si="159"/>
        <v>0</v>
      </c>
      <c r="DR103" s="266">
        <f t="shared" ca="1" si="159"/>
        <v>0</v>
      </c>
      <c r="DS103" s="266">
        <f t="shared" ca="1" si="159"/>
        <v>0</v>
      </c>
      <c r="DT103" s="266">
        <f t="shared" ca="1" si="159"/>
        <v>0</v>
      </c>
      <c r="DU103" s="266">
        <f t="shared" ca="1" si="159"/>
        <v>0</v>
      </c>
      <c r="DV103" s="266">
        <f t="shared" ca="1" si="159"/>
        <v>0</v>
      </c>
      <c r="DW103" s="266">
        <f t="shared" ca="1" si="159"/>
        <v>0</v>
      </c>
      <c r="DX103" s="266">
        <f t="shared" ca="1" si="159"/>
        <v>0</v>
      </c>
      <c r="DY103" s="266">
        <f t="shared" ca="1" si="159"/>
        <v>0</v>
      </c>
      <c r="DZ103" s="266">
        <f t="shared" ca="1" si="160"/>
        <v>0</v>
      </c>
      <c r="EA103" s="266">
        <f t="shared" ca="1" si="160"/>
        <v>0</v>
      </c>
      <c r="EB103" s="266">
        <f t="shared" ca="1" si="160"/>
        <v>0</v>
      </c>
      <c r="EC103" s="266">
        <f t="shared" ca="1" si="160"/>
        <v>0</v>
      </c>
      <c r="ED103" s="266">
        <f t="shared" ca="1" si="160"/>
        <v>0</v>
      </c>
      <c r="EE103" s="266">
        <f t="shared" ca="1" si="160"/>
        <v>0</v>
      </c>
      <c r="EF103" s="266">
        <f t="shared" ca="1" si="160"/>
        <v>0</v>
      </c>
      <c r="EG103" s="266">
        <f t="shared" ca="1" si="160"/>
        <v>0</v>
      </c>
      <c r="EH103" s="266">
        <f t="shared" ca="1" si="160"/>
        <v>0</v>
      </c>
      <c r="EI103" s="266">
        <f t="shared" ca="1" si="160"/>
        <v>0</v>
      </c>
      <c r="EJ103" s="266">
        <f t="shared" ca="1" si="160"/>
        <v>0</v>
      </c>
      <c r="EK103" s="266">
        <f t="shared" ca="1" si="160"/>
        <v>0</v>
      </c>
      <c r="EL103" s="266">
        <f t="shared" ca="1" si="160"/>
        <v>0</v>
      </c>
      <c r="EM103" s="266">
        <f t="shared" ca="1" si="160"/>
        <v>0</v>
      </c>
      <c r="EO103" s="484">
        <f t="shared" si="130"/>
        <v>1</v>
      </c>
      <c r="EP103" s="64">
        <f t="shared" si="128"/>
        <v>1</v>
      </c>
    </row>
    <row r="104" spans="1:146">
      <c r="A104" s="65">
        <v>97</v>
      </c>
      <c r="B104" s="354"/>
      <c r="C104" s="336"/>
      <c r="D104" s="337"/>
      <c r="E104" s="337"/>
      <c r="F104" s="338"/>
      <c r="G104" s="339" t="s">
        <v>320</v>
      </c>
      <c r="H104" s="336"/>
      <c r="I104" s="346"/>
      <c r="J104" s="346"/>
      <c r="K104" s="345"/>
      <c r="L104" s="508"/>
      <c r="M104" s="393">
        <f t="shared" ref="M104:M135" si="161">H104+I104+J104</f>
        <v>0</v>
      </c>
      <c r="N104" s="453" t="str">
        <f t="shared" si="129"/>
        <v/>
      </c>
      <c r="O104" s="439"/>
      <c r="P104" s="439"/>
      <c r="Q104" s="439"/>
      <c r="R104" s="439"/>
      <c r="S104" s="446"/>
      <c r="T104" s="264">
        <f t="shared" ref="T104:T135" ca="1" si="162">IF(CELL("contenu",E104)&gt;0,IF(dotationanneepleine=1,DATE(YEAR(E104)+1,1,1),E104),0)</f>
        <v>0</v>
      </c>
      <c r="U104" s="264">
        <f t="shared" ref="U104:U135" ca="1" si="163">IF(CELL("contenu",F104)&gt;0,DATE(YEAR(E104)+F104,MONTH(E104),DAY(E104)-1),0)</f>
        <v>0</v>
      </c>
      <c r="V104" s="265">
        <f t="shared" ref="V104:V135" si="164">IF(F104&gt;0,ROUNDUP(C104/F104,2),0)</f>
        <v>0</v>
      </c>
      <c r="W104" s="265">
        <f t="shared" ref="W104:W135" ca="1" si="165">IF(prorata=360,((12-MONTH(T104))*30)+(31-DAY(T104)),MIN(DATE(YEAR(T104),12,31)-T104+1,365))*V104/prorata</f>
        <v>0</v>
      </c>
      <c r="X104" s="265">
        <f t="shared" ref="X104:X135" ca="1" si="166">IF(dotationanneepleine=1,V104,IF((V104-W104)&lt;0.001,0,V104-W104))</f>
        <v>0</v>
      </c>
      <c r="Y104" s="268">
        <f t="shared" ref="Y104:Y135" si="167">YEAR(D104)</f>
        <v>1900</v>
      </c>
      <c r="Z104" s="266">
        <f t="shared" ca="1" si="151"/>
        <v>0</v>
      </c>
      <c r="AA104" s="266">
        <f t="shared" ca="1" si="151"/>
        <v>0</v>
      </c>
      <c r="AB104" s="266">
        <f t="shared" ca="1" si="151"/>
        <v>0</v>
      </c>
      <c r="AC104" s="266">
        <f t="shared" ca="1" si="151"/>
        <v>0</v>
      </c>
      <c r="AD104" s="266">
        <f t="shared" ca="1" si="151"/>
        <v>0</v>
      </c>
      <c r="AE104" s="266">
        <f t="shared" ca="1" si="151"/>
        <v>0</v>
      </c>
      <c r="AF104" s="266">
        <f t="shared" ca="1" si="151"/>
        <v>0</v>
      </c>
      <c r="AG104" s="266">
        <f t="shared" ca="1" si="151"/>
        <v>0</v>
      </c>
      <c r="AH104" s="266">
        <f t="shared" ca="1" si="151"/>
        <v>0</v>
      </c>
      <c r="AI104" s="266">
        <f t="shared" ca="1" si="151"/>
        <v>0</v>
      </c>
      <c r="AJ104" s="266">
        <f t="shared" ca="1" si="152"/>
        <v>0</v>
      </c>
      <c r="AK104" s="266">
        <f t="shared" ca="1" si="152"/>
        <v>0</v>
      </c>
      <c r="AL104" s="266">
        <f t="shared" ca="1" si="152"/>
        <v>0</v>
      </c>
      <c r="AM104" s="266">
        <f t="shared" ca="1" si="152"/>
        <v>0</v>
      </c>
      <c r="AN104" s="266">
        <f t="shared" ca="1" si="152"/>
        <v>0</v>
      </c>
      <c r="AO104" s="266">
        <f t="shared" ca="1" si="152"/>
        <v>0</v>
      </c>
      <c r="AP104" s="266">
        <f t="shared" ca="1" si="152"/>
        <v>0</v>
      </c>
      <c r="AQ104" s="266">
        <f t="shared" ca="1" si="152"/>
        <v>0</v>
      </c>
      <c r="AR104" s="266">
        <f t="shared" ca="1" si="152"/>
        <v>0</v>
      </c>
      <c r="AS104" s="266">
        <f t="shared" ca="1" si="152"/>
        <v>0</v>
      </c>
      <c r="AT104" s="266">
        <f t="shared" ca="1" si="153"/>
        <v>0</v>
      </c>
      <c r="AU104" s="266">
        <f t="shared" ca="1" si="153"/>
        <v>0</v>
      </c>
      <c r="AV104" s="266">
        <f t="shared" ca="1" si="153"/>
        <v>0</v>
      </c>
      <c r="AW104" s="266">
        <f t="shared" ca="1" si="153"/>
        <v>0</v>
      </c>
      <c r="AX104" s="266">
        <f t="shared" ca="1" si="153"/>
        <v>0</v>
      </c>
      <c r="AY104" s="266">
        <f t="shared" ca="1" si="153"/>
        <v>0</v>
      </c>
      <c r="AZ104" s="266">
        <f t="shared" ca="1" si="153"/>
        <v>0</v>
      </c>
      <c r="BA104" s="266">
        <f t="shared" ca="1" si="153"/>
        <v>0</v>
      </c>
      <c r="BB104" s="266">
        <f t="shared" ca="1" si="153"/>
        <v>0</v>
      </c>
      <c r="BC104" s="266">
        <f t="shared" ca="1" si="153"/>
        <v>0</v>
      </c>
      <c r="BD104" s="266">
        <f t="shared" ca="1" si="154"/>
        <v>0</v>
      </c>
      <c r="BE104" s="266">
        <f t="shared" ca="1" si="154"/>
        <v>0</v>
      </c>
      <c r="BF104" s="266">
        <f t="shared" ca="1" si="154"/>
        <v>0</v>
      </c>
      <c r="BG104" s="266">
        <f t="shared" ca="1" si="154"/>
        <v>0</v>
      </c>
      <c r="BH104" s="266">
        <f t="shared" ca="1" si="154"/>
        <v>0</v>
      </c>
      <c r="BI104" s="266">
        <f t="shared" ca="1" si="154"/>
        <v>0</v>
      </c>
      <c r="BJ104" s="266">
        <f t="shared" ca="1" si="154"/>
        <v>0</v>
      </c>
      <c r="BK104" s="266">
        <f t="shared" ca="1" si="154"/>
        <v>0</v>
      </c>
      <c r="BL104" s="266">
        <f t="shared" ca="1" si="154"/>
        <v>0</v>
      </c>
      <c r="BM104" s="266">
        <f t="shared" ca="1" si="154"/>
        <v>0</v>
      </c>
      <c r="BN104" s="266">
        <f t="shared" ca="1" si="155"/>
        <v>0</v>
      </c>
      <c r="BO104" s="266">
        <f t="shared" ca="1" si="155"/>
        <v>0</v>
      </c>
      <c r="BP104" s="266">
        <f t="shared" ca="1" si="155"/>
        <v>0</v>
      </c>
      <c r="BQ104" s="266">
        <f t="shared" ca="1" si="155"/>
        <v>0</v>
      </c>
      <c r="BR104" s="266">
        <f t="shared" ca="1" si="155"/>
        <v>0</v>
      </c>
      <c r="BS104" s="266">
        <f t="shared" ca="1" si="155"/>
        <v>0</v>
      </c>
      <c r="BT104" s="266">
        <f t="shared" ca="1" si="155"/>
        <v>0</v>
      </c>
      <c r="BU104" s="266">
        <f t="shared" ca="1" si="155"/>
        <v>0</v>
      </c>
      <c r="BV104" s="266">
        <f t="shared" ca="1" si="155"/>
        <v>0</v>
      </c>
      <c r="BW104" s="266">
        <f t="shared" ca="1" si="155"/>
        <v>0</v>
      </c>
      <c r="BX104" s="266">
        <f t="shared" ca="1" si="155"/>
        <v>0</v>
      </c>
      <c r="BY104" s="266">
        <f t="shared" ca="1" si="155"/>
        <v>0</v>
      </c>
      <c r="BZ104" s="266">
        <f t="shared" ca="1" si="155"/>
        <v>0</v>
      </c>
      <c r="CA104" s="266">
        <f t="shared" ca="1" si="155"/>
        <v>0</v>
      </c>
      <c r="CF104" s="264">
        <f t="shared" ref="CF104:CF135" ca="1" si="168">IF(CELL("contenu",E104)&gt;0,IF(dotationanneepleine=1,DATE(YEAR(E104)+1,1,1),E104),0)</f>
        <v>0</v>
      </c>
      <c r="CG104" s="264">
        <f t="shared" ref="CG104:CG135" ca="1" si="169">IF(CELL("contenu",F104)&gt;0,DATE(YEAR(E104)+BM104,MONTH(E104),DAY(E104)-1),0)</f>
        <v>0</v>
      </c>
      <c r="CH104" s="265">
        <f t="shared" ref="CH104:CH135" si="170">IF(F104&gt;0,ROUNDUP(I104/F104,2),0)</f>
        <v>0</v>
      </c>
      <c r="CI104" s="265">
        <f t="shared" ref="CI104:CI135" ca="1" si="171">IF(prorata=360,((12-MONTH(T104))*30)+(31-DAY(T104)),MIN(DATE(YEAR(T104),12,31)-T104+1,365))*CH104/prorata</f>
        <v>0</v>
      </c>
      <c r="CJ104" s="265">
        <f t="shared" ref="CJ104:CJ135" ca="1" si="172">IF(dotationanneepleine=1,CH104,IF((CH104-CI104)&lt;0.001,0,CH104-CI104))</f>
        <v>0</v>
      </c>
      <c r="CK104" s="268"/>
      <c r="CL104" s="266">
        <f t="shared" ca="1" si="156"/>
        <v>0</v>
      </c>
      <c r="CM104" s="266">
        <f t="shared" ca="1" si="156"/>
        <v>0</v>
      </c>
      <c r="CN104" s="266">
        <f t="shared" ca="1" si="156"/>
        <v>0</v>
      </c>
      <c r="CO104" s="266">
        <f t="shared" ca="1" si="156"/>
        <v>0</v>
      </c>
      <c r="CP104" s="266">
        <f t="shared" ca="1" si="156"/>
        <v>0</v>
      </c>
      <c r="CQ104" s="266">
        <f t="shared" ca="1" si="156"/>
        <v>0</v>
      </c>
      <c r="CR104" s="266">
        <f t="shared" ca="1" si="156"/>
        <v>0</v>
      </c>
      <c r="CS104" s="266">
        <f t="shared" ca="1" si="156"/>
        <v>0</v>
      </c>
      <c r="CT104" s="266">
        <f t="shared" ca="1" si="156"/>
        <v>0</v>
      </c>
      <c r="CU104" s="266">
        <f t="shared" ca="1" si="156"/>
        <v>0</v>
      </c>
      <c r="CV104" s="266">
        <f t="shared" ca="1" si="157"/>
        <v>0</v>
      </c>
      <c r="CW104" s="266">
        <f t="shared" ca="1" si="157"/>
        <v>0</v>
      </c>
      <c r="CX104" s="266">
        <f t="shared" ca="1" si="157"/>
        <v>0</v>
      </c>
      <c r="CY104" s="266">
        <f t="shared" ca="1" si="157"/>
        <v>0</v>
      </c>
      <c r="CZ104" s="266">
        <f t="shared" ca="1" si="157"/>
        <v>0</v>
      </c>
      <c r="DA104" s="266">
        <f t="shared" ca="1" si="157"/>
        <v>0</v>
      </c>
      <c r="DB104" s="266">
        <f t="shared" ca="1" si="157"/>
        <v>0</v>
      </c>
      <c r="DC104" s="266">
        <f t="shared" ca="1" si="157"/>
        <v>0</v>
      </c>
      <c r="DD104" s="266">
        <f t="shared" ca="1" si="157"/>
        <v>0</v>
      </c>
      <c r="DE104" s="266">
        <f t="shared" ca="1" si="157"/>
        <v>0</v>
      </c>
      <c r="DF104" s="266">
        <f t="shared" ca="1" si="158"/>
        <v>0</v>
      </c>
      <c r="DG104" s="266">
        <f t="shared" ca="1" si="158"/>
        <v>0</v>
      </c>
      <c r="DH104" s="266">
        <f t="shared" ca="1" si="158"/>
        <v>0</v>
      </c>
      <c r="DI104" s="266">
        <f t="shared" ca="1" si="158"/>
        <v>0</v>
      </c>
      <c r="DJ104" s="266">
        <f t="shared" ca="1" si="158"/>
        <v>0</v>
      </c>
      <c r="DK104" s="266">
        <f t="shared" ca="1" si="158"/>
        <v>0</v>
      </c>
      <c r="DL104" s="266">
        <f t="shared" ca="1" si="158"/>
        <v>0</v>
      </c>
      <c r="DM104" s="266">
        <f t="shared" ca="1" si="158"/>
        <v>0</v>
      </c>
      <c r="DN104" s="266">
        <f t="shared" ca="1" si="158"/>
        <v>0</v>
      </c>
      <c r="DO104" s="266">
        <f t="shared" ca="1" si="158"/>
        <v>0</v>
      </c>
      <c r="DP104" s="266">
        <f t="shared" ca="1" si="159"/>
        <v>0</v>
      </c>
      <c r="DQ104" s="266">
        <f t="shared" ca="1" si="159"/>
        <v>0</v>
      </c>
      <c r="DR104" s="266">
        <f t="shared" ca="1" si="159"/>
        <v>0</v>
      </c>
      <c r="DS104" s="266">
        <f t="shared" ca="1" si="159"/>
        <v>0</v>
      </c>
      <c r="DT104" s="266">
        <f t="shared" ca="1" si="159"/>
        <v>0</v>
      </c>
      <c r="DU104" s="266">
        <f t="shared" ca="1" si="159"/>
        <v>0</v>
      </c>
      <c r="DV104" s="266">
        <f t="shared" ca="1" si="159"/>
        <v>0</v>
      </c>
      <c r="DW104" s="266">
        <f t="shared" ca="1" si="159"/>
        <v>0</v>
      </c>
      <c r="DX104" s="266">
        <f t="shared" ca="1" si="159"/>
        <v>0</v>
      </c>
      <c r="DY104" s="266">
        <f t="shared" ca="1" si="159"/>
        <v>0</v>
      </c>
      <c r="DZ104" s="266">
        <f t="shared" ca="1" si="160"/>
        <v>0</v>
      </c>
      <c r="EA104" s="266">
        <f t="shared" ca="1" si="160"/>
        <v>0</v>
      </c>
      <c r="EB104" s="266">
        <f t="shared" ca="1" si="160"/>
        <v>0</v>
      </c>
      <c r="EC104" s="266">
        <f t="shared" ca="1" si="160"/>
        <v>0</v>
      </c>
      <c r="ED104" s="266">
        <f t="shared" ca="1" si="160"/>
        <v>0</v>
      </c>
      <c r="EE104" s="266">
        <f t="shared" ca="1" si="160"/>
        <v>0</v>
      </c>
      <c r="EF104" s="266">
        <f t="shared" ca="1" si="160"/>
        <v>0</v>
      </c>
      <c r="EG104" s="266">
        <f t="shared" ca="1" si="160"/>
        <v>0</v>
      </c>
      <c r="EH104" s="266">
        <f t="shared" ca="1" si="160"/>
        <v>0</v>
      </c>
      <c r="EI104" s="266">
        <f t="shared" ca="1" si="160"/>
        <v>0</v>
      </c>
      <c r="EJ104" s="266">
        <f t="shared" ca="1" si="160"/>
        <v>0</v>
      </c>
      <c r="EK104" s="266">
        <f t="shared" ca="1" si="160"/>
        <v>0</v>
      </c>
      <c r="EL104" s="266">
        <f t="shared" ca="1" si="160"/>
        <v>0</v>
      </c>
      <c r="EM104" s="266">
        <f t="shared" ca="1" si="160"/>
        <v>0</v>
      </c>
      <c r="EO104" s="484">
        <f t="shared" si="130"/>
        <v>1</v>
      </c>
      <c r="EP104" s="64">
        <f t="shared" ref="EP104:EP135" si="173">IF(EO104=1,IF(F104-K104&gt;=0,TRUE,FALSE),TRUE)*1</f>
        <v>1</v>
      </c>
    </row>
    <row r="105" spans="1:146">
      <c r="A105" s="65">
        <v>98</v>
      </c>
      <c r="B105" s="354"/>
      <c r="C105" s="336"/>
      <c r="D105" s="337"/>
      <c r="E105" s="337"/>
      <c r="F105" s="338"/>
      <c r="G105" s="339" t="s">
        <v>320</v>
      </c>
      <c r="H105" s="336"/>
      <c r="I105" s="346"/>
      <c r="J105" s="346"/>
      <c r="K105" s="345"/>
      <c r="L105" s="508"/>
      <c r="M105" s="393">
        <f t="shared" si="161"/>
        <v>0</v>
      </c>
      <c r="N105" s="453" t="str">
        <f t="shared" si="129"/>
        <v/>
      </c>
      <c r="O105" s="439"/>
      <c r="P105" s="439"/>
      <c r="Q105" s="439"/>
      <c r="R105" s="439"/>
      <c r="S105" s="446"/>
      <c r="T105" s="264">
        <f t="shared" ca="1" si="162"/>
        <v>0</v>
      </c>
      <c r="U105" s="264">
        <f t="shared" ca="1" si="163"/>
        <v>0</v>
      </c>
      <c r="V105" s="265">
        <f t="shared" si="164"/>
        <v>0</v>
      </c>
      <c r="W105" s="265">
        <f t="shared" ca="1" si="165"/>
        <v>0</v>
      </c>
      <c r="X105" s="265">
        <f t="shared" ca="1" si="166"/>
        <v>0</v>
      </c>
      <c r="Y105" s="268">
        <f t="shared" si="167"/>
        <v>1900</v>
      </c>
      <c r="Z105" s="266">
        <f t="shared" ca="1" si="151"/>
        <v>0</v>
      </c>
      <c r="AA105" s="266">
        <f t="shared" ca="1" si="151"/>
        <v>0</v>
      </c>
      <c r="AB105" s="266">
        <f t="shared" ca="1" si="151"/>
        <v>0</v>
      </c>
      <c r="AC105" s="266">
        <f t="shared" ca="1" si="151"/>
        <v>0</v>
      </c>
      <c r="AD105" s="266">
        <f t="shared" ca="1" si="151"/>
        <v>0</v>
      </c>
      <c r="AE105" s="266">
        <f t="shared" ca="1" si="151"/>
        <v>0</v>
      </c>
      <c r="AF105" s="266">
        <f t="shared" ca="1" si="151"/>
        <v>0</v>
      </c>
      <c r="AG105" s="266">
        <f t="shared" ca="1" si="151"/>
        <v>0</v>
      </c>
      <c r="AH105" s="266">
        <f t="shared" ca="1" si="151"/>
        <v>0</v>
      </c>
      <c r="AI105" s="266">
        <f t="shared" ca="1" si="151"/>
        <v>0</v>
      </c>
      <c r="AJ105" s="266">
        <f t="shared" ca="1" si="152"/>
        <v>0</v>
      </c>
      <c r="AK105" s="266">
        <f t="shared" ca="1" si="152"/>
        <v>0</v>
      </c>
      <c r="AL105" s="266">
        <f t="shared" ca="1" si="152"/>
        <v>0</v>
      </c>
      <c r="AM105" s="266">
        <f t="shared" ca="1" si="152"/>
        <v>0</v>
      </c>
      <c r="AN105" s="266">
        <f t="shared" ca="1" si="152"/>
        <v>0</v>
      </c>
      <c r="AO105" s="266">
        <f t="shared" ca="1" si="152"/>
        <v>0</v>
      </c>
      <c r="AP105" s="266">
        <f t="shared" ca="1" si="152"/>
        <v>0</v>
      </c>
      <c r="AQ105" s="266">
        <f t="shared" ca="1" si="152"/>
        <v>0</v>
      </c>
      <c r="AR105" s="266">
        <f t="shared" ca="1" si="152"/>
        <v>0</v>
      </c>
      <c r="AS105" s="266">
        <f t="shared" ca="1" si="152"/>
        <v>0</v>
      </c>
      <c r="AT105" s="266">
        <f t="shared" ca="1" si="153"/>
        <v>0</v>
      </c>
      <c r="AU105" s="266">
        <f t="shared" ca="1" si="153"/>
        <v>0</v>
      </c>
      <c r="AV105" s="266">
        <f t="shared" ca="1" si="153"/>
        <v>0</v>
      </c>
      <c r="AW105" s="266">
        <f t="shared" ca="1" si="153"/>
        <v>0</v>
      </c>
      <c r="AX105" s="266">
        <f t="shared" ca="1" si="153"/>
        <v>0</v>
      </c>
      <c r="AY105" s="266">
        <f t="shared" ca="1" si="153"/>
        <v>0</v>
      </c>
      <c r="AZ105" s="266">
        <f t="shared" ca="1" si="153"/>
        <v>0</v>
      </c>
      <c r="BA105" s="266">
        <f t="shared" ca="1" si="153"/>
        <v>0</v>
      </c>
      <c r="BB105" s="266">
        <f t="shared" ca="1" si="153"/>
        <v>0</v>
      </c>
      <c r="BC105" s="266">
        <f t="shared" ca="1" si="153"/>
        <v>0</v>
      </c>
      <c r="BD105" s="266">
        <f t="shared" ca="1" si="154"/>
        <v>0</v>
      </c>
      <c r="BE105" s="266">
        <f t="shared" ca="1" si="154"/>
        <v>0</v>
      </c>
      <c r="BF105" s="266">
        <f t="shared" ca="1" si="154"/>
        <v>0</v>
      </c>
      <c r="BG105" s="266">
        <f t="shared" ca="1" si="154"/>
        <v>0</v>
      </c>
      <c r="BH105" s="266">
        <f t="shared" ca="1" si="154"/>
        <v>0</v>
      </c>
      <c r="BI105" s="266">
        <f t="shared" ca="1" si="154"/>
        <v>0</v>
      </c>
      <c r="BJ105" s="266">
        <f t="shared" ca="1" si="154"/>
        <v>0</v>
      </c>
      <c r="BK105" s="266">
        <f t="shared" ca="1" si="154"/>
        <v>0</v>
      </c>
      <c r="BL105" s="266">
        <f t="shared" ca="1" si="154"/>
        <v>0</v>
      </c>
      <c r="BM105" s="266">
        <f t="shared" ca="1" si="154"/>
        <v>0</v>
      </c>
      <c r="BN105" s="266">
        <f t="shared" ca="1" si="155"/>
        <v>0</v>
      </c>
      <c r="BO105" s="266">
        <f t="shared" ca="1" si="155"/>
        <v>0</v>
      </c>
      <c r="BP105" s="266">
        <f t="shared" ca="1" si="155"/>
        <v>0</v>
      </c>
      <c r="BQ105" s="266">
        <f t="shared" ca="1" si="155"/>
        <v>0</v>
      </c>
      <c r="BR105" s="266">
        <f t="shared" ca="1" si="155"/>
        <v>0</v>
      </c>
      <c r="BS105" s="266">
        <f t="shared" ca="1" si="155"/>
        <v>0</v>
      </c>
      <c r="BT105" s="266">
        <f t="shared" ca="1" si="155"/>
        <v>0</v>
      </c>
      <c r="BU105" s="266">
        <f t="shared" ca="1" si="155"/>
        <v>0</v>
      </c>
      <c r="BV105" s="266">
        <f t="shared" ca="1" si="155"/>
        <v>0</v>
      </c>
      <c r="BW105" s="266">
        <f t="shared" ca="1" si="155"/>
        <v>0</v>
      </c>
      <c r="BX105" s="266">
        <f t="shared" ca="1" si="155"/>
        <v>0</v>
      </c>
      <c r="BY105" s="266">
        <f t="shared" ca="1" si="155"/>
        <v>0</v>
      </c>
      <c r="BZ105" s="266">
        <f t="shared" ca="1" si="155"/>
        <v>0</v>
      </c>
      <c r="CA105" s="266">
        <f t="shared" ca="1" si="155"/>
        <v>0</v>
      </c>
      <c r="CF105" s="264">
        <f t="shared" ca="1" si="168"/>
        <v>0</v>
      </c>
      <c r="CG105" s="264">
        <f t="shared" ca="1" si="169"/>
        <v>0</v>
      </c>
      <c r="CH105" s="265">
        <f t="shared" si="170"/>
        <v>0</v>
      </c>
      <c r="CI105" s="265">
        <f t="shared" ca="1" si="171"/>
        <v>0</v>
      </c>
      <c r="CJ105" s="265">
        <f t="shared" ca="1" si="172"/>
        <v>0</v>
      </c>
      <c r="CK105" s="268"/>
      <c r="CL105" s="266">
        <f t="shared" ca="1" si="156"/>
        <v>0</v>
      </c>
      <c r="CM105" s="266">
        <f t="shared" ca="1" si="156"/>
        <v>0</v>
      </c>
      <c r="CN105" s="266">
        <f t="shared" ca="1" si="156"/>
        <v>0</v>
      </c>
      <c r="CO105" s="266">
        <f t="shared" ca="1" si="156"/>
        <v>0</v>
      </c>
      <c r="CP105" s="266">
        <f t="shared" ca="1" si="156"/>
        <v>0</v>
      </c>
      <c r="CQ105" s="266">
        <f t="shared" ca="1" si="156"/>
        <v>0</v>
      </c>
      <c r="CR105" s="266">
        <f t="shared" ca="1" si="156"/>
        <v>0</v>
      </c>
      <c r="CS105" s="266">
        <f t="shared" ca="1" si="156"/>
        <v>0</v>
      </c>
      <c r="CT105" s="266">
        <f t="shared" ca="1" si="156"/>
        <v>0</v>
      </c>
      <c r="CU105" s="266">
        <f t="shared" ca="1" si="156"/>
        <v>0</v>
      </c>
      <c r="CV105" s="266">
        <f t="shared" ca="1" si="157"/>
        <v>0</v>
      </c>
      <c r="CW105" s="266">
        <f t="shared" ca="1" si="157"/>
        <v>0</v>
      </c>
      <c r="CX105" s="266">
        <f t="shared" ca="1" si="157"/>
        <v>0</v>
      </c>
      <c r="CY105" s="266">
        <f t="shared" ca="1" si="157"/>
        <v>0</v>
      </c>
      <c r="CZ105" s="266">
        <f t="shared" ca="1" si="157"/>
        <v>0</v>
      </c>
      <c r="DA105" s="266">
        <f t="shared" ca="1" si="157"/>
        <v>0</v>
      </c>
      <c r="DB105" s="266">
        <f t="shared" ca="1" si="157"/>
        <v>0</v>
      </c>
      <c r="DC105" s="266">
        <f t="shared" ca="1" si="157"/>
        <v>0</v>
      </c>
      <c r="DD105" s="266">
        <f t="shared" ca="1" si="157"/>
        <v>0</v>
      </c>
      <c r="DE105" s="266">
        <f t="shared" ca="1" si="157"/>
        <v>0</v>
      </c>
      <c r="DF105" s="266">
        <f t="shared" ca="1" si="158"/>
        <v>0</v>
      </c>
      <c r="DG105" s="266">
        <f t="shared" ca="1" si="158"/>
        <v>0</v>
      </c>
      <c r="DH105" s="266">
        <f t="shared" ca="1" si="158"/>
        <v>0</v>
      </c>
      <c r="DI105" s="266">
        <f t="shared" ca="1" si="158"/>
        <v>0</v>
      </c>
      <c r="DJ105" s="266">
        <f t="shared" ca="1" si="158"/>
        <v>0</v>
      </c>
      <c r="DK105" s="266">
        <f t="shared" ca="1" si="158"/>
        <v>0</v>
      </c>
      <c r="DL105" s="266">
        <f t="shared" ca="1" si="158"/>
        <v>0</v>
      </c>
      <c r="DM105" s="266">
        <f t="shared" ca="1" si="158"/>
        <v>0</v>
      </c>
      <c r="DN105" s="266">
        <f t="shared" ca="1" si="158"/>
        <v>0</v>
      </c>
      <c r="DO105" s="266">
        <f t="shared" ca="1" si="158"/>
        <v>0</v>
      </c>
      <c r="DP105" s="266">
        <f t="shared" ca="1" si="159"/>
        <v>0</v>
      </c>
      <c r="DQ105" s="266">
        <f t="shared" ca="1" si="159"/>
        <v>0</v>
      </c>
      <c r="DR105" s="266">
        <f t="shared" ca="1" si="159"/>
        <v>0</v>
      </c>
      <c r="DS105" s="266">
        <f t="shared" ca="1" si="159"/>
        <v>0</v>
      </c>
      <c r="DT105" s="266">
        <f t="shared" ca="1" si="159"/>
        <v>0</v>
      </c>
      <c r="DU105" s="266">
        <f t="shared" ca="1" si="159"/>
        <v>0</v>
      </c>
      <c r="DV105" s="266">
        <f t="shared" ca="1" si="159"/>
        <v>0</v>
      </c>
      <c r="DW105" s="266">
        <f t="shared" ca="1" si="159"/>
        <v>0</v>
      </c>
      <c r="DX105" s="266">
        <f t="shared" ca="1" si="159"/>
        <v>0</v>
      </c>
      <c r="DY105" s="266">
        <f t="shared" ca="1" si="159"/>
        <v>0</v>
      </c>
      <c r="DZ105" s="266">
        <f t="shared" ca="1" si="160"/>
        <v>0</v>
      </c>
      <c r="EA105" s="266">
        <f t="shared" ca="1" si="160"/>
        <v>0</v>
      </c>
      <c r="EB105" s="266">
        <f t="shared" ca="1" si="160"/>
        <v>0</v>
      </c>
      <c r="EC105" s="266">
        <f t="shared" ca="1" si="160"/>
        <v>0</v>
      </c>
      <c r="ED105" s="266">
        <f t="shared" ca="1" si="160"/>
        <v>0</v>
      </c>
      <c r="EE105" s="266">
        <f t="shared" ca="1" si="160"/>
        <v>0</v>
      </c>
      <c r="EF105" s="266">
        <f t="shared" ca="1" si="160"/>
        <v>0</v>
      </c>
      <c r="EG105" s="266">
        <f t="shared" ca="1" si="160"/>
        <v>0</v>
      </c>
      <c r="EH105" s="266">
        <f t="shared" ca="1" si="160"/>
        <v>0</v>
      </c>
      <c r="EI105" s="266">
        <f t="shared" ca="1" si="160"/>
        <v>0</v>
      </c>
      <c r="EJ105" s="266">
        <f t="shared" ca="1" si="160"/>
        <v>0</v>
      </c>
      <c r="EK105" s="266">
        <f t="shared" ca="1" si="160"/>
        <v>0</v>
      </c>
      <c r="EL105" s="266">
        <f t="shared" ca="1" si="160"/>
        <v>0</v>
      </c>
      <c r="EM105" s="266">
        <f t="shared" ca="1" si="160"/>
        <v>0</v>
      </c>
      <c r="EO105" s="484">
        <f t="shared" si="130"/>
        <v>1</v>
      </c>
      <c r="EP105" s="64">
        <f t="shared" si="173"/>
        <v>1</v>
      </c>
    </row>
    <row r="106" spans="1:146">
      <c r="A106" s="65">
        <v>99</v>
      </c>
      <c r="B106" s="353"/>
      <c r="C106" s="336"/>
      <c r="D106" s="337"/>
      <c r="E106" s="337"/>
      <c r="F106" s="338"/>
      <c r="G106" s="339" t="s">
        <v>320</v>
      </c>
      <c r="H106" s="336"/>
      <c r="I106" s="346"/>
      <c r="J106" s="346"/>
      <c r="K106" s="345"/>
      <c r="L106" s="508"/>
      <c r="M106" s="393">
        <f t="shared" si="161"/>
        <v>0</v>
      </c>
      <c r="N106" s="453" t="str">
        <f t="shared" si="129"/>
        <v/>
      </c>
      <c r="O106" s="439"/>
      <c r="P106" s="439"/>
      <c r="Q106" s="439"/>
      <c r="R106" s="439"/>
      <c r="S106" s="446"/>
      <c r="T106" s="264">
        <f t="shared" ca="1" si="162"/>
        <v>0</v>
      </c>
      <c r="U106" s="264">
        <f t="shared" ca="1" si="163"/>
        <v>0</v>
      </c>
      <c r="V106" s="265">
        <f t="shared" si="164"/>
        <v>0</v>
      </c>
      <c r="W106" s="265">
        <f t="shared" ca="1" si="165"/>
        <v>0</v>
      </c>
      <c r="X106" s="265">
        <f t="shared" ca="1" si="166"/>
        <v>0</v>
      </c>
      <c r="Y106" s="268">
        <f t="shared" si="167"/>
        <v>1900</v>
      </c>
      <c r="Z106" s="266">
        <f t="shared" ca="1" si="151"/>
        <v>0</v>
      </c>
      <c r="AA106" s="266">
        <f t="shared" ca="1" si="151"/>
        <v>0</v>
      </c>
      <c r="AB106" s="266">
        <f t="shared" ca="1" si="151"/>
        <v>0</v>
      </c>
      <c r="AC106" s="266">
        <f t="shared" ca="1" si="151"/>
        <v>0</v>
      </c>
      <c r="AD106" s="266">
        <f t="shared" ca="1" si="151"/>
        <v>0</v>
      </c>
      <c r="AE106" s="266">
        <f t="shared" ca="1" si="151"/>
        <v>0</v>
      </c>
      <c r="AF106" s="266">
        <f t="shared" ca="1" si="151"/>
        <v>0</v>
      </c>
      <c r="AG106" s="266">
        <f t="shared" ca="1" si="151"/>
        <v>0</v>
      </c>
      <c r="AH106" s="266">
        <f t="shared" ca="1" si="151"/>
        <v>0</v>
      </c>
      <c r="AI106" s="266">
        <f t="shared" ca="1" si="151"/>
        <v>0</v>
      </c>
      <c r="AJ106" s="266">
        <f t="shared" ca="1" si="152"/>
        <v>0</v>
      </c>
      <c r="AK106" s="266">
        <f t="shared" ca="1" si="152"/>
        <v>0</v>
      </c>
      <c r="AL106" s="266">
        <f t="shared" ca="1" si="152"/>
        <v>0</v>
      </c>
      <c r="AM106" s="266">
        <f t="shared" ca="1" si="152"/>
        <v>0</v>
      </c>
      <c r="AN106" s="266">
        <f t="shared" ca="1" si="152"/>
        <v>0</v>
      </c>
      <c r="AO106" s="266">
        <f t="shared" ca="1" si="152"/>
        <v>0</v>
      </c>
      <c r="AP106" s="266">
        <f t="shared" ca="1" si="152"/>
        <v>0</v>
      </c>
      <c r="AQ106" s="266">
        <f t="shared" ca="1" si="152"/>
        <v>0</v>
      </c>
      <c r="AR106" s="266">
        <f t="shared" ca="1" si="152"/>
        <v>0</v>
      </c>
      <c r="AS106" s="266">
        <f t="shared" ca="1" si="152"/>
        <v>0</v>
      </c>
      <c r="AT106" s="266">
        <f t="shared" ca="1" si="153"/>
        <v>0</v>
      </c>
      <c r="AU106" s="266">
        <f t="shared" ca="1" si="153"/>
        <v>0</v>
      </c>
      <c r="AV106" s="266">
        <f t="shared" ca="1" si="153"/>
        <v>0</v>
      </c>
      <c r="AW106" s="266">
        <f t="shared" ca="1" si="153"/>
        <v>0</v>
      </c>
      <c r="AX106" s="266">
        <f t="shared" ca="1" si="153"/>
        <v>0</v>
      </c>
      <c r="AY106" s="266">
        <f t="shared" ca="1" si="153"/>
        <v>0</v>
      </c>
      <c r="AZ106" s="266">
        <f t="shared" ca="1" si="153"/>
        <v>0</v>
      </c>
      <c r="BA106" s="266">
        <f t="shared" ca="1" si="153"/>
        <v>0</v>
      </c>
      <c r="BB106" s="266">
        <f t="shared" ca="1" si="153"/>
        <v>0</v>
      </c>
      <c r="BC106" s="266">
        <f t="shared" ca="1" si="153"/>
        <v>0</v>
      </c>
      <c r="BD106" s="266">
        <f t="shared" ca="1" si="154"/>
        <v>0</v>
      </c>
      <c r="BE106" s="266">
        <f t="shared" ca="1" si="154"/>
        <v>0</v>
      </c>
      <c r="BF106" s="266">
        <f t="shared" ca="1" si="154"/>
        <v>0</v>
      </c>
      <c r="BG106" s="266">
        <f t="shared" ca="1" si="154"/>
        <v>0</v>
      </c>
      <c r="BH106" s="266">
        <f t="shared" ca="1" si="154"/>
        <v>0</v>
      </c>
      <c r="BI106" s="266">
        <f t="shared" ca="1" si="154"/>
        <v>0</v>
      </c>
      <c r="BJ106" s="266">
        <f t="shared" ca="1" si="154"/>
        <v>0</v>
      </c>
      <c r="BK106" s="266">
        <f t="shared" ca="1" si="154"/>
        <v>0</v>
      </c>
      <c r="BL106" s="266">
        <f t="shared" ca="1" si="154"/>
        <v>0</v>
      </c>
      <c r="BM106" s="266">
        <f t="shared" ca="1" si="154"/>
        <v>0</v>
      </c>
      <c r="BN106" s="266">
        <f t="shared" ca="1" si="155"/>
        <v>0</v>
      </c>
      <c r="BO106" s="266">
        <f t="shared" ca="1" si="155"/>
        <v>0</v>
      </c>
      <c r="BP106" s="266">
        <f t="shared" ca="1" si="155"/>
        <v>0</v>
      </c>
      <c r="BQ106" s="266">
        <f t="shared" ca="1" si="155"/>
        <v>0</v>
      </c>
      <c r="BR106" s="266">
        <f t="shared" ca="1" si="155"/>
        <v>0</v>
      </c>
      <c r="BS106" s="266">
        <f t="shared" ca="1" si="155"/>
        <v>0</v>
      </c>
      <c r="BT106" s="266">
        <f t="shared" ca="1" si="155"/>
        <v>0</v>
      </c>
      <c r="BU106" s="266">
        <f t="shared" ca="1" si="155"/>
        <v>0</v>
      </c>
      <c r="BV106" s="266">
        <f t="shared" ca="1" si="155"/>
        <v>0</v>
      </c>
      <c r="BW106" s="266">
        <f t="shared" ca="1" si="155"/>
        <v>0</v>
      </c>
      <c r="BX106" s="266">
        <f t="shared" ca="1" si="155"/>
        <v>0</v>
      </c>
      <c r="BY106" s="266">
        <f t="shared" ca="1" si="155"/>
        <v>0</v>
      </c>
      <c r="BZ106" s="266">
        <f t="shared" ca="1" si="155"/>
        <v>0</v>
      </c>
      <c r="CA106" s="266">
        <f t="shared" ca="1" si="155"/>
        <v>0</v>
      </c>
      <c r="CF106" s="264">
        <f t="shared" ca="1" si="168"/>
        <v>0</v>
      </c>
      <c r="CG106" s="264">
        <f t="shared" ca="1" si="169"/>
        <v>0</v>
      </c>
      <c r="CH106" s="265">
        <f t="shared" si="170"/>
        <v>0</v>
      </c>
      <c r="CI106" s="265">
        <f t="shared" ca="1" si="171"/>
        <v>0</v>
      </c>
      <c r="CJ106" s="265">
        <f t="shared" ca="1" si="172"/>
        <v>0</v>
      </c>
      <c r="CK106" s="268"/>
      <c r="CL106" s="266">
        <f t="shared" ca="1" si="156"/>
        <v>0</v>
      </c>
      <c r="CM106" s="266">
        <f t="shared" ca="1" si="156"/>
        <v>0</v>
      </c>
      <c r="CN106" s="266">
        <f t="shared" ca="1" si="156"/>
        <v>0</v>
      </c>
      <c r="CO106" s="266">
        <f t="shared" ca="1" si="156"/>
        <v>0</v>
      </c>
      <c r="CP106" s="266">
        <f t="shared" ca="1" si="156"/>
        <v>0</v>
      </c>
      <c r="CQ106" s="266">
        <f t="shared" ca="1" si="156"/>
        <v>0</v>
      </c>
      <c r="CR106" s="266">
        <f t="shared" ca="1" si="156"/>
        <v>0</v>
      </c>
      <c r="CS106" s="266">
        <f t="shared" ca="1" si="156"/>
        <v>0</v>
      </c>
      <c r="CT106" s="266">
        <f t="shared" ca="1" si="156"/>
        <v>0</v>
      </c>
      <c r="CU106" s="266">
        <f t="shared" ca="1" si="156"/>
        <v>0</v>
      </c>
      <c r="CV106" s="266">
        <f t="shared" ca="1" si="157"/>
        <v>0</v>
      </c>
      <c r="CW106" s="266">
        <f t="shared" ca="1" si="157"/>
        <v>0</v>
      </c>
      <c r="CX106" s="266">
        <f t="shared" ca="1" si="157"/>
        <v>0</v>
      </c>
      <c r="CY106" s="266">
        <f t="shared" ca="1" si="157"/>
        <v>0</v>
      </c>
      <c r="CZ106" s="266">
        <f t="shared" ca="1" si="157"/>
        <v>0</v>
      </c>
      <c r="DA106" s="266">
        <f t="shared" ca="1" si="157"/>
        <v>0</v>
      </c>
      <c r="DB106" s="266">
        <f t="shared" ca="1" si="157"/>
        <v>0</v>
      </c>
      <c r="DC106" s="266">
        <f t="shared" ca="1" si="157"/>
        <v>0</v>
      </c>
      <c r="DD106" s="266">
        <f t="shared" ca="1" si="157"/>
        <v>0</v>
      </c>
      <c r="DE106" s="266">
        <f t="shared" ca="1" si="157"/>
        <v>0</v>
      </c>
      <c r="DF106" s="266">
        <f t="shared" ca="1" si="158"/>
        <v>0</v>
      </c>
      <c r="DG106" s="266">
        <f t="shared" ca="1" si="158"/>
        <v>0</v>
      </c>
      <c r="DH106" s="266">
        <f t="shared" ca="1" si="158"/>
        <v>0</v>
      </c>
      <c r="DI106" s="266">
        <f t="shared" ca="1" si="158"/>
        <v>0</v>
      </c>
      <c r="DJ106" s="266">
        <f t="shared" ca="1" si="158"/>
        <v>0</v>
      </c>
      <c r="DK106" s="266">
        <f t="shared" ca="1" si="158"/>
        <v>0</v>
      </c>
      <c r="DL106" s="266">
        <f t="shared" ca="1" si="158"/>
        <v>0</v>
      </c>
      <c r="DM106" s="266">
        <f t="shared" ca="1" si="158"/>
        <v>0</v>
      </c>
      <c r="DN106" s="266">
        <f t="shared" ca="1" si="158"/>
        <v>0</v>
      </c>
      <c r="DO106" s="266">
        <f t="shared" ca="1" si="158"/>
        <v>0</v>
      </c>
      <c r="DP106" s="266">
        <f t="shared" ca="1" si="159"/>
        <v>0</v>
      </c>
      <c r="DQ106" s="266">
        <f t="shared" ca="1" si="159"/>
        <v>0</v>
      </c>
      <c r="DR106" s="266">
        <f t="shared" ca="1" si="159"/>
        <v>0</v>
      </c>
      <c r="DS106" s="266">
        <f t="shared" ca="1" si="159"/>
        <v>0</v>
      </c>
      <c r="DT106" s="266">
        <f t="shared" ca="1" si="159"/>
        <v>0</v>
      </c>
      <c r="DU106" s="266">
        <f t="shared" ca="1" si="159"/>
        <v>0</v>
      </c>
      <c r="DV106" s="266">
        <f t="shared" ca="1" si="159"/>
        <v>0</v>
      </c>
      <c r="DW106" s="266">
        <f t="shared" ca="1" si="159"/>
        <v>0</v>
      </c>
      <c r="DX106" s="266">
        <f t="shared" ca="1" si="159"/>
        <v>0</v>
      </c>
      <c r="DY106" s="266">
        <f t="shared" ca="1" si="159"/>
        <v>0</v>
      </c>
      <c r="DZ106" s="266">
        <f t="shared" ca="1" si="160"/>
        <v>0</v>
      </c>
      <c r="EA106" s="266">
        <f t="shared" ca="1" si="160"/>
        <v>0</v>
      </c>
      <c r="EB106" s="266">
        <f t="shared" ca="1" si="160"/>
        <v>0</v>
      </c>
      <c r="EC106" s="266">
        <f t="shared" ca="1" si="160"/>
        <v>0</v>
      </c>
      <c r="ED106" s="266">
        <f t="shared" ca="1" si="160"/>
        <v>0</v>
      </c>
      <c r="EE106" s="266">
        <f t="shared" ca="1" si="160"/>
        <v>0</v>
      </c>
      <c r="EF106" s="266">
        <f t="shared" ca="1" si="160"/>
        <v>0</v>
      </c>
      <c r="EG106" s="266">
        <f t="shared" ca="1" si="160"/>
        <v>0</v>
      </c>
      <c r="EH106" s="266">
        <f t="shared" ca="1" si="160"/>
        <v>0</v>
      </c>
      <c r="EI106" s="266">
        <f t="shared" ca="1" si="160"/>
        <v>0</v>
      </c>
      <c r="EJ106" s="266">
        <f t="shared" ca="1" si="160"/>
        <v>0</v>
      </c>
      <c r="EK106" s="266">
        <f t="shared" ca="1" si="160"/>
        <v>0</v>
      </c>
      <c r="EL106" s="266">
        <f t="shared" ca="1" si="160"/>
        <v>0</v>
      </c>
      <c r="EM106" s="266">
        <f t="shared" ca="1" si="160"/>
        <v>0</v>
      </c>
      <c r="EO106" s="484">
        <f t="shared" si="130"/>
        <v>1</v>
      </c>
      <c r="EP106" s="64">
        <f t="shared" si="173"/>
        <v>1</v>
      </c>
    </row>
    <row r="107" spans="1:146">
      <c r="A107" s="65">
        <v>100</v>
      </c>
      <c r="B107" s="353"/>
      <c r="C107" s="336"/>
      <c r="D107" s="337"/>
      <c r="E107" s="337"/>
      <c r="F107" s="338"/>
      <c r="G107" s="339" t="s">
        <v>320</v>
      </c>
      <c r="H107" s="336"/>
      <c r="I107" s="346"/>
      <c r="J107" s="346"/>
      <c r="K107" s="345"/>
      <c r="L107" s="508"/>
      <c r="M107" s="393">
        <f t="shared" si="161"/>
        <v>0</v>
      </c>
      <c r="N107" s="453" t="str">
        <f t="shared" si="129"/>
        <v/>
      </c>
      <c r="O107" s="439"/>
      <c r="P107" s="439"/>
      <c r="Q107" s="439"/>
      <c r="R107" s="439"/>
      <c r="S107" s="446"/>
      <c r="T107" s="264">
        <f t="shared" ca="1" si="162"/>
        <v>0</v>
      </c>
      <c r="U107" s="264">
        <f t="shared" ca="1" si="163"/>
        <v>0</v>
      </c>
      <c r="V107" s="265">
        <f t="shared" si="164"/>
        <v>0</v>
      </c>
      <c r="W107" s="265">
        <f t="shared" ca="1" si="165"/>
        <v>0</v>
      </c>
      <c r="X107" s="265">
        <f t="shared" ca="1" si="166"/>
        <v>0</v>
      </c>
      <c r="Y107" s="268">
        <f t="shared" si="167"/>
        <v>1900</v>
      </c>
      <c r="Z107" s="266">
        <f t="shared" ca="1" si="151"/>
        <v>0</v>
      </c>
      <c r="AA107" s="266">
        <f t="shared" ca="1" si="151"/>
        <v>0</v>
      </c>
      <c r="AB107" s="266">
        <f t="shared" ca="1" si="151"/>
        <v>0</v>
      </c>
      <c r="AC107" s="266">
        <f t="shared" ca="1" si="151"/>
        <v>0</v>
      </c>
      <c r="AD107" s="266">
        <f t="shared" ca="1" si="151"/>
        <v>0</v>
      </c>
      <c r="AE107" s="266">
        <f t="shared" ca="1" si="151"/>
        <v>0</v>
      </c>
      <c r="AF107" s="266">
        <f t="shared" ca="1" si="151"/>
        <v>0</v>
      </c>
      <c r="AG107" s="266">
        <f t="shared" ca="1" si="151"/>
        <v>0</v>
      </c>
      <c r="AH107" s="266">
        <f t="shared" ca="1" si="151"/>
        <v>0</v>
      </c>
      <c r="AI107" s="266">
        <f t="shared" ca="1" si="151"/>
        <v>0</v>
      </c>
      <c r="AJ107" s="266">
        <f t="shared" ca="1" si="152"/>
        <v>0</v>
      </c>
      <c r="AK107" s="266">
        <f t="shared" ca="1" si="152"/>
        <v>0</v>
      </c>
      <c r="AL107" s="266">
        <f t="shared" ca="1" si="152"/>
        <v>0</v>
      </c>
      <c r="AM107" s="266">
        <f t="shared" ca="1" si="152"/>
        <v>0</v>
      </c>
      <c r="AN107" s="266">
        <f t="shared" ca="1" si="152"/>
        <v>0</v>
      </c>
      <c r="AO107" s="266">
        <f t="shared" ca="1" si="152"/>
        <v>0</v>
      </c>
      <c r="AP107" s="266">
        <f t="shared" ca="1" si="152"/>
        <v>0</v>
      </c>
      <c r="AQ107" s="266">
        <f t="shared" ca="1" si="152"/>
        <v>0</v>
      </c>
      <c r="AR107" s="266">
        <f t="shared" ca="1" si="152"/>
        <v>0</v>
      </c>
      <c r="AS107" s="266">
        <f t="shared" ca="1" si="152"/>
        <v>0</v>
      </c>
      <c r="AT107" s="266">
        <f t="shared" ca="1" si="153"/>
        <v>0</v>
      </c>
      <c r="AU107" s="266">
        <f t="shared" ca="1" si="153"/>
        <v>0</v>
      </c>
      <c r="AV107" s="266">
        <f t="shared" ca="1" si="153"/>
        <v>0</v>
      </c>
      <c r="AW107" s="266">
        <f t="shared" ca="1" si="153"/>
        <v>0</v>
      </c>
      <c r="AX107" s="266">
        <f t="shared" ca="1" si="153"/>
        <v>0</v>
      </c>
      <c r="AY107" s="266">
        <f t="shared" ca="1" si="153"/>
        <v>0</v>
      </c>
      <c r="AZ107" s="266">
        <f t="shared" ca="1" si="153"/>
        <v>0</v>
      </c>
      <c r="BA107" s="266">
        <f t="shared" ca="1" si="153"/>
        <v>0</v>
      </c>
      <c r="BB107" s="266">
        <f t="shared" ca="1" si="153"/>
        <v>0</v>
      </c>
      <c r="BC107" s="266">
        <f t="shared" ca="1" si="153"/>
        <v>0</v>
      </c>
      <c r="BD107" s="266">
        <f t="shared" ca="1" si="154"/>
        <v>0</v>
      </c>
      <c r="BE107" s="266">
        <f t="shared" ca="1" si="154"/>
        <v>0</v>
      </c>
      <c r="BF107" s="266">
        <f t="shared" ca="1" si="154"/>
        <v>0</v>
      </c>
      <c r="BG107" s="266">
        <f t="shared" ca="1" si="154"/>
        <v>0</v>
      </c>
      <c r="BH107" s="266">
        <f t="shared" ca="1" si="154"/>
        <v>0</v>
      </c>
      <c r="BI107" s="266">
        <f t="shared" ca="1" si="154"/>
        <v>0</v>
      </c>
      <c r="BJ107" s="266">
        <f t="shared" ca="1" si="154"/>
        <v>0</v>
      </c>
      <c r="BK107" s="266">
        <f t="shared" ca="1" si="154"/>
        <v>0</v>
      </c>
      <c r="BL107" s="266">
        <f t="shared" ca="1" si="154"/>
        <v>0</v>
      </c>
      <c r="BM107" s="266">
        <f t="shared" ca="1" si="154"/>
        <v>0</v>
      </c>
      <c r="BN107" s="266">
        <f t="shared" ca="1" si="155"/>
        <v>0</v>
      </c>
      <c r="BO107" s="266">
        <f t="shared" ca="1" si="155"/>
        <v>0</v>
      </c>
      <c r="BP107" s="266">
        <f t="shared" ca="1" si="155"/>
        <v>0</v>
      </c>
      <c r="BQ107" s="266">
        <f t="shared" ca="1" si="155"/>
        <v>0</v>
      </c>
      <c r="BR107" s="266">
        <f t="shared" ca="1" si="155"/>
        <v>0</v>
      </c>
      <c r="BS107" s="266">
        <f t="shared" ca="1" si="155"/>
        <v>0</v>
      </c>
      <c r="BT107" s="266">
        <f t="shared" ca="1" si="155"/>
        <v>0</v>
      </c>
      <c r="BU107" s="266">
        <f t="shared" ca="1" si="155"/>
        <v>0</v>
      </c>
      <c r="BV107" s="266">
        <f t="shared" ca="1" si="155"/>
        <v>0</v>
      </c>
      <c r="BW107" s="266">
        <f t="shared" ca="1" si="155"/>
        <v>0</v>
      </c>
      <c r="BX107" s="266">
        <f t="shared" ca="1" si="155"/>
        <v>0</v>
      </c>
      <c r="BY107" s="266">
        <f t="shared" ca="1" si="155"/>
        <v>0</v>
      </c>
      <c r="BZ107" s="266">
        <f t="shared" ca="1" si="155"/>
        <v>0</v>
      </c>
      <c r="CA107" s="266">
        <f t="shared" ca="1" si="155"/>
        <v>0</v>
      </c>
      <c r="CF107" s="264">
        <f t="shared" ca="1" si="168"/>
        <v>0</v>
      </c>
      <c r="CG107" s="264">
        <f t="shared" ca="1" si="169"/>
        <v>0</v>
      </c>
      <c r="CH107" s="265">
        <f t="shared" si="170"/>
        <v>0</v>
      </c>
      <c r="CI107" s="265">
        <f t="shared" ca="1" si="171"/>
        <v>0</v>
      </c>
      <c r="CJ107" s="265">
        <f t="shared" ca="1" si="172"/>
        <v>0</v>
      </c>
      <c r="CK107" s="268"/>
      <c r="CL107" s="266">
        <f t="shared" ca="1" si="156"/>
        <v>0</v>
      </c>
      <c r="CM107" s="266">
        <f t="shared" ca="1" si="156"/>
        <v>0</v>
      </c>
      <c r="CN107" s="266">
        <f t="shared" ca="1" si="156"/>
        <v>0</v>
      </c>
      <c r="CO107" s="266">
        <f t="shared" ca="1" si="156"/>
        <v>0</v>
      </c>
      <c r="CP107" s="266">
        <f t="shared" ca="1" si="156"/>
        <v>0</v>
      </c>
      <c r="CQ107" s="266">
        <f t="shared" ca="1" si="156"/>
        <v>0</v>
      </c>
      <c r="CR107" s="266">
        <f t="shared" ca="1" si="156"/>
        <v>0</v>
      </c>
      <c r="CS107" s="266">
        <f t="shared" ca="1" si="156"/>
        <v>0</v>
      </c>
      <c r="CT107" s="266">
        <f t="shared" ca="1" si="156"/>
        <v>0</v>
      </c>
      <c r="CU107" s="266">
        <f t="shared" ca="1" si="156"/>
        <v>0</v>
      </c>
      <c r="CV107" s="266">
        <f t="shared" ca="1" si="157"/>
        <v>0</v>
      </c>
      <c r="CW107" s="266">
        <f t="shared" ca="1" si="157"/>
        <v>0</v>
      </c>
      <c r="CX107" s="266">
        <f t="shared" ca="1" si="157"/>
        <v>0</v>
      </c>
      <c r="CY107" s="266">
        <f t="shared" ca="1" si="157"/>
        <v>0</v>
      </c>
      <c r="CZ107" s="266">
        <f t="shared" ca="1" si="157"/>
        <v>0</v>
      </c>
      <c r="DA107" s="266">
        <f t="shared" ca="1" si="157"/>
        <v>0</v>
      </c>
      <c r="DB107" s="266">
        <f t="shared" ca="1" si="157"/>
        <v>0</v>
      </c>
      <c r="DC107" s="266">
        <f t="shared" ca="1" si="157"/>
        <v>0</v>
      </c>
      <c r="DD107" s="266">
        <f t="shared" ca="1" si="157"/>
        <v>0</v>
      </c>
      <c r="DE107" s="266">
        <f t="shared" ca="1" si="157"/>
        <v>0</v>
      </c>
      <c r="DF107" s="266">
        <f t="shared" ca="1" si="158"/>
        <v>0</v>
      </c>
      <c r="DG107" s="266">
        <f t="shared" ca="1" si="158"/>
        <v>0</v>
      </c>
      <c r="DH107" s="266">
        <f t="shared" ca="1" si="158"/>
        <v>0</v>
      </c>
      <c r="DI107" s="266">
        <f t="shared" ca="1" si="158"/>
        <v>0</v>
      </c>
      <c r="DJ107" s="266">
        <f t="shared" ca="1" si="158"/>
        <v>0</v>
      </c>
      <c r="DK107" s="266">
        <f t="shared" ca="1" si="158"/>
        <v>0</v>
      </c>
      <c r="DL107" s="266">
        <f t="shared" ca="1" si="158"/>
        <v>0</v>
      </c>
      <c r="DM107" s="266">
        <f t="shared" ca="1" si="158"/>
        <v>0</v>
      </c>
      <c r="DN107" s="266">
        <f t="shared" ca="1" si="158"/>
        <v>0</v>
      </c>
      <c r="DO107" s="266">
        <f t="shared" ca="1" si="158"/>
        <v>0</v>
      </c>
      <c r="DP107" s="266">
        <f t="shared" ca="1" si="159"/>
        <v>0</v>
      </c>
      <c r="DQ107" s="266">
        <f t="shared" ca="1" si="159"/>
        <v>0</v>
      </c>
      <c r="DR107" s="266">
        <f t="shared" ca="1" si="159"/>
        <v>0</v>
      </c>
      <c r="DS107" s="266">
        <f t="shared" ca="1" si="159"/>
        <v>0</v>
      </c>
      <c r="DT107" s="266">
        <f t="shared" ca="1" si="159"/>
        <v>0</v>
      </c>
      <c r="DU107" s="266">
        <f t="shared" ca="1" si="159"/>
        <v>0</v>
      </c>
      <c r="DV107" s="266">
        <f t="shared" ca="1" si="159"/>
        <v>0</v>
      </c>
      <c r="DW107" s="266">
        <f t="shared" ca="1" si="159"/>
        <v>0</v>
      </c>
      <c r="DX107" s="266">
        <f t="shared" ca="1" si="159"/>
        <v>0</v>
      </c>
      <c r="DY107" s="266">
        <f t="shared" ca="1" si="159"/>
        <v>0</v>
      </c>
      <c r="DZ107" s="266">
        <f t="shared" ca="1" si="160"/>
        <v>0</v>
      </c>
      <c r="EA107" s="266">
        <f t="shared" ca="1" si="160"/>
        <v>0</v>
      </c>
      <c r="EB107" s="266">
        <f t="shared" ca="1" si="160"/>
        <v>0</v>
      </c>
      <c r="EC107" s="266">
        <f t="shared" ca="1" si="160"/>
        <v>0</v>
      </c>
      <c r="ED107" s="266">
        <f t="shared" ca="1" si="160"/>
        <v>0</v>
      </c>
      <c r="EE107" s="266">
        <f t="shared" ca="1" si="160"/>
        <v>0</v>
      </c>
      <c r="EF107" s="266">
        <f t="shared" ca="1" si="160"/>
        <v>0</v>
      </c>
      <c r="EG107" s="266">
        <f t="shared" ca="1" si="160"/>
        <v>0</v>
      </c>
      <c r="EH107" s="266">
        <f t="shared" ca="1" si="160"/>
        <v>0</v>
      </c>
      <c r="EI107" s="266">
        <f t="shared" ca="1" si="160"/>
        <v>0</v>
      </c>
      <c r="EJ107" s="266">
        <f t="shared" ca="1" si="160"/>
        <v>0</v>
      </c>
      <c r="EK107" s="266">
        <f t="shared" ca="1" si="160"/>
        <v>0</v>
      </c>
      <c r="EL107" s="266">
        <f t="shared" ca="1" si="160"/>
        <v>0</v>
      </c>
      <c r="EM107" s="266">
        <f t="shared" ca="1" si="160"/>
        <v>0</v>
      </c>
      <c r="EO107" s="484">
        <f t="shared" si="130"/>
        <v>1</v>
      </c>
      <c r="EP107" s="64">
        <f t="shared" si="173"/>
        <v>1</v>
      </c>
    </row>
    <row r="108" spans="1:146">
      <c r="A108" s="65">
        <v>101</v>
      </c>
      <c r="B108" s="353"/>
      <c r="C108" s="336"/>
      <c r="D108" s="337"/>
      <c r="E108" s="337"/>
      <c r="F108" s="338"/>
      <c r="G108" s="339" t="s">
        <v>320</v>
      </c>
      <c r="H108" s="336"/>
      <c r="I108" s="346"/>
      <c r="J108" s="346"/>
      <c r="K108" s="345"/>
      <c r="L108" s="508"/>
      <c r="M108" s="393">
        <f t="shared" si="161"/>
        <v>0</v>
      </c>
      <c r="N108" s="453" t="str">
        <f t="shared" si="129"/>
        <v/>
      </c>
      <c r="O108" s="439"/>
      <c r="P108" s="439"/>
      <c r="Q108" s="439"/>
      <c r="R108" s="439"/>
      <c r="S108" s="446"/>
      <c r="T108" s="264">
        <f t="shared" ca="1" si="162"/>
        <v>0</v>
      </c>
      <c r="U108" s="264">
        <f t="shared" ca="1" si="163"/>
        <v>0</v>
      </c>
      <c r="V108" s="265">
        <f t="shared" si="164"/>
        <v>0</v>
      </c>
      <c r="W108" s="265">
        <f t="shared" ca="1" si="165"/>
        <v>0</v>
      </c>
      <c r="X108" s="265">
        <f t="shared" ca="1" si="166"/>
        <v>0</v>
      </c>
      <c r="Y108" s="268">
        <f t="shared" si="167"/>
        <v>1900</v>
      </c>
      <c r="Z108" s="266">
        <f t="shared" ref="Z108:AI117" ca="1" si="174">IF(OR(Z$6&lt;YEAR($T108),Z$6&gt;YEAR($U108)),0,IF(AND(Z$6&gt;YEAR($T108),Z$6&lt;YEAR($U108)),$V108,IF(Z$6=YEAR($T108),$W108,IF(Z$6=YEAR($U108),IF($X108=0,$V108,$X108)))))</f>
        <v>0</v>
      </c>
      <c r="AA108" s="266">
        <f t="shared" ca="1" si="174"/>
        <v>0</v>
      </c>
      <c r="AB108" s="266">
        <f t="shared" ca="1" si="174"/>
        <v>0</v>
      </c>
      <c r="AC108" s="266">
        <f t="shared" ca="1" si="174"/>
        <v>0</v>
      </c>
      <c r="AD108" s="266">
        <f t="shared" ca="1" si="174"/>
        <v>0</v>
      </c>
      <c r="AE108" s="266">
        <f t="shared" ca="1" si="174"/>
        <v>0</v>
      </c>
      <c r="AF108" s="266">
        <f t="shared" ca="1" si="174"/>
        <v>0</v>
      </c>
      <c r="AG108" s="266">
        <f t="shared" ca="1" si="174"/>
        <v>0</v>
      </c>
      <c r="AH108" s="266">
        <f t="shared" ca="1" si="174"/>
        <v>0</v>
      </c>
      <c r="AI108" s="266">
        <f t="shared" ca="1" si="174"/>
        <v>0</v>
      </c>
      <c r="AJ108" s="266">
        <f t="shared" ref="AJ108:AS117" ca="1" si="175">IF(OR(AJ$6&lt;YEAR($T108),AJ$6&gt;YEAR($U108)),0,IF(AND(AJ$6&gt;YEAR($T108),AJ$6&lt;YEAR($U108)),$V108,IF(AJ$6=YEAR($T108),$W108,IF(AJ$6=YEAR($U108),IF($X108=0,$V108,$X108)))))</f>
        <v>0</v>
      </c>
      <c r="AK108" s="266">
        <f t="shared" ca="1" si="175"/>
        <v>0</v>
      </c>
      <c r="AL108" s="266">
        <f t="shared" ca="1" si="175"/>
        <v>0</v>
      </c>
      <c r="AM108" s="266">
        <f t="shared" ca="1" si="175"/>
        <v>0</v>
      </c>
      <c r="AN108" s="266">
        <f t="shared" ca="1" si="175"/>
        <v>0</v>
      </c>
      <c r="AO108" s="266">
        <f t="shared" ca="1" si="175"/>
        <v>0</v>
      </c>
      <c r="AP108" s="266">
        <f t="shared" ca="1" si="175"/>
        <v>0</v>
      </c>
      <c r="AQ108" s="266">
        <f t="shared" ca="1" si="175"/>
        <v>0</v>
      </c>
      <c r="AR108" s="266">
        <f t="shared" ca="1" si="175"/>
        <v>0</v>
      </c>
      <c r="AS108" s="266">
        <f t="shared" ca="1" si="175"/>
        <v>0</v>
      </c>
      <c r="AT108" s="266">
        <f t="shared" ref="AT108:BC117" ca="1" si="176">IF(OR(AT$6&lt;YEAR($T108),AT$6&gt;YEAR($U108)),0,IF(AND(AT$6&gt;YEAR($T108),AT$6&lt;YEAR($U108)),$V108,IF(AT$6=YEAR($T108),$W108,IF(AT$6=YEAR($U108),IF($X108=0,$V108,$X108)))))</f>
        <v>0</v>
      </c>
      <c r="AU108" s="266">
        <f t="shared" ca="1" si="176"/>
        <v>0</v>
      </c>
      <c r="AV108" s="266">
        <f t="shared" ca="1" si="176"/>
        <v>0</v>
      </c>
      <c r="AW108" s="266">
        <f t="shared" ca="1" si="176"/>
        <v>0</v>
      </c>
      <c r="AX108" s="266">
        <f t="shared" ca="1" si="176"/>
        <v>0</v>
      </c>
      <c r="AY108" s="266">
        <f t="shared" ca="1" si="176"/>
        <v>0</v>
      </c>
      <c r="AZ108" s="266">
        <f t="shared" ca="1" si="176"/>
        <v>0</v>
      </c>
      <c r="BA108" s="266">
        <f t="shared" ca="1" si="176"/>
        <v>0</v>
      </c>
      <c r="BB108" s="266">
        <f t="shared" ca="1" si="176"/>
        <v>0</v>
      </c>
      <c r="BC108" s="266">
        <f t="shared" ca="1" si="176"/>
        <v>0</v>
      </c>
      <c r="BD108" s="266">
        <f t="shared" ref="BD108:BM117" ca="1" si="177">IF(OR(BD$6&lt;YEAR($T108),BD$6&gt;YEAR($U108)),0,IF(AND(BD$6&gt;YEAR($T108),BD$6&lt;YEAR($U108)),$V108,IF(BD$6=YEAR($T108),$W108,IF(BD$6=YEAR($U108),IF($X108=0,$V108,$X108)))))</f>
        <v>0</v>
      </c>
      <c r="BE108" s="266">
        <f t="shared" ca="1" si="177"/>
        <v>0</v>
      </c>
      <c r="BF108" s="266">
        <f t="shared" ca="1" si="177"/>
        <v>0</v>
      </c>
      <c r="BG108" s="266">
        <f t="shared" ca="1" si="177"/>
        <v>0</v>
      </c>
      <c r="BH108" s="266">
        <f t="shared" ca="1" si="177"/>
        <v>0</v>
      </c>
      <c r="BI108" s="266">
        <f t="shared" ca="1" si="177"/>
        <v>0</v>
      </c>
      <c r="BJ108" s="266">
        <f t="shared" ca="1" si="177"/>
        <v>0</v>
      </c>
      <c r="BK108" s="266">
        <f t="shared" ca="1" si="177"/>
        <v>0</v>
      </c>
      <c r="BL108" s="266">
        <f t="shared" ca="1" si="177"/>
        <v>0</v>
      </c>
      <c r="BM108" s="266">
        <f t="shared" ca="1" si="177"/>
        <v>0</v>
      </c>
      <c r="BN108" s="266">
        <f t="shared" ref="BN108:CA117" ca="1" si="178">IF(OR(BN$6&lt;YEAR($T108),BN$6&gt;YEAR($U108)),0,IF(AND(BN$6&gt;YEAR($T108),BN$6&lt;YEAR($U108)),$V108,IF(BN$6=YEAR($T108),$W108,IF(BN$6=YEAR($U108),IF($X108=0,$V108,$X108)))))</f>
        <v>0</v>
      </c>
      <c r="BO108" s="266">
        <f t="shared" ca="1" si="178"/>
        <v>0</v>
      </c>
      <c r="BP108" s="266">
        <f t="shared" ca="1" si="178"/>
        <v>0</v>
      </c>
      <c r="BQ108" s="266">
        <f t="shared" ca="1" si="178"/>
        <v>0</v>
      </c>
      <c r="BR108" s="266">
        <f t="shared" ca="1" si="178"/>
        <v>0</v>
      </c>
      <c r="BS108" s="266">
        <f t="shared" ca="1" si="178"/>
        <v>0</v>
      </c>
      <c r="BT108" s="266">
        <f t="shared" ca="1" si="178"/>
        <v>0</v>
      </c>
      <c r="BU108" s="266">
        <f t="shared" ca="1" si="178"/>
        <v>0</v>
      </c>
      <c r="BV108" s="266">
        <f t="shared" ca="1" si="178"/>
        <v>0</v>
      </c>
      <c r="BW108" s="266">
        <f t="shared" ca="1" si="178"/>
        <v>0</v>
      </c>
      <c r="BX108" s="266">
        <f t="shared" ca="1" si="178"/>
        <v>0</v>
      </c>
      <c r="BY108" s="266">
        <f t="shared" ca="1" si="178"/>
        <v>0</v>
      </c>
      <c r="BZ108" s="266">
        <f t="shared" ca="1" si="178"/>
        <v>0</v>
      </c>
      <c r="CA108" s="266">
        <f t="shared" ca="1" si="178"/>
        <v>0</v>
      </c>
      <c r="CF108" s="264">
        <f t="shared" ca="1" si="168"/>
        <v>0</v>
      </c>
      <c r="CG108" s="264">
        <f t="shared" ca="1" si="169"/>
        <v>0</v>
      </c>
      <c r="CH108" s="265">
        <f t="shared" si="170"/>
        <v>0</v>
      </c>
      <c r="CI108" s="265">
        <f t="shared" ca="1" si="171"/>
        <v>0</v>
      </c>
      <c r="CJ108" s="265">
        <f t="shared" ca="1" si="172"/>
        <v>0</v>
      </c>
      <c r="CK108" s="268"/>
      <c r="CL108" s="266">
        <f t="shared" ref="CL108:CU117" ca="1" si="179">IF(OR(CL$6&lt;YEAR($T108),CL$6&gt;YEAR($U108)),0,IF(AND(CL$6&gt;YEAR($T108),CL$6&lt;YEAR($U108)),$CH108,IF(CL$6=YEAR($T108),$CI108,IF(CL$6=YEAR($U108),IF($CJ108=0,$CH108,$CJ108)))))</f>
        <v>0</v>
      </c>
      <c r="CM108" s="266">
        <f t="shared" ca="1" si="179"/>
        <v>0</v>
      </c>
      <c r="CN108" s="266">
        <f t="shared" ca="1" si="179"/>
        <v>0</v>
      </c>
      <c r="CO108" s="266">
        <f t="shared" ca="1" si="179"/>
        <v>0</v>
      </c>
      <c r="CP108" s="266">
        <f t="shared" ca="1" si="179"/>
        <v>0</v>
      </c>
      <c r="CQ108" s="266">
        <f t="shared" ca="1" si="179"/>
        <v>0</v>
      </c>
      <c r="CR108" s="266">
        <f t="shared" ca="1" si="179"/>
        <v>0</v>
      </c>
      <c r="CS108" s="266">
        <f t="shared" ca="1" si="179"/>
        <v>0</v>
      </c>
      <c r="CT108" s="266">
        <f t="shared" ca="1" si="179"/>
        <v>0</v>
      </c>
      <c r="CU108" s="266">
        <f t="shared" ca="1" si="179"/>
        <v>0</v>
      </c>
      <c r="CV108" s="266">
        <f t="shared" ref="CV108:DE117" ca="1" si="180">IF(OR(CV$6&lt;YEAR($T108),CV$6&gt;YEAR($U108)),0,IF(AND(CV$6&gt;YEAR($T108),CV$6&lt;YEAR($U108)),$CH108,IF(CV$6=YEAR($T108),$CI108,IF(CV$6=YEAR($U108),IF($CJ108=0,$CH108,$CJ108)))))</f>
        <v>0</v>
      </c>
      <c r="CW108" s="266">
        <f t="shared" ca="1" si="180"/>
        <v>0</v>
      </c>
      <c r="CX108" s="266">
        <f t="shared" ca="1" si="180"/>
        <v>0</v>
      </c>
      <c r="CY108" s="266">
        <f t="shared" ca="1" si="180"/>
        <v>0</v>
      </c>
      <c r="CZ108" s="266">
        <f t="shared" ca="1" si="180"/>
        <v>0</v>
      </c>
      <c r="DA108" s="266">
        <f t="shared" ca="1" si="180"/>
        <v>0</v>
      </c>
      <c r="DB108" s="266">
        <f t="shared" ca="1" si="180"/>
        <v>0</v>
      </c>
      <c r="DC108" s="266">
        <f t="shared" ca="1" si="180"/>
        <v>0</v>
      </c>
      <c r="DD108" s="266">
        <f t="shared" ca="1" si="180"/>
        <v>0</v>
      </c>
      <c r="DE108" s="266">
        <f t="shared" ca="1" si="180"/>
        <v>0</v>
      </c>
      <c r="DF108" s="266">
        <f t="shared" ref="DF108:DO117" ca="1" si="181">IF(OR(DF$6&lt;YEAR($T108),DF$6&gt;YEAR($U108)),0,IF(AND(DF$6&gt;YEAR($T108),DF$6&lt;YEAR($U108)),$CH108,IF(DF$6=YEAR($T108),$CI108,IF(DF$6=YEAR($U108),IF($CJ108=0,$CH108,$CJ108)))))</f>
        <v>0</v>
      </c>
      <c r="DG108" s="266">
        <f t="shared" ca="1" si="181"/>
        <v>0</v>
      </c>
      <c r="DH108" s="266">
        <f t="shared" ca="1" si="181"/>
        <v>0</v>
      </c>
      <c r="DI108" s="266">
        <f t="shared" ca="1" si="181"/>
        <v>0</v>
      </c>
      <c r="DJ108" s="266">
        <f t="shared" ca="1" si="181"/>
        <v>0</v>
      </c>
      <c r="DK108" s="266">
        <f t="shared" ca="1" si="181"/>
        <v>0</v>
      </c>
      <c r="DL108" s="266">
        <f t="shared" ca="1" si="181"/>
        <v>0</v>
      </c>
      <c r="DM108" s="266">
        <f t="shared" ca="1" si="181"/>
        <v>0</v>
      </c>
      <c r="DN108" s="266">
        <f t="shared" ca="1" si="181"/>
        <v>0</v>
      </c>
      <c r="DO108" s="266">
        <f t="shared" ca="1" si="181"/>
        <v>0</v>
      </c>
      <c r="DP108" s="266">
        <f t="shared" ref="DP108:DY117" ca="1" si="182">IF(OR(DP$6&lt;YEAR($T108),DP$6&gt;YEAR($U108)),0,IF(AND(DP$6&gt;YEAR($T108),DP$6&lt;YEAR($U108)),$CH108,IF(DP$6=YEAR($T108),$CI108,IF(DP$6=YEAR($U108),IF($CJ108=0,$CH108,$CJ108)))))</f>
        <v>0</v>
      </c>
      <c r="DQ108" s="266">
        <f t="shared" ca="1" si="182"/>
        <v>0</v>
      </c>
      <c r="DR108" s="266">
        <f t="shared" ca="1" si="182"/>
        <v>0</v>
      </c>
      <c r="DS108" s="266">
        <f t="shared" ca="1" si="182"/>
        <v>0</v>
      </c>
      <c r="DT108" s="266">
        <f t="shared" ca="1" si="182"/>
        <v>0</v>
      </c>
      <c r="DU108" s="266">
        <f t="shared" ca="1" si="182"/>
        <v>0</v>
      </c>
      <c r="DV108" s="266">
        <f t="shared" ca="1" si="182"/>
        <v>0</v>
      </c>
      <c r="DW108" s="266">
        <f t="shared" ca="1" si="182"/>
        <v>0</v>
      </c>
      <c r="DX108" s="266">
        <f t="shared" ca="1" si="182"/>
        <v>0</v>
      </c>
      <c r="DY108" s="266">
        <f t="shared" ca="1" si="182"/>
        <v>0</v>
      </c>
      <c r="DZ108" s="266">
        <f t="shared" ref="DZ108:EM117" ca="1" si="183">IF(OR(DZ$6&lt;YEAR($T108),DZ$6&gt;YEAR($U108)),0,IF(AND(DZ$6&gt;YEAR($T108),DZ$6&lt;YEAR($U108)),$CH108,IF(DZ$6=YEAR($T108),$CI108,IF(DZ$6=YEAR($U108),IF($CJ108=0,$CH108,$CJ108)))))</f>
        <v>0</v>
      </c>
      <c r="EA108" s="266">
        <f t="shared" ca="1" si="183"/>
        <v>0</v>
      </c>
      <c r="EB108" s="266">
        <f t="shared" ca="1" si="183"/>
        <v>0</v>
      </c>
      <c r="EC108" s="266">
        <f t="shared" ca="1" si="183"/>
        <v>0</v>
      </c>
      <c r="ED108" s="266">
        <f t="shared" ca="1" si="183"/>
        <v>0</v>
      </c>
      <c r="EE108" s="266">
        <f t="shared" ca="1" si="183"/>
        <v>0</v>
      </c>
      <c r="EF108" s="266">
        <f t="shared" ca="1" si="183"/>
        <v>0</v>
      </c>
      <c r="EG108" s="266">
        <f t="shared" ca="1" si="183"/>
        <v>0</v>
      </c>
      <c r="EH108" s="266">
        <f t="shared" ca="1" si="183"/>
        <v>0</v>
      </c>
      <c r="EI108" s="266">
        <f t="shared" ca="1" si="183"/>
        <v>0</v>
      </c>
      <c r="EJ108" s="266">
        <f t="shared" ca="1" si="183"/>
        <v>0</v>
      </c>
      <c r="EK108" s="266">
        <f t="shared" ca="1" si="183"/>
        <v>0</v>
      </c>
      <c r="EL108" s="266">
        <f t="shared" ca="1" si="183"/>
        <v>0</v>
      </c>
      <c r="EM108" s="266">
        <f t="shared" ca="1" si="183"/>
        <v>0</v>
      </c>
      <c r="EO108" s="484">
        <f t="shared" si="130"/>
        <v>1</v>
      </c>
      <c r="EP108" s="64">
        <f t="shared" si="173"/>
        <v>1</v>
      </c>
    </row>
    <row r="109" spans="1:146">
      <c r="A109" s="65">
        <v>102</v>
      </c>
      <c r="B109" s="353"/>
      <c r="C109" s="336"/>
      <c r="D109" s="337"/>
      <c r="E109" s="337"/>
      <c r="F109" s="338"/>
      <c r="G109" s="339" t="s">
        <v>320</v>
      </c>
      <c r="H109" s="336"/>
      <c r="I109" s="346"/>
      <c r="J109" s="346"/>
      <c r="K109" s="345"/>
      <c r="L109" s="508"/>
      <c r="M109" s="393">
        <f t="shared" si="161"/>
        <v>0</v>
      </c>
      <c r="N109" s="453" t="str">
        <f t="shared" si="129"/>
        <v/>
      </c>
      <c r="O109" s="439"/>
      <c r="P109" s="439"/>
      <c r="Q109" s="439"/>
      <c r="R109" s="439"/>
      <c r="S109" s="446"/>
      <c r="T109" s="264">
        <f t="shared" ca="1" si="162"/>
        <v>0</v>
      </c>
      <c r="U109" s="264">
        <f t="shared" ca="1" si="163"/>
        <v>0</v>
      </c>
      <c r="V109" s="265">
        <f t="shared" si="164"/>
        <v>0</v>
      </c>
      <c r="W109" s="265">
        <f t="shared" ca="1" si="165"/>
        <v>0</v>
      </c>
      <c r="X109" s="265">
        <f t="shared" ca="1" si="166"/>
        <v>0</v>
      </c>
      <c r="Y109" s="268">
        <f t="shared" si="167"/>
        <v>1900</v>
      </c>
      <c r="Z109" s="266">
        <f t="shared" ca="1" si="174"/>
        <v>0</v>
      </c>
      <c r="AA109" s="266">
        <f t="shared" ca="1" si="174"/>
        <v>0</v>
      </c>
      <c r="AB109" s="266">
        <f t="shared" ca="1" si="174"/>
        <v>0</v>
      </c>
      <c r="AC109" s="266">
        <f t="shared" ca="1" si="174"/>
        <v>0</v>
      </c>
      <c r="AD109" s="266">
        <f t="shared" ca="1" si="174"/>
        <v>0</v>
      </c>
      <c r="AE109" s="266">
        <f t="shared" ca="1" si="174"/>
        <v>0</v>
      </c>
      <c r="AF109" s="266">
        <f t="shared" ca="1" si="174"/>
        <v>0</v>
      </c>
      <c r="AG109" s="266">
        <f t="shared" ca="1" si="174"/>
        <v>0</v>
      </c>
      <c r="AH109" s="266">
        <f t="shared" ca="1" si="174"/>
        <v>0</v>
      </c>
      <c r="AI109" s="266">
        <f t="shared" ca="1" si="174"/>
        <v>0</v>
      </c>
      <c r="AJ109" s="266">
        <f t="shared" ca="1" si="175"/>
        <v>0</v>
      </c>
      <c r="AK109" s="266">
        <f t="shared" ca="1" si="175"/>
        <v>0</v>
      </c>
      <c r="AL109" s="266">
        <f t="shared" ca="1" si="175"/>
        <v>0</v>
      </c>
      <c r="AM109" s="266">
        <f t="shared" ca="1" si="175"/>
        <v>0</v>
      </c>
      <c r="AN109" s="266">
        <f t="shared" ca="1" si="175"/>
        <v>0</v>
      </c>
      <c r="AO109" s="266">
        <f t="shared" ca="1" si="175"/>
        <v>0</v>
      </c>
      <c r="AP109" s="266">
        <f t="shared" ca="1" si="175"/>
        <v>0</v>
      </c>
      <c r="AQ109" s="266">
        <f t="shared" ca="1" si="175"/>
        <v>0</v>
      </c>
      <c r="AR109" s="266">
        <f t="shared" ca="1" si="175"/>
        <v>0</v>
      </c>
      <c r="AS109" s="266">
        <f t="shared" ca="1" si="175"/>
        <v>0</v>
      </c>
      <c r="AT109" s="266">
        <f t="shared" ca="1" si="176"/>
        <v>0</v>
      </c>
      <c r="AU109" s="266">
        <f t="shared" ca="1" si="176"/>
        <v>0</v>
      </c>
      <c r="AV109" s="266">
        <f t="shared" ca="1" si="176"/>
        <v>0</v>
      </c>
      <c r="AW109" s="266">
        <f t="shared" ca="1" si="176"/>
        <v>0</v>
      </c>
      <c r="AX109" s="266">
        <f t="shared" ca="1" si="176"/>
        <v>0</v>
      </c>
      <c r="AY109" s="266">
        <f t="shared" ca="1" si="176"/>
        <v>0</v>
      </c>
      <c r="AZ109" s="266">
        <f t="shared" ca="1" si="176"/>
        <v>0</v>
      </c>
      <c r="BA109" s="266">
        <f t="shared" ca="1" si="176"/>
        <v>0</v>
      </c>
      <c r="BB109" s="266">
        <f t="shared" ca="1" si="176"/>
        <v>0</v>
      </c>
      <c r="BC109" s="266">
        <f t="shared" ca="1" si="176"/>
        <v>0</v>
      </c>
      <c r="BD109" s="266">
        <f t="shared" ca="1" si="177"/>
        <v>0</v>
      </c>
      <c r="BE109" s="266">
        <f t="shared" ca="1" si="177"/>
        <v>0</v>
      </c>
      <c r="BF109" s="266">
        <f t="shared" ca="1" si="177"/>
        <v>0</v>
      </c>
      <c r="BG109" s="266">
        <f t="shared" ca="1" si="177"/>
        <v>0</v>
      </c>
      <c r="BH109" s="266">
        <f t="shared" ca="1" si="177"/>
        <v>0</v>
      </c>
      <c r="BI109" s="266">
        <f t="shared" ca="1" si="177"/>
        <v>0</v>
      </c>
      <c r="BJ109" s="266">
        <f t="shared" ca="1" si="177"/>
        <v>0</v>
      </c>
      <c r="BK109" s="266">
        <f t="shared" ca="1" si="177"/>
        <v>0</v>
      </c>
      <c r="BL109" s="266">
        <f t="shared" ca="1" si="177"/>
        <v>0</v>
      </c>
      <c r="BM109" s="266">
        <f t="shared" ca="1" si="177"/>
        <v>0</v>
      </c>
      <c r="BN109" s="266">
        <f t="shared" ca="1" si="178"/>
        <v>0</v>
      </c>
      <c r="BO109" s="266">
        <f t="shared" ca="1" si="178"/>
        <v>0</v>
      </c>
      <c r="BP109" s="266">
        <f t="shared" ca="1" si="178"/>
        <v>0</v>
      </c>
      <c r="BQ109" s="266">
        <f t="shared" ca="1" si="178"/>
        <v>0</v>
      </c>
      <c r="BR109" s="266">
        <f t="shared" ca="1" si="178"/>
        <v>0</v>
      </c>
      <c r="BS109" s="266">
        <f t="shared" ca="1" si="178"/>
        <v>0</v>
      </c>
      <c r="BT109" s="266">
        <f t="shared" ca="1" si="178"/>
        <v>0</v>
      </c>
      <c r="BU109" s="266">
        <f t="shared" ca="1" si="178"/>
        <v>0</v>
      </c>
      <c r="BV109" s="266">
        <f t="shared" ca="1" si="178"/>
        <v>0</v>
      </c>
      <c r="BW109" s="266">
        <f t="shared" ca="1" si="178"/>
        <v>0</v>
      </c>
      <c r="BX109" s="266">
        <f t="shared" ca="1" si="178"/>
        <v>0</v>
      </c>
      <c r="BY109" s="266">
        <f t="shared" ca="1" si="178"/>
        <v>0</v>
      </c>
      <c r="BZ109" s="266">
        <f t="shared" ca="1" si="178"/>
        <v>0</v>
      </c>
      <c r="CA109" s="266">
        <f t="shared" ca="1" si="178"/>
        <v>0</v>
      </c>
      <c r="CF109" s="264">
        <f t="shared" ca="1" si="168"/>
        <v>0</v>
      </c>
      <c r="CG109" s="264">
        <f t="shared" ca="1" si="169"/>
        <v>0</v>
      </c>
      <c r="CH109" s="265">
        <f t="shared" si="170"/>
        <v>0</v>
      </c>
      <c r="CI109" s="265">
        <f t="shared" ca="1" si="171"/>
        <v>0</v>
      </c>
      <c r="CJ109" s="265">
        <f t="shared" ca="1" si="172"/>
        <v>0</v>
      </c>
      <c r="CK109" s="268"/>
      <c r="CL109" s="266">
        <f t="shared" ca="1" si="179"/>
        <v>0</v>
      </c>
      <c r="CM109" s="266">
        <f t="shared" ca="1" si="179"/>
        <v>0</v>
      </c>
      <c r="CN109" s="266">
        <f t="shared" ca="1" si="179"/>
        <v>0</v>
      </c>
      <c r="CO109" s="266">
        <f t="shared" ca="1" si="179"/>
        <v>0</v>
      </c>
      <c r="CP109" s="266">
        <f t="shared" ca="1" si="179"/>
        <v>0</v>
      </c>
      <c r="CQ109" s="266">
        <f t="shared" ca="1" si="179"/>
        <v>0</v>
      </c>
      <c r="CR109" s="266">
        <f t="shared" ca="1" si="179"/>
        <v>0</v>
      </c>
      <c r="CS109" s="266">
        <f t="shared" ca="1" si="179"/>
        <v>0</v>
      </c>
      <c r="CT109" s="266">
        <f t="shared" ca="1" si="179"/>
        <v>0</v>
      </c>
      <c r="CU109" s="266">
        <f t="shared" ca="1" si="179"/>
        <v>0</v>
      </c>
      <c r="CV109" s="266">
        <f t="shared" ca="1" si="180"/>
        <v>0</v>
      </c>
      <c r="CW109" s="266">
        <f t="shared" ca="1" si="180"/>
        <v>0</v>
      </c>
      <c r="CX109" s="266">
        <f t="shared" ca="1" si="180"/>
        <v>0</v>
      </c>
      <c r="CY109" s="266">
        <f t="shared" ca="1" si="180"/>
        <v>0</v>
      </c>
      <c r="CZ109" s="266">
        <f t="shared" ca="1" si="180"/>
        <v>0</v>
      </c>
      <c r="DA109" s="266">
        <f t="shared" ca="1" si="180"/>
        <v>0</v>
      </c>
      <c r="DB109" s="266">
        <f t="shared" ca="1" si="180"/>
        <v>0</v>
      </c>
      <c r="DC109" s="266">
        <f t="shared" ca="1" si="180"/>
        <v>0</v>
      </c>
      <c r="DD109" s="266">
        <f t="shared" ca="1" si="180"/>
        <v>0</v>
      </c>
      <c r="DE109" s="266">
        <f t="shared" ca="1" si="180"/>
        <v>0</v>
      </c>
      <c r="DF109" s="266">
        <f t="shared" ca="1" si="181"/>
        <v>0</v>
      </c>
      <c r="DG109" s="266">
        <f t="shared" ca="1" si="181"/>
        <v>0</v>
      </c>
      <c r="DH109" s="266">
        <f t="shared" ca="1" si="181"/>
        <v>0</v>
      </c>
      <c r="DI109" s="266">
        <f t="shared" ca="1" si="181"/>
        <v>0</v>
      </c>
      <c r="DJ109" s="266">
        <f t="shared" ca="1" si="181"/>
        <v>0</v>
      </c>
      <c r="DK109" s="266">
        <f t="shared" ca="1" si="181"/>
        <v>0</v>
      </c>
      <c r="DL109" s="266">
        <f t="shared" ca="1" si="181"/>
        <v>0</v>
      </c>
      <c r="DM109" s="266">
        <f t="shared" ca="1" si="181"/>
        <v>0</v>
      </c>
      <c r="DN109" s="266">
        <f t="shared" ca="1" si="181"/>
        <v>0</v>
      </c>
      <c r="DO109" s="266">
        <f t="shared" ca="1" si="181"/>
        <v>0</v>
      </c>
      <c r="DP109" s="266">
        <f t="shared" ca="1" si="182"/>
        <v>0</v>
      </c>
      <c r="DQ109" s="266">
        <f t="shared" ca="1" si="182"/>
        <v>0</v>
      </c>
      <c r="DR109" s="266">
        <f t="shared" ca="1" si="182"/>
        <v>0</v>
      </c>
      <c r="DS109" s="266">
        <f t="shared" ca="1" si="182"/>
        <v>0</v>
      </c>
      <c r="DT109" s="266">
        <f t="shared" ca="1" si="182"/>
        <v>0</v>
      </c>
      <c r="DU109" s="266">
        <f t="shared" ca="1" si="182"/>
        <v>0</v>
      </c>
      <c r="DV109" s="266">
        <f t="shared" ca="1" si="182"/>
        <v>0</v>
      </c>
      <c r="DW109" s="266">
        <f t="shared" ca="1" si="182"/>
        <v>0</v>
      </c>
      <c r="DX109" s="266">
        <f t="shared" ca="1" si="182"/>
        <v>0</v>
      </c>
      <c r="DY109" s="266">
        <f t="shared" ca="1" si="182"/>
        <v>0</v>
      </c>
      <c r="DZ109" s="266">
        <f t="shared" ca="1" si="183"/>
        <v>0</v>
      </c>
      <c r="EA109" s="266">
        <f t="shared" ca="1" si="183"/>
        <v>0</v>
      </c>
      <c r="EB109" s="266">
        <f t="shared" ca="1" si="183"/>
        <v>0</v>
      </c>
      <c r="EC109" s="266">
        <f t="shared" ca="1" si="183"/>
        <v>0</v>
      </c>
      <c r="ED109" s="266">
        <f t="shared" ca="1" si="183"/>
        <v>0</v>
      </c>
      <c r="EE109" s="266">
        <f t="shared" ca="1" si="183"/>
        <v>0</v>
      </c>
      <c r="EF109" s="266">
        <f t="shared" ca="1" si="183"/>
        <v>0</v>
      </c>
      <c r="EG109" s="266">
        <f t="shared" ca="1" si="183"/>
        <v>0</v>
      </c>
      <c r="EH109" s="266">
        <f t="shared" ca="1" si="183"/>
        <v>0</v>
      </c>
      <c r="EI109" s="266">
        <f t="shared" ca="1" si="183"/>
        <v>0</v>
      </c>
      <c r="EJ109" s="266">
        <f t="shared" ca="1" si="183"/>
        <v>0</v>
      </c>
      <c r="EK109" s="266">
        <f t="shared" ca="1" si="183"/>
        <v>0</v>
      </c>
      <c r="EL109" s="266">
        <f t="shared" ca="1" si="183"/>
        <v>0</v>
      </c>
      <c r="EM109" s="266">
        <f t="shared" ca="1" si="183"/>
        <v>0</v>
      </c>
      <c r="EO109" s="484">
        <f t="shared" si="130"/>
        <v>1</v>
      </c>
      <c r="EP109" s="64">
        <f t="shared" si="173"/>
        <v>1</v>
      </c>
    </row>
    <row r="110" spans="1:146">
      <c r="A110" s="65">
        <v>103</v>
      </c>
      <c r="B110" s="354"/>
      <c r="C110" s="336"/>
      <c r="D110" s="337"/>
      <c r="E110" s="337"/>
      <c r="F110" s="338"/>
      <c r="G110" s="339" t="s">
        <v>320</v>
      </c>
      <c r="H110" s="336"/>
      <c r="I110" s="346"/>
      <c r="J110" s="346"/>
      <c r="K110" s="345"/>
      <c r="L110" s="508"/>
      <c r="M110" s="393">
        <f t="shared" si="161"/>
        <v>0</v>
      </c>
      <c r="N110" s="453" t="str">
        <f t="shared" si="129"/>
        <v/>
      </c>
      <c r="O110" s="439"/>
      <c r="P110" s="439"/>
      <c r="Q110" s="439"/>
      <c r="R110" s="439"/>
      <c r="S110" s="446"/>
      <c r="T110" s="264">
        <f t="shared" ca="1" si="162"/>
        <v>0</v>
      </c>
      <c r="U110" s="264">
        <f t="shared" ca="1" si="163"/>
        <v>0</v>
      </c>
      <c r="V110" s="265">
        <f t="shared" si="164"/>
        <v>0</v>
      </c>
      <c r="W110" s="265">
        <f t="shared" ca="1" si="165"/>
        <v>0</v>
      </c>
      <c r="X110" s="265">
        <f t="shared" ca="1" si="166"/>
        <v>0</v>
      </c>
      <c r="Y110" s="268">
        <f t="shared" si="167"/>
        <v>1900</v>
      </c>
      <c r="Z110" s="266">
        <f t="shared" ca="1" si="174"/>
        <v>0</v>
      </c>
      <c r="AA110" s="266">
        <f t="shared" ca="1" si="174"/>
        <v>0</v>
      </c>
      <c r="AB110" s="266">
        <f t="shared" ca="1" si="174"/>
        <v>0</v>
      </c>
      <c r="AC110" s="266">
        <f t="shared" ca="1" si="174"/>
        <v>0</v>
      </c>
      <c r="AD110" s="266">
        <f t="shared" ca="1" si="174"/>
        <v>0</v>
      </c>
      <c r="AE110" s="266">
        <f t="shared" ca="1" si="174"/>
        <v>0</v>
      </c>
      <c r="AF110" s="266">
        <f t="shared" ca="1" si="174"/>
        <v>0</v>
      </c>
      <c r="AG110" s="266">
        <f t="shared" ca="1" si="174"/>
        <v>0</v>
      </c>
      <c r="AH110" s="266">
        <f t="shared" ca="1" si="174"/>
        <v>0</v>
      </c>
      <c r="AI110" s="266">
        <f t="shared" ca="1" si="174"/>
        <v>0</v>
      </c>
      <c r="AJ110" s="266">
        <f t="shared" ca="1" si="175"/>
        <v>0</v>
      </c>
      <c r="AK110" s="266">
        <f t="shared" ca="1" si="175"/>
        <v>0</v>
      </c>
      <c r="AL110" s="266">
        <f t="shared" ca="1" si="175"/>
        <v>0</v>
      </c>
      <c r="AM110" s="266">
        <f t="shared" ca="1" si="175"/>
        <v>0</v>
      </c>
      <c r="AN110" s="266">
        <f t="shared" ca="1" si="175"/>
        <v>0</v>
      </c>
      <c r="AO110" s="266">
        <f t="shared" ca="1" si="175"/>
        <v>0</v>
      </c>
      <c r="AP110" s="266">
        <f t="shared" ca="1" si="175"/>
        <v>0</v>
      </c>
      <c r="AQ110" s="266">
        <f t="shared" ca="1" si="175"/>
        <v>0</v>
      </c>
      <c r="AR110" s="266">
        <f t="shared" ca="1" si="175"/>
        <v>0</v>
      </c>
      <c r="AS110" s="266">
        <f t="shared" ca="1" si="175"/>
        <v>0</v>
      </c>
      <c r="AT110" s="266">
        <f t="shared" ca="1" si="176"/>
        <v>0</v>
      </c>
      <c r="AU110" s="266">
        <f t="shared" ca="1" si="176"/>
        <v>0</v>
      </c>
      <c r="AV110" s="266">
        <f t="shared" ca="1" si="176"/>
        <v>0</v>
      </c>
      <c r="AW110" s="266">
        <f t="shared" ca="1" si="176"/>
        <v>0</v>
      </c>
      <c r="AX110" s="266">
        <f t="shared" ca="1" si="176"/>
        <v>0</v>
      </c>
      <c r="AY110" s="266">
        <f t="shared" ca="1" si="176"/>
        <v>0</v>
      </c>
      <c r="AZ110" s="266">
        <f t="shared" ca="1" si="176"/>
        <v>0</v>
      </c>
      <c r="BA110" s="266">
        <f t="shared" ca="1" si="176"/>
        <v>0</v>
      </c>
      <c r="BB110" s="266">
        <f t="shared" ca="1" si="176"/>
        <v>0</v>
      </c>
      <c r="BC110" s="266">
        <f t="shared" ca="1" si="176"/>
        <v>0</v>
      </c>
      <c r="BD110" s="266">
        <f t="shared" ca="1" si="177"/>
        <v>0</v>
      </c>
      <c r="BE110" s="266">
        <f t="shared" ca="1" si="177"/>
        <v>0</v>
      </c>
      <c r="BF110" s="266">
        <f t="shared" ca="1" si="177"/>
        <v>0</v>
      </c>
      <c r="BG110" s="266">
        <f t="shared" ca="1" si="177"/>
        <v>0</v>
      </c>
      <c r="BH110" s="266">
        <f t="shared" ca="1" si="177"/>
        <v>0</v>
      </c>
      <c r="BI110" s="266">
        <f t="shared" ca="1" si="177"/>
        <v>0</v>
      </c>
      <c r="BJ110" s="266">
        <f t="shared" ca="1" si="177"/>
        <v>0</v>
      </c>
      <c r="BK110" s="266">
        <f t="shared" ca="1" si="177"/>
        <v>0</v>
      </c>
      <c r="BL110" s="266">
        <f t="shared" ca="1" si="177"/>
        <v>0</v>
      </c>
      <c r="BM110" s="266">
        <f t="shared" ca="1" si="177"/>
        <v>0</v>
      </c>
      <c r="BN110" s="266">
        <f t="shared" ca="1" si="178"/>
        <v>0</v>
      </c>
      <c r="BO110" s="266">
        <f t="shared" ca="1" si="178"/>
        <v>0</v>
      </c>
      <c r="BP110" s="266">
        <f t="shared" ca="1" si="178"/>
        <v>0</v>
      </c>
      <c r="BQ110" s="266">
        <f t="shared" ca="1" si="178"/>
        <v>0</v>
      </c>
      <c r="BR110" s="266">
        <f t="shared" ca="1" si="178"/>
        <v>0</v>
      </c>
      <c r="BS110" s="266">
        <f t="shared" ca="1" si="178"/>
        <v>0</v>
      </c>
      <c r="BT110" s="266">
        <f t="shared" ca="1" si="178"/>
        <v>0</v>
      </c>
      <c r="BU110" s="266">
        <f t="shared" ca="1" si="178"/>
        <v>0</v>
      </c>
      <c r="BV110" s="266">
        <f t="shared" ca="1" si="178"/>
        <v>0</v>
      </c>
      <c r="BW110" s="266">
        <f t="shared" ca="1" si="178"/>
        <v>0</v>
      </c>
      <c r="BX110" s="266">
        <f t="shared" ca="1" si="178"/>
        <v>0</v>
      </c>
      <c r="BY110" s="266">
        <f t="shared" ca="1" si="178"/>
        <v>0</v>
      </c>
      <c r="BZ110" s="266">
        <f t="shared" ca="1" si="178"/>
        <v>0</v>
      </c>
      <c r="CA110" s="266">
        <f t="shared" ca="1" si="178"/>
        <v>0</v>
      </c>
      <c r="CF110" s="264">
        <f t="shared" ca="1" si="168"/>
        <v>0</v>
      </c>
      <c r="CG110" s="264">
        <f t="shared" ca="1" si="169"/>
        <v>0</v>
      </c>
      <c r="CH110" s="265">
        <f t="shared" si="170"/>
        <v>0</v>
      </c>
      <c r="CI110" s="265">
        <f t="shared" ca="1" si="171"/>
        <v>0</v>
      </c>
      <c r="CJ110" s="265">
        <f t="shared" ca="1" si="172"/>
        <v>0</v>
      </c>
      <c r="CK110" s="268"/>
      <c r="CL110" s="266">
        <f t="shared" ca="1" si="179"/>
        <v>0</v>
      </c>
      <c r="CM110" s="266">
        <f t="shared" ca="1" si="179"/>
        <v>0</v>
      </c>
      <c r="CN110" s="266">
        <f t="shared" ca="1" si="179"/>
        <v>0</v>
      </c>
      <c r="CO110" s="266">
        <f t="shared" ca="1" si="179"/>
        <v>0</v>
      </c>
      <c r="CP110" s="266">
        <f t="shared" ca="1" si="179"/>
        <v>0</v>
      </c>
      <c r="CQ110" s="266">
        <f t="shared" ca="1" si="179"/>
        <v>0</v>
      </c>
      <c r="CR110" s="266">
        <f t="shared" ca="1" si="179"/>
        <v>0</v>
      </c>
      <c r="CS110" s="266">
        <f t="shared" ca="1" si="179"/>
        <v>0</v>
      </c>
      <c r="CT110" s="266">
        <f t="shared" ca="1" si="179"/>
        <v>0</v>
      </c>
      <c r="CU110" s="266">
        <f t="shared" ca="1" si="179"/>
        <v>0</v>
      </c>
      <c r="CV110" s="266">
        <f t="shared" ca="1" si="180"/>
        <v>0</v>
      </c>
      <c r="CW110" s="266">
        <f t="shared" ca="1" si="180"/>
        <v>0</v>
      </c>
      <c r="CX110" s="266">
        <f t="shared" ca="1" si="180"/>
        <v>0</v>
      </c>
      <c r="CY110" s="266">
        <f t="shared" ca="1" si="180"/>
        <v>0</v>
      </c>
      <c r="CZ110" s="266">
        <f t="shared" ca="1" si="180"/>
        <v>0</v>
      </c>
      <c r="DA110" s="266">
        <f t="shared" ca="1" si="180"/>
        <v>0</v>
      </c>
      <c r="DB110" s="266">
        <f t="shared" ca="1" si="180"/>
        <v>0</v>
      </c>
      <c r="DC110" s="266">
        <f t="shared" ca="1" si="180"/>
        <v>0</v>
      </c>
      <c r="DD110" s="266">
        <f t="shared" ca="1" si="180"/>
        <v>0</v>
      </c>
      <c r="DE110" s="266">
        <f t="shared" ca="1" si="180"/>
        <v>0</v>
      </c>
      <c r="DF110" s="266">
        <f t="shared" ca="1" si="181"/>
        <v>0</v>
      </c>
      <c r="DG110" s="266">
        <f t="shared" ca="1" si="181"/>
        <v>0</v>
      </c>
      <c r="DH110" s="266">
        <f t="shared" ca="1" si="181"/>
        <v>0</v>
      </c>
      <c r="DI110" s="266">
        <f t="shared" ca="1" si="181"/>
        <v>0</v>
      </c>
      <c r="DJ110" s="266">
        <f t="shared" ca="1" si="181"/>
        <v>0</v>
      </c>
      <c r="DK110" s="266">
        <f t="shared" ca="1" si="181"/>
        <v>0</v>
      </c>
      <c r="DL110" s="266">
        <f t="shared" ca="1" si="181"/>
        <v>0</v>
      </c>
      <c r="DM110" s="266">
        <f t="shared" ca="1" si="181"/>
        <v>0</v>
      </c>
      <c r="DN110" s="266">
        <f t="shared" ca="1" si="181"/>
        <v>0</v>
      </c>
      <c r="DO110" s="266">
        <f t="shared" ca="1" si="181"/>
        <v>0</v>
      </c>
      <c r="DP110" s="266">
        <f t="shared" ca="1" si="182"/>
        <v>0</v>
      </c>
      <c r="DQ110" s="266">
        <f t="shared" ca="1" si="182"/>
        <v>0</v>
      </c>
      <c r="DR110" s="266">
        <f t="shared" ca="1" si="182"/>
        <v>0</v>
      </c>
      <c r="DS110" s="266">
        <f t="shared" ca="1" si="182"/>
        <v>0</v>
      </c>
      <c r="DT110" s="266">
        <f t="shared" ca="1" si="182"/>
        <v>0</v>
      </c>
      <c r="DU110" s="266">
        <f t="shared" ca="1" si="182"/>
        <v>0</v>
      </c>
      <c r="DV110" s="266">
        <f t="shared" ca="1" si="182"/>
        <v>0</v>
      </c>
      <c r="DW110" s="266">
        <f t="shared" ca="1" si="182"/>
        <v>0</v>
      </c>
      <c r="DX110" s="266">
        <f t="shared" ca="1" si="182"/>
        <v>0</v>
      </c>
      <c r="DY110" s="266">
        <f t="shared" ca="1" si="182"/>
        <v>0</v>
      </c>
      <c r="DZ110" s="266">
        <f t="shared" ca="1" si="183"/>
        <v>0</v>
      </c>
      <c r="EA110" s="266">
        <f t="shared" ca="1" si="183"/>
        <v>0</v>
      </c>
      <c r="EB110" s="266">
        <f t="shared" ca="1" si="183"/>
        <v>0</v>
      </c>
      <c r="EC110" s="266">
        <f t="shared" ca="1" si="183"/>
        <v>0</v>
      </c>
      <c r="ED110" s="266">
        <f t="shared" ca="1" si="183"/>
        <v>0</v>
      </c>
      <c r="EE110" s="266">
        <f t="shared" ca="1" si="183"/>
        <v>0</v>
      </c>
      <c r="EF110" s="266">
        <f t="shared" ca="1" si="183"/>
        <v>0</v>
      </c>
      <c r="EG110" s="266">
        <f t="shared" ca="1" si="183"/>
        <v>0</v>
      </c>
      <c r="EH110" s="266">
        <f t="shared" ca="1" si="183"/>
        <v>0</v>
      </c>
      <c r="EI110" s="266">
        <f t="shared" ca="1" si="183"/>
        <v>0</v>
      </c>
      <c r="EJ110" s="266">
        <f t="shared" ca="1" si="183"/>
        <v>0</v>
      </c>
      <c r="EK110" s="266">
        <f t="shared" ca="1" si="183"/>
        <v>0</v>
      </c>
      <c r="EL110" s="266">
        <f t="shared" ca="1" si="183"/>
        <v>0</v>
      </c>
      <c r="EM110" s="266">
        <f t="shared" ca="1" si="183"/>
        <v>0</v>
      </c>
      <c r="EO110" s="484">
        <f t="shared" si="130"/>
        <v>1</v>
      </c>
      <c r="EP110" s="64">
        <f t="shared" si="173"/>
        <v>1</v>
      </c>
    </row>
    <row r="111" spans="1:146">
      <c r="A111" s="65">
        <v>104</v>
      </c>
      <c r="B111" s="354"/>
      <c r="C111" s="336"/>
      <c r="D111" s="337"/>
      <c r="E111" s="337"/>
      <c r="F111" s="338"/>
      <c r="G111" s="339" t="s">
        <v>320</v>
      </c>
      <c r="H111" s="336"/>
      <c r="I111" s="346"/>
      <c r="J111" s="346"/>
      <c r="K111" s="345"/>
      <c r="L111" s="508"/>
      <c r="M111" s="393">
        <f t="shared" si="161"/>
        <v>0</v>
      </c>
      <c r="N111" s="453" t="str">
        <f t="shared" si="129"/>
        <v/>
      </c>
      <c r="O111" s="439"/>
      <c r="P111" s="439"/>
      <c r="Q111" s="439"/>
      <c r="R111" s="439"/>
      <c r="S111" s="446"/>
      <c r="T111" s="264">
        <f t="shared" ca="1" si="162"/>
        <v>0</v>
      </c>
      <c r="U111" s="264">
        <f t="shared" ca="1" si="163"/>
        <v>0</v>
      </c>
      <c r="V111" s="265">
        <f t="shared" si="164"/>
        <v>0</v>
      </c>
      <c r="W111" s="265">
        <f t="shared" ca="1" si="165"/>
        <v>0</v>
      </c>
      <c r="X111" s="265">
        <f t="shared" ca="1" si="166"/>
        <v>0</v>
      </c>
      <c r="Y111" s="268">
        <f t="shared" si="167"/>
        <v>1900</v>
      </c>
      <c r="Z111" s="266">
        <f t="shared" ca="1" si="174"/>
        <v>0</v>
      </c>
      <c r="AA111" s="266">
        <f t="shared" ca="1" si="174"/>
        <v>0</v>
      </c>
      <c r="AB111" s="266">
        <f t="shared" ca="1" si="174"/>
        <v>0</v>
      </c>
      <c r="AC111" s="266">
        <f t="shared" ca="1" si="174"/>
        <v>0</v>
      </c>
      <c r="AD111" s="266">
        <f t="shared" ca="1" si="174"/>
        <v>0</v>
      </c>
      <c r="AE111" s="266">
        <f t="shared" ca="1" si="174"/>
        <v>0</v>
      </c>
      <c r="AF111" s="266">
        <f t="shared" ca="1" si="174"/>
        <v>0</v>
      </c>
      <c r="AG111" s="266">
        <f t="shared" ca="1" si="174"/>
        <v>0</v>
      </c>
      <c r="AH111" s="266">
        <f t="shared" ca="1" si="174"/>
        <v>0</v>
      </c>
      <c r="AI111" s="266">
        <f t="shared" ca="1" si="174"/>
        <v>0</v>
      </c>
      <c r="AJ111" s="266">
        <f t="shared" ca="1" si="175"/>
        <v>0</v>
      </c>
      <c r="AK111" s="266">
        <f t="shared" ca="1" si="175"/>
        <v>0</v>
      </c>
      <c r="AL111" s="266">
        <f t="shared" ca="1" si="175"/>
        <v>0</v>
      </c>
      <c r="AM111" s="266">
        <f t="shared" ca="1" si="175"/>
        <v>0</v>
      </c>
      <c r="AN111" s="266">
        <f t="shared" ca="1" si="175"/>
        <v>0</v>
      </c>
      <c r="AO111" s="266">
        <f t="shared" ca="1" si="175"/>
        <v>0</v>
      </c>
      <c r="AP111" s="266">
        <f t="shared" ca="1" si="175"/>
        <v>0</v>
      </c>
      <c r="AQ111" s="266">
        <f t="shared" ca="1" si="175"/>
        <v>0</v>
      </c>
      <c r="AR111" s="266">
        <f t="shared" ca="1" si="175"/>
        <v>0</v>
      </c>
      <c r="AS111" s="266">
        <f t="shared" ca="1" si="175"/>
        <v>0</v>
      </c>
      <c r="AT111" s="266">
        <f t="shared" ca="1" si="176"/>
        <v>0</v>
      </c>
      <c r="AU111" s="266">
        <f t="shared" ca="1" si="176"/>
        <v>0</v>
      </c>
      <c r="AV111" s="266">
        <f t="shared" ca="1" si="176"/>
        <v>0</v>
      </c>
      <c r="AW111" s="266">
        <f t="shared" ca="1" si="176"/>
        <v>0</v>
      </c>
      <c r="AX111" s="266">
        <f t="shared" ca="1" si="176"/>
        <v>0</v>
      </c>
      <c r="AY111" s="266">
        <f t="shared" ca="1" si="176"/>
        <v>0</v>
      </c>
      <c r="AZ111" s="266">
        <f t="shared" ca="1" si="176"/>
        <v>0</v>
      </c>
      <c r="BA111" s="266">
        <f t="shared" ca="1" si="176"/>
        <v>0</v>
      </c>
      <c r="BB111" s="266">
        <f t="shared" ca="1" si="176"/>
        <v>0</v>
      </c>
      <c r="BC111" s="266">
        <f t="shared" ca="1" si="176"/>
        <v>0</v>
      </c>
      <c r="BD111" s="266">
        <f t="shared" ca="1" si="177"/>
        <v>0</v>
      </c>
      <c r="BE111" s="266">
        <f t="shared" ca="1" si="177"/>
        <v>0</v>
      </c>
      <c r="BF111" s="266">
        <f t="shared" ca="1" si="177"/>
        <v>0</v>
      </c>
      <c r="BG111" s="266">
        <f t="shared" ca="1" si="177"/>
        <v>0</v>
      </c>
      <c r="BH111" s="266">
        <f t="shared" ca="1" si="177"/>
        <v>0</v>
      </c>
      <c r="BI111" s="266">
        <f t="shared" ca="1" si="177"/>
        <v>0</v>
      </c>
      <c r="BJ111" s="266">
        <f t="shared" ca="1" si="177"/>
        <v>0</v>
      </c>
      <c r="BK111" s="266">
        <f t="shared" ca="1" si="177"/>
        <v>0</v>
      </c>
      <c r="BL111" s="266">
        <f t="shared" ca="1" si="177"/>
        <v>0</v>
      </c>
      <c r="BM111" s="266">
        <f t="shared" ca="1" si="177"/>
        <v>0</v>
      </c>
      <c r="BN111" s="266">
        <f t="shared" ca="1" si="178"/>
        <v>0</v>
      </c>
      <c r="BO111" s="266">
        <f t="shared" ca="1" si="178"/>
        <v>0</v>
      </c>
      <c r="BP111" s="266">
        <f t="shared" ca="1" si="178"/>
        <v>0</v>
      </c>
      <c r="BQ111" s="266">
        <f t="shared" ca="1" si="178"/>
        <v>0</v>
      </c>
      <c r="BR111" s="266">
        <f t="shared" ca="1" si="178"/>
        <v>0</v>
      </c>
      <c r="BS111" s="266">
        <f t="shared" ca="1" si="178"/>
        <v>0</v>
      </c>
      <c r="BT111" s="266">
        <f t="shared" ca="1" si="178"/>
        <v>0</v>
      </c>
      <c r="BU111" s="266">
        <f t="shared" ca="1" si="178"/>
        <v>0</v>
      </c>
      <c r="BV111" s="266">
        <f t="shared" ca="1" si="178"/>
        <v>0</v>
      </c>
      <c r="BW111" s="266">
        <f t="shared" ca="1" si="178"/>
        <v>0</v>
      </c>
      <c r="BX111" s="266">
        <f t="shared" ca="1" si="178"/>
        <v>0</v>
      </c>
      <c r="BY111" s="266">
        <f t="shared" ca="1" si="178"/>
        <v>0</v>
      </c>
      <c r="BZ111" s="266">
        <f t="shared" ca="1" si="178"/>
        <v>0</v>
      </c>
      <c r="CA111" s="266">
        <f t="shared" ca="1" si="178"/>
        <v>0</v>
      </c>
      <c r="CF111" s="264">
        <f t="shared" ca="1" si="168"/>
        <v>0</v>
      </c>
      <c r="CG111" s="264">
        <f t="shared" ca="1" si="169"/>
        <v>0</v>
      </c>
      <c r="CH111" s="265">
        <f t="shared" si="170"/>
        <v>0</v>
      </c>
      <c r="CI111" s="265">
        <f t="shared" ca="1" si="171"/>
        <v>0</v>
      </c>
      <c r="CJ111" s="265">
        <f t="shared" ca="1" si="172"/>
        <v>0</v>
      </c>
      <c r="CK111" s="268"/>
      <c r="CL111" s="266">
        <f t="shared" ca="1" si="179"/>
        <v>0</v>
      </c>
      <c r="CM111" s="266">
        <f t="shared" ca="1" si="179"/>
        <v>0</v>
      </c>
      <c r="CN111" s="266">
        <f t="shared" ca="1" si="179"/>
        <v>0</v>
      </c>
      <c r="CO111" s="266">
        <f t="shared" ca="1" si="179"/>
        <v>0</v>
      </c>
      <c r="CP111" s="266">
        <f t="shared" ca="1" si="179"/>
        <v>0</v>
      </c>
      <c r="CQ111" s="266">
        <f t="shared" ca="1" si="179"/>
        <v>0</v>
      </c>
      <c r="CR111" s="266">
        <f t="shared" ca="1" si="179"/>
        <v>0</v>
      </c>
      <c r="CS111" s="266">
        <f t="shared" ca="1" si="179"/>
        <v>0</v>
      </c>
      <c r="CT111" s="266">
        <f t="shared" ca="1" si="179"/>
        <v>0</v>
      </c>
      <c r="CU111" s="266">
        <f t="shared" ca="1" si="179"/>
        <v>0</v>
      </c>
      <c r="CV111" s="266">
        <f t="shared" ca="1" si="180"/>
        <v>0</v>
      </c>
      <c r="CW111" s="266">
        <f t="shared" ca="1" si="180"/>
        <v>0</v>
      </c>
      <c r="CX111" s="266">
        <f t="shared" ca="1" si="180"/>
        <v>0</v>
      </c>
      <c r="CY111" s="266">
        <f t="shared" ca="1" si="180"/>
        <v>0</v>
      </c>
      <c r="CZ111" s="266">
        <f t="shared" ca="1" si="180"/>
        <v>0</v>
      </c>
      <c r="DA111" s="266">
        <f t="shared" ca="1" si="180"/>
        <v>0</v>
      </c>
      <c r="DB111" s="266">
        <f t="shared" ca="1" si="180"/>
        <v>0</v>
      </c>
      <c r="DC111" s="266">
        <f t="shared" ca="1" si="180"/>
        <v>0</v>
      </c>
      <c r="DD111" s="266">
        <f t="shared" ca="1" si="180"/>
        <v>0</v>
      </c>
      <c r="DE111" s="266">
        <f t="shared" ca="1" si="180"/>
        <v>0</v>
      </c>
      <c r="DF111" s="266">
        <f t="shared" ca="1" si="181"/>
        <v>0</v>
      </c>
      <c r="DG111" s="266">
        <f t="shared" ca="1" si="181"/>
        <v>0</v>
      </c>
      <c r="DH111" s="266">
        <f t="shared" ca="1" si="181"/>
        <v>0</v>
      </c>
      <c r="DI111" s="266">
        <f t="shared" ca="1" si="181"/>
        <v>0</v>
      </c>
      <c r="DJ111" s="266">
        <f t="shared" ca="1" si="181"/>
        <v>0</v>
      </c>
      <c r="DK111" s="266">
        <f t="shared" ca="1" si="181"/>
        <v>0</v>
      </c>
      <c r="DL111" s="266">
        <f t="shared" ca="1" si="181"/>
        <v>0</v>
      </c>
      <c r="DM111" s="266">
        <f t="shared" ca="1" si="181"/>
        <v>0</v>
      </c>
      <c r="DN111" s="266">
        <f t="shared" ca="1" si="181"/>
        <v>0</v>
      </c>
      <c r="DO111" s="266">
        <f t="shared" ca="1" si="181"/>
        <v>0</v>
      </c>
      <c r="DP111" s="266">
        <f t="shared" ca="1" si="182"/>
        <v>0</v>
      </c>
      <c r="DQ111" s="266">
        <f t="shared" ca="1" si="182"/>
        <v>0</v>
      </c>
      <c r="DR111" s="266">
        <f t="shared" ca="1" si="182"/>
        <v>0</v>
      </c>
      <c r="DS111" s="266">
        <f t="shared" ca="1" si="182"/>
        <v>0</v>
      </c>
      <c r="DT111" s="266">
        <f t="shared" ca="1" si="182"/>
        <v>0</v>
      </c>
      <c r="DU111" s="266">
        <f t="shared" ca="1" si="182"/>
        <v>0</v>
      </c>
      <c r="DV111" s="266">
        <f t="shared" ca="1" si="182"/>
        <v>0</v>
      </c>
      <c r="DW111" s="266">
        <f t="shared" ca="1" si="182"/>
        <v>0</v>
      </c>
      <c r="DX111" s="266">
        <f t="shared" ca="1" si="182"/>
        <v>0</v>
      </c>
      <c r="DY111" s="266">
        <f t="shared" ca="1" si="182"/>
        <v>0</v>
      </c>
      <c r="DZ111" s="266">
        <f t="shared" ca="1" si="183"/>
        <v>0</v>
      </c>
      <c r="EA111" s="266">
        <f t="shared" ca="1" si="183"/>
        <v>0</v>
      </c>
      <c r="EB111" s="266">
        <f t="shared" ca="1" si="183"/>
        <v>0</v>
      </c>
      <c r="EC111" s="266">
        <f t="shared" ca="1" si="183"/>
        <v>0</v>
      </c>
      <c r="ED111" s="266">
        <f t="shared" ca="1" si="183"/>
        <v>0</v>
      </c>
      <c r="EE111" s="266">
        <f t="shared" ca="1" si="183"/>
        <v>0</v>
      </c>
      <c r="EF111" s="266">
        <f t="shared" ca="1" si="183"/>
        <v>0</v>
      </c>
      <c r="EG111" s="266">
        <f t="shared" ca="1" si="183"/>
        <v>0</v>
      </c>
      <c r="EH111" s="266">
        <f t="shared" ca="1" si="183"/>
        <v>0</v>
      </c>
      <c r="EI111" s="266">
        <f t="shared" ca="1" si="183"/>
        <v>0</v>
      </c>
      <c r="EJ111" s="266">
        <f t="shared" ca="1" si="183"/>
        <v>0</v>
      </c>
      <c r="EK111" s="266">
        <f t="shared" ca="1" si="183"/>
        <v>0</v>
      </c>
      <c r="EL111" s="266">
        <f t="shared" ca="1" si="183"/>
        <v>0</v>
      </c>
      <c r="EM111" s="266">
        <f t="shared" ca="1" si="183"/>
        <v>0</v>
      </c>
      <c r="EO111" s="484">
        <f t="shared" si="130"/>
        <v>1</v>
      </c>
      <c r="EP111" s="64">
        <f t="shared" si="173"/>
        <v>1</v>
      </c>
    </row>
    <row r="112" spans="1:146">
      <c r="A112" s="65">
        <v>105</v>
      </c>
      <c r="B112" s="354"/>
      <c r="C112" s="336"/>
      <c r="D112" s="337"/>
      <c r="E112" s="337"/>
      <c r="F112" s="338"/>
      <c r="G112" s="339" t="s">
        <v>320</v>
      </c>
      <c r="H112" s="336"/>
      <c r="I112" s="346"/>
      <c r="J112" s="346"/>
      <c r="K112" s="345"/>
      <c r="L112" s="508"/>
      <c r="M112" s="393">
        <f t="shared" si="161"/>
        <v>0</v>
      </c>
      <c r="N112" s="453" t="str">
        <f t="shared" si="129"/>
        <v/>
      </c>
      <c r="O112" s="439"/>
      <c r="P112" s="439"/>
      <c r="Q112" s="439"/>
      <c r="R112" s="439"/>
      <c r="S112" s="446"/>
      <c r="T112" s="264">
        <f t="shared" ca="1" si="162"/>
        <v>0</v>
      </c>
      <c r="U112" s="264">
        <f t="shared" ca="1" si="163"/>
        <v>0</v>
      </c>
      <c r="V112" s="265">
        <f t="shared" si="164"/>
        <v>0</v>
      </c>
      <c r="W112" s="265">
        <f t="shared" ca="1" si="165"/>
        <v>0</v>
      </c>
      <c r="X112" s="265">
        <f t="shared" ca="1" si="166"/>
        <v>0</v>
      </c>
      <c r="Y112" s="268">
        <f t="shared" si="167"/>
        <v>1900</v>
      </c>
      <c r="Z112" s="266">
        <f t="shared" ca="1" si="174"/>
        <v>0</v>
      </c>
      <c r="AA112" s="266">
        <f t="shared" ca="1" si="174"/>
        <v>0</v>
      </c>
      <c r="AB112" s="266">
        <f t="shared" ca="1" si="174"/>
        <v>0</v>
      </c>
      <c r="AC112" s="266">
        <f t="shared" ca="1" si="174"/>
        <v>0</v>
      </c>
      <c r="AD112" s="266">
        <f t="shared" ca="1" si="174"/>
        <v>0</v>
      </c>
      <c r="AE112" s="266">
        <f t="shared" ca="1" si="174"/>
        <v>0</v>
      </c>
      <c r="AF112" s="266">
        <f t="shared" ca="1" si="174"/>
        <v>0</v>
      </c>
      <c r="AG112" s="266">
        <f t="shared" ca="1" si="174"/>
        <v>0</v>
      </c>
      <c r="AH112" s="266">
        <f t="shared" ca="1" si="174"/>
        <v>0</v>
      </c>
      <c r="AI112" s="266">
        <f t="shared" ca="1" si="174"/>
        <v>0</v>
      </c>
      <c r="AJ112" s="266">
        <f t="shared" ca="1" si="175"/>
        <v>0</v>
      </c>
      <c r="AK112" s="266">
        <f t="shared" ca="1" si="175"/>
        <v>0</v>
      </c>
      <c r="AL112" s="266">
        <f t="shared" ca="1" si="175"/>
        <v>0</v>
      </c>
      <c r="AM112" s="266">
        <f t="shared" ca="1" si="175"/>
        <v>0</v>
      </c>
      <c r="AN112" s="266">
        <f t="shared" ca="1" si="175"/>
        <v>0</v>
      </c>
      <c r="AO112" s="266">
        <f t="shared" ca="1" si="175"/>
        <v>0</v>
      </c>
      <c r="AP112" s="266">
        <f t="shared" ca="1" si="175"/>
        <v>0</v>
      </c>
      <c r="AQ112" s="266">
        <f t="shared" ca="1" si="175"/>
        <v>0</v>
      </c>
      <c r="AR112" s="266">
        <f t="shared" ca="1" si="175"/>
        <v>0</v>
      </c>
      <c r="AS112" s="266">
        <f t="shared" ca="1" si="175"/>
        <v>0</v>
      </c>
      <c r="AT112" s="266">
        <f t="shared" ca="1" si="176"/>
        <v>0</v>
      </c>
      <c r="AU112" s="266">
        <f t="shared" ca="1" si="176"/>
        <v>0</v>
      </c>
      <c r="AV112" s="266">
        <f t="shared" ca="1" si="176"/>
        <v>0</v>
      </c>
      <c r="AW112" s="266">
        <f t="shared" ca="1" si="176"/>
        <v>0</v>
      </c>
      <c r="AX112" s="266">
        <f t="shared" ca="1" si="176"/>
        <v>0</v>
      </c>
      <c r="AY112" s="266">
        <f t="shared" ca="1" si="176"/>
        <v>0</v>
      </c>
      <c r="AZ112" s="266">
        <f t="shared" ca="1" si="176"/>
        <v>0</v>
      </c>
      <c r="BA112" s="266">
        <f t="shared" ca="1" si="176"/>
        <v>0</v>
      </c>
      <c r="BB112" s="266">
        <f t="shared" ca="1" si="176"/>
        <v>0</v>
      </c>
      <c r="BC112" s="266">
        <f t="shared" ca="1" si="176"/>
        <v>0</v>
      </c>
      <c r="BD112" s="266">
        <f t="shared" ca="1" si="177"/>
        <v>0</v>
      </c>
      <c r="BE112" s="266">
        <f t="shared" ca="1" si="177"/>
        <v>0</v>
      </c>
      <c r="BF112" s="266">
        <f t="shared" ca="1" si="177"/>
        <v>0</v>
      </c>
      <c r="BG112" s="266">
        <f t="shared" ca="1" si="177"/>
        <v>0</v>
      </c>
      <c r="BH112" s="266">
        <f t="shared" ca="1" si="177"/>
        <v>0</v>
      </c>
      <c r="BI112" s="266">
        <f t="shared" ca="1" si="177"/>
        <v>0</v>
      </c>
      <c r="BJ112" s="266">
        <f t="shared" ca="1" si="177"/>
        <v>0</v>
      </c>
      <c r="BK112" s="266">
        <f t="shared" ca="1" si="177"/>
        <v>0</v>
      </c>
      <c r="BL112" s="266">
        <f t="shared" ca="1" si="177"/>
        <v>0</v>
      </c>
      <c r="BM112" s="266">
        <f t="shared" ca="1" si="177"/>
        <v>0</v>
      </c>
      <c r="BN112" s="266">
        <f t="shared" ca="1" si="178"/>
        <v>0</v>
      </c>
      <c r="BO112" s="266">
        <f t="shared" ca="1" si="178"/>
        <v>0</v>
      </c>
      <c r="BP112" s="266">
        <f t="shared" ca="1" si="178"/>
        <v>0</v>
      </c>
      <c r="BQ112" s="266">
        <f t="shared" ca="1" si="178"/>
        <v>0</v>
      </c>
      <c r="BR112" s="266">
        <f t="shared" ca="1" si="178"/>
        <v>0</v>
      </c>
      <c r="BS112" s="266">
        <f t="shared" ca="1" si="178"/>
        <v>0</v>
      </c>
      <c r="BT112" s="266">
        <f t="shared" ca="1" si="178"/>
        <v>0</v>
      </c>
      <c r="BU112" s="266">
        <f t="shared" ca="1" si="178"/>
        <v>0</v>
      </c>
      <c r="BV112" s="266">
        <f t="shared" ca="1" si="178"/>
        <v>0</v>
      </c>
      <c r="BW112" s="266">
        <f t="shared" ca="1" si="178"/>
        <v>0</v>
      </c>
      <c r="BX112" s="266">
        <f t="shared" ca="1" si="178"/>
        <v>0</v>
      </c>
      <c r="BY112" s="266">
        <f t="shared" ca="1" si="178"/>
        <v>0</v>
      </c>
      <c r="BZ112" s="266">
        <f t="shared" ca="1" si="178"/>
        <v>0</v>
      </c>
      <c r="CA112" s="266">
        <f t="shared" ca="1" si="178"/>
        <v>0</v>
      </c>
      <c r="CF112" s="264">
        <f t="shared" ca="1" si="168"/>
        <v>0</v>
      </c>
      <c r="CG112" s="264">
        <f t="shared" ca="1" si="169"/>
        <v>0</v>
      </c>
      <c r="CH112" s="265">
        <f t="shared" si="170"/>
        <v>0</v>
      </c>
      <c r="CI112" s="265">
        <f t="shared" ca="1" si="171"/>
        <v>0</v>
      </c>
      <c r="CJ112" s="265">
        <f t="shared" ca="1" si="172"/>
        <v>0</v>
      </c>
      <c r="CK112" s="268"/>
      <c r="CL112" s="266">
        <f t="shared" ca="1" si="179"/>
        <v>0</v>
      </c>
      <c r="CM112" s="266">
        <f t="shared" ca="1" si="179"/>
        <v>0</v>
      </c>
      <c r="CN112" s="266">
        <f t="shared" ca="1" si="179"/>
        <v>0</v>
      </c>
      <c r="CO112" s="266">
        <f t="shared" ca="1" si="179"/>
        <v>0</v>
      </c>
      <c r="CP112" s="266">
        <f t="shared" ca="1" si="179"/>
        <v>0</v>
      </c>
      <c r="CQ112" s="266">
        <f t="shared" ca="1" si="179"/>
        <v>0</v>
      </c>
      <c r="CR112" s="266">
        <f t="shared" ca="1" si="179"/>
        <v>0</v>
      </c>
      <c r="CS112" s="266">
        <f t="shared" ca="1" si="179"/>
        <v>0</v>
      </c>
      <c r="CT112" s="266">
        <f t="shared" ca="1" si="179"/>
        <v>0</v>
      </c>
      <c r="CU112" s="266">
        <f t="shared" ca="1" si="179"/>
        <v>0</v>
      </c>
      <c r="CV112" s="266">
        <f t="shared" ca="1" si="180"/>
        <v>0</v>
      </c>
      <c r="CW112" s="266">
        <f t="shared" ca="1" si="180"/>
        <v>0</v>
      </c>
      <c r="CX112" s="266">
        <f t="shared" ca="1" si="180"/>
        <v>0</v>
      </c>
      <c r="CY112" s="266">
        <f t="shared" ca="1" si="180"/>
        <v>0</v>
      </c>
      <c r="CZ112" s="266">
        <f t="shared" ca="1" si="180"/>
        <v>0</v>
      </c>
      <c r="DA112" s="266">
        <f t="shared" ca="1" si="180"/>
        <v>0</v>
      </c>
      <c r="DB112" s="266">
        <f t="shared" ca="1" si="180"/>
        <v>0</v>
      </c>
      <c r="DC112" s="266">
        <f t="shared" ca="1" si="180"/>
        <v>0</v>
      </c>
      <c r="DD112" s="266">
        <f t="shared" ca="1" si="180"/>
        <v>0</v>
      </c>
      <c r="DE112" s="266">
        <f t="shared" ca="1" si="180"/>
        <v>0</v>
      </c>
      <c r="DF112" s="266">
        <f t="shared" ca="1" si="181"/>
        <v>0</v>
      </c>
      <c r="DG112" s="266">
        <f t="shared" ca="1" si="181"/>
        <v>0</v>
      </c>
      <c r="DH112" s="266">
        <f t="shared" ca="1" si="181"/>
        <v>0</v>
      </c>
      <c r="DI112" s="266">
        <f t="shared" ca="1" si="181"/>
        <v>0</v>
      </c>
      <c r="DJ112" s="266">
        <f t="shared" ca="1" si="181"/>
        <v>0</v>
      </c>
      <c r="DK112" s="266">
        <f t="shared" ca="1" si="181"/>
        <v>0</v>
      </c>
      <c r="DL112" s="266">
        <f t="shared" ca="1" si="181"/>
        <v>0</v>
      </c>
      <c r="DM112" s="266">
        <f t="shared" ca="1" si="181"/>
        <v>0</v>
      </c>
      <c r="DN112" s="266">
        <f t="shared" ca="1" si="181"/>
        <v>0</v>
      </c>
      <c r="DO112" s="266">
        <f t="shared" ca="1" si="181"/>
        <v>0</v>
      </c>
      <c r="DP112" s="266">
        <f t="shared" ca="1" si="182"/>
        <v>0</v>
      </c>
      <c r="DQ112" s="266">
        <f t="shared" ca="1" si="182"/>
        <v>0</v>
      </c>
      <c r="DR112" s="266">
        <f t="shared" ca="1" si="182"/>
        <v>0</v>
      </c>
      <c r="DS112" s="266">
        <f t="shared" ca="1" si="182"/>
        <v>0</v>
      </c>
      <c r="DT112" s="266">
        <f t="shared" ca="1" si="182"/>
        <v>0</v>
      </c>
      <c r="DU112" s="266">
        <f t="shared" ca="1" si="182"/>
        <v>0</v>
      </c>
      <c r="DV112" s="266">
        <f t="shared" ca="1" si="182"/>
        <v>0</v>
      </c>
      <c r="DW112" s="266">
        <f t="shared" ca="1" si="182"/>
        <v>0</v>
      </c>
      <c r="DX112" s="266">
        <f t="shared" ca="1" si="182"/>
        <v>0</v>
      </c>
      <c r="DY112" s="266">
        <f t="shared" ca="1" si="182"/>
        <v>0</v>
      </c>
      <c r="DZ112" s="266">
        <f t="shared" ca="1" si="183"/>
        <v>0</v>
      </c>
      <c r="EA112" s="266">
        <f t="shared" ca="1" si="183"/>
        <v>0</v>
      </c>
      <c r="EB112" s="266">
        <f t="shared" ca="1" si="183"/>
        <v>0</v>
      </c>
      <c r="EC112" s="266">
        <f t="shared" ca="1" si="183"/>
        <v>0</v>
      </c>
      <c r="ED112" s="266">
        <f t="shared" ca="1" si="183"/>
        <v>0</v>
      </c>
      <c r="EE112" s="266">
        <f t="shared" ca="1" si="183"/>
        <v>0</v>
      </c>
      <c r="EF112" s="266">
        <f t="shared" ca="1" si="183"/>
        <v>0</v>
      </c>
      <c r="EG112" s="266">
        <f t="shared" ca="1" si="183"/>
        <v>0</v>
      </c>
      <c r="EH112" s="266">
        <f t="shared" ca="1" si="183"/>
        <v>0</v>
      </c>
      <c r="EI112" s="266">
        <f t="shared" ca="1" si="183"/>
        <v>0</v>
      </c>
      <c r="EJ112" s="266">
        <f t="shared" ca="1" si="183"/>
        <v>0</v>
      </c>
      <c r="EK112" s="266">
        <f t="shared" ca="1" si="183"/>
        <v>0</v>
      </c>
      <c r="EL112" s="266">
        <f t="shared" ca="1" si="183"/>
        <v>0</v>
      </c>
      <c r="EM112" s="266">
        <f t="shared" ca="1" si="183"/>
        <v>0</v>
      </c>
      <c r="EO112" s="484">
        <f t="shared" si="130"/>
        <v>1</v>
      </c>
      <c r="EP112" s="64">
        <f t="shared" si="173"/>
        <v>1</v>
      </c>
    </row>
    <row r="113" spans="1:146">
      <c r="A113" s="65">
        <v>106</v>
      </c>
      <c r="B113" s="354"/>
      <c r="C113" s="336"/>
      <c r="D113" s="337"/>
      <c r="E113" s="337"/>
      <c r="F113" s="338"/>
      <c r="G113" s="339" t="s">
        <v>320</v>
      </c>
      <c r="H113" s="336"/>
      <c r="I113" s="346"/>
      <c r="J113" s="346"/>
      <c r="K113" s="345"/>
      <c r="L113" s="508"/>
      <c r="M113" s="393">
        <f t="shared" si="161"/>
        <v>0</v>
      </c>
      <c r="N113" s="453" t="str">
        <f t="shared" si="129"/>
        <v/>
      </c>
      <c r="O113" s="439"/>
      <c r="P113" s="439"/>
      <c r="Q113" s="439"/>
      <c r="R113" s="439"/>
      <c r="S113" s="446"/>
      <c r="T113" s="264">
        <f t="shared" ca="1" si="162"/>
        <v>0</v>
      </c>
      <c r="U113" s="264">
        <f t="shared" ca="1" si="163"/>
        <v>0</v>
      </c>
      <c r="V113" s="265">
        <f t="shared" si="164"/>
        <v>0</v>
      </c>
      <c r="W113" s="265">
        <f t="shared" ca="1" si="165"/>
        <v>0</v>
      </c>
      <c r="X113" s="265">
        <f t="shared" ca="1" si="166"/>
        <v>0</v>
      </c>
      <c r="Y113" s="268">
        <f t="shared" si="167"/>
        <v>1900</v>
      </c>
      <c r="Z113" s="266">
        <f t="shared" ca="1" si="174"/>
        <v>0</v>
      </c>
      <c r="AA113" s="266">
        <f t="shared" ca="1" si="174"/>
        <v>0</v>
      </c>
      <c r="AB113" s="266">
        <f t="shared" ca="1" si="174"/>
        <v>0</v>
      </c>
      <c r="AC113" s="266">
        <f t="shared" ca="1" si="174"/>
        <v>0</v>
      </c>
      <c r="AD113" s="266">
        <f t="shared" ca="1" si="174"/>
        <v>0</v>
      </c>
      <c r="AE113" s="266">
        <f t="shared" ca="1" si="174"/>
        <v>0</v>
      </c>
      <c r="AF113" s="266">
        <f t="shared" ca="1" si="174"/>
        <v>0</v>
      </c>
      <c r="AG113" s="266">
        <f t="shared" ca="1" si="174"/>
        <v>0</v>
      </c>
      <c r="AH113" s="266">
        <f t="shared" ca="1" si="174"/>
        <v>0</v>
      </c>
      <c r="AI113" s="266">
        <f t="shared" ca="1" si="174"/>
        <v>0</v>
      </c>
      <c r="AJ113" s="266">
        <f t="shared" ca="1" si="175"/>
        <v>0</v>
      </c>
      <c r="AK113" s="266">
        <f t="shared" ca="1" si="175"/>
        <v>0</v>
      </c>
      <c r="AL113" s="266">
        <f t="shared" ca="1" si="175"/>
        <v>0</v>
      </c>
      <c r="AM113" s="266">
        <f t="shared" ca="1" si="175"/>
        <v>0</v>
      </c>
      <c r="AN113" s="266">
        <f t="shared" ca="1" si="175"/>
        <v>0</v>
      </c>
      <c r="AO113" s="266">
        <f t="shared" ca="1" si="175"/>
        <v>0</v>
      </c>
      <c r="AP113" s="266">
        <f t="shared" ca="1" si="175"/>
        <v>0</v>
      </c>
      <c r="AQ113" s="266">
        <f t="shared" ca="1" si="175"/>
        <v>0</v>
      </c>
      <c r="AR113" s="266">
        <f t="shared" ca="1" si="175"/>
        <v>0</v>
      </c>
      <c r="AS113" s="266">
        <f t="shared" ca="1" si="175"/>
        <v>0</v>
      </c>
      <c r="AT113" s="266">
        <f t="shared" ca="1" si="176"/>
        <v>0</v>
      </c>
      <c r="AU113" s="266">
        <f t="shared" ca="1" si="176"/>
        <v>0</v>
      </c>
      <c r="AV113" s="266">
        <f t="shared" ca="1" si="176"/>
        <v>0</v>
      </c>
      <c r="AW113" s="266">
        <f t="shared" ca="1" si="176"/>
        <v>0</v>
      </c>
      <c r="AX113" s="266">
        <f t="shared" ca="1" si="176"/>
        <v>0</v>
      </c>
      <c r="AY113" s="266">
        <f t="shared" ca="1" si="176"/>
        <v>0</v>
      </c>
      <c r="AZ113" s="266">
        <f t="shared" ca="1" si="176"/>
        <v>0</v>
      </c>
      <c r="BA113" s="266">
        <f t="shared" ca="1" si="176"/>
        <v>0</v>
      </c>
      <c r="BB113" s="266">
        <f t="shared" ca="1" si="176"/>
        <v>0</v>
      </c>
      <c r="BC113" s="266">
        <f t="shared" ca="1" si="176"/>
        <v>0</v>
      </c>
      <c r="BD113" s="266">
        <f t="shared" ca="1" si="177"/>
        <v>0</v>
      </c>
      <c r="BE113" s="266">
        <f t="shared" ca="1" si="177"/>
        <v>0</v>
      </c>
      <c r="BF113" s="266">
        <f t="shared" ca="1" si="177"/>
        <v>0</v>
      </c>
      <c r="BG113" s="266">
        <f t="shared" ca="1" si="177"/>
        <v>0</v>
      </c>
      <c r="BH113" s="266">
        <f t="shared" ca="1" si="177"/>
        <v>0</v>
      </c>
      <c r="BI113" s="266">
        <f t="shared" ca="1" si="177"/>
        <v>0</v>
      </c>
      <c r="BJ113" s="266">
        <f t="shared" ca="1" si="177"/>
        <v>0</v>
      </c>
      <c r="BK113" s="266">
        <f t="shared" ca="1" si="177"/>
        <v>0</v>
      </c>
      <c r="BL113" s="266">
        <f t="shared" ca="1" si="177"/>
        <v>0</v>
      </c>
      <c r="BM113" s="266">
        <f t="shared" ca="1" si="177"/>
        <v>0</v>
      </c>
      <c r="BN113" s="266">
        <f t="shared" ca="1" si="178"/>
        <v>0</v>
      </c>
      <c r="BO113" s="266">
        <f t="shared" ca="1" si="178"/>
        <v>0</v>
      </c>
      <c r="BP113" s="266">
        <f t="shared" ca="1" si="178"/>
        <v>0</v>
      </c>
      <c r="BQ113" s="266">
        <f t="shared" ca="1" si="178"/>
        <v>0</v>
      </c>
      <c r="BR113" s="266">
        <f t="shared" ca="1" si="178"/>
        <v>0</v>
      </c>
      <c r="BS113" s="266">
        <f t="shared" ca="1" si="178"/>
        <v>0</v>
      </c>
      <c r="BT113" s="266">
        <f t="shared" ca="1" si="178"/>
        <v>0</v>
      </c>
      <c r="BU113" s="266">
        <f t="shared" ca="1" si="178"/>
        <v>0</v>
      </c>
      <c r="BV113" s="266">
        <f t="shared" ca="1" si="178"/>
        <v>0</v>
      </c>
      <c r="BW113" s="266">
        <f t="shared" ca="1" si="178"/>
        <v>0</v>
      </c>
      <c r="BX113" s="266">
        <f t="shared" ca="1" si="178"/>
        <v>0</v>
      </c>
      <c r="BY113" s="266">
        <f t="shared" ca="1" si="178"/>
        <v>0</v>
      </c>
      <c r="BZ113" s="266">
        <f t="shared" ca="1" si="178"/>
        <v>0</v>
      </c>
      <c r="CA113" s="266">
        <f t="shared" ca="1" si="178"/>
        <v>0</v>
      </c>
      <c r="CF113" s="264">
        <f t="shared" ca="1" si="168"/>
        <v>0</v>
      </c>
      <c r="CG113" s="264">
        <f t="shared" ca="1" si="169"/>
        <v>0</v>
      </c>
      <c r="CH113" s="265">
        <f t="shared" si="170"/>
        <v>0</v>
      </c>
      <c r="CI113" s="265">
        <f t="shared" ca="1" si="171"/>
        <v>0</v>
      </c>
      <c r="CJ113" s="265">
        <f t="shared" ca="1" si="172"/>
        <v>0</v>
      </c>
      <c r="CK113" s="268"/>
      <c r="CL113" s="266">
        <f t="shared" ca="1" si="179"/>
        <v>0</v>
      </c>
      <c r="CM113" s="266">
        <f t="shared" ca="1" si="179"/>
        <v>0</v>
      </c>
      <c r="CN113" s="266">
        <f t="shared" ca="1" si="179"/>
        <v>0</v>
      </c>
      <c r="CO113" s="266">
        <f t="shared" ca="1" si="179"/>
        <v>0</v>
      </c>
      <c r="CP113" s="266">
        <f t="shared" ca="1" si="179"/>
        <v>0</v>
      </c>
      <c r="CQ113" s="266">
        <f t="shared" ca="1" si="179"/>
        <v>0</v>
      </c>
      <c r="CR113" s="266">
        <f t="shared" ca="1" si="179"/>
        <v>0</v>
      </c>
      <c r="CS113" s="266">
        <f t="shared" ca="1" si="179"/>
        <v>0</v>
      </c>
      <c r="CT113" s="266">
        <f t="shared" ca="1" si="179"/>
        <v>0</v>
      </c>
      <c r="CU113" s="266">
        <f t="shared" ca="1" si="179"/>
        <v>0</v>
      </c>
      <c r="CV113" s="266">
        <f t="shared" ca="1" si="180"/>
        <v>0</v>
      </c>
      <c r="CW113" s="266">
        <f t="shared" ca="1" si="180"/>
        <v>0</v>
      </c>
      <c r="CX113" s="266">
        <f t="shared" ca="1" si="180"/>
        <v>0</v>
      </c>
      <c r="CY113" s="266">
        <f t="shared" ca="1" si="180"/>
        <v>0</v>
      </c>
      <c r="CZ113" s="266">
        <f t="shared" ca="1" si="180"/>
        <v>0</v>
      </c>
      <c r="DA113" s="266">
        <f t="shared" ca="1" si="180"/>
        <v>0</v>
      </c>
      <c r="DB113" s="266">
        <f t="shared" ca="1" si="180"/>
        <v>0</v>
      </c>
      <c r="DC113" s="266">
        <f t="shared" ca="1" si="180"/>
        <v>0</v>
      </c>
      <c r="DD113" s="266">
        <f t="shared" ca="1" si="180"/>
        <v>0</v>
      </c>
      <c r="DE113" s="266">
        <f t="shared" ca="1" si="180"/>
        <v>0</v>
      </c>
      <c r="DF113" s="266">
        <f t="shared" ca="1" si="181"/>
        <v>0</v>
      </c>
      <c r="DG113" s="266">
        <f t="shared" ca="1" si="181"/>
        <v>0</v>
      </c>
      <c r="DH113" s="266">
        <f t="shared" ca="1" si="181"/>
        <v>0</v>
      </c>
      <c r="DI113" s="266">
        <f t="shared" ca="1" si="181"/>
        <v>0</v>
      </c>
      <c r="DJ113" s="266">
        <f t="shared" ca="1" si="181"/>
        <v>0</v>
      </c>
      <c r="DK113" s="266">
        <f t="shared" ca="1" si="181"/>
        <v>0</v>
      </c>
      <c r="DL113" s="266">
        <f t="shared" ca="1" si="181"/>
        <v>0</v>
      </c>
      <c r="DM113" s="266">
        <f t="shared" ca="1" si="181"/>
        <v>0</v>
      </c>
      <c r="DN113" s="266">
        <f t="shared" ca="1" si="181"/>
        <v>0</v>
      </c>
      <c r="DO113" s="266">
        <f t="shared" ca="1" si="181"/>
        <v>0</v>
      </c>
      <c r="DP113" s="266">
        <f t="shared" ca="1" si="182"/>
        <v>0</v>
      </c>
      <c r="DQ113" s="266">
        <f t="shared" ca="1" si="182"/>
        <v>0</v>
      </c>
      <c r="DR113" s="266">
        <f t="shared" ca="1" si="182"/>
        <v>0</v>
      </c>
      <c r="DS113" s="266">
        <f t="shared" ca="1" si="182"/>
        <v>0</v>
      </c>
      <c r="DT113" s="266">
        <f t="shared" ca="1" si="182"/>
        <v>0</v>
      </c>
      <c r="DU113" s="266">
        <f t="shared" ca="1" si="182"/>
        <v>0</v>
      </c>
      <c r="DV113" s="266">
        <f t="shared" ca="1" si="182"/>
        <v>0</v>
      </c>
      <c r="DW113" s="266">
        <f t="shared" ca="1" si="182"/>
        <v>0</v>
      </c>
      <c r="DX113" s="266">
        <f t="shared" ca="1" si="182"/>
        <v>0</v>
      </c>
      <c r="DY113" s="266">
        <f t="shared" ca="1" si="182"/>
        <v>0</v>
      </c>
      <c r="DZ113" s="266">
        <f t="shared" ca="1" si="183"/>
        <v>0</v>
      </c>
      <c r="EA113" s="266">
        <f t="shared" ca="1" si="183"/>
        <v>0</v>
      </c>
      <c r="EB113" s="266">
        <f t="shared" ca="1" si="183"/>
        <v>0</v>
      </c>
      <c r="EC113" s="266">
        <f t="shared" ca="1" si="183"/>
        <v>0</v>
      </c>
      <c r="ED113" s="266">
        <f t="shared" ca="1" si="183"/>
        <v>0</v>
      </c>
      <c r="EE113" s="266">
        <f t="shared" ca="1" si="183"/>
        <v>0</v>
      </c>
      <c r="EF113" s="266">
        <f t="shared" ca="1" si="183"/>
        <v>0</v>
      </c>
      <c r="EG113" s="266">
        <f t="shared" ca="1" si="183"/>
        <v>0</v>
      </c>
      <c r="EH113" s="266">
        <f t="shared" ca="1" si="183"/>
        <v>0</v>
      </c>
      <c r="EI113" s="266">
        <f t="shared" ca="1" si="183"/>
        <v>0</v>
      </c>
      <c r="EJ113" s="266">
        <f t="shared" ca="1" si="183"/>
        <v>0</v>
      </c>
      <c r="EK113" s="266">
        <f t="shared" ca="1" si="183"/>
        <v>0</v>
      </c>
      <c r="EL113" s="266">
        <f t="shared" ca="1" si="183"/>
        <v>0</v>
      </c>
      <c r="EM113" s="266">
        <f t="shared" ca="1" si="183"/>
        <v>0</v>
      </c>
      <c r="EO113" s="484">
        <f t="shared" si="130"/>
        <v>1</v>
      </c>
      <c r="EP113" s="64">
        <f t="shared" si="173"/>
        <v>1</v>
      </c>
    </row>
    <row r="114" spans="1:146">
      <c r="A114" s="65">
        <v>107</v>
      </c>
      <c r="B114" s="354"/>
      <c r="C114" s="336"/>
      <c r="D114" s="337"/>
      <c r="E114" s="337"/>
      <c r="F114" s="338"/>
      <c r="G114" s="339" t="s">
        <v>320</v>
      </c>
      <c r="H114" s="336"/>
      <c r="I114" s="346"/>
      <c r="J114" s="346"/>
      <c r="K114" s="345"/>
      <c r="L114" s="508"/>
      <c r="M114" s="393">
        <f t="shared" si="161"/>
        <v>0</v>
      </c>
      <c r="N114" s="453" t="str">
        <f t="shared" si="129"/>
        <v/>
      </c>
      <c r="O114" s="439"/>
      <c r="P114" s="439"/>
      <c r="Q114" s="439"/>
      <c r="R114" s="439"/>
      <c r="S114" s="446"/>
      <c r="T114" s="264">
        <f t="shared" ca="1" si="162"/>
        <v>0</v>
      </c>
      <c r="U114" s="264">
        <f t="shared" ca="1" si="163"/>
        <v>0</v>
      </c>
      <c r="V114" s="265">
        <f t="shared" si="164"/>
        <v>0</v>
      </c>
      <c r="W114" s="265">
        <f t="shared" ca="1" si="165"/>
        <v>0</v>
      </c>
      <c r="X114" s="265">
        <f t="shared" ca="1" si="166"/>
        <v>0</v>
      </c>
      <c r="Y114" s="268">
        <f t="shared" si="167"/>
        <v>1900</v>
      </c>
      <c r="Z114" s="266">
        <f t="shared" ca="1" si="174"/>
        <v>0</v>
      </c>
      <c r="AA114" s="266">
        <f t="shared" ca="1" si="174"/>
        <v>0</v>
      </c>
      <c r="AB114" s="266">
        <f t="shared" ca="1" si="174"/>
        <v>0</v>
      </c>
      <c r="AC114" s="266">
        <f t="shared" ca="1" si="174"/>
        <v>0</v>
      </c>
      <c r="AD114" s="266">
        <f t="shared" ca="1" si="174"/>
        <v>0</v>
      </c>
      <c r="AE114" s="266">
        <f t="shared" ca="1" si="174"/>
        <v>0</v>
      </c>
      <c r="AF114" s="266">
        <f t="shared" ca="1" si="174"/>
        <v>0</v>
      </c>
      <c r="AG114" s="266">
        <f t="shared" ca="1" si="174"/>
        <v>0</v>
      </c>
      <c r="AH114" s="266">
        <f t="shared" ca="1" si="174"/>
        <v>0</v>
      </c>
      <c r="AI114" s="266">
        <f t="shared" ca="1" si="174"/>
        <v>0</v>
      </c>
      <c r="AJ114" s="266">
        <f t="shared" ca="1" si="175"/>
        <v>0</v>
      </c>
      <c r="AK114" s="266">
        <f t="shared" ca="1" si="175"/>
        <v>0</v>
      </c>
      <c r="AL114" s="266">
        <f t="shared" ca="1" si="175"/>
        <v>0</v>
      </c>
      <c r="AM114" s="266">
        <f t="shared" ca="1" si="175"/>
        <v>0</v>
      </c>
      <c r="AN114" s="266">
        <f t="shared" ca="1" si="175"/>
        <v>0</v>
      </c>
      <c r="AO114" s="266">
        <f t="shared" ca="1" si="175"/>
        <v>0</v>
      </c>
      <c r="AP114" s="266">
        <f t="shared" ca="1" si="175"/>
        <v>0</v>
      </c>
      <c r="AQ114" s="266">
        <f t="shared" ca="1" si="175"/>
        <v>0</v>
      </c>
      <c r="AR114" s="266">
        <f t="shared" ca="1" si="175"/>
        <v>0</v>
      </c>
      <c r="AS114" s="266">
        <f t="shared" ca="1" si="175"/>
        <v>0</v>
      </c>
      <c r="AT114" s="266">
        <f t="shared" ca="1" si="176"/>
        <v>0</v>
      </c>
      <c r="AU114" s="266">
        <f t="shared" ca="1" si="176"/>
        <v>0</v>
      </c>
      <c r="AV114" s="266">
        <f t="shared" ca="1" si="176"/>
        <v>0</v>
      </c>
      <c r="AW114" s="266">
        <f t="shared" ca="1" si="176"/>
        <v>0</v>
      </c>
      <c r="AX114" s="266">
        <f t="shared" ca="1" si="176"/>
        <v>0</v>
      </c>
      <c r="AY114" s="266">
        <f t="shared" ca="1" si="176"/>
        <v>0</v>
      </c>
      <c r="AZ114" s="266">
        <f t="shared" ca="1" si="176"/>
        <v>0</v>
      </c>
      <c r="BA114" s="266">
        <f t="shared" ca="1" si="176"/>
        <v>0</v>
      </c>
      <c r="BB114" s="266">
        <f t="shared" ca="1" si="176"/>
        <v>0</v>
      </c>
      <c r="BC114" s="266">
        <f t="shared" ca="1" si="176"/>
        <v>0</v>
      </c>
      <c r="BD114" s="266">
        <f t="shared" ca="1" si="177"/>
        <v>0</v>
      </c>
      <c r="BE114" s="266">
        <f t="shared" ca="1" si="177"/>
        <v>0</v>
      </c>
      <c r="BF114" s="266">
        <f t="shared" ca="1" si="177"/>
        <v>0</v>
      </c>
      <c r="BG114" s="266">
        <f t="shared" ca="1" si="177"/>
        <v>0</v>
      </c>
      <c r="BH114" s="266">
        <f t="shared" ca="1" si="177"/>
        <v>0</v>
      </c>
      <c r="BI114" s="266">
        <f t="shared" ca="1" si="177"/>
        <v>0</v>
      </c>
      <c r="BJ114" s="266">
        <f t="shared" ca="1" si="177"/>
        <v>0</v>
      </c>
      <c r="BK114" s="266">
        <f t="shared" ca="1" si="177"/>
        <v>0</v>
      </c>
      <c r="BL114" s="266">
        <f t="shared" ca="1" si="177"/>
        <v>0</v>
      </c>
      <c r="BM114" s="266">
        <f t="shared" ca="1" si="177"/>
        <v>0</v>
      </c>
      <c r="BN114" s="266">
        <f t="shared" ca="1" si="178"/>
        <v>0</v>
      </c>
      <c r="BO114" s="266">
        <f t="shared" ca="1" si="178"/>
        <v>0</v>
      </c>
      <c r="BP114" s="266">
        <f t="shared" ca="1" si="178"/>
        <v>0</v>
      </c>
      <c r="BQ114" s="266">
        <f t="shared" ca="1" si="178"/>
        <v>0</v>
      </c>
      <c r="BR114" s="266">
        <f t="shared" ca="1" si="178"/>
        <v>0</v>
      </c>
      <c r="BS114" s="266">
        <f t="shared" ca="1" si="178"/>
        <v>0</v>
      </c>
      <c r="BT114" s="266">
        <f t="shared" ca="1" si="178"/>
        <v>0</v>
      </c>
      <c r="BU114" s="266">
        <f t="shared" ca="1" si="178"/>
        <v>0</v>
      </c>
      <c r="BV114" s="266">
        <f t="shared" ca="1" si="178"/>
        <v>0</v>
      </c>
      <c r="BW114" s="266">
        <f t="shared" ca="1" si="178"/>
        <v>0</v>
      </c>
      <c r="BX114" s="266">
        <f t="shared" ca="1" si="178"/>
        <v>0</v>
      </c>
      <c r="BY114" s="266">
        <f t="shared" ca="1" si="178"/>
        <v>0</v>
      </c>
      <c r="BZ114" s="266">
        <f t="shared" ca="1" si="178"/>
        <v>0</v>
      </c>
      <c r="CA114" s="266">
        <f t="shared" ca="1" si="178"/>
        <v>0</v>
      </c>
      <c r="CF114" s="264">
        <f t="shared" ca="1" si="168"/>
        <v>0</v>
      </c>
      <c r="CG114" s="264">
        <f t="shared" ca="1" si="169"/>
        <v>0</v>
      </c>
      <c r="CH114" s="265">
        <f t="shared" si="170"/>
        <v>0</v>
      </c>
      <c r="CI114" s="265">
        <f t="shared" ca="1" si="171"/>
        <v>0</v>
      </c>
      <c r="CJ114" s="265">
        <f t="shared" ca="1" si="172"/>
        <v>0</v>
      </c>
      <c r="CK114" s="268"/>
      <c r="CL114" s="266">
        <f t="shared" ca="1" si="179"/>
        <v>0</v>
      </c>
      <c r="CM114" s="266">
        <f t="shared" ca="1" si="179"/>
        <v>0</v>
      </c>
      <c r="CN114" s="266">
        <f t="shared" ca="1" si="179"/>
        <v>0</v>
      </c>
      <c r="CO114" s="266">
        <f t="shared" ca="1" si="179"/>
        <v>0</v>
      </c>
      <c r="CP114" s="266">
        <f t="shared" ca="1" si="179"/>
        <v>0</v>
      </c>
      <c r="CQ114" s="266">
        <f t="shared" ca="1" si="179"/>
        <v>0</v>
      </c>
      <c r="CR114" s="266">
        <f t="shared" ca="1" si="179"/>
        <v>0</v>
      </c>
      <c r="CS114" s="266">
        <f t="shared" ca="1" si="179"/>
        <v>0</v>
      </c>
      <c r="CT114" s="266">
        <f t="shared" ca="1" si="179"/>
        <v>0</v>
      </c>
      <c r="CU114" s="266">
        <f t="shared" ca="1" si="179"/>
        <v>0</v>
      </c>
      <c r="CV114" s="266">
        <f t="shared" ca="1" si="180"/>
        <v>0</v>
      </c>
      <c r="CW114" s="266">
        <f t="shared" ca="1" si="180"/>
        <v>0</v>
      </c>
      <c r="CX114" s="266">
        <f t="shared" ca="1" si="180"/>
        <v>0</v>
      </c>
      <c r="CY114" s="266">
        <f t="shared" ca="1" si="180"/>
        <v>0</v>
      </c>
      <c r="CZ114" s="266">
        <f t="shared" ca="1" si="180"/>
        <v>0</v>
      </c>
      <c r="DA114" s="266">
        <f t="shared" ca="1" si="180"/>
        <v>0</v>
      </c>
      <c r="DB114" s="266">
        <f t="shared" ca="1" si="180"/>
        <v>0</v>
      </c>
      <c r="DC114" s="266">
        <f t="shared" ca="1" si="180"/>
        <v>0</v>
      </c>
      <c r="DD114" s="266">
        <f t="shared" ca="1" si="180"/>
        <v>0</v>
      </c>
      <c r="DE114" s="266">
        <f t="shared" ca="1" si="180"/>
        <v>0</v>
      </c>
      <c r="DF114" s="266">
        <f t="shared" ca="1" si="181"/>
        <v>0</v>
      </c>
      <c r="DG114" s="266">
        <f t="shared" ca="1" si="181"/>
        <v>0</v>
      </c>
      <c r="DH114" s="266">
        <f t="shared" ca="1" si="181"/>
        <v>0</v>
      </c>
      <c r="DI114" s="266">
        <f t="shared" ca="1" si="181"/>
        <v>0</v>
      </c>
      <c r="DJ114" s="266">
        <f t="shared" ca="1" si="181"/>
        <v>0</v>
      </c>
      <c r="DK114" s="266">
        <f t="shared" ca="1" si="181"/>
        <v>0</v>
      </c>
      <c r="DL114" s="266">
        <f t="shared" ca="1" si="181"/>
        <v>0</v>
      </c>
      <c r="DM114" s="266">
        <f t="shared" ca="1" si="181"/>
        <v>0</v>
      </c>
      <c r="DN114" s="266">
        <f t="shared" ca="1" si="181"/>
        <v>0</v>
      </c>
      <c r="DO114" s="266">
        <f t="shared" ca="1" si="181"/>
        <v>0</v>
      </c>
      <c r="DP114" s="266">
        <f t="shared" ca="1" si="182"/>
        <v>0</v>
      </c>
      <c r="DQ114" s="266">
        <f t="shared" ca="1" si="182"/>
        <v>0</v>
      </c>
      <c r="DR114" s="266">
        <f t="shared" ca="1" si="182"/>
        <v>0</v>
      </c>
      <c r="DS114" s="266">
        <f t="shared" ca="1" si="182"/>
        <v>0</v>
      </c>
      <c r="DT114" s="266">
        <f t="shared" ca="1" si="182"/>
        <v>0</v>
      </c>
      <c r="DU114" s="266">
        <f t="shared" ca="1" si="182"/>
        <v>0</v>
      </c>
      <c r="DV114" s="266">
        <f t="shared" ca="1" si="182"/>
        <v>0</v>
      </c>
      <c r="DW114" s="266">
        <f t="shared" ca="1" si="182"/>
        <v>0</v>
      </c>
      <c r="DX114" s="266">
        <f t="shared" ca="1" si="182"/>
        <v>0</v>
      </c>
      <c r="DY114" s="266">
        <f t="shared" ca="1" si="182"/>
        <v>0</v>
      </c>
      <c r="DZ114" s="266">
        <f t="shared" ca="1" si="183"/>
        <v>0</v>
      </c>
      <c r="EA114" s="266">
        <f t="shared" ca="1" si="183"/>
        <v>0</v>
      </c>
      <c r="EB114" s="266">
        <f t="shared" ca="1" si="183"/>
        <v>0</v>
      </c>
      <c r="EC114" s="266">
        <f t="shared" ca="1" si="183"/>
        <v>0</v>
      </c>
      <c r="ED114" s="266">
        <f t="shared" ca="1" si="183"/>
        <v>0</v>
      </c>
      <c r="EE114" s="266">
        <f t="shared" ca="1" si="183"/>
        <v>0</v>
      </c>
      <c r="EF114" s="266">
        <f t="shared" ca="1" si="183"/>
        <v>0</v>
      </c>
      <c r="EG114" s="266">
        <f t="shared" ca="1" si="183"/>
        <v>0</v>
      </c>
      <c r="EH114" s="266">
        <f t="shared" ca="1" si="183"/>
        <v>0</v>
      </c>
      <c r="EI114" s="266">
        <f t="shared" ca="1" si="183"/>
        <v>0</v>
      </c>
      <c r="EJ114" s="266">
        <f t="shared" ca="1" si="183"/>
        <v>0</v>
      </c>
      <c r="EK114" s="266">
        <f t="shared" ca="1" si="183"/>
        <v>0</v>
      </c>
      <c r="EL114" s="266">
        <f t="shared" ca="1" si="183"/>
        <v>0</v>
      </c>
      <c r="EM114" s="266">
        <f t="shared" ca="1" si="183"/>
        <v>0</v>
      </c>
      <c r="EO114" s="484">
        <f t="shared" si="130"/>
        <v>1</v>
      </c>
      <c r="EP114" s="64">
        <f t="shared" si="173"/>
        <v>1</v>
      </c>
    </row>
    <row r="115" spans="1:146">
      <c r="A115" s="65">
        <v>108</v>
      </c>
      <c r="B115" s="354"/>
      <c r="C115" s="336"/>
      <c r="D115" s="337"/>
      <c r="E115" s="337"/>
      <c r="F115" s="338"/>
      <c r="G115" s="339" t="s">
        <v>320</v>
      </c>
      <c r="H115" s="336"/>
      <c r="I115" s="346"/>
      <c r="J115" s="346"/>
      <c r="K115" s="345"/>
      <c r="L115" s="508"/>
      <c r="M115" s="393">
        <f t="shared" si="161"/>
        <v>0</v>
      </c>
      <c r="N115" s="453" t="str">
        <f t="shared" si="129"/>
        <v/>
      </c>
      <c r="O115" s="439"/>
      <c r="P115" s="439"/>
      <c r="Q115" s="439"/>
      <c r="R115" s="439"/>
      <c r="S115" s="446"/>
      <c r="T115" s="264">
        <f t="shared" ca="1" si="162"/>
        <v>0</v>
      </c>
      <c r="U115" s="264">
        <f t="shared" ca="1" si="163"/>
        <v>0</v>
      </c>
      <c r="V115" s="265">
        <f t="shared" si="164"/>
        <v>0</v>
      </c>
      <c r="W115" s="265">
        <f t="shared" ca="1" si="165"/>
        <v>0</v>
      </c>
      <c r="X115" s="265">
        <f t="shared" ca="1" si="166"/>
        <v>0</v>
      </c>
      <c r="Y115" s="268">
        <f t="shared" si="167"/>
        <v>1900</v>
      </c>
      <c r="Z115" s="266">
        <f t="shared" ca="1" si="174"/>
        <v>0</v>
      </c>
      <c r="AA115" s="266">
        <f t="shared" ca="1" si="174"/>
        <v>0</v>
      </c>
      <c r="AB115" s="266">
        <f t="shared" ca="1" si="174"/>
        <v>0</v>
      </c>
      <c r="AC115" s="266">
        <f t="shared" ca="1" si="174"/>
        <v>0</v>
      </c>
      <c r="AD115" s="266">
        <f t="shared" ca="1" si="174"/>
        <v>0</v>
      </c>
      <c r="AE115" s="266">
        <f t="shared" ca="1" si="174"/>
        <v>0</v>
      </c>
      <c r="AF115" s="266">
        <f t="shared" ca="1" si="174"/>
        <v>0</v>
      </c>
      <c r="AG115" s="266">
        <f t="shared" ca="1" si="174"/>
        <v>0</v>
      </c>
      <c r="AH115" s="266">
        <f t="shared" ca="1" si="174"/>
        <v>0</v>
      </c>
      <c r="AI115" s="266">
        <f t="shared" ca="1" si="174"/>
        <v>0</v>
      </c>
      <c r="AJ115" s="266">
        <f t="shared" ca="1" si="175"/>
        <v>0</v>
      </c>
      <c r="AK115" s="266">
        <f t="shared" ca="1" si="175"/>
        <v>0</v>
      </c>
      <c r="AL115" s="266">
        <f t="shared" ca="1" si="175"/>
        <v>0</v>
      </c>
      <c r="AM115" s="266">
        <f t="shared" ca="1" si="175"/>
        <v>0</v>
      </c>
      <c r="AN115" s="266">
        <f t="shared" ca="1" si="175"/>
        <v>0</v>
      </c>
      <c r="AO115" s="266">
        <f t="shared" ca="1" si="175"/>
        <v>0</v>
      </c>
      <c r="AP115" s="266">
        <f t="shared" ca="1" si="175"/>
        <v>0</v>
      </c>
      <c r="AQ115" s="266">
        <f t="shared" ca="1" si="175"/>
        <v>0</v>
      </c>
      <c r="AR115" s="266">
        <f t="shared" ca="1" si="175"/>
        <v>0</v>
      </c>
      <c r="AS115" s="266">
        <f t="shared" ca="1" si="175"/>
        <v>0</v>
      </c>
      <c r="AT115" s="266">
        <f t="shared" ca="1" si="176"/>
        <v>0</v>
      </c>
      <c r="AU115" s="266">
        <f t="shared" ca="1" si="176"/>
        <v>0</v>
      </c>
      <c r="AV115" s="266">
        <f t="shared" ca="1" si="176"/>
        <v>0</v>
      </c>
      <c r="AW115" s="266">
        <f t="shared" ca="1" si="176"/>
        <v>0</v>
      </c>
      <c r="AX115" s="266">
        <f t="shared" ca="1" si="176"/>
        <v>0</v>
      </c>
      <c r="AY115" s="266">
        <f t="shared" ca="1" si="176"/>
        <v>0</v>
      </c>
      <c r="AZ115" s="266">
        <f t="shared" ca="1" si="176"/>
        <v>0</v>
      </c>
      <c r="BA115" s="266">
        <f t="shared" ca="1" si="176"/>
        <v>0</v>
      </c>
      <c r="BB115" s="266">
        <f t="shared" ca="1" si="176"/>
        <v>0</v>
      </c>
      <c r="BC115" s="266">
        <f t="shared" ca="1" si="176"/>
        <v>0</v>
      </c>
      <c r="BD115" s="266">
        <f t="shared" ca="1" si="177"/>
        <v>0</v>
      </c>
      <c r="BE115" s="266">
        <f t="shared" ca="1" si="177"/>
        <v>0</v>
      </c>
      <c r="BF115" s="266">
        <f t="shared" ca="1" si="177"/>
        <v>0</v>
      </c>
      <c r="BG115" s="266">
        <f t="shared" ca="1" si="177"/>
        <v>0</v>
      </c>
      <c r="BH115" s="266">
        <f t="shared" ca="1" si="177"/>
        <v>0</v>
      </c>
      <c r="BI115" s="266">
        <f t="shared" ca="1" si="177"/>
        <v>0</v>
      </c>
      <c r="BJ115" s="266">
        <f t="shared" ca="1" si="177"/>
        <v>0</v>
      </c>
      <c r="BK115" s="266">
        <f t="shared" ca="1" si="177"/>
        <v>0</v>
      </c>
      <c r="BL115" s="266">
        <f t="shared" ca="1" si="177"/>
        <v>0</v>
      </c>
      <c r="BM115" s="266">
        <f t="shared" ca="1" si="177"/>
        <v>0</v>
      </c>
      <c r="BN115" s="266">
        <f t="shared" ca="1" si="178"/>
        <v>0</v>
      </c>
      <c r="BO115" s="266">
        <f t="shared" ca="1" si="178"/>
        <v>0</v>
      </c>
      <c r="BP115" s="266">
        <f t="shared" ca="1" si="178"/>
        <v>0</v>
      </c>
      <c r="BQ115" s="266">
        <f t="shared" ca="1" si="178"/>
        <v>0</v>
      </c>
      <c r="BR115" s="266">
        <f t="shared" ca="1" si="178"/>
        <v>0</v>
      </c>
      <c r="BS115" s="266">
        <f t="shared" ca="1" si="178"/>
        <v>0</v>
      </c>
      <c r="BT115" s="266">
        <f t="shared" ca="1" si="178"/>
        <v>0</v>
      </c>
      <c r="BU115" s="266">
        <f t="shared" ca="1" si="178"/>
        <v>0</v>
      </c>
      <c r="BV115" s="266">
        <f t="shared" ca="1" si="178"/>
        <v>0</v>
      </c>
      <c r="BW115" s="266">
        <f t="shared" ca="1" si="178"/>
        <v>0</v>
      </c>
      <c r="BX115" s="266">
        <f t="shared" ca="1" si="178"/>
        <v>0</v>
      </c>
      <c r="BY115" s="266">
        <f t="shared" ca="1" si="178"/>
        <v>0</v>
      </c>
      <c r="BZ115" s="266">
        <f t="shared" ca="1" si="178"/>
        <v>0</v>
      </c>
      <c r="CA115" s="266">
        <f t="shared" ca="1" si="178"/>
        <v>0</v>
      </c>
      <c r="CF115" s="264">
        <f t="shared" ca="1" si="168"/>
        <v>0</v>
      </c>
      <c r="CG115" s="264">
        <f t="shared" ca="1" si="169"/>
        <v>0</v>
      </c>
      <c r="CH115" s="265">
        <f t="shared" si="170"/>
        <v>0</v>
      </c>
      <c r="CI115" s="265">
        <f t="shared" ca="1" si="171"/>
        <v>0</v>
      </c>
      <c r="CJ115" s="265">
        <f t="shared" ca="1" si="172"/>
        <v>0</v>
      </c>
      <c r="CK115" s="268"/>
      <c r="CL115" s="266">
        <f t="shared" ca="1" si="179"/>
        <v>0</v>
      </c>
      <c r="CM115" s="266">
        <f t="shared" ca="1" si="179"/>
        <v>0</v>
      </c>
      <c r="CN115" s="266">
        <f t="shared" ca="1" si="179"/>
        <v>0</v>
      </c>
      <c r="CO115" s="266">
        <f t="shared" ca="1" si="179"/>
        <v>0</v>
      </c>
      <c r="CP115" s="266">
        <f t="shared" ca="1" si="179"/>
        <v>0</v>
      </c>
      <c r="CQ115" s="266">
        <f t="shared" ca="1" si="179"/>
        <v>0</v>
      </c>
      <c r="CR115" s="266">
        <f t="shared" ca="1" si="179"/>
        <v>0</v>
      </c>
      <c r="CS115" s="266">
        <f t="shared" ca="1" si="179"/>
        <v>0</v>
      </c>
      <c r="CT115" s="266">
        <f t="shared" ca="1" si="179"/>
        <v>0</v>
      </c>
      <c r="CU115" s="266">
        <f t="shared" ca="1" si="179"/>
        <v>0</v>
      </c>
      <c r="CV115" s="266">
        <f t="shared" ca="1" si="180"/>
        <v>0</v>
      </c>
      <c r="CW115" s="266">
        <f t="shared" ca="1" si="180"/>
        <v>0</v>
      </c>
      <c r="CX115" s="266">
        <f t="shared" ca="1" si="180"/>
        <v>0</v>
      </c>
      <c r="CY115" s="266">
        <f t="shared" ca="1" si="180"/>
        <v>0</v>
      </c>
      <c r="CZ115" s="266">
        <f t="shared" ca="1" si="180"/>
        <v>0</v>
      </c>
      <c r="DA115" s="266">
        <f t="shared" ca="1" si="180"/>
        <v>0</v>
      </c>
      <c r="DB115" s="266">
        <f t="shared" ca="1" si="180"/>
        <v>0</v>
      </c>
      <c r="DC115" s="266">
        <f t="shared" ca="1" si="180"/>
        <v>0</v>
      </c>
      <c r="DD115" s="266">
        <f t="shared" ca="1" si="180"/>
        <v>0</v>
      </c>
      <c r="DE115" s="266">
        <f t="shared" ca="1" si="180"/>
        <v>0</v>
      </c>
      <c r="DF115" s="266">
        <f t="shared" ca="1" si="181"/>
        <v>0</v>
      </c>
      <c r="DG115" s="266">
        <f t="shared" ca="1" si="181"/>
        <v>0</v>
      </c>
      <c r="DH115" s="266">
        <f t="shared" ca="1" si="181"/>
        <v>0</v>
      </c>
      <c r="DI115" s="266">
        <f t="shared" ca="1" si="181"/>
        <v>0</v>
      </c>
      <c r="DJ115" s="266">
        <f t="shared" ca="1" si="181"/>
        <v>0</v>
      </c>
      <c r="DK115" s="266">
        <f t="shared" ca="1" si="181"/>
        <v>0</v>
      </c>
      <c r="DL115" s="266">
        <f t="shared" ca="1" si="181"/>
        <v>0</v>
      </c>
      <c r="DM115" s="266">
        <f t="shared" ca="1" si="181"/>
        <v>0</v>
      </c>
      <c r="DN115" s="266">
        <f t="shared" ca="1" si="181"/>
        <v>0</v>
      </c>
      <c r="DO115" s="266">
        <f t="shared" ca="1" si="181"/>
        <v>0</v>
      </c>
      <c r="DP115" s="266">
        <f t="shared" ca="1" si="182"/>
        <v>0</v>
      </c>
      <c r="DQ115" s="266">
        <f t="shared" ca="1" si="182"/>
        <v>0</v>
      </c>
      <c r="DR115" s="266">
        <f t="shared" ca="1" si="182"/>
        <v>0</v>
      </c>
      <c r="DS115" s="266">
        <f t="shared" ca="1" si="182"/>
        <v>0</v>
      </c>
      <c r="DT115" s="266">
        <f t="shared" ca="1" si="182"/>
        <v>0</v>
      </c>
      <c r="DU115" s="266">
        <f t="shared" ca="1" si="182"/>
        <v>0</v>
      </c>
      <c r="DV115" s="266">
        <f t="shared" ca="1" si="182"/>
        <v>0</v>
      </c>
      <c r="DW115" s="266">
        <f t="shared" ca="1" si="182"/>
        <v>0</v>
      </c>
      <c r="DX115" s="266">
        <f t="shared" ca="1" si="182"/>
        <v>0</v>
      </c>
      <c r="DY115" s="266">
        <f t="shared" ca="1" si="182"/>
        <v>0</v>
      </c>
      <c r="DZ115" s="266">
        <f t="shared" ca="1" si="183"/>
        <v>0</v>
      </c>
      <c r="EA115" s="266">
        <f t="shared" ca="1" si="183"/>
        <v>0</v>
      </c>
      <c r="EB115" s="266">
        <f t="shared" ca="1" si="183"/>
        <v>0</v>
      </c>
      <c r="EC115" s="266">
        <f t="shared" ca="1" si="183"/>
        <v>0</v>
      </c>
      <c r="ED115" s="266">
        <f t="shared" ca="1" si="183"/>
        <v>0</v>
      </c>
      <c r="EE115" s="266">
        <f t="shared" ca="1" si="183"/>
        <v>0</v>
      </c>
      <c r="EF115" s="266">
        <f t="shared" ca="1" si="183"/>
        <v>0</v>
      </c>
      <c r="EG115" s="266">
        <f t="shared" ca="1" si="183"/>
        <v>0</v>
      </c>
      <c r="EH115" s="266">
        <f t="shared" ca="1" si="183"/>
        <v>0</v>
      </c>
      <c r="EI115" s="266">
        <f t="shared" ca="1" si="183"/>
        <v>0</v>
      </c>
      <c r="EJ115" s="266">
        <f t="shared" ca="1" si="183"/>
        <v>0</v>
      </c>
      <c r="EK115" s="266">
        <f t="shared" ca="1" si="183"/>
        <v>0</v>
      </c>
      <c r="EL115" s="266">
        <f t="shared" ca="1" si="183"/>
        <v>0</v>
      </c>
      <c r="EM115" s="266">
        <f t="shared" ca="1" si="183"/>
        <v>0</v>
      </c>
      <c r="EO115" s="484">
        <f t="shared" si="130"/>
        <v>1</v>
      </c>
      <c r="EP115" s="64">
        <f t="shared" si="173"/>
        <v>1</v>
      </c>
    </row>
    <row r="116" spans="1:146">
      <c r="A116" s="65">
        <v>109</v>
      </c>
      <c r="B116" s="354"/>
      <c r="C116" s="336"/>
      <c r="D116" s="337"/>
      <c r="E116" s="337"/>
      <c r="F116" s="338"/>
      <c r="G116" s="339" t="s">
        <v>320</v>
      </c>
      <c r="H116" s="336"/>
      <c r="I116" s="346"/>
      <c r="J116" s="346"/>
      <c r="K116" s="345"/>
      <c r="L116" s="508"/>
      <c r="M116" s="393">
        <f t="shared" si="161"/>
        <v>0</v>
      </c>
      <c r="N116" s="453" t="str">
        <f t="shared" si="129"/>
        <v/>
      </c>
      <c r="O116" s="439"/>
      <c r="P116" s="439"/>
      <c r="Q116" s="439"/>
      <c r="R116" s="439"/>
      <c r="S116" s="446"/>
      <c r="T116" s="264">
        <f t="shared" ca="1" si="162"/>
        <v>0</v>
      </c>
      <c r="U116" s="264">
        <f t="shared" ca="1" si="163"/>
        <v>0</v>
      </c>
      <c r="V116" s="265">
        <f t="shared" si="164"/>
        <v>0</v>
      </c>
      <c r="W116" s="265">
        <f t="shared" ca="1" si="165"/>
        <v>0</v>
      </c>
      <c r="X116" s="265">
        <f t="shared" ca="1" si="166"/>
        <v>0</v>
      </c>
      <c r="Y116" s="268">
        <f t="shared" si="167"/>
        <v>1900</v>
      </c>
      <c r="Z116" s="266">
        <f t="shared" ca="1" si="174"/>
        <v>0</v>
      </c>
      <c r="AA116" s="266">
        <f t="shared" ca="1" si="174"/>
        <v>0</v>
      </c>
      <c r="AB116" s="266">
        <f t="shared" ca="1" si="174"/>
        <v>0</v>
      </c>
      <c r="AC116" s="266">
        <f t="shared" ca="1" si="174"/>
        <v>0</v>
      </c>
      <c r="AD116" s="266">
        <f t="shared" ca="1" si="174"/>
        <v>0</v>
      </c>
      <c r="AE116" s="266">
        <f t="shared" ca="1" si="174"/>
        <v>0</v>
      </c>
      <c r="AF116" s="266">
        <f t="shared" ca="1" si="174"/>
        <v>0</v>
      </c>
      <c r="AG116" s="266">
        <f t="shared" ca="1" si="174"/>
        <v>0</v>
      </c>
      <c r="AH116" s="266">
        <f t="shared" ca="1" si="174"/>
        <v>0</v>
      </c>
      <c r="AI116" s="266">
        <f t="shared" ca="1" si="174"/>
        <v>0</v>
      </c>
      <c r="AJ116" s="266">
        <f t="shared" ca="1" si="175"/>
        <v>0</v>
      </c>
      <c r="AK116" s="266">
        <f t="shared" ca="1" si="175"/>
        <v>0</v>
      </c>
      <c r="AL116" s="266">
        <f t="shared" ca="1" si="175"/>
        <v>0</v>
      </c>
      <c r="AM116" s="266">
        <f t="shared" ca="1" si="175"/>
        <v>0</v>
      </c>
      <c r="AN116" s="266">
        <f t="shared" ca="1" si="175"/>
        <v>0</v>
      </c>
      <c r="AO116" s="266">
        <f t="shared" ca="1" si="175"/>
        <v>0</v>
      </c>
      <c r="AP116" s="266">
        <f t="shared" ca="1" si="175"/>
        <v>0</v>
      </c>
      <c r="AQ116" s="266">
        <f t="shared" ca="1" si="175"/>
        <v>0</v>
      </c>
      <c r="AR116" s="266">
        <f t="shared" ca="1" si="175"/>
        <v>0</v>
      </c>
      <c r="AS116" s="266">
        <f t="shared" ca="1" si="175"/>
        <v>0</v>
      </c>
      <c r="AT116" s="266">
        <f t="shared" ca="1" si="176"/>
        <v>0</v>
      </c>
      <c r="AU116" s="266">
        <f t="shared" ca="1" si="176"/>
        <v>0</v>
      </c>
      <c r="AV116" s="266">
        <f t="shared" ca="1" si="176"/>
        <v>0</v>
      </c>
      <c r="AW116" s="266">
        <f t="shared" ca="1" si="176"/>
        <v>0</v>
      </c>
      <c r="AX116" s="266">
        <f t="shared" ca="1" si="176"/>
        <v>0</v>
      </c>
      <c r="AY116" s="266">
        <f t="shared" ca="1" si="176"/>
        <v>0</v>
      </c>
      <c r="AZ116" s="266">
        <f t="shared" ca="1" si="176"/>
        <v>0</v>
      </c>
      <c r="BA116" s="266">
        <f t="shared" ca="1" si="176"/>
        <v>0</v>
      </c>
      <c r="BB116" s="266">
        <f t="shared" ca="1" si="176"/>
        <v>0</v>
      </c>
      <c r="BC116" s="266">
        <f t="shared" ca="1" si="176"/>
        <v>0</v>
      </c>
      <c r="BD116" s="266">
        <f t="shared" ca="1" si="177"/>
        <v>0</v>
      </c>
      <c r="BE116" s="266">
        <f t="shared" ca="1" si="177"/>
        <v>0</v>
      </c>
      <c r="BF116" s="266">
        <f t="shared" ca="1" si="177"/>
        <v>0</v>
      </c>
      <c r="BG116" s="266">
        <f t="shared" ca="1" si="177"/>
        <v>0</v>
      </c>
      <c r="BH116" s="266">
        <f t="shared" ca="1" si="177"/>
        <v>0</v>
      </c>
      <c r="BI116" s="266">
        <f t="shared" ca="1" si="177"/>
        <v>0</v>
      </c>
      <c r="BJ116" s="266">
        <f t="shared" ca="1" si="177"/>
        <v>0</v>
      </c>
      <c r="BK116" s="266">
        <f t="shared" ca="1" si="177"/>
        <v>0</v>
      </c>
      <c r="BL116" s="266">
        <f t="shared" ca="1" si="177"/>
        <v>0</v>
      </c>
      <c r="BM116" s="266">
        <f t="shared" ca="1" si="177"/>
        <v>0</v>
      </c>
      <c r="BN116" s="266">
        <f t="shared" ca="1" si="178"/>
        <v>0</v>
      </c>
      <c r="BO116" s="266">
        <f t="shared" ca="1" si="178"/>
        <v>0</v>
      </c>
      <c r="BP116" s="266">
        <f t="shared" ca="1" si="178"/>
        <v>0</v>
      </c>
      <c r="BQ116" s="266">
        <f t="shared" ca="1" si="178"/>
        <v>0</v>
      </c>
      <c r="BR116" s="266">
        <f t="shared" ca="1" si="178"/>
        <v>0</v>
      </c>
      <c r="BS116" s="266">
        <f t="shared" ca="1" si="178"/>
        <v>0</v>
      </c>
      <c r="BT116" s="266">
        <f t="shared" ca="1" si="178"/>
        <v>0</v>
      </c>
      <c r="BU116" s="266">
        <f t="shared" ca="1" si="178"/>
        <v>0</v>
      </c>
      <c r="BV116" s="266">
        <f t="shared" ca="1" si="178"/>
        <v>0</v>
      </c>
      <c r="BW116" s="266">
        <f t="shared" ca="1" si="178"/>
        <v>0</v>
      </c>
      <c r="BX116" s="266">
        <f t="shared" ca="1" si="178"/>
        <v>0</v>
      </c>
      <c r="BY116" s="266">
        <f t="shared" ca="1" si="178"/>
        <v>0</v>
      </c>
      <c r="BZ116" s="266">
        <f t="shared" ca="1" si="178"/>
        <v>0</v>
      </c>
      <c r="CA116" s="266">
        <f t="shared" ca="1" si="178"/>
        <v>0</v>
      </c>
      <c r="CF116" s="264">
        <f t="shared" ca="1" si="168"/>
        <v>0</v>
      </c>
      <c r="CG116" s="264">
        <f t="shared" ca="1" si="169"/>
        <v>0</v>
      </c>
      <c r="CH116" s="265">
        <f t="shared" si="170"/>
        <v>0</v>
      </c>
      <c r="CI116" s="265">
        <f t="shared" ca="1" si="171"/>
        <v>0</v>
      </c>
      <c r="CJ116" s="265">
        <f t="shared" ca="1" si="172"/>
        <v>0</v>
      </c>
      <c r="CK116" s="268"/>
      <c r="CL116" s="266">
        <f t="shared" ca="1" si="179"/>
        <v>0</v>
      </c>
      <c r="CM116" s="266">
        <f t="shared" ca="1" si="179"/>
        <v>0</v>
      </c>
      <c r="CN116" s="266">
        <f t="shared" ca="1" si="179"/>
        <v>0</v>
      </c>
      <c r="CO116" s="266">
        <f t="shared" ca="1" si="179"/>
        <v>0</v>
      </c>
      <c r="CP116" s="266">
        <f t="shared" ca="1" si="179"/>
        <v>0</v>
      </c>
      <c r="CQ116" s="266">
        <f t="shared" ca="1" si="179"/>
        <v>0</v>
      </c>
      <c r="CR116" s="266">
        <f t="shared" ca="1" si="179"/>
        <v>0</v>
      </c>
      <c r="CS116" s="266">
        <f t="shared" ca="1" si="179"/>
        <v>0</v>
      </c>
      <c r="CT116" s="266">
        <f t="shared" ca="1" si="179"/>
        <v>0</v>
      </c>
      <c r="CU116" s="266">
        <f t="shared" ca="1" si="179"/>
        <v>0</v>
      </c>
      <c r="CV116" s="266">
        <f t="shared" ca="1" si="180"/>
        <v>0</v>
      </c>
      <c r="CW116" s="266">
        <f t="shared" ca="1" si="180"/>
        <v>0</v>
      </c>
      <c r="CX116" s="266">
        <f t="shared" ca="1" si="180"/>
        <v>0</v>
      </c>
      <c r="CY116" s="266">
        <f t="shared" ca="1" si="180"/>
        <v>0</v>
      </c>
      <c r="CZ116" s="266">
        <f t="shared" ca="1" si="180"/>
        <v>0</v>
      </c>
      <c r="DA116" s="266">
        <f t="shared" ca="1" si="180"/>
        <v>0</v>
      </c>
      <c r="DB116" s="266">
        <f t="shared" ca="1" si="180"/>
        <v>0</v>
      </c>
      <c r="DC116" s="266">
        <f t="shared" ca="1" si="180"/>
        <v>0</v>
      </c>
      <c r="DD116" s="266">
        <f t="shared" ca="1" si="180"/>
        <v>0</v>
      </c>
      <c r="DE116" s="266">
        <f t="shared" ca="1" si="180"/>
        <v>0</v>
      </c>
      <c r="DF116" s="266">
        <f t="shared" ca="1" si="181"/>
        <v>0</v>
      </c>
      <c r="DG116" s="266">
        <f t="shared" ca="1" si="181"/>
        <v>0</v>
      </c>
      <c r="DH116" s="266">
        <f t="shared" ca="1" si="181"/>
        <v>0</v>
      </c>
      <c r="DI116" s="266">
        <f t="shared" ca="1" si="181"/>
        <v>0</v>
      </c>
      <c r="DJ116" s="266">
        <f t="shared" ca="1" si="181"/>
        <v>0</v>
      </c>
      <c r="DK116" s="266">
        <f t="shared" ca="1" si="181"/>
        <v>0</v>
      </c>
      <c r="DL116" s="266">
        <f t="shared" ca="1" si="181"/>
        <v>0</v>
      </c>
      <c r="DM116" s="266">
        <f t="shared" ca="1" si="181"/>
        <v>0</v>
      </c>
      <c r="DN116" s="266">
        <f t="shared" ca="1" si="181"/>
        <v>0</v>
      </c>
      <c r="DO116" s="266">
        <f t="shared" ca="1" si="181"/>
        <v>0</v>
      </c>
      <c r="DP116" s="266">
        <f t="shared" ca="1" si="182"/>
        <v>0</v>
      </c>
      <c r="DQ116" s="266">
        <f t="shared" ca="1" si="182"/>
        <v>0</v>
      </c>
      <c r="DR116" s="266">
        <f t="shared" ca="1" si="182"/>
        <v>0</v>
      </c>
      <c r="DS116" s="266">
        <f t="shared" ca="1" si="182"/>
        <v>0</v>
      </c>
      <c r="DT116" s="266">
        <f t="shared" ca="1" si="182"/>
        <v>0</v>
      </c>
      <c r="DU116" s="266">
        <f t="shared" ca="1" si="182"/>
        <v>0</v>
      </c>
      <c r="DV116" s="266">
        <f t="shared" ca="1" si="182"/>
        <v>0</v>
      </c>
      <c r="DW116" s="266">
        <f t="shared" ca="1" si="182"/>
        <v>0</v>
      </c>
      <c r="DX116" s="266">
        <f t="shared" ca="1" si="182"/>
        <v>0</v>
      </c>
      <c r="DY116" s="266">
        <f t="shared" ca="1" si="182"/>
        <v>0</v>
      </c>
      <c r="DZ116" s="266">
        <f t="shared" ca="1" si="183"/>
        <v>0</v>
      </c>
      <c r="EA116" s="266">
        <f t="shared" ca="1" si="183"/>
        <v>0</v>
      </c>
      <c r="EB116" s="266">
        <f t="shared" ca="1" si="183"/>
        <v>0</v>
      </c>
      <c r="EC116" s="266">
        <f t="shared" ca="1" si="183"/>
        <v>0</v>
      </c>
      <c r="ED116" s="266">
        <f t="shared" ca="1" si="183"/>
        <v>0</v>
      </c>
      <c r="EE116" s="266">
        <f t="shared" ca="1" si="183"/>
        <v>0</v>
      </c>
      <c r="EF116" s="266">
        <f t="shared" ca="1" si="183"/>
        <v>0</v>
      </c>
      <c r="EG116" s="266">
        <f t="shared" ca="1" si="183"/>
        <v>0</v>
      </c>
      <c r="EH116" s="266">
        <f t="shared" ca="1" si="183"/>
        <v>0</v>
      </c>
      <c r="EI116" s="266">
        <f t="shared" ca="1" si="183"/>
        <v>0</v>
      </c>
      <c r="EJ116" s="266">
        <f t="shared" ca="1" si="183"/>
        <v>0</v>
      </c>
      <c r="EK116" s="266">
        <f t="shared" ca="1" si="183"/>
        <v>0</v>
      </c>
      <c r="EL116" s="266">
        <f t="shared" ca="1" si="183"/>
        <v>0</v>
      </c>
      <c r="EM116" s="266">
        <f t="shared" ca="1" si="183"/>
        <v>0</v>
      </c>
      <c r="EO116" s="484">
        <f t="shared" si="130"/>
        <v>1</v>
      </c>
      <c r="EP116" s="64">
        <f t="shared" si="173"/>
        <v>1</v>
      </c>
    </row>
    <row r="117" spans="1:146">
      <c r="A117" s="65">
        <v>110</v>
      </c>
      <c r="B117" s="354"/>
      <c r="C117" s="336"/>
      <c r="D117" s="337"/>
      <c r="E117" s="337"/>
      <c r="F117" s="338"/>
      <c r="G117" s="339" t="s">
        <v>320</v>
      </c>
      <c r="H117" s="336"/>
      <c r="I117" s="346"/>
      <c r="J117" s="346"/>
      <c r="K117" s="345"/>
      <c r="L117" s="508"/>
      <c r="M117" s="393">
        <f t="shared" si="161"/>
        <v>0</v>
      </c>
      <c r="N117" s="453" t="str">
        <f t="shared" si="129"/>
        <v/>
      </c>
      <c r="O117" s="439"/>
      <c r="P117" s="439"/>
      <c r="Q117" s="439"/>
      <c r="R117" s="439"/>
      <c r="S117" s="446"/>
      <c r="T117" s="264">
        <f t="shared" ca="1" si="162"/>
        <v>0</v>
      </c>
      <c r="U117" s="264">
        <f t="shared" ca="1" si="163"/>
        <v>0</v>
      </c>
      <c r="V117" s="265">
        <f t="shared" si="164"/>
        <v>0</v>
      </c>
      <c r="W117" s="265">
        <f t="shared" ca="1" si="165"/>
        <v>0</v>
      </c>
      <c r="X117" s="265">
        <f t="shared" ca="1" si="166"/>
        <v>0</v>
      </c>
      <c r="Y117" s="268">
        <f t="shared" si="167"/>
        <v>1900</v>
      </c>
      <c r="Z117" s="266">
        <f t="shared" ca="1" si="174"/>
        <v>0</v>
      </c>
      <c r="AA117" s="266">
        <f t="shared" ca="1" si="174"/>
        <v>0</v>
      </c>
      <c r="AB117" s="266">
        <f t="shared" ca="1" si="174"/>
        <v>0</v>
      </c>
      <c r="AC117" s="266">
        <f t="shared" ca="1" si="174"/>
        <v>0</v>
      </c>
      <c r="AD117" s="266">
        <f t="shared" ca="1" si="174"/>
        <v>0</v>
      </c>
      <c r="AE117" s="266">
        <f t="shared" ca="1" si="174"/>
        <v>0</v>
      </c>
      <c r="AF117" s="266">
        <f t="shared" ca="1" si="174"/>
        <v>0</v>
      </c>
      <c r="AG117" s="266">
        <f t="shared" ca="1" si="174"/>
        <v>0</v>
      </c>
      <c r="AH117" s="266">
        <f t="shared" ca="1" si="174"/>
        <v>0</v>
      </c>
      <c r="AI117" s="266">
        <f t="shared" ca="1" si="174"/>
        <v>0</v>
      </c>
      <c r="AJ117" s="266">
        <f t="shared" ca="1" si="175"/>
        <v>0</v>
      </c>
      <c r="AK117" s="266">
        <f t="shared" ca="1" si="175"/>
        <v>0</v>
      </c>
      <c r="AL117" s="266">
        <f t="shared" ca="1" si="175"/>
        <v>0</v>
      </c>
      <c r="AM117" s="266">
        <f t="shared" ca="1" si="175"/>
        <v>0</v>
      </c>
      <c r="AN117" s="266">
        <f t="shared" ca="1" si="175"/>
        <v>0</v>
      </c>
      <c r="AO117" s="266">
        <f t="shared" ca="1" si="175"/>
        <v>0</v>
      </c>
      <c r="AP117" s="266">
        <f t="shared" ca="1" si="175"/>
        <v>0</v>
      </c>
      <c r="AQ117" s="266">
        <f t="shared" ca="1" si="175"/>
        <v>0</v>
      </c>
      <c r="AR117" s="266">
        <f t="shared" ca="1" si="175"/>
        <v>0</v>
      </c>
      <c r="AS117" s="266">
        <f t="shared" ca="1" si="175"/>
        <v>0</v>
      </c>
      <c r="AT117" s="266">
        <f t="shared" ca="1" si="176"/>
        <v>0</v>
      </c>
      <c r="AU117" s="266">
        <f t="shared" ca="1" si="176"/>
        <v>0</v>
      </c>
      <c r="AV117" s="266">
        <f t="shared" ca="1" si="176"/>
        <v>0</v>
      </c>
      <c r="AW117" s="266">
        <f t="shared" ca="1" si="176"/>
        <v>0</v>
      </c>
      <c r="AX117" s="266">
        <f t="shared" ca="1" si="176"/>
        <v>0</v>
      </c>
      <c r="AY117" s="266">
        <f t="shared" ca="1" si="176"/>
        <v>0</v>
      </c>
      <c r="AZ117" s="266">
        <f t="shared" ca="1" si="176"/>
        <v>0</v>
      </c>
      <c r="BA117" s="266">
        <f t="shared" ca="1" si="176"/>
        <v>0</v>
      </c>
      <c r="BB117" s="266">
        <f t="shared" ca="1" si="176"/>
        <v>0</v>
      </c>
      <c r="BC117" s="266">
        <f t="shared" ca="1" si="176"/>
        <v>0</v>
      </c>
      <c r="BD117" s="266">
        <f t="shared" ca="1" si="177"/>
        <v>0</v>
      </c>
      <c r="BE117" s="266">
        <f t="shared" ca="1" si="177"/>
        <v>0</v>
      </c>
      <c r="BF117" s="266">
        <f t="shared" ca="1" si="177"/>
        <v>0</v>
      </c>
      <c r="BG117" s="266">
        <f t="shared" ca="1" si="177"/>
        <v>0</v>
      </c>
      <c r="BH117" s="266">
        <f t="shared" ca="1" si="177"/>
        <v>0</v>
      </c>
      <c r="BI117" s="266">
        <f t="shared" ca="1" si="177"/>
        <v>0</v>
      </c>
      <c r="BJ117" s="266">
        <f t="shared" ca="1" si="177"/>
        <v>0</v>
      </c>
      <c r="BK117" s="266">
        <f t="shared" ca="1" si="177"/>
        <v>0</v>
      </c>
      <c r="BL117" s="266">
        <f t="shared" ca="1" si="177"/>
        <v>0</v>
      </c>
      <c r="BM117" s="266">
        <f t="shared" ca="1" si="177"/>
        <v>0</v>
      </c>
      <c r="BN117" s="266">
        <f t="shared" ca="1" si="178"/>
        <v>0</v>
      </c>
      <c r="BO117" s="266">
        <f t="shared" ca="1" si="178"/>
        <v>0</v>
      </c>
      <c r="BP117" s="266">
        <f t="shared" ca="1" si="178"/>
        <v>0</v>
      </c>
      <c r="BQ117" s="266">
        <f t="shared" ca="1" si="178"/>
        <v>0</v>
      </c>
      <c r="BR117" s="266">
        <f t="shared" ca="1" si="178"/>
        <v>0</v>
      </c>
      <c r="BS117" s="266">
        <f t="shared" ca="1" si="178"/>
        <v>0</v>
      </c>
      <c r="BT117" s="266">
        <f t="shared" ca="1" si="178"/>
        <v>0</v>
      </c>
      <c r="BU117" s="266">
        <f t="shared" ca="1" si="178"/>
        <v>0</v>
      </c>
      <c r="BV117" s="266">
        <f t="shared" ca="1" si="178"/>
        <v>0</v>
      </c>
      <c r="BW117" s="266">
        <f t="shared" ca="1" si="178"/>
        <v>0</v>
      </c>
      <c r="BX117" s="266">
        <f t="shared" ca="1" si="178"/>
        <v>0</v>
      </c>
      <c r="BY117" s="266">
        <f t="shared" ca="1" si="178"/>
        <v>0</v>
      </c>
      <c r="BZ117" s="266">
        <f t="shared" ca="1" si="178"/>
        <v>0</v>
      </c>
      <c r="CA117" s="266">
        <f t="shared" ca="1" si="178"/>
        <v>0</v>
      </c>
      <c r="CF117" s="264">
        <f t="shared" ca="1" si="168"/>
        <v>0</v>
      </c>
      <c r="CG117" s="264">
        <f t="shared" ca="1" si="169"/>
        <v>0</v>
      </c>
      <c r="CH117" s="265">
        <f t="shared" si="170"/>
        <v>0</v>
      </c>
      <c r="CI117" s="265">
        <f t="shared" ca="1" si="171"/>
        <v>0</v>
      </c>
      <c r="CJ117" s="265">
        <f t="shared" ca="1" si="172"/>
        <v>0</v>
      </c>
      <c r="CK117" s="268"/>
      <c r="CL117" s="266">
        <f t="shared" ca="1" si="179"/>
        <v>0</v>
      </c>
      <c r="CM117" s="266">
        <f t="shared" ca="1" si="179"/>
        <v>0</v>
      </c>
      <c r="CN117" s="266">
        <f t="shared" ca="1" si="179"/>
        <v>0</v>
      </c>
      <c r="CO117" s="266">
        <f t="shared" ca="1" si="179"/>
        <v>0</v>
      </c>
      <c r="CP117" s="266">
        <f t="shared" ca="1" si="179"/>
        <v>0</v>
      </c>
      <c r="CQ117" s="266">
        <f t="shared" ca="1" si="179"/>
        <v>0</v>
      </c>
      <c r="CR117" s="266">
        <f t="shared" ca="1" si="179"/>
        <v>0</v>
      </c>
      <c r="CS117" s="266">
        <f t="shared" ca="1" si="179"/>
        <v>0</v>
      </c>
      <c r="CT117" s="266">
        <f t="shared" ca="1" si="179"/>
        <v>0</v>
      </c>
      <c r="CU117" s="266">
        <f t="shared" ca="1" si="179"/>
        <v>0</v>
      </c>
      <c r="CV117" s="266">
        <f t="shared" ca="1" si="180"/>
        <v>0</v>
      </c>
      <c r="CW117" s="266">
        <f t="shared" ca="1" si="180"/>
        <v>0</v>
      </c>
      <c r="CX117" s="266">
        <f t="shared" ca="1" si="180"/>
        <v>0</v>
      </c>
      <c r="CY117" s="266">
        <f t="shared" ca="1" si="180"/>
        <v>0</v>
      </c>
      <c r="CZ117" s="266">
        <f t="shared" ca="1" si="180"/>
        <v>0</v>
      </c>
      <c r="DA117" s="266">
        <f t="shared" ca="1" si="180"/>
        <v>0</v>
      </c>
      <c r="DB117" s="266">
        <f t="shared" ca="1" si="180"/>
        <v>0</v>
      </c>
      <c r="DC117" s="266">
        <f t="shared" ca="1" si="180"/>
        <v>0</v>
      </c>
      <c r="DD117" s="266">
        <f t="shared" ca="1" si="180"/>
        <v>0</v>
      </c>
      <c r="DE117" s="266">
        <f t="shared" ca="1" si="180"/>
        <v>0</v>
      </c>
      <c r="DF117" s="266">
        <f t="shared" ca="1" si="181"/>
        <v>0</v>
      </c>
      <c r="DG117" s="266">
        <f t="shared" ca="1" si="181"/>
        <v>0</v>
      </c>
      <c r="DH117" s="266">
        <f t="shared" ca="1" si="181"/>
        <v>0</v>
      </c>
      <c r="DI117" s="266">
        <f t="shared" ca="1" si="181"/>
        <v>0</v>
      </c>
      <c r="DJ117" s="266">
        <f t="shared" ca="1" si="181"/>
        <v>0</v>
      </c>
      <c r="DK117" s="266">
        <f t="shared" ca="1" si="181"/>
        <v>0</v>
      </c>
      <c r="DL117" s="266">
        <f t="shared" ca="1" si="181"/>
        <v>0</v>
      </c>
      <c r="DM117" s="266">
        <f t="shared" ca="1" si="181"/>
        <v>0</v>
      </c>
      <c r="DN117" s="266">
        <f t="shared" ca="1" si="181"/>
        <v>0</v>
      </c>
      <c r="DO117" s="266">
        <f t="shared" ca="1" si="181"/>
        <v>0</v>
      </c>
      <c r="DP117" s="266">
        <f t="shared" ca="1" si="182"/>
        <v>0</v>
      </c>
      <c r="DQ117" s="266">
        <f t="shared" ca="1" si="182"/>
        <v>0</v>
      </c>
      <c r="DR117" s="266">
        <f t="shared" ca="1" si="182"/>
        <v>0</v>
      </c>
      <c r="DS117" s="266">
        <f t="shared" ca="1" si="182"/>
        <v>0</v>
      </c>
      <c r="DT117" s="266">
        <f t="shared" ca="1" si="182"/>
        <v>0</v>
      </c>
      <c r="DU117" s="266">
        <f t="shared" ca="1" si="182"/>
        <v>0</v>
      </c>
      <c r="DV117" s="266">
        <f t="shared" ca="1" si="182"/>
        <v>0</v>
      </c>
      <c r="DW117" s="266">
        <f t="shared" ca="1" si="182"/>
        <v>0</v>
      </c>
      <c r="DX117" s="266">
        <f t="shared" ca="1" si="182"/>
        <v>0</v>
      </c>
      <c r="DY117" s="266">
        <f t="shared" ca="1" si="182"/>
        <v>0</v>
      </c>
      <c r="DZ117" s="266">
        <f t="shared" ca="1" si="183"/>
        <v>0</v>
      </c>
      <c r="EA117" s="266">
        <f t="shared" ca="1" si="183"/>
        <v>0</v>
      </c>
      <c r="EB117" s="266">
        <f t="shared" ca="1" si="183"/>
        <v>0</v>
      </c>
      <c r="EC117" s="266">
        <f t="shared" ca="1" si="183"/>
        <v>0</v>
      </c>
      <c r="ED117" s="266">
        <f t="shared" ca="1" si="183"/>
        <v>0</v>
      </c>
      <c r="EE117" s="266">
        <f t="shared" ca="1" si="183"/>
        <v>0</v>
      </c>
      <c r="EF117" s="266">
        <f t="shared" ca="1" si="183"/>
        <v>0</v>
      </c>
      <c r="EG117" s="266">
        <f t="shared" ca="1" si="183"/>
        <v>0</v>
      </c>
      <c r="EH117" s="266">
        <f t="shared" ca="1" si="183"/>
        <v>0</v>
      </c>
      <c r="EI117" s="266">
        <f t="shared" ca="1" si="183"/>
        <v>0</v>
      </c>
      <c r="EJ117" s="266">
        <f t="shared" ca="1" si="183"/>
        <v>0</v>
      </c>
      <c r="EK117" s="266">
        <f t="shared" ca="1" si="183"/>
        <v>0</v>
      </c>
      <c r="EL117" s="266">
        <f t="shared" ca="1" si="183"/>
        <v>0</v>
      </c>
      <c r="EM117" s="266">
        <f t="shared" ca="1" si="183"/>
        <v>0</v>
      </c>
      <c r="EO117" s="484">
        <f t="shared" si="130"/>
        <v>1</v>
      </c>
      <c r="EP117" s="64">
        <f t="shared" si="173"/>
        <v>1</v>
      </c>
    </row>
    <row r="118" spans="1:146">
      <c r="A118" s="65">
        <v>111</v>
      </c>
      <c r="B118" s="354"/>
      <c r="C118" s="336"/>
      <c r="D118" s="337"/>
      <c r="E118" s="337"/>
      <c r="F118" s="338"/>
      <c r="G118" s="339" t="s">
        <v>320</v>
      </c>
      <c r="H118" s="336"/>
      <c r="I118" s="346"/>
      <c r="J118" s="346"/>
      <c r="K118" s="345"/>
      <c r="L118" s="508"/>
      <c r="M118" s="393">
        <f t="shared" si="161"/>
        <v>0</v>
      </c>
      <c r="N118" s="453" t="str">
        <f t="shared" si="129"/>
        <v/>
      </c>
      <c r="O118" s="439"/>
      <c r="P118" s="439"/>
      <c r="Q118" s="439"/>
      <c r="R118" s="439"/>
      <c r="S118" s="446"/>
      <c r="T118" s="264">
        <f t="shared" ca="1" si="162"/>
        <v>0</v>
      </c>
      <c r="U118" s="264">
        <f t="shared" ca="1" si="163"/>
        <v>0</v>
      </c>
      <c r="V118" s="265">
        <f t="shared" si="164"/>
        <v>0</v>
      </c>
      <c r="W118" s="265">
        <f t="shared" ca="1" si="165"/>
        <v>0</v>
      </c>
      <c r="X118" s="265">
        <f t="shared" ca="1" si="166"/>
        <v>0</v>
      </c>
      <c r="Y118" s="268">
        <f t="shared" si="167"/>
        <v>1900</v>
      </c>
      <c r="Z118" s="266">
        <f t="shared" ref="Z118:AI127" ca="1" si="184">IF(OR(Z$6&lt;YEAR($T118),Z$6&gt;YEAR($U118)),0,IF(AND(Z$6&gt;YEAR($T118),Z$6&lt;YEAR($U118)),$V118,IF(Z$6=YEAR($T118),$W118,IF(Z$6=YEAR($U118),IF($X118=0,$V118,$X118)))))</f>
        <v>0</v>
      </c>
      <c r="AA118" s="266">
        <f t="shared" ca="1" si="184"/>
        <v>0</v>
      </c>
      <c r="AB118" s="266">
        <f t="shared" ca="1" si="184"/>
        <v>0</v>
      </c>
      <c r="AC118" s="266">
        <f t="shared" ca="1" si="184"/>
        <v>0</v>
      </c>
      <c r="AD118" s="266">
        <f t="shared" ca="1" si="184"/>
        <v>0</v>
      </c>
      <c r="AE118" s="266">
        <f t="shared" ca="1" si="184"/>
        <v>0</v>
      </c>
      <c r="AF118" s="266">
        <f t="shared" ca="1" si="184"/>
        <v>0</v>
      </c>
      <c r="AG118" s="266">
        <f t="shared" ca="1" si="184"/>
        <v>0</v>
      </c>
      <c r="AH118" s="266">
        <f t="shared" ca="1" si="184"/>
        <v>0</v>
      </c>
      <c r="AI118" s="266">
        <f t="shared" ca="1" si="184"/>
        <v>0</v>
      </c>
      <c r="AJ118" s="266">
        <f t="shared" ref="AJ118:AS127" ca="1" si="185">IF(OR(AJ$6&lt;YEAR($T118),AJ$6&gt;YEAR($U118)),0,IF(AND(AJ$6&gt;YEAR($T118),AJ$6&lt;YEAR($U118)),$V118,IF(AJ$6=YEAR($T118),$W118,IF(AJ$6=YEAR($U118),IF($X118=0,$V118,$X118)))))</f>
        <v>0</v>
      </c>
      <c r="AK118" s="266">
        <f t="shared" ca="1" si="185"/>
        <v>0</v>
      </c>
      <c r="AL118" s="266">
        <f t="shared" ca="1" si="185"/>
        <v>0</v>
      </c>
      <c r="AM118" s="266">
        <f t="shared" ca="1" si="185"/>
        <v>0</v>
      </c>
      <c r="AN118" s="266">
        <f t="shared" ca="1" si="185"/>
        <v>0</v>
      </c>
      <c r="AO118" s="266">
        <f t="shared" ca="1" si="185"/>
        <v>0</v>
      </c>
      <c r="AP118" s="266">
        <f t="shared" ca="1" si="185"/>
        <v>0</v>
      </c>
      <c r="AQ118" s="266">
        <f t="shared" ca="1" si="185"/>
        <v>0</v>
      </c>
      <c r="AR118" s="266">
        <f t="shared" ca="1" si="185"/>
        <v>0</v>
      </c>
      <c r="AS118" s="266">
        <f t="shared" ca="1" si="185"/>
        <v>0</v>
      </c>
      <c r="AT118" s="266">
        <f t="shared" ref="AT118:BC127" ca="1" si="186">IF(OR(AT$6&lt;YEAR($T118),AT$6&gt;YEAR($U118)),0,IF(AND(AT$6&gt;YEAR($T118),AT$6&lt;YEAR($U118)),$V118,IF(AT$6=YEAR($T118),$W118,IF(AT$6=YEAR($U118),IF($X118=0,$V118,$X118)))))</f>
        <v>0</v>
      </c>
      <c r="AU118" s="266">
        <f t="shared" ca="1" si="186"/>
        <v>0</v>
      </c>
      <c r="AV118" s="266">
        <f t="shared" ca="1" si="186"/>
        <v>0</v>
      </c>
      <c r="AW118" s="266">
        <f t="shared" ca="1" si="186"/>
        <v>0</v>
      </c>
      <c r="AX118" s="266">
        <f t="shared" ca="1" si="186"/>
        <v>0</v>
      </c>
      <c r="AY118" s="266">
        <f t="shared" ca="1" si="186"/>
        <v>0</v>
      </c>
      <c r="AZ118" s="266">
        <f t="shared" ca="1" si="186"/>
        <v>0</v>
      </c>
      <c r="BA118" s="266">
        <f t="shared" ca="1" si="186"/>
        <v>0</v>
      </c>
      <c r="BB118" s="266">
        <f t="shared" ca="1" si="186"/>
        <v>0</v>
      </c>
      <c r="BC118" s="266">
        <f t="shared" ca="1" si="186"/>
        <v>0</v>
      </c>
      <c r="BD118" s="266">
        <f t="shared" ref="BD118:BM127" ca="1" si="187">IF(OR(BD$6&lt;YEAR($T118),BD$6&gt;YEAR($U118)),0,IF(AND(BD$6&gt;YEAR($T118),BD$6&lt;YEAR($U118)),$V118,IF(BD$6=YEAR($T118),$W118,IF(BD$6=YEAR($U118),IF($X118=0,$V118,$X118)))))</f>
        <v>0</v>
      </c>
      <c r="BE118" s="266">
        <f t="shared" ca="1" si="187"/>
        <v>0</v>
      </c>
      <c r="BF118" s="266">
        <f t="shared" ca="1" si="187"/>
        <v>0</v>
      </c>
      <c r="BG118" s="266">
        <f t="shared" ca="1" si="187"/>
        <v>0</v>
      </c>
      <c r="BH118" s="266">
        <f t="shared" ca="1" si="187"/>
        <v>0</v>
      </c>
      <c r="BI118" s="266">
        <f t="shared" ca="1" si="187"/>
        <v>0</v>
      </c>
      <c r="BJ118" s="266">
        <f t="shared" ca="1" si="187"/>
        <v>0</v>
      </c>
      <c r="BK118" s="266">
        <f t="shared" ca="1" si="187"/>
        <v>0</v>
      </c>
      <c r="BL118" s="266">
        <f t="shared" ca="1" si="187"/>
        <v>0</v>
      </c>
      <c r="BM118" s="266">
        <f t="shared" ca="1" si="187"/>
        <v>0</v>
      </c>
      <c r="BN118" s="266">
        <f t="shared" ref="BN118:CA127" ca="1" si="188">IF(OR(BN$6&lt;YEAR($T118),BN$6&gt;YEAR($U118)),0,IF(AND(BN$6&gt;YEAR($T118),BN$6&lt;YEAR($U118)),$V118,IF(BN$6=YEAR($T118),$W118,IF(BN$6=YEAR($U118),IF($X118=0,$V118,$X118)))))</f>
        <v>0</v>
      </c>
      <c r="BO118" s="266">
        <f t="shared" ca="1" si="188"/>
        <v>0</v>
      </c>
      <c r="BP118" s="266">
        <f t="shared" ca="1" si="188"/>
        <v>0</v>
      </c>
      <c r="BQ118" s="266">
        <f t="shared" ca="1" si="188"/>
        <v>0</v>
      </c>
      <c r="BR118" s="266">
        <f t="shared" ca="1" si="188"/>
        <v>0</v>
      </c>
      <c r="BS118" s="266">
        <f t="shared" ca="1" si="188"/>
        <v>0</v>
      </c>
      <c r="BT118" s="266">
        <f t="shared" ca="1" si="188"/>
        <v>0</v>
      </c>
      <c r="BU118" s="266">
        <f t="shared" ca="1" si="188"/>
        <v>0</v>
      </c>
      <c r="BV118" s="266">
        <f t="shared" ca="1" si="188"/>
        <v>0</v>
      </c>
      <c r="BW118" s="266">
        <f t="shared" ca="1" si="188"/>
        <v>0</v>
      </c>
      <c r="BX118" s="266">
        <f t="shared" ca="1" si="188"/>
        <v>0</v>
      </c>
      <c r="BY118" s="266">
        <f t="shared" ca="1" si="188"/>
        <v>0</v>
      </c>
      <c r="BZ118" s="266">
        <f t="shared" ca="1" si="188"/>
        <v>0</v>
      </c>
      <c r="CA118" s="266">
        <f t="shared" ca="1" si="188"/>
        <v>0</v>
      </c>
      <c r="CF118" s="264">
        <f t="shared" ca="1" si="168"/>
        <v>0</v>
      </c>
      <c r="CG118" s="264">
        <f t="shared" ca="1" si="169"/>
        <v>0</v>
      </c>
      <c r="CH118" s="265">
        <f t="shared" si="170"/>
        <v>0</v>
      </c>
      <c r="CI118" s="265">
        <f t="shared" ca="1" si="171"/>
        <v>0</v>
      </c>
      <c r="CJ118" s="265">
        <f t="shared" ca="1" si="172"/>
        <v>0</v>
      </c>
      <c r="CK118" s="268"/>
      <c r="CL118" s="266">
        <f t="shared" ref="CL118:CU127" ca="1" si="189">IF(OR(CL$6&lt;YEAR($T118),CL$6&gt;YEAR($U118)),0,IF(AND(CL$6&gt;YEAR($T118),CL$6&lt;YEAR($U118)),$CH118,IF(CL$6=YEAR($T118),$CI118,IF(CL$6=YEAR($U118),IF($CJ118=0,$CH118,$CJ118)))))</f>
        <v>0</v>
      </c>
      <c r="CM118" s="266">
        <f t="shared" ca="1" si="189"/>
        <v>0</v>
      </c>
      <c r="CN118" s="266">
        <f t="shared" ca="1" si="189"/>
        <v>0</v>
      </c>
      <c r="CO118" s="266">
        <f t="shared" ca="1" si="189"/>
        <v>0</v>
      </c>
      <c r="CP118" s="266">
        <f t="shared" ca="1" si="189"/>
        <v>0</v>
      </c>
      <c r="CQ118" s="266">
        <f t="shared" ca="1" si="189"/>
        <v>0</v>
      </c>
      <c r="CR118" s="266">
        <f t="shared" ca="1" si="189"/>
        <v>0</v>
      </c>
      <c r="CS118" s="266">
        <f t="shared" ca="1" si="189"/>
        <v>0</v>
      </c>
      <c r="CT118" s="266">
        <f t="shared" ca="1" si="189"/>
        <v>0</v>
      </c>
      <c r="CU118" s="266">
        <f t="shared" ca="1" si="189"/>
        <v>0</v>
      </c>
      <c r="CV118" s="266">
        <f t="shared" ref="CV118:DE127" ca="1" si="190">IF(OR(CV$6&lt;YEAR($T118),CV$6&gt;YEAR($U118)),0,IF(AND(CV$6&gt;YEAR($T118),CV$6&lt;YEAR($U118)),$CH118,IF(CV$6=YEAR($T118),$CI118,IF(CV$6=YEAR($U118),IF($CJ118=0,$CH118,$CJ118)))))</f>
        <v>0</v>
      </c>
      <c r="CW118" s="266">
        <f t="shared" ca="1" si="190"/>
        <v>0</v>
      </c>
      <c r="CX118" s="266">
        <f t="shared" ca="1" si="190"/>
        <v>0</v>
      </c>
      <c r="CY118" s="266">
        <f t="shared" ca="1" si="190"/>
        <v>0</v>
      </c>
      <c r="CZ118" s="266">
        <f t="shared" ca="1" si="190"/>
        <v>0</v>
      </c>
      <c r="DA118" s="266">
        <f t="shared" ca="1" si="190"/>
        <v>0</v>
      </c>
      <c r="DB118" s="266">
        <f t="shared" ca="1" si="190"/>
        <v>0</v>
      </c>
      <c r="DC118" s="266">
        <f t="shared" ca="1" si="190"/>
        <v>0</v>
      </c>
      <c r="DD118" s="266">
        <f t="shared" ca="1" si="190"/>
        <v>0</v>
      </c>
      <c r="DE118" s="266">
        <f t="shared" ca="1" si="190"/>
        <v>0</v>
      </c>
      <c r="DF118" s="266">
        <f t="shared" ref="DF118:DO127" ca="1" si="191">IF(OR(DF$6&lt;YEAR($T118),DF$6&gt;YEAR($U118)),0,IF(AND(DF$6&gt;YEAR($T118),DF$6&lt;YEAR($U118)),$CH118,IF(DF$6=YEAR($T118),$CI118,IF(DF$6=YEAR($U118),IF($CJ118=0,$CH118,$CJ118)))))</f>
        <v>0</v>
      </c>
      <c r="DG118" s="266">
        <f t="shared" ca="1" si="191"/>
        <v>0</v>
      </c>
      <c r="DH118" s="266">
        <f t="shared" ca="1" si="191"/>
        <v>0</v>
      </c>
      <c r="DI118" s="266">
        <f t="shared" ca="1" si="191"/>
        <v>0</v>
      </c>
      <c r="DJ118" s="266">
        <f t="shared" ca="1" si="191"/>
        <v>0</v>
      </c>
      <c r="DK118" s="266">
        <f t="shared" ca="1" si="191"/>
        <v>0</v>
      </c>
      <c r="DL118" s="266">
        <f t="shared" ca="1" si="191"/>
        <v>0</v>
      </c>
      <c r="DM118" s="266">
        <f t="shared" ca="1" si="191"/>
        <v>0</v>
      </c>
      <c r="DN118" s="266">
        <f t="shared" ca="1" si="191"/>
        <v>0</v>
      </c>
      <c r="DO118" s="266">
        <f t="shared" ca="1" si="191"/>
        <v>0</v>
      </c>
      <c r="DP118" s="266">
        <f t="shared" ref="DP118:DY127" ca="1" si="192">IF(OR(DP$6&lt;YEAR($T118),DP$6&gt;YEAR($U118)),0,IF(AND(DP$6&gt;YEAR($T118),DP$6&lt;YEAR($U118)),$CH118,IF(DP$6=YEAR($T118),$CI118,IF(DP$6=YEAR($U118),IF($CJ118=0,$CH118,$CJ118)))))</f>
        <v>0</v>
      </c>
      <c r="DQ118" s="266">
        <f t="shared" ca="1" si="192"/>
        <v>0</v>
      </c>
      <c r="DR118" s="266">
        <f t="shared" ca="1" si="192"/>
        <v>0</v>
      </c>
      <c r="DS118" s="266">
        <f t="shared" ca="1" si="192"/>
        <v>0</v>
      </c>
      <c r="DT118" s="266">
        <f t="shared" ca="1" si="192"/>
        <v>0</v>
      </c>
      <c r="DU118" s="266">
        <f t="shared" ca="1" si="192"/>
        <v>0</v>
      </c>
      <c r="DV118" s="266">
        <f t="shared" ca="1" si="192"/>
        <v>0</v>
      </c>
      <c r="DW118" s="266">
        <f t="shared" ca="1" si="192"/>
        <v>0</v>
      </c>
      <c r="DX118" s="266">
        <f t="shared" ca="1" si="192"/>
        <v>0</v>
      </c>
      <c r="DY118" s="266">
        <f t="shared" ca="1" si="192"/>
        <v>0</v>
      </c>
      <c r="DZ118" s="266">
        <f t="shared" ref="DZ118:EM127" ca="1" si="193">IF(OR(DZ$6&lt;YEAR($T118),DZ$6&gt;YEAR($U118)),0,IF(AND(DZ$6&gt;YEAR($T118),DZ$6&lt;YEAR($U118)),$CH118,IF(DZ$6=YEAR($T118),$CI118,IF(DZ$6=YEAR($U118),IF($CJ118=0,$CH118,$CJ118)))))</f>
        <v>0</v>
      </c>
      <c r="EA118" s="266">
        <f t="shared" ca="1" si="193"/>
        <v>0</v>
      </c>
      <c r="EB118" s="266">
        <f t="shared" ca="1" si="193"/>
        <v>0</v>
      </c>
      <c r="EC118" s="266">
        <f t="shared" ca="1" si="193"/>
        <v>0</v>
      </c>
      <c r="ED118" s="266">
        <f t="shared" ca="1" si="193"/>
        <v>0</v>
      </c>
      <c r="EE118" s="266">
        <f t="shared" ca="1" si="193"/>
        <v>0</v>
      </c>
      <c r="EF118" s="266">
        <f t="shared" ca="1" si="193"/>
        <v>0</v>
      </c>
      <c r="EG118" s="266">
        <f t="shared" ca="1" si="193"/>
        <v>0</v>
      </c>
      <c r="EH118" s="266">
        <f t="shared" ca="1" si="193"/>
        <v>0</v>
      </c>
      <c r="EI118" s="266">
        <f t="shared" ca="1" si="193"/>
        <v>0</v>
      </c>
      <c r="EJ118" s="266">
        <f t="shared" ca="1" si="193"/>
        <v>0</v>
      </c>
      <c r="EK118" s="266">
        <f t="shared" ca="1" si="193"/>
        <v>0</v>
      </c>
      <c r="EL118" s="266">
        <f t="shared" ca="1" si="193"/>
        <v>0</v>
      </c>
      <c r="EM118" s="266">
        <f t="shared" ca="1" si="193"/>
        <v>0</v>
      </c>
      <c r="EO118" s="484">
        <f t="shared" si="130"/>
        <v>1</v>
      </c>
      <c r="EP118" s="64">
        <f t="shared" si="173"/>
        <v>1</v>
      </c>
    </row>
    <row r="119" spans="1:146">
      <c r="A119" s="65">
        <v>112</v>
      </c>
      <c r="B119" s="354"/>
      <c r="C119" s="336"/>
      <c r="D119" s="337"/>
      <c r="E119" s="337"/>
      <c r="F119" s="338"/>
      <c r="G119" s="339" t="s">
        <v>320</v>
      </c>
      <c r="H119" s="336"/>
      <c r="I119" s="346"/>
      <c r="J119" s="346"/>
      <c r="K119" s="345"/>
      <c r="L119" s="508"/>
      <c r="M119" s="393">
        <f t="shared" si="161"/>
        <v>0</v>
      </c>
      <c r="N119" s="453" t="str">
        <f t="shared" si="129"/>
        <v/>
      </c>
      <c r="O119" s="439"/>
      <c r="P119" s="439"/>
      <c r="Q119" s="439"/>
      <c r="R119" s="439"/>
      <c r="S119" s="446"/>
      <c r="T119" s="264">
        <f t="shared" ca="1" si="162"/>
        <v>0</v>
      </c>
      <c r="U119" s="264">
        <f t="shared" ca="1" si="163"/>
        <v>0</v>
      </c>
      <c r="V119" s="265">
        <f t="shared" si="164"/>
        <v>0</v>
      </c>
      <c r="W119" s="265">
        <f t="shared" ca="1" si="165"/>
        <v>0</v>
      </c>
      <c r="X119" s="265">
        <f t="shared" ca="1" si="166"/>
        <v>0</v>
      </c>
      <c r="Y119" s="268">
        <f t="shared" si="167"/>
        <v>1900</v>
      </c>
      <c r="Z119" s="266">
        <f t="shared" ca="1" si="184"/>
        <v>0</v>
      </c>
      <c r="AA119" s="266">
        <f t="shared" ca="1" si="184"/>
        <v>0</v>
      </c>
      <c r="AB119" s="266">
        <f t="shared" ca="1" si="184"/>
        <v>0</v>
      </c>
      <c r="AC119" s="266">
        <f t="shared" ca="1" si="184"/>
        <v>0</v>
      </c>
      <c r="AD119" s="266">
        <f t="shared" ca="1" si="184"/>
        <v>0</v>
      </c>
      <c r="AE119" s="266">
        <f t="shared" ca="1" si="184"/>
        <v>0</v>
      </c>
      <c r="AF119" s="266">
        <f t="shared" ca="1" si="184"/>
        <v>0</v>
      </c>
      <c r="AG119" s="266">
        <f t="shared" ca="1" si="184"/>
        <v>0</v>
      </c>
      <c r="AH119" s="266">
        <f t="shared" ca="1" si="184"/>
        <v>0</v>
      </c>
      <c r="AI119" s="266">
        <f t="shared" ca="1" si="184"/>
        <v>0</v>
      </c>
      <c r="AJ119" s="266">
        <f t="shared" ca="1" si="185"/>
        <v>0</v>
      </c>
      <c r="AK119" s="266">
        <f t="shared" ca="1" si="185"/>
        <v>0</v>
      </c>
      <c r="AL119" s="266">
        <f t="shared" ca="1" si="185"/>
        <v>0</v>
      </c>
      <c r="AM119" s="266">
        <f t="shared" ca="1" si="185"/>
        <v>0</v>
      </c>
      <c r="AN119" s="266">
        <f t="shared" ca="1" si="185"/>
        <v>0</v>
      </c>
      <c r="AO119" s="266">
        <f t="shared" ca="1" si="185"/>
        <v>0</v>
      </c>
      <c r="AP119" s="266">
        <f t="shared" ca="1" si="185"/>
        <v>0</v>
      </c>
      <c r="AQ119" s="266">
        <f t="shared" ca="1" si="185"/>
        <v>0</v>
      </c>
      <c r="AR119" s="266">
        <f t="shared" ca="1" si="185"/>
        <v>0</v>
      </c>
      <c r="AS119" s="266">
        <f t="shared" ca="1" si="185"/>
        <v>0</v>
      </c>
      <c r="AT119" s="266">
        <f t="shared" ca="1" si="186"/>
        <v>0</v>
      </c>
      <c r="AU119" s="266">
        <f t="shared" ca="1" si="186"/>
        <v>0</v>
      </c>
      <c r="AV119" s="266">
        <f t="shared" ca="1" si="186"/>
        <v>0</v>
      </c>
      <c r="AW119" s="266">
        <f t="shared" ca="1" si="186"/>
        <v>0</v>
      </c>
      <c r="AX119" s="266">
        <f t="shared" ca="1" si="186"/>
        <v>0</v>
      </c>
      <c r="AY119" s="266">
        <f t="shared" ca="1" si="186"/>
        <v>0</v>
      </c>
      <c r="AZ119" s="266">
        <f t="shared" ca="1" si="186"/>
        <v>0</v>
      </c>
      <c r="BA119" s="266">
        <f t="shared" ca="1" si="186"/>
        <v>0</v>
      </c>
      <c r="BB119" s="266">
        <f t="shared" ca="1" si="186"/>
        <v>0</v>
      </c>
      <c r="BC119" s="266">
        <f t="shared" ca="1" si="186"/>
        <v>0</v>
      </c>
      <c r="BD119" s="266">
        <f t="shared" ca="1" si="187"/>
        <v>0</v>
      </c>
      <c r="BE119" s="266">
        <f t="shared" ca="1" si="187"/>
        <v>0</v>
      </c>
      <c r="BF119" s="266">
        <f t="shared" ca="1" si="187"/>
        <v>0</v>
      </c>
      <c r="BG119" s="266">
        <f t="shared" ca="1" si="187"/>
        <v>0</v>
      </c>
      <c r="BH119" s="266">
        <f t="shared" ca="1" si="187"/>
        <v>0</v>
      </c>
      <c r="BI119" s="266">
        <f t="shared" ca="1" si="187"/>
        <v>0</v>
      </c>
      <c r="BJ119" s="266">
        <f t="shared" ca="1" si="187"/>
        <v>0</v>
      </c>
      <c r="BK119" s="266">
        <f t="shared" ca="1" si="187"/>
        <v>0</v>
      </c>
      <c r="BL119" s="266">
        <f t="shared" ca="1" si="187"/>
        <v>0</v>
      </c>
      <c r="BM119" s="266">
        <f t="shared" ca="1" si="187"/>
        <v>0</v>
      </c>
      <c r="BN119" s="266">
        <f t="shared" ca="1" si="188"/>
        <v>0</v>
      </c>
      <c r="BO119" s="266">
        <f t="shared" ca="1" si="188"/>
        <v>0</v>
      </c>
      <c r="BP119" s="266">
        <f t="shared" ca="1" si="188"/>
        <v>0</v>
      </c>
      <c r="BQ119" s="266">
        <f t="shared" ca="1" si="188"/>
        <v>0</v>
      </c>
      <c r="BR119" s="266">
        <f t="shared" ca="1" si="188"/>
        <v>0</v>
      </c>
      <c r="BS119" s="266">
        <f t="shared" ca="1" si="188"/>
        <v>0</v>
      </c>
      <c r="BT119" s="266">
        <f t="shared" ca="1" si="188"/>
        <v>0</v>
      </c>
      <c r="BU119" s="266">
        <f t="shared" ca="1" si="188"/>
        <v>0</v>
      </c>
      <c r="BV119" s="266">
        <f t="shared" ca="1" si="188"/>
        <v>0</v>
      </c>
      <c r="BW119" s="266">
        <f t="shared" ca="1" si="188"/>
        <v>0</v>
      </c>
      <c r="BX119" s="266">
        <f t="shared" ca="1" si="188"/>
        <v>0</v>
      </c>
      <c r="BY119" s="266">
        <f t="shared" ca="1" si="188"/>
        <v>0</v>
      </c>
      <c r="BZ119" s="266">
        <f t="shared" ca="1" si="188"/>
        <v>0</v>
      </c>
      <c r="CA119" s="266">
        <f t="shared" ca="1" si="188"/>
        <v>0</v>
      </c>
      <c r="CF119" s="264">
        <f t="shared" ca="1" si="168"/>
        <v>0</v>
      </c>
      <c r="CG119" s="264">
        <f t="shared" ca="1" si="169"/>
        <v>0</v>
      </c>
      <c r="CH119" s="265">
        <f t="shared" si="170"/>
        <v>0</v>
      </c>
      <c r="CI119" s="265">
        <f t="shared" ca="1" si="171"/>
        <v>0</v>
      </c>
      <c r="CJ119" s="265">
        <f t="shared" ca="1" si="172"/>
        <v>0</v>
      </c>
      <c r="CK119" s="268"/>
      <c r="CL119" s="266">
        <f t="shared" ca="1" si="189"/>
        <v>0</v>
      </c>
      <c r="CM119" s="266">
        <f t="shared" ca="1" si="189"/>
        <v>0</v>
      </c>
      <c r="CN119" s="266">
        <f t="shared" ca="1" si="189"/>
        <v>0</v>
      </c>
      <c r="CO119" s="266">
        <f t="shared" ca="1" si="189"/>
        <v>0</v>
      </c>
      <c r="CP119" s="266">
        <f t="shared" ca="1" si="189"/>
        <v>0</v>
      </c>
      <c r="CQ119" s="266">
        <f t="shared" ca="1" si="189"/>
        <v>0</v>
      </c>
      <c r="CR119" s="266">
        <f t="shared" ca="1" si="189"/>
        <v>0</v>
      </c>
      <c r="CS119" s="266">
        <f t="shared" ca="1" si="189"/>
        <v>0</v>
      </c>
      <c r="CT119" s="266">
        <f t="shared" ca="1" si="189"/>
        <v>0</v>
      </c>
      <c r="CU119" s="266">
        <f t="shared" ca="1" si="189"/>
        <v>0</v>
      </c>
      <c r="CV119" s="266">
        <f t="shared" ca="1" si="190"/>
        <v>0</v>
      </c>
      <c r="CW119" s="266">
        <f t="shared" ca="1" si="190"/>
        <v>0</v>
      </c>
      <c r="CX119" s="266">
        <f t="shared" ca="1" si="190"/>
        <v>0</v>
      </c>
      <c r="CY119" s="266">
        <f t="shared" ca="1" si="190"/>
        <v>0</v>
      </c>
      <c r="CZ119" s="266">
        <f t="shared" ca="1" si="190"/>
        <v>0</v>
      </c>
      <c r="DA119" s="266">
        <f t="shared" ca="1" si="190"/>
        <v>0</v>
      </c>
      <c r="DB119" s="266">
        <f t="shared" ca="1" si="190"/>
        <v>0</v>
      </c>
      <c r="DC119" s="266">
        <f t="shared" ca="1" si="190"/>
        <v>0</v>
      </c>
      <c r="DD119" s="266">
        <f t="shared" ca="1" si="190"/>
        <v>0</v>
      </c>
      <c r="DE119" s="266">
        <f t="shared" ca="1" si="190"/>
        <v>0</v>
      </c>
      <c r="DF119" s="266">
        <f t="shared" ca="1" si="191"/>
        <v>0</v>
      </c>
      <c r="DG119" s="266">
        <f t="shared" ca="1" si="191"/>
        <v>0</v>
      </c>
      <c r="DH119" s="266">
        <f t="shared" ca="1" si="191"/>
        <v>0</v>
      </c>
      <c r="DI119" s="266">
        <f t="shared" ca="1" si="191"/>
        <v>0</v>
      </c>
      <c r="DJ119" s="266">
        <f t="shared" ca="1" si="191"/>
        <v>0</v>
      </c>
      <c r="DK119" s="266">
        <f t="shared" ca="1" si="191"/>
        <v>0</v>
      </c>
      <c r="DL119" s="266">
        <f t="shared" ca="1" si="191"/>
        <v>0</v>
      </c>
      <c r="DM119" s="266">
        <f t="shared" ca="1" si="191"/>
        <v>0</v>
      </c>
      <c r="DN119" s="266">
        <f t="shared" ca="1" si="191"/>
        <v>0</v>
      </c>
      <c r="DO119" s="266">
        <f t="shared" ca="1" si="191"/>
        <v>0</v>
      </c>
      <c r="DP119" s="266">
        <f t="shared" ca="1" si="192"/>
        <v>0</v>
      </c>
      <c r="DQ119" s="266">
        <f t="shared" ca="1" si="192"/>
        <v>0</v>
      </c>
      <c r="DR119" s="266">
        <f t="shared" ca="1" si="192"/>
        <v>0</v>
      </c>
      <c r="DS119" s="266">
        <f t="shared" ca="1" si="192"/>
        <v>0</v>
      </c>
      <c r="DT119" s="266">
        <f t="shared" ca="1" si="192"/>
        <v>0</v>
      </c>
      <c r="DU119" s="266">
        <f t="shared" ca="1" si="192"/>
        <v>0</v>
      </c>
      <c r="DV119" s="266">
        <f t="shared" ca="1" si="192"/>
        <v>0</v>
      </c>
      <c r="DW119" s="266">
        <f t="shared" ca="1" si="192"/>
        <v>0</v>
      </c>
      <c r="DX119" s="266">
        <f t="shared" ca="1" si="192"/>
        <v>0</v>
      </c>
      <c r="DY119" s="266">
        <f t="shared" ca="1" si="192"/>
        <v>0</v>
      </c>
      <c r="DZ119" s="266">
        <f t="shared" ca="1" si="193"/>
        <v>0</v>
      </c>
      <c r="EA119" s="266">
        <f t="shared" ca="1" si="193"/>
        <v>0</v>
      </c>
      <c r="EB119" s="266">
        <f t="shared" ca="1" si="193"/>
        <v>0</v>
      </c>
      <c r="EC119" s="266">
        <f t="shared" ca="1" si="193"/>
        <v>0</v>
      </c>
      <c r="ED119" s="266">
        <f t="shared" ca="1" si="193"/>
        <v>0</v>
      </c>
      <c r="EE119" s="266">
        <f t="shared" ca="1" si="193"/>
        <v>0</v>
      </c>
      <c r="EF119" s="266">
        <f t="shared" ca="1" si="193"/>
        <v>0</v>
      </c>
      <c r="EG119" s="266">
        <f t="shared" ca="1" si="193"/>
        <v>0</v>
      </c>
      <c r="EH119" s="266">
        <f t="shared" ca="1" si="193"/>
        <v>0</v>
      </c>
      <c r="EI119" s="266">
        <f t="shared" ca="1" si="193"/>
        <v>0</v>
      </c>
      <c r="EJ119" s="266">
        <f t="shared" ca="1" si="193"/>
        <v>0</v>
      </c>
      <c r="EK119" s="266">
        <f t="shared" ca="1" si="193"/>
        <v>0</v>
      </c>
      <c r="EL119" s="266">
        <f t="shared" ca="1" si="193"/>
        <v>0</v>
      </c>
      <c r="EM119" s="266">
        <f t="shared" ca="1" si="193"/>
        <v>0</v>
      </c>
      <c r="EO119" s="484">
        <f t="shared" si="130"/>
        <v>1</v>
      </c>
      <c r="EP119" s="64">
        <f t="shared" si="173"/>
        <v>1</v>
      </c>
    </row>
    <row r="120" spans="1:146">
      <c r="A120" s="65">
        <v>113</v>
      </c>
      <c r="B120" s="354"/>
      <c r="C120" s="336"/>
      <c r="D120" s="337"/>
      <c r="E120" s="337"/>
      <c r="F120" s="338"/>
      <c r="G120" s="339" t="s">
        <v>320</v>
      </c>
      <c r="H120" s="336"/>
      <c r="I120" s="346"/>
      <c r="J120" s="346"/>
      <c r="K120" s="345"/>
      <c r="L120" s="508"/>
      <c r="M120" s="393">
        <f t="shared" si="161"/>
        <v>0</v>
      </c>
      <c r="N120" s="453" t="str">
        <f t="shared" si="129"/>
        <v/>
      </c>
      <c r="O120" s="439"/>
      <c r="P120" s="439"/>
      <c r="Q120" s="439"/>
      <c r="R120" s="439"/>
      <c r="S120" s="446"/>
      <c r="T120" s="264">
        <f t="shared" ca="1" si="162"/>
        <v>0</v>
      </c>
      <c r="U120" s="264">
        <f t="shared" ca="1" si="163"/>
        <v>0</v>
      </c>
      <c r="V120" s="265">
        <f t="shared" si="164"/>
        <v>0</v>
      </c>
      <c r="W120" s="265">
        <f t="shared" ca="1" si="165"/>
        <v>0</v>
      </c>
      <c r="X120" s="265">
        <f t="shared" ca="1" si="166"/>
        <v>0</v>
      </c>
      <c r="Y120" s="268">
        <f t="shared" si="167"/>
        <v>1900</v>
      </c>
      <c r="Z120" s="266">
        <f t="shared" ca="1" si="184"/>
        <v>0</v>
      </c>
      <c r="AA120" s="266">
        <f t="shared" ca="1" si="184"/>
        <v>0</v>
      </c>
      <c r="AB120" s="266">
        <f t="shared" ca="1" si="184"/>
        <v>0</v>
      </c>
      <c r="AC120" s="266">
        <f t="shared" ca="1" si="184"/>
        <v>0</v>
      </c>
      <c r="AD120" s="266">
        <f t="shared" ca="1" si="184"/>
        <v>0</v>
      </c>
      <c r="AE120" s="266">
        <f t="shared" ca="1" si="184"/>
        <v>0</v>
      </c>
      <c r="AF120" s="266">
        <f t="shared" ca="1" si="184"/>
        <v>0</v>
      </c>
      <c r="AG120" s="266">
        <f t="shared" ca="1" si="184"/>
        <v>0</v>
      </c>
      <c r="AH120" s="266">
        <f t="shared" ca="1" si="184"/>
        <v>0</v>
      </c>
      <c r="AI120" s="266">
        <f t="shared" ca="1" si="184"/>
        <v>0</v>
      </c>
      <c r="AJ120" s="266">
        <f t="shared" ca="1" si="185"/>
        <v>0</v>
      </c>
      <c r="AK120" s="266">
        <f t="shared" ca="1" si="185"/>
        <v>0</v>
      </c>
      <c r="AL120" s="266">
        <f t="shared" ca="1" si="185"/>
        <v>0</v>
      </c>
      <c r="AM120" s="266">
        <f t="shared" ca="1" si="185"/>
        <v>0</v>
      </c>
      <c r="AN120" s="266">
        <f t="shared" ca="1" si="185"/>
        <v>0</v>
      </c>
      <c r="AO120" s="266">
        <f t="shared" ca="1" si="185"/>
        <v>0</v>
      </c>
      <c r="AP120" s="266">
        <f t="shared" ca="1" si="185"/>
        <v>0</v>
      </c>
      <c r="AQ120" s="266">
        <f t="shared" ca="1" si="185"/>
        <v>0</v>
      </c>
      <c r="AR120" s="266">
        <f t="shared" ca="1" si="185"/>
        <v>0</v>
      </c>
      <c r="AS120" s="266">
        <f t="shared" ca="1" si="185"/>
        <v>0</v>
      </c>
      <c r="AT120" s="266">
        <f t="shared" ca="1" si="186"/>
        <v>0</v>
      </c>
      <c r="AU120" s="266">
        <f t="shared" ca="1" si="186"/>
        <v>0</v>
      </c>
      <c r="AV120" s="266">
        <f t="shared" ca="1" si="186"/>
        <v>0</v>
      </c>
      <c r="AW120" s="266">
        <f t="shared" ca="1" si="186"/>
        <v>0</v>
      </c>
      <c r="AX120" s="266">
        <f t="shared" ca="1" si="186"/>
        <v>0</v>
      </c>
      <c r="AY120" s="266">
        <f t="shared" ca="1" si="186"/>
        <v>0</v>
      </c>
      <c r="AZ120" s="266">
        <f t="shared" ca="1" si="186"/>
        <v>0</v>
      </c>
      <c r="BA120" s="266">
        <f t="shared" ca="1" si="186"/>
        <v>0</v>
      </c>
      <c r="BB120" s="266">
        <f t="shared" ca="1" si="186"/>
        <v>0</v>
      </c>
      <c r="BC120" s="266">
        <f t="shared" ca="1" si="186"/>
        <v>0</v>
      </c>
      <c r="BD120" s="266">
        <f t="shared" ca="1" si="187"/>
        <v>0</v>
      </c>
      <c r="BE120" s="266">
        <f t="shared" ca="1" si="187"/>
        <v>0</v>
      </c>
      <c r="BF120" s="266">
        <f t="shared" ca="1" si="187"/>
        <v>0</v>
      </c>
      <c r="BG120" s="266">
        <f t="shared" ca="1" si="187"/>
        <v>0</v>
      </c>
      <c r="BH120" s="266">
        <f t="shared" ca="1" si="187"/>
        <v>0</v>
      </c>
      <c r="BI120" s="266">
        <f t="shared" ca="1" si="187"/>
        <v>0</v>
      </c>
      <c r="BJ120" s="266">
        <f t="shared" ca="1" si="187"/>
        <v>0</v>
      </c>
      <c r="BK120" s="266">
        <f t="shared" ca="1" si="187"/>
        <v>0</v>
      </c>
      <c r="BL120" s="266">
        <f t="shared" ca="1" si="187"/>
        <v>0</v>
      </c>
      <c r="BM120" s="266">
        <f t="shared" ca="1" si="187"/>
        <v>0</v>
      </c>
      <c r="BN120" s="266">
        <f t="shared" ca="1" si="188"/>
        <v>0</v>
      </c>
      <c r="BO120" s="266">
        <f t="shared" ca="1" si="188"/>
        <v>0</v>
      </c>
      <c r="BP120" s="266">
        <f t="shared" ca="1" si="188"/>
        <v>0</v>
      </c>
      <c r="BQ120" s="266">
        <f t="shared" ca="1" si="188"/>
        <v>0</v>
      </c>
      <c r="BR120" s="266">
        <f t="shared" ca="1" si="188"/>
        <v>0</v>
      </c>
      <c r="BS120" s="266">
        <f t="shared" ca="1" si="188"/>
        <v>0</v>
      </c>
      <c r="BT120" s="266">
        <f t="shared" ca="1" si="188"/>
        <v>0</v>
      </c>
      <c r="BU120" s="266">
        <f t="shared" ca="1" si="188"/>
        <v>0</v>
      </c>
      <c r="BV120" s="266">
        <f t="shared" ca="1" si="188"/>
        <v>0</v>
      </c>
      <c r="BW120" s="266">
        <f t="shared" ca="1" si="188"/>
        <v>0</v>
      </c>
      <c r="BX120" s="266">
        <f t="shared" ca="1" si="188"/>
        <v>0</v>
      </c>
      <c r="BY120" s="266">
        <f t="shared" ca="1" si="188"/>
        <v>0</v>
      </c>
      <c r="BZ120" s="266">
        <f t="shared" ca="1" si="188"/>
        <v>0</v>
      </c>
      <c r="CA120" s="266">
        <f t="shared" ca="1" si="188"/>
        <v>0</v>
      </c>
      <c r="CF120" s="264">
        <f t="shared" ca="1" si="168"/>
        <v>0</v>
      </c>
      <c r="CG120" s="264">
        <f t="shared" ca="1" si="169"/>
        <v>0</v>
      </c>
      <c r="CH120" s="265">
        <f t="shared" si="170"/>
        <v>0</v>
      </c>
      <c r="CI120" s="265">
        <f t="shared" ca="1" si="171"/>
        <v>0</v>
      </c>
      <c r="CJ120" s="265">
        <f t="shared" ca="1" si="172"/>
        <v>0</v>
      </c>
      <c r="CK120" s="268"/>
      <c r="CL120" s="266">
        <f t="shared" ca="1" si="189"/>
        <v>0</v>
      </c>
      <c r="CM120" s="266">
        <f t="shared" ca="1" si="189"/>
        <v>0</v>
      </c>
      <c r="CN120" s="266">
        <f t="shared" ca="1" si="189"/>
        <v>0</v>
      </c>
      <c r="CO120" s="266">
        <f t="shared" ca="1" si="189"/>
        <v>0</v>
      </c>
      <c r="CP120" s="266">
        <f t="shared" ca="1" si="189"/>
        <v>0</v>
      </c>
      <c r="CQ120" s="266">
        <f t="shared" ca="1" si="189"/>
        <v>0</v>
      </c>
      <c r="CR120" s="266">
        <f t="shared" ca="1" si="189"/>
        <v>0</v>
      </c>
      <c r="CS120" s="266">
        <f t="shared" ca="1" si="189"/>
        <v>0</v>
      </c>
      <c r="CT120" s="266">
        <f t="shared" ca="1" si="189"/>
        <v>0</v>
      </c>
      <c r="CU120" s="266">
        <f t="shared" ca="1" si="189"/>
        <v>0</v>
      </c>
      <c r="CV120" s="266">
        <f t="shared" ca="1" si="190"/>
        <v>0</v>
      </c>
      <c r="CW120" s="266">
        <f t="shared" ca="1" si="190"/>
        <v>0</v>
      </c>
      <c r="CX120" s="266">
        <f t="shared" ca="1" si="190"/>
        <v>0</v>
      </c>
      <c r="CY120" s="266">
        <f t="shared" ca="1" si="190"/>
        <v>0</v>
      </c>
      <c r="CZ120" s="266">
        <f t="shared" ca="1" si="190"/>
        <v>0</v>
      </c>
      <c r="DA120" s="266">
        <f t="shared" ca="1" si="190"/>
        <v>0</v>
      </c>
      <c r="DB120" s="266">
        <f t="shared" ca="1" si="190"/>
        <v>0</v>
      </c>
      <c r="DC120" s="266">
        <f t="shared" ca="1" si="190"/>
        <v>0</v>
      </c>
      <c r="DD120" s="266">
        <f t="shared" ca="1" si="190"/>
        <v>0</v>
      </c>
      <c r="DE120" s="266">
        <f t="shared" ca="1" si="190"/>
        <v>0</v>
      </c>
      <c r="DF120" s="266">
        <f t="shared" ca="1" si="191"/>
        <v>0</v>
      </c>
      <c r="DG120" s="266">
        <f t="shared" ca="1" si="191"/>
        <v>0</v>
      </c>
      <c r="DH120" s="266">
        <f t="shared" ca="1" si="191"/>
        <v>0</v>
      </c>
      <c r="DI120" s="266">
        <f t="shared" ca="1" si="191"/>
        <v>0</v>
      </c>
      <c r="DJ120" s="266">
        <f t="shared" ca="1" si="191"/>
        <v>0</v>
      </c>
      <c r="DK120" s="266">
        <f t="shared" ca="1" si="191"/>
        <v>0</v>
      </c>
      <c r="DL120" s="266">
        <f t="shared" ca="1" si="191"/>
        <v>0</v>
      </c>
      <c r="DM120" s="266">
        <f t="shared" ca="1" si="191"/>
        <v>0</v>
      </c>
      <c r="DN120" s="266">
        <f t="shared" ca="1" si="191"/>
        <v>0</v>
      </c>
      <c r="DO120" s="266">
        <f t="shared" ca="1" si="191"/>
        <v>0</v>
      </c>
      <c r="DP120" s="266">
        <f t="shared" ca="1" si="192"/>
        <v>0</v>
      </c>
      <c r="DQ120" s="266">
        <f t="shared" ca="1" si="192"/>
        <v>0</v>
      </c>
      <c r="DR120" s="266">
        <f t="shared" ca="1" si="192"/>
        <v>0</v>
      </c>
      <c r="DS120" s="266">
        <f t="shared" ca="1" si="192"/>
        <v>0</v>
      </c>
      <c r="DT120" s="266">
        <f t="shared" ca="1" si="192"/>
        <v>0</v>
      </c>
      <c r="DU120" s="266">
        <f t="shared" ca="1" si="192"/>
        <v>0</v>
      </c>
      <c r="DV120" s="266">
        <f t="shared" ca="1" si="192"/>
        <v>0</v>
      </c>
      <c r="DW120" s="266">
        <f t="shared" ca="1" si="192"/>
        <v>0</v>
      </c>
      <c r="DX120" s="266">
        <f t="shared" ca="1" si="192"/>
        <v>0</v>
      </c>
      <c r="DY120" s="266">
        <f t="shared" ca="1" si="192"/>
        <v>0</v>
      </c>
      <c r="DZ120" s="266">
        <f t="shared" ca="1" si="193"/>
        <v>0</v>
      </c>
      <c r="EA120" s="266">
        <f t="shared" ca="1" si="193"/>
        <v>0</v>
      </c>
      <c r="EB120" s="266">
        <f t="shared" ca="1" si="193"/>
        <v>0</v>
      </c>
      <c r="EC120" s="266">
        <f t="shared" ca="1" si="193"/>
        <v>0</v>
      </c>
      <c r="ED120" s="266">
        <f t="shared" ca="1" si="193"/>
        <v>0</v>
      </c>
      <c r="EE120" s="266">
        <f t="shared" ca="1" si="193"/>
        <v>0</v>
      </c>
      <c r="EF120" s="266">
        <f t="shared" ca="1" si="193"/>
        <v>0</v>
      </c>
      <c r="EG120" s="266">
        <f t="shared" ca="1" si="193"/>
        <v>0</v>
      </c>
      <c r="EH120" s="266">
        <f t="shared" ca="1" si="193"/>
        <v>0</v>
      </c>
      <c r="EI120" s="266">
        <f t="shared" ca="1" si="193"/>
        <v>0</v>
      </c>
      <c r="EJ120" s="266">
        <f t="shared" ca="1" si="193"/>
        <v>0</v>
      </c>
      <c r="EK120" s="266">
        <f t="shared" ca="1" si="193"/>
        <v>0</v>
      </c>
      <c r="EL120" s="266">
        <f t="shared" ca="1" si="193"/>
        <v>0</v>
      </c>
      <c r="EM120" s="266">
        <f t="shared" ca="1" si="193"/>
        <v>0</v>
      </c>
      <c r="EO120" s="484">
        <f t="shared" si="130"/>
        <v>1</v>
      </c>
      <c r="EP120" s="64">
        <f t="shared" si="173"/>
        <v>1</v>
      </c>
    </row>
    <row r="121" spans="1:146">
      <c r="A121" s="65">
        <v>114</v>
      </c>
      <c r="B121" s="353"/>
      <c r="C121" s="336"/>
      <c r="D121" s="337"/>
      <c r="E121" s="337"/>
      <c r="F121" s="338"/>
      <c r="G121" s="339" t="s">
        <v>320</v>
      </c>
      <c r="H121" s="336"/>
      <c r="I121" s="346"/>
      <c r="J121" s="346"/>
      <c r="K121" s="345"/>
      <c r="L121" s="508"/>
      <c r="M121" s="393">
        <f t="shared" si="161"/>
        <v>0</v>
      </c>
      <c r="N121" s="453" t="str">
        <f t="shared" si="129"/>
        <v/>
      </c>
      <c r="O121" s="439"/>
      <c r="P121" s="439"/>
      <c r="Q121" s="439"/>
      <c r="R121" s="439"/>
      <c r="S121" s="446"/>
      <c r="T121" s="264">
        <f t="shared" ca="1" si="162"/>
        <v>0</v>
      </c>
      <c r="U121" s="264">
        <f t="shared" ca="1" si="163"/>
        <v>0</v>
      </c>
      <c r="V121" s="265">
        <f t="shared" si="164"/>
        <v>0</v>
      </c>
      <c r="W121" s="265">
        <f t="shared" ca="1" si="165"/>
        <v>0</v>
      </c>
      <c r="X121" s="265">
        <f t="shared" ca="1" si="166"/>
        <v>0</v>
      </c>
      <c r="Y121" s="268">
        <f t="shared" si="167"/>
        <v>1900</v>
      </c>
      <c r="Z121" s="266">
        <f t="shared" ca="1" si="184"/>
        <v>0</v>
      </c>
      <c r="AA121" s="266">
        <f t="shared" ca="1" si="184"/>
        <v>0</v>
      </c>
      <c r="AB121" s="266">
        <f t="shared" ca="1" si="184"/>
        <v>0</v>
      </c>
      <c r="AC121" s="266">
        <f t="shared" ca="1" si="184"/>
        <v>0</v>
      </c>
      <c r="AD121" s="266">
        <f t="shared" ca="1" si="184"/>
        <v>0</v>
      </c>
      <c r="AE121" s="266">
        <f t="shared" ca="1" si="184"/>
        <v>0</v>
      </c>
      <c r="AF121" s="266">
        <f t="shared" ca="1" si="184"/>
        <v>0</v>
      </c>
      <c r="AG121" s="266">
        <f t="shared" ca="1" si="184"/>
        <v>0</v>
      </c>
      <c r="AH121" s="266">
        <f t="shared" ca="1" si="184"/>
        <v>0</v>
      </c>
      <c r="AI121" s="266">
        <f t="shared" ca="1" si="184"/>
        <v>0</v>
      </c>
      <c r="AJ121" s="266">
        <f t="shared" ca="1" si="185"/>
        <v>0</v>
      </c>
      <c r="AK121" s="266">
        <f t="shared" ca="1" si="185"/>
        <v>0</v>
      </c>
      <c r="AL121" s="266">
        <f t="shared" ca="1" si="185"/>
        <v>0</v>
      </c>
      <c r="AM121" s="266">
        <f t="shared" ca="1" si="185"/>
        <v>0</v>
      </c>
      <c r="AN121" s="266">
        <f t="shared" ca="1" si="185"/>
        <v>0</v>
      </c>
      <c r="AO121" s="266">
        <f t="shared" ca="1" si="185"/>
        <v>0</v>
      </c>
      <c r="AP121" s="266">
        <f t="shared" ca="1" si="185"/>
        <v>0</v>
      </c>
      <c r="AQ121" s="266">
        <f t="shared" ca="1" si="185"/>
        <v>0</v>
      </c>
      <c r="AR121" s="266">
        <f t="shared" ca="1" si="185"/>
        <v>0</v>
      </c>
      <c r="AS121" s="266">
        <f t="shared" ca="1" si="185"/>
        <v>0</v>
      </c>
      <c r="AT121" s="266">
        <f t="shared" ca="1" si="186"/>
        <v>0</v>
      </c>
      <c r="AU121" s="266">
        <f t="shared" ca="1" si="186"/>
        <v>0</v>
      </c>
      <c r="AV121" s="266">
        <f t="shared" ca="1" si="186"/>
        <v>0</v>
      </c>
      <c r="AW121" s="266">
        <f t="shared" ca="1" si="186"/>
        <v>0</v>
      </c>
      <c r="AX121" s="266">
        <f t="shared" ca="1" si="186"/>
        <v>0</v>
      </c>
      <c r="AY121" s="266">
        <f t="shared" ca="1" si="186"/>
        <v>0</v>
      </c>
      <c r="AZ121" s="266">
        <f t="shared" ca="1" si="186"/>
        <v>0</v>
      </c>
      <c r="BA121" s="266">
        <f t="shared" ca="1" si="186"/>
        <v>0</v>
      </c>
      <c r="BB121" s="266">
        <f t="shared" ca="1" si="186"/>
        <v>0</v>
      </c>
      <c r="BC121" s="266">
        <f t="shared" ca="1" si="186"/>
        <v>0</v>
      </c>
      <c r="BD121" s="266">
        <f t="shared" ca="1" si="187"/>
        <v>0</v>
      </c>
      <c r="BE121" s="266">
        <f t="shared" ca="1" si="187"/>
        <v>0</v>
      </c>
      <c r="BF121" s="266">
        <f t="shared" ca="1" si="187"/>
        <v>0</v>
      </c>
      <c r="BG121" s="266">
        <f t="shared" ca="1" si="187"/>
        <v>0</v>
      </c>
      <c r="BH121" s="266">
        <f t="shared" ca="1" si="187"/>
        <v>0</v>
      </c>
      <c r="BI121" s="266">
        <f t="shared" ca="1" si="187"/>
        <v>0</v>
      </c>
      <c r="BJ121" s="266">
        <f t="shared" ca="1" si="187"/>
        <v>0</v>
      </c>
      <c r="BK121" s="266">
        <f t="shared" ca="1" si="187"/>
        <v>0</v>
      </c>
      <c r="BL121" s="266">
        <f t="shared" ca="1" si="187"/>
        <v>0</v>
      </c>
      <c r="BM121" s="266">
        <f t="shared" ca="1" si="187"/>
        <v>0</v>
      </c>
      <c r="BN121" s="266">
        <f t="shared" ca="1" si="188"/>
        <v>0</v>
      </c>
      <c r="BO121" s="266">
        <f t="shared" ca="1" si="188"/>
        <v>0</v>
      </c>
      <c r="BP121" s="266">
        <f t="shared" ca="1" si="188"/>
        <v>0</v>
      </c>
      <c r="BQ121" s="266">
        <f t="shared" ca="1" si="188"/>
        <v>0</v>
      </c>
      <c r="BR121" s="266">
        <f t="shared" ca="1" si="188"/>
        <v>0</v>
      </c>
      <c r="BS121" s="266">
        <f t="shared" ca="1" si="188"/>
        <v>0</v>
      </c>
      <c r="BT121" s="266">
        <f t="shared" ca="1" si="188"/>
        <v>0</v>
      </c>
      <c r="BU121" s="266">
        <f t="shared" ca="1" si="188"/>
        <v>0</v>
      </c>
      <c r="BV121" s="266">
        <f t="shared" ca="1" si="188"/>
        <v>0</v>
      </c>
      <c r="BW121" s="266">
        <f t="shared" ca="1" si="188"/>
        <v>0</v>
      </c>
      <c r="BX121" s="266">
        <f t="shared" ca="1" si="188"/>
        <v>0</v>
      </c>
      <c r="BY121" s="266">
        <f t="shared" ca="1" si="188"/>
        <v>0</v>
      </c>
      <c r="BZ121" s="266">
        <f t="shared" ca="1" si="188"/>
        <v>0</v>
      </c>
      <c r="CA121" s="266">
        <f t="shared" ca="1" si="188"/>
        <v>0</v>
      </c>
      <c r="CF121" s="264">
        <f t="shared" ca="1" si="168"/>
        <v>0</v>
      </c>
      <c r="CG121" s="264">
        <f t="shared" ca="1" si="169"/>
        <v>0</v>
      </c>
      <c r="CH121" s="265">
        <f t="shared" si="170"/>
        <v>0</v>
      </c>
      <c r="CI121" s="265">
        <f t="shared" ca="1" si="171"/>
        <v>0</v>
      </c>
      <c r="CJ121" s="265">
        <f t="shared" ca="1" si="172"/>
        <v>0</v>
      </c>
      <c r="CK121" s="268"/>
      <c r="CL121" s="266">
        <f t="shared" ca="1" si="189"/>
        <v>0</v>
      </c>
      <c r="CM121" s="266">
        <f t="shared" ca="1" si="189"/>
        <v>0</v>
      </c>
      <c r="CN121" s="266">
        <f t="shared" ca="1" si="189"/>
        <v>0</v>
      </c>
      <c r="CO121" s="266">
        <f t="shared" ca="1" si="189"/>
        <v>0</v>
      </c>
      <c r="CP121" s="266">
        <f t="shared" ca="1" si="189"/>
        <v>0</v>
      </c>
      <c r="CQ121" s="266">
        <f t="shared" ca="1" si="189"/>
        <v>0</v>
      </c>
      <c r="CR121" s="266">
        <f t="shared" ca="1" si="189"/>
        <v>0</v>
      </c>
      <c r="CS121" s="266">
        <f t="shared" ca="1" si="189"/>
        <v>0</v>
      </c>
      <c r="CT121" s="266">
        <f t="shared" ca="1" si="189"/>
        <v>0</v>
      </c>
      <c r="CU121" s="266">
        <f t="shared" ca="1" si="189"/>
        <v>0</v>
      </c>
      <c r="CV121" s="266">
        <f t="shared" ca="1" si="190"/>
        <v>0</v>
      </c>
      <c r="CW121" s="266">
        <f t="shared" ca="1" si="190"/>
        <v>0</v>
      </c>
      <c r="CX121" s="266">
        <f t="shared" ca="1" si="190"/>
        <v>0</v>
      </c>
      <c r="CY121" s="266">
        <f t="shared" ca="1" si="190"/>
        <v>0</v>
      </c>
      <c r="CZ121" s="266">
        <f t="shared" ca="1" si="190"/>
        <v>0</v>
      </c>
      <c r="DA121" s="266">
        <f t="shared" ca="1" si="190"/>
        <v>0</v>
      </c>
      <c r="DB121" s="266">
        <f t="shared" ca="1" si="190"/>
        <v>0</v>
      </c>
      <c r="DC121" s="266">
        <f t="shared" ca="1" si="190"/>
        <v>0</v>
      </c>
      <c r="DD121" s="266">
        <f t="shared" ca="1" si="190"/>
        <v>0</v>
      </c>
      <c r="DE121" s="266">
        <f t="shared" ca="1" si="190"/>
        <v>0</v>
      </c>
      <c r="DF121" s="266">
        <f t="shared" ca="1" si="191"/>
        <v>0</v>
      </c>
      <c r="DG121" s="266">
        <f t="shared" ca="1" si="191"/>
        <v>0</v>
      </c>
      <c r="DH121" s="266">
        <f t="shared" ca="1" si="191"/>
        <v>0</v>
      </c>
      <c r="DI121" s="266">
        <f t="shared" ca="1" si="191"/>
        <v>0</v>
      </c>
      <c r="DJ121" s="266">
        <f t="shared" ca="1" si="191"/>
        <v>0</v>
      </c>
      <c r="DK121" s="266">
        <f t="shared" ca="1" si="191"/>
        <v>0</v>
      </c>
      <c r="DL121" s="266">
        <f t="shared" ca="1" si="191"/>
        <v>0</v>
      </c>
      <c r="DM121" s="266">
        <f t="shared" ca="1" si="191"/>
        <v>0</v>
      </c>
      <c r="DN121" s="266">
        <f t="shared" ca="1" si="191"/>
        <v>0</v>
      </c>
      <c r="DO121" s="266">
        <f t="shared" ca="1" si="191"/>
        <v>0</v>
      </c>
      <c r="DP121" s="266">
        <f t="shared" ca="1" si="192"/>
        <v>0</v>
      </c>
      <c r="DQ121" s="266">
        <f t="shared" ca="1" si="192"/>
        <v>0</v>
      </c>
      <c r="DR121" s="266">
        <f t="shared" ca="1" si="192"/>
        <v>0</v>
      </c>
      <c r="DS121" s="266">
        <f t="shared" ca="1" si="192"/>
        <v>0</v>
      </c>
      <c r="DT121" s="266">
        <f t="shared" ca="1" si="192"/>
        <v>0</v>
      </c>
      <c r="DU121" s="266">
        <f t="shared" ca="1" si="192"/>
        <v>0</v>
      </c>
      <c r="DV121" s="266">
        <f t="shared" ca="1" si="192"/>
        <v>0</v>
      </c>
      <c r="DW121" s="266">
        <f t="shared" ca="1" si="192"/>
        <v>0</v>
      </c>
      <c r="DX121" s="266">
        <f t="shared" ca="1" si="192"/>
        <v>0</v>
      </c>
      <c r="DY121" s="266">
        <f t="shared" ca="1" si="192"/>
        <v>0</v>
      </c>
      <c r="DZ121" s="266">
        <f t="shared" ca="1" si="193"/>
        <v>0</v>
      </c>
      <c r="EA121" s="266">
        <f t="shared" ca="1" si="193"/>
        <v>0</v>
      </c>
      <c r="EB121" s="266">
        <f t="shared" ca="1" si="193"/>
        <v>0</v>
      </c>
      <c r="EC121" s="266">
        <f t="shared" ca="1" si="193"/>
        <v>0</v>
      </c>
      <c r="ED121" s="266">
        <f t="shared" ca="1" si="193"/>
        <v>0</v>
      </c>
      <c r="EE121" s="266">
        <f t="shared" ca="1" si="193"/>
        <v>0</v>
      </c>
      <c r="EF121" s="266">
        <f t="shared" ca="1" si="193"/>
        <v>0</v>
      </c>
      <c r="EG121" s="266">
        <f t="shared" ca="1" si="193"/>
        <v>0</v>
      </c>
      <c r="EH121" s="266">
        <f t="shared" ca="1" si="193"/>
        <v>0</v>
      </c>
      <c r="EI121" s="266">
        <f t="shared" ca="1" si="193"/>
        <v>0</v>
      </c>
      <c r="EJ121" s="266">
        <f t="shared" ca="1" si="193"/>
        <v>0</v>
      </c>
      <c r="EK121" s="266">
        <f t="shared" ca="1" si="193"/>
        <v>0</v>
      </c>
      <c r="EL121" s="266">
        <f t="shared" ca="1" si="193"/>
        <v>0</v>
      </c>
      <c r="EM121" s="266">
        <f t="shared" ca="1" si="193"/>
        <v>0</v>
      </c>
      <c r="EO121" s="484">
        <f t="shared" si="130"/>
        <v>1</v>
      </c>
      <c r="EP121" s="64">
        <f t="shared" si="173"/>
        <v>1</v>
      </c>
    </row>
    <row r="122" spans="1:146">
      <c r="A122" s="65">
        <v>115</v>
      </c>
      <c r="B122" s="353"/>
      <c r="C122" s="336"/>
      <c r="D122" s="337"/>
      <c r="E122" s="337"/>
      <c r="F122" s="338"/>
      <c r="G122" s="339" t="s">
        <v>320</v>
      </c>
      <c r="H122" s="336"/>
      <c r="I122" s="346"/>
      <c r="J122" s="346"/>
      <c r="K122" s="345"/>
      <c r="L122" s="508"/>
      <c r="M122" s="393">
        <f t="shared" si="161"/>
        <v>0</v>
      </c>
      <c r="N122" s="453" t="str">
        <f t="shared" si="129"/>
        <v/>
      </c>
      <c r="O122" s="439"/>
      <c r="P122" s="439"/>
      <c r="Q122" s="439"/>
      <c r="R122" s="439"/>
      <c r="S122" s="446"/>
      <c r="T122" s="264">
        <f t="shared" ca="1" si="162"/>
        <v>0</v>
      </c>
      <c r="U122" s="264">
        <f t="shared" ca="1" si="163"/>
        <v>0</v>
      </c>
      <c r="V122" s="265">
        <f t="shared" si="164"/>
        <v>0</v>
      </c>
      <c r="W122" s="265">
        <f t="shared" ca="1" si="165"/>
        <v>0</v>
      </c>
      <c r="X122" s="265">
        <f t="shared" ca="1" si="166"/>
        <v>0</v>
      </c>
      <c r="Y122" s="268">
        <f t="shared" si="167"/>
        <v>1900</v>
      </c>
      <c r="Z122" s="266">
        <f t="shared" ca="1" si="184"/>
        <v>0</v>
      </c>
      <c r="AA122" s="266">
        <f t="shared" ca="1" si="184"/>
        <v>0</v>
      </c>
      <c r="AB122" s="266">
        <f t="shared" ca="1" si="184"/>
        <v>0</v>
      </c>
      <c r="AC122" s="266">
        <f t="shared" ca="1" si="184"/>
        <v>0</v>
      </c>
      <c r="AD122" s="266">
        <f t="shared" ca="1" si="184"/>
        <v>0</v>
      </c>
      <c r="AE122" s="266">
        <f t="shared" ca="1" si="184"/>
        <v>0</v>
      </c>
      <c r="AF122" s="266">
        <f t="shared" ca="1" si="184"/>
        <v>0</v>
      </c>
      <c r="AG122" s="266">
        <f t="shared" ca="1" si="184"/>
        <v>0</v>
      </c>
      <c r="AH122" s="266">
        <f t="shared" ca="1" si="184"/>
        <v>0</v>
      </c>
      <c r="AI122" s="266">
        <f t="shared" ca="1" si="184"/>
        <v>0</v>
      </c>
      <c r="AJ122" s="266">
        <f t="shared" ca="1" si="185"/>
        <v>0</v>
      </c>
      <c r="AK122" s="266">
        <f t="shared" ca="1" si="185"/>
        <v>0</v>
      </c>
      <c r="AL122" s="266">
        <f t="shared" ca="1" si="185"/>
        <v>0</v>
      </c>
      <c r="AM122" s="266">
        <f t="shared" ca="1" si="185"/>
        <v>0</v>
      </c>
      <c r="AN122" s="266">
        <f t="shared" ca="1" si="185"/>
        <v>0</v>
      </c>
      <c r="AO122" s="266">
        <f t="shared" ca="1" si="185"/>
        <v>0</v>
      </c>
      <c r="AP122" s="266">
        <f t="shared" ca="1" si="185"/>
        <v>0</v>
      </c>
      <c r="AQ122" s="266">
        <f t="shared" ca="1" si="185"/>
        <v>0</v>
      </c>
      <c r="AR122" s="266">
        <f t="shared" ca="1" si="185"/>
        <v>0</v>
      </c>
      <c r="AS122" s="266">
        <f t="shared" ca="1" si="185"/>
        <v>0</v>
      </c>
      <c r="AT122" s="266">
        <f t="shared" ca="1" si="186"/>
        <v>0</v>
      </c>
      <c r="AU122" s="266">
        <f t="shared" ca="1" si="186"/>
        <v>0</v>
      </c>
      <c r="AV122" s="266">
        <f t="shared" ca="1" si="186"/>
        <v>0</v>
      </c>
      <c r="AW122" s="266">
        <f t="shared" ca="1" si="186"/>
        <v>0</v>
      </c>
      <c r="AX122" s="266">
        <f t="shared" ca="1" si="186"/>
        <v>0</v>
      </c>
      <c r="AY122" s="266">
        <f t="shared" ca="1" si="186"/>
        <v>0</v>
      </c>
      <c r="AZ122" s="266">
        <f t="shared" ca="1" si="186"/>
        <v>0</v>
      </c>
      <c r="BA122" s="266">
        <f t="shared" ca="1" si="186"/>
        <v>0</v>
      </c>
      <c r="BB122" s="266">
        <f t="shared" ca="1" si="186"/>
        <v>0</v>
      </c>
      <c r="BC122" s="266">
        <f t="shared" ca="1" si="186"/>
        <v>0</v>
      </c>
      <c r="BD122" s="266">
        <f t="shared" ca="1" si="187"/>
        <v>0</v>
      </c>
      <c r="BE122" s="266">
        <f t="shared" ca="1" si="187"/>
        <v>0</v>
      </c>
      <c r="BF122" s="266">
        <f t="shared" ca="1" si="187"/>
        <v>0</v>
      </c>
      <c r="BG122" s="266">
        <f t="shared" ca="1" si="187"/>
        <v>0</v>
      </c>
      <c r="BH122" s="266">
        <f t="shared" ca="1" si="187"/>
        <v>0</v>
      </c>
      <c r="BI122" s="266">
        <f t="shared" ca="1" si="187"/>
        <v>0</v>
      </c>
      <c r="BJ122" s="266">
        <f t="shared" ca="1" si="187"/>
        <v>0</v>
      </c>
      <c r="BK122" s="266">
        <f t="shared" ca="1" si="187"/>
        <v>0</v>
      </c>
      <c r="BL122" s="266">
        <f t="shared" ca="1" si="187"/>
        <v>0</v>
      </c>
      <c r="BM122" s="266">
        <f t="shared" ca="1" si="187"/>
        <v>0</v>
      </c>
      <c r="BN122" s="266">
        <f t="shared" ca="1" si="188"/>
        <v>0</v>
      </c>
      <c r="BO122" s="266">
        <f t="shared" ca="1" si="188"/>
        <v>0</v>
      </c>
      <c r="BP122" s="266">
        <f t="shared" ca="1" si="188"/>
        <v>0</v>
      </c>
      <c r="BQ122" s="266">
        <f t="shared" ca="1" si="188"/>
        <v>0</v>
      </c>
      <c r="BR122" s="266">
        <f t="shared" ca="1" si="188"/>
        <v>0</v>
      </c>
      <c r="BS122" s="266">
        <f t="shared" ca="1" si="188"/>
        <v>0</v>
      </c>
      <c r="BT122" s="266">
        <f t="shared" ca="1" si="188"/>
        <v>0</v>
      </c>
      <c r="BU122" s="266">
        <f t="shared" ca="1" si="188"/>
        <v>0</v>
      </c>
      <c r="BV122" s="266">
        <f t="shared" ca="1" si="188"/>
        <v>0</v>
      </c>
      <c r="BW122" s="266">
        <f t="shared" ca="1" si="188"/>
        <v>0</v>
      </c>
      <c r="BX122" s="266">
        <f t="shared" ca="1" si="188"/>
        <v>0</v>
      </c>
      <c r="BY122" s="266">
        <f t="shared" ca="1" si="188"/>
        <v>0</v>
      </c>
      <c r="BZ122" s="266">
        <f t="shared" ca="1" si="188"/>
        <v>0</v>
      </c>
      <c r="CA122" s="266">
        <f t="shared" ca="1" si="188"/>
        <v>0</v>
      </c>
      <c r="CF122" s="264">
        <f t="shared" ca="1" si="168"/>
        <v>0</v>
      </c>
      <c r="CG122" s="264">
        <f t="shared" ca="1" si="169"/>
        <v>0</v>
      </c>
      <c r="CH122" s="265">
        <f t="shared" si="170"/>
        <v>0</v>
      </c>
      <c r="CI122" s="265">
        <f t="shared" ca="1" si="171"/>
        <v>0</v>
      </c>
      <c r="CJ122" s="265">
        <f t="shared" ca="1" si="172"/>
        <v>0</v>
      </c>
      <c r="CK122" s="268"/>
      <c r="CL122" s="266">
        <f t="shared" ca="1" si="189"/>
        <v>0</v>
      </c>
      <c r="CM122" s="266">
        <f t="shared" ca="1" si="189"/>
        <v>0</v>
      </c>
      <c r="CN122" s="266">
        <f t="shared" ca="1" si="189"/>
        <v>0</v>
      </c>
      <c r="CO122" s="266">
        <f t="shared" ca="1" si="189"/>
        <v>0</v>
      </c>
      <c r="CP122" s="266">
        <f t="shared" ca="1" si="189"/>
        <v>0</v>
      </c>
      <c r="CQ122" s="266">
        <f t="shared" ca="1" si="189"/>
        <v>0</v>
      </c>
      <c r="CR122" s="266">
        <f t="shared" ca="1" si="189"/>
        <v>0</v>
      </c>
      <c r="CS122" s="266">
        <f t="shared" ca="1" si="189"/>
        <v>0</v>
      </c>
      <c r="CT122" s="266">
        <f t="shared" ca="1" si="189"/>
        <v>0</v>
      </c>
      <c r="CU122" s="266">
        <f t="shared" ca="1" si="189"/>
        <v>0</v>
      </c>
      <c r="CV122" s="266">
        <f t="shared" ca="1" si="190"/>
        <v>0</v>
      </c>
      <c r="CW122" s="266">
        <f t="shared" ca="1" si="190"/>
        <v>0</v>
      </c>
      <c r="CX122" s="266">
        <f t="shared" ca="1" si="190"/>
        <v>0</v>
      </c>
      <c r="CY122" s="266">
        <f t="shared" ca="1" si="190"/>
        <v>0</v>
      </c>
      <c r="CZ122" s="266">
        <f t="shared" ca="1" si="190"/>
        <v>0</v>
      </c>
      <c r="DA122" s="266">
        <f t="shared" ca="1" si="190"/>
        <v>0</v>
      </c>
      <c r="DB122" s="266">
        <f t="shared" ca="1" si="190"/>
        <v>0</v>
      </c>
      <c r="DC122" s="266">
        <f t="shared" ca="1" si="190"/>
        <v>0</v>
      </c>
      <c r="DD122" s="266">
        <f t="shared" ca="1" si="190"/>
        <v>0</v>
      </c>
      <c r="DE122" s="266">
        <f t="shared" ca="1" si="190"/>
        <v>0</v>
      </c>
      <c r="DF122" s="266">
        <f t="shared" ca="1" si="191"/>
        <v>0</v>
      </c>
      <c r="DG122" s="266">
        <f t="shared" ca="1" si="191"/>
        <v>0</v>
      </c>
      <c r="DH122" s="266">
        <f t="shared" ca="1" si="191"/>
        <v>0</v>
      </c>
      <c r="DI122" s="266">
        <f t="shared" ca="1" si="191"/>
        <v>0</v>
      </c>
      <c r="DJ122" s="266">
        <f t="shared" ca="1" si="191"/>
        <v>0</v>
      </c>
      <c r="DK122" s="266">
        <f t="shared" ca="1" si="191"/>
        <v>0</v>
      </c>
      <c r="DL122" s="266">
        <f t="shared" ca="1" si="191"/>
        <v>0</v>
      </c>
      <c r="DM122" s="266">
        <f t="shared" ca="1" si="191"/>
        <v>0</v>
      </c>
      <c r="DN122" s="266">
        <f t="shared" ca="1" si="191"/>
        <v>0</v>
      </c>
      <c r="DO122" s="266">
        <f t="shared" ca="1" si="191"/>
        <v>0</v>
      </c>
      <c r="DP122" s="266">
        <f t="shared" ca="1" si="192"/>
        <v>0</v>
      </c>
      <c r="DQ122" s="266">
        <f t="shared" ca="1" si="192"/>
        <v>0</v>
      </c>
      <c r="DR122" s="266">
        <f t="shared" ca="1" si="192"/>
        <v>0</v>
      </c>
      <c r="DS122" s="266">
        <f t="shared" ca="1" si="192"/>
        <v>0</v>
      </c>
      <c r="DT122" s="266">
        <f t="shared" ca="1" si="192"/>
        <v>0</v>
      </c>
      <c r="DU122" s="266">
        <f t="shared" ca="1" si="192"/>
        <v>0</v>
      </c>
      <c r="DV122" s="266">
        <f t="shared" ca="1" si="192"/>
        <v>0</v>
      </c>
      <c r="DW122" s="266">
        <f t="shared" ca="1" si="192"/>
        <v>0</v>
      </c>
      <c r="DX122" s="266">
        <f t="shared" ca="1" si="192"/>
        <v>0</v>
      </c>
      <c r="DY122" s="266">
        <f t="shared" ca="1" si="192"/>
        <v>0</v>
      </c>
      <c r="DZ122" s="266">
        <f t="shared" ca="1" si="193"/>
        <v>0</v>
      </c>
      <c r="EA122" s="266">
        <f t="shared" ca="1" si="193"/>
        <v>0</v>
      </c>
      <c r="EB122" s="266">
        <f t="shared" ca="1" si="193"/>
        <v>0</v>
      </c>
      <c r="EC122" s="266">
        <f t="shared" ca="1" si="193"/>
        <v>0</v>
      </c>
      <c r="ED122" s="266">
        <f t="shared" ca="1" si="193"/>
        <v>0</v>
      </c>
      <c r="EE122" s="266">
        <f t="shared" ca="1" si="193"/>
        <v>0</v>
      </c>
      <c r="EF122" s="266">
        <f t="shared" ca="1" si="193"/>
        <v>0</v>
      </c>
      <c r="EG122" s="266">
        <f t="shared" ca="1" si="193"/>
        <v>0</v>
      </c>
      <c r="EH122" s="266">
        <f t="shared" ca="1" si="193"/>
        <v>0</v>
      </c>
      <c r="EI122" s="266">
        <f t="shared" ca="1" si="193"/>
        <v>0</v>
      </c>
      <c r="EJ122" s="266">
        <f t="shared" ca="1" si="193"/>
        <v>0</v>
      </c>
      <c r="EK122" s="266">
        <f t="shared" ca="1" si="193"/>
        <v>0</v>
      </c>
      <c r="EL122" s="266">
        <f t="shared" ca="1" si="193"/>
        <v>0</v>
      </c>
      <c r="EM122" s="266">
        <f t="shared" ca="1" si="193"/>
        <v>0</v>
      </c>
      <c r="EO122" s="484">
        <f t="shared" si="130"/>
        <v>1</v>
      </c>
      <c r="EP122" s="64">
        <f t="shared" si="173"/>
        <v>1</v>
      </c>
    </row>
    <row r="123" spans="1:146">
      <c r="A123" s="65">
        <v>116</v>
      </c>
      <c r="B123" s="353"/>
      <c r="C123" s="336"/>
      <c r="D123" s="337"/>
      <c r="E123" s="337"/>
      <c r="F123" s="338"/>
      <c r="G123" s="339" t="s">
        <v>320</v>
      </c>
      <c r="H123" s="336"/>
      <c r="I123" s="346"/>
      <c r="J123" s="346"/>
      <c r="K123" s="345"/>
      <c r="L123" s="508"/>
      <c r="M123" s="393">
        <f t="shared" si="161"/>
        <v>0</v>
      </c>
      <c r="N123" s="453" t="str">
        <f t="shared" si="129"/>
        <v/>
      </c>
      <c r="O123" s="439"/>
      <c r="P123" s="439"/>
      <c r="Q123" s="439"/>
      <c r="R123" s="439"/>
      <c r="S123" s="446"/>
      <c r="T123" s="264">
        <f t="shared" ca="1" si="162"/>
        <v>0</v>
      </c>
      <c r="U123" s="264">
        <f t="shared" ca="1" si="163"/>
        <v>0</v>
      </c>
      <c r="V123" s="265">
        <f t="shared" si="164"/>
        <v>0</v>
      </c>
      <c r="W123" s="265">
        <f t="shared" ca="1" si="165"/>
        <v>0</v>
      </c>
      <c r="X123" s="265">
        <f t="shared" ca="1" si="166"/>
        <v>0</v>
      </c>
      <c r="Y123" s="268">
        <f t="shared" si="167"/>
        <v>1900</v>
      </c>
      <c r="Z123" s="266">
        <f t="shared" ca="1" si="184"/>
        <v>0</v>
      </c>
      <c r="AA123" s="266">
        <f t="shared" ca="1" si="184"/>
        <v>0</v>
      </c>
      <c r="AB123" s="266">
        <f t="shared" ca="1" si="184"/>
        <v>0</v>
      </c>
      <c r="AC123" s="266">
        <f t="shared" ca="1" si="184"/>
        <v>0</v>
      </c>
      <c r="AD123" s="266">
        <f t="shared" ca="1" si="184"/>
        <v>0</v>
      </c>
      <c r="AE123" s="266">
        <f t="shared" ca="1" si="184"/>
        <v>0</v>
      </c>
      <c r="AF123" s="266">
        <f t="shared" ca="1" si="184"/>
        <v>0</v>
      </c>
      <c r="AG123" s="266">
        <f t="shared" ca="1" si="184"/>
        <v>0</v>
      </c>
      <c r="AH123" s="266">
        <f t="shared" ca="1" si="184"/>
        <v>0</v>
      </c>
      <c r="AI123" s="266">
        <f t="shared" ca="1" si="184"/>
        <v>0</v>
      </c>
      <c r="AJ123" s="266">
        <f t="shared" ca="1" si="185"/>
        <v>0</v>
      </c>
      <c r="AK123" s="266">
        <f t="shared" ca="1" si="185"/>
        <v>0</v>
      </c>
      <c r="AL123" s="266">
        <f t="shared" ca="1" si="185"/>
        <v>0</v>
      </c>
      <c r="AM123" s="266">
        <f t="shared" ca="1" si="185"/>
        <v>0</v>
      </c>
      <c r="AN123" s="266">
        <f t="shared" ca="1" si="185"/>
        <v>0</v>
      </c>
      <c r="AO123" s="266">
        <f t="shared" ca="1" si="185"/>
        <v>0</v>
      </c>
      <c r="AP123" s="266">
        <f t="shared" ca="1" si="185"/>
        <v>0</v>
      </c>
      <c r="AQ123" s="266">
        <f t="shared" ca="1" si="185"/>
        <v>0</v>
      </c>
      <c r="AR123" s="266">
        <f t="shared" ca="1" si="185"/>
        <v>0</v>
      </c>
      <c r="AS123" s="266">
        <f t="shared" ca="1" si="185"/>
        <v>0</v>
      </c>
      <c r="AT123" s="266">
        <f t="shared" ca="1" si="186"/>
        <v>0</v>
      </c>
      <c r="AU123" s="266">
        <f t="shared" ca="1" si="186"/>
        <v>0</v>
      </c>
      <c r="AV123" s="266">
        <f t="shared" ca="1" si="186"/>
        <v>0</v>
      </c>
      <c r="AW123" s="266">
        <f t="shared" ca="1" si="186"/>
        <v>0</v>
      </c>
      <c r="AX123" s="266">
        <f t="shared" ca="1" si="186"/>
        <v>0</v>
      </c>
      <c r="AY123" s="266">
        <f t="shared" ca="1" si="186"/>
        <v>0</v>
      </c>
      <c r="AZ123" s="266">
        <f t="shared" ca="1" si="186"/>
        <v>0</v>
      </c>
      <c r="BA123" s="266">
        <f t="shared" ca="1" si="186"/>
        <v>0</v>
      </c>
      <c r="BB123" s="266">
        <f t="shared" ca="1" si="186"/>
        <v>0</v>
      </c>
      <c r="BC123" s="266">
        <f t="shared" ca="1" si="186"/>
        <v>0</v>
      </c>
      <c r="BD123" s="266">
        <f t="shared" ca="1" si="187"/>
        <v>0</v>
      </c>
      <c r="BE123" s="266">
        <f t="shared" ca="1" si="187"/>
        <v>0</v>
      </c>
      <c r="BF123" s="266">
        <f t="shared" ca="1" si="187"/>
        <v>0</v>
      </c>
      <c r="BG123" s="266">
        <f t="shared" ca="1" si="187"/>
        <v>0</v>
      </c>
      <c r="BH123" s="266">
        <f t="shared" ca="1" si="187"/>
        <v>0</v>
      </c>
      <c r="BI123" s="266">
        <f t="shared" ca="1" si="187"/>
        <v>0</v>
      </c>
      <c r="BJ123" s="266">
        <f t="shared" ca="1" si="187"/>
        <v>0</v>
      </c>
      <c r="BK123" s="266">
        <f t="shared" ca="1" si="187"/>
        <v>0</v>
      </c>
      <c r="BL123" s="266">
        <f t="shared" ca="1" si="187"/>
        <v>0</v>
      </c>
      <c r="BM123" s="266">
        <f t="shared" ca="1" si="187"/>
        <v>0</v>
      </c>
      <c r="BN123" s="266">
        <f t="shared" ca="1" si="188"/>
        <v>0</v>
      </c>
      <c r="BO123" s="266">
        <f t="shared" ca="1" si="188"/>
        <v>0</v>
      </c>
      <c r="BP123" s="266">
        <f t="shared" ca="1" si="188"/>
        <v>0</v>
      </c>
      <c r="BQ123" s="266">
        <f t="shared" ca="1" si="188"/>
        <v>0</v>
      </c>
      <c r="BR123" s="266">
        <f t="shared" ca="1" si="188"/>
        <v>0</v>
      </c>
      <c r="BS123" s="266">
        <f t="shared" ca="1" si="188"/>
        <v>0</v>
      </c>
      <c r="BT123" s="266">
        <f t="shared" ca="1" si="188"/>
        <v>0</v>
      </c>
      <c r="BU123" s="266">
        <f t="shared" ca="1" si="188"/>
        <v>0</v>
      </c>
      <c r="BV123" s="266">
        <f t="shared" ca="1" si="188"/>
        <v>0</v>
      </c>
      <c r="BW123" s="266">
        <f t="shared" ca="1" si="188"/>
        <v>0</v>
      </c>
      <c r="BX123" s="266">
        <f t="shared" ca="1" si="188"/>
        <v>0</v>
      </c>
      <c r="BY123" s="266">
        <f t="shared" ca="1" si="188"/>
        <v>0</v>
      </c>
      <c r="BZ123" s="266">
        <f t="shared" ca="1" si="188"/>
        <v>0</v>
      </c>
      <c r="CA123" s="266">
        <f t="shared" ca="1" si="188"/>
        <v>0</v>
      </c>
      <c r="CF123" s="264">
        <f t="shared" ca="1" si="168"/>
        <v>0</v>
      </c>
      <c r="CG123" s="264">
        <f t="shared" ca="1" si="169"/>
        <v>0</v>
      </c>
      <c r="CH123" s="265">
        <f t="shared" si="170"/>
        <v>0</v>
      </c>
      <c r="CI123" s="265">
        <f t="shared" ca="1" si="171"/>
        <v>0</v>
      </c>
      <c r="CJ123" s="265">
        <f t="shared" ca="1" si="172"/>
        <v>0</v>
      </c>
      <c r="CK123" s="268"/>
      <c r="CL123" s="266">
        <f t="shared" ca="1" si="189"/>
        <v>0</v>
      </c>
      <c r="CM123" s="266">
        <f t="shared" ca="1" si="189"/>
        <v>0</v>
      </c>
      <c r="CN123" s="266">
        <f t="shared" ca="1" si="189"/>
        <v>0</v>
      </c>
      <c r="CO123" s="266">
        <f t="shared" ca="1" si="189"/>
        <v>0</v>
      </c>
      <c r="CP123" s="266">
        <f t="shared" ca="1" si="189"/>
        <v>0</v>
      </c>
      <c r="CQ123" s="266">
        <f t="shared" ca="1" si="189"/>
        <v>0</v>
      </c>
      <c r="CR123" s="266">
        <f t="shared" ca="1" si="189"/>
        <v>0</v>
      </c>
      <c r="CS123" s="266">
        <f t="shared" ca="1" si="189"/>
        <v>0</v>
      </c>
      <c r="CT123" s="266">
        <f t="shared" ca="1" si="189"/>
        <v>0</v>
      </c>
      <c r="CU123" s="266">
        <f t="shared" ca="1" si="189"/>
        <v>0</v>
      </c>
      <c r="CV123" s="266">
        <f t="shared" ca="1" si="190"/>
        <v>0</v>
      </c>
      <c r="CW123" s="266">
        <f t="shared" ca="1" si="190"/>
        <v>0</v>
      </c>
      <c r="CX123" s="266">
        <f t="shared" ca="1" si="190"/>
        <v>0</v>
      </c>
      <c r="CY123" s="266">
        <f t="shared" ca="1" si="190"/>
        <v>0</v>
      </c>
      <c r="CZ123" s="266">
        <f t="shared" ca="1" si="190"/>
        <v>0</v>
      </c>
      <c r="DA123" s="266">
        <f t="shared" ca="1" si="190"/>
        <v>0</v>
      </c>
      <c r="DB123" s="266">
        <f t="shared" ca="1" si="190"/>
        <v>0</v>
      </c>
      <c r="DC123" s="266">
        <f t="shared" ca="1" si="190"/>
        <v>0</v>
      </c>
      <c r="DD123" s="266">
        <f t="shared" ca="1" si="190"/>
        <v>0</v>
      </c>
      <c r="DE123" s="266">
        <f t="shared" ca="1" si="190"/>
        <v>0</v>
      </c>
      <c r="DF123" s="266">
        <f t="shared" ca="1" si="191"/>
        <v>0</v>
      </c>
      <c r="DG123" s="266">
        <f t="shared" ca="1" si="191"/>
        <v>0</v>
      </c>
      <c r="DH123" s="266">
        <f t="shared" ca="1" si="191"/>
        <v>0</v>
      </c>
      <c r="DI123" s="266">
        <f t="shared" ca="1" si="191"/>
        <v>0</v>
      </c>
      <c r="DJ123" s="266">
        <f t="shared" ca="1" si="191"/>
        <v>0</v>
      </c>
      <c r="DK123" s="266">
        <f t="shared" ca="1" si="191"/>
        <v>0</v>
      </c>
      <c r="DL123" s="266">
        <f t="shared" ca="1" si="191"/>
        <v>0</v>
      </c>
      <c r="DM123" s="266">
        <f t="shared" ca="1" si="191"/>
        <v>0</v>
      </c>
      <c r="DN123" s="266">
        <f t="shared" ca="1" si="191"/>
        <v>0</v>
      </c>
      <c r="DO123" s="266">
        <f t="shared" ca="1" si="191"/>
        <v>0</v>
      </c>
      <c r="DP123" s="266">
        <f t="shared" ca="1" si="192"/>
        <v>0</v>
      </c>
      <c r="DQ123" s="266">
        <f t="shared" ca="1" si="192"/>
        <v>0</v>
      </c>
      <c r="DR123" s="266">
        <f t="shared" ca="1" si="192"/>
        <v>0</v>
      </c>
      <c r="DS123" s="266">
        <f t="shared" ca="1" si="192"/>
        <v>0</v>
      </c>
      <c r="DT123" s="266">
        <f t="shared" ca="1" si="192"/>
        <v>0</v>
      </c>
      <c r="DU123" s="266">
        <f t="shared" ca="1" si="192"/>
        <v>0</v>
      </c>
      <c r="DV123" s="266">
        <f t="shared" ca="1" si="192"/>
        <v>0</v>
      </c>
      <c r="DW123" s="266">
        <f t="shared" ca="1" si="192"/>
        <v>0</v>
      </c>
      <c r="DX123" s="266">
        <f t="shared" ca="1" si="192"/>
        <v>0</v>
      </c>
      <c r="DY123" s="266">
        <f t="shared" ca="1" si="192"/>
        <v>0</v>
      </c>
      <c r="DZ123" s="266">
        <f t="shared" ca="1" si="193"/>
        <v>0</v>
      </c>
      <c r="EA123" s="266">
        <f t="shared" ca="1" si="193"/>
        <v>0</v>
      </c>
      <c r="EB123" s="266">
        <f t="shared" ca="1" si="193"/>
        <v>0</v>
      </c>
      <c r="EC123" s="266">
        <f t="shared" ca="1" si="193"/>
        <v>0</v>
      </c>
      <c r="ED123" s="266">
        <f t="shared" ca="1" si="193"/>
        <v>0</v>
      </c>
      <c r="EE123" s="266">
        <f t="shared" ca="1" si="193"/>
        <v>0</v>
      </c>
      <c r="EF123" s="266">
        <f t="shared" ca="1" si="193"/>
        <v>0</v>
      </c>
      <c r="EG123" s="266">
        <f t="shared" ca="1" si="193"/>
        <v>0</v>
      </c>
      <c r="EH123" s="266">
        <f t="shared" ca="1" si="193"/>
        <v>0</v>
      </c>
      <c r="EI123" s="266">
        <f t="shared" ca="1" si="193"/>
        <v>0</v>
      </c>
      <c r="EJ123" s="266">
        <f t="shared" ca="1" si="193"/>
        <v>0</v>
      </c>
      <c r="EK123" s="266">
        <f t="shared" ca="1" si="193"/>
        <v>0</v>
      </c>
      <c r="EL123" s="266">
        <f t="shared" ca="1" si="193"/>
        <v>0</v>
      </c>
      <c r="EM123" s="266">
        <f t="shared" ca="1" si="193"/>
        <v>0</v>
      </c>
      <c r="EO123" s="484">
        <f t="shared" si="130"/>
        <v>1</v>
      </c>
      <c r="EP123" s="64">
        <f t="shared" si="173"/>
        <v>1</v>
      </c>
    </row>
    <row r="124" spans="1:146">
      <c r="A124" s="65">
        <v>117</v>
      </c>
      <c r="B124" s="353"/>
      <c r="C124" s="336"/>
      <c r="D124" s="337"/>
      <c r="E124" s="337"/>
      <c r="F124" s="338"/>
      <c r="G124" s="339" t="s">
        <v>320</v>
      </c>
      <c r="H124" s="336"/>
      <c r="I124" s="346"/>
      <c r="J124" s="346"/>
      <c r="K124" s="345"/>
      <c r="L124" s="508"/>
      <c r="M124" s="393">
        <f t="shared" si="161"/>
        <v>0</v>
      </c>
      <c r="N124" s="453" t="str">
        <f t="shared" si="129"/>
        <v/>
      </c>
      <c r="O124" s="439"/>
      <c r="P124" s="439"/>
      <c r="Q124" s="439"/>
      <c r="R124" s="439"/>
      <c r="S124" s="446"/>
      <c r="T124" s="264">
        <f t="shared" ca="1" si="162"/>
        <v>0</v>
      </c>
      <c r="U124" s="264">
        <f t="shared" ca="1" si="163"/>
        <v>0</v>
      </c>
      <c r="V124" s="265">
        <f t="shared" si="164"/>
        <v>0</v>
      </c>
      <c r="W124" s="265">
        <f t="shared" ca="1" si="165"/>
        <v>0</v>
      </c>
      <c r="X124" s="265">
        <f t="shared" ca="1" si="166"/>
        <v>0</v>
      </c>
      <c r="Y124" s="268">
        <f t="shared" si="167"/>
        <v>1900</v>
      </c>
      <c r="Z124" s="266">
        <f t="shared" ca="1" si="184"/>
        <v>0</v>
      </c>
      <c r="AA124" s="266">
        <f t="shared" ca="1" si="184"/>
        <v>0</v>
      </c>
      <c r="AB124" s="266">
        <f t="shared" ca="1" si="184"/>
        <v>0</v>
      </c>
      <c r="AC124" s="266">
        <f t="shared" ca="1" si="184"/>
        <v>0</v>
      </c>
      <c r="AD124" s="266">
        <f t="shared" ca="1" si="184"/>
        <v>0</v>
      </c>
      <c r="AE124" s="266">
        <f t="shared" ca="1" si="184"/>
        <v>0</v>
      </c>
      <c r="AF124" s="266">
        <f t="shared" ca="1" si="184"/>
        <v>0</v>
      </c>
      <c r="AG124" s="266">
        <f t="shared" ca="1" si="184"/>
        <v>0</v>
      </c>
      <c r="AH124" s="266">
        <f t="shared" ca="1" si="184"/>
        <v>0</v>
      </c>
      <c r="AI124" s="266">
        <f t="shared" ca="1" si="184"/>
        <v>0</v>
      </c>
      <c r="AJ124" s="266">
        <f t="shared" ca="1" si="185"/>
        <v>0</v>
      </c>
      <c r="AK124" s="266">
        <f t="shared" ca="1" si="185"/>
        <v>0</v>
      </c>
      <c r="AL124" s="266">
        <f t="shared" ca="1" si="185"/>
        <v>0</v>
      </c>
      <c r="AM124" s="266">
        <f t="shared" ca="1" si="185"/>
        <v>0</v>
      </c>
      <c r="AN124" s="266">
        <f t="shared" ca="1" si="185"/>
        <v>0</v>
      </c>
      <c r="AO124" s="266">
        <f t="shared" ca="1" si="185"/>
        <v>0</v>
      </c>
      <c r="AP124" s="266">
        <f t="shared" ca="1" si="185"/>
        <v>0</v>
      </c>
      <c r="AQ124" s="266">
        <f t="shared" ca="1" si="185"/>
        <v>0</v>
      </c>
      <c r="AR124" s="266">
        <f t="shared" ca="1" si="185"/>
        <v>0</v>
      </c>
      <c r="AS124" s="266">
        <f t="shared" ca="1" si="185"/>
        <v>0</v>
      </c>
      <c r="AT124" s="266">
        <f t="shared" ca="1" si="186"/>
        <v>0</v>
      </c>
      <c r="AU124" s="266">
        <f t="shared" ca="1" si="186"/>
        <v>0</v>
      </c>
      <c r="AV124" s="266">
        <f t="shared" ca="1" si="186"/>
        <v>0</v>
      </c>
      <c r="AW124" s="266">
        <f t="shared" ca="1" si="186"/>
        <v>0</v>
      </c>
      <c r="AX124" s="266">
        <f t="shared" ca="1" si="186"/>
        <v>0</v>
      </c>
      <c r="AY124" s="266">
        <f t="shared" ca="1" si="186"/>
        <v>0</v>
      </c>
      <c r="AZ124" s="266">
        <f t="shared" ca="1" si="186"/>
        <v>0</v>
      </c>
      <c r="BA124" s="266">
        <f t="shared" ca="1" si="186"/>
        <v>0</v>
      </c>
      <c r="BB124" s="266">
        <f t="shared" ca="1" si="186"/>
        <v>0</v>
      </c>
      <c r="BC124" s="266">
        <f t="shared" ca="1" si="186"/>
        <v>0</v>
      </c>
      <c r="BD124" s="266">
        <f t="shared" ca="1" si="187"/>
        <v>0</v>
      </c>
      <c r="BE124" s="266">
        <f t="shared" ca="1" si="187"/>
        <v>0</v>
      </c>
      <c r="BF124" s="266">
        <f t="shared" ca="1" si="187"/>
        <v>0</v>
      </c>
      <c r="BG124" s="266">
        <f t="shared" ca="1" si="187"/>
        <v>0</v>
      </c>
      <c r="BH124" s="266">
        <f t="shared" ca="1" si="187"/>
        <v>0</v>
      </c>
      <c r="BI124" s="266">
        <f t="shared" ca="1" si="187"/>
        <v>0</v>
      </c>
      <c r="BJ124" s="266">
        <f t="shared" ca="1" si="187"/>
        <v>0</v>
      </c>
      <c r="BK124" s="266">
        <f t="shared" ca="1" si="187"/>
        <v>0</v>
      </c>
      <c r="BL124" s="266">
        <f t="shared" ca="1" si="187"/>
        <v>0</v>
      </c>
      <c r="BM124" s="266">
        <f t="shared" ca="1" si="187"/>
        <v>0</v>
      </c>
      <c r="BN124" s="266">
        <f t="shared" ca="1" si="188"/>
        <v>0</v>
      </c>
      <c r="BO124" s="266">
        <f t="shared" ca="1" si="188"/>
        <v>0</v>
      </c>
      <c r="BP124" s="266">
        <f t="shared" ca="1" si="188"/>
        <v>0</v>
      </c>
      <c r="BQ124" s="266">
        <f t="shared" ca="1" si="188"/>
        <v>0</v>
      </c>
      <c r="BR124" s="266">
        <f t="shared" ca="1" si="188"/>
        <v>0</v>
      </c>
      <c r="BS124" s="266">
        <f t="shared" ca="1" si="188"/>
        <v>0</v>
      </c>
      <c r="BT124" s="266">
        <f t="shared" ca="1" si="188"/>
        <v>0</v>
      </c>
      <c r="BU124" s="266">
        <f t="shared" ca="1" si="188"/>
        <v>0</v>
      </c>
      <c r="BV124" s="266">
        <f t="shared" ca="1" si="188"/>
        <v>0</v>
      </c>
      <c r="BW124" s="266">
        <f t="shared" ca="1" si="188"/>
        <v>0</v>
      </c>
      <c r="BX124" s="266">
        <f t="shared" ca="1" si="188"/>
        <v>0</v>
      </c>
      <c r="BY124" s="266">
        <f t="shared" ca="1" si="188"/>
        <v>0</v>
      </c>
      <c r="BZ124" s="266">
        <f t="shared" ca="1" si="188"/>
        <v>0</v>
      </c>
      <c r="CA124" s="266">
        <f t="shared" ca="1" si="188"/>
        <v>0</v>
      </c>
      <c r="CF124" s="264">
        <f t="shared" ca="1" si="168"/>
        <v>0</v>
      </c>
      <c r="CG124" s="264">
        <f t="shared" ca="1" si="169"/>
        <v>0</v>
      </c>
      <c r="CH124" s="265">
        <f t="shared" si="170"/>
        <v>0</v>
      </c>
      <c r="CI124" s="265">
        <f t="shared" ca="1" si="171"/>
        <v>0</v>
      </c>
      <c r="CJ124" s="265">
        <f t="shared" ca="1" si="172"/>
        <v>0</v>
      </c>
      <c r="CK124" s="268"/>
      <c r="CL124" s="266">
        <f t="shared" ca="1" si="189"/>
        <v>0</v>
      </c>
      <c r="CM124" s="266">
        <f t="shared" ca="1" si="189"/>
        <v>0</v>
      </c>
      <c r="CN124" s="266">
        <f t="shared" ca="1" si="189"/>
        <v>0</v>
      </c>
      <c r="CO124" s="266">
        <f t="shared" ca="1" si="189"/>
        <v>0</v>
      </c>
      <c r="CP124" s="266">
        <f t="shared" ca="1" si="189"/>
        <v>0</v>
      </c>
      <c r="CQ124" s="266">
        <f t="shared" ca="1" si="189"/>
        <v>0</v>
      </c>
      <c r="CR124" s="266">
        <f t="shared" ca="1" si="189"/>
        <v>0</v>
      </c>
      <c r="CS124" s="266">
        <f t="shared" ca="1" si="189"/>
        <v>0</v>
      </c>
      <c r="CT124" s="266">
        <f t="shared" ca="1" si="189"/>
        <v>0</v>
      </c>
      <c r="CU124" s="266">
        <f t="shared" ca="1" si="189"/>
        <v>0</v>
      </c>
      <c r="CV124" s="266">
        <f t="shared" ca="1" si="190"/>
        <v>0</v>
      </c>
      <c r="CW124" s="266">
        <f t="shared" ca="1" si="190"/>
        <v>0</v>
      </c>
      <c r="CX124" s="266">
        <f t="shared" ca="1" si="190"/>
        <v>0</v>
      </c>
      <c r="CY124" s="266">
        <f t="shared" ca="1" si="190"/>
        <v>0</v>
      </c>
      <c r="CZ124" s="266">
        <f t="shared" ca="1" si="190"/>
        <v>0</v>
      </c>
      <c r="DA124" s="266">
        <f t="shared" ca="1" si="190"/>
        <v>0</v>
      </c>
      <c r="DB124" s="266">
        <f t="shared" ca="1" si="190"/>
        <v>0</v>
      </c>
      <c r="DC124" s="266">
        <f t="shared" ca="1" si="190"/>
        <v>0</v>
      </c>
      <c r="DD124" s="266">
        <f t="shared" ca="1" si="190"/>
        <v>0</v>
      </c>
      <c r="DE124" s="266">
        <f t="shared" ca="1" si="190"/>
        <v>0</v>
      </c>
      <c r="DF124" s="266">
        <f t="shared" ca="1" si="191"/>
        <v>0</v>
      </c>
      <c r="DG124" s="266">
        <f t="shared" ca="1" si="191"/>
        <v>0</v>
      </c>
      <c r="DH124" s="266">
        <f t="shared" ca="1" si="191"/>
        <v>0</v>
      </c>
      <c r="DI124" s="266">
        <f t="shared" ca="1" si="191"/>
        <v>0</v>
      </c>
      <c r="DJ124" s="266">
        <f t="shared" ca="1" si="191"/>
        <v>0</v>
      </c>
      <c r="DK124" s="266">
        <f t="shared" ca="1" si="191"/>
        <v>0</v>
      </c>
      <c r="DL124" s="266">
        <f t="shared" ca="1" si="191"/>
        <v>0</v>
      </c>
      <c r="DM124" s="266">
        <f t="shared" ca="1" si="191"/>
        <v>0</v>
      </c>
      <c r="DN124" s="266">
        <f t="shared" ca="1" si="191"/>
        <v>0</v>
      </c>
      <c r="DO124" s="266">
        <f t="shared" ca="1" si="191"/>
        <v>0</v>
      </c>
      <c r="DP124" s="266">
        <f t="shared" ca="1" si="192"/>
        <v>0</v>
      </c>
      <c r="DQ124" s="266">
        <f t="shared" ca="1" si="192"/>
        <v>0</v>
      </c>
      <c r="DR124" s="266">
        <f t="shared" ca="1" si="192"/>
        <v>0</v>
      </c>
      <c r="DS124" s="266">
        <f t="shared" ca="1" si="192"/>
        <v>0</v>
      </c>
      <c r="DT124" s="266">
        <f t="shared" ca="1" si="192"/>
        <v>0</v>
      </c>
      <c r="DU124" s="266">
        <f t="shared" ca="1" si="192"/>
        <v>0</v>
      </c>
      <c r="DV124" s="266">
        <f t="shared" ca="1" si="192"/>
        <v>0</v>
      </c>
      <c r="DW124" s="266">
        <f t="shared" ca="1" si="192"/>
        <v>0</v>
      </c>
      <c r="DX124" s="266">
        <f t="shared" ca="1" si="192"/>
        <v>0</v>
      </c>
      <c r="DY124" s="266">
        <f t="shared" ca="1" si="192"/>
        <v>0</v>
      </c>
      <c r="DZ124" s="266">
        <f t="shared" ca="1" si="193"/>
        <v>0</v>
      </c>
      <c r="EA124" s="266">
        <f t="shared" ca="1" si="193"/>
        <v>0</v>
      </c>
      <c r="EB124" s="266">
        <f t="shared" ca="1" si="193"/>
        <v>0</v>
      </c>
      <c r="EC124" s="266">
        <f t="shared" ca="1" si="193"/>
        <v>0</v>
      </c>
      <c r="ED124" s="266">
        <f t="shared" ca="1" si="193"/>
        <v>0</v>
      </c>
      <c r="EE124" s="266">
        <f t="shared" ca="1" si="193"/>
        <v>0</v>
      </c>
      <c r="EF124" s="266">
        <f t="shared" ca="1" si="193"/>
        <v>0</v>
      </c>
      <c r="EG124" s="266">
        <f t="shared" ca="1" si="193"/>
        <v>0</v>
      </c>
      <c r="EH124" s="266">
        <f t="shared" ca="1" si="193"/>
        <v>0</v>
      </c>
      <c r="EI124" s="266">
        <f t="shared" ca="1" si="193"/>
        <v>0</v>
      </c>
      <c r="EJ124" s="266">
        <f t="shared" ca="1" si="193"/>
        <v>0</v>
      </c>
      <c r="EK124" s="266">
        <f t="shared" ca="1" si="193"/>
        <v>0</v>
      </c>
      <c r="EL124" s="266">
        <f t="shared" ca="1" si="193"/>
        <v>0</v>
      </c>
      <c r="EM124" s="266">
        <f t="shared" ca="1" si="193"/>
        <v>0</v>
      </c>
      <c r="EO124" s="484">
        <f t="shared" si="130"/>
        <v>1</v>
      </c>
      <c r="EP124" s="64">
        <f t="shared" si="173"/>
        <v>1</v>
      </c>
    </row>
    <row r="125" spans="1:146">
      <c r="A125" s="65">
        <v>118</v>
      </c>
      <c r="B125" s="354"/>
      <c r="C125" s="336"/>
      <c r="D125" s="337"/>
      <c r="E125" s="337"/>
      <c r="F125" s="338"/>
      <c r="G125" s="339" t="s">
        <v>320</v>
      </c>
      <c r="H125" s="336"/>
      <c r="I125" s="346"/>
      <c r="J125" s="346"/>
      <c r="K125" s="345"/>
      <c r="L125" s="508"/>
      <c r="M125" s="393">
        <f t="shared" si="161"/>
        <v>0</v>
      </c>
      <c r="N125" s="453" t="str">
        <f t="shared" si="129"/>
        <v/>
      </c>
      <c r="O125" s="439"/>
      <c r="P125" s="439"/>
      <c r="Q125" s="439"/>
      <c r="R125" s="439"/>
      <c r="S125" s="446"/>
      <c r="T125" s="264">
        <f t="shared" ca="1" si="162"/>
        <v>0</v>
      </c>
      <c r="U125" s="264">
        <f t="shared" ca="1" si="163"/>
        <v>0</v>
      </c>
      <c r="V125" s="265">
        <f t="shared" si="164"/>
        <v>0</v>
      </c>
      <c r="W125" s="265">
        <f t="shared" ca="1" si="165"/>
        <v>0</v>
      </c>
      <c r="X125" s="265">
        <f t="shared" ca="1" si="166"/>
        <v>0</v>
      </c>
      <c r="Y125" s="268">
        <f t="shared" si="167"/>
        <v>1900</v>
      </c>
      <c r="Z125" s="266">
        <f t="shared" ca="1" si="184"/>
        <v>0</v>
      </c>
      <c r="AA125" s="266">
        <f t="shared" ca="1" si="184"/>
        <v>0</v>
      </c>
      <c r="AB125" s="266">
        <f t="shared" ca="1" si="184"/>
        <v>0</v>
      </c>
      <c r="AC125" s="266">
        <f t="shared" ca="1" si="184"/>
        <v>0</v>
      </c>
      <c r="AD125" s="266">
        <f t="shared" ca="1" si="184"/>
        <v>0</v>
      </c>
      <c r="AE125" s="266">
        <f t="shared" ca="1" si="184"/>
        <v>0</v>
      </c>
      <c r="AF125" s="266">
        <f t="shared" ca="1" si="184"/>
        <v>0</v>
      </c>
      <c r="AG125" s="266">
        <f t="shared" ca="1" si="184"/>
        <v>0</v>
      </c>
      <c r="AH125" s="266">
        <f t="shared" ca="1" si="184"/>
        <v>0</v>
      </c>
      <c r="AI125" s="266">
        <f t="shared" ca="1" si="184"/>
        <v>0</v>
      </c>
      <c r="AJ125" s="266">
        <f t="shared" ca="1" si="185"/>
        <v>0</v>
      </c>
      <c r="AK125" s="266">
        <f t="shared" ca="1" si="185"/>
        <v>0</v>
      </c>
      <c r="AL125" s="266">
        <f t="shared" ca="1" si="185"/>
        <v>0</v>
      </c>
      <c r="AM125" s="266">
        <f t="shared" ca="1" si="185"/>
        <v>0</v>
      </c>
      <c r="AN125" s="266">
        <f t="shared" ca="1" si="185"/>
        <v>0</v>
      </c>
      <c r="AO125" s="266">
        <f t="shared" ca="1" si="185"/>
        <v>0</v>
      </c>
      <c r="AP125" s="266">
        <f t="shared" ca="1" si="185"/>
        <v>0</v>
      </c>
      <c r="AQ125" s="266">
        <f t="shared" ca="1" si="185"/>
        <v>0</v>
      </c>
      <c r="AR125" s="266">
        <f t="shared" ca="1" si="185"/>
        <v>0</v>
      </c>
      <c r="AS125" s="266">
        <f t="shared" ca="1" si="185"/>
        <v>0</v>
      </c>
      <c r="AT125" s="266">
        <f t="shared" ca="1" si="186"/>
        <v>0</v>
      </c>
      <c r="AU125" s="266">
        <f t="shared" ca="1" si="186"/>
        <v>0</v>
      </c>
      <c r="AV125" s="266">
        <f t="shared" ca="1" si="186"/>
        <v>0</v>
      </c>
      <c r="AW125" s="266">
        <f t="shared" ca="1" si="186"/>
        <v>0</v>
      </c>
      <c r="AX125" s="266">
        <f t="shared" ca="1" si="186"/>
        <v>0</v>
      </c>
      <c r="AY125" s="266">
        <f t="shared" ca="1" si="186"/>
        <v>0</v>
      </c>
      <c r="AZ125" s="266">
        <f t="shared" ca="1" si="186"/>
        <v>0</v>
      </c>
      <c r="BA125" s="266">
        <f t="shared" ca="1" si="186"/>
        <v>0</v>
      </c>
      <c r="BB125" s="266">
        <f t="shared" ca="1" si="186"/>
        <v>0</v>
      </c>
      <c r="BC125" s="266">
        <f t="shared" ca="1" si="186"/>
        <v>0</v>
      </c>
      <c r="BD125" s="266">
        <f t="shared" ca="1" si="187"/>
        <v>0</v>
      </c>
      <c r="BE125" s="266">
        <f t="shared" ca="1" si="187"/>
        <v>0</v>
      </c>
      <c r="BF125" s="266">
        <f t="shared" ca="1" si="187"/>
        <v>0</v>
      </c>
      <c r="BG125" s="266">
        <f t="shared" ca="1" si="187"/>
        <v>0</v>
      </c>
      <c r="BH125" s="266">
        <f t="shared" ca="1" si="187"/>
        <v>0</v>
      </c>
      <c r="BI125" s="266">
        <f t="shared" ca="1" si="187"/>
        <v>0</v>
      </c>
      <c r="BJ125" s="266">
        <f t="shared" ca="1" si="187"/>
        <v>0</v>
      </c>
      <c r="BK125" s="266">
        <f t="shared" ca="1" si="187"/>
        <v>0</v>
      </c>
      <c r="BL125" s="266">
        <f t="shared" ca="1" si="187"/>
        <v>0</v>
      </c>
      <c r="BM125" s="266">
        <f t="shared" ca="1" si="187"/>
        <v>0</v>
      </c>
      <c r="BN125" s="266">
        <f t="shared" ca="1" si="188"/>
        <v>0</v>
      </c>
      <c r="BO125" s="266">
        <f t="shared" ca="1" si="188"/>
        <v>0</v>
      </c>
      <c r="BP125" s="266">
        <f t="shared" ca="1" si="188"/>
        <v>0</v>
      </c>
      <c r="BQ125" s="266">
        <f t="shared" ca="1" si="188"/>
        <v>0</v>
      </c>
      <c r="BR125" s="266">
        <f t="shared" ca="1" si="188"/>
        <v>0</v>
      </c>
      <c r="BS125" s="266">
        <f t="shared" ca="1" si="188"/>
        <v>0</v>
      </c>
      <c r="BT125" s="266">
        <f t="shared" ca="1" si="188"/>
        <v>0</v>
      </c>
      <c r="BU125" s="266">
        <f t="shared" ca="1" si="188"/>
        <v>0</v>
      </c>
      <c r="BV125" s="266">
        <f t="shared" ca="1" si="188"/>
        <v>0</v>
      </c>
      <c r="BW125" s="266">
        <f t="shared" ca="1" si="188"/>
        <v>0</v>
      </c>
      <c r="BX125" s="266">
        <f t="shared" ca="1" si="188"/>
        <v>0</v>
      </c>
      <c r="BY125" s="266">
        <f t="shared" ca="1" si="188"/>
        <v>0</v>
      </c>
      <c r="BZ125" s="266">
        <f t="shared" ca="1" si="188"/>
        <v>0</v>
      </c>
      <c r="CA125" s="266">
        <f t="shared" ca="1" si="188"/>
        <v>0</v>
      </c>
      <c r="CF125" s="264">
        <f t="shared" ca="1" si="168"/>
        <v>0</v>
      </c>
      <c r="CG125" s="264">
        <f t="shared" ca="1" si="169"/>
        <v>0</v>
      </c>
      <c r="CH125" s="265">
        <f t="shared" si="170"/>
        <v>0</v>
      </c>
      <c r="CI125" s="265">
        <f t="shared" ca="1" si="171"/>
        <v>0</v>
      </c>
      <c r="CJ125" s="265">
        <f t="shared" ca="1" si="172"/>
        <v>0</v>
      </c>
      <c r="CK125" s="268"/>
      <c r="CL125" s="266">
        <f t="shared" ca="1" si="189"/>
        <v>0</v>
      </c>
      <c r="CM125" s="266">
        <f t="shared" ca="1" si="189"/>
        <v>0</v>
      </c>
      <c r="CN125" s="266">
        <f t="shared" ca="1" si="189"/>
        <v>0</v>
      </c>
      <c r="CO125" s="266">
        <f t="shared" ca="1" si="189"/>
        <v>0</v>
      </c>
      <c r="CP125" s="266">
        <f t="shared" ca="1" si="189"/>
        <v>0</v>
      </c>
      <c r="CQ125" s="266">
        <f t="shared" ca="1" si="189"/>
        <v>0</v>
      </c>
      <c r="CR125" s="266">
        <f t="shared" ca="1" si="189"/>
        <v>0</v>
      </c>
      <c r="CS125" s="266">
        <f t="shared" ca="1" si="189"/>
        <v>0</v>
      </c>
      <c r="CT125" s="266">
        <f t="shared" ca="1" si="189"/>
        <v>0</v>
      </c>
      <c r="CU125" s="266">
        <f t="shared" ca="1" si="189"/>
        <v>0</v>
      </c>
      <c r="CV125" s="266">
        <f t="shared" ca="1" si="190"/>
        <v>0</v>
      </c>
      <c r="CW125" s="266">
        <f t="shared" ca="1" si="190"/>
        <v>0</v>
      </c>
      <c r="CX125" s="266">
        <f t="shared" ca="1" si="190"/>
        <v>0</v>
      </c>
      <c r="CY125" s="266">
        <f t="shared" ca="1" si="190"/>
        <v>0</v>
      </c>
      <c r="CZ125" s="266">
        <f t="shared" ca="1" si="190"/>
        <v>0</v>
      </c>
      <c r="DA125" s="266">
        <f t="shared" ca="1" si="190"/>
        <v>0</v>
      </c>
      <c r="DB125" s="266">
        <f t="shared" ca="1" si="190"/>
        <v>0</v>
      </c>
      <c r="DC125" s="266">
        <f t="shared" ca="1" si="190"/>
        <v>0</v>
      </c>
      <c r="DD125" s="266">
        <f t="shared" ca="1" si="190"/>
        <v>0</v>
      </c>
      <c r="DE125" s="266">
        <f t="shared" ca="1" si="190"/>
        <v>0</v>
      </c>
      <c r="DF125" s="266">
        <f t="shared" ca="1" si="191"/>
        <v>0</v>
      </c>
      <c r="DG125" s="266">
        <f t="shared" ca="1" si="191"/>
        <v>0</v>
      </c>
      <c r="DH125" s="266">
        <f t="shared" ca="1" si="191"/>
        <v>0</v>
      </c>
      <c r="DI125" s="266">
        <f t="shared" ca="1" si="191"/>
        <v>0</v>
      </c>
      <c r="DJ125" s="266">
        <f t="shared" ca="1" si="191"/>
        <v>0</v>
      </c>
      <c r="DK125" s="266">
        <f t="shared" ca="1" si="191"/>
        <v>0</v>
      </c>
      <c r="DL125" s="266">
        <f t="shared" ca="1" si="191"/>
        <v>0</v>
      </c>
      <c r="DM125" s="266">
        <f t="shared" ca="1" si="191"/>
        <v>0</v>
      </c>
      <c r="DN125" s="266">
        <f t="shared" ca="1" si="191"/>
        <v>0</v>
      </c>
      <c r="DO125" s="266">
        <f t="shared" ca="1" si="191"/>
        <v>0</v>
      </c>
      <c r="DP125" s="266">
        <f t="shared" ca="1" si="192"/>
        <v>0</v>
      </c>
      <c r="DQ125" s="266">
        <f t="shared" ca="1" si="192"/>
        <v>0</v>
      </c>
      <c r="DR125" s="266">
        <f t="shared" ca="1" si="192"/>
        <v>0</v>
      </c>
      <c r="DS125" s="266">
        <f t="shared" ca="1" si="192"/>
        <v>0</v>
      </c>
      <c r="DT125" s="266">
        <f t="shared" ca="1" si="192"/>
        <v>0</v>
      </c>
      <c r="DU125" s="266">
        <f t="shared" ca="1" si="192"/>
        <v>0</v>
      </c>
      <c r="DV125" s="266">
        <f t="shared" ca="1" si="192"/>
        <v>0</v>
      </c>
      <c r="DW125" s="266">
        <f t="shared" ca="1" si="192"/>
        <v>0</v>
      </c>
      <c r="DX125" s="266">
        <f t="shared" ca="1" si="192"/>
        <v>0</v>
      </c>
      <c r="DY125" s="266">
        <f t="shared" ca="1" si="192"/>
        <v>0</v>
      </c>
      <c r="DZ125" s="266">
        <f t="shared" ca="1" si="193"/>
        <v>0</v>
      </c>
      <c r="EA125" s="266">
        <f t="shared" ca="1" si="193"/>
        <v>0</v>
      </c>
      <c r="EB125" s="266">
        <f t="shared" ca="1" si="193"/>
        <v>0</v>
      </c>
      <c r="EC125" s="266">
        <f t="shared" ca="1" si="193"/>
        <v>0</v>
      </c>
      <c r="ED125" s="266">
        <f t="shared" ca="1" si="193"/>
        <v>0</v>
      </c>
      <c r="EE125" s="266">
        <f t="shared" ca="1" si="193"/>
        <v>0</v>
      </c>
      <c r="EF125" s="266">
        <f t="shared" ca="1" si="193"/>
        <v>0</v>
      </c>
      <c r="EG125" s="266">
        <f t="shared" ca="1" si="193"/>
        <v>0</v>
      </c>
      <c r="EH125" s="266">
        <f t="shared" ca="1" si="193"/>
        <v>0</v>
      </c>
      <c r="EI125" s="266">
        <f t="shared" ca="1" si="193"/>
        <v>0</v>
      </c>
      <c r="EJ125" s="266">
        <f t="shared" ca="1" si="193"/>
        <v>0</v>
      </c>
      <c r="EK125" s="266">
        <f t="shared" ca="1" si="193"/>
        <v>0</v>
      </c>
      <c r="EL125" s="266">
        <f t="shared" ca="1" si="193"/>
        <v>0</v>
      </c>
      <c r="EM125" s="266">
        <f t="shared" ca="1" si="193"/>
        <v>0</v>
      </c>
      <c r="EO125" s="484">
        <f t="shared" si="130"/>
        <v>1</v>
      </c>
      <c r="EP125" s="64">
        <f t="shared" si="173"/>
        <v>1</v>
      </c>
    </row>
    <row r="126" spans="1:146">
      <c r="A126" s="65">
        <v>119</v>
      </c>
      <c r="B126" s="354"/>
      <c r="C126" s="336"/>
      <c r="D126" s="337"/>
      <c r="E126" s="337"/>
      <c r="F126" s="338"/>
      <c r="G126" s="339" t="s">
        <v>320</v>
      </c>
      <c r="H126" s="336"/>
      <c r="I126" s="346"/>
      <c r="J126" s="346"/>
      <c r="K126" s="345"/>
      <c r="L126" s="508"/>
      <c r="M126" s="393">
        <f t="shared" si="161"/>
        <v>0</v>
      </c>
      <c r="N126" s="453" t="str">
        <f t="shared" si="129"/>
        <v/>
      </c>
      <c r="O126" s="439"/>
      <c r="P126" s="439"/>
      <c r="Q126" s="439"/>
      <c r="R126" s="439"/>
      <c r="S126" s="446"/>
      <c r="T126" s="264">
        <f t="shared" ca="1" si="162"/>
        <v>0</v>
      </c>
      <c r="U126" s="264">
        <f t="shared" ca="1" si="163"/>
        <v>0</v>
      </c>
      <c r="V126" s="265">
        <f t="shared" si="164"/>
        <v>0</v>
      </c>
      <c r="W126" s="265">
        <f t="shared" ca="1" si="165"/>
        <v>0</v>
      </c>
      <c r="X126" s="265">
        <f t="shared" ca="1" si="166"/>
        <v>0</v>
      </c>
      <c r="Y126" s="268">
        <f t="shared" si="167"/>
        <v>1900</v>
      </c>
      <c r="Z126" s="266">
        <f t="shared" ca="1" si="184"/>
        <v>0</v>
      </c>
      <c r="AA126" s="266">
        <f t="shared" ca="1" si="184"/>
        <v>0</v>
      </c>
      <c r="AB126" s="266">
        <f t="shared" ca="1" si="184"/>
        <v>0</v>
      </c>
      <c r="AC126" s="266">
        <f t="shared" ca="1" si="184"/>
        <v>0</v>
      </c>
      <c r="AD126" s="266">
        <f t="shared" ca="1" si="184"/>
        <v>0</v>
      </c>
      <c r="AE126" s="266">
        <f t="shared" ca="1" si="184"/>
        <v>0</v>
      </c>
      <c r="AF126" s="266">
        <f t="shared" ca="1" si="184"/>
        <v>0</v>
      </c>
      <c r="AG126" s="266">
        <f t="shared" ca="1" si="184"/>
        <v>0</v>
      </c>
      <c r="AH126" s="266">
        <f t="shared" ca="1" si="184"/>
        <v>0</v>
      </c>
      <c r="AI126" s="266">
        <f t="shared" ca="1" si="184"/>
        <v>0</v>
      </c>
      <c r="AJ126" s="266">
        <f t="shared" ca="1" si="185"/>
        <v>0</v>
      </c>
      <c r="AK126" s="266">
        <f t="shared" ca="1" si="185"/>
        <v>0</v>
      </c>
      <c r="AL126" s="266">
        <f t="shared" ca="1" si="185"/>
        <v>0</v>
      </c>
      <c r="AM126" s="266">
        <f t="shared" ca="1" si="185"/>
        <v>0</v>
      </c>
      <c r="AN126" s="266">
        <f t="shared" ca="1" si="185"/>
        <v>0</v>
      </c>
      <c r="AO126" s="266">
        <f t="shared" ca="1" si="185"/>
        <v>0</v>
      </c>
      <c r="AP126" s="266">
        <f t="shared" ca="1" si="185"/>
        <v>0</v>
      </c>
      <c r="AQ126" s="266">
        <f t="shared" ca="1" si="185"/>
        <v>0</v>
      </c>
      <c r="AR126" s="266">
        <f t="shared" ca="1" si="185"/>
        <v>0</v>
      </c>
      <c r="AS126" s="266">
        <f t="shared" ca="1" si="185"/>
        <v>0</v>
      </c>
      <c r="AT126" s="266">
        <f t="shared" ca="1" si="186"/>
        <v>0</v>
      </c>
      <c r="AU126" s="266">
        <f t="shared" ca="1" si="186"/>
        <v>0</v>
      </c>
      <c r="AV126" s="266">
        <f t="shared" ca="1" si="186"/>
        <v>0</v>
      </c>
      <c r="AW126" s="266">
        <f t="shared" ca="1" si="186"/>
        <v>0</v>
      </c>
      <c r="AX126" s="266">
        <f t="shared" ca="1" si="186"/>
        <v>0</v>
      </c>
      <c r="AY126" s="266">
        <f t="shared" ca="1" si="186"/>
        <v>0</v>
      </c>
      <c r="AZ126" s="266">
        <f t="shared" ca="1" si="186"/>
        <v>0</v>
      </c>
      <c r="BA126" s="266">
        <f t="shared" ca="1" si="186"/>
        <v>0</v>
      </c>
      <c r="BB126" s="266">
        <f t="shared" ca="1" si="186"/>
        <v>0</v>
      </c>
      <c r="BC126" s="266">
        <f t="shared" ca="1" si="186"/>
        <v>0</v>
      </c>
      <c r="BD126" s="266">
        <f t="shared" ca="1" si="187"/>
        <v>0</v>
      </c>
      <c r="BE126" s="266">
        <f t="shared" ca="1" si="187"/>
        <v>0</v>
      </c>
      <c r="BF126" s="266">
        <f t="shared" ca="1" si="187"/>
        <v>0</v>
      </c>
      <c r="BG126" s="266">
        <f t="shared" ca="1" si="187"/>
        <v>0</v>
      </c>
      <c r="BH126" s="266">
        <f t="shared" ca="1" si="187"/>
        <v>0</v>
      </c>
      <c r="BI126" s="266">
        <f t="shared" ca="1" si="187"/>
        <v>0</v>
      </c>
      <c r="BJ126" s="266">
        <f t="shared" ca="1" si="187"/>
        <v>0</v>
      </c>
      <c r="BK126" s="266">
        <f t="shared" ca="1" si="187"/>
        <v>0</v>
      </c>
      <c r="BL126" s="266">
        <f t="shared" ca="1" si="187"/>
        <v>0</v>
      </c>
      <c r="BM126" s="266">
        <f t="shared" ca="1" si="187"/>
        <v>0</v>
      </c>
      <c r="BN126" s="266">
        <f t="shared" ca="1" si="188"/>
        <v>0</v>
      </c>
      <c r="BO126" s="266">
        <f t="shared" ca="1" si="188"/>
        <v>0</v>
      </c>
      <c r="BP126" s="266">
        <f t="shared" ca="1" si="188"/>
        <v>0</v>
      </c>
      <c r="BQ126" s="266">
        <f t="shared" ca="1" si="188"/>
        <v>0</v>
      </c>
      <c r="BR126" s="266">
        <f t="shared" ca="1" si="188"/>
        <v>0</v>
      </c>
      <c r="BS126" s="266">
        <f t="shared" ca="1" si="188"/>
        <v>0</v>
      </c>
      <c r="BT126" s="266">
        <f t="shared" ca="1" si="188"/>
        <v>0</v>
      </c>
      <c r="BU126" s="266">
        <f t="shared" ca="1" si="188"/>
        <v>0</v>
      </c>
      <c r="BV126" s="266">
        <f t="shared" ca="1" si="188"/>
        <v>0</v>
      </c>
      <c r="BW126" s="266">
        <f t="shared" ca="1" si="188"/>
        <v>0</v>
      </c>
      <c r="BX126" s="266">
        <f t="shared" ca="1" si="188"/>
        <v>0</v>
      </c>
      <c r="BY126" s="266">
        <f t="shared" ca="1" si="188"/>
        <v>0</v>
      </c>
      <c r="BZ126" s="266">
        <f t="shared" ca="1" si="188"/>
        <v>0</v>
      </c>
      <c r="CA126" s="266">
        <f t="shared" ca="1" si="188"/>
        <v>0</v>
      </c>
      <c r="CF126" s="264">
        <f t="shared" ca="1" si="168"/>
        <v>0</v>
      </c>
      <c r="CG126" s="264">
        <f t="shared" ca="1" si="169"/>
        <v>0</v>
      </c>
      <c r="CH126" s="265">
        <f t="shared" si="170"/>
        <v>0</v>
      </c>
      <c r="CI126" s="265">
        <f t="shared" ca="1" si="171"/>
        <v>0</v>
      </c>
      <c r="CJ126" s="265">
        <f t="shared" ca="1" si="172"/>
        <v>0</v>
      </c>
      <c r="CK126" s="268"/>
      <c r="CL126" s="266">
        <f t="shared" ca="1" si="189"/>
        <v>0</v>
      </c>
      <c r="CM126" s="266">
        <f t="shared" ca="1" si="189"/>
        <v>0</v>
      </c>
      <c r="CN126" s="266">
        <f t="shared" ca="1" si="189"/>
        <v>0</v>
      </c>
      <c r="CO126" s="266">
        <f t="shared" ca="1" si="189"/>
        <v>0</v>
      </c>
      <c r="CP126" s="266">
        <f t="shared" ca="1" si="189"/>
        <v>0</v>
      </c>
      <c r="CQ126" s="266">
        <f t="shared" ca="1" si="189"/>
        <v>0</v>
      </c>
      <c r="CR126" s="266">
        <f t="shared" ca="1" si="189"/>
        <v>0</v>
      </c>
      <c r="CS126" s="266">
        <f t="shared" ca="1" si="189"/>
        <v>0</v>
      </c>
      <c r="CT126" s="266">
        <f t="shared" ca="1" si="189"/>
        <v>0</v>
      </c>
      <c r="CU126" s="266">
        <f t="shared" ca="1" si="189"/>
        <v>0</v>
      </c>
      <c r="CV126" s="266">
        <f t="shared" ca="1" si="190"/>
        <v>0</v>
      </c>
      <c r="CW126" s="266">
        <f t="shared" ca="1" si="190"/>
        <v>0</v>
      </c>
      <c r="CX126" s="266">
        <f t="shared" ca="1" si="190"/>
        <v>0</v>
      </c>
      <c r="CY126" s="266">
        <f t="shared" ca="1" si="190"/>
        <v>0</v>
      </c>
      <c r="CZ126" s="266">
        <f t="shared" ca="1" si="190"/>
        <v>0</v>
      </c>
      <c r="DA126" s="266">
        <f t="shared" ca="1" si="190"/>
        <v>0</v>
      </c>
      <c r="DB126" s="266">
        <f t="shared" ca="1" si="190"/>
        <v>0</v>
      </c>
      <c r="DC126" s="266">
        <f t="shared" ca="1" si="190"/>
        <v>0</v>
      </c>
      <c r="DD126" s="266">
        <f t="shared" ca="1" si="190"/>
        <v>0</v>
      </c>
      <c r="DE126" s="266">
        <f t="shared" ca="1" si="190"/>
        <v>0</v>
      </c>
      <c r="DF126" s="266">
        <f t="shared" ca="1" si="191"/>
        <v>0</v>
      </c>
      <c r="DG126" s="266">
        <f t="shared" ca="1" si="191"/>
        <v>0</v>
      </c>
      <c r="DH126" s="266">
        <f t="shared" ca="1" si="191"/>
        <v>0</v>
      </c>
      <c r="DI126" s="266">
        <f t="shared" ca="1" si="191"/>
        <v>0</v>
      </c>
      <c r="DJ126" s="266">
        <f t="shared" ca="1" si="191"/>
        <v>0</v>
      </c>
      <c r="DK126" s="266">
        <f t="shared" ca="1" si="191"/>
        <v>0</v>
      </c>
      <c r="DL126" s="266">
        <f t="shared" ca="1" si="191"/>
        <v>0</v>
      </c>
      <c r="DM126" s="266">
        <f t="shared" ca="1" si="191"/>
        <v>0</v>
      </c>
      <c r="DN126" s="266">
        <f t="shared" ca="1" si="191"/>
        <v>0</v>
      </c>
      <c r="DO126" s="266">
        <f t="shared" ca="1" si="191"/>
        <v>0</v>
      </c>
      <c r="DP126" s="266">
        <f t="shared" ca="1" si="192"/>
        <v>0</v>
      </c>
      <c r="DQ126" s="266">
        <f t="shared" ca="1" si="192"/>
        <v>0</v>
      </c>
      <c r="DR126" s="266">
        <f t="shared" ca="1" si="192"/>
        <v>0</v>
      </c>
      <c r="DS126" s="266">
        <f t="shared" ca="1" si="192"/>
        <v>0</v>
      </c>
      <c r="DT126" s="266">
        <f t="shared" ca="1" si="192"/>
        <v>0</v>
      </c>
      <c r="DU126" s="266">
        <f t="shared" ca="1" si="192"/>
        <v>0</v>
      </c>
      <c r="DV126" s="266">
        <f t="shared" ca="1" si="192"/>
        <v>0</v>
      </c>
      <c r="DW126" s="266">
        <f t="shared" ca="1" si="192"/>
        <v>0</v>
      </c>
      <c r="DX126" s="266">
        <f t="shared" ca="1" si="192"/>
        <v>0</v>
      </c>
      <c r="DY126" s="266">
        <f t="shared" ca="1" si="192"/>
        <v>0</v>
      </c>
      <c r="DZ126" s="266">
        <f t="shared" ca="1" si="193"/>
        <v>0</v>
      </c>
      <c r="EA126" s="266">
        <f t="shared" ca="1" si="193"/>
        <v>0</v>
      </c>
      <c r="EB126" s="266">
        <f t="shared" ca="1" si="193"/>
        <v>0</v>
      </c>
      <c r="EC126" s="266">
        <f t="shared" ca="1" si="193"/>
        <v>0</v>
      </c>
      <c r="ED126" s="266">
        <f t="shared" ca="1" si="193"/>
        <v>0</v>
      </c>
      <c r="EE126" s="266">
        <f t="shared" ca="1" si="193"/>
        <v>0</v>
      </c>
      <c r="EF126" s="266">
        <f t="shared" ca="1" si="193"/>
        <v>0</v>
      </c>
      <c r="EG126" s="266">
        <f t="shared" ca="1" si="193"/>
        <v>0</v>
      </c>
      <c r="EH126" s="266">
        <f t="shared" ca="1" si="193"/>
        <v>0</v>
      </c>
      <c r="EI126" s="266">
        <f t="shared" ca="1" si="193"/>
        <v>0</v>
      </c>
      <c r="EJ126" s="266">
        <f t="shared" ca="1" si="193"/>
        <v>0</v>
      </c>
      <c r="EK126" s="266">
        <f t="shared" ca="1" si="193"/>
        <v>0</v>
      </c>
      <c r="EL126" s="266">
        <f t="shared" ca="1" si="193"/>
        <v>0</v>
      </c>
      <c r="EM126" s="266">
        <f t="shared" ca="1" si="193"/>
        <v>0</v>
      </c>
      <c r="EO126" s="484">
        <f t="shared" si="130"/>
        <v>1</v>
      </c>
      <c r="EP126" s="64">
        <f t="shared" si="173"/>
        <v>1</v>
      </c>
    </row>
    <row r="127" spans="1:146">
      <c r="A127" s="65">
        <v>120</v>
      </c>
      <c r="B127" s="354"/>
      <c r="C127" s="336"/>
      <c r="D127" s="337"/>
      <c r="E127" s="337"/>
      <c r="F127" s="338"/>
      <c r="G127" s="339" t="s">
        <v>320</v>
      </c>
      <c r="H127" s="336"/>
      <c r="I127" s="346"/>
      <c r="J127" s="346"/>
      <c r="K127" s="345"/>
      <c r="L127" s="508"/>
      <c r="M127" s="393">
        <f t="shared" si="161"/>
        <v>0</v>
      </c>
      <c r="N127" s="453" t="str">
        <f t="shared" si="129"/>
        <v/>
      </c>
      <c r="O127" s="439"/>
      <c r="P127" s="439"/>
      <c r="Q127" s="439"/>
      <c r="R127" s="439"/>
      <c r="S127" s="446"/>
      <c r="T127" s="264">
        <f t="shared" ca="1" si="162"/>
        <v>0</v>
      </c>
      <c r="U127" s="264">
        <f t="shared" ca="1" si="163"/>
        <v>0</v>
      </c>
      <c r="V127" s="265">
        <f t="shared" si="164"/>
        <v>0</v>
      </c>
      <c r="W127" s="265">
        <f t="shared" ca="1" si="165"/>
        <v>0</v>
      </c>
      <c r="X127" s="265">
        <f t="shared" ca="1" si="166"/>
        <v>0</v>
      </c>
      <c r="Y127" s="268">
        <f t="shared" si="167"/>
        <v>1900</v>
      </c>
      <c r="Z127" s="266">
        <f t="shared" ca="1" si="184"/>
        <v>0</v>
      </c>
      <c r="AA127" s="266">
        <f t="shared" ca="1" si="184"/>
        <v>0</v>
      </c>
      <c r="AB127" s="266">
        <f t="shared" ca="1" si="184"/>
        <v>0</v>
      </c>
      <c r="AC127" s="266">
        <f t="shared" ca="1" si="184"/>
        <v>0</v>
      </c>
      <c r="AD127" s="266">
        <f t="shared" ca="1" si="184"/>
        <v>0</v>
      </c>
      <c r="AE127" s="266">
        <f t="shared" ca="1" si="184"/>
        <v>0</v>
      </c>
      <c r="AF127" s="266">
        <f t="shared" ca="1" si="184"/>
        <v>0</v>
      </c>
      <c r="AG127" s="266">
        <f t="shared" ca="1" si="184"/>
        <v>0</v>
      </c>
      <c r="AH127" s="266">
        <f t="shared" ca="1" si="184"/>
        <v>0</v>
      </c>
      <c r="AI127" s="266">
        <f t="shared" ca="1" si="184"/>
        <v>0</v>
      </c>
      <c r="AJ127" s="266">
        <f t="shared" ca="1" si="185"/>
        <v>0</v>
      </c>
      <c r="AK127" s="266">
        <f t="shared" ca="1" si="185"/>
        <v>0</v>
      </c>
      <c r="AL127" s="266">
        <f t="shared" ca="1" si="185"/>
        <v>0</v>
      </c>
      <c r="AM127" s="266">
        <f t="shared" ca="1" si="185"/>
        <v>0</v>
      </c>
      <c r="AN127" s="266">
        <f t="shared" ca="1" si="185"/>
        <v>0</v>
      </c>
      <c r="AO127" s="266">
        <f t="shared" ca="1" si="185"/>
        <v>0</v>
      </c>
      <c r="AP127" s="266">
        <f t="shared" ca="1" si="185"/>
        <v>0</v>
      </c>
      <c r="AQ127" s="266">
        <f t="shared" ca="1" si="185"/>
        <v>0</v>
      </c>
      <c r="AR127" s="266">
        <f t="shared" ca="1" si="185"/>
        <v>0</v>
      </c>
      <c r="AS127" s="266">
        <f t="shared" ca="1" si="185"/>
        <v>0</v>
      </c>
      <c r="AT127" s="266">
        <f t="shared" ca="1" si="186"/>
        <v>0</v>
      </c>
      <c r="AU127" s="266">
        <f t="shared" ca="1" si="186"/>
        <v>0</v>
      </c>
      <c r="AV127" s="266">
        <f t="shared" ca="1" si="186"/>
        <v>0</v>
      </c>
      <c r="AW127" s="266">
        <f t="shared" ca="1" si="186"/>
        <v>0</v>
      </c>
      <c r="AX127" s="266">
        <f t="shared" ca="1" si="186"/>
        <v>0</v>
      </c>
      <c r="AY127" s="266">
        <f t="shared" ca="1" si="186"/>
        <v>0</v>
      </c>
      <c r="AZ127" s="266">
        <f t="shared" ca="1" si="186"/>
        <v>0</v>
      </c>
      <c r="BA127" s="266">
        <f t="shared" ca="1" si="186"/>
        <v>0</v>
      </c>
      <c r="BB127" s="266">
        <f t="shared" ca="1" si="186"/>
        <v>0</v>
      </c>
      <c r="BC127" s="266">
        <f t="shared" ca="1" si="186"/>
        <v>0</v>
      </c>
      <c r="BD127" s="266">
        <f t="shared" ca="1" si="187"/>
        <v>0</v>
      </c>
      <c r="BE127" s="266">
        <f t="shared" ca="1" si="187"/>
        <v>0</v>
      </c>
      <c r="BF127" s="266">
        <f t="shared" ca="1" si="187"/>
        <v>0</v>
      </c>
      <c r="BG127" s="266">
        <f t="shared" ca="1" si="187"/>
        <v>0</v>
      </c>
      <c r="BH127" s="266">
        <f t="shared" ca="1" si="187"/>
        <v>0</v>
      </c>
      <c r="BI127" s="266">
        <f t="shared" ca="1" si="187"/>
        <v>0</v>
      </c>
      <c r="BJ127" s="266">
        <f t="shared" ca="1" si="187"/>
        <v>0</v>
      </c>
      <c r="BK127" s="266">
        <f t="shared" ca="1" si="187"/>
        <v>0</v>
      </c>
      <c r="BL127" s="266">
        <f t="shared" ca="1" si="187"/>
        <v>0</v>
      </c>
      <c r="BM127" s="266">
        <f t="shared" ca="1" si="187"/>
        <v>0</v>
      </c>
      <c r="BN127" s="266">
        <f t="shared" ca="1" si="188"/>
        <v>0</v>
      </c>
      <c r="BO127" s="266">
        <f t="shared" ca="1" si="188"/>
        <v>0</v>
      </c>
      <c r="BP127" s="266">
        <f t="shared" ca="1" si="188"/>
        <v>0</v>
      </c>
      <c r="BQ127" s="266">
        <f t="shared" ca="1" si="188"/>
        <v>0</v>
      </c>
      <c r="BR127" s="266">
        <f t="shared" ca="1" si="188"/>
        <v>0</v>
      </c>
      <c r="BS127" s="266">
        <f t="shared" ca="1" si="188"/>
        <v>0</v>
      </c>
      <c r="BT127" s="266">
        <f t="shared" ca="1" si="188"/>
        <v>0</v>
      </c>
      <c r="BU127" s="266">
        <f t="shared" ca="1" si="188"/>
        <v>0</v>
      </c>
      <c r="BV127" s="266">
        <f t="shared" ca="1" si="188"/>
        <v>0</v>
      </c>
      <c r="BW127" s="266">
        <f t="shared" ca="1" si="188"/>
        <v>0</v>
      </c>
      <c r="BX127" s="266">
        <f t="shared" ca="1" si="188"/>
        <v>0</v>
      </c>
      <c r="BY127" s="266">
        <f t="shared" ca="1" si="188"/>
        <v>0</v>
      </c>
      <c r="BZ127" s="266">
        <f t="shared" ca="1" si="188"/>
        <v>0</v>
      </c>
      <c r="CA127" s="266">
        <f t="shared" ca="1" si="188"/>
        <v>0</v>
      </c>
      <c r="CF127" s="264">
        <f t="shared" ca="1" si="168"/>
        <v>0</v>
      </c>
      <c r="CG127" s="264">
        <f t="shared" ca="1" si="169"/>
        <v>0</v>
      </c>
      <c r="CH127" s="265">
        <f t="shared" si="170"/>
        <v>0</v>
      </c>
      <c r="CI127" s="265">
        <f t="shared" ca="1" si="171"/>
        <v>0</v>
      </c>
      <c r="CJ127" s="265">
        <f t="shared" ca="1" si="172"/>
        <v>0</v>
      </c>
      <c r="CK127" s="268"/>
      <c r="CL127" s="266">
        <f t="shared" ca="1" si="189"/>
        <v>0</v>
      </c>
      <c r="CM127" s="266">
        <f t="shared" ca="1" si="189"/>
        <v>0</v>
      </c>
      <c r="CN127" s="266">
        <f t="shared" ca="1" si="189"/>
        <v>0</v>
      </c>
      <c r="CO127" s="266">
        <f t="shared" ca="1" si="189"/>
        <v>0</v>
      </c>
      <c r="CP127" s="266">
        <f t="shared" ca="1" si="189"/>
        <v>0</v>
      </c>
      <c r="CQ127" s="266">
        <f t="shared" ca="1" si="189"/>
        <v>0</v>
      </c>
      <c r="CR127" s="266">
        <f t="shared" ca="1" si="189"/>
        <v>0</v>
      </c>
      <c r="CS127" s="266">
        <f t="shared" ca="1" si="189"/>
        <v>0</v>
      </c>
      <c r="CT127" s="266">
        <f t="shared" ca="1" si="189"/>
        <v>0</v>
      </c>
      <c r="CU127" s="266">
        <f t="shared" ca="1" si="189"/>
        <v>0</v>
      </c>
      <c r="CV127" s="266">
        <f t="shared" ca="1" si="190"/>
        <v>0</v>
      </c>
      <c r="CW127" s="266">
        <f t="shared" ca="1" si="190"/>
        <v>0</v>
      </c>
      <c r="CX127" s="266">
        <f t="shared" ca="1" si="190"/>
        <v>0</v>
      </c>
      <c r="CY127" s="266">
        <f t="shared" ca="1" si="190"/>
        <v>0</v>
      </c>
      <c r="CZ127" s="266">
        <f t="shared" ca="1" si="190"/>
        <v>0</v>
      </c>
      <c r="DA127" s="266">
        <f t="shared" ca="1" si="190"/>
        <v>0</v>
      </c>
      <c r="DB127" s="266">
        <f t="shared" ca="1" si="190"/>
        <v>0</v>
      </c>
      <c r="DC127" s="266">
        <f t="shared" ca="1" si="190"/>
        <v>0</v>
      </c>
      <c r="DD127" s="266">
        <f t="shared" ca="1" si="190"/>
        <v>0</v>
      </c>
      <c r="DE127" s="266">
        <f t="shared" ca="1" si="190"/>
        <v>0</v>
      </c>
      <c r="DF127" s="266">
        <f t="shared" ca="1" si="191"/>
        <v>0</v>
      </c>
      <c r="DG127" s="266">
        <f t="shared" ca="1" si="191"/>
        <v>0</v>
      </c>
      <c r="DH127" s="266">
        <f t="shared" ca="1" si="191"/>
        <v>0</v>
      </c>
      <c r="DI127" s="266">
        <f t="shared" ca="1" si="191"/>
        <v>0</v>
      </c>
      <c r="DJ127" s="266">
        <f t="shared" ca="1" si="191"/>
        <v>0</v>
      </c>
      <c r="DK127" s="266">
        <f t="shared" ca="1" si="191"/>
        <v>0</v>
      </c>
      <c r="DL127" s="266">
        <f t="shared" ca="1" si="191"/>
        <v>0</v>
      </c>
      <c r="DM127" s="266">
        <f t="shared" ca="1" si="191"/>
        <v>0</v>
      </c>
      <c r="DN127" s="266">
        <f t="shared" ca="1" si="191"/>
        <v>0</v>
      </c>
      <c r="DO127" s="266">
        <f t="shared" ca="1" si="191"/>
        <v>0</v>
      </c>
      <c r="DP127" s="266">
        <f t="shared" ca="1" si="192"/>
        <v>0</v>
      </c>
      <c r="DQ127" s="266">
        <f t="shared" ca="1" si="192"/>
        <v>0</v>
      </c>
      <c r="DR127" s="266">
        <f t="shared" ca="1" si="192"/>
        <v>0</v>
      </c>
      <c r="DS127" s="266">
        <f t="shared" ca="1" si="192"/>
        <v>0</v>
      </c>
      <c r="DT127" s="266">
        <f t="shared" ca="1" si="192"/>
        <v>0</v>
      </c>
      <c r="DU127" s="266">
        <f t="shared" ca="1" si="192"/>
        <v>0</v>
      </c>
      <c r="DV127" s="266">
        <f t="shared" ca="1" si="192"/>
        <v>0</v>
      </c>
      <c r="DW127" s="266">
        <f t="shared" ca="1" si="192"/>
        <v>0</v>
      </c>
      <c r="DX127" s="266">
        <f t="shared" ca="1" si="192"/>
        <v>0</v>
      </c>
      <c r="DY127" s="266">
        <f t="shared" ca="1" si="192"/>
        <v>0</v>
      </c>
      <c r="DZ127" s="266">
        <f t="shared" ca="1" si="193"/>
        <v>0</v>
      </c>
      <c r="EA127" s="266">
        <f t="shared" ca="1" si="193"/>
        <v>0</v>
      </c>
      <c r="EB127" s="266">
        <f t="shared" ca="1" si="193"/>
        <v>0</v>
      </c>
      <c r="EC127" s="266">
        <f t="shared" ca="1" si="193"/>
        <v>0</v>
      </c>
      <c r="ED127" s="266">
        <f t="shared" ca="1" si="193"/>
        <v>0</v>
      </c>
      <c r="EE127" s="266">
        <f t="shared" ca="1" si="193"/>
        <v>0</v>
      </c>
      <c r="EF127" s="266">
        <f t="shared" ca="1" si="193"/>
        <v>0</v>
      </c>
      <c r="EG127" s="266">
        <f t="shared" ca="1" si="193"/>
        <v>0</v>
      </c>
      <c r="EH127" s="266">
        <f t="shared" ca="1" si="193"/>
        <v>0</v>
      </c>
      <c r="EI127" s="266">
        <f t="shared" ca="1" si="193"/>
        <v>0</v>
      </c>
      <c r="EJ127" s="266">
        <f t="shared" ca="1" si="193"/>
        <v>0</v>
      </c>
      <c r="EK127" s="266">
        <f t="shared" ca="1" si="193"/>
        <v>0</v>
      </c>
      <c r="EL127" s="266">
        <f t="shared" ca="1" si="193"/>
        <v>0</v>
      </c>
      <c r="EM127" s="266">
        <f t="shared" ca="1" si="193"/>
        <v>0</v>
      </c>
      <c r="EO127" s="484">
        <f t="shared" si="130"/>
        <v>1</v>
      </c>
      <c r="EP127" s="64">
        <f t="shared" si="173"/>
        <v>1</v>
      </c>
    </row>
    <row r="128" spans="1:146">
      <c r="A128" s="65">
        <v>121</v>
      </c>
      <c r="B128" s="354"/>
      <c r="C128" s="336"/>
      <c r="D128" s="337"/>
      <c r="E128" s="337"/>
      <c r="F128" s="338"/>
      <c r="G128" s="339" t="s">
        <v>320</v>
      </c>
      <c r="H128" s="336"/>
      <c r="I128" s="346"/>
      <c r="J128" s="346"/>
      <c r="K128" s="345"/>
      <c r="L128" s="508"/>
      <c r="M128" s="393">
        <f t="shared" si="161"/>
        <v>0</v>
      </c>
      <c r="N128" s="453" t="str">
        <f t="shared" si="129"/>
        <v/>
      </c>
      <c r="O128" s="439"/>
      <c r="P128" s="439"/>
      <c r="Q128" s="439"/>
      <c r="R128" s="439"/>
      <c r="S128" s="446"/>
      <c r="T128" s="264">
        <f t="shared" ca="1" si="162"/>
        <v>0</v>
      </c>
      <c r="U128" s="264">
        <f t="shared" ca="1" si="163"/>
        <v>0</v>
      </c>
      <c r="V128" s="265">
        <f t="shared" si="164"/>
        <v>0</v>
      </c>
      <c r="W128" s="265">
        <f t="shared" ca="1" si="165"/>
        <v>0</v>
      </c>
      <c r="X128" s="265">
        <f t="shared" ca="1" si="166"/>
        <v>0</v>
      </c>
      <c r="Y128" s="268">
        <f t="shared" si="167"/>
        <v>1900</v>
      </c>
      <c r="Z128" s="266">
        <f t="shared" ref="Z128:AI142" ca="1" si="194">IF(OR(Z$6&lt;YEAR($T128),Z$6&gt;YEAR($U128)),0,IF(AND(Z$6&gt;YEAR($T128),Z$6&lt;YEAR($U128)),$V128,IF(Z$6=YEAR($T128),$W128,IF(Z$6=YEAR($U128),IF($X128=0,$V128,$X128)))))</f>
        <v>0</v>
      </c>
      <c r="AA128" s="266">
        <f t="shared" ca="1" si="194"/>
        <v>0</v>
      </c>
      <c r="AB128" s="266">
        <f t="shared" ca="1" si="194"/>
        <v>0</v>
      </c>
      <c r="AC128" s="266">
        <f t="shared" ca="1" si="194"/>
        <v>0</v>
      </c>
      <c r="AD128" s="266">
        <f t="shared" ca="1" si="194"/>
        <v>0</v>
      </c>
      <c r="AE128" s="266">
        <f t="shared" ca="1" si="194"/>
        <v>0</v>
      </c>
      <c r="AF128" s="266">
        <f t="shared" ca="1" si="194"/>
        <v>0</v>
      </c>
      <c r="AG128" s="266">
        <f t="shared" ca="1" si="194"/>
        <v>0</v>
      </c>
      <c r="AH128" s="266">
        <f t="shared" ca="1" si="194"/>
        <v>0</v>
      </c>
      <c r="AI128" s="266">
        <f t="shared" ca="1" si="194"/>
        <v>0</v>
      </c>
      <c r="AJ128" s="266">
        <f t="shared" ref="AJ128:AS142" ca="1" si="195">IF(OR(AJ$6&lt;YEAR($T128),AJ$6&gt;YEAR($U128)),0,IF(AND(AJ$6&gt;YEAR($T128),AJ$6&lt;YEAR($U128)),$V128,IF(AJ$6=YEAR($T128),$W128,IF(AJ$6=YEAR($U128),IF($X128=0,$V128,$X128)))))</f>
        <v>0</v>
      </c>
      <c r="AK128" s="266">
        <f t="shared" ca="1" si="195"/>
        <v>0</v>
      </c>
      <c r="AL128" s="266">
        <f t="shared" ca="1" si="195"/>
        <v>0</v>
      </c>
      <c r="AM128" s="266">
        <f t="shared" ca="1" si="195"/>
        <v>0</v>
      </c>
      <c r="AN128" s="266">
        <f t="shared" ca="1" si="195"/>
        <v>0</v>
      </c>
      <c r="AO128" s="266">
        <f t="shared" ca="1" si="195"/>
        <v>0</v>
      </c>
      <c r="AP128" s="266">
        <f t="shared" ca="1" si="195"/>
        <v>0</v>
      </c>
      <c r="AQ128" s="266">
        <f t="shared" ca="1" si="195"/>
        <v>0</v>
      </c>
      <c r="AR128" s="266">
        <f t="shared" ca="1" si="195"/>
        <v>0</v>
      </c>
      <c r="AS128" s="266">
        <f t="shared" ca="1" si="195"/>
        <v>0</v>
      </c>
      <c r="AT128" s="266">
        <f t="shared" ref="AT128:BC142" ca="1" si="196">IF(OR(AT$6&lt;YEAR($T128),AT$6&gt;YEAR($U128)),0,IF(AND(AT$6&gt;YEAR($T128),AT$6&lt;YEAR($U128)),$V128,IF(AT$6=YEAR($T128),$W128,IF(AT$6=YEAR($U128),IF($X128=0,$V128,$X128)))))</f>
        <v>0</v>
      </c>
      <c r="AU128" s="266">
        <f t="shared" ca="1" si="196"/>
        <v>0</v>
      </c>
      <c r="AV128" s="266">
        <f t="shared" ca="1" si="196"/>
        <v>0</v>
      </c>
      <c r="AW128" s="266">
        <f t="shared" ca="1" si="196"/>
        <v>0</v>
      </c>
      <c r="AX128" s="266">
        <f t="shared" ca="1" si="196"/>
        <v>0</v>
      </c>
      <c r="AY128" s="266">
        <f t="shared" ca="1" si="196"/>
        <v>0</v>
      </c>
      <c r="AZ128" s="266">
        <f t="shared" ca="1" si="196"/>
        <v>0</v>
      </c>
      <c r="BA128" s="266">
        <f t="shared" ca="1" si="196"/>
        <v>0</v>
      </c>
      <c r="BB128" s="266">
        <f t="shared" ca="1" si="196"/>
        <v>0</v>
      </c>
      <c r="BC128" s="266">
        <f t="shared" ca="1" si="196"/>
        <v>0</v>
      </c>
      <c r="BD128" s="266">
        <f t="shared" ref="BD128:BM142" ca="1" si="197">IF(OR(BD$6&lt;YEAR($T128),BD$6&gt;YEAR($U128)),0,IF(AND(BD$6&gt;YEAR($T128),BD$6&lt;YEAR($U128)),$V128,IF(BD$6=YEAR($T128),$W128,IF(BD$6=YEAR($U128),IF($X128=0,$V128,$X128)))))</f>
        <v>0</v>
      </c>
      <c r="BE128" s="266">
        <f t="shared" ca="1" si="197"/>
        <v>0</v>
      </c>
      <c r="BF128" s="266">
        <f t="shared" ca="1" si="197"/>
        <v>0</v>
      </c>
      <c r="BG128" s="266">
        <f t="shared" ca="1" si="197"/>
        <v>0</v>
      </c>
      <c r="BH128" s="266">
        <f t="shared" ca="1" si="197"/>
        <v>0</v>
      </c>
      <c r="BI128" s="266">
        <f t="shared" ca="1" si="197"/>
        <v>0</v>
      </c>
      <c r="BJ128" s="266">
        <f t="shared" ca="1" si="197"/>
        <v>0</v>
      </c>
      <c r="BK128" s="266">
        <f t="shared" ca="1" si="197"/>
        <v>0</v>
      </c>
      <c r="BL128" s="266">
        <f t="shared" ca="1" si="197"/>
        <v>0</v>
      </c>
      <c r="BM128" s="266">
        <f t="shared" ca="1" si="197"/>
        <v>0</v>
      </c>
      <c r="BN128" s="266">
        <f t="shared" ref="BN128:CA142" ca="1" si="198">IF(OR(BN$6&lt;YEAR($T128),BN$6&gt;YEAR($U128)),0,IF(AND(BN$6&gt;YEAR($T128),BN$6&lt;YEAR($U128)),$V128,IF(BN$6=YEAR($T128),$W128,IF(BN$6=YEAR($U128),IF($X128=0,$V128,$X128)))))</f>
        <v>0</v>
      </c>
      <c r="BO128" s="266">
        <f t="shared" ca="1" si="198"/>
        <v>0</v>
      </c>
      <c r="BP128" s="266">
        <f t="shared" ca="1" si="198"/>
        <v>0</v>
      </c>
      <c r="BQ128" s="266">
        <f t="shared" ca="1" si="198"/>
        <v>0</v>
      </c>
      <c r="BR128" s="266">
        <f t="shared" ca="1" si="198"/>
        <v>0</v>
      </c>
      <c r="BS128" s="266">
        <f t="shared" ca="1" si="198"/>
        <v>0</v>
      </c>
      <c r="BT128" s="266">
        <f t="shared" ca="1" si="198"/>
        <v>0</v>
      </c>
      <c r="BU128" s="266">
        <f t="shared" ca="1" si="198"/>
        <v>0</v>
      </c>
      <c r="BV128" s="266">
        <f t="shared" ca="1" si="198"/>
        <v>0</v>
      </c>
      <c r="BW128" s="266">
        <f t="shared" ca="1" si="198"/>
        <v>0</v>
      </c>
      <c r="BX128" s="266">
        <f t="shared" ca="1" si="198"/>
        <v>0</v>
      </c>
      <c r="BY128" s="266">
        <f t="shared" ca="1" si="198"/>
        <v>0</v>
      </c>
      <c r="BZ128" s="266">
        <f t="shared" ca="1" si="198"/>
        <v>0</v>
      </c>
      <c r="CA128" s="266">
        <f t="shared" ca="1" si="198"/>
        <v>0</v>
      </c>
      <c r="CF128" s="264">
        <f t="shared" ca="1" si="168"/>
        <v>0</v>
      </c>
      <c r="CG128" s="264">
        <f t="shared" ca="1" si="169"/>
        <v>0</v>
      </c>
      <c r="CH128" s="265">
        <f t="shared" si="170"/>
        <v>0</v>
      </c>
      <c r="CI128" s="265">
        <f t="shared" ca="1" si="171"/>
        <v>0</v>
      </c>
      <c r="CJ128" s="265">
        <f t="shared" ca="1" si="172"/>
        <v>0</v>
      </c>
      <c r="CK128" s="268"/>
      <c r="CL128" s="266">
        <f t="shared" ref="CL128:CU142" ca="1" si="199">IF(OR(CL$6&lt;YEAR($T128),CL$6&gt;YEAR($U128)),0,IF(AND(CL$6&gt;YEAR($T128),CL$6&lt;YEAR($U128)),$CH128,IF(CL$6=YEAR($T128),$CI128,IF(CL$6=YEAR($U128),IF($CJ128=0,$CH128,$CJ128)))))</f>
        <v>0</v>
      </c>
      <c r="CM128" s="266">
        <f t="shared" ca="1" si="199"/>
        <v>0</v>
      </c>
      <c r="CN128" s="266">
        <f t="shared" ca="1" si="199"/>
        <v>0</v>
      </c>
      <c r="CO128" s="266">
        <f t="shared" ca="1" si="199"/>
        <v>0</v>
      </c>
      <c r="CP128" s="266">
        <f t="shared" ca="1" si="199"/>
        <v>0</v>
      </c>
      <c r="CQ128" s="266">
        <f t="shared" ca="1" si="199"/>
        <v>0</v>
      </c>
      <c r="CR128" s="266">
        <f t="shared" ca="1" si="199"/>
        <v>0</v>
      </c>
      <c r="CS128" s="266">
        <f t="shared" ca="1" si="199"/>
        <v>0</v>
      </c>
      <c r="CT128" s="266">
        <f t="shared" ca="1" si="199"/>
        <v>0</v>
      </c>
      <c r="CU128" s="266">
        <f t="shared" ca="1" si="199"/>
        <v>0</v>
      </c>
      <c r="CV128" s="266">
        <f t="shared" ref="CV128:DE142" ca="1" si="200">IF(OR(CV$6&lt;YEAR($T128),CV$6&gt;YEAR($U128)),0,IF(AND(CV$6&gt;YEAR($T128),CV$6&lt;YEAR($U128)),$CH128,IF(CV$6=YEAR($T128),$CI128,IF(CV$6=YEAR($U128),IF($CJ128=0,$CH128,$CJ128)))))</f>
        <v>0</v>
      </c>
      <c r="CW128" s="266">
        <f t="shared" ca="1" si="200"/>
        <v>0</v>
      </c>
      <c r="CX128" s="266">
        <f t="shared" ca="1" si="200"/>
        <v>0</v>
      </c>
      <c r="CY128" s="266">
        <f t="shared" ca="1" si="200"/>
        <v>0</v>
      </c>
      <c r="CZ128" s="266">
        <f t="shared" ca="1" si="200"/>
        <v>0</v>
      </c>
      <c r="DA128" s="266">
        <f t="shared" ca="1" si="200"/>
        <v>0</v>
      </c>
      <c r="DB128" s="266">
        <f t="shared" ca="1" si="200"/>
        <v>0</v>
      </c>
      <c r="DC128" s="266">
        <f t="shared" ca="1" si="200"/>
        <v>0</v>
      </c>
      <c r="DD128" s="266">
        <f t="shared" ca="1" si="200"/>
        <v>0</v>
      </c>
      <c r="DE128" s="266">
        <f t="shared" ca="1" si="200"/>
        <v>0</v>
      </c>
      <c r="DF128" s="266">
        <f t="shared" ref="DF128:DO142" ca="1" si="201">IF(OR(DF$6&lt;YEAR($T128),DF$6&gt;YEAR($U128)),0,IF(AND(DF$6&gt;YEAR($T128),DF$6&lt;YEAR($U128)),$CH128,IF(DF$6=YEAR($T128),$CI128,IF(DF$6=YEAR($U128),IF($CJ128=0,$CH128,$CJ128)))))</f>
        <v>0</v>
      </c>
      <c r="DG128" s="266">
        <f t="shared" ca="1" si="201"/>
        <v>0</v>
      </c>
      <c r="DH128" s="266">
        <f t="shared" ca="1" si="201"/>
        <v>0</v>
      </c>
      <c r="DI128" s="266">
        <f t="shared" ca="1" si="201"/>
        <v>0</v>
      </c>
      <c r="DJ128" s="266">
        <f t="shared" ca="1" si="201"/>
        <v>0</v>
      </c>
      <c r="DK128" s="266">
        <f t="shared" ca="1" si="201"/>
        <v>0</v>
      </c>
      <c r="DL128" s="266">
        <f t="shared" ca="1" si="201"/>
        <v>0</v>
      </c>
      <c r="DM128" s="266">
        <f t="shared" ca="1" si="201"/>
        <v>0</v>
      </c>
      <c r="DN128" s="266">
        <f t="shared" ca="1" si="201"/>
        <v>0</v>
      </c>
      <c r="DO128" s="266">
        <f t="shared" ca="1" si="201"/>
        <v>0</v>
      </c>
      <c r="DP128" s="266">
        <f t="shared" ref="DP128:DY142" ca="1" si="202">IF(OR(DP$6&lt;YEAR($T128),DP$6&gt;YEAR($U128)),0,IF(AND(DP$6&gt;YEAR($T128),DP$6&lt;YEAR($U128)),$CH128,IF(DP$6=YEAR($T128),$CI128,IF(DP$6=YEAR($U128),IF($CJ128=0,$CH128,$CJ128)))))</f>
        <v>0</v>
      </c>
      <c r="DQ128" s="266">
        <f t="shared" ca="1" si="202"/>
        <v>0</v>
      </c>
      <c r="DR128" s="266">
        <f t="shared" ca="1" si="202"/>
        <v>0</v>
      </c>
      <c r="DS128" s="266">
        <f t="shared" ca="1" si="202"/>
        <v>0</v>
      </c>
      <c r="DT128" s="266">
        <f t="shared" ca="1" si="202"/>
        <v>0</v>
      </c>
      <c r="DU128" s="266">
        <f t="shared" ca="1" si="202"/>
        <v>0</v>
      </c>
      <c r="DV128" s="266">
        <f t="shared" ca="1" si="202"/>
        <v>0</v>
      </c>
      <c r="DW128" s="266">
        <f t="shared" ca="1" si="202"/>
        <v>0</v>
      </c>
      <c r="DX128" s="266">
        <f t="shared" ca="1" si="202"/>
        <v>0</v>
      </c>
      <c r="DY128" s="266">
        <f t="shared" ca="1" si="202"/>
        <v>0</v>
      </c>
      <c r="DZ128" s="266">
        <f t="shared" ref="DZ128:EM142" ca="1" si="203">IF(OR(DZ$6&lt;YEAR($T128),DZ$6&gt;YEAR($U128)),0,IF(AND(DZ$6&gt;YEAR($T128),DZ$6&lt;YEAR($U128)),$CH128,IF(DZ$6=YEAR($T128),$CI128,IF(DZ$6=YEAR($U128),IF($CJ128=0,$CH128,$CJ128)))))</f>
        <v>0</v>
      </c>
      <c r="EA128" s="266">
        <f t="shared" ca="1" si="203"/>
        <v>0</v>
      </c>
      <c r="EB128" s="266">
        <f t="shared" ca="1" si="203"/>
        <v>0</v>
      </c>
      <c r="EC128" s="266">
        <f t="shared" ca="1" si="203"/>
        <v>0</v>
      </c>
      <c r="ED128" s="266">
        <f t="shared" ca="1" si="203"/>
        <v>0</v>
      </c>
      <c r="EE128" s="266">
        <f t="shared" ca="1" si="203"/>
        <v>0</v>
      </c>
      <c r="EF128" s="266">
        <f t="shared" ca="1" si="203"/>
        <v>0</v>
      </c>
      <c r="EG128" s="266">
        <f t="shared" ca="1" si="203"/>
        <v>0</v>
      </c>
      <c r="EH128" s="266">
        <f t="shared" ca="1" si="203"/>
        <v>0</v>
      </c>
      <c r="EI128" s="266">
        <f t="shared" ca="1" si="203"/>
        <v>0</v>
      </c>
      <c r="EJ128" s="266">
        <f t="shared" ca="1" si="203"/>
        <v>0</v>
      </c>
      <c r="EK128" s="266">
        <f t="shared" ca="1" si="203"/>
        <v>0</v>
      </c>
      <c r="EL128" s="266">
        <f t="shared" ca="1" si="203"/>
        <v>0</v>
      </c>
      <c r="EM128" s="266">
        <f t="shared" ca="1" si="203"/>
        <v>0</v>
      </c>
      <c r="EO128" s="484">
        <f t="shared" si="130"/>
        <v>1</v>
      </c>
      <c r="EP128" s="64">
        <f t="shared" si="173"/>
        <v>1</v>
      </c>
    </row>
    <row r="129" spans="1:146">
      <c r="A129" s="65">
        <v>122</v>
      </c>
      <c r="B129" s="354"/>
      <c r="C129" s="336"/>
      <c r="D129" s="337"/>
      <c r="E129" s="337"/>
      <c r="F129" s="338"/>
      <c r="G129" s="339" t="s">
        <v>320</v>
      </c>
      <c r="H129" s="336"/>
      <c r="I129" s="346"/>
      <c r="J129" s="346"/>
      <c r="K129" s="345"/>
      <c r="L129" s="508"/>
      <c r="M129" s="393">
        <f t="shared" si="161"/>
        <v>0</v>
      </c>
      <c r="N129" s="453" t="str">
        <f t="shared" si="129"/>
        <v/>
      </c>
      <c r="O129" s="439"/>
      <c r="P129" s="439"/>
      <c r="Q129" s="439"/>
      <c r="R129" s="439"/>
      <c r="S129" s="446"/>
      <c r="T129" s="264">
        <f t="shared" ca="1" si="162"/>
        <v>0</v>
      </c>
      <c r="U129" s="264">
        <f t="shared" ca="1" si="163"/>
        <v>0</v>
      </c>
      <c r="V129" s="265">
        <f t="shared" si="164"/>
        <v>0</v>
      </c>
      <c r="W129" s="265">
        <f t="shared" ca="1" si="165"/>
        <v>0</v>
      </c>
      <c r="X129" s="265">
        <f t="shared" ca="1" si="166"/>
        <v>0</v>
      </c>
      <c r="Y129" s="268">
        <f t="shared" si="167"/>
        <v>1900</v>
      </c>
      <c r="Z129" s="266">
        <f t="shared" ca="1" si="194"/>
        <v>0</v>
      </c>
      <c r="AA129" s="266">
        <f t="shared" ca="1" si="194"/>
        <v>0</v>
      </c>
      <c r="AB129" s="266">
        <f t="shared" ca="1" si="194"/>
        <v>0</v>
      </c>
      <c r="AC129" s="266">
        <f t="shared" ca="1" si="194"/>
        <v>0</v>
      </c>
      <c r="AD129" s="266">
        <f t="shared" ca="1" si="194"/>
        <v>0</v>
      </c>
      <c r="AE129" s="266">
        <f t="shared" ca="1" si="194"/>
        <v>0</v>
      </c>
      <c r="AF129" s="266">
        <f t="shared" ca="1" si="194"/>
        <v>0</v>
      </c>
      <c r="AG129" s="266">
        <f t="shared" ca="1" si="194"/>
        <v>0</v>
      </c>
      <c r="AH129" s="266">
        <f t="shared" ca="1" si="194"/>
        <v>0</v>
      </c>
      <c r="AI129" s="266">
        <f t="shared" ca="1" si="194"/>
        <v>0</v>
      </c>
      <c r="AJ129" s="266">
        <f t="shared" ca="1" si="195"/>
        <v>0</v>
      </c>
      <c r="AK129" s="266">
        <f t="shared" ca="1" si="195"/>
        <v>0</v>
      </c>
      <c r="AL129" s="266">
        <f t="shared" ca="1" si="195"/>
        <v>0</v>
      </c>
      <c r="AM129" s="266">
        <f t="shared" ca="1" si="195"/>
        <v>0</v>
      </c>
      <c r="AN129" s="266">
        <f t="shared" ca="1" si="195"/>
        <v>0</v>
      </c>
      <c r="AO129" s="266">
        <f t="shared" ca="1" si="195"/>
        <v>0</v>
      </c>
      <c r="AP129" s="266">
        <f t="shared" ca="1" si="195"/>
        <v>0</v>
      </c>
      <c r="AQ129" s="266">
        <f t="shared" ca="1" si="195"/>
        <v>0</v>
      </c>
      <c r="AR129" s="266">
        <f t="shared" ca="1" si="195"/>
        <v>0</v>
      </c>
      <c r="AS129" s="266">
        <f t="shared" ca="1" si="195"/>
        <v>0</v>
      </c>
      <c r="AT129" s="266">
        <f t="shared" ca="1" si="196"/>
        <v>0</v>
      </c>
      <c r="AU129" s="266">
        <f t="shared" ca="1" si="196"/>
        <v>0</v>
      </c>
      <c r="AV129" s="266">
        <f t="shared" ca="1" si="196"/>
        <v>0</v>
      </c>
      <c r="AW129" s="266">
        <f t="shared" ca="1" si="196"/>
        <v>0</v>
      </c>
      <c r="AX129" s="266">
        <f t="shared" ca="1" si="196"/>
        <v>0</v>
      </c>
      <c r="AY129" s="266">
        <f t="shared" ca="1" si="196"/>
        <v>0</v>
      </c>
      <c r="AZ129" s="266">
        <f t="shared" ca="1" si="196"/>
        <v>0</v>
      </c>
      <c r="BA129" s="266">
        <f t="shared" ca="1" si="196"/>
        <v>0</v>
      </c>
      <c r="BB129" s="266">
        <f t="shared" ca="1" si="196"/>
        <v>0</v>
      </c>
      <c r="BC129" s="266">
        <f t="shared" ca="1" si="196"/>
        <v>0</v>
      </c>
      <c r="BD129" s="266">
        <f t="shared" ca="1" si="197"/>
        <v>0</v>
      </c>
      <c r="BE129" s="266">
        <f t="shared" ca="1" si="197"/>
        <v>0</v>
      </c>
      <c r="BF129" s="266">
        <f t="shared" ca="1" si="197"/>
        <v>0</v>
      </c>
      <c r="BG129" s="266">
        <f t="shared" ca="1" si="197"/>
        <v>0</v>
      </c>
      <c r="BH129" s="266">
        <f t="shared" ca="1" si="197"/>
        <v>0</v>
      </c>
      <c r="BI129" s="266">
        <f t="shared" ca="1" si="197"/>
        <v>0</v>
      </c>
      <c r="BJ129" s="266">
        <f t="shared" ca="1" si="197"/>
        <v>0</v>
      </c>
      <c r="BK129" s="266">
        <f t="shared" ca="1" si="197"/>
        <v>0</v>
      </c>
      <c r="BL129" s="266">
        <f t="shared" ca="1" si="197"/>
        <v>0</v>
      </c>
      <c r="BM129" s="266">
        <f t="shared" ca="1" si="197"/>
        <v>0</v>
      </c>
      <c r="BN129" s="266">
        <f t="shared" ca="1" si="198"/>
        <v>0</v>
      </c>
      <c r="BO129" s="266">
        <f t="shared" ca="1" si="198"/>
        <v>0</v>
      </c>
      <c r="BP129" s="266">
        <f t="shared" ca="1" si="198"/>
        <v>0</v>
      </c>
      <c r="BQ129" s="266">
        <f t="shared" ca="1" si="198"/>
        <v>0</v>
      </c>
      <c r="BR129" s="266">
        <f t="shared" ca="1" si="198"/>
        <v>0</v>
      </c>
      <c r="BS129" s="266">
        <f t="shared" ca="1" si="198"/>
        <v>0</v>
      </c>
      <c r="BT129" s="266">
        <f t="shared" ca="1" si="198"/>
        <v>0</v>
      </c>
      <c r="BU129" s="266">
        <f t="shared" ca="1" si="198"/>
        <v>0</v>
      </c>
      <c r="BV129" s="266">
        <f t="shared" ca="1" si="198"/>
        <v>0</v>
      </c>
      <c r="BW129" s="266">
        <f t="shared" ca="1" si="198"/>
        <v>0</v>
      </c>
      <c r="BX129" s="266">
        <f t="shared" ca="1" si="198"/>
        <v>0</v>
      </c>
      <c r="BY129" s="266">
        <f t="shared" ca="1" si="198"/>
        <v>0</v>
      </c>
      <c r="BZ129" s="266">
        <f t="shared" ca="1" si="198"/>
        <v>0</v>
      </c>
      <c r="CA129" s="266">
        <f t="shared" ca="1" si="198"/>
        <v>0</v>
      </c>
      <c r="CF129" s="264">
        <f t="shared" ca="1" si="168"/>
        <v>0</v>
      </c>
      <c r="CG129" s="264">
        <f t="shared" ca="1" si="169"/>
        <v>0</v>
      </c>
      <c r="CH129" s="265">
        <f t="shared" si="170"/>
        <v>0</v>
      </c>
      <c r="CI129" s="265">
        <f t="shared" ca="1" si="171"/>
        <v>0</v>
      </c>
      <c r="CJ129" s="265">
        <f t="shared" ca="1" si="172"/>
        <v>0</v>
      </c>
      <c r="CK129" s="268"/>
      <c r="CL129" s="266">
        <f t="shared" ca="1" si="199"/>
        <v>0</v>
      </c>
      <c r="CM129" s="266">
        <f t="shared" ca="1" si="199"/>
        <v>0</v>
      </c>
      <c r="CN129" s="266">
        <f t="shared" ca="1" si="199"/>
        <v>0</v>
      </c>
      <c r="CO129" s="266">
        <f t="shared" ca="1" si="199"/>
        <v>0</v>
      </c>
      <c r="CP129" s="266">
        <f t="shared" ca="1" si="199"/>
        <v>0</v>
      </c>
      <c r="CQ129" s="266">
        <f t="shared" ca="1" si="199"/>
        <v>0</v>
      </c>
      <c r="CR129" s="266">
        <f t="shared" ca="1" si="199"/>
        <v>0</v>
      </c>
      <c r="CS129" s="266">
        <f t="shared" ca="1" si="199"/>
        <v>0</v>
      </c>
      <c r="CT129" s="266">
        <f t="shared" ca="1" si="199"/>
        <v>0</v>
      </c>
      <c r="CU129" s="266">
        <f t="shared" ca="1" si="199"/>
        <v>0</v>
      </c>
      <c r="CV129" s="266">
        <f t="shared" ca="1" si="200"/>
        <v>0</v>
      </c>
      <c r="CW129" s="266">
        <f t="shared" ca="1" si="200"/>
        <v>0</v>
      </c>
      <c r="CX129" s="266">
        <f t="shared" ca="1" si="200"/>
        <v>0</v>
      </c>
      <c r="CY129" s="266">
        <f t="shared" ca="1" si="200"/>
        <v>0</v>
      </c>
      <c r="CZ129" s="266">
        <f t="shared" ca="1" si="200"/>
        <v>0</v>
      </c>
      <c r="DA129" s="266">
        <f t="shared" ca="1" si="200"/>
        <v>0</v>
      </c>
      <c r="DB129" s="266">
        <f t="shared" ca="1" si="200"/>
        <v>0</v>
      </c>
      <c r="DC129" s="266">
        <f t="shared" ca="1" si="200"/>
        <v>0</v>
      </c>
      <c r="DD129" s="266">
        <f t="shared" ca="1" si="200"/>
        <v>0</v>
      </c>
      <c r="DE129" s="266">
        <f t="shared" ca="1" si="200"/>
        <v>0</v>
      </c>
      <c r="DF129" s="266">
        <f t="shared" ca="1" si="201"/>
        <v>0</v>
      </c>
      <c r="DG129" s="266">
        <f t="shared" ca="1" si="201"/>
        <v>0</v>
      </c>
      <c r="DH129" s="266">
        <f t="shared" ca="1" si="201"/>
        <v>0</v>
      </c>
      <c r="DI129" s="266">
        <f t="shared" ca="1" si="201"/>
        <v>0</v>
      </c>
      <c r="DJ129" s="266">
        <f t="shared" ca="1" si="201"/>
        <v>0</v>
      </c>
      <c r="DK129" s="266">
        <f t="shared" ca="1" si="201"/>
        <v>0</v>
      </c>
      <c r="DL129" s="266">
        <f t="shared" ca="1" si="201"/>
        <v>0</v>
      </c>
      <c r="DM129" s="266">
        <f t="shared" ca="1" si="201"/>
        <v>0</v>
      </c>
      <c r="DN129" s="266">
        <f t="shared" ca="1" si="201"/>
        <v>0</v>
      </c>
      <c r="DO129" s="266">
        <f t="shared" ca="1" si="201"/>
        <v>0</v>
      </c>
      <c r="DP129" s="266">
        <f t="shared" ca="1" si="202"/>
        <v>0</v>
      </c>
      <c r="DQ129" s="266">
        <f t="shared" ca="1" si="202"/>
        <v>0</v>
      </c>
      <c r="DR129" s="266">
        <f t="shared" ca="1" si="202"/>
        <v>0</v>
      </c>
      <c r="DS129" s="266">
        <f t="shared" ca="1" si="202"/>
        <v>0</v>
      </c>
      <c r="DT129" s="266">
        <f t="shared" ca="1" si="202"/>
        <v>0</v>
      </c>
      <c r="DU129" s="266">
        <f t="shared" ca="1" si="202"/>
        <v>0</v>
      </c>
      <c r="DV129" s="266">
        <f t="shared" ca="1" si="202"/>
        <v>0</v>
      </c>
      <c r="DW129" s="266">
        <f t="shared" ca="1" si="202"/>
        <v>0</v>
      </c>
      <c r="DX129" s="266">
        <f t="shared" ca="1" si="202"/>
        <v>0</v>
      </c>
      <c r="DY129" s="266">
        <f t="shared" ca="1" si="202"/>
        <v>0</v>
      </c>
      <c r="DZ129" s="266">
        <f t="shared" ca="1" si="203"/>
        <v>0</v>
      </c>
      <c r="EA129" s="266">
        <f t="shared" ca="1" si="203"/>
        <v>0</v>
      </c>
      <c r="EB129" s="266">
        <f t="shared" ca="1" si="203"/>
        <v>0</v>
      </c>
      <c r="EC129" s="266">
        <f t="shared" ca="1" si="203"/>
        <v>0</v>
      </c>
      <c r="ED129" s="266">
        <f t="shared" ca="1" si="203"/>
        <v>0</v>
      </c>
      <c r="EE129" s="266">
        <f t="shared" ca="1" si="203"/>
        <v>0</v>
      </c>
      <c r="EF129" s="266">
        <f t="shared" ca="1" si="203"/>
        <v>0</v>
      </c>
      <c r="EG129" s="266">
        <f t="shared" ca="1" si="203"/>
        <v>0</v>
      </c>
      <c r="EH129" s="266">
        <f t="shared" ca="1" si="203"/>
        <v>0</v>
      </c>
      <c r="EI129" s="266">
        <f t="shared" ca="1" si="203"/>
        <v>0</v>
      </c>
      <c r="EJ129" s="266">
        <f t="shared" ca="1" si="203"/>
        <v>0</v>
      </c>
      <c r="EK129" s="266">
        <f t="shared" ca="1" si="203"/>
        <v>0</v>
      </c>
      <c r="EL129" s="266">
        <f t="shared" ca="1" si="203"/>
        <v>0</v>
      </c>
      <c r="EM129" s="266">
        <f t="shared" ca="1" si="203"/>
        <v>0</v>
      </c>
      <c r="EO129" s="484">
        <f t="shared" si="130"/>
        <v>1</v>
      </c>
      <c r="EP129" s="64">
        <f t="shared" si="173"/>
        <v>1</v>
      </c>
    </row>
    <row r="130" spans="1:146">
      <c r="A130" s="65">
        <v>123</v>
      </c>
      <c r="B130" s="354"/>
      <c r="C130" s="336"/>
      <c r="D130" s="337"/>
      <c r="E130" s="337"/>
      <c r="F130" s="338"/>
      <c r="G130" s="339" t="s">
        <v>320</v>
      </c>
      <c r="H130" s="336"/>
      <c r="I130" s="346"/>
      <c r="J130" s="346"/>
      <c r="K130" s="345"/>
      <c r="L130" s="508"/>
      <c r="M130" s="393">
        <f t="shared" si="161"/>
        <v>0</v>
      </c>
      <c r="N130" s="453" t="str">
        <f t="shared" si="129"/>
        <v/>
      </c>
      <c r="O130" s="439"/>
      <c r="P130" s="439"/>
      <c r="Q130" s="439"/>
      <c r="R130" s="439"/>
      <c r="S130" s="446"/>
      <c r="T130" s="264">
        <f t="shared" ca="1" si="162"/>
        <v>0</v>
      </c>
      <c r="U130" s="264">
        <f t="shared" ca="1" si="163"/>
        <v>0</v>
      </c>
      <c r="V130" s="265">
        <f t="shared" si="164"/>
        <v>0</v>
      </c>
      <c r="W130" s="265">
        <f t="shared" ca="1" si="165"/>
        <v>0</v>
      </c>
      <c r="X130" s="265">
        <f t="shared" ca="1" si="166"/>
        <v>0</v>
      </c>
      <c r="Y130" s="268">
        <f t="shared" si="167"/>
        <v>1900</v>
      </c>
      <c r="Z130" s="266">
        <f t="shared" ca="1" si="194"/>
        <v>0</v>
      </c>
      <c r="AA130" s="266">
        <f t="shared" ca="1" si="194"/>
        <v>0</v>
      </c>
      <c r="AB130" s="266">
        <f t="shared" ca="1" si="194"/>
        <v>0</v>
      </c>
      <c r="AC130" s="266">
        <f t="shared" ca="1" si="194"/>
        <v>0</v>
      </c>
      <c r="AD130" s="266">
        <f t="shared" ca="1" si="194"/>
        <v>0</v>
      </c>
      <c r="AE130" s="266">
        <f t="shared" ca="1" si="194"/>
        <v>0</v>
      </c>
      <c r="AF130" s="266">
        <f t="shared" ca="1" si="194"/>
        <v>0</v>
      </c>
      <c r="AG130" s="266">
        <f t="shared" ca="1" si="194"/>
        <v>0</v>
      </c>
      <c r="AH130" s="266">
        <f t="shared" ca="1" si="194"/>
        <v>0</v>
      </c>
      <c r="AI130" s="266">
        <f t="shared" ca="1" si="194"/>
        <v>0</v>
      </c>
      <c r="AJ130" s="266">
        <f t="shared" ca="1" si="195"/>
        <v>0</v>
      </c>
      <c r="AK130" s="266">
        <f t="shared" ca="1" si="195"/>
        <v>0</v>
      </c>
      <c r="AL130" s="266">
        <f t="shared" ca="1" si="195"/>
        <v>0</v>
      </c>
      <c r="AM130" s="266">
        <f t="shared" ca="1" si="195"/>
        <v>0</v>
      </c>
      <c r="AN130" s="266">
        <f t="shared" ca="1" si="195"/>
        <v>0</v>
      </c>
      <c r="AO130" s="266">
        <f t="shared" ca="1" si="195"/>
        <v>0</v>
      </c>
      <c r="AP130" s="266">
        <f t="shared" ca="1" si="195"/>
        <v>0</v>
      </c>
      <c r="AQ130" s="266">
        <f t="shared" ca="1" si="195"/>
        <v>0</v>
      </c>
      <c r="AR130" s="266">
        <f t="shared" ca="1" si="195"/>
        <v>0</v>
      </c>
      <c r="AS130" s="266">
        <f t="shared" ca="1" si="195"/>
        <v>0</v>
      </c>
      <c r="AT130" s="266">
        <f t="shared" ca="1" si="196"/>
        <v>0</v>
      </c>
      <c r="AU130" s="266">
        <f t="shared" ca="1" si="196"/>
        <v>0</v>
      </c>
      <c r="AV130" s="266">
        <f t="shared" ca="1" si="196"/>
        <v>0</v>
      </c>
      <c r="AW130" s="266">
        <f t="shared" ca="1" si="196"/>
        <v>0</v>
      </c>
      <c r="AX130" s="266">
        <f t="shared" ca="1" si="196"/>
        <v>0</v>
      </c>
      <c r="AY130" s="266">
        <f t="shared" ca="1" si="196"/>
        <v>0</v>
      </c>
      <c r="AZ130" s="266">
        <f t="shared" ca="1" si="196"/>
        <v>0</v>
      </c>
      <c r="BA130" s="266">
        <f t="shared" ca="1" si="196"/>
        <v>0</v>
      </c>
      <c r="BB130" s="266">
        <f t="shared" ca="1" si="196"/>
        <v>0</v>
      </c>
      <c r="BC130" s="266">
        <f t="shared" ca="1" si="196"/>
        <v>0</v>
      </c>
      <c r="BD130" s="266">
        <f t="shared" ca="1" si="197"/>
        <v>0</v>
      </c>
      <c r="BE130" s="266">
        <f t="shared" ca="1" si="197"/>
        <v>0</v>
      </c>
      <c r="BF130" s="266">
        <f t="shared" ca="1" si="197"/>
        <v>0</v>
      </c>
      <c r="BG130" s="266">
        <f t="shared" ca="1" si="197"/>
        <v>0</v>
      </c>
      <c r="BH130" s="266">
        <f t="shared" ca="1" si="197"/>
        <v>0</v>
      </c>
      <c r="BI130" s="266">
        <f t="shared" ca="1" si="197"/>
        <v>0</v>
      </c>
      <c r="BJ130" s="266">
        <f t="shared" ca="1" si="197"/>
        <v>0</v>
      </c>
      <c r="BK130" s="266">
        <f t="shared" ca="1" si="197"/>
        <v>0</v>
      </c>
      <c r="BL130" s="266">
        <f t="shared" ca="1" si="197"/>
        <v>0</v>
      </c>
      <c r="BM130" s="266">
        <f t="shared" ca="1" si="197"/>
        <v>0</v>
      </c>
      <c r="BN130" s="266">
        <f t="shared" ca="1" si="198"/>
        <v>0</v>
      </c>
      <c r="BO130" s="266">
        <f t="shared" ca="1" si="198"/>
        <v>0</v>
      </c>
      <c r="BP130" s="266">
        <f t="shared" ca="1" si="198"/>
        <v>0</v>
      </c>
      <c r="BQ130" s="266">
        <f t="shared" ca="1" si="198"/>
        <v>0</v>
      </c>
      <c r="BR130" s="266">
        <f t="shared" ca="1" si="198"/>
        <v>0</v>
      </c>
      <c r="BS130" s="266">
        <f t="shared" ca="1" si="198"/>
        <v>0</v>
      </c>
      <c r="BT130" s="266">
        <f t="shared" ca="1" si="198"/>
        <v>0</v>
      </c>
      <c r="BU130" s="266">
        <f t="shared" ca="1" si="198"/>
        <v>0</v>
      </c>
      <c r="BV130" s="266">
        <f t="shared" ca="1" si="198"/>
        <v>0</v>
      </c>
      <c r="BW130" s="266">
        <f t="shared" ca="1" si="198"/>
        <v>0</v>
      </c>
      <c r="BX130" s="266">
        <f t="shared" ca="1" si="198"/>
        <v>0</v>
      </c>
      <c r="BY130" s="266">
        <f t="shared" ca="1" si="198"/>
        <v>0</v>
      </c>
      <c r="BZ130" s="266">
        <f t="shared" ca="1" si="198"/>
        <v>0</v>
      </c>
      <c r="CA130" s="266">
        <f t="shared" ca="1" si="198"/>
        <v>0</v>
      </c>
      <c r="CF130" s="264">
        <f t="shared" ca="1" si="168"/>
        <v>0</v>
      </c>
      <c r="CG130" s="264">
        <f t="shared" ca="1" si="169"/>
        <v>0</v>
      </c>
      <c r="CH130" s="265">
        <f t="shared" si="170"/>
        <v>0</v>
      </c>
      <c r="CI130" s="265">
        <f t="shared" ca="1" si="171"/>
        <v>0</v>
      </c>
      <c r="CJ130" s="265">
        <f t="shared" ca="1" si="172"/>
        <v>0</v>
      </c>
      <c r="CK130" s="268"/>
      <c r="CL130" s="266">
        <f t="shared" ca="1" si="199"/>
        <v>0</v>
      </c>
      <c r="CM130" s="266">
        <f t="shared" ca="1" si="199"/>
        <v>0</v>
      </c>
      <c r="CN130" s="266">
        <f t="shared" ca="1" si="199"/>
        <v>0</v>
      </c>
      <c r="CO130" s="266">
        <f t="shared" ca="1" si="199"/>
        <v>0</v>
      </c>
      <c r="CP130" s="266">
        <f t="shared" ca="1" si="199"/>
        <v>0</v>
      </c>
      <c r="CQ130" s="266">
        <f t="shared" ca="1" si="199"/>
        <v>0</v>
      </c>
      <c r="CR130" s="266">
        <f t="shared" ca="1" si="199"/>
        <v>0</v>
      </c>
      <c r="CS130" s="266">
        <f t="shared" ca="1" si="199"/>
        <v>0</v>
      </c>
      <c r="CT130" s="266">
        <f t="shared" ca="1" si="199"/>
        <v>0</v>
      </c>
      <c r="CU130" s="266">
        <f t="shared" ca="1" si="199"/>
        <v>0</v>
      </c>
      <c r="CV130" s="266">
        <f t="shared" ca="1" si="200"/>
        <v>0</v>
      </c>
      <c r="CW130" s="266">
        <f t="shared" ca="1" si="200"/>
        <v>0</v>
      </c>
      <c r="CX130" s="266">
        <f t="shared" ca="1" si="200"/>
        <v>0</v>
      </c>
      <c r="CY130" s="266">
        <f t="shared" ca="1" si="200"/>
        <v>0</v>
      </c>
      <c r="CZ130" s="266">
        <f t="shared" ca="1" si="200"/>
        <v>0</v>
      </c>
      <c r="DA130" s="266">
        <f t="shared" ca="1" si="200"/>
        <v>0</v>
      </c>
      <c r="DB130" s="266">
        <f t="shared" ca="1" si="200"/>
        <v>0</v>
      </c>
      <c r="DC130" s="266">
        <f t="shared" ca="1" si="200"/>
        <v>0</v>
      </c>
      <c r="DD130" s="266">
        <f t="shared" ca="1" si="200"/>
        <v>0</v>
      </c>
      <c r="DE130" s="266">
        <f t="shared" ca="1" si="200"/>
        <v>0</v>
      </c>
      <c r="DF130" s="266">
        <f t="shared" ca="1" si="201"/>
        <v>0</v>
      </c>
      <c r="DG130" s="266">
        <f t="shared" ca="1" si="201"/>
        <v>0</v>
      </c>
      <c r="DH130" s="266">
        <f t="shared" ca="1" si="201"/>
        <v>0</v>
      </c>
      <c r="DI130" s="266">
        <f t="shared" ca="1" si="201"/>
        <v>0</v>
      </c>
      <c r="DJ130" s="266">
        <f t="shared" ca="1" si="201"/>
        <v>0</v>
      </c>
      <c r="DK130" s="266">
        <f t="shared" ca="1" si="201"/>
        <v>0</v>
      </c>
      <c r="DL130" s="266">
        <f t="shared" ca="1" si="201"/>
        <v>0</v>
      </c>
      <c r="DM130" s="266">
        <f t="shared" ca="1" si="201"/>
        <v>0</v>
      </c>
      <c r="DN130" s="266">
        <f t="shared" ca="1" si="201"/>
        <v>0</v>
      </c>
      <c r="DO130" s="266">
        <f t="shared" ca="1" si="201"/>
        <v>0</v>
      </c>
      <c r="DP130" s="266">
        <f t="shared" ca="1" si="202"/>
        <v>0</v>
      </c>
      <c r="DQ130" s="266">
        <f t="shared" ca="1" si="202"/>
        <v>0</v>
      </c>
      <c r="DR130" s="266">
        <f t="shared" ca="1" si="202"/>
        <v>0</v>
      </c>
      <c r="DS130" s="266">
        <f t="shared" ca="1" si="202"/>
        <v>0</v>
      </c>
      <c r="DT130" s="266">
        <f t="shared" ca="1" si="202"/>
        <v>0</v>
      </c>
      <c r="DU130" s="266">
        <f t="shared" ca="1" si="202"/>
        <v>0</v>
      </c>
      <c r="DV130" s="266">
        <f t="shared" ca="1" si="202"/>
        <v>0</v>
      </c>
      <c r="DW130" s="266">
        <f t="shared" ca="1" si="202"/>
        <v>0</v>
      </c>
      <c r="DX130" s="266">
        <f t="shared" ca="1" si="202"/>
        <v>0</v>
      </c>
      <c r="DY130" s="266">
        <f t="shared" ca="1" si="202"/>
        <v>0</v>
      </c>
      <c r="DZ130" s="266">
        <f t="shared" ca="1" si="203"/>
        <v>0</v>
      </c>
      <c r="EA130" s="266">
        <f t="shared" ca="1" si="203"/>
        <v>0</v>
      </c>
      <c r="EB130" s="266">
        <f t="shared" ca="1" si="203"/>
        <v>0</v>
      </c>
      <c r="EC130" s="266">
        <f t="shared" ca="1" si="203"/>
        <v>0</v>
      </c>
      <c r="ED130" s="266">
        <f t="shared" ca="1" si="203"/>
        <v>0</v>
      </c>
      <c r="EE130" s="266">
        <f t="shared" ca="1" si="203"/>
        <v>0</v>
      </c>
      <c r="EF130" s="266">
        <f t="shared" ca="1" si="203"/>
        <v>0</v>
      </c>
      <c r="EG130" s="266">
        <f t="shared" ca="1" si="203"/>
        <v>0</v>
      </c>
      <c r="EH130" s="266">
        <f t="shared" ca="1" si="203"/>
        <v>0</v>
      </c>
      <c r="EI130" s="266">
        <f t="shared" ca="1" si="203"/>
        <v>0</v>
      </c>
      <c r="EJ130" s="266">
        <f t="shared" ca="1" si="203"/>
        <v>0</v>
      </c>
      <c r="EK130" s="266">
        <f t="shared" ca="1" si="203"/>
        <v>0</v>
      </c>
      <c r="EL130" s="266">
        <f t="shared" ca="1" si="203"/>
        <v>0</v>
      </c>
      <c r="EM130" s="266">
        <f t="shared" ca="1" si="203"/>
        <v>0</v>
      </c>
      <c r="EO130" s="484">
        <f t="shared" si="130"/>
        <v>1</v>
      </c>
      <c r="EP130" s="64">
        <f t="shared" si="173"/>
        <v>1</v>
      </c>
    </row>
    <row r="131" spans="1:146">
      <c r="A131" s="65">
        <v>124</v>
      </c>
      <c r="B131" s="354"/>
      <c r="C131" s="336"/>
      <c r="D131" s="337"/>
      <c r="E131" s="337"/>
      <c r="F131" s="338"/>
      <c r="G131" s="339" t="s">
        <v>320</v>
      </c>
      <c r="H131" s="336"/>
      <c r="I131" s="346"/>
      <c r="J131" s="346"/>
      <c r="K131" s="345"/>
      <c r="L131" s="508"/>
      <c r="M131" s="393">
        <f t="shared" si="161"/>
        <v>0</v>
      </c>
      <c r="N131" s="453" t="str">
        <f t="shared" si="129"/>
        <v/>
      </c>
      <c r="O131" s="439"/>
      <c r="P131" s="439"/>
      <c r="Q131" s="439"/>
      <c r="R131" s="439"/>
      <c r="S131" s="446"/>
      <c r="T131" s="264">
        <f t="shared" ca="1" si="162"/>
        <v>0</v>
      </c>
      <c r="U131" s="264">
        <f t="shared" ca="1" si="163"/>
        <v>0</v>
      </c>
      <c r="V131" s="265">
        <f t="shared" si="164"/>
        <v>0</v>
      </c>
      <c r="W131" s="265">
        <f t="shared" ca="1" si="165"/>
        <v>0</v>
      </c>
      <c r="X131" s="265">
        <f t="shared" ca="1" si="166"/>
        <v>0</v>
      </c>
      <c r="Y131" s="268">
        <f t="shared" si="167"/>
        <v>1900</v>
      </c>
      <c r="Z131" s="266">
        <f t="shared" ca="1" si="194"/>
        <v>0</v>
      </c>
      <c r="AA131" s="266">
        <f t="shared" ca="1" si="194"/>
        <v>0</v>
      </c>
      <c r="AB131" s="266">
        <f t="shared" ca="1" si="194"/>
        <v>0</v>
      </c>
      <c r="AC131" s="266">
        <f t="shared" ca="1" si="194"/>
        <v>0</v>
      </c>
      <c r="AD131" s="266">
        <f t="shared" ca="1" si="194"/>
        <v>0</v>
      </c>
      <c r="AE131" s="266">
        <f t="shared" ca="1" si="194"/>
        <v>0</v>
      </c>
      <c r="AF131" s="266">
        <f t="shared" ca="1" si="194"/>
        <v>0</v>
      </c>
      <c r="AG131" s="266">
        <f t="shared" ca="1" si="194"/>
        <v>0</v>
      </c>
      <c r="AH131" s="266">
        <f t="shared" ca="1" si="194"/>
        <v>0</v>
      </c>
      <c r="AI131" s="266">
        <f t="shared" ca="1" si="194"/>
        <v>0</v>
      </c>
      <c r="AJ131" s="266">
        <f t="shared" ca="1" si="195"/>
        <v>0</v>
      </c>
      <c r="AK131" s="266">
        <f t="shared" ca="1" si="195"/>
        <v>0</v>
      </c>
      <c r="AL131" s="266">
        <f t="shared" ca="1" si="195"/>
        <v>0</v>
      </c>
      <c r="AM131" s="266">
        <f t="shared" ca="1" si="195"/>
        <v>0</v>
      </c>
      <c r="AN131" s="266">
        <f t="shared" ca="1" si="195"/>
        <v>0</v>
      </c>
      <c r="AO131" s="266">
        <f t="shared" ca="1" si="195"/>
        <v>0</v>
      </c>
      <c r="AP131" s="266">
        <f t="shared" ca="1" si="195"/>
        <v>0</v>
      </c>
      <c r="AQ131" s="266">
        <f t="shared" ca="1" si="195"/>
        <v>0</v>
      </c>
      <c r="AR131" s="266">
        <f t="shared" ca="1" si="195"/>
        <v>0</v>
      </c>
      <c r="AS131" s="266">
        <f t="shared" ca="1" si="195"/>
        <v>0</v>
      </c>
      <c r="AT131" s="266">
        <f t="shared" ca="1" si="196"/>
        <v>0</v>
      </c>
      <c r="AU131" s="266">
        <f t="shared" ca="1" si="196"/>
        <v>0</v>
      </c>
      <c r="AV131" s="266">
        <f t="shared" ca="1" si="196"/>
        <v>0</v>
      </c>
      <c r="AW131" s="266">
        <f t="shared" ca="1" si="196"/>
        <v>0</v>
      </c>
      <c r="AX131" s="266">
        <f t="shared" ca="1" si="196"/>
        <v>0</v>
      </c>
      <c r="AY131" s="266">
        <f t="shared" ca="1" si="196"/>
        <v>0</v>
      </c>
      <c r="AZ131" s="266">
        <f t="shared" ca="1" si="196"/>
        <v>0</v>
      </c>
      <c r="BA131" s="266">
        <f t="shared" ca="1" si="196"/>
        <v>0</v>
      </c>
      <c r="BB131" s="266">
        <f t="shared" ca="1" si="196"/>
        <v>0</v>
      </c>
      <c r="BC131" s="266">
        <f t="shared" ca="1" si="196"/>
        <v>0</v>
      </c>
      <c r="BD131" s="266">
        <f t="shared" ca="1" si="197"/>
        <v>0</v>
      </c>
      <c r="BE131" s="266">
        <f t="shared" ca="1" si="197"/>
        <v>0</v>
      </c>
      <c r="BF131" s="266">
        <f t="shared" ca="1" si="197"/>
        <v>0</v>
      </c>
      <c r="BG131" s="266">
        <f t="shared" ca="1" si="197"/>
        <v>0</v>
      </c>
      <c r="BH131" s="266">
        <f t="shared" ca="1" si="197"/>
        <v>0</v>
      </c>
      <c r="BI131" s="266">
        <f t="shared" ca="1" si="197"/>
        <v>0</v>
      </c>
      <c r="BJ131" s="266">
        <f t="shared" ca="1" si="197"/>
        <v>0</v>
      </c>
      <c r="BK131" s="266">
        <f t="shared" ca="1" si="197"/>
        <v>0</v>
      </c>
      <c r="BL131" s="266">
        <f t="shared" ca="1" si="197"/>
        <v>0</v>
      </c>
      <c r="BM131" s="266">
        <f t="shared" ca="1" si="197"/>
        <v>0</v>
      </c>
      <c r="BN131" s="266">
        <f t="shared" ca="1" si="198"/>
        <v>0</v>
      </c>
      <c r="BO131" s="266">
        <f t="shared" ca="1" si="198"/>
        <v>0</v>
      </c>
      <c r="BP131" s="266">
        <f t="shared" ca="1" si="198"/>
        <v>0</v>
      </c>
      <c r="BQ131" s="266">
        <f t="shared" ca="1" si="198"/>
        <v>0</v>
      </c>
      <c r="BR131" s="266">
        <f t="shared" ca="1" si="198"/>
        <v>0</v>
      </c>
      <c r="BS131" s="266">
        <f t="shared" ca="1" si="198"/>
        <v>0</v>
      </c>
      <c r="BT131" s="266">
        <f t="shared" ca="1" si="198"/>
        <v>0</v>
      </c>
      <c r="BU131" s="266">
        <f t="shared" ca="1" si="198"/>
        <v>0</v>
      </c>
      <c r="BV131" s="266">
        <f t="shared" ca="1" si="198"/>
        <v>0</v>
      </c>
      <c r="BW131" s="266">
        <f t="shared" ca="1" si="198"/>
        <v>0</v>
      </c>
      <c r="BX131" s="266">
        <f t="shared" ca="1" si="198"/>
        <v>0</v>
      </c>
      <c r="BY131" s="266">
        <f t="shared" ca="1" si="198"/>
        <v>0</v>
      </c>
      <c r="BZ131" s="266">
        <f t="shared" ca="1" si="198"/>
        <v>0</v>
      </c>
      <c r="CA131" s="266">
        <f t="shared" ca="1" si="198"/>
        <v>0</v>
      </c>
      <c r="CF131" s="264">
        <f t="shared" ca="1" si="168"/>
        <v>0</v>
      </c>
      <c r="CG131" s="264">
        <f t="shared" ca="1" si="169"/>
        <v>0</v>
      </c>
      <c r="CH131" s="265">
        <f t="shared" si="170"/>
        <v>0</v>
      </c>
      <c r="CI131" s="265">
        <f t="shared" ca="1" si="171"/>
        <v>0</v>
      </c>
      <c r="CJ131" s="265">
        <f t="shared" ca="1" si="172"/>
        <v>0</v>
      </c>
      <c r="CK131" s="268"/>
      <c r="CL131" s="266">
        <f t="shared" ca="1" si="199"/>
        <v>0</v>
      </c>
      <c r="CM131" s="266">
        <f t="shared" ca="1" si="199"/>
        <v>0</v>
      </c>
      <c r="CN131" s="266">
        <f t="shared" ca="1" si="199"/>
        <v>0</v>
      </c>
      <c r="CO131" s="266">
        <f t="shared" ca="1" si="199"/>
        <v>0</v>
      </c>
      <c r="CP131" s="266">
        <f t="shared" ca="1" si="199"/>
        <v>0</v>
      </c>
      <c r="CQ131" s="266">
        <f t="shared" ca="1" si="199"/>
        <v>0</v>
      </c>
      <c r="CR131" s="266">
        <f t="shared" ca="1" si="199"/>
        <v>0</v>
      </c>
      <c r="CS131" s="266">
        <f t="shared" ca="1" si="199"/>
        <v>0</v>
      </c>
      <c r="CT131" s="266">
        <f t="shared" ca="1" si="199"/>
        <v>0</v>
      </c>
      <c r="CU131" s="266">
        <f t="shared" ca="1" si="199"/>
        <v>0</v>
      </c>
      <c r="CV131" s="266">
        <f t="shared" ca="1" si="200"/>
        <v>0</v>
      </c>
      <c r="CW131" s="266">
        <f t="shared" ca="1" si="200"/>
        <v>0</v>
      </c>
      <c r="CX131" s="266">
        <f t="shared" ca="1" si="200"/>
        <v>0</v>
      </c>
      <c r="CY131" s="266">
        <f t="shared" ca="1" si="200"/>
        <v>0</v>
      </c>
      <c r="CZ131" s="266">
        <f t="shared" ca="1" si="200"/>
        <v>0</v>
      </c>
      <c r="DA131" s="266">
        <f t="shared" ca="1" si="200"/>
        <v>0</v>
      </c>
      <c r="DB131" s="266">
        <f t="shared" ca="1" si="200"/>
        <v>0</v>
      </c>
      <c r="DC131" s="266">
        <f t="shared" ca="1" si="200"/>
        <v>0</v>
      </c>
      <c r="DD131" s="266">
        <f t="shared" ca="1" si="200"/>
        <v>0</v>
      </c>
      <c r="DE131" s="266">
        <f t="shared" ca="1" si="200"/>
        <v>0</v>
      </c>
      <c r="DF131" s="266">
        <f t="shared" ca="1" si="201"/>
        <v>0</v>
      </c>
      <c r="DG131" s="266">
        <f t="shared" ca="1" si="201"/>
        <v>0</v>
      </c>
      <c r="DH131" s="266">
        <f t="shared" ca="1" si="201"/>
        <v>0</v>
      </c>
      <c r="DI131" s="266">
        <f t="shared" ca="1" si="201"/>
        <v>0</v>
      </c>
      <c r="DJ131" s="266">
        <f t="shared" ca="1" si="201"/>
        <v>0</v>
      </c>
      <c r="DK131" s="266">
        <f t="shared" ca="1" si="201"/>
        <v>0</v>
      </c>
      <c r="DL131" s="266">
        <f t="shared" ca="1" si="201"/>
        <v>0</v>
      </c>
      <c r="DM131" s="266">
        <f t="shared" ca="1" si="201"/>
        <v>0</v>
      </c>
      <c r="DN131" s="266">
        <f t="shared" ca="1" si="201"/>
        <v>0</v>
      </c>
      <c r="DO131" s="266">
        <f t="shared" ca="1" si="201"/>
        <v>0</v>
      </c>
      <c r="DP131" s="266">
        <f t="shared" ca="1" si="202"/>
        <v>0</v>
      </c>
      <c r="DQ131" s="266">
        <f t="shared" ca="1" si="202"/>
        <v>0</v>
      </c>
      <c r="DR131" s="266">
        <f t="shared" ca="1" si="202"/>
        <v>0</v>
      </c>
      <c r="DS131" s="266">
        <f t="shared" ca="1" si="202"/>
        <v>0</v>
      </c>
      <c r="DT131" s="266">
        <f t="shared" ca="1" si="202"/>
        <v>0</v>
      </c>
      <c r="DU131" s="266">
        <f t="shared" ca="1" si="202"/>
        <v>0</v>
      </c>
      <c r="DV131" s="266">
        <f t="shared" ca="1" si="202"/>
        <v>0</v>
      </c>
      <c r="DW131" s="266">
        <f t="shared" ca="1" si="202"/>
        <v>0</v>
      </c>
      <c r="DX131" s="266">
        <f t="shared" ca="1" si="202"/>
        <v>0</v>
      </c>
      <c r="DY131" s="266">
        <f t="shared" ca="1" si="202"/>
        <v>0</v>
      </c>
      <c r="DZ131" s="266">
        <f t="shared" ca="1" si="203"/>
        <v>0</v>
      </c>
      <c r="EA131" s="266">
        <f t="shared" ca="1" si="203"/>
        <v>0</v>
      </c>
      <c r="EB131" s="266">
        <f t="shared" ca="1" si="203"/>
        <v>0</v>
      </c>
      <c r="EC131" s="266">
        <f t="shared" ca="1" si="203"/>
        <v>0</v>
      </c>
      <c r="ED131" s="266">
        <f t="shared" ca="1" si="203"/>
        <v>0</v>
      </c>
      <c r="EE131" s="266">
        <f t="shared" ca="1" si="203"/>
        <v>0</v>
      </c>
      <c r="EF131" s="266">
        <f t="shared" ca="1" si="203"/>
        <v>0</v>
      </c>
      <c r="EG131" s="266">
        <f t="shared" ca="1" si="203"/>
        <v>0</v>
      </c>
      <c r="EH131" s="266">
        <f t="shared" ca="1" si="203"/>
        <v>0</v>
      </c>
      <c r="EI131" s="266">
        <f t="shared" ca="1" si="203"/>
        <v>0</v>
      </c>
      <c r="EJ131" s="266">
        <f t="shared" ca="1" si="203"/>
        <v>0</v>
      </c>
      <c r="EK131" s="266">
        <f t="shared" ca="1" si="203"/>
        <v>0</v>
      </c>
      <c r="EL131" s="266">
        <f t="shared" ca="1" si="203"/>
        <v>0</v>
      </c>
      <c r="EM131" s="266">
        <f t="shared" ca="1" si="203"/>
        <v>0</v>
      </c>
      <c r="EO131" s="484">
        <f t="shared" si="130"/>
        <v>1</v>
      </c>
      <c r="EP131" s="64">
        <f t="shared" si="173"/>
        <v>1</v>
      </c>
    </row>
    <row r="132" spans="1:146">
      <c r="A132" s="65">
        <v>125</v>
      </c>
      <c r="B132" s="354"/>
      <c r="C132" s="336"/>
      <c r="D132" s="337"/>
      <c r="E132" s="337"/>
      <c r="F132" s="338"/>
      <c r="G132" s="339" t="s">
        <v>320</v>
      </c>
      <c r="H132" s="336"/>
      <c r="I132" s="346"/>
      <c r="J132" s="346"/>
      <c r="K132" s="345"/>
      <c r="L132" s="508"/>
      <c r="M132" s="393">
        <f t="shared" si="161"/>
        <v>0</v>
      </c>
      <c r="N132" s="453" t="str">
        <f t="shared" si="129"/>
        <v/>
      </c>
      <c r="O132" s="439"/>
      <c r="P132" s="439"/>
      <c r="Q132" s="439"/>
      <c r="R132" s="439"/>
      <c r="S132" s="446"/>
      <c r="T132" s="264">
        <f t="shared" ca="1" si="162"/>
        <v>0</v>
      </c>
      <c r="U132" s="264">
        <f t="shared" ca="1" si="163"/>
        <v>0</v>
      </c>
      <c r="V132" s="265">
        <f t="shared" si="164"/>
        <v>0</v>
      </c>
      <c r="W132" s="265">
        <f t="shared" ca="1" si="165"/>
        <v>0</v>
      </c>
      <c r="X132" s="265">
        <f t="shared" ca="1" si="166"/>
        <v>0</v>
      </c>
      <c r="Y132" s="268">
        <f t="shared" si="167"/>
        <v>1900</v>
      </c>
      <c r="Z132" s="266">
        <f t="shared" ca="1" si="194"/>
        <v>0</v>
      </c>
      <c r="AA132" s="266">
        <f t="shared" ca="1" si="194"/>
        <v>0</v>
      </c>
      <c r="AB132" s="266">
        <f t="shared" ca="1" si="194"/>
        <v>0</v>
      </c>
      <c r="AC132" s="266">
        <f t="shared" ca="1" si="194"/>
        <v>0</v>
      </c>
      <c r="AD132" s="266">
        <f t="shared" ca="1" si="194"/>
        <v>0</v>
      </c>
      <c r="AE132" s="266">
        <f t="shared" ca="1" si="194"/>
        <v>0</v>
      </c>
      <c r="AF132" s="266">
        <f t="shared" ca="1" si="194"/>
        <v>0</v>
      </c>
      <c r="AG132" s="266">
        <f t="shared" ca="1" si="194"/>
        <v>0</v>
      </c>
      <c r="AH132" s="266">
        <f t="shared" ca="1" si="194"/>
        <v>0</v>
      </c>
      <c r="AI132" s="266">
        <f t="shared" ca="1" si="194"/>
        <v>0</v>
      </c>
      <c r="AJ132" s="266">
        <f t="shared" ca="1" si="195"/>
        <v>0</v>
      </c>
      <c r="AK132" s="266">
        <f t="shared" ca="1" si="195"/>
        <v>0</v>
      </c>
      <c r="AL132" s="266">
        <f t="shared" ca="1" si="195"/>
        <v>0</v>
      </c>
      <c r="AM132" s="266">
        <f t="shared" ca="1" si="195"/>
        <v>0</v>
      </c>
      <c r="AN132" s="266">
        <f t="shared" ca="1" si="195"/>
        <v>0</v>
      </c>
      <c r="AO132" s="266">
        <f t="shared" ca="1" si="195"/>
        <v>0</v>
      </c>
      <c r="AP132" s="266">
        <f t="shared" ca="1" si="195"/>
        <v>0</v>
      </c>
      <c r="AQ132" s="266">
        <f t="shared" ca="1" si="195"/>
        <v>0</v>
      </c>
      <c r="AR132" s="266">
        <f t="shared" ca="1" si="195"/>
        <v>0</v>
      </c>
      <c r="AS132" s="266">
        <f t="shared" ca="1" si="195"/>
        <v>0</v>
      </c>
      <c r="AT132" s="266">
        <f t="shared" ca="1" si="196"/>
        <v>0</v>
      </c>
      <c r="AU132" s="266">
        <f t="shared" ca="1" si="196"/>
        <v>0</v>
      </c>
      <c r="AV132" s="266">
        <f t="shared" ca="1" si="196"/>
        <v>0</v>
      </c>
      <c r="AW132" s="266">
        <f t="shared" ca="1" si="196"/>
        <v>0</v>
      </c>
      <c r="AX132" s="266">
        <f t="shared" ca="1" si="196"/>
        <v>0</v>
      </c>
      <c r="AY132" s="266">
        <f t="shared" ca="1" si="196"/>
        <v>0</v>
      </c>
      <c r="AZ132" s="266">
        <f t="shared" ca="1" si="196"/>
        <v>0</v>
      </c>
      <c r="BA132" s="266">
        <f t="shared" ca="1" si="196"/>
        <v>0</v>
      </c>
      <c r="BB132" s="266">
        <f t="shared" ca="1" si="196"/>
        <v>0</v>
      </c>
      <c r="BC132" s="266">
        <f t="shared" ca="1" si="196"/>
        <v>0</v>
      </c>
      <c r="BD132" s="266">
        <f t="shared" ca="1" si="197"/>
        <v>0</v>
      </c>
      <c r="BE132" s="266">
        <f t="shared" ca="1" si="197"/>
        <v>0</v>
      </c>
      <c r="BF132" s="266">
        <f t="shared" ca="1" si="197"/>
        <v>0</v>
      </c>
      <c r="BG132" s="266">
        <f t="shared" ca="1" si="197"/>
        <v>0</v>
      </c>
      <c r="BH132" s="266">
        <f t="shared" ca="1" si="197"/>
        <v>0</v>
      </c>
      <c r="BI132" s="266">
        <f t="shared" ca="1" si="197"/>
        <v>0</v>
      </c>
      <c r="BJ132" s="266">
        <f t="shared" ca="1" si="197"/>
        <v>0</v>
      </c>
      <c r="BK132" s="266">
        <f t="shared" ca="1" si="197"/>
        <v>0</v>
      </c>
      <c r="BL132" s="266">
        <f t="shared" ca="1" si="197"/>
        <v>0</v>
      </c>
      <c r="BM132" s="266">
        <f t="shared" ca="1" si="197"/>
        <v>0</v>
      </c>
      <c r="BN132" s="266">
        <f t="shared" ca="1" si="198"/>
        <v>0</v>
      </c>
      <c r="BO132" s="266">
        <f t="shared" ca="1" si="198"/>
        <v>0</v>
      </c>
      <c r="BP132" s="266">
        <f t="shared" ca="1" si="198"/>
        <v>0</v>
      </c>
      <c r="BQ132" s="266">
        <f t="shared" ca="1" si="198"/>
        <v>0</v>
      </c>
      <c r="BR132" s="266">
        <f t="shared" ca="1" si="198"/>
        <v>0</v>
      </c>
      <c r="BS132" s="266">
        <f t="shared" ca="1" si="198"/>
        <v>0</v>
      </c>
      <c r="BT132" s="266">
        <f t="shared" ca="1" si="198"/>
        <v>0</v>
      </c>
      <c r="BU132" s="266">
        <f t="shared" ca="1" si="198"/>
        <v>0</v>
      </c>
      <c r="BV132" s="266">
        <f t="shared" ca="1" si="198"/>
        <v>0</v>
      </c>
      <c r="BW132" s="266">
        <f t="shared" ca="1" si="198"/>
        <v>0</v>
      </c>
      <c r="BX132" s="266">
        <f t="shared" ca="1" si="198"/>
        <v>0</v>
      </c>
      <c r="BY132" s="266">
        <f t="shared" ca="1" si="198"/>
        <v>0</v>
      </c>
      <c r="BZ132" s="266">
        <f t="shared" ca="1" si="198"/>
        <v>0</v>
      </c>
      <c r="CA132" s="266">
        <f t="shared" ca="1" si="198"/>
        <v>0</v>
      </c>
      <c r="CF132" s="264">
        <f t="shared" ca="1" si="168"/>
        <v>0</v>
      </c>
      <c r="CG132" s="264">
        <f t="shared" ca="1" si="169"/>
        <v>0</v>
      </c>
      <c r="CH132" s="265">
        <f t="shared" si="170"/>
        <v>0</v>
      </c>
      <c r="CI132" s="265">
        <f t="shared" ca="1" si="171"/>
        <v>0</v>
      </c>
      <c r="CJ132" s="265">
        <f t="shared" ca="1" si="172"/>
        <v>0</v>
      </c>
      <c r="CK132" s="268"/>
      <c r="CL132" s="266">
        <f t="shared" ca="1" si="199"/>
        <v>0</v>
      </c>
      <c r="CM132" s="266">
        <f t="shared" ca="1" si="199"/>
        <v>0</v>
      </c>
      <c r="CN132" s="266">
        <f t="shared" ca="1" si="199"/>
        <v>0</v>
      </c>
      <c r="CO132" s="266">
        <f t="shared" ca="1" si="199"/>
        <v>0</v>
      </c>
      <c r="CP132" s="266">
        <f t="shared" ca="1" si="199"/>
        <v>0</v>
      </c>
      <c r="CQ132" s="266">
        <f t="shared" ca="1" si="199"/>
        <v>0</v>
      </c>
      <c r="CR132" s="266">
        <f t="shared" ca="1" si="199"/>
        <v>0</v>
      </c>
      <c r="CS132" s="266">
        <f t="shared" ca="1" si="199"/>
        <v>0</v>
      </c>
      <c r="CT132" s="266">
        <f t="shared" ca="1" si="199"/>
        <v>0</v>
      </c>
      <c r="CU132" s="266">
        <f t="shared" ca="1" si="199"/>
        <v>0</v>
      </c>
      <c r="CV132" s="266">
        <f t="shared" ca="1" si="200"/>
        <v>0</v>
      </c>
      <c r="CW132" s="266">
        <f t="shared" ca="1" si="200"/>
        <v>0</v>
      </c>
      <c r="CX132" s="266">
        <f t="shared" ca="1" si="200"/>
        <v>0</v>
      </c>
      <c r="CY132" s="266">
        <f t="shared" ca="1" si="200"/>
        <v>0</v>
      </c>
      <c r="CZ132" s="266">
        <f t="shared" ca="1" si="200"/>
        <v>0</v>
      </c>
      <c r="DA132" s="266">
        <f t="shared" ca="1" si="200"/>
        <v>0</v>
      </c>
      <c r="DB132" s="266">
        <f t="shared" ca="1" si="200"/>
        <v>0</v>
      </c>
      <c r="DC132" s="266">
        <f t="shared" ca="1" si="200"/>
        <v>0</v>
      </c>
      <c r="DD132" s="266">
        <f t="shared" ca="1" si="200"/>
        <v>0</v>
      </c>
      <c r="DE132" s="266">
        <f t="shared" ca="1" si="200"/>
        <v>0</v>
      </c>
      <c r="DF132" s="266">
        <f t="shared" ca="1" si="201"/>
        <v>0</v>
      </c>
      <c r="DG132" s="266">
        <f t="shared" ca="1" si="201"/>
        <v>0</v>
      </c>
      <c r="DH132" s="266">
        <f t="shared" ca="1" si="201"/>
        <v>0</v>
      </c>
      <c r="DI132" s="266">
        <f t="shared" ca="1" si="201"/>
        <v>0</v>
      </c>
      <c r="DJ132" s="266">
        <f t="shared" ca="1" si="201"/>
        <v>0</v>
      </c>
      <c r="DK132" s="266">
        <f t="shared" ca="1" si="201"/>
        <v>0</v>
      </c>
      <c r="DL132" s="266">
        <f t="shared" ca="1" si="201"/>
        <v>0</v>
      </c>
      <c r="DM132" s="266">
        <f t="shared" ca="1" si="201"/>
        <v>0</v>
      </c>
      <c r="DN132" s="266">
        <f t="shared" ca="1" si="201"/>
        <v>0</v>
      </c>
      <c r="DO132" s="266">
        <f t="shared" ca="1" si="201"/>
        <v>0</v>
      </c>
      <c r="DP132" s="266">
        <f t="shared" ca="1" si="202"/>
        <v>0</v>
      </c>
      <c r="DQ132" s="266">
        <f t="shared" ca="1" si="202"/>
        <v>0</v>
      </c>
      <c r="DR132" s="266">
        <f t="shared" ca="1" si="202"/>
        <v>0</v>
      </c>
      <c r="DS132" s="266">
        <f t="shared" ca="1" si="202"/>
        <v>0</v>
      </c>
      <c r="DT132" s="266">
        <f t="shared" ca="1" si="202"/>
        <v>0</v>
      </c>
      <c r="DU132" s="266">
        <f t="shared" ca="1" si="202"/>
        <v>0</v>
      </c>
      <c r="DV132" s="266">
        <f t="shared" ca="1" si="202"/>
        <v>0</v>
      </c>
      <c r="DW132" s="266">
        <f t="shared" ca="1" si="202"/>
        <v>0</v>
      </c>
      <c r="DX132" s="266">
        <f t="shared" ca="1" si="202"/>
        <v>0</v>
      </c>
      <c r="DY132" s="266">
        <f t="shared" ca="1" si="202"/>
        <v>0</v>
      </c>
      <c r="DZ132" s="266">
        <f t="shared" ca="1" si="203"/>
        <v>0</v>
      </c>
      <c r="EA132" s="266">
        <f t="shared" ca="1" si="203"/>
        <v>0</v>
      </c>
      <c r="EB132" s="266">
        <f t="shared" ca="1" si="203"/>
        <v>0</v>
      </c>
      <c r="EC132" s="266">
        <f t="shared" ca="1" si="203"/>
        <v>0</v>
      </c>
      <c r="ED132" s="266">
        <f t="shared" ca="1" si="203"/>
        <v>0</v>
      </c>
      <c r="EE132" s="266">
        <f t="shared" ca="1" si="203"/>
        <v>0</v>
      </c>
      <c r="EF132" s="266">
        <f t="shared" ca="1" si="203"/>
        <v>0</v>
      </c>
      <c r="EG132" s="266">
        <f t="shared" ca="1" si="203"/>
        <v>0</v>
      </c>
      <c r="EH132" s="266">
        <f t="shared" ca="1" si="203"/>
        <v>0</v>
      </c>
      <c r="EI132" s="266">
        <f t="shared" ca="1" si="203"/>
        <v>0</v>
      </c>
      <c r="EJ132" s="266">
        <f t="shared" ca="1" si="203"/>
        <v>0</v>
      </c>
      <c r="EK132" s="266">
        <f t="shared" ca="1" si="203"/>
        <v>0</v>
      </c>
      <c r="EL132" s="266">
        <f t="shared" ca="1" si="203"/>
        <v>0</v>
      </c>
      <c r="EM132" s="266">
        <f t="shared" ca="1" si="203"/>
        <v>0</v>
      </c>
      <c r="EO132" s="484">
        <f t="shared" si="130"/>
        <v>1</v>
      </c>
      <c r="EP132" s="64">
        <f t="shared" si="173"/>
        <v>1</v>
      </c>
    </row>
    <row r="133" spans="1:146">
      <c r="A133" s="65">
        <v>126</v>
      </c>
      <c r="B133" s="354"/>
      <c r="C133" s="336"/>
      <c r="D133" s="337"/>
      <c r="E133" s="337"/>
      <c r="F133" s="338"/>
      <c r="G133" s="339" t="s">
        <v>320</v>
      </c>
      <c r="H133" s="336"/>
      <c r="I133" s="346"/>
      <c r="J133" s="346"/>
      <c r="K133" s="345"/>
      <c r="L133" s="508"/>
      <c r="M133" s="393">
        <f t="shared" si="161"/>
        <v>0</v>
      </c>
      <c r="N133" s="453" t="str">
        <f t="shared" si="129"/>
        <v/>
      </c>
      <c r="O133" s="439"/>
      <c r="P133" s="439"/>
      <c r="Q133" s="439"/>
      <c r="R133" s="439"/>
      <c r="S133" s="446"/>
      <c r="T133" s="264">
        <f t="shared" ca="1" si="162"/>
        <v>0</v>
      </c>
      <c r="U133" s="264">
        <f t="shared" ca="1" si="163"/>
        <v>0</v>
      </c>
      <c r="V133" s="265">
        <f t="shared" si="164"/>
        <v>0</v>
      </c>
      <c r="W133" s="265">
        <f t="shared" ca="1" si="165"/>
        <v>0</v>
      </c>
      <c r="X133" s="265">
        <f t="shared" ca="1" si="166"/>
        <v>0</v>
      </c>
      <c r="Y133" s="268">
        <f t="shared" si="167"/>
        <v>1900</v>
      </c>
      <c r="Z133" s="266">
        <f t="shared" ca="1" si="194"/>
        <v>0</v>
      </c>
      <c r="AA133" s="266">
        <f t="shared" ca="1" si="194"/>
        <v>0</v>
      </c>
      <c r="AB133" s="266">
        <f t="shared" ca="1" si="194"/>
        <v>0</v>
      </c>
      <c r="AC133" s="266">
        <f t="shared" ca="1" si="194"/>
        <v>0</v>
      </c>
      <c r="AD133" s="266">
        <f t="shared" ca="1" si="194"/>
        <v>0</v>
      </c>
      <c r="AE133" s="266">
        <f t="shared" ca="1" si="194"/>
        <v>0</v>
      </c>
      <c r="AF133" s="266">
        <f t="shared" ca="1" si="194"/>
        <v>0</v>
      </c>
      <c r="AG133" s="266">
        <f t="shared" ca="1" si="194"/>
        <v>0</v>
      </c>
      <c r="AH133" s="266">
        <f t="shared" ca="1" si="194"/>
        <v>0</v>
      </c>
      <c r="AI133" s="266">
        <f t="shared" ca="1" si="194"/>
        <v>0</v>
      </c>
      <c r="AJ133" s="266">
        <f t="shared" ca="1" si="195"/>
        <v>0</v>
      </c>
      <c r="AK133" s="266">
        <f t="shared" ca="1" si="195"/>
        <v>0</v>
      </c>
      <c r="AL133" s="266">
        <f t="shared" ca="1" si="195"/>
        <v>0</v>
      </c>
      <c r="AM133" s="266">
        <f t="shared" ca="1" si="195"/>
        <v>0</v>
      </c>
      <c r="AN133" s="266">
        <f t="shared" ca="1" si="195"/>
        <v>0</v>
      </c>
      <c r="AO133" s="266">
        <f t="shared" ca="1" si="195"/>
        <v>0</v>
      </c>
      <c r="AP133" s="266">
        <f t="shared" ca="1" si="195"/>
        <v>0</v>
      </c>
      <c r="AQ133" s="266">
        <f t="shared" ca="1" si="195"/>
        <v>0</v>
      </c>
      <c r="AR133" s="266">
        <f t="shared" ca="1" si="195"/>
        <v>0</v>
      </c>
      <c r="AS133" s="266">
        <f t="shared" ca="1" si="195"/>
        <v>0</v>
      </c>
      <c r="AT133" s="266">
        <f t="shared" ca="1" si="196"/>
        <v>0</v>
      </c>
      <c r="AU133" s="266">
        <f t="shared" ca="1" si="196"/>
        <v>0</v>
      </c>
      <c r="AV133" s="266">
        <f t="shared" ca="1" si="196"/>
        <v>0</v>
      </c>
      <c r="AW133" s="266">
        <f t="shared" ca="1" si="196"/>
        <v>0</v>
      </c>
      <c r="AX133" s="266">
        <f t="shared" ca="1" si="196"/>
        <v>0</v>
      </c>
      <c r="AY133" s="266">
        <f t="shared" ca="1" si="196"/>
        <v>0</v>
      </c>
      <c r="AZ133" s="266">
        <f t="shared" ca="1" si="196"/>
        <v>0</v>
      </c>
      <c r="BA133" s="266">
        <f t="shared" ca="1" si="196"/>
        <v>0</v>
      </c>
      <c r="BB133" s="266">
        <f t="shared" ca="1" si="196"/>
        <v>0</v>
      </c>
      <c r="BC133" s="266">
        <f t="shared" ca="1" si="196"/>
        <v>0</v>
      </c>
      <c r="BD133" s="266">
        <f t="shared" ca="1" si="197"/>
        <v>0</v>
      </c>
      <c r="BE133" s="266">
        <f t="shared" ca="1" si="197"/>
        <v>0</v>
      </c>
      <c r="BF133" s="266">
        <f t="shared" ca="1" si="197"/>
        <v>0</v>
      </c>
      <c r="BG133" s="266">
        <f t="shared" ca="1" si="197"/>
        <v>0</v>
      </c>
      <c r="BH133" s="266">
        <f t="shared" ca="1" si="197"/>
        <v>0</v>
      </c>
      <c r="BI133" s="266">
        <f t="shared" ca="1" si="197"/>
        <v>0</v>
      </c>
      <c r="BJ133" s="266">
        <f t="shared" ca="1" si="197"/>
        <v>0</v>
      </c>
      <c r="BK133" s="266">
        <f t="shared" ca="1" si="197"/>
        <v>0</v>
      </c>
      <c r="BL133" s="266">
        <f t="shared" ca="1" si="197"/>
        <v>0</v>
      </c>
      <c r="BM133" s="266">
        <f t="shared" ca="1" si="197"/>
        <v>0</v>
      </c>
      <c r="BN133" s="266">
        <f t="shared" ca="1" si="198"/>
        <v>0</v>
      </c>
      <c r="BO133" s="266">
        <f t="shared" ca="1" si="198"/>
        <v>0</v>
      </c>
      <c r="BP133" s="266">
        <f t="shared" ca="1" si="198"/>
        <v>0</v>
      </c>
      <c r="BQ133" s="266">
        <f t="shared" ca="1" si="198"/>
        <v>0</v>
      </c>
      <c r="BR133" s="266">
        <f t="shared" ca="1" si="198"/>
        <v>0</v>
      </c>
      <c r="BS133" s="266">
        <f t="shared" ca="1" si="198"/>
        <v>0</v>
      </c>
      <c r="BT133" s="266">
        <f t="shared" ca="1" si="198"/>
        <v>0</v>
      </c>
      <c r="BU133" s="266">
        <f t="shared" ca="1" si="198"/>
        <v>0</v>
      </c>
      <c r="BV133" s="266">
        <f t="shared" ca="1" si="198"/>
        <v>0</v>
      </c>
      <c r="BW133" s="266">
        <f t="shared" ca="1" si="198"/>
        <v>0</v>
      </c>
      <c r="BX133" s="266">
        <f t="shared" ca="1" si="198"/>
        <v>0</v>
      </c>
      <c r="BY133" s="266">
        <f t="shared" ca="1" si="198"/>
        <v>0</v>
      </c>
      <c r="BZ133" s="266">
        <f t="shared" ca="1" si="198"/>
        <v>0</v>
      </c>
      <c r="CA133" s="266">
        <f t="shared" ca="1" si="198"/>
        <v>0</v>
      </c>
      <c r="CF133" s="264">
        <f t="shared" ca="1" si="168"/>
        <v>0</v>
      </c>
      <c r="CG133" s="264">
        <f t="shared" ca="1" si="169"/>
        <v>0</v>
      </c>
      <c r="CH133" s="265">
        <f t="shared" si="170"/>
        <v>0</v>
      </c>
      <c r="CI133" s="265">
        <f t="shared" ca="1" si="171"/>
        <v>0</v>
      </c>
      <c r="CJ133" s="265">
        <f t="shared" ca="1" si="172"/>
        <v>0</v>
      </c>
      <c r="CK133" s="268"/>
      <c r="CL133" s="266">
        <f t="shared" ca="1" si="199"/>
        <v>0</v>
      </c>
      <c r="CM133" s="266">
        <f t="shared" ca="1" si="199"/>
        <v>0</v>
      </c>
      <c r="CN133" s="266">
        <f t="shared" ca="1" si="199"/>
        <v>0</v>
      </c>
      <c r="CO133" s="266">
        <f t="shared" ca="1" si="199"/>
        <v>0</v>
      </c>
      <c r="CP133" s="266">
        <f t="shared" ca="1" si="199"/>
        <v>0</v>
      </c>
      <c r="CQ133" s="266">
        <f t="shared" ca="1" si="199"/>
        <v>0</v>
      </c>
      <c r="CR133" s="266">
        <f t="shared" ca="1" si="199"/>
        <v>0</v>
      </c>
      <c r="CS133" s="266">
        <f t="shared" ca="1" si="199"/>
        <v>0</v>
      </c>
      <c r="CT133" s="266">
        <f t="shared" ca="1" si="199"/>
        <v>0</v>
      </c>
      <c r="CU133" s="266">
        <f t="shared" ca="1" si="199"/>
        <v>0</v>
      </c>
      <c r="CV133" s="266">
        <f t="shared" ca="1" si="200"/>
        <v>0</v>
      </c>
      <c r="CW133" s="266">
        <f t="shared" ca="1" si="200"/>
        <v>0</v>
      </c>
      <c r="CX133" s="266">
        <f t="shared" ca="1" si="200"/>
        <v>0</v>
      </c>
      <c r="CY133" s="266">
        <f t="shared" ca="1" si="200"/>
        <v>0</v>
      </c>
      <c r="CZ133" s="266">
        <f t="shared" ca="1" si="200"/>
        <v>0</v>
      </c>
      <c r="DA133" s="266">
        <f t="shared" ca="1" si="200"/>
        <v>0</v>
      </c>
      <c r="DB133" s="266">
        <f t="shared" ca="1" si="200"/>
        <v>0</v>
      </c>
      <c r="DC133" s="266">
        <f t="shared" ca="1" si="200"/>
        <v>0</v>
      </c>
      <c r="DD133" s="266">
        <f t="shared" ca="1" si="200"/>
        <v>0</v>
      </c>
      <c r="DE133" s="266">
        <f t="shared" ca="1" si="200"/>
        <v>0</v>
      </c>
      <c r="DF133" s="266">
        <f t="shared" ca="1" si="201"/>
        <v>0</v>
      </c>
      <c r="DG133" s="266">
        <f t="shared" ca="1" si="201"/>
        <v>0</v>
      </c>
      <c r="DH133" s="266">
        <f t="shared" ca="1" si="201"/>
        <v>0</v>
      </c>
      <c r="DI133" s="266">
        <f t="shared" ca="1" si="201"/>
        <v>0</v>
      </c>
      <c r="DJ133" s="266">
        <f t="shared" ca="1" si="201"/>
        <v>0</v>
      </c>
      <c r="DK133" s="266">
        <f t="shared" ca="1" si="201"/>
        <v>0</v>
      </c>
      <c r="DL133" s="266">
        <f t="shared" ca="1" si="201"/>
        <v>0</v>
      </c>
      <c r="DM133" s="266">
        <f t="shared" ca="1" si="201"/>
        <v>0</v>
      </c>
      <c r="DN133" s="266">
        <f t="shared" ca="1" si="201"/>
        <v>0</v>
      </c>
      <c r="DO133" s="266">
        <f t="shared" ca="1" si="201"/>
        <v>0</v>
      </c>
      <c r="DP133" s="266">
        <f t="shared" ca="1" si="202"/>
        <v>0</v>
      </c>
      <c r="DQ133" s="266">
        <f t="shared" ca="1" si="202"/>
        <v>0</v>
      </c>
      <c r="DR133" s="266">
        <f t="shared" ca="1" si="202"/>
        <v>0</v>
      </c>
      <c r="DS133" s="266">
        <f t="shared" ca="1" si="202"/>
        <v>0</v>
      </c>
      <c r="DT133" s="266">
        <f t="shared" ca="1" si="202"/>
        <v>0</v>
      </c>
      <c r="DU133" s="266">
        <f t="shared" ca="1" si="202"/>
        <v>0</v>
      </c>
      <c r="DV133" s="266">
        <f t="shared" ca="1" si="202"/>
        <v>0</v>
      </c>
      <c r="DW133" s="266">
        <f t="shared" ca="1" si="202"/>
        <v>0</v>
      </c>
      <c r="DX133" s="266">
        <f t="shared" ca="1" si="202"/>
        <v>0</v>
      </c>
      <c r="DY133" s="266">
        <f t="shared" ca="1" si="202"/>
        <v>0</v>
      </c>
      <c r="DZ133" s="266">
        <f t="shared" ca="1" si="203"/>
        <v>0</v>
      </c>
      <c r="EA133" s="266">
        <f t="shared" ca="1" si="203"/>
        <v>0</v>
      </c>
      <c r="EB133" s="266">
        <f t="shared" ca="1" si="203"/>
        <v>0</v>
      </c>
      <c r="EC133" s="266">
        <f t="shared" ca="1" si="203"/>
        <v>0</v>
      </c>
      <c r="ED133" s="266">
        <f t="shared" ca="1" si="203"/>
        <v>0</v>
      </c>
      <c r="EE133" s="266">
        <f t="shared" ca="1" si="203"/>
        <v>0</v>
      </c>
      <c r="EF133" s="266">
        <f t="shared" ca="1" si="203"/>
        <v>0</v>
      </c>
      <c r="EG133" s="266">
        <f t="shared" ca="1" si="203"/>
        <v>0</v>
      </c>
      <c r="EH133" s="266">
        <f t="shared" ca="1" si="203"/>
        <v>0</v>
      </c>
      <c r="EI133" s="266">
        <f t="shared" ca="1" si="203"/>
        <v>0</v>
      </c>
      <c r="EJ133" s="266">
        <f t="shared" ca="1" si="203"/>
        <v>0</v>
      </c>
      <c r="EK133" s="266">
        <f t="shared" ca="1" si="203"/>
        <v>0</v>
      </c>
      <c r="EL133" s="266">
        <f t="shared" ca="1" si="203"/>
        <v>0</v>
      </c>
      <c r="EM133" s="266">
        <f t="shared" ca="1" si="203"/>
        <v>0</v>
      </c>
      <c r="EO133" s="484">
        <f t="shared" si="130"/>
        <v>1</v>
      </c>
      <c r="EP133" s="64">
        <f t="shared" si="173"/>
        <v>1</v>
      </c>
    </row>
    <row r="134" spans="1:146">
      <c r="A134" s="65">
        <v>127</v>
      </c>
      <c r="B134" s="354"/>
      <c r="C134" s="336"/>
      <c r="D134" s="337"/>
      <c r="E134" s="337"/>
      <c r="F134" s="338"/>
      <c r="G134" s="339" t="s">
        <v>320</v>
      </c>
      <c r="H134" s="336"/>
      <c r="I134" s="346"/>
      <c r="J134" s="346"/>
      <c r="K134" s="345"/>
      <c r="L134" s="508"/>
      <c r="M134" s="393">
        <f t="shared" si="161"/>
        <v>0</v>
      </c>
      <c r="N134" s="453" t="str">
        <f t="shared" si="129"/>
        <v/>
      </c>
      <c r="O134" s="439"/>
      <c r="P134" s="439"/>
      <c r="Q134" s="439"/>
      <c r="R134" s="439"/>
      <c r="S134" s="446"/>
      <c r="T134" s="264">
        <f t="shared" ca="1" si="162"/>
        <v>0</v>
      </c>
      <c r="U134" s="264">
        <f t="shared" ca="1" si="163"/>
        <v>0</v>
      </c>
      <c r="V134" s="265">
        <f t="shared" si="164"/>
        <v>0</v>
      </c>
      <c r="W134" s="265">
        <f t="shared" ca="1" si="165"/>
        <v>0</v>
      </c>
      <c r="X134" s="265">
        <f t="shared" ca="1" si="166"/>
        <v>0</v>
      </c>
      <c r="Y134" s="268">
        <f t="shared" si="167"/>
        <v>1900</v>
      </c>
      <c r="Z134" s="266">
        <f t="shared" ca="1" si="194"/>
        <v>0</v>
      </c>
      <c r="AA134" s="266">
        <f t="shared" ca="1" si="194"/>
        <v>0</v>
      </c>
      <c r="AB134" s="266">
        <f t="shared" ca="1" si="194"/>
        <v>0</v>
      </c>
      <c r="AC134" s="266">
        <f t="shared" ca="1" si="194"/>
        <v>0</v>
      </c>
      <c r="AD134" s="266">
        <f t="shared" ca="1" si="194"/>
        <v>0</v>
      </c>
      <c r="AE134" s="266">
        <f t="shared" ca="1" si="194"/>
        <v>0</v>
      </c>
      <c r="AF134" s="266">
        <f t="shared" ca="1" si="194"/>
        <v>0</v>
      </c>
      <c r="AG134" s="266">
        <f t="shared" ca="1" si="194"/>
        <v>0</v>
      </c>
      <c r="AH134" s="266">
        <f t="shared" ca="1" si="194"/>
        <v>0</v>
      </c>
      <c r="AI134" s="266">
        <f t="shared" ca="1" si="194"/>
        <v>0</v>
      </c>
      <c r="AJ134" s="266">
        <f t="shared" ca="1" si="195"/>
        <v>0</v>
      </c>
      <c r="AK134" s="266">
        <f t="shared" ca="1" si="195"/>
        <v>0</v>
      </c>
      <c r="AL134" s="266">
        <f t="shared" ca="1" si="195"/>
        <v>0</v>
      </c>
      <c r="AM134" s="266">
        <f t="shared" ca="1" si="195"/>
        <v>0</v>
      </c>
      <c r="AN134" s="266">
        <f t="shared" ca="1" si="195"/>
        <v>0</v>
      </c>
      <c r="AO134" s="266">
        <f t="shared" ca="1" si="195"/>
        <v>0</v>
      </c>
      <c r="AP134" s="266">
        <f t="shared" ca="1" si="195"/>
        <v>0</v>
      </c>
      <c r="AQ134" s="266">
        <f t="shared" ca="1" si="195"/>
        <v>0</v>
      </c>
      <c r="AR134" s="266">
        <f t="shared" ca="1" si="195"/>
        <v>0</v>
      </c>
      <c r="AS134" s="266">
        <f t="shared" ca="1" si="195"/>
        <v>0</v>
      </c>
      <c r="AT134" s="266">
        <f t="shared" ca="1" si="196"/>
        <v>0</v>
      </c>
      <c r="AU134" s="266">
        <f t="shared" ca="1" si="196"/>
        <v>0</v>
      </c>
      <c r="AV134" s="266">
        <f t="shared" ca="1" si="196"/>
        <v>0</v>
      </c>
      <c r="AW134" s="266">
        <f t="shared" ca="1" si="196"/>
        <v>0</v>
      </c>
      <c r="AX134" s="266">
        <f t="shared" ca="1" si="196"/>
        <v>0</v>
      </c>
      <c r="AY134" s="266">
        <f t="shared" ca="1" si="196"/>
        <v>0</v>
      </c>
      <c r="AZ134" s="266">
        <f t="shared" ca="1" si="196"/>
        <v>0</v>
      </c>
      <c r="BA134" s="266">
        <f t="shared" ca="1" si="196"/>
        <v>0</v>
      </c>
      <c r="BB134" s="266">
        <f t="shared" ca="1" si="196"/>
        <v>0</v>
      </c>
      <c r="BC134" s="266">
        <f t="shared" ca="1" si="196"/>
        <v>0</v>
      </c>
      <c r="BD134" s="266">
        <f t="shared" ca="1" si="197"/>
        <v>0</v>
      </c>
      <c r="BE134" s="266">
        <f t="shared" ca="1" si="197"/>
        <v>0</v>
      </c>
      <c r="BF134" s="266">
        <f t="shared" ca="1" si="197"/>
        <v>0</v>
      </c>
      <c r="BG134" s="266">
        <f t="shared" ca="1" si="197"/>
        <v>0</v>
      </c>
      <c r="BH134" s="266">
        <f t="shared" ca="1" si="197"/>
        <v>0</v>
      </c>
      <c r="BI134" s="266">
        <f t="shared" ca="1" si="197"/>
        <v>0</v>
      </c>
      <c r="BJ134" s="266">
        <f t="shared" ca="1" si="197"/>
        <v>0</v>
      </c>
      <c r="BK134" s="266">
        <f t="shared" ca="1" si="197"/>
        <v>0</v>
      </c>
      <c r="BL134" s="266">
        <f t="shared" ca="1" si="197"/>
        <v>0</v>
      </c>
      <c r="BM134" s="266">
        <f t="shared" ca="1" si="197"/>
        <v>0</v>
      </c>
      <c r="BN134" s="266">
        <f t="shared" ca="1" si="198"/>
        <v>0</v>
      </c>
      <c r="BO134" s="266">
        <f t="shared" ca="1" si="198"/>
        <v>0</v>
      </c>
      <c r="BP134" s="266">
        <f t="shared" ca="1" si="198"/>
        <v>0</v>
      </c>
      <c r="BQ134" s="266">
        <f t="shared" ca="1" si="198"/>
        <v>0</v>
      </c>
      <c r="BR134" s="266">
        <f t="shared" ca="1" si="198"/>
        <v>0</v>
      </c>
      <c r="BS134" s="266">
        <f t="shared" ca="1" si="198"/>
        <v>0</v>
      </c>
      <c r="BT134" s="266">
        <f t="shared" ca="1" si="198"/>
        <v>0</v>
      </c>
      <c r="BU134" s="266">
        <f t="shared" ca="1" si="198"/>
        <v>0</v>
      </c>
      <c r="BV134" s="266">
        <f t="shared" ca="1" si="198"/>
        <v>0</v>
      </c>
      <c r="BW134" s="266">
        <f t="shared" ca="1" si="198"/>
        <v>0</v>
      </c>
      <c r="BX134" s="266">
        <f t="shared" ca="1" si="198"/>
        <v>0</v>
      </c>
      <c r="BY134" s="266">
        <f t="shared" ca="1" si="198"/>
        <v>0</v>
      </c>
      <c r="BZ134" s="266">
        <f t="shared" ca="1" si="198"/>
        <v>0</v>
      </c>
      <c r="CA134" s="266">
        <f t="shared" ca="1" si="198"/>
        <v>0</v>
      </c>
      <c r="CF134" s="264">
        <f t="shared" ca="1" si="168"/>
        <v>0</v>
      </c>
      <c r="CG134" s="264">
        <f t="shared" ca="1" si="169"/>
        <v>0</v>
      </c>
      <c r="CH134" s="265">
        <f t="shared" si="170"/>
        <v>0</v>
      </c>
      <c r="CI134" s="265">
        <f t="shared" ca="1" si="171"/>
        <v>0</v>
      </c>
      <c r="CJ134" s="265">
        <f t="shared" ca="1" si="172"/>
        <v>0</v>
      </c>
      <c r="CK134" s="268"/>
      <c r="CL134" s="266">
        <f t="shared" ca="1" si="199"/>
        <v>0</v>
      </c>
      <c r="CM134" s="266">
        <f t="shared" ca="1" si="199"/>
        <v>0</v>
      </c>
      <c r="CN134" s="266">
        <f t="shared" ca="1" si="199"/>
        <v>0</v>
      </c>
      <c r="CO134" s="266">
        <f t="shared" ca="1" si="199"/>
        <v>0</v>
      </c>
      <c r="CP134" s="266">
        <f t="shared" ca="1" si="199"/>
        <v>0</v>
      </c>
      <c r="CQ134" s="266">
        <f t="shared" ca="1" si="199"/>
        <v>0</v>
      </c>
      <c r="CR134" s="266">
        <f t="shared" ca="1" si="199"/>
        <v>0</v>
      </c>
      <c r="CS134" s="266">
        <f t="shared" ca="1" si="199"/>
        <v>0</v>
      </c>
      <c r="CT134" s="266">
        <f t="shared" ca="1" si="199"/>
        <v>0</v>
      </c>
      <c r="CU134" s="266">
        <f t="shared" ca="1" si="199"/>
        <v>0</v>
      </c>
      <c r="CV134" s="266">
        <f t="shared" ca="1" si="200"/>
        <v>0</v>
      </c>
      <c r="CW134" s="266">
        <f t="shared" ca="1" si="200"/>
        <v>0</v>
      </c>
      <c r="CX134" s="266">
        <f t="shared" ca="1" si="200"/>
        <v>0</v>
      </c>
      <c r="CY134" s="266">
        <f t="shared" ca="1" si="200"/>
        <v>0</v>
      </c>
      <c r="CZ134" s="266">
        <f t="shared" ca="1" si="200"/>
        <v>0</v>
      </c>
      <c r="DA134" s="266">
        <f t="shared" ca="1" si="200"/>
        <v>0</v>
      </c>
      <c r="DB134" s="266">
        <f t="shared" ca="1" si="200"/>
        <v>0</v>
      </c>
      <c r="DC134" s="266">
        <f t="shared" ca="1" si="200"/>
        <v>0</v>
      </c>
      <c r="DD134" s="266">
        <f t="shared" ca="1" si="200"/>
        <v>0</v>
      </c>
      <c r="DE134" s="266">
        <f t="shared" ca="1" si="200"/>
        <v>0</v>
      </c>
      <c r="DF134" s="266">
        <f t="shared" ca="1" si="201"/>
        <v>0</v>
      </c>
      <c r="DG134" s="266">
        <f t="shared" ca="1" si="201"/>
        <v>0</v>
      </c>
      <c r="DH134" s="266">
        <f t="shared" ca="1" si="201"/>
        <v>0</v>
      </c>
      <c r="DI134" s="266">
        <f t="shared" ca="1" si="201"/>
        <v>0</v>
      </c>
      <c r="DJ134" s="266">
        <f t="shared" ca="1" si="201"/>
        <v>0</v>
      </c>
      <c r="DK134" s="266">
        <f t="shared" ca="1" si="201"/>
        <v>0</v>
      </c>
      <c r="DL134" s="266">
        <f t="shared" ca="1" si="201"/>
        <v>0</v>
      </c>
      <c r="DM134" s="266">
        <f t="shared" ca="1" si="201"/>
        <v>0</v>
      </c>
      <c r="DN134" s="266">
        <f t="shared" ca="1" si="201"/>
        <v>0</v>
      </c>
      <c r="DO134" s="266">
        <f t="shared" ca="1" si="201"/>
        <v>0</v>
      </c>
      <c r="DP134" s="266">
        <f t="shared" ca="1" si="202"/>
        <v>0</v>
      </c>
      <c r="DQ134" s="266">
        <f t="shared" ca="1" si="202"/>
        <v>0</v>
      </c>
      <c r="DR134" s="266">
        <f t="shared" ca="1" si="202"/>
        <v>0</v>
      </c>
      <c r="DS134" s="266">
        <f t="shared" ca="1" si="202"/>
        <v>0</v>
      </c>
      <c r="DT134" s="266">
        <f t="shared" ca="1" si="202"/>
        <v>0</v>
      </c>
      <c r="DU134" s="266">
        <f t="shared" ca="1" si="202"/>
        <v>0</v>
      </c>
      <c r="DV134" s="266">
        <f t="shared" ca="1" si="202"/>
        <v>0</v>
      </c>
      <c r="DW134" s="266">
        <f t="shared" ca="1" si="202"/>
        <v>0</v>
      </c>
      <c r="DX134" s="266">
        <f t="shared" ca="1" si="202"/>
        <v>0</v>
      </c>
      <c r="DY134" s="266">
        <f t="shared" ca="1" si="202"/>
        <v>0</v>
      </c>
      <c r="DZ134" s="266">
        <f t="shared" ca="1" si="203"/>
        <v>0</v>
      </c>
      <c r="EA134" s="266">
        <f t="shared" ca="1" si="203"/>
        <v>0</v>
      </c>
      <c r="EB134" s="266">
        <f t="shared" ca="1" si="203"/>
        <v>0</v>
      </c>
      <c r="EC134" s="266">
        <f t="shared" ca="1" si="203"/>
        <v>0</v>
      </c>
      <c r="ED134" s="266">
        <f t="shared" ca="1" si="203"/>
        <v>0</v>
      </c>
      <c r="EE134" s="266">
        <f t="shared" ca="1" si="203"/>
        <v>0</v>
      </c>
      <c r="EF134" s="266">
        <f t="shared" ca="1" si="203"/>
        <v>0</v>
      </c>
      <c r="EG134" s="266">
        <f t="shared" ca="1" si="203"/>
        <v>0</v>
      </c>
      <c r="EH134" s="266">
        <f t="shared" ca="1" si="203"/>
        <v>0</v>
      </c>
      <c r="EI134" s="266">
        <f t="shared" ca="1" si="203"/>
        <v>0</v>
      </c>
      <c r="EJ134" s="266">
        <f t="shared" ca="1" si="203"/>
        <v>0</v>
      </c>
      <c r="EK134" s="266">
        <f t="shared" ca="1" si="203"/>
        <v>0</v>
      </c>
      <c r="EL134" s="266">
        <f t="shared" ca="1" si="203"/>
        <v>0</v>
      </c>
      <c r="EM134" s="266">
        <f t="shared" ca="1" si="203"/>
        <v>0</v>
      </c>
      <c r="EO134" s="484">
        <f t="shared" si="130"/>
        <v>1</v>
      </c>
      <c r="EP134" s="64">
        <f t="shared" si="173"/>
        <v>1</v>
      </c>
    </row>
    <row r="135" spans="1:146">
      <c r="A135" s="65">
        <v>128</v>
      </c>
      <c r="B135" s="354"/>
      <c r="C135" s="336"/>
      <c r="D135" s="337"/>
      <c r="E135" s="337"/>
      <c r="F135" s="338"/>
      <c r="G135" s="339" t="s">
        <v>320</v>
      </c>
      <c r="H135" s="336"/>
      <c r="I135" s="346"/>
      <c r="J135" s="346"/>
      <c r="K135" s="345"/>
      <c r="L135" s="508"/>
      <c r="M135" s="393">
        <f t="shared" si="161"/>
        <v>0</v>
      </c>
      <c r="N135" s="453" t="str">
        <f t="shared" si="129"/>
        <v/>
      </c>
      <c r="O135" s="439"/>
      <c r="P135" s="439"/>
      <c r="Q135" s="439"/>
      <c r="R135" s="439"/>
      <c r="S135" s="446"/>
      <c r="T135" s="264">
        <f t="shared" ca="1" si="162"/>
        <v>0</v>
      </c>
      <c r="U135" s="264">
        <f t="shared" ca="1" si="163"/>
        <v>0</v>
      </c>
      <c r="V135" s="265">
        <f t="shared" si="164"/>
        <v>0</v>
      </c>
      <c r="W135" s="265">
        <f t="shared" ca="1" si="165"/>
        <v>0</v>
      </c>
      <c r="X135" s="265">
        <f t="shared" ca="1" si="166"/>
        <v>0</v>
      </c>
      <c r="Y135" s="268">
        <f t="shared" si="167"/>
        <v>1900</v>
      </c>
      <c r="Z135" s="266">
        <f t="shared" ca="1" si="194"/>
        <v>0</v>
      </c>
      <c r="AA135" s="266">
        <f t="shared" ca="1" si="194"/>
        <v>0</v>
      </c>
      <c r="AB135" s="266">
        <f t="shared" ca="1" si="194"/>
        <v>0</v>
      </c>
      <c r="AC135" s="266">
        <f t="shared" ca="1" si="194"/>
        <v>0</v>
      </c>
      <c r="AD135" s="266">
        <f t="shared" ca="1" si="194"/>
        <v>0</v>
      </c>
      <c r="AE135" s="266">
        <f t="shared" ca="1" si="194"/>
        <v>0</v>
      </c>
      <c r="AF135" s="266">
        <f t="shared" ca="1" si="194"/>
        <v>0</v>
      </c>
      <c r="AG135" s="266">
        <f t="shared" ca="1" si="194"/>
        <v>0</v>
      </c>
      <c r="AH135" s="266">
        <f t="shared" ca="1" si="194"/>
        <v>0</v>
      </c>
      <c r="AI135" s="266">
        <f t="shared" ca="1" si="194"/>
        <v>0</v>
      </c>
      <c r="AJ135" s="266">
        <f t="shared" ca="1" si="195"/>
        <v>0</v>
      </c>
      <c r="AK135" s="266">
        <f t="shared" ca="1" si="195"/>
        <v>0</v>
      </c>
      <c r="AL135" s="266">
        <f t="shared" ca="1" si="195"/>
        <v>0</v>
      </c>
      <c r="AM135" s="266">
        <f t="shared" ca="1" si="195"/>
        <v>0</v>
      </c>
      <c r="AN135" s="266">
        <f t="shared" ca="1" si="195"/>
        <v>0</v>
      </c>
      <c r="AO135" s="266">
        <f t="shared" ca="1" si="195"/>
        <v>0</v>
      </c>
      <c r="AP135" s="266">
        <f t="shared" ca="1" si="195"/>
        <v>0</v>
      </c>
      <c r="AQ135" s="266">
        <f t="shared" ca="1" si="195"/>
        <v>0</v>
      </c>
      <c r="AR135" s="266">
        <f t="shared" ca="1" si="195"/>
        <v>0</v>
      </c>
      <c r="AS135" s="266">
        <f t="shared" ca="1" si="195"/>
        <v>0</v>
      </c>
      <c r="AT135" s="266">
        <f t="shared" ca="1" si="196"/>
        <v>0</v>
      </c>
      <c r="AU135" s="266">
        <f t="shared" ca="1" si="196"/>
        <v>0</v>
      </c>
      <c r="AV135" s="266">
        <f t="shared" ca="1" si="196"/>
        <v>0</v>
      </c>
      <c r="AW135" s="266">
        <f t="shared" ca="1" si="196"/>
        <v>0</v>
      </c>
      <c r="AX135" s="266">
        <f t="shared" ca="1" si="196"/>
        <v>0</v>
      </c>
      <c r="AY135" s="266">
        <f t="shared" ca="1" si="196"/>
        <v>0</v>
      </c>
      <c r="AZ135" s="266">
        <f t="shared" ca="1" si="196"/>
        <v>0</v>
      </c>
      <c r="BA135" s="266">
        <f t="shared" ca="1" si="196"/>
        <v>0</v>
      </c>
      <c r="BB135" s="266">
        <f t="shared" ca="1" si="196"/>
        <v>0</v>
      </c>
      <c r="BC135" s="266">
        <f t="shared" ca="1" si="196"/>
        <v>0</v>
      </c>
      <c r="BD135" s="266">
        <f t="shared" ca="1" si="197"/>
        <v>0</v>
      </c>
      <c r="BE135" s="266">
        <f t="shared" ca="1" si="197"/>
        <v>0</v>
      </c>
      <c r="BF135" s="266">
        <f t="shared" ca="1" si="197"/>
        <v>0</v>
      </c>
      <c r="BG135" s="266">
        <f t="shared" ca="1" si="197"/>
        <v>0</v>
      </c>
      <c r="BH135" s="266">
        <f t="shared" ca="1" si="197"/>
        <v>0</v>
      </c>
      <c r="BI135" s="266">
        <f t="shared" ca="1" si="197"/>
        <v>0</v>
      </c>
      <c r="BJ135" s="266">
        <f t="shared" ca="1" si="197"/>
        <v>0</v>
      </c>
      <c r="BK135" s="266">
        <f t="shared" ca="1" si="197"/>
        <v>0</v>
      </c>
      <c r="BL135" s="266">
        <f t="shared" ca="1" si="197"/>
        <v>0</v>
      </c>
      <c r="BM135" s="266">
        <f t="shared" ca="1" si="197"/>
        <v>0</v>
      </c>
      <c r="BN135" s="266">
        <f t="shared" ca="1" si="198"/>
        <v>0</v>
      </c>
      <c r="BO135" s="266">
        <f t="shared" ca="1" si="198"/>
        <v>0</v>
      </c>
      <c r="BP135" s="266">
        <f t="shared" ca="1" si="198"/>
        <v>0</v>
      </c>
      <c r="BQ135" s="266">
        <f t="shared" ca="1" si="198"/>
        <v>0</v>
      </c>
      <c r="BR135" s="266">
        <f t="shared" ca="1" si="198"/>
        <v>0</v>
      </c>
      <c r="BS135" s="266">
        <f t="shared" ca="1" si="198"/>
        <v>0</v>
      </c>
      <c r="BT135" s="266">
        <f t="shared" ca="1" si="198"/>
        <v>0</v>
      </c>
      <c r="BU135" s="266">
        <f t="shared" ca="1" si="198"/>
        <v>0</v>
      </c>
      <c r="BV135" s="266">
        <f t="shared" ca="1" si="198"/>
        <v>0</v>
      </c>
      <c r="BW135" s="266">
        <f t="shared" ca="1" si="198"/>
        <v>0</v>
      </c>
      <c r="BX135" s="266">
        <f t="shared" ca="1" si="198"/>
        <v>0</v>
      </c>
      <c r="BY135" s="266">
        <f t="shared" ca="1" si="198"/>
        <v>0</v>
      </c>
      <c r="BZ135" s="266">
        <f t="shared" ca="1" si="198"/>
        <v>0</v>
      </c>
      <c r="CA135" s="266">
        <f t="shared" ca="1" si="198"/>
        <v>0</v>
      </c>
      <c r="CF135" s="264">
        <f t="shared" ca="1" si="168"/>
        <v>0</v>
      </c>
      <c r="CG135" s="264">
        <f t="shared" ca="1" si="169"/>
        <v>0</v>
      </c>
      <c r="CH135" s="265">
        <f t="shared" si="170"/>
        <v>0</v>
      </c>
      <c r="CI135" s="265">
        <f t="shared" ca="1" si="171"/>
        <v>0</v>
      </c>
      <c r="CJ135" s="265">
        <f t="shared" ca="1" si="172"/>
        <v>0</v>
      </c>
      <c r="CK135" s="268"/>
      <c r="CL135" s="266">
        <f t="shared" ca="1" si="199"/>
        <v>0</v>
      </c>
      <c r="CM135" s="266">
        <f t="shared" ca="1" si="199"/>
        <v>0</v>
      </c>
      <c r="CN135" s="266">
        <f t="shared" ca="1" si="199"/>
        <v>0</v>
      </c>
      <c r="CO135" s="266">
        <f t="shared" ca="1" si="199"/>
        <v>0</v>
      </c>
      <c r="CP135" s="266">
        <f t="shared" ca="1" si="199"/>
        <v>0</v>
      </c>
      <c r="CQ135" s="266">
        <f t="shared" ca="1" si="199"/>
        <v>0</v>
      </c>
      <c r="CR135" s="266">
        <f t="shared" ca="1" si="199"/>
        <v>0</v>
      </c>
      <c r="CS135" s="266">
        <f t="shared" ca="1" si="199"/>
        <v>0</v>
      </c>
      <c r="CT135" s="266">
        <f t="shared" ca="1" si="199"/>
        <v>0</v>
      </c>
      <c r="CU135" s="266">
        <f t="shared" ca="1" si="199"/>
        <v>0</v>
      </c>
      <c r="CV135" s="266">
        <f t="shared" ca="1" si="200"/>
        <v>0</v>
      </c>
      <c r="CW135" s="266">
        <f t="shared" ca="1" si="200"/>
        <v>0</v>
      </c>
      <c r="CX135" s="266">
        <f t="shared" ca="1" si="200"/>
        <v>0</v>
      </c>
      <c r="CY135" s="266">
        <f t="shared" ca="1" si="200"/>
        <v>0</v>
      </c>
      <c r="CZ135" s="266">
        <f t="shared" ca="1" si="200"/>
        <v>0</v>
      </c>
      <c r="DA135" s="266">
        <f t="shared" ca="1" si="200"/>
        <v>0</v>
      </c>
      <c r="DB135" s="266">
        <f t="shared" ca="1" si="200"/>
        <v>0</v>
      </c>
      <c r="DC135" s="266">
        <f t="shared" ca="1" si="200"/>
        <v>0</v>
      </c>
      <c r="DD135" s="266">
        <f t="shared" ca="1" si="200"/>
        <v>0</v>
      </c>
      <c r="DE135" s="266">
        <f t="shared" ca="1" si="200"/>
        <v>0</v>
      </c>
      <c r="DF135" s="266">
        <f t="shared" ca="1" si="201"/>
        <v>0</v>
      </c>
      <c r="DG135" s="266">
        <f t="shared" ca="1" si="201"/>
        <v>0</v>
      </c>
      <c r="DH135" s="266">
        <f t="shared" ca="1" si="201"/>
        <v>0</v>
      </c>
      <c r="DI135" s="266">
        <f t="shared" ca="1" si="201"/>
        <v>0</v>
      </c>
      <c r="DJ135" s="266">
        <f t="shared" ca="1" si="201"/>
        <v>0</v>
      </c>
      <c r="DK135" s="266">
        <f t="shared" ca="1" si="201"/>
        <v>0</v>
      </c>
      <c r="DL135" s="266">
        <f t="shared" ca="1" si="201"/>
        <v>0</v>
      </c>
      <c r="DM135" s="266">
        <f t="shared" ca="1" si="201"/>
        <v>0</v>
      </c>
      <c r="DN135" s="266">
        <f t="shared" ca="1" si="201"/>
        <v>0</v>
      </c>
      <c r="DO135" s="266">
        <f t="shared" ca="1" si="201"/>
        <v>0</v>
      </c>
      <c r="DP135" s="266">
        <f t="shared" ca="1" si="202"/>
        <v>0</v>
      </c>
      <c r="DQ135" s="266">
        <f t="shared" ca="1" si="202"/>
        <v>0</v>
      </c>
      <c r="DR135" s="266">
        <f t="shared" ca="1" si="202"/>
        <v>0</v>
      </c>
      <c r="DS135" s="266">
        <f t="shared" ca="1" si="202"/>
        <v>0</v>
      </c>
      <c r="DT135" s="266">
        <f t="shared" ca="1" si="202"/>
        <v>0</v>
      </c>
      <c r="DU135" s="266">
        <f t="shared" ca="1" si="202"/>
        <v>0</v>
      </c>
      <c r="DV135" s="266">
        <f t="shared" ca="1" si="202"/>
        <v>0</v>
      </c>
      <c r="DW135" s="266">
        <f t="shared" ca="1" si="202"/>
        <v>0</v>
      </c>
      <c r="DX135" s="266">
        <f t="shared" ca="1" si="202"/>
        <v>0</v>
      </c>
      <c r="DY135" s="266">
        <f t="shared" ca="1" si="202"/>
        <v>0</v>
      </c>
      <c r="DZ135" s="266">
        <f t="shared" ca="1" si="203"/>
        <v>0</v>
      </c>
      <c r="EA135" s="266">
        <f t="shared" ca="1" si="203"/>
        <v>0</v>
      </c>
      <c r="EB135" s="266">
        <f t="shared" ca="1" si="203"/>
        <v>0</v>
      </c>
      <c r="EC135" s="266">
        <f t="shared" ca="1" si="203"/>
        <v>0</v>
      </c>
      <c r="ED135" s="266">
        <f t="shared" ca="1" si="203"/>
        <v>0</v>
      </c>
      <c r="EE135" s="266">
        <f t="shared" ca="1" si="203"/>
        <v>0</v>
      </c>
      <c r="EF135" s="266">
        <f t="shared" ca="1" si="203"/>
        <v>0</v>
      </c>
      <c r="EG135" s="266">
        <f t="shared" ca="1" si="203"/>
        <v>0</v>
      </c>
      <c r="EH135" s="266">
        <f t="shared" ca="1" si="203"/>
        <v>0</v>
      </c>
      <c r="EI135" s="266">
        <f t="shared" ca="1" si="203"/>
        <v>0</v>
      </c>
      <c r="EJ135" s="266">
        <f t="shared" ca="1" si="203"/>
        <v>0</v>
      </c>
      <c r="EK135" s="266">
        <f t="shared" ca="1" si="203"/>
        <v>0</v>
      </c>
      <c r="EL135" s="266">
        <f t="shared" ca="1" si="203"/>
        <v>0</v>
      </c>
      <c r="EM135" s="266">
        <f t="shared" ca="1" si="203"/>
        <v>0</v>
      </c>
      <c r="EO135" s="484">
        <f t="shared" si="130"/>
        <v>1</v>
      </c>
      <c r="EP135" s="64">
        <f t="shared" si="173"/>
        <v>1</v>
      </c>
    </row>
    <row r="136" spans="1:146">
      <c r="A136" s="65">
        <v>129</v>
      </c>
      <c r="B136" s="353"/>
      <c r="C136" s="336"/>
      <c r="D136" s="337"/>
      <c r="E136" s="337"/>
      <c r="F136" s="338"/>
      <c r="G136" s="339" t="s">
        <v>320</v>
      </c>
      <c r="H136" s="336"/>
      <c r="I136" s="346"/>
      <c r="J136" s="346"/>
      <c r="K136" s="345"/>
      <c r="L136" s="508"/>
      <c r="M136" s="393">
        <f t="shared" ref="M136:M142" si="204">H136+I136+J136</f>
        <v>0</v>
      </c>
      <c r="N136" s="453" t="str">
        <f t="shared" si="129"/>
        <v/>
      </c>
      <c r="O136" s="439"/>
      <c r="P136" s="439"/>
      <c r="Q136" s="439"/>
      <c r="R136" s="439"/>
      <c r="S136" s="446"/>
      <c r="T136" s="264">
        <f t="shared" ref="T136:T145" ca="1" si="205">IF(CELL("contenu",E136)&gt;0,IF(dotationanneepleine=1,DATE(YEAR(E136)+1,1,1),E136),0)</f>
        <v>0</v>
      </c>
      <c r="U136" s="264">
        <f t="shared" ref="U136:U145" ca="1" si="206">IF(CELL("contenu",F136)&gt;0,DATE(YEAR(E136)+F136,MONTH(E136),DAY(E136)-1),0)</f>
        <v>0</v>
      </c>
      <c r="V136" s="265">
        <f t="shared" ref="V136:V145" si="207">IF(F136&gt;0,ROUNDUP(C136/F136,2),0)</f>
        <v>0</v>
      </c>
      <c r="W136" s="265">
        <f t="shared" ref="W136:W145" ca="1" si="208">IF(prorata=360,((12-MONTH(T136))*30)+(31-DAY(T136)),MIN(DATE(YEAR(T136),12,31)-T136+1,365))*V136/prorata</f>
        <v>0</v>
      </c>
      <c r="X136" s="265">
        <f t="shared" ref="X136:X145" ca="1" si="209">IF(dotationanneepleine=1,V136,IF((V136-W136)&lt;0.001,0,V136-W136))</f>
        <v>0</v>
      </c>
      <c r="Y136" s="268">
        <f t="shared" ref="Y136:Y145" si="210">YEAR(D136)</f>
        <v>1900</v>
      </c>
      <c r="Z136" s="266">
        <f t="shared" ca="1" si="194"/>
        <v>0</v>
      </c>
      <c r="AA136" s="266">
        <f t="shared" ca="1" si="194"/>
        <v>0</v>
      </c>
      <c r="AB136" s="266">
        <f t="shared" ca="1" si="194"/>
        <v>0</v>
      </c>
      <c r="AC136" s="266">
        <f t="shared" ca="1" si="194"/>
        <v>0</v>
      </c>
      <c r="AD136" s="266">
        <f t="shared" ca="1" si="194"/>
        <v>0</v>
      </c>
      <c r="AE136" s="266">
        <f t="shared" ca="1" si="194"/>
        <v>0</v>
      </c>
      <c r="AF136" s="266">
        <f t="shared" ca="1" si="194"/>
        <v>0</v>
      </c>
      <c r="AG136" s="266">
        <f t="shared" ca="1" si="194"/>
        <v>0</v>
      </c>
      <c r="AH136" s="266">
        <f t="shared" ca="1" si="194"/>
        <v>0</v>
      </c>
      <c r="AI136" s="266">
        <f t="shared" ca="1" si="194"/>
        <v>0</v>
      </c>
      <c r="AJ136" s="266">
        <f t="shared" ca="1" si="195"/>
        <v>0</v>
      </c>
      <c r="AK136" s="266">
        <f t="shared" ca="1" si="195"/>
        <v>0</v>
      </c>
      <c r="AL136" s="266">
        <f t="shared" ca="1" si="195"/>
        <v>0</v>
      </c>
      <c r="AM136" s="266">
        <f t="shared" ca="1" si="195"/>
        <v>0</v>
      </c>
      <c r="AN136" s="266">
        <f t="shared" ca="1" si="195"/>
        <v>0</v>
      </c>
      <c r="AO136" s="266">
        <f t="shared" ca="1" si="195"/>
        <v>0</v>
      </c>
      <c r="AP136" s="266">
        <f t="shared" ca="1" si="195"/>
        <v>0</v>
      </c>
      <c r="AQ136" s="266">
        <f t="shared" ca="1" si="195"/>
        <v>0</v>
      </c>
      <c r="AR136" s="266">
        <f t="shared" ca="1" si="195"/>
        <v>0</v>
      </c>
      <c r="AS136" s="266">
        <f t="shared" ca="1" si="195"/>
        <v>0</v>
      </c>
      <c r="AT136" s="266">
        <f t="shared" ca="1" si="196"/>
        <v>0</v>
      </c>
      <c r="AU136" s="266">
        <f t="shared" ca="1" si="196"/>
        <v>0</v>
      </c>
      <c r="AV136" s="266">
        <f t="shared" ca="1" si="196"/>
        <v>0</v>
      </c>
      <c r="AW136" s="266">
        <f t="shared" ca="1" si="196"/>
        <v>0</v>
      </c>
      <c r="AX136" s="266">
        <f t="shared" ca="1" si="196"/>
        <v>0</v>
      </c>
      <c r="AY136" s="266">
        <f t="shared" ca="1" si="196"/>
        <v>0</v>
      </c>
      <c r="AZ136" s="266">
        <f t="shared" ca="1" si="196"/>
        <v>0</v>
      </c>
      <c r="BA136" s="266">
        <f t="shared" ca="1" si="196"/>
        <v>0</v>
      </c>
      <c r="BB136" s="266">
        <f t="shared" ca="1" si="196"/>
        <v>0</v>
      </c>
      <c r="BC136" s="266">
        <f t="shared" ca="1" si="196"/>
        <v>0</v>
      </c>
      <c r="BD136" s="266">
        <f t="shared" ca="1" si="197"/>
        <v>0</v>
      </c>
      <c r="BE136" s="266">
        <f t="shared" ca="1" si="197"/>
        <v>0</v>
      </c>
      <c r="BF136" s="266">
        <f t="shared" ca="1" si="197"/>
        <v>0</v>
      </c>
      <c r="BG136" s="266">
        <f t="shared" ca="1" si="197"/>
        <v>0</v>
      </c>
      <c r="BH136" s="266">
        <f t="shared" ca="1" si="197"/>
        <v>0</v>
      </c>
      <c r="BI136" s="266">
        <f t="shared" ca="1" si="197"/>
        <v>0</v>
      </c>
      <c r="BJ136" s="266">
        <f t="shared" ca="1" si="197"/>
        <v>0</v>
      </c>
      <c r="BK136" s="266">
        <f t="shared" ca="1" si="197"/>
        <v>0</v>
      </c>
      <c r="BL136" s="266">
        <f t="shared" ca="1" si="197"/>
        <v>0</v>
      </c>
      <c r="BM136" s="266">
        <f t="shared" ca="1" si="197"/>
        <v>0</v>
      </c>
      <c r="BN136" s="266">
        <f t="shared" ca="1" si="198"/>
        <v>0</v>
      </c>
      <c r="BO136" s="266">
        <f t="shared" ca="1" si="198"/>
        <v>0</v>
      </c>
      <c r="BP136" s="266">
        <f t="shared" ca="1" si="198"/>
        <v>0</v>
      </c>
      <c r="BQ136" s="266">
        <f t="shared" ca="1" si="198"/>
        <v>0</v>
      </c>
      <c r="BR136" s="266">
        <f t="shared" ca="1" si="198"/>
        <v>0</v>
      </c>
      <c r="BS136" s="266">
        <f t="shared" ca="1" si="198"/>
        <v>0</v>
      </c>
      <c r="BT136" s="266">
        <f t="shared" ca="1" si="198"/>
        <v>0</v>
      </c>
      <c r="BU136" s="266">
        <f t="shared" ca="1" si="198"/>
        <v>0</v>
      </c>
      <c r="BV136" s="266">
        <f t="shared" ca="1" si="198"/>
        <v>0</v>
      </c>
      <c r="BW136" s="266">
        <f t="shared" ca="1" si="198"/>
        <v>0</v>
      </c>
      <c r="BX136" s="266">
        <f t="shared" ca="1" si="198"/>
        <v>0</v>
      </c>
      <c r="BY136" s="266">
        <f t="shared" ca="1" si="198"/>
        <v>0</v>
      </c>
      <c r="BZ136" s="266">
        <f t="shared" ca="1" si="198"/>
        <v>0</v>
      </c>
      <c r="CA136" s="266">
        <f t="shared" ca="1" si="198"/>
        <v>0</v>
      </c>
      <c r="CF136" s="264">
        <f t="shared" ref="CF136:CF145" ca="1" si="211">IF(CELL("contenu",E136)&gt;0,IF(dotationanneepleine=1,DATE(YEAR(E136)+1,1,1),E136),0)</f>
        <v>0</v>
      </c>
      <c r="CG136" s="264">
        <f t="shared" ref="CG136:CG145" ca="1" si="212">IF(CELL("contenu",F136)&gt;0,DATE(YEAR(E136)+BM136,MONTH(E136),DAY(E136)-1),0)</f>
        <v>0</v>
      </c>
      <c r="CH136" s="265">
        <f t="shared" ref="CH136:CH145" si="213">IF(F136&gt;0,ROUNDUP(I136/F136,2),0)</f>
        <v>0</v>
      </c>
      <c r="CI136" s="265">
        <f t="shared" ref="CI136:CI145" ca="1" si="214">IF(prorata=360,((12-MONTH(T136))*30)+(31-DAY(T136)),MIN(DATE(YEAR(T136),12,31)-T136+1,365))*CH136/prorata</f>
        <v>0</v>
      </c>
      <c r="CJ136" s="265">
        <f t="shared" ref="CJ136:CJ145" ca="1" si="215">IF(dotationanneepleine=1,CH136,IF((CH136-CI136)&lt;0.001,0,CH136-CI136))</f>
        <v>0</v>
      </c>
      <c r="CK136" s="268"/>
      <c r="CL136" s="266">
        <f t="shared" ca="1" si="199"/>
        <v>0</v>
      </c>
      <c r="CM136" s="266">
        <f t="shared" ca="1" si="199"/>
        <v>0</v>
      </c>
      <c r="CN136" s="266">
        <f t="shared" ca="1" si="199"/>
        <v>0</v>
      </c>
      <c r="CO136" s="266">
        <f t="shared" ca="1" si="199"/>
        <v>0</v>
      </c>
      <c r="CP136" s="266">
        <f t="shared" ca="1" si="199"/>
        <v>0</v>
      </c>
      <c r="CQ136" s="266">
        <f t="shared" ca="1" si="199"/>
        <v>0</v>
      </c>
      <c r="CR136" s="266">
        <f t="shared" ca="1" si="199"/>
        <v>0</v>
      </c>
      <c r="CS136" s="266">
        <f t="shared" ca="1" si="199"/>
        <v>0</v>
      </c>
      <c r="CT136" s="266">
        <f t="shared" ca="1" si="199"/>
        <v>0</v>
      </c>
      <c r="CU136" s="266">
        <f t="shared" ca="1" si="199"/>
        <v>0</v>
      </c>
      <c r="CV136" s="266">
        <f t="shared" ca="1" si="200"/>
        <v>0</v>
      </c>
      <c r="CW136" s="266">
        <f t="shared" ca="1" si="200"/>
        <v>0</v>
      </c>
      <c r="CX136" s="266">
        <f t="shared" ca="1" si="200"/>
        <v>0</v>
      </c>
      <c r="CY136" s="266">
        <f t="shared" ca="1" si="200"/>
        <v>0</v>
      </c>
      <c r="CZ136" s="266">
        <f t="shared" ca="1" si="200"/>
        <v>0</v>
      </c>
      <c r="DA136" s="266">
        <f t="shared" ca="1" si="200"/>
        <v>0</v>
      </c>
      <c r="DB136" s="266">
        <f t="shared" ca="1" si="200"/>
        <v>0</v>
      </c>
      <c r="DC136" s="266">
        <f t="shared" ca="1" si="200"/>
        <v>0</v>
      </c>
      <c r="DD136" s="266">
        <f t="shared" ca="1" si="200"/>
        <v>0</v>
      </c>
      <c r="DE136" s="266">
        <f t="shared" ca="1" si="200"/>
        <v>0</v>
      </c>
      <c r="DF136" s="266">
        <f t="shared" ca="1" si="201"/>
        <v>0</v>
      </c>
      <c r="DG136" s="266">
        <f t="shared" ca="1" si="201"/>
        <v>0</v>
      </c>
      <c r="DH136" s="266">
        <f t="shared" ca="1" si="201"/>
        <v>0</v>
      </c>
      <c r="DI136" s="266">
        <f t="shared" ca="1" si="201"/>
        <v>0</v>
      </c>
      <c r="DJ136" s="266">
        <f t="shared" ca="1" si="201"/>
        <v>0</v>
      </c>
      <c r="DK136" s="266">
        <f t="shared" ca="1" si="201"/>
        <v>0</v>
      </c>
      <c r="DL136" s="266">
        <f t="shared" ca="1" si="201"/>
        <v>0</v>
      </c>
      <c r="DM136" s="266">
        <f t="shared" ca="1" si="201"/>
        <v>0</v>
      </c>
      <c r="DN136" s="266">
        <f t="shared" ca="1" si="201"/>
        <v>0</v>
      </c>
      <c r="DO136" s="266">
        <f t="shared" ca="1" si="201"/>
        <v>0</v>
      </c>
      <c r="DP136" s="266">
        <f t="shared" ca="1" si="202"/>
        <v>0</v>
      </c>
      <c r="DQ136" s="266">
        <f t="shared" ca="1" si="202"/>
        <v>0</v>
      </c>
      <c r="DR136" s="266">
        <f t="shared" ca="1" si="202"/>
        <v>0</v>
      </c>
      <c r="DS136" s="266">
        <f t="shared" ca="1" si="202"/>
        <v>0</v>
      </c>
      <c r="DT136" s="266">
        <f t="shared" ca="1" si="202"/>
        <v>0</v>
      </c>
      <c r="DU136" s="266">
        <f t="shared" ca="1" si="202"/>
        <v>0</v>
      </c>
      <c r="DV136" s="266">
        <f t="shared" ca="1" si="202"/>
        <v>0</v>
      </c>
      <c r="DW136" s="266">
        <f t="shared" ca="1" si="202"/>
        <v>0</v>
      </c>
      <c r="DX136" s="266">
        <f t="shared" ca="1" si="202"/>
        <v>0</v>
      </c>
      <c r="DY136" s="266">
        <f t="shared" ca="1" si="202"/>
        <v>0</v>
      </c>
      <c r="DZ136" s="266">
        <f t="shared" ca="1" si="203"/>
        <v>0</v>
      </c>
      <c r="EA136" s="266">
        <f t="shared" ca="1" si="203"/>
        <v>0</v>
      </c>
      <c r="EB136" s="266">
        <f t="shared" ca="1" si="203"/>
        <v>0</v>
      </c>
      <c r="EC136" s="266">
        <f t="shared" ca="1" si="203"/>
        <v>0</v>
      </c>
      <c r="ED136" s="266">
        <f t="shared" ca="1" si="203"/>
        <v>0</v>
      </c>
      <c r="EE136" s="266">
        <f t="shared" ca="1" si="203"/>
        <v>0</v>
      </c>
      <c r="EF136" s="266">
        <f t="shared" ca="1" si="203"/>
        <v>0</v>
      </c>
      <c r="EG136" s="266">
        <f t="shared" ca="1" si="203"/>
        <v>0</v>
      </c>
      <c r="EH136" s="266">
        <f t="shared" ca="1" si="203"/>
        <v>0</v>
      </c>
      <c r="EI136" s="266">
        <f t="shared" ca="1" si="203"/>
        <v>0</v>
      </c>
      <c r="EJ136" s="266">
        <f t="shared" ca="1" si="203"/>
        <v>0</v>
      </c>
      <c r="EK136" s="266">
        <f t="shared" ca="1" si="203"/>
        <v>0</v>
      </c>
      <c r="EL136" s="266">
        <f t="shared" ca="1" si="203"/>
        <v>0</v>
      </c>
      <c r="EM136" s="266">
        <f t="shared" ca="1" si="203"/>
        <v>0</v>
      </c>
      <c r="EO136" s="484">
        <f t="shared" si="130"/>
        <v>1</v>
      </c>
      <c r="EP136" s="64">
        <f t="shared" ref="EP136:EP142" si="216">IF(EO136=1,IF(F136-K136&gt;=0,TRUE,FALSE),TRUE)*1</f>
        <v>1</v>
      </c>
    </row>
    <row r="137" spans="1:146">
      <c r="A137" s="65">
        <v>130</v>
      </c>
      <c r="B137" s="353"/>
      <c r="C137" s="336"/>
      <c r="D137" s="337"/>
      <c r="E137" s="337"/>
      <c r="F137" s="338"/>
      <c r="G137" s="339" t="s">
        <v>320</v>
      </c>
      <c r="H137" s="336"/>
      <c r="I137" s="346"/>
      <c r="J137" s="346"/>
      <c r="K137" s="345"/>
      <c r="L137" s="508"/>
      <c r="M137" s="393">
        <f t="shared" si="204"/>
        <v>0</v>
      </c>
      <c r="N137" s="453" t="str">
        <f t="shared" ref="N137:N142" si="217">IF(J137&lt;&gt;0,IF(K137=0,"IL FAUT IMPERATIVEMENT SAISIR UNE DUREE D'EMPRUNT",""),"")</f>
        <v/>
      </c>
      <c r="O137" s="439"/>
      <c r="P137" s="439"/>
      <c r="Q137" s="439"/>
      <c r="R137" s="439"/>
      <c r="S137" s="446"/>
      <c r="T137" s="264">
        <f t="shared" ca="1" si="205"/>
        <v>0</v>
      </c>
      <c r="U137" s="264">
        <f t="shared" ca="1" si="206"/>
        <v>0</v>
      </c>
      <c r="V137" s="265">
        <f t="shared" si="207"/>
        <v>0</v>
      </c>
      <c r="W137" s="265">
        <f t="shared" ca="1" si="208"/>
        <v>0</v>
      </c>
      <c r="X137" s="265">
        <f t="shared" ca="1" si="209"/>
        <v>0</v>
      </c>
      <c r="Y137" s="268">
        <f t="shared" si="210"/>
        <v>1900</v>
      </c>
      <c r="Z137" s="266">
        <f t="shared" ca="1" si="194"/>
        <v>0</v>
      </c>
      <c r="AA137" s="266">
        <f t="shared" ca="1" si="194"/>
        <v>0</v>
      </c>
      <c r="AB137" s="266">
        <f t="shared" ca="1" si="194"/>
        <v>0</v>
      </c>
      <c r="AC137" s="266">
        <f t="shared" ca="1" si="194"/>
        <v>0</v>
      </c>
      <c r="AD137" s="266">
        <f t="shared" ca="1" si="194"/>
        <v>0</v>
      </c>
      <c r="AE137" s="266">
        <f t="shared" ca="1" si="194"/>
        <v>0</v>
      </c>
      <c r="AF137" s="266">
        <f t="shared" ca="1" si="194"/>
        <v>0</v>
      </c>
      <c r="AG137" s="266">
        <f t="shared" ca="1" si="194"/>
        <v>0</v>
      </c>
      <c r="AH137" s="266">
        <f t="shared" ca="1" si="194"/>
        <v>0</v>
      </c>
      <c r="AI137" s="266">
        <f t="shared" ca="1" si="194"/>
        <v>0</v>
      </c>
      <c r="AJ137" s="266">
        <f t="shared" ca="1" si="195"/>
        <v>0</v>
      </c>
      <c r="AK137" s="266">
        <f t="shared" ca="1" si="195"/>
        <v>0</v>
      </c>
      <c r="AL137" s="266">
        <f t="shared" ca="1" si="195"/>
        <v>0</v>
      </c>
      <c r="AM137" s="266">
        <f t="shared" ca="1" si="195"/>
        <v>0</v>
      </c>
      <c r="AN137" s="266">
        <f t="shared" ca="1" si="195"/>
        <v>0</v>
      </c>
      <c r="AO137" s="266">
        <f t="shared" ca="1" si="195"/>
        <v>0</v>
      </c>
      <c r="AP137" s="266">
        <f t="shared" ca="1" si="195"/>
        <v>0</v>
      </c>
      <c r="AQ137" s="266">
        <f t="shared" ca="1" si="195"/>
        <v>0</v>
      </c>
      <c r="AR137" s="266">
        <f t="shared" ca="1" si="195"/>
        <v>0</v>
      </c>
      <c r="AS137" s="266">
        <f t="shared" ca="1" si="195"/>
        <v>0</v>
      </c>
      <c r="AT137" s="266">
        <f t="shared" ca="1" si="196"/>
        <v>0</v>
      </c>
      <c r="AU137" s="266">
        <f t="shared" ca="1" si="196"/>
        <v>0</v>
      </c>
      <c r="AV137" s="266">
        <f t="shared" ca="1" si="196"/>
        <v>0</v>
      </c>
      <c r="AW137" s="266">
        <f t="shared" ca="1" si="196"/>
        <v>0</v>
      </c>
      <c r="AX137" s="266">
        <f t="shared" ca="1" si="196"/>
        <v>0</v>
      </c>
      <c r="AY137" s="266">
        <f t="shared" ca="1" si="196"/>
        <v>0</v>
      </c>
      <c r="AZ137" s="266">
        <f t="shared" ca="1" si="196"/>
        <v>0</v>
      </c>
      <c r="BA137" s="266">
        <f t="shared" ca="1" si="196"/>
        <v>0</v>
      </c>
      <c r="BB137" s="266">
        <f t="shared" ca="1" si="196"/>
        <v>0</v>
      </c>
      <c r="BC137" s="266">
        <f t="shared" ca="1" si="196"/>
        <v>0</v>
      </c>
      <c r="BD137" s="266">
        <f t="shared" ca="1" si="197"/>
        <v>0</v>
      </c>
      <c r="BE137" s="266">
        <f t="shared" ca="1" si="197"/>
        <v>0</v>
      </c>
      <c r="BF137" s="266">
        <f t="shared" ca="1" si="197"/>
        <v>0</v>
      </c>
      <c r="BG137" s="266">
        <f t="shared" ca="1" si="197"/>
        <v>0</v>
      </c>
      <c r="BH137" s="266">
        <f t="shared" ca="1" si="197"/>
        <v>0</v>
      </c>
      <c r="BI137" s="266">
        <f t="shared" ca="1" si="197"/>
        <v>0</v>
      </c>
      <c r="BJ137" s="266">
        <f t="shared" ca="1" si="197"/>
        <v>0</v>
      </c>
      <c r="BK137" s="266">
        <f t="shared" ca="1" si="197"/>
        <v>0</v>
      </c>
      <c r="BL137" s="266">
        <f t="shared" ca="1" si="197"/>
        <v>0</v>
      </c>
      <c r="BM137" s="266">
        <f t="shared" ca="1" si="197"/>
        <v>0</v>
      </c>
      <c r="BN137" s="266">
        <f t="shared" ca="1" si="198"/>
        <v>0</v>
      </c>
      <c r="BO137" s="266">
        <f t="shared" ca="1" si="198"/>
        <v>0</v>
      </c>
      <c r="BP137" s="266">
        <f t="shared" ca="1" si="198"/>
        <v>0</v>
      </c>
      <c r="BQ137" s="266">
        <f t="shared" ca="1" si="198"/>
        <v>0</v>
      </c>
      <c r="BR137" s="266">
        <f t="shared" ca="1" si="198"/>
        <v>0</v>
      </c>
      <c r="BS137" s="266">
        <f t="shared" ca="1" si="198"/>
        <v>0</v>
      </c>
      <c r="BT137" s="266">
        <f t="shared" ca="1" si="198"/>
        <v>0</v>
      </c>
      <c r="BU137" s="266">
        <f t="shared" ca="1" si="198"/>
        <v>0</v>
      </c>
      <c r="BV137" s="266">
        <f t="shared" ca="1" si="198"/>
        <v>0</v>
      </c>
      <c r="BW137" s="266">
        <f t="shared" ca="1" si="198"/>
        <v>0</v>
      </c>
      <c r="BX137" s="266">
        <f t="shared" ca="1" si="198"/>
        <v>0</v>
      </c>
      <c r="BY137" s="266">
        <f t="shared" ca="1" si="198"/>
        <v>0</v>
      </c>
      <c r="BZ137" s="266">
        <f t="shared" ca="1" si="198"/>
        <v>0</v>
      </c>
      <c r="CA137" s="266">
        <f t="shared" ca="1" si="198"/>
        <v>0</v>
      </c>
      <c r="CF137" s="264">
        <f t="shared" ca="1" si="211"/>
        <v>0</v>
      </c>
      <c r="CG137" s="264">
        <f t="shared" ca="1" si="212"/>
        <v>0</v>
      </c>
      <c r="CH137" s="265">
        <f t="shared" si="213"/>
        <v>0</v>
      </c>
      <c r="CI137" s="265">
        <f t="shared" ca="1" si="214"/>
        <v>0</v>
      </c>
      <c r="CJ137" s="265">
        <f t="shared" ca="1" si="215"/>
        <v>0</v>
      </c>
      <c r="CK137" s="268"/>
      <c r="CL137" s="266">
        <f t="shared" ca="1" si="199"/>
        <v>0</v>
      </c>
      <c r="CM137" s="266">
        <f t="shared" ca="1" si="199"/>
        <v>0</v>
      </c>
      <c r="CN137" s="266">
        <f t="shared" ca="1" si="199"/>
        <v>0</v>
      </c>
      <c r="CO137" s="266">
        <f t="shared" ca="1" si="199"/>
        <v>0</v>
      </c>
      <c r="CP137" s="266">
        <f t="shared" ca="1" si="199"/>
        <v>0</v>
      </c>
      <c r="CQ137" s="266">
        <f t="shared" ca="1" si="199"/>
        <v>0</v>
      </c>
      <c r="CR137" s="266">
        <f t="shared" ca="1" si="199"/>
        <v>0</v>
      </c>
      <c r="CS137" s="266">
        <f t="shared" ca="1" si="199"/>
        <v>0</v>
      </c>
      <c r="CT137" s="266">
        <f t="shared" ca="1" si="199"/>
        <v>0</v>
      </c>
      <c r="CU137" s="266">
        <f t="shared" ca="1" si="199"/>
        <v>0</v>
      </c>
      <c r="CV137" s="266">
        <f t="shared" ca="1" si="200"/>
        <v>0</v>
      </c>
      <c r="CW137" s="266">
        <f t="shared" ca="1" si="200"/>
        <v>0</v>
      </c>
      <c r="CX137" s="266">
        <f t="shared" ca="1" si="200"/>
        <v>0</v>
      </c>
      <c r="CY137" s="266">
        <f t="shared" ca="1" si="200"/>
        <v>0</v>
      </c>
      <c r="CZ137" s="266">
        <f t="shared" ca="1" si="200"/>
        <v>0</v>
      </c>
      <c r="DA137" s="266">
        <f t="shared" ca="1" si="200"/>
        <v>0</v>
      </c>
      <c r="DB137" s="266">
        <f t="shared" ca="1" si="200"/>
        <v>0</v>
      </c>
      <c r="DC137" s="266">
        <f t="shared" ca="1" si="200"/>
        <v>0</v>
      </c>
      <c r="DD137" s="266">
        <f t="shared" ca="1" si="200"/>
        <v>0</v>
      </c>
      <c r="DE137" s="266">
        <f t="shared" ca="1" si="200"/>
        <v>0</v>
      </c>
      <c r="DF137" s="266">
        <f t="shared" ca="1" si="201"/>
        <v>0</v>
      </c>
      <c r="DG137" s="266">
        <f t="shared" ca="1" si="201"/>
        <v>0</v>
      </c>
      <c r="DH137" s="266">
        <f t="shared" ca="1" si="201"/>
        <v>0</v>
      </c>
      <c r="DI137" s="266">
        <f t="shared" ca="1" si="201"/>
        <v>0</v>
      </c>
      <c r="DJ137" s="266">
        <f t="shared" ca="1" si="201"/>
        <v>0</v>
      </c>
      <c r="DK137" s="266">
        <f t="shared" ca="1" si="201"/>
        <v>0</v>
      </c>
      <c r="DL137" s="266">
        <f t="shared" ca="1" si="201"/>
        <v>0</v>
      </c>
      <c r="DM137" s="266">
        <f t="shared" ca="1" si="201"/>
        <v>0</v>
      </c>
      <c r="DN137" s="266">
        <f t="shared" ca="1" si="201"/>
        <v>0</v>
      </c>
      <c r="DO137" s="266">
        <f t="shared" ca="1" si="201"/>
        <v>0</v>
      </c>
      <c r="DP137" s="266">
        <f t="shared" ca="1" si="202"/>
        <v>0</v>
      </c>
      <c r="DQ137" s="266">
        <f t="shared" ca="1" si="202"/>
        <v>0</v>
      </c>
      <c r="DR137" s="266">
        <f t="shared" ca="1" si="202"/>
        <v>0</v>
      </c>
      <c r="DS137" s="266">
        <f t="shared" ca="1" si="202"/>
        <v>0</v>
      </c>
      <c r="DT137" s="266">
        <f t="shared" ca="1" si="202"/>
        <v>0</v>
      </c>
      <c r="DU137" s="266">
        <f t="shared" ca="1" si="202"/>
        <v>0</v>
      </c>
      <c r="DV137" s="266">
        <f t="shared" ca="1" si="202"/>
        <v>0</v>
      </c>
      <c r="DW137" s="266">
        <f t="shared" ca="1" si="202"/>
        <v>0</v>
      </c>
      <c r="DX137" s="266">
        <f t="shared" ca="1" si="202"/>
        <v>0</v>
      </c>
      <c r="DY137" s="266">
        <f t="shared" ca="1" si="202"/>
        <v>0</v>
      </c>
      <c r="DZ137" s="266">
        <f t="shared" ca="1" si="203"/>
        <v>0</v>
      </c>
      <c r="EA137" s="266">
        <f t="shared" ca="1" si="203"/>
        <v>0</v>
      </c>
      <c r="EB137" s="266">
        <f t="shared" ca="1" si="203"/>
        <v>0</v>
      </c>
      <c r="EC137" s="266">
        <f t="shared" ca="1" si="203"/>
        <v>0</v>
      </c>
      <c r="ED137" s="266">
        <f t="shared" ca="1" si="203"/>
        <v>0</v>
      </c>
      <c r="EE137" s="266">
        <f t="shared" ca="1" si="203"/>
        <v>0</v>
      </c>
      <c r="EF137" s="266">
        <f t="shared" ca="1" si="203"/>
        <v>0</v>
      </c>
      <c r="EG137" s="266">
        <f t="shared" ca="1" si="203"/>
        <v>0</v>
      </c>
      <c r="EH137" s="266">
        <f t="shared" ca="1" si="203"/>
        <v>0</v>
      </c>
      <c r="EI137" s="266">
        <f t="shared" ca="1" si="203"/>
        <v>0</v>
      </c>
      <c r="EJ137" s="266">
        <f t="shared" ca="1" si="203"/>
        <v>0</v>
      </c>
      <c r="EK137" s="266">
        <f t="shared" ca="1" si="203"/>
        <v>0</v>
      </c>
      <c r="EL137" s="266">
        <f t="shared" ca="1" si="203"/>
        <v>0</v>
      </c>
      <c r="EM137" s="266">
        <f t="shared" ca="1" si="203"/>
        <v>0</v>
      </c>
      <c r="EO137" s="484">
        <f t="shared" ref="EO137:EO142" si="218">IF(ISBLANK(J137),TRUE,IF(NOT(ISBLANK(K137)),TRUE,FALSE))*1</f>
        <v>1</v>
      </c>
      <c r="EP137" s="64">
        <f t="shared" si="216"/>
        <v>1</v>
      </c>
    </row>
    <row r="138" spans="1:146">
      <c r="A138" s="65">
        <v>131</v>
      </c>
      <c r="B138" s="353"/>
      <c r="C138" s="336"/>
      <c r="D138" s="337"/>
      <c r="E138" s="337"/>
      <c r="F138" s="338"/>
      <c r="G138" s="339" t="s">
        <v>320</v>
      </c>
      <c r="H138" s="336"/>
      <c r="I138" s="346"/>
      <c r="J138" s="346"/>
      <c r="K138" s="345"/>
      <c r="L138" s="508"/>
      <c r="M138" s="393">
        <f t="shared" si="204"/>
        <v>0</v>
      </c>
      <c r="N138" s="453" t="str">
        <f t="shared" si="217"/>
        <v/>
      </c>
      <c r="O138" s="439"/>
      <c r="P138" s="439"/>
      <c r="Q138" s="439"/>
      <c r="R138" s="439"/>
      <c r="S138" s="446"/>
      <c r="T138" s="264">
        <f t="shared" ca="1" si="205"/>
        <v>0</v>
      </c>
      <c r="U138" s="264">
        <f t="shared" ca="1" si="206"/>
        <v>0</v>
      </c>
      <c r="V138" s="265">
        <f t="shared" si="207"/>
        <v>0</v>
      </c>
      <c r="W138" s="265">
        <f t="shared" ca="1" si="208"/>
        <v>0</v>
      </c>
      <c r="X138" s="265">
        <f t="shared" ca="1" si="209"/>
        <v>0</v>
      </c>
      <c r="Y138" s="268">
        <f t="shared" si="210"/>
        <v>1900</v>
      </c>
      <c r="Z138" s="266">
        <f t="shared" ca="1" si="194"/>
        <v>0</v>
      </c>
      <c r="AA138" s="266">
        <f t="shared" ca="1" si="194"/>
        <v>0</v>
      </c>
      <c r="AB138" s="266">
        <f t="shared" ca="1" si="194"/>
        <v>0</v>
      </c>
      <c r="AC138" s="266">
        <f t="shared" ca="1" si="194"/>
        <v>0</v>
      </c>
      <c r="AD138" s="266">
        <f t="shared" ca="1" si="194"/>
        <v>0</v>
      </c>
      <c r="AE138" s="266">
        <f t="shared" ca="1" si="194"/>
        <v>0</v>
      </c>
      <c r="AF138" s="266">
        <f t="shared" ca="1" si="194"/>
        <v>0</v>
      </c>
      <c r="AG138" s="266">
        <f t="shared" ca="1" si="194"/>
        <v>0</v>
      </c>
      <c r="AH138" s="266">
        <f t="shared" ca="1" si="194"/>
        <v>0</v>
      </c>
      <c r="AI138" s="266">
        <f t="shared" ca="1" si="194"/>
        <v>0</v>
      </c>
      <c r="AJ138" s="266">
        <f t="shared" ca="1" si="195"/>
        <v>0</v>
      </c>
      <c r="AK138" s="266">
        <f t="shared" ca="1" si="195"/>
        <v>0</v>
      </c>
      <c r="AL138" s="266">
        <f t="shared" ca="1" si="195"/>
        <v>0</v>
      </c>
      <c r="AM138" s="266">
        <f t="shared" ca="1" si="195"/>
        <v>0</v>
      </c>
      <c r="AN138" s="266">
        <f t="shared" ca="1" si="195"/>
        <v>0</v>
      </c>
      <c r="AO138" s="266">
        <f t="shared" ca="1" si="195"/>
        <v>0</v>
      </c>
      <c r="AP138" s="266">
        <f t="shared" ca="1" si="195"/>
        <v>0</v>
      </c>
      <c r="AQ138" s="266">
        <f t="shared" ca="1" si="195"/>
        <v>0</v>
      </c>
      <c r="AR138" s="266">
        <f t="shared" ca="1" si="195"/>
        <v>0</v>
      </c>
      <c r="AS138" s="266">
        <f t="shared" ca="1" si="195"/>
        <v>0</v>
      </c>
      <c r="AT138" s="266">
        <f t="shared" ca="1" si="196"/>
        <v>0</v>
      </c>
      <c r="AU138" s="266">
        <f t="shared" ca="1" si="196"/>
        <v>0</v>
      </c>
      <c r="AV138" s="266">
        <f t="shared" ca="1" si="196"/>
        <v>0</v>
      </c>
      <c r="AW138" s="266">
        <f t="shared" ca="1" si="196"/>
        <v>0</v>
      </c>
      <c r="AX138" s="266">
        <f t="shared" ca="1" si="196"/>
        <v>0</v>
      </c>
      <c r="AY138" s="266">
        <f t="shared" ca="1" si="196"/>
        <v>0</v>
      </c>
      <c r="AZ138" s="266">
        <f t="shared" ca="1" si="196"/>
        <v>0</v>
      </c>
      <c r="BA138" s="266">
        <f t="shared" ca="1" si="196"/>
        <v>0</v>
      </c>
      <c r="BB138" s="266">
        <f t="shared" ca="1" si="196"/>
        <v>0</v>
      </c>
      <c r="BC138" s="266">
        <f t="shared" ca="1" si="196"/>
        <v>0</v>
      </c>
      <c r="BD138" s="266">
        <f t="shared" ca="1" si="197"/>
        <v>0</v>
      </c>
      <c r="BE138" s="266">
        <f t="shared" ca="1" si="197"/>
        <v>0</v>
      </c>
      <c r="BF138" s="266">
        <f t="shared" ca="1" si="197"/>
        <v>0</v>
      </c>
      <c r="BG138" s="266">
        <f t="shared" ca="1" si="197"/>
        <v>0</v>
      </c>
      <c r="BH138" s="266">
        <f t="shared" ca="1" si="197"/>
        <v>0</v>
      </c>
      <c r="BI138" s="266">
        <f t="shared" ca="1" si="197"/>
        <v>0</v>
      </c>
      <c r="BJ138" s="266">
        <f t="shared" ca="1" si="197"/>
        <v>0</v>
      </c>
      <c r="BK138" s="266">
        <f t="shared" ca="1" si="197"/>
        <v>0</v>
      </c>
      <c r="BL138" s="266">
        <f t="shared" ca="1" si="197"/>
        <v>0</v>
      </c>
      <c r="BM138" s="266">
        <f t="shared" ca="1" si="197"/>
        <v>0</v>
      </c>
      <c r="BN138" s="266">
        <f t="shared" ca="1" si="198"/>
        <v>0</v>
      </c>
      <c r="BO138" s="266">
        <f t="shared" ca="1" si="198"/>
        <v>0</v>
      </c>
      <c r="BP138" s="266">
        <f t="shared" ca="1" si="198"/>
        <v>0</v>
      </c>
      <c r="BQ138" s="266">
        <f t="shared" ca="1" si="198"/>
        <v>0</v>
      </c>
      <c r="BR138" s="266">
        <f t="shared" ca="1" si="198"/>
        <v>0</v>
      </c>
      <c r="BS138" s="266">
        <f t="shared" ca="1" si="198"/>
        <v>0</v>
      </c>
      <c r="BT138" s="266">
        <f t="shared" ca="1" si="198"/>
        <v>0</v>
      </c>
      <c r="BU138" s="266">
        <f t="shared" ca="1" si="198"/>
        <v>0</v>
      </c>
      <c r="BV138" s="266">
        <f t="shared" ca="1" si="198"/>
        <v>0</v>
      </c>
      <c r="BW138" s="266">
        <f t="shared" ca="1" si="198"/>
        <v>0</v>
      </c>
      <c r="BX138" s="266">
        <f t="shared" ca="1" si="198"/>
        <v>0</v>
      </c>
      <c r="BY138" s="266">
        <f t="shared" ca="1" si="198"/>
        <v>0</v>
      </c>
      <c r="BZ138" s="266">
        <f t="shared" ca="1" si="198"/>
        <v>0</v>
      </c>
      <c r="CA138" s="266">
        <f t="shared" ca="1" si="198"/>
        <v>0</v>
      </c>
      <c r="CF138" s="264">
        <f t="shared" ca="1" si="211"/>
        <v>0</v>
      </c>
      <c r="CG138" s="264">
        <f t="shared" ca="1" si="212"/>
        <v>0</v>
      </c>
      <c r="CH138" s="265">
        <f t="shared" si="213"/>
        <v>0</v>
      </c>
      <c r="CI138" s="265">
        <f t="shared" ca="1" si="214"/>
        <v>0</v>
      </c>
      <c r="CJ138" s="265">
        <f t="shared" ca="1" si="215"/>
        <v>0</v>
      </c>
      <c r="CK138" s="268"/>
      <c r="CL138" s="266">
        <f t="shared" ca="1" si="199"/>
        <v>0</v>
      </c>
      <c r="CM138" s="266">
        <f t="shared" ca="1" si="199"/>
        <v>0</v>
      </c>
      <c r="CN138" s="266">
        <f t="shared" ca="1" si="199"/>
        <v>0</v>
      </c>
      <c r="CO138" s="266">
        <f t="shared" ca="1" si="199"/>
        <v>0</v>
      </c>
      <c r="CP138" s="266">
        <f t="shared" ca="1" si="199"/>
        <v>0</v>
      </c>
      <c r="CQ138" s="266">
        <f t="shared" ca="1" si="199"/>
        <v>0</v>
      </c>
      <c r="CR138" s="266">
        <f t="shared" ca="1" si="199"/>
        <v>0</v>
      </c>
      <c r="CS138" s="266">
        <f t="shared" ca="1" si="199"/>
        <v>0</v>
      </c>
      <c r="CT138" s="266">
        <f t="shared" ca="1" si="199"/>
        <v>0</v>
      </c>
      <c r="CU138" s="266">
        <f t="shared" ca="1" si="199"/>
        <v>0</v>
      </c>
      <c r="CV138" s="266">
        <f t="shared" ca="1" si="200"/>
        <v>0</v>
      </c>
      <c r="CW138" s="266">
        <f t="shared" ca="1" si="200"/>
        <v>0</v>
      </c>
      <c r="CX138" s="266">
        <f t="shared" ca="1" si="200"/>
        <v>0</v>
      </c>
      <c r="CY138" s="266">
        <f t="shared" ca="1" si="200"/>
        <v>0</v>
      </c>
      <c r="CZ138" s="266">
        <f t="shared" ca="1" si="200"/>
        <v>0</v>
      </c>
      <c r="DA138" s="266">
        <f t="shared" ca="1" si="200"/>
        <v>0</v>
      </c>
      <c r="DB138" s="266">
        <f t="shared" ca="1" si="200"/>
        <v>0</v>
      </c>
      <c r="DC138" s="266">
        <f t="shared" ca="1" si="200"/>
        <v>0</v>
      </c>
      <c r="DD138" s="266">
        <f t="shared" ca="1" si="200"/>
        <v>0</v>
      </c>
      <c r="DE138" s="266">
        <f t="shared" ca="1" si="200"/>
        <v>0</v>
      </c>
      <c r="DF138" s="266">
        <f t="shared" ca="1" si="201"/>
        <v>0</v>
      </c>
      <c r="DG138" s="266">
        <f t="shared" ca="1" si="201"/>
        <v>0</v>
      </c>
      <c r="DH138" s="266">
        <f t="shared" ca="1" si="201"/>
        <v>0</v>
      </c>
      <c r="DI138" s="266">
        <f t="shared" ca="1" si="201"/>
        <v>0</v>
      </c>
      <c r="DJ138" s="266">
        <f t="shared" ca="1" si="201"/>
        <v>0</v>
      </c>
      <c r="DK138" s="266">
        <f t="shared" ca="1" si="201"/>
        <v>0</v>
      </c>
      <c r="DL138" s="266">
        <f t="shared" ca="1" si="201"/>
        <v>0</v>
      </c>
      <c r="DM138" s="266">
        <f t="shared" ca="1" si="201"/>
        <v>0</v>
      </c>
      <c r="DN138" s="266">
        <f t="shared" ca="1" si="201"/>
        <v>0</v>
      </c>
      <c r="DO138" s="266">
        <f t="shared" ca="1" si="201"/>
        <v>0</v>
      </c>
      <c r="DP138" s="266">
        <f t="shared" ca="1" si="202"/>
        <v>0</v>
      </c>
      <c r="DQ138" s="266">
        <f t="shared" ca="1" si="202"/>
        <v>0</v>
      </c>
      <c r="DR138" s="266">
        <f t="shared" ca="1" si="202"/>
        <v>0</v>
      </c>
      <c r="DS138" s="266">
        <f t="shared" ca="1" si="202"/>
        <v>0</v>
      </c>
      <c r="DT138" s="266">
        <f t="shared" ca="1" si="202"/>
        <v>0</v>
      </c>
      <c r="DU138" s="266">
        <f t="shared" ca="1" si="202"/>
        <v>0</v>
      </c>
      <c r="DV138" s="266">
        <f t="shared" ca="1" si="202"/>
        <v>0</v>
      </c>
      <c r="DW138" s="266">
        <f t="shared" ca="1" si="202"/>
        <v>0</v>
      </c>
      <c r="DX138" s="266">
        <f t="shared" ca="1" si="202"/>
        <v>0</v>
      </c>
      <c r="DY138" s="266">
        <f t="shared" ca="1" si="202"/>
        <v>0</v>
      </c>
      <c r="DZ138" s="266">
        <f t="shared" ca="1" si="203"/>
        <v>0</v>
      </c>
      <c r="EA138" s="266">
        <f t="shared" ca="1" si="203"/>
        <v>0</v>
      </c>
      <c r="EB138" s="266">
        <f t="shared" ca="1" si="203"/>
        <v>0</v>
      </c>
      <c r="EC138" s="266">
        <f t="shared" ca="1" si="203"/>
        <v>0</v>
      </c>
      <c r="ED138" s="266">
        <f t="shared" ca="1" si="203"/>
        <v>0</v>
      </c>
      <c r="EE138" s="266">
        <f t="shared" ca="1" si="203"/>
        <v>0</v>
      </c>
      <c r="EF138" s="266">
        <f t="shared" ca="1" si="203"/>
        <v>0</v>
      </c>
      <c r="EG138" s="266">
        <f t="shared" ca="1" si="203"/>
        <v>0</v>
      </c>
      <c r="EH138" s="266">
        <f t="shared" ca="1" si="203"/>
        <v>0</v>
      </c>
      <c r="EI138" s="266">
        <f t="shared" ca="1" si="203"/>
        <v>0</v>
      </c>
      <c r="EJ138" s="266">
        <f t="shared" ca="1" si="203"/>
        <v>0</v>
      </c>
      <c r="EK138" s="266">
        <f t="shared" ca="1" si="203"/>
        <v>0</v>
      </c>
      <c r="EL138" s="266">
        <f t="shared" ca="1" si="203"/>
        <v>0</v>
      </c>
      <c r="EM138" s="266">
        <f t="shared" ca="1" si="203"/>
        <v>0</v>
      </c>
      <c r="EO138" s="484">
        <f t="shared" si="218"/>
        <v>1</v>
      </c>
      <c r="EP138" s="64">
        <f t="shared" si="216"/>
        <v>1</v>
      </c>
    </row>
    <row r="139" spans="1:146">
      <c r="A139" s="65">
        <v>132</v>
      </c>
      <c r="B139" s="353"/>
      <c r="C139" s="336"/>
      <c r="D139" s="337"/>
      <c r="E139" s="337"/>
      <c r="F139" s="338"/>
      <c r="G139" s="339" t="s">
        <v>320</v>
      </c>
      <c r="H139" s="336"/>
      <c r="I139" s="346"/>
      <c r="J139" s="346"/>
      <c r="K139" s="345"/>
      <c r="L139" s="508"/>
      <c r="M139" s="393">
        <f t="shared" si="204"/>
        <v>0</v>
      </c>
      <c r="N139" s="453" t="str">
        <f t="shared" si="217"/>
        <v/>
      </c>
      <c r="O139" s="439"/>
      <c r="P139" s="439"/>
      <c r="Q139" s="439"/>
      <c r="R139" s="439"/>
      <c r="S139" s="446"/>
      <c r="T139" s="264">
        <f t="shared" ca="1" si="205"/>
        <v>0</v>
      </c>
      <c r="U139" s="264">
        <f t="shared" ca="1" si="206"/>
        <v>0</v>
      </c>
      <c r="V139" s="265">
        <f t="shared" si="207"/>
        <v>0</v>
      </c>
      <c r="W139" s="265">
        <f t="shared" ca="1" si="208"/>
        <v>0</v>
      </c>
      <c r="X139" s="265">
        <f t="shared" ca="1" si="209"/>
        <v>0</v>
      </c>
      <c r="Y139" s="268">
        <f t="shared" si="210"/>
        <v>1900</v>
      </c>
      <c r="Z139" s="266">
        <f t="shared" ca="1" si="194"/>
        <v>0</v>
      </c>
      <c r="AA139" s="266">
        <f t="shared" ca="1" si="194"/>
        <v>0</v>
      </c>
      <c r="AB139" s="266">
        <f t="shared" ca="1" si="194"/>
        <v>0</v>
      </c>
      <c r="AC139" s="266">
        <f t="shared" ca="1" si="194"/>
        <v>0</v>
      </c>
      <c r="AD139" s="266">
        <f t="shared" ca="1" si="194"/>
        <v>0</v>
      </c>
      <c r="AE139" s="266">
        <f t="shared" ca="1" si="194"/>
        <v>0</v>
      </c>
      <c r="AF139" s="266">
        <f t="shared" ca="1" si="194"/>
        <v>0</v>
      </c>
      <c r="AG139" s="266">
        <f t="shared" ca="1" si="194"/>
        <v>0</v>
      </c>
      <c r="AH139" s="266">
        <f t="shared" ca="1" si="194"/>
        <v>0</v>
      </c>
      <c r="AI139" s="266">
        <f t="shared" ca="1" si="194"/>
        <v>0</v>
      </c>
      <c r="AJ139" s="266">
        <f t="shared" ca="1" si="195"/>
        <v>0</v>
      </c>
      <c r="AK139" s="266">
        <f t="shared" ca="1" si="195"/>
        <v>0</v>
      </c>
      <c r="AL139" s="266">
        <f t="shared" ca="1" si="195"/>
        <v>0</v>
      </c>
      <c r="AM139" s="266">
        <f t="shared" ca="1" si="195"/>
        <v>0</v>
      </c>
      <c r="AN139" s="266">
        <f t="shared" ca="1" si="195"/>
        <v>0</v>
      </c>
      <c r="AO139" s="266">
        <f t="shared" ca="1" si="195"/>
        <v>0</v>
      </c>
      <c r="AP139" s="266">
        <f t="shared" ca="1" si="195"/>
        <v>0</v>
      </c>
      <c r="AQ139" s="266">
        <f t="shared" ca="1" si="195"/>
        <v>0</v>
      </c>
      <c r="AR139" s="266">
        <f t="shared" ca="1" si="195"/>
        <v>0</v>
      </c>
      <c r="AS139" s="266">
        <f t="shared" ca="1" si="195"/>
        <v>0</v>
      </c>
      <c r="AT139" s="266">
        <f t="shared" ca="1" si="196"/>
        <v>0</v>
      </c>
      <c r="AU139" s="266">
        <f t="shared" ca="1" si="196"/>
        <v>0</v>
      </c>
      <c r="AV139" s="266">
        <f t="shared" ca="1" si="196"/>
        <v>0</v>
      </c>
      <c r="AW139" s="266">
        <f t="shared" ca="1" si="196"/>
        <v>0</v>
      </c>
      <c r="AX139" s="266">
        <f t="shared" ca="1" si="196"/>
        <v>0</v>
      </c>
      <c r="AY139" s="266">
        <f t="shared" ca="1" si="196"/>
        <v>0</v>
      </c>
      <c r="AZ139" s="266">
        <f t="shared" ca="1" si="196"/>
        <v>0</v>
      </c>
      <c r="BA139" s="266">
        <f t="shared" ca="1" si="196"/>
        <v>0</v>
      </c>
      <c r="BB139" s="266">
        <f t="shared" ca="1" si="196"/>
        <v>0</v>
      </c>
      <c r="BC139" s="266">
        <f t="shared" ca="1" si="196"/>
        <v>0</v>
      </c>
      <c r="BD139" s="266">
        <f t="shared" ca="1" si="197"/>
        <v>0</v>
      </c>
      <c r="BE139" s="266">
        <f t="shared" ca="1" si="197"/>
        <v>0</v>
      </c>
      <c r="BF139" s="266">
        <f t="shared" ca="1" si="197"/>
        <v>0</v>
      </c>
      <c r="BG139" s="266">
        <f t="shared" ca="1" si="197"/>
        <v>0</v>
      </c>
      <c r="BH139" s="266">
        <f t="shared" ca="1" si="197"/>
        <v>0</v>
      </c>
      <c r="BI139" s="266">
        <f t="shared" ca="1" si="197"/>
        <v>0</v>
      </c>
      <c r="BJ139" s="266">
        <f t="shared" ca="1" si="197"/>
        <v>0</v>
      </c>
      <c r="BK139" s="266">
        <f t="shared" ca="1" si="197"/>
        <v>0</v>
      </c>
      <c r="BL139" s="266">
        <f t="shared" ca="1" si="197"/>
        <v>0</v>
      </c>
      <c r="BM139" s="266">
        <f t="shared" ca="1" si="197"/>
        <v>0</v>
      </c>
      <c r="BN139" s="266">
        <f t="shared" ca="1" si="198"/>
        <v>0</v>
      </c>
      <c r="BO139" s="266">
        <f t="shared" ca="1" si="198"/>
        <v>0</v>
      </c>
      <c r="BP139" s="266">
        <f t="shared" ca="1" si="198"/>
        <v>0</v>
      </c>
      <c r="BQ139" s="266">
        <f t="shared" ca="1" si="198"/>
        <v>0</v>
      </c>
      <c r="BR139" s="266">
        <f t="shared" ca="1" si="198"/>
        <v>0</v>
      </c>
      <c r="BS139" s="266">
        <f t="shared" ca="1" si="198"/>
        <v>0</v>
      </c>
      <c r="BT139" s="266">
        <f t="shared" ca="1" si="198"/>
        <v>0</v>
      </c>
      <c r="BU139" s="266">
        <f t="shared" ca="1" si="198"/>
        <v>0</v>
      </c>
      <c r="BV139" s="266">
        <f t="shared" ca="1" si="198"/>
        <v>0</v>
      </c>
      <c r="BW139" s="266">
        <f t="shared" ca="1" si="198"/>
        <v>0</v>
      </c>
      <c r="BX139" s="266">
        <f t="shared" ca="1" si="198"/>
        <v>0</v>
      </c>
      <c r="BY139" s="266">
        <f t="shared" ca="1" si="198"/>
        <v>0</v>
      </c>
      <c r="BZ139" s="266">
        <f t="shared" ca="1" si="198"/>
        <v>0</v>
      </c>
      <c r="CA139" s="266">
        <f t="shared" ca="1" si="198"/>
        <v>0</v>
      </c>
      <c r="CF139" s="264">
        <f t="shared" ca="1" si="211"/>
        <v>0</v>
      </c>
      <c r="CG139" s="264">
        <f t="shared" ca="1" si="212"/>
        <v>0</v>
      </c>
      <c r="CH139" s="265">
        <f t="shared" si="213"/>
        <v>0</v>
      </c>
      <c r="CI139" s="265">
        <f t="shared" ca="1" si="214"/>
        <v>0</v>
      </c>
      <c r="CJ139" s="265">
        <f t="shared" ca="1" si="215"/>
        <v>0</v>
      </c>
      <c r="CK139" s="268"/>
      <c r="CL139" s="266">
        <f t="shared" ca="1" si="199"/>
        <v>0</v>
      </c>
      <c r="CM139" s="266">
        <f t="shared" ca="1" si="199"/>
        <v>0</v>
      </c>
      <c r="CN139" s="266">
        <f t="shared" ca="1" si="199"/>
        <v>0</v>
      </c>
      <c r="CO139" s="266">
        <f t="shared" ca="1" si="199"/>
        <v>0</v>
      </c>
      <c r="CP139" s="266">
        <f t="shared" ca="1" si="199"/>
        <v>0</v>
      </c>
      <c r="CQ139" s="266">
        <f t="shared" ca="1" si="199"/>
        <v>0</v>
      </c>
      <c r="CR139" s="266">
        <f t="shared" ca="1" si="199"/>
        <v>0</v>
      </c>
      <c r="CS139" s="266">
        <f t="shared" ca="1" si="199"/>
        <v>0</v>
      </c>
      <c r="CT139" s="266">
        <f t="shared" ca="1" si="199"/>
        <v>0</v>
      </c>
      <c r="CU139" s="266">
        <f t="shared" ca="1" si="199"/>
        <v>0</v>
      </c>
      <c r="CV139" s="266">
        <f t="shared" ca="1" si="200"/>
        <v>0</v>
      </c>
      <c r="CW139" s="266">
        <f t="shared" ca="1" si="200"/>
        <v>0</v>
      </c>
      <c r="CX139" s="266">
        <f t="shared" ca="1" si="200"/>
        <v>0</v>
      </c>
      <c r="CY139" s="266">
        <f t="shared" ca="1" si="200"/>
        <v>0</v>
      </c>
      <c r="CZ139" s="266">
        <f t="shared" ca="1" si="200"/>
        <v>0</v>
      </c>
      <c r="DA139" s="266">
        <f t="shared" ca="1" si="200"/>
        <v>0</v>
      </c>
      <c r="DB139" s="266">
        <f t="shared" ca="1" si="200"/>
        <v>0</v>
      </c>
      <c r="DC139" s="266">
        <f t="shared" ca="1" si="200"/>
        <v>0</v>
      </c>
      <c r="DD139" s="266">
        <f t="shared" ca="1" si="200"/>
        <v>0</v>
      </c>
      <c r="DE139" s="266">
        <f t="shared" ca="1" si="200"/>
        <v>0</v>
      </c>
      <c r="DF139" s="266">
        <f t="shared" ca="1" si="201"/>
        <v>0</v>
      </c>
      <c r="DG139" s="266">
        <f t="shared" ca="1" si="201"/>
        <v>0</v>
      </c>
      <c r="DH139" s="266">
        <f t="shared" ca="1" si="201"/>
        <v>0</v>
      </c>
      <c r="DI139" s="266">
        <f t="shared" ca="1" si="201"/>
        <v>0</v>
      </c>
      <c r="DJ139" s="266">
        <f t="shared" ca="1" si="201"/>
        <v>0</v>
      </c>
      <c r="DK139" s="266">
        <f t="shared" ca="1" si="201"/>
        <v>0</v>
      </c>
      <c r="DL139" s="266">
        <f t="shared" ca="1" si="201"/>
        <v>0</v>
      </c>
      <c r="DM139" s="266">
        <f t="shared" ca="1" si="201"/>
        <v>0</v>
      </c>
      <c r="DN139" s="266">
        <f t="shared" ca="1" si="201"/>
        <v>0</v>
      </c>
      <c r="DO139" s="266">
        <f t="shared" ca="1" si="201"/>
        <v>0</v>
      </c>
      <c r="DP139" s="266">
        <f t="shared" ca="1" si="202"/>
        <v>0</v>
      </c>
      <c r="DQ139" s="266">
        <f t="shared" ca="1" si="202"/>
        <v>0</v>
      </c>
      <c r="DR139" s="266">
        <f t="shared" ca="1" si="202"/>
        <v>0</v>
      </c>
      <c r="DS139" s="266">
        <f t="shared" ca="1" si="202"/>
        <v>0</v>
      </c>
      <c r="DT139" s="266">
        <f t="shared" ca="1" si="202"/>
        <v>0</v>
      </c>
      <c r="DU139" s="266">
        <f t="shared" ca="1" si="202"/>
        <v>0</v>
      </c>
      <c r="DV139" s="266">
        <f t="shared" ca="1" si="202"/>
        <v>0</v>
      </c>
      <c r="DW139" s="266">
        <f t="shared" ca="1" si="202"/>
        <v>0</v>
      </c>
      <c r="DX139" s="266">
        <f t="shared" ca="1" si="202"/>
        <v>0</v>
      </c>
      <c r="DY139" s="266">
        <f t="shared" ca="1" si="202"/>
        <v>0</v>
      </c>
      <c r="DZ139" s="266">
        <f t="shared" ca="1" si="203"/>
        <v>0</v>
      </c>
      <c r="EA139" s="266">
        <f t="shared" ca="1" si="203"/>
        <v>0</v>
      </c>
      <c r="EB139" s="266">
        <f t="shared" ca="1" si="203"/>
        <v>0</v>
      </c>
      <c r="EC139" s="266">
        <f t="shared" ca="1" si="203"/>
        <v>0</v>
      </c>
      <c r="ED139" s="266">
        <f t="shared" ca="1" si="203"/>
        <v>0</v>
      </c>
      <c r="EE139" s="266">
        <f t="shared" ca="1" si="203"/>
        <v>0</v>
      </c>
      <c r="EF139" s="266">
        <f t="shared" ca="1" si="203"/>
        <v>0</v>
      </c>
      <c r="EG139" s="266">
        <f t="shared" ca="1" si="203"/>
        <v>0</v>
      </c>
      <c r="EH139" s="266">
        <f t="shared" ca="1" si="203"/>
        <v>0</v>
      </c>
      <c r="EI139" s="266">
        <f t="shared" ca="1" si="203"/>
        <v>0</v>
      </c>
      <c r="EJ139" s="266">
        <f t="shared" ca="1" si="203"/>
        <v>0</v>
      </c>
      <c r="EK139" s="266">
        <f t="shared" ca="1" si="203"/>
        <v>0</v>
      </c>
      <c r="EL139" s="266">
        <f t="shared" ca="1" si="203"/>
        <v>0</v>
      </c>
      <c r="EM139" s="266">
        <f t="shared" ca="1" si="203"/>
        <v>0</v>
      </c>
      <c r="EO139" s="484">
        <f t="shared" si="218"/>
        <v>1</v>
      </c>
      <c r="EP139" s="64">
        <f t="shared" si="216"/>
        <v>1</v>
      </c>
    </row>
    <row r="140" spans="1:146">
      <c r="A140" s="65">
        <v>133</v>
      </c>
      <c r="B140" s="354"/>
      <c r="C140" s="336"/>
      <c r="D140" s="337"/>
      <c r="E140" s="337"/>
      <c r="F140" s="338"/>
      <c r="G140" s="339" t="s">
        <v>320</v>
      </c>
      <c r="H140" s="336"/>
      <c r="I140" s="346"/>
      <c r="J140" s="346"/>
      <c r="K140" s="345"/>
      <c r="L140" s="508"/>
      <c r="M140" s="393">
        <f t="shared" si="204"/>
        <v>0</v>
      </c>
      <c r="N140" s="453" t="str">
        <f t="shared" si="217"/>
        <v/>
      </c>
      <c r="O140" s="439"/>
      <c r="P140" s="439"/>
      <c r="Q140" s="439"/>
      <c r="R140" s="439"/>
      <c r="S140" s="446"/>
      <c r="T140" s="264">
        <f t="shared" ca="1" si="205"/>
        <v>0</v>
      </c>
      <c r="U140" s="264">
        <f t="shared" ca="1" si="206"/>
        <v>0</v>
      </c>
      <c r="V140" s="265">
        <f t="shared" si="207"/>
        <v>0</v>
      </c>
      <c r="W140" s="265">
        <f t="shared" ca="1" si="208"/>
        <v>0</v>
      </c>
      <c r="X140" s="265">
        <f t="shared" ca="1" si="209"/>
        <v>0</v>
      </c>
      <c r="Y140" s="268">
        <f t="shared" si="210"/>
        <v>1900</v>
      </c>
      <c r="Z140" s="266">
        <f t="shared" ca="1" si="194"/>
        <v>0</v>
      </c>
      <c r="AA140" s="266">
        <f t="shared" ca="1" si="194"/>
        <v>0</v>
      </c>
      <c r="AB140" s="266">
        <f t="shared" ca="1" si="194"/>
        <v>0</v>
      </c>
      <c r="AC140" s="266">
        <f t="shared" ca="1" si="194"/>
        <v>0</v>
      </c>
      <c r="AD140" s="266">
        <f t="shared" ca="1" si="194"/>
        <v>0</v>
      </c>
      <c r="AE140" s="266">
        <f t="shared" ca="1" si="194"/>
        <v>0</v>
      </c>
      <c r="AF140" s="266">
        <f t="shared" ca="1" si="194"/>
        <v>0</v>
      </c>
      <c r="AG140" s="266">
        <f t="shared" ca="1" si="194"/>
        <v>0</v>
      </c>
      <c r="AH140" s="266">
        <f t="shared" ca="1" si="194"/>
        <v>0</v>
      </c>
      <c r="AI140" s="266">
        <f t="shared" ca="1" si="194"/>
        <v>0</v>
      </c>
      <c r="AJ140" s="266">
        <f t="shared" ca="1" si="195"/>
        <v>0</v>
      </c>
      <c r="AK140" s="266">
        <f t="shared" ca="1" si="195"/>
        <v>0</v>
      </c>
      <c r="AL140" s="266">
        <f t="shared" ca="1" si="195"/>
        <v>0</v>
      </c>
      <c r="AM140" s="266">
        <f t="shared" ca="1" si="195"/>
        <v>0</v>
      </c>
      <c r="AN140" s="266">
        <f t="shared" ca="1" si="195"/>
        <v>0</v>
      </c>
      <c r="AO140" s="266">
        <f t="shared" ca="1" si="195"/>
        <v>0</v>
      </c>
      <c r="AP140" s="266">
        <f t="shared" ca="1" si="195"/>
        <v>0</v>
      </c>
      <c r="AQ140" s="266">
        <f t="shared" ca="1" si="195"/>
        <v>0</v>
      </c>
      <c r="AR140" s="266">
        <f t="shared" ca="1" si="195"/>
        <v>0</v>
      </c>
      <c r="AS140" s="266">
        <f t="shared" ca="1" si="195"/>
        <v>0</v>
      </c>
      <c r="AT140" s="266">
        <f t="shared" ca="1" si="196"/>
        <v>0</v>
      </c>
      <c r="AU140" s="266">
        <f t="shared" ca="1" si="196"/>
        <v>0</v>
      </c>
      <c r="AV140" s="266">
        <f t="shared" ca="1" si="196"/>
        <v>0</v>
      </c>
      <c r="AW140" s="266">
        <f t="shared" ca="1" si="196"/>
        <v>0</v>
      </c>
      <c r="AX140" s="266">
        <f t="shared" ca="1" si="196"/>
        <v>0</v>
      </c>
      <c r="AY140" s="266">
        <f t="shared" ca="1" si="196"/>
        <v>0</v>
      </c>
      <c r="AZ140" s="266">
        <f t="shared" ca="1" si="196"/>
        <v>0</v>
      </c>
      <c r="BA140" s="266">
        <f t="shared" ca="1" si="196"/>
        <v>0</v>
      </c>
      <c r="BB140" s="266">
        <f t="shared" ca="1" si="196"/>
        <v>0</v>
      </c>
      <c r="BC140" s="266">
        <f t="shared" ca="1" si="196"/>
        <v>0</v>
      </c>
      <c r="BD140" s="266">
        <f t="shared" ca="1" si="197"/>
        <v>0</v>
      </c>
      <c r="BE140" s="266">
        <f t="shared" ca="1" si="197"/>
        <v>0</v>
      </c>
      <c r="BF140" s="266">
        <f t="shared" ca="1" si="197"/>
        <v>0</v>
      </c>
      <c r="BG140" s="266">
        <f t="shared" ca="1" si="197"/>
        <v>0</v>
      </c>
      <c r="BH140" s="266">
        <f t="shared" ca="1" si="197"/>
        <v>0</v>
      </c>
      <c r="BI140" s="266">
        <f t="shared" ca="1" si="197"/>
        <v>0</v>
      </c>
      <c r="BJ140" s="266">
        <f t="shared" ca="1" si="197"/>
        <v>0</v>
      </c>
      <c r="BK140" s="266">
        <f t="shared" ca="1" si="197"/>
        <v>0</v>
      </c>
      <c r="BL140" s="266">
        <f t="shared" ca="1" si="197"/>
        <v>0</v>
      </c>
      <c r="BM140" s="266">
        <f t="shared" ca="1" si="197"/>
        <v>0</v>
      </c>
      <c r="BN140" s="266">
        <f t="shared" ca="1" si="198"/>
        <v>0</v>
      </c>
      <c r="BO140" s="266">
        <f t="shared" ca="1" si="198"/>
        <v>0</v>
      </c>
      <c r="BP140" s="266">
        <f t="shared" ca="1" si="198"/>
        <v>0</v>
      </c>
      <c r="BQ140" s="266">
        <f t="shared" ca="1" si="198"/>
        <v>0</v>
      </c>
      <c r="BR140" s="266">
        <f t="shared" ca="1" si="198"/>
        <v>0</v>
      </c>
      <c r="BS140" s="266">
        <f t="shared" ca="1" si="198"/>
        <v>0</v>
      </c>
      <c r="BT140" s="266">
        <f t="shared" ca="1" si="198"/>
        <v>0</v>
      </c>
      <c r="BU140" s="266">
        <f t="shared" ca="1" si="198"/>
        <v>0</v>
      </c>
      <c r="BV140" s="266">
        <f t="shared" ca="1" si="198"/>
        <v>0</v>
      </c>
      <c r="BW140" s="266">
        <f t="shared" ca="1" si="198"/>
        <v>0</v>
      </c>
      <c r="BX140" s="266">
        <f t="shared" ca="1" si="198"/>
        <v>0</v>
      </c>
      <c r="BY140" s="266">
        <f t="shared" ca="1" si="198"/>
        <v>0</v>
      </c>
      <c r="BZ140" s="266">
        <f t="shared" ca="1" si="198"/>
        <v>0</v>
      </c>
      <c r="CA140" s="266">
        <f t="shared" ca="1" si="198"/>
        <v>0</v>
      </c>
      <c r="CF140" s="264">
        <f t="shared" ca="1" si="211"/>
        <v>0</v>
      </c>
      <c r="CG140" s="264">
        <f t="shared" ca="1" si="212"/>
        <v>0</v>
      </c>
      <c r="CH140" s="265">
        <f t="shared" si="213"/>
        <v>0</v>
      </c>
      <c r="CI140" s="265">
        <f t="shared" ca="1" si="214"/>
        <v>0</v>
      </c>
      <c r="CJ140" s="265">
        <f t="shared" ca="1" si="215"/>
        <v>0</v>
      </c>
      <c r="CK140" s="268"/>
      <c r="CL140" s="266">
        <f t="shared" ca="1" si="199"/>
        <v>0</v>
      </c>
      <c r="CM140" s="266">
        <f t="shared" ca="1" si="199"/>
        <v>0</v>
      </c>
      <c r="CN140" s="266">
        <f t="shared" ca="1" si="199"/>
        <v>0</v>
      </c>
      <c r="CO140" s="266">
        <f t="shared" ca="1" si="199"/>
        <v>0</v>
      </c>
      <c r="CP140" s="266">
        <f t="shared" ca="1" si="199"/>
        <v>0</v>
      </c>
      <c r="CQ140" s="266">
        <f t="shared" ca="1" si="199"/>
        <v>0</v>
      </c>
      <c r="CR140" s="266">
        <f t="shared" ca="1" si="199"/>
        <v>0</v>
      </c>
      <c r="CS140" s="266">
        <f t="shared" ca="1" si="199"/>
        <v>0</v>
      </c>
      <c r="CT140" s="266">
        <f t="shared" ca="1" si="199"/>
        <v>0</v>
      </c>
      <c r="CU140" s="266">
        <f t="shared" ca="1" si="199"/>
        <v>0</v>
      </c>
      <c r="CV140" s="266">
        <f t="shared" ca="1" si="200"/>
        <v>0</v>
      </c>
      <c r="CW140" s="266">
        <f t="shared" ca="1" si="200"/>
        <v>0</v>
      </c>
      <c r="CX140" s="266">
        <f t="shared" ca="1" si="200"/>
        <v>0</v>
      </c>
      <c r="CY140" s="266">
        <f t="shared" ca="1" si="200"/>
        <v>0</v>
      </c>
      <c r="CZ140" s="266">
        <f t="shared" ca="1" si="200"/>
        <v>0</v>
      </c>
      <c r="DA140" s="266">
        <f t="shared" ca="1" si="200"/>
        <v>0</v>
      </c>
      <c r="DB140" s="266">
        <f t="shared" ca="1" si="200"/>
        <v>0</v>
      </c>
      <c r="DC140" s="266">
        <f t="shared" ca="1" si="200"/>
        <v>0</v>
      </c>
      <c r="DD140" s="266">
        <f t="shared" ca="1" si="200"/>
        <v>0</v>
      </c>
      <c r="DE140" s="266">
        <f t="shared" ca="1" si="200"/>
        <v>0</v>
      </c>
      <c r="DF140" s="266">
        <f t="shared" ca="1" si="201"/>
        <v>0</v>
      </c>
      <c r="DG140" s="266">
        <f t="shared" ca="1" si="201"/>
        <v>0</v>
      </c>
      <c r="DH140" s="266">
        <f t="shared" ca="1" si="201"/>
        <v>0</v>
      </c>
      <c r="DI140" s="266">
        <f t="shared" ca="1" si="201"/>
        <v>0</v>
      </c>
      <c r="DJ140" s="266">
        <f t="shared" ca="1" si="201"/>
        <v>0</v>
      </c>
      <c r="DK140" s="266">
        <f t="shared" ca="1" si="201"/>
        <v>0</v>
      </c>
      <c r="DL140" s="266">
        <f t="shared" ca="1" si="201"/>
        <v>0</v>
      </c>
      <c r="DM140" s="266">
        <f t="shared" ca="1" si="201"/>
        <v>0</v>
      </c>
      <c r="DN140" s="266">
        <f t="shared" ca="1" si="201"/>
        <v>0</v>
      </c>
      <c r="DO140" s="266">
        <f t="shared" ca="1" si="201"/>
        <v>0</v>
      </c>
      <c r="DP140" s="266">
        <f t="shared" ca="1" si="202"/>
        <v>0</v>
      </c>
      <c r="DQ140" s="266">
        <f t="shared" ca="1" si="202"/>
        <v>0</v>
      </c>
      <c r="DR140" s="266">
        <f t="shared" ca="1" si="202"/>
        <v>0</v>
      </c>
      <c r="DS140" s="266">
        <f t="shared" ca="1" si="202"/>
        <v>0</v>
      </c>
      <c r="DT140" s="266">
        <f t="shared" ca="1" si="202"/>
        <v>0</v>
      </c>
      <c r="DU140" s="266">
        <f t="shared" ca="1" si="202"/>
        <v>0</v>
      </c>
      <c r="DV140" s="266">
        <f t="shared" ca="1" si="202"/>
        <v>0</v>
      </c>
      <c r="DW140" s="266">
        <f t="shared" ca="1" si="202"/>
        <v>0</v>
      </c>
      <c r="DX140" s="266">
        <f t="shared" ca="1" si="202"/>
        <v>0</v>
      </c>
      <c r="DY140" s="266">
        <f t="shared" ca="1" si="202"/>
        <v>0</v>
      </c>
      <c r="DZ140" s="266">
        <f t="shared" ca="1" si="203"/>
        <v>0</v>
      </c>
      <c r="EA140" s="266">
        <f t="shared" ca="1" si="203"/>
        <v>0</v>
      </c>
      <c r="EB140" s="266">
        <f t="shared" ca="1" si="203"/>
        <v>0</v>
      </c>
      <c r="EC140" s="266">
        <f t="shared" ca="1" si="203"/>
        <v>0</v>
      </c>
      <c r="ED140" s="266">
        <f t="shared" ca="1" si="203"/>
        <v>0</v>
      </c>
      <c r="EE140" s="266">
        <f t="shared" ca="1" si="203"/>
        <v>0</v>
      </c>
      <c r="EF140" s="266">
        <f t="shared" ca="1" si="203"/>
        <v>0</v>
      </c>
      <c r="EG140" s="266">
        <f t="shared" ca="1" si="203"/>
        <v>0</v>
      </c>
      <c r="EH140" s="266">
        <f t="shared" ca="1" si="203"/>
        <v>0</v>
      </c>
      <c r="EI140" s="266">
        <f t="shared" ca="1" si="203"/>
        <v>0</v>
      </c>
      <c r="EJ140" s="266">
        <f t="shared" ca="1" si="203"/>
        <v>0</v>
      </c>
      <c r="EK140" s="266">
        <f t="shared" ca="1" si="203"/>
        <v>0</v>
      </c>
      <c r="EL140" s="266">
        <f t="shared" ca="1" si="203"/>
        <v>0</v>
      </c>
      <c r="EM140" s="266">
        <f t="shared" ca="1" si="203"/>
        <v>0</v>
      </c>
      <c r="EO140" s="484">
        <f t="shared" si="218"/>
        <v>1</v>
      </c>
      <c r="EP140" s="64">
        <f t="shared" si="216"/>
        <v>1</v>
      </c>
    </row>
    <row r="141" spans="1:146">
      <c r="A141" s="65">
        <v>134</v>
      </c>
      <c r="B141" s="354"/>
      <c r="C141" s="336"/>
      <c r="D141" s="337"/>
      <c r="E141" s="337"/>
      <c r="F141" s="338"/>
      <c r="G141" s="339" t="s">
        <v>320</v>
      </c>
      <c r="H141" s="336"/>
      <c r="I141" s="346"/>
      <c r="J141" s="346"/>
      <c r="K141" s="345"/>
      <c r="L141" s="508"/>
      <c r="M141" s="393">
        <f t="shared" si="204"/>
        <v>0</v>
      </c>
      <c r="N141" s="453" t="str">
        <f t="shared" si="217"/>
        <v/>
      </c>
      <c r="O141" s="439"/>
      <c r="P141" s="439"/>
      <c r="Q141" s="439"/>
      <c r="R141" s="439"/>
      <c r="S141" s="446"/>
      <c r="T141" s="264">
        <f t="shared" ca="1" si="205"/>
        <v>0</v>
      </c>
      <c r="U141" s="264">
        <f t="shared" ca="1" si="206"/>
        <v>0</v>
      </c>
      <c r="V141" s="265">
        <f t="shared" si="207"/>
        <v>0</v>
      </c>
      <c r="W141" s="265">
        <f t="shared" ca="1" si="208"/>
        <v>0</v>
      </c>
      <c r="X141" s="265">
        <f t="shared" ca="1" si="209"/>
        <v>0</v>
      </c>
      <c r="Y141" s="268">
        <f t="shared" si="210"/>
        <v>1900</v>
      </c>
      <c r="Z141" s="266">
        <f t="shared" ca="1" si="194"/>
        <v>0</v>
      </c>
      <c r="AA141" s="266">
        <f t="shared" ca="1" si="194"/>
        <v>0</v>
      </c>
      <c r="AB141" s="266">
        <f t="shared" ca="1" si="194"/>
        <v>0</v>
      </c>
      <c r="AC141" s="266">
        <f t="shared" ca="1" si="194"/>
        <v>0</v>
      </c>
      <c r="AD141" s="266">
        <f t="shared" ca="1" si="194"/>
        <v>0</v>
      </c>
      <c r="AE141" s="266">
        <f t="shared" ca="1" si="194"/>
        <v>0</v>
      </c>
      <c r="AF141" s="266">
        <f t="shared" ca="1" si="194"/>
        <v>0</v>
      </c>
      <c r="AG141" s="266">
        <f t="shared" ca="1" si="194"/>
        <v>0</v>
      </c>
      <c r="AH141" s="266">
        <f t="shared" ca="1" si="194"/>
        <v>0</v>
      </c>
      <c r="AI141" s="266">
        <f t="shared" ca="1" si="194"/>
        <v>0</v>
      </c>
      <c r="AJ141" s="266">
        <f t="shared" ca="1" si="195"/>
        <v>0</v>
      </c>
      <c r="AK141" s="266">
        <f t="shared" ca="1" si="195"/>
        <v>0</v>
      </c>
      <c r="AL141" s="266">
        <f t="shared" ca="1" si="195"/>
        <v>0</v>
      </c>
      <c r="AM141" s="266">
        <f t="shared" ca="1" si="195"/>
        <v>0</v>
      </c>
      <c r="AN141" s="266">
        <f t="shared" ca="1" si="195"/>
        <v>0</v>
      </c>
      <c r="AO141" s="266">
        <f t="shared" ca="1" si="195"/>
        <v>0</v>
      </c>
      <c r="AP141" s="266">
        <f t="shared" ca="1" si="195"/>
        <v>0</v>
      </c>
      <c r="AQ141" s="266">
        <f t="shared" ca="1" si="195"/>
        <v>0</v>
      </c>
      <c r="AR141" s="266">
        <f t="shared" ca="1" si="195"/>
        <v>0</v>
      </c>
      <c r="AS141" s="266">
        <f t="shared" ca="1" si="195"/>
        <v>0</v>
      </c>
      <c r="AT141" s="266">
        <f t="shared" ca="1" si="196"/>
        <v>0</v>
      </c>
      <c r="AU141" s="266">
        <f t="shared" ca="1" si="196"/>
        <v>0</v>
      </c>
      <c r="AV141" s="266">
        <f t="shared" ca="1" si="196"/>
        <v>0</v>
      </c>
      <c r="AW141" s="266">
        <f t="shared" ca="1" si="196"/>
        <v>0</v>
      </c>
      <c r="AX141" s="266">
        <f t="shared" ca="1" si="196"/>
        <v>0</v>
      </c>
      <c r="AY141" s="266">
        <f t="shared" ca="1" si="196"/>
        <v>0</v>
      </c>
      <c r="AZ141" s="266">
        <f t="shared" ca="1" si="196"/>
        <v>0</v>
      </c>
      <c r="BA141" s="266">
        <f t="shared" ca="1" si="196"/>
        <v>0</v>
      </c>
      <c r="BB141" s="266">
        <f t="shared" ca="1" si="196"/>
        <v>0</v>
      </c>
      <c r="BC141" s="266">
        <f t="shared" ca="1" si="196"/>
        <v>0</v>
      </c>
      <c r="BD141" s="266">
        <f t="shared" ca="1" si="197"/>
        <v>0</v>
      </c>
      <c r="BE141" s="266">
        <f t="shared" ca="1" si="197"/>
        <v>0</v>
      </c>
      <c r="BF141" s="266">
        <f t="shared" ca="1" si="197"/>
        <v>0</v>
      </c>
      <c r="BG141" s="266">
        <f t="shared" ca="1" si="197"/>
        <v>0</v>
      </c>
      <c r="BH141" s="266">
        <f t="shared" ca="1" si="197"/>
        <v>0</v>
      </c>
      <c r="BI141" s="266">
        <f t="shared" ca="1" si="197"/>
        <v>0</v>
      </c>
      <c r="BJ141" s="266">
        <f t="shared" ca="1" si="197"/>
        <v>0</v>
      </c>
      <c r="BK141" s="266">
        <f t="shared" ca="1" si="197"/>
        <v>0</v>
      </c>
      <c r="BL141" s="266">
        <f t="shared" ca="1" si="197"/>
        <v>0</v>
      </c>
      <c r="BM141" s="266">
        <f t="shared" ca="1" si="197"/>
        <v>0</v>
      </c>
      <c r="BN141" s="266">
        <f t="shared" ca="1" si="198"/>
        <v>0</v>
      </c>
      <c r="BO141" s="266">
        <f t="shared" ca="1" si="198"/>
        <v>0</v>
      </c>
      <c r="BP141" s="266">
        <f t="shared" ca="1" si="198"/>
        <v>0</v>
      </c>
      <c r="BQ141" s="266">
        <f t="shared" ca="1" si="198"/>
        <v>0</v>
      </c>
      <c r="BR141" s="266">
        <f t="shared" ca="1" si="198"/>
        <v>0</v>
      </c>
      <c r="BS141" s="266">
        <f t="shared" ca="1" si="198"/>
        <v>0</v>
      </c>
      <c r="BT141" s="266">
        <f t="shared" ca="1" si="198"/>
        <v>0</v>
      </c>
      <c r="BU141" s="266">
        <f t="shared" ca="1" si="198"/>
        <v>0</v>
      </c>
      <c r="BV141" s="266">
        <f t="shared" ca="1" si="198"/>
        <v>0</v>
      </c>
      <c r="BW141" s="266">
        <f t="shared" ca="1" si="198"/>
        <v>0</v>
      </c>
      <c r="BX141" s="266">
        <f t="shared" ca="1" si="198"/>
        <v>0</v>
      </c>
      <c r="BY141" s="266">
        <f t="shared" ca="1" si="198"/>
        <v>0</v>
      </c>
      <c r="BZ141" s="266">
        <f t="shared" ca="1" si="198"/>
        <v>0</v>
      </c>
      <c r="CA141" s="266">
        <f t="shared" ca="1" si="198"/>
        <v>0</v>
      </c>
      <c r="CF141" s="264">
        <f t="shared" ca="1" si="211"/>
        <v>0</v>
      </c>
      <c r="CG141" s="264">
        <f t="shared" ca="1" si="212"/>
        <v>0</v>
      </c>
      <c r="CH141" s="265">
        <f t="shared" si="213"/>
        <v>0</v>
      </c>
      <c r="CI141" s="265">
        <f t="shared" ref="CI141:CI142" ca="1" si="219">IF(prorata=360,((12-MONTH(T141))*30)+(31-DAY(T141)),MIN(DATE(YEAR(T141),12,31)-T141+1,365))*CH141/prorata</f>
        <v>0</v>
      </c>
      <c r="CJ141" s="265">
        <f t="shared" ref="CJ141:CJ142" ca="1" si="220">IF(dotationanneepleine=1,CH141,IF((CH141-CI141)&lt;0.001,0,CH141-CI141))</f>
        <v>0</v>
      </c>
      <c r="CK141" s="268"/>
      <c r="CL141" s="266">
        <f t="shared" ca="1" si="199"/>
        <v>0</v>
      </c>
      <c r="CM141" s="266">
        <f t="shared" ca="1" si="199"/>
        <v>0</v>
      </c>
      <c r="CN141" s="266">
        <f t="shared" ca="1" si="199"/>
        <v>0</v>
      </c>
      <c r="CO141" s="266">
        <f t="shared" ca="1" si="199"/>
        <v>0</v>
      </c>
      <c r="CP141" s="266">
        <f t="shared" ca="1" si="199"/>
        <v>0</v>
      </c>
      <c r="CQ141" s="266">
        <f t="shared" ca="1" si="199"/>
        <v>0</v>
      </c>
      <c r="CR141" s="266">
        <f t="shared" ca="1" si="199"/>
        <v>0</v>
      </c>
      <c r="CS141" s="266">
        <f t="shared" ca="1" si="199"/>
        <v>0</v>
      </c>
      <c r="CT141" s="266">
        <f t="shared" ca="1" si="199"/>
        <v>0</v>
      </c>
      <c r="CU141" s="266">
        <f t="shared" ca="1" si="199"/>
        <v>0</v>
      </c>
      <c r="CV141" s="266">
        <f t="shared" ca="1" si="200"/>
        <v>0</v>
      </c>
      <c r="CW141" s="266">
        <f t="shared" ca="1" si="200"/>
        <v>0</v>
      </c>
      <c r="CX141" s="266">
        <f t="shared" ca="1" si="200"/>
        <v>0</v>
      </c>
      <c r="CY141" s="266">
        <f t="shared" ca="1" si="200"/>
        <v>0</v>
      </c>
      <c r="CZ141" s="266">
        <f t="shared" ca="1" si="200"/>
        <v>0</v>
      </c>
      <c r="DA141" s="266">
        <f t="shared" ca="1" si="200"/>
        <v>0</v>
      </c>
      <c r="DB141" s="266">
        <f t="shared" ca="1" si="200"/>
        <v>0</v>
      </c>
      <c r="DC141" s="266">
        <f t="shared" ca="1" si="200"/>
        <v>0</v>
      </c>
      <c r="DD141" s="266">
        <f t="shared" ca="1" si="200"/>
        <v>0</v>
      </c>
      <c r="DE141" s="266">
        <f t="shared" ca="1" si="200"/>
        <v>0</v>
      </c>
      <c r="DF141" s="266">
        <f t="shared" ca="1" si="201"/>
        <v>0</v>
      </c>
      <c r="DG141" s="266">
        <f t="shared" ca="1" si="201"/>
        <v>0</v>
      </c>
      <c r="DH141" s="266">
        <f t="shared" ca="1" si="201"/>
        <v>0</v>
      </c>
      <c r="DI141" s="266">
        <f t="shared" ca="1" si="201"/>
        <v>0</v>
      </c>
      <c r="DJ141" s="266">
        <f t="shared" ca="1" si="201"/>
        <v>0</v>
      </c>
      <c r="DK141" s="266">
        <f t="shared" ca="1" si="201"/>
        <v>0</v>
      </c>
      <c r="DL141" s="266">
        <f t="shared" ca="1" si="201"/>
        <v>0</v>
      </c>
      <c r="DM141" s="266">
        <f t="shared" ca="1" si="201"/>
        <v>0</v>
      </c>
      <c r="DN141" s="266">
        <f t="shared" ca="1" si="201"/>
        <v>0</v>
      </c>
      <c r="DO141" s="266">
        <f t="shared" ca="1" si="201"/>
        <v>0</v>
      </c>
      <c r="DP141" s="266">
        <f t="shared" ca="1" si="202"/>
        <v>0</v>
      </c>
      <c r="DQ141" s="266">
        <f t="shared" ca="1" si="202"/>
        <v>0</v>
      </c>
      <c r="DR141" s="266">
        <f t="shared" ca="1" si="202"/>
        <v>0</v>
      </c>
      <c r="DS141" s="266">
        <f t="shared" ca="1" si="202"/>
        <v>0</v>
      </c>
      <c r="DT141" s="266">
        <f t="shared" ca="1" si="202"/>
        <v>0</v>
      </c>
      <c r="DU141" s="266">
        <f t="shared" ca="1" si="202"/>
        <v>0</v>
      </c>
      <c r="DV141" s="266">
        <f t="shared" ca="1" si="202"/>
        <v>0</v>
      </c>
      <c r="DW141" s="266">
        <f t="shared" ca="1" si="202"/>
        <v>0</v>
      </c>
      <c r="DX141" s="266">
        <f t="shared" ca="1" si="202"/>
        <v>0</v>
      </c>
      <c r="DY141" s="266">
        <f t="shared" ca="1" si="202"/>
        <v>0</v>
      </c>
      <c r="DZ141" s="266">
        <f t="shared" ca="1" si="203"/>
        <v>0</v>
      </c>
      <c r="EA141" s="266">
        <f t="shared" ca="1" si="203"/>
        <v>0</v>
      </c>
      <c r="EB141" s="266">
        <f t="shared" ca="1" si="203"/>
        <v>0</v>
      </c>
      <c r="EC141" s="266">
        <f t="shared" ca="1" si="203"/>
        <v>0</v>
      </c>
      <c r="ED141" s="266">
        <f t="shared" ca="1" si="203"/>
        <v>0</v>
      </c>
      <c r="EE141" s="266">
        <f t="shared" ca="1" si="203"/>
        <v>0</v>
      </c>
      <c r="EF141" s="266">
        <f t="shared" ca="1" si="203"/>
        <v>0</v>
      </c>
      <c r="EG141" s="266">
        <f t="shared" ca="1" si="203"/>
        <v>0</v>
      </c>
      <c r="EH141" s="266">
        <f t="shared" ca="1" si="203"/>
        <v>0</v>
      </c>
      <c r="EI141" s="266">
        <f t="shared" ca="1" si="203"/>
        <v>0</v>
      </c>
      <c r="EJ141" s="266">
        <f t="shared" ca="1" si="203"/>
        <v>0</v>
      </c>
      <c r="EK141" s="266">
        <f t="shared" ca="1" si="203"/>
        <v>0</v>
      </c>
      <c r="EL141" s="266">
        <f t="shared" ca="1" si="203"/>
        <v>0</v>
      </c>
      <c r="EM141" s="266">
        <f t="shared" ca="1" si="203"/>
        <v>0</v>
      </c>
      <c r="EO141" s="484">
        <f t="shared" si="218"/>
        <v>1</v>
      </c>
      <c r="EP141" s="64">
        <f t="shared" si="216"/>
        <v>1</v>
      </c>
    </row>
    <row r="142" spans="1:146" ht="13.5" thickBot="1">
      <c r="A142" s="65">
        <v>135</v>
      </c>
      <c r="B142" s="354"/>
      <c r="C142" s="378"/>
      <c r="D142" s="379"/>
      <c r="E142" s="379"/>
      <c r="F142" s="380"/>
      <c r="G142" s="340" t="s">
        <v>320</v>
      </c>
      <c r="H142" s="378"/>
      <c r="I142" s="381"/>
      <c r="J142" s="381"/>
      <c r="K142" s="347"/>
      <c r="L142" s="509"/>
      <c r="M142" s="394">
        <f t="shared" si="204"/>
        <v>0</v>
      </c>
      <c r="N142" s="453" t="str">
        <f t="shared" si="217"/>
        <v/>
      </c>
      <c r="O142" s="439"/>
      <c r="P142" s="439"/>
      <c r="Q142" s="439"/>
      <c r="R142" s="439"/>
      <c r="S142" s="446"/>
      <c r="T142" s="264">
        <f t="shared" ca="1" si="205"/>
        <v>0</v>
      </c>
      <c r="U142" s="264">
        <f t="shared" ca="1" si="206"/>
        <v>0</v>
      </c>
      <c r="V142" s="265">
        <f t="shared" si="207"/>
        <v>0</v>
      </c>
      <c r="W142" s="265">
        <f t="shared" ca="1" si="208"/>
        <v>0</v>
      </c>
      <c r="X142" s="265">
        <f t="shared" ca="1" si="209"/>
        <v>0</v>
      </c>
      <c r="Y142" s="268">
        <f t="shared" si="210"/>
        <v>1900</v>
      </c>
      <c r="Z142" s="266">
        <f t="shared" ca="1" si="194"/>
        <v>0</v>
      </c>
      <c r="AA142" s="266">
        <f t="shared" ca="1" si="194"/>
        <v>0</v>
      </c>
      <c r="AB142" s="266">
        <f t="shared" ca="1" si="194"/>
        <v>0</v>
      </c>
      <c r="AC142" s="266">
        <f t="shared" ca="1" si="194"/>
        <v>0</v>
      </c>
      <c r="AD142" s="266">
        <f t="shared" ca="1" si="194"/>
        <v>0</v>
      </c>
      <c r="AE142" s="266">
        <f t="shared" ca="1" si="194"/>
        <v>0</v>
      </c>
      <c r="AF142" s="266">
        <f t="shared" ca="1" si="194"/>
        <v>0</v>
      </c>
      <c r="AG142" s="266">
        <f t="shared" ca="1" si="194"/>
        <v>0</v>
      </c>
      <c r="AH142" s="266">
        <f t="shared" ca="1" si="194"/>
        <v>0</v>
      </c>
      <c r="AI142" s="266">
        <f t="shared" ca="1" si="194"/>
        <v>0</v>
      </c>
      <c r="AJ142" s="266">
        <f t="shared" ca="1" si="195"/>
        <v>0</v>
      </c>
      <c r="AK142" s="266">
        <f t="shared" ca="1" si="195"/>
        <v>0</v>
      </c>
      <c r="AL142" s="266">
        <f t="shared" ca="1" si="195"/>
        <v>0</v>
      </c>
      <c r="AM142" s="266">
        <f t="shared" ca="1" si="195"/>
        <v>0</v>
      </c>
      <c r="AN142" s="266">
        <f t="shared" ca="1" si="195"/>
        <v>0</v>
      </c>
      <c r="AO142" s="266">
        <f t="shared" ca="1" si="195"/>
        <v>0</v>
      </c>
      <c r="AP142" s="266">
        <f t="shared" ca="1" si="195"/>
        <v>0</v>
      </c>
      <c r="AQ142" s="266">
        <f t="shared" ca="1" si="195"/>
        <v>0</v>
      </c>
      <c r="AR142" s="266">
        <f t="shared" ca="1" si="195"/>
        <v>0</v>
      </c>
      <c r="AS142" s="266">
        <f t="shared" ca="1" si="195"/>
        <v>0</v>
      </c>
      <c r="AT142" s="266">
        <f t="shared" ca="1" si="196"/>
        <v>0</v>
      </c>
      <c r="AU142" s="266">
        <f t="shared" ca="1" si="196"/>
        <v>0</v>
      </c>
      <c r="AV142" s="266">
        <f t="shared" ca="1" si="196"/>
        <v>0</v>
      </c>
      <c r="AW142" s="266">
        <f t="shared" ca="1" si="196"/>
        <v>0</v>
      </c>
      <c r="AX142" s="266">
        <f t="shared" ca="1" si="196"/>
        <v>0</v>
      </c>
      <c r="AY142" s="266">
        <f t="shared" ca="1" si="196"/>
        <v>0</v>
      </c>
      <c r="AZ142" s="266">
        <f t="shared" ca="1" si="196"/>
        <v>0</v>
      </c>
      <c r="BA142" s="266">
        <f t="shared" ca="1" si="196"/>
        <v>0</v>
      </c>
      <c r="BB142" s="266">
        <f t="shared" ca="1" si="196"/>
        <v>0</v>
      </c>
      <c r="BC142" s="266">
        <f t="shared" ca="1" si="196"/>
        <v>0</v>
      </c>
      <c r="BD142" s="266">
        <f t="shared" ca="1" si="197"/>
        <v>0</v>
      </c>
      <c r="BE142" s="266">
        <f t="shared" ca="1" si="197"/>
        <v>0</v>
      </c>
      <c r="BF142" s="266">
        <f t="shared" ca="1" si="197"/>
        <v>0</v>
      </c>
      <c r="BG142" s="266">
        <f t="shared" ca="1" si="197"/>
        <v>0</v>
      </c>
      <c r="BH142" s="266">
        <f t="shared" ca="1" si="197"/>
        <v>0</v>
      </c>
      <c r="BI142" s="266">
        <f t="shared" ca="1" si="197"/>
        <v>0</v>
      </c>
      <c r="BJ142" s="266">
        <f t="shared" ca="1" si="197"/>
        <v>0</v>
      </c>
      <c r="BK142" s="266">
        <f t="shared" ca="1" si="197"/>
        <v>0</v>
      </c>
      <c r="BL142" s="266">
        <f t="shared" ca="1" si="197"/>
        <v>0</v>
      </c>
      <c r="BM142" s="266">
        <f t="shared" ca="1" si="197"/>
        <v>0</v>
      </c>
      <c r="BN142" s="266">
        <f t="shared" ca="1" si="198"/>
        <v>0</v>
      </c>
      <c r="BO142" s="266">
        <f t="shared" ca="1" si="198"/>
        <v>0</v>
      </c>
      <c r="BP142" s="266">
        <f t="shared" ca="1" si="198"/>
        <v>0</v>
      </c>
      <c r="BQ142" s="266">
        <f t="shared" ca="1" si="198"/>
        <v>0</v>
      </c>
      <c r="BR142" s="266">
        <f t="shared" ca="1" si="198"/>
        <v>0</v>
      </c>
      <c r="BS142" s="266">
        <f t="shared" ca="1" si="198"/>
        <v>0</v>
      </c>
      <c r="BT142" s="266">
        <f t="shared" ca="1" si="198"/>
        <v>0</v>
      </c>
      <c r="BU142" s="266">
        <f t="shared" ca="1" si="198"/>
        <v>0</v>
      </c>
      <c r="BV142" s="266">
        <f t="shared" ca="1" si="198"/>
        <v>0</v>
      </c>
      <c r="BW142" s="266">
        <f t="shared" ca="1" si="198"/>
        <v>0</v>
      </c>
      <c r="BX142" s="266">
        <f t="shared" ca="1" si="198"/>
        <v>0</v>
      </c>
      <c r="BY142" s="266">
        <f t="shared" ca="1" si="198"/>
        <v>0</v>
      </c>
      <c r="BZ142" s="266">
        <f t="shared" ca="1" si="198"/>
        <v>0</v>
      </c>
      <c r="CA142" s="266">
        <f t="shared" ca="1" si="198"/>
        <v>0</v>
      </c>
      <c r="CF142" s="264">
        <f t="shared" ca="1" si="211"/>
        <v>0</v>
      </c>
      <c r="CG142" s="264">
        <f t="shared" ca="1" si="212"/>
        <v>0</v>
      </c>
      <c r="CH142" s="265">
        <f t="shared" si="213"/>
        <v>0</v>
      </c>
      <c r="CI142" s="265">
        <f t="shared" ca="1" si="219"/>
        <v>0</v>
      </c>
      <c r="CJ142" s="265">
        <f t="shared" ca="1" si="220"/>
        <v>0</v>
      </c>
      <c r="CK142" s="268"/>
      <c r="CL142" s="266">
        <f t="shared" ca="1" si="199"/>
        <v>0</v>
      </c>
      <c r="CM142" s="266">
        <f t="shared" ca="1" si="199"/>
        <v>0</v>
      </c>
      <c r="CN142" s="266">
        <f t="shared" ca="1" si="199"/>
        <v>0</v>
      </c>
      <c r="CO142" s="266">
        <f t="shared" ca="1" si="199"/>
        <v>0</v>
      </c>
      <c r="CP142" s="266">
        <f t="shared" ca="1" si="199"/>
        <v>0</v>
      </c>
      <c r="CQ142" s="266">
        <f t="shared" ca="1" si="199"/>
        <v>0</v>
      </c>
      <c r="CR142" s="266">
        <f t="shared" ca="1" si="199"/>
        <v>0</v>
      </c>
      <c r="CS142" s="266">
        <f t="shared" ca="1" si="199"/>
        <v>0</v>
      </c>
      <c r="CT142" s="266">
        <f t="shared" ca="1" si="199"/>
        <v>0</v>
      </c>
      <c r="CU142" s="266">
        <f t="shared" ca="1" si="199"/>
        <v>0</v>
      </c>
      <c r="CV142" s="266">
        <f t="shared" ca="1" si="200"/>
        <v>0</v>
      </c>
      <c r="CW142" s="266">
        <f t="shared" ca="1" si="200"/>
        <v>0</v>
      </c>
      <c r="CX142" s="266">
        <f t="shared" ca="1" si="200"/>
        <v>0</v>
      </c>
      <c r="CY142" s="266">
        <f t="shared" ca="1" si="200"/>
        <v>0</v>
      </c>
      <c r="CZ142" s="266">
        <f t="shared" ca="1" si="200"/>
        <v>0</v>
      </c>
      <c r="DA142" s="266">
        <f t="shared" ca="1" si="200"/>
        <v>0</v>
      </c>
      <c r="DB142" s="266">
        <f t="shared" ca="1" si="200"/>
        <v>0</v>
      </c>
      <c r="DC142" s="266">
        <f t="shared" ca="1" si="200"/>
        <v>0</v>
      </c>
      <c r="DD142" s="266">
        <f t="shared" ca="1" si="200"/>
        <v>0</v>
      </c>
      <c r="DE142" s="266">
        <f t="shared" ca="1" si="200"/>
        <v>0</v>
      </c>
      <c r="DF142" s="266">
        <f t="shared" ca="1" si="201"/>
        <v>0</v>
      </c>
      <c r="DG142" s="266">
        <f t="shared" ca="1" si="201"/>
        <v>0</v>
      </c>
      <c r="DH142" s="266">
        <f t="shared" ca="1" si="201"/>
        <v>0</v>
      </c>
      <c r="DI142" s="266">
        <f t="shared" ca="1" si="201"/>
        <v>0</v>
      </c>
      <c r="DJ142" s="266">
        <f t="shared" ca="1" si="201"/>
        <v>0</v>
      </c>
      <c r="DK142" s="266">
        <f t="shared" ca="1" si="201"/>
        <v>0</v>
      </c>
      <c r="DL142" s="266">
        <f t="shared" ca="1" si="201"/>
        <v>0</v>
      </c>
      <c r="DM142" s="266">
        <f t="shared" ca="1" si="201"/>
        <v>0</v>
      </c>
      <c r="DN142" s="266">
        <f t="shared" ca="1" si="201"/>
        <v>0</v>
      </c>
      <c r="DO142" s="266">
        <f t="shared" ca="1" si="201"/>
        <v>0</v>
      </c>
      <c r="DP142" s="266">
        <f t="shared" ca="1" si="202"/>
        <v>0</v>
      </c>
      <c r="DQ142" s="266">
        <f t="shared" ca="1" si="202"/>
        <v>0</v>
      </c>
      <c r="DR142" s="266">
        <f t="shared" ca="1" si="202"/>
        <v>0</v>
      </c>
      <c r="DS142" s="266">
        <f t="shared" ca="1" si="202"/>
        <v>0</v>
      </c>
      <c r="DT142" s="266">
        <f t="shared" ca="1" si="202"/>
        <v>0</v>
      </c>
      <c r="DU142" s="266">
        <f t="shared" ca="1" si="202"/>
        <v>0</v>
      </c>
      <c r="DV142" s="266">
        <f t="shared" ca="1" si="202"/>
        <v>0</v>
      </c>
      <c r="DW142" s="266">
        <f t="shared" ca="1" si="202"/>
        <v>0</v>
      </c>
      <c r="DX142" s="266">
        <f t="shared" ca="1" si="202"/>
        <v>0</v>
      </c>
      <c r="DY142" s="266">
        <f t="shared" ca="1" si="202"/>
        <v>0</v>
      </c>
      <c r="DZ142" s="266">
        <f t="shared" ca="1" si="203"/>
        <v>0</v>
      </c>
      <c r="EA142" s="266">
        <f t="shared" ca="1" si="203"/>
        <v>0</v>
      </c>
      <c r="EB142" s="266">
        <f t="shared" ca="1" si="203"/>
        <v>0</v>
      </c>
      <c r="EC142" s="266">
        <f t="shared" ca="1" si="203"/>
        <v>0</v>
      </c>
      <c r="ED142" s="266">
        <f t="shared" ca="1" si="203"/>
        <v>0</v>
      </c>
      <c r="EE142" s="266">
        <f t="shared" ca="1" si="203"/>
        <v>0</v>
      </c>
      <c r="EF142" s="266">
        <f t="shared" ca="1" si="203"/>
        <v>0</v>
      </c>
      <c r="EG142" s="266">
        <f t="shared" ca="1" si="203"/>
        <v>0</v>
      </c>
      <c r="EH142" s="266">
        <f t="shared" ca="1" si="203"/>
        <v>0</v>
      </c>
      <c r="EI142" s="266">
        <f t="shared" ca="1" si="203"/>
        <v>0</v>
      </c>
      <c r="EJ142" s="266">
        <f t="shared" ca="1" si="203"/>
        <v>0</v>
      </c>
      <c r="EK142" s="266">
        <f t="shared" ca="1" si="203"/>
        <v>0</v>
      </c>
      <c r="EL142" s="266">
        <f t="shared" ca="1" si="203"/>
        <v>0</v>
      </c>
      <c r="EM142" s="266">
        <f t="shared" ca="1" si="203"/>
        <v>0</v>
      </c>
      <c r="EO142" s="484">
        <f t="shared" si="218"/>
        <v>1</v>
      </c>
      <c r="EP142" s="64">
        <f t="shared" si="216"/>
        <v>1</v>
      </c>
    </row>
    <row r="143" spans="1:146" ht="13.5" thickBot="1">
      <c r="A143" s="1618" t="s">
        <v>129</v>
      </c>
      <c r="B143" s="1619"/>
      <c r="C143" s="333">
        <f>SUM(C8:C142)</f>
        <v>0</v>
      </c>
      <c r="D143" s="341"/>
      <c r="E143" s="341"/>
      <c r="F143" s="341"/>
      <c r="G143" s="342"/>
      <c r="H143" s="333">
        <f>SUM(H8:H142)</f>
        <v>0</v>
      </c>
      <c r="I143" s="343">
        <f>SUM(I8:I142)</f>
        <v>0</v>
      </c>
      <c r="J143" s="343">
        <f>SUM(J8:J142)</f>
        <v>0</v>
      </c>
      <c r="K143" s="348"/>
      <c r="L143" s="341"/>
      <c r="M143" s="344">
        <f>SUM(M8:M142)</f>
        <v>0</v>
      </c>
      <c r="N143" s="452"/>
      <c r="O143" s="438"/>
      <c r="P143" s="438"/>
      <c r="Q143" s="438"/>
      <c r="R143" s="438"/>
      <c r="S143" s="446"/>
      <c r="T143" s="264">
        <f t="shared" ca="1" si="205"/>
        <v>0</v>
      </c>
      <c r="U143" s="264">
        <f t="shared" ca="1" si="206"/>
        <v>0</v>
      </c>
      <c r="V143" s="265">
        <f t="shared" si="207"/>
        <v>0</v>
      </c>
      <c r="W143" s="265">
        <f t="shared" ca="1" si="208"/>
        <v>0</v>
      </c>
      <c r="X143" s="265">
        <f t="shared" ca="1" si="209"/>
        <v>0</v>
      </c>
      <c r="Y143" s="268">
        <f t="shared" si="210"/>
        <v>1900</v>
      </c>
      <c r="CF143" s="264">
        <f t="shared" ca="1" si="211"/>
        <v>0</v>
      </c>
      <c r="CG143" s="264">
        <f t="shared" ca="1" si="212"/>
        <v>0</v>
      </c>
      <c r="CH143" s="265">
        <f t="shared" si="213"/>
        <v>0</v>
      </c>
      <c r="CI143" s="265">
        <f t="shared" ca="1" si="214"/>
        <v>0</v>
      </c>
      <c r="CJ143" s="265">
        <f t="shared" ca="1" si="215"/>
        <v>0</v>
      </c>
      <c r="CK143" s="268"/>
    </row>
    <row r="144" spans="1:146">
      <c r="A144" s="440"/>
      <c r="B144" s="440"/>
      <c r="C144" s="440"/>
      <c r="D144" s="440"/>
      <c r="E144" s="440"/>
      <c r="F144" s="440"/>
      <c r="G144" s="440"/>
      <c r="H144" s="440"/>
      <c r="I144" s="440"/>
      <c r="J144" s="440"/>
      <c r="K144" s="440"/>
      <c r="L144" s="440"/>
      <c r="M144" s="440"/>
      <c r="S144" s="446"/>
      <c r="T144" s="264">
        <f t="shared" ca="1" si="205"/>
        <v>0</v>
      </c>
      <c r="U144" s="264">
        <f t="shared" ca="1" si="206"/>
        <v>0</v>
      </c>
      <c r="V144" s="265">
        <f t="shared" si="207"/>
        <v>0</v>
      </c>
      <c r="W144" s="265">
        <f t="shared" ca="1" si="208"/>
        <v>0</v>
      </c>
      <c r="X144" s="265">
        <f t="shared" ca="1" si="209"/>
        <v>0</v>
      </c>
      <c r="Y144" s="268">
        <f t="shared" si="210"/>
        <v>1900</v>
      </c>
      <c r="CF144" s="264">
        <f t="shared" ca="1" si="211"/>
        <v>0</v>
      </c>
      <c r="CG144" s="264">
        <f t="shared" ca="1" si="212"/>
        <v>0</v>
      </c>
      <c r="CH144" s="265">
        <f t="shared" si="213"/>
        <v>0</v>
      </c>
      <c r="CI144" s="265">
        <f t="shared" ca="1" si="214"/>
        <v>0</v>
      </c>
      <c r="CJ144" s="265">
        <f t="shared" ca="1" si="215"/>
        <v>0</v>
      </c>
      <c r="CK144" s="268"/>
    </row>
    <row r="145" spans="1:89">
      <c r="A145" s="440"/>
      <c r="B145" s="440"/>
      <c r="C145" s="440"/>
      <c r="D145" s="440"/>
      <c r="E145" s="440"/>
      <c r="F145" s="440"/>
      <c r="G145" s="440"/>
      <c r="H145" s="440"/>
      <c r="I145" s="440"/>
      <c r="J145" s="440"/>
      <c r="K145" s="440"/>
      <c r="L145" s="440"/>
      <c r="M145" s="440"/>
      <c r="S145" s="446"/>
      <c r="T145" s="264">
        <f t="shared" ca="1" si="205"/>
        <v>0</v>
      </c>
      <c r="U145" s="264">
        <f t="shared" ca="1" si="206"/>
        <v>0</v>
      </c>
      <c r="V145" s="265">
        <f t="shared" si="207"/>
        <v>0</v>
      </c>
      <c r="W145" s="265">
        <f t="shared" ca="1" si="208"/>
        <v>0</v>
      </c>
      <c r="X145" s="265">
        <f t="shared" ca="1" si="209"/>
        <v>0</v>
      </c>
      <c r="Y145" s="268">
        <f t="shared" si="210"/>
        <v>1900</v>
      </c>
      <c r="CF145" s="264">
        <f t="shared" ca="1" si="211"/>
        <v>0</v>
      </c>
      <c r="CG145" s="264">
        <f t="shared" ca="1" si="212"/>
        <v>0</v>
      </c>
      <c r="CH145" s="265">
        <f t="shared" si="213"/>
        <v>0</v>
      </c>
      <c r="CI145" s="265">
        <f t="shared" ca="1" si="214"/>
        <v>0</v>
      </c>
      <c r="CJ145" s="265">
        <f t="shared" ca="1" si="215"/>
        <v>0</v>
      </c>
      <c r="CK145" s="268"/>
    </row>
    <row r="146" spans="1:89">
      <c r="A146" s="440"/>
      <c r="B146" s="440"/>
      <c r="C146" s="440"/>
      <c r="D146" s="440"/>
      <c r="E146" s="440"/>
      <c r="F146" s="440"/>
      <c r="G146" s="440"/>
      <c r="H146" s="440"/>
      <c r="I146" s="440"/>
      <c r="J146" s="440"/>
      <c r="K146" s="440"/>
      <c r="L146" s="440"/>
      <c r="M146" s="440"/>
    </row>
    <row r="147" spans="1:89">
      <c r="A147" s="440"/>
      <c r="B147" s="440"/>
      <c r="C147" s="440"/>
      <c r="D147" s="440"/>
      <c r="E147" s="440"/>
      <c r="F147" s="440"/>
      <c r="G147" s="440"/>
      <c r="H147" s="440"/>
      <c r="I147" s="440"/>
      <c r="J147" s="440"/>
      <c r="K147" s="440"/>
      <c r="L147" s="440"/>
      <c r="M147" s="440"/>
    </row>
    <row r="148" spans="1:89">
      <c r="A148" s="440"/>
      <c r="B148" s="440"/>
      <c r="C148" s="440"/>
      <c r="D148" s="440"/>
      <c r="E148" s="440"/>
      <c r="F148" s="440"/>
      <c r="G148" s="440"/>
      <c r="H148" s="440"/>
      <c r="I148" s="440"/>
      <c r="J148" s="440"/>
      <c r="K148" s="440"/>
      <c r="L148" s="440"/>
      <c r="M148" s="440"/>
    </row>
    <row r="149" spans="1:89">
      <c r="A149" s="440"/>
      <c r="B149" s="440"/>
      <c r="C149" s="440"/>
      <c r="D149" s="440"/>
      <c r="E149" s="440"/>
      <c r="F149" s="440"/>
      <c r="G149" s="440"/>
      <c r="H149" s="440"/>
      <c r="I149" s="440"/>
      <c r="J149" s="440"/>
      <c r="K149" s="440"/>
      <c r="L149" s="440"/>
      <c r="M149" s="440"/>
    </row>
    <row r="150" spans="1:89">
      <c r="A150" s="440"/>
      <c r="B150" s="440"/>
      <c r="C150" s="440"/>
      <c r="D150" s="440"/>
      <c r="E150" s="440"/>
      <c r="F150" s="440"/>
      <c r="G150" s="440"/>
      <c r="H150" s="440"/>
      <c r="I150" s="440"/>
      <c r="J150" s="440"/>
      <c r="K150" s="440"/>
      <c r="L150" s="440"/>
      <c r="M150" s="440"/>
    </row>
    <row r="151" spans="1:89">
      <c r="A151" s="440"/>
      <c r="B151" s="440"/>
      <c r="C151" s="440"/>
      <c r="D151" s="440"/>
      <c r="E151" s="440"/>
      <c r="F151" s="440"/>
      <c r="G151" s="440"/>
      <c r="H151" s="440"/>
      <c r="I151" s="440"/>
      <c r="J151" s="440"/>
      <c r="K151" s="440"/>
      <c r="L151" s="440"/>
      <c r="M151" s="440"/>
    </row>
    <row r="152" spans="1:89">
      <c r="A152" s="440"/>
      <c r="B152" s="440"/>
      <c r="C152" s="440"/>
      <c r="D152" s="440"/>
      <c r="E152" s="440"/>
      <c r="F152" s="440"/>
      <c r="G152" s="440"/>
      <c r="H152" s="440"/>
      <c r="I152" s="440"/>
      <c r="J152" s="440"/>
      <c r="K152" s="440"/>
      <c r="L152" s="440"/>
      <c r="M152" s="440"/>
    </row>
    <row r="153" spans="1:89">
      <c r="A153" s="440"/>
      <c r="B153" s="440"/>
      <c r="C153" s="440"/>
      <c r="D153" s="440"/>
      <c r="E153" s="440"/>
      <c r="F153" s="440"/>
      <c r="G153" s="440"/>
      <c r="H153" s="440"/>
      <c r="I153" s="440"/>
      <c r="J153" s="440"/>
      <c r="K153" s="440"/>
      <c r="L153" s="440"/>
      <c r="M153" s="440"/>
    </row>
    <row r="154" spans="1:89">
      <c r="A154" s="440"/>
      <c r="B154" s="440"/>
      <c r="C154" s="440"/>
      <c r="D154" s="440"/>
      <c r="E154" s="440"/>
      <c r="F154" s="440"/>
      <c r="G154" s="440"/>
      <c r="H154" s="440"/>
      <c r="I154" s="440"/>
      <c r="J154" s="440"/>
      <c r="K154" s="440"/>
      <c r="L154" s="440"/>
      <c r="M154" s="440"/>
    </row>
    <row r="155" spans="1:89">
      <c r="A155" s="440"/>
      <c r="B155" s="440"/>
      <c r="C155" s="440"/>
      <c r="D155" s="440"/>
      <c r="E155" s="440"/>
      <c r="F155" s="440"/>
      <c r="G155" s="440"/>
      <c r="H155" s="440"/>
      <c r="I155" s="440"/>
      <c r="J155" s="440"/>
      <c r="K155" s="440"/>
      <c r="L155" s="440"/>
      <c r="M155" s="440"/>
    </row>
    <row r="156" spans="1:89">
      <c r="A156" s="440"/>
      <c r="B156" s="440"/>
      <c r="C156" s="440"/>
      <c r="D156" s="440"/>
      <c r="E156" s="440"/>
      <c r="F156" s="440"/>
      <c r="G156" s="440"/>
      <c r="H156" s="440"/>
      <c r="I156" s="440"/>
      <c r="J156" s="440"/>
      <c r="K156" s="440"/>
      <c r="L156" s="440"/>
      <c r="M156" s="440"/>
    </row>
    <row r="157" spans="1:89">
      <c r="A157" s="440"/>
      <c r="B157" s="440"/>
      <c r="C157" s="440"/>
      <c r="D157" s="440"/>
      <c r="E157" s="440"/>
      <c r="F157" s="440"/>
      <c r="G157" s="440"/>
      <c r="H157" s="440"/>
      <c r="I157" s="440"/>
      <c r="J157" s="440"/>
      <c r="K157" s="440"/>
      <c r="L157" s="440"/>
      <c r="M157" s="440"/>
    </row>
    <row r="158" spans="1:89">
      <c r="A158" s="440"/>
      <c r="B158" s="440"/>
      <c r="C158" s="440"/>
      <c r="D158" s="440"/>
      <c r="E158" s="440"/>
      <c r="F158" s="440"/>
      <c r="G158" s="440"/>
      <c r="H158" s="440"/>
      <c r="I158" s="440"/>
      <c r="J158" s="440"/>
      <c r="K158" s="440"/>
      <c r="L158" s="440"/>
      <c r="M158" s="440"/>
    </row>
    <row r="159" spans="1:89">
      <c r="A159" s="440"/>
      <c r="B159" s="440"/>
      <c r="C159" s="440"/>
      <c r="D159" s="440"/>
      <c r="E159" s="440"/>
      <c r="F159" s="440"/>
      <c r="G159" s="440"/>
      <c r="H159" s="440"/>
      <c r="I159" s="440"/>
      <c r="J159" s="440"/>
      <c r="K159" s="440"/>
      <c r="L159" s="440"/>
      <c r="M159" s="440"/>
    </row>
    <row r="160" spans="1:89">
      <c r="A160" s="440"/>
      <c r="B160" s="440"/>
      <c r="C160" s="440"/>
      <c r="D160" s="440"/>
      <c r="E160" s="440"/>
      <c r="F160" s="440"/>
      <c r="G160" s="440"/>
      <c r="H160" s="440"/>
      <c r="I160" s="440"/>
      <c r="J160" s="440"/>
      <c r="K160" s="440"/>
      <c r="L160" s="440"/>
      <c r="M160" s="440"/>
    </row>
    <row r="161" spans="1:13">
      <c r="A161" s="440"/>
      <c r="B161" s="440"/>
      <c r="C161" s="440"/>
      <c r="D161" s="440"/>
      <c r="E161" s="440"/>
      <c r="F161" s="440"/>
      <c r="G161" s="440"/>
      <c r="H161" s="440"/>
      <c r="I161" s="440"/>
      <c r="J161" s="440"/>
      <c r="K161" s="440"/>
      <c r="L161" s="440"/>
      <c r="M161" s="440"/>
    </row>
    <row r="162" spans="1:13">
      <c r="A162" s="440"/>
      <c r="B162" s="440"/>
      <c r="C162" s="440"/>
      <c r="D162" s="440"/>
      <c r="E162" s="440"/>
      <c r="F162" s="440"/>
      <c r="G162" s="440"/>
      <c r="H162" s="440"/>
      <c r="I162" s="440"/>
      <c r="J162" s="440"/>
      <c r="K162" s="440"/>
      <c r="L162" s="440"/>
      <c r="M162" s="440"/>
    </row>
    <row r="163" spans="1:13">
      <c r="A163" s="440"/>
      <c r="B163" s="440"/>
      <c r="C163" s="440"/>
      <c r="D163" s="440"/>
      <c r="E163" s="440"/>
      <c r="F163" s="440"/>
      <c r="G163" s="440"/>
      <c r="H163" s="440"/>
      <c r="I163" s="440"/>
      <c r="J163" s="440"/>
      <c r="K163" s="440"/>
      <c r="L163" s="440"/>
      <c r="M163" s="440"/>
    </row>
    <row r="164" spans="1:13">
      <c r="A164" s="440"/>
      <c r="B164" s="440"/>
      <c r="C164" s="440"/>
      <c r="D164" s="440"/>
      <c r="E164" s="440"/>
      <c r="F164" s="440"/>
      <c r="G164" s="440"/>
      <c r="H164" s="440"/>
      <c r="I164" s="440"/>
      <c r="J164" s="440"/>
      <c r="K164" s="440"/>
      <c r="L164" s="440"/>
      <c r="M164" s="440"/>
    </row>
    <row r="165" spans="1:13">
      <c r="A165" s="440"/>
      <c r="B165" s="440"/>
      <c r="C165" s="440"/>
      <c r="D165" s="440"/>
      <c r="E165" s="440"/>
      <c r="F165" s="440"/>
      <c r="G165" s="440"/>
      <c r="H165" s="440"/>
      <c r="I165" s="440"/>
      <c r="J165" s="440"/>
      <c r="K165" s="440"/>
      <c r="L165" s="440"/>
      <c r="M165" s="440"/>
    </row>
    <row r="166" spans="1:13">
      <c r="A166" s="440"/>
      <c r="B166" s="440"/>
      <c r="C166" s="440"/>
      <c r="D166" s="440"/>
      <c r="E166" s="440"/>
      <c r="F166" s="440"/>
      <c r="G166" s="440"/>
      <c r="H166" s="440"/>
      <c r="I166" s="440"/>
      <c r="J166" s="440"/>
      <c r="K166" s="440"/>
      <c r="L166" s="440"/>
      <c r="M166" s="440"/>
    </row>
    <row r="167" spans="1:13">
      <c r="A167" s="440"/>
      <c r="B167" s="440"/>
      <c r="C167" s="440"/>
      <c r="D167" s="440"/>
      <c r="E167" s="440"/>
      <c r="F167" s="440"/>
      <c r="G167" s="440"/>
      <c r="H167" s="440"/>
      <c r="I167" s="440"/>
      <c r="J167" s="440"/>
      <c r="K167" s="440"/>
      <c r="L167" s="440"/>
      <c r="M167" s="440"/>
    </row>
    <row r="168" spans="1:13">
      <c r="A168" s="440"/>
      <c r="B168" s="440"/>
      <c r="C168" s="440"/>
      <c r="D168" s="440"/>
      <c r="E168" s="440"/>
      <c r="F168" s="440"/>
      <c r="G168" s="440"/>
      <c r="H168" s="440"/>
      <c r="I168" s="440"/>
      <c r="J168" s="440"/>
      <c r="K168" s="440"/>
      <c r="L168" s="440"/>
      <c r="M168" s="440"/>
    </row>
    <row r="169" spans="1:13">
      <c r="A169" s="440"/>
      <c r="B169" s="440"/>
      <c r="C169" s="440"/>
      <c r="D169" s="440"/>
      <c r="E169" s="440"/>
      <c r="F169" s="440"/>
      <c r="G169" s="440"/>
      <c r="H169" s="440"/>
      <c r="I169" s="440"/>
      <c r="J169" s="440"/>
      <c r="K169" s="440"/>
      <c r="L169" s="440"/>
      <c r="M169" s="440"/>
    </row>
    <row r="170" spans="1:13">
      <c r="A170" s="440"/>
      <c r="B170" s="440"/>
      <c r="C170" s="440"/>
      <c r="D170" s="440"/>
      <c r="E170" s="440"/>
      <c r="F170" s="440"/>
      <c r="G170" s="440"/>
      <c r="H170" s="440"/>
      <c r="I170" s="440"/>
      <c r="J170" s="440"/>
      <c r="K170" s="440"/>
      <c r="L170" s="440"/>
      <c r="M170" s="440"/>
    </row>
    <row r="171" spans="1:13">
      <c r="A171" s="440"/>
      <c r="B171" s="440"/>
      <c r="C171" s="440"/>
      <c r="D171" s="440"/>
      <c r="E171" s="440"/>
      <c r="F171" s="440"/>
      <c r="G171" s="440"/>
      <c r="H171" s="440"/>
      <c r="I171" s="440"/>
      <c r="J171" s="440"/>
      <c r="K171" s="440"/>
      <c r="L171" s="440"/>
      <c r="M171" s="440"/>
    </row>
    <row r="172" spans="1:13">
      <c r="A172" s="440"/>
      <c r="B172" s="440"/>
      <c r="C172" s="440"/>
      <c r="D172" s="440"/>
      <c r="E172" s="440"/>
      <c r="F172" s="440"/>
      <c r="G172" s="440"/>
      <c r="H172" s="440"/>
      <c r="I172" s="440"/>
      <c r="J172" s="440"/>
      <c r="K172" s="440"/>
      <c r="L172" s="440"/>
      <c r="M172" s="440"/>
    </row>
    <row r="173" spans="1:13">
      <c r="A173" s="440"/>
      <c r="B173" s="440"/>
      <c r="C173" s="440"/>
      <c r="D173" s="440"/>
      <c r="E173" s="440"/>
      <c r="F173" s="440"/>
      <c r="G173" s="440"/>
      <c r="H173" s="440"/>
      <c r="I173" s="440"/>
      <c r="J173" s="440"/>
      <c r="K173" s="440"/>
      <c r="L173" s="440"/>
      <c r="M173" s="440"/>
    </row>
    <row r="174" spans="1:13">
      <c r="A174" s="440"/>
      <c r="B174" s="440"/>
      <c r="C174" s="440"/>
      <c r="D174" s="440"/>
      <c r="E174" s="440"/>
      <c r="F174" s="440"/>
      <c r="G174" s="440"/>
      <c r="H174" s="440"/>
      <c r="I174" s="440"/>
      <c r="J174" s="440"/>
      <c r="K174" s="440"/>
      <c r="L174" s="440"/>
      <c r="M174" s="440"/>
    </row>
    <row r="175" spans="1:13">
      <c r="A175" s="440"/>
      <c r="B175" s="440"/>
      <c r="C175" s="440"/>
      <c r="D175" s="440"/>
      <c r="E175" s="440"/>
      <c r="F175" s="440"/>
      <c r="G175" s="440"/>
      <c r="H175" s="440"/>
      <c r="I175" s="440"/>
      <c r="J175" s="440"/>
      <c r="K175" s="440"/>
      <c r="L175" s="440"/>
      <c r="M175" s="440"/>
    </row>
    <row r="176" spans="1:13">
      <c r="A176" s="440"/>
      <c r="B176" s="440"/>
      <c r="C176" s="440"/>
      <c r="D176" s="440"/>
      <c r="E176" s="440"/>
      <c r="F176" s="440"/>
      <c r="G176" s="440"/>
      <c r="H176" s="440"/>
      <c r="I176" s="440"/>
      <c r="J176" s="440"/>
      <c r="K176" s="440"/>
      <c r="L176" s="440"/>
      <c r="M176" s="440"/>
    </row>
    <row r="177" spans="1:13">
      <c r="A177" s="440"/>
      <c r="B177" s="440"/>
      <c r="C177" s="440"/>
      <c r="D177" s="440"/>
      <c r="E177" s="440"/>
      <c r="F177" s="440"/>
      <c r="G177" s="440"/>
      <c r="H177" s="440"/>
      <c r="I177" s="440"/>
      <c r="J177" s="440"/>
      <c r="K177" s="440"/>
      <c r="L177" s="440"/>
      <c r="M177" s="440"/>
    </row>
    <row r="178" spans="1:13">
      <c r="A178" s="440"/>
      <c r="B178" s="440"/>
      <c r="C178" s="440"/>
      <c r="D178" s="440"/>
      <c r="E178" s="440"/>
      <c r="F178" s="440"/>
      <c r="G178" s="440"/>
      <c r="H178" s="440"/>
      <c r="I178" s="440"/>
      <c r="J178" s="440"/>
      <c r="K178" s="440"/>
      <c r="L178" s="440"/>
      <c r="M178" s="440"/>
    </row>
    <row r="179" spans="1:13">
      <c r="A179" s="440"/>
      <c r="B179" s="440"/>
      <c r="C179" s="440"/>
      <c r="D179" s="440"/>
      <c r="E179" s="440"/>
      <c r="F179" s="440"/>
      <c r="G179" s="440"/>
      <c r="H179" s="440"/>
      <c r="I179" s="440"/>
      <c r="J179" s="440"/>
      <c r="K179" s="440"/>
      <c r="L179" s="440"/>
      <c r="M179" s="440"/>
    </row>
    <row r="180" spans="1:13">
      <c r="A180" s="440"/>
      <c r="B180" s="440"/>
      <c r="C180" s="440"/>
      <c r="D180" s="440"/>
      <c r="E180" s="440"/>
      <c r="F180" s="440"/>
      <c r="G180" s="440"/>
      <c r="H180" s="440"/>
      <c r="I180" s="440"/>
      <c r="J180" s="440"/>
      <c r="K180" s="440"/>
      <c r="L180" s="440"/>
      <c r="M180" s="440"/>
    </row>
    <row r="181" spans="1:13">
      <c r="A181" s="440"/>
      <c r="B181" s="440"/>
      <c r="C181" s="440"/>
      <c r="D181" s="440"/>
      <c r="E181" s="440"/>
      <c r="F181" s="440"/>
      <c r="G181" s="440"/>
      <c r="H181" s="440"/>
      <c r="I181" s="440"/>
      <c r="J181" s="440"/>
      <c r="K181" s="440"/>
      <c r="L181" s="440"/>
      <c r="M181" s="440"/>
    </row>
    <row r="182" spans="1:13">
      <c r="A182" s="440"/>
      <c r="B182" s="440"/>
      <c r="C182" s="440"/>
      <c r="D182" s="440"/>
      <c r="E182" s="440"/>
      <c r="F182" s="440"/>
      <c r="G182" s="440"/>
      <c r="H182" s="440"/>
      <c r="I182" s="440"/>
      <c r="J182" s="440"/>
      <c r="K182" s="440"/>
      <c r="L182" s="440"/>
      <c r="M182" s="440"/>
    </row>
    <row r="183" spans="1:13">
      <c r="A183" s="440"/>
      <c r="B183" s="440"/>
      <c r="C183" s="440"/>
      <c r="D183" s="440"/>
      <c r="E183" s="440"/>
      <c r="F183" s="440"/>
      <c r="G183" s="440"/>
      <c r="H183" s="440"/>
      <c r="I183" s="440"/>
      <c r="J183" s="440"/>
      <c r="K183" s="440"/>
      <c r="L183" s="440"/>
      <c r="M183" s="440"/>
    </row>
    <row r="184" spans="1:13">
      <c r="A184" s="440"/>
      <c r="B184" s="440"/>
      <c r="C184" s="440"/>
      <c r="D184" s="440"/>
      <c r="E184" s="440"/>
      <c r="F184" s="440"/>
      <c r="G184" s="440"/>
      <c r="H184" s="440"/>
      <c r="I184" s="440"/>
      <c r="J184" s="440"/>
      <c r="K184" s="440"/>
      <c r="L184" s="440"/>
      <c r="M184" s="440"/>
    </row>
    <row r="185" spans="1:13">
      <c r="A185" s="440"/>
      <c r="B185" s="440"/>
      <c r="C185" s="440"/>
      <c r="D185" s="440"/>
      <c r="E185" s="440"/>
      <c r="F185" s="440"/>
      <c r="G185" s="440"/>
      <c r="H185" s="440"/>
      <c r="I185" s="440"/>
      <c r="J185" s="440"/>
      <c r="K185" s="440"/>
      <c r="L185" s="440"/>
      <c r="M185" s="440"/>
    </row>
    <row r="186" spans="1:13">
      <c r="A186" s="440"/>
      <c r="B186" s="440"/>
      <c r="C186" s="440"/>
      <c r="D186" s="440"/>
      <c r="E186" s="440"/>
      <c r="F186" s="440"/>
      <c r="G186" s="440"/>
      <c r="H186" s="440"/>
      <c r="I186" s="440"/>
      <c r="J186" s="440"/>
      <c r="K186" s="440"/>
      <c r="L186" s="440"/>
      <c r="M186" s="440"/>
    </row>
    <row r="187" spans="1:13">
      <c r="A187" s="440"/>
      <c r="B187" s="440"/>
      <c r="C187" s="440"/>
      <c r="D187" s="440"/>
      <c r="E187" s="440"/>
      <c r="F187" s="440"/>
      <c r="G187" s="440"/>
      <c r="H187" s="440"/>
      <c r="I187" s="440"/>
      <c r="J187" s="440"/>
      <c r="K187" s="440"/>
      <c r="L187" s="440"/>
      <c r="M187" s="440"/>
    </row>
    <row r="188" spans="1:13">
      <c r="A188" s="440"/>
      <c r="B188" s="440"/>
      <c r="C188" s="440"/>
      <c r="D188" s="440"/>
      <c r="E188" s="440"/>
      <c r="F188" s="440"/>
      <c r="G188" s="440"/>
      <c r="H188" s="440"/>
      <c r="I188" s="440"/>
      <c r="J188" s="440"/>
      <c r="K188" s="440"/>
      <c r="L188" s="440"/>
      <c r="M188" s="440"/>
    </row>
    <row r="189" spans="1:13">
      <c r="A189" s="440"/>
      <c r="B189" s="440"/>
      <c r="C189" s="440"/>
      <c r="D189" s="440"/>
      <c r="E189" s="440"/>
      <c r="F189" s="440"/>
      <c r="G189" s="440"/>
      <c r="H189" s="440"/>
      <c r="I189" s="440"/>
      <c r="J189" s="440"/>
      <c r="K189" s="440"/>
      <c r="L189" s="440"/>
      <c r="M189" s="440"/>
    </row>
    <row r="190" spans="1:13">
      <c r="A190" s="440"/>
      <c r="B190" s="440"/>
      <c r="C190" s="440"/>
      <c r="D190" s="440"/>
      <c r="E190" s="440"/>
      <c r="F190" s="440"/>
      <c r="G190" s="440"/>
      <c r="H190" s="440"/>
      <c r="I190" s="440"/>
      <c r="J190" s="440"/>
      <c r="K190" s="440"/>
      <c r="L190" s="440"/>
      <c r="M190" s="440"/>
    </row>
    <row r="191" spans="1:13">
      <c r="A191" s="440"/>
      <c r="B191" s="440"/>
      <c r="C191" s="440"/>
      <c r="D191" s="440"/>
      <c r="E191" s="440"/>
      <c r="F191" s="440"/>
      <c r="G191" s="440"/>
      <c r="H191" s="440"/>
      <c r="I191" s="440"/>
      <c r="J191" s="440"/>
      <c r="K191" s="440"/>
      <c r="L191" s="440"/>
      <c r="M191" s="440"/>
    </row>
    <row r="192" spans="1:13">
      <c r="A192" s="440"/>
      <c r="B192" s="440"/>
      <c r="C192" s="440"/>
      <c r="D192" s="440"/>
      <c r="E192" s="440"/>
      <c r="F192" s="440"/>
      <c r="G192" s="440"/>
      <c r="H192" s="440"/>
      <c r="I192" s="440"/>
      <c r="J192" s="440"/>
      <c r="K192" s="440"/>
      <c r="L192" s="440"/>
      <c r="M192" s="440"/>
    </row>
    <row r="193" spans="1:13">
      <c r="A193" s="440"/>
      <c r="B193" s="440"/>
      <c r="C193" s="440"/>
      <c r="D193" s="440"/>
      <c r="E193" s="440"/>
      <c r="F193" s="440"/>
      <c r="G193" s="440"/>
      <c r="H193" s="440"/>
      <c r="I193" s="440"/>
      <c r="J193" s="440"/>
      <c r="K193" s="440"/>
      <c r="L193" s="440"/>
      <c r="M193" s="440"/>
    </row>
    <row r="194" spans="1:13">
      <c r="A194" s="440"/>
      <c r="B194" s="440"/>
      <c r="C194" s="440"/>
      <c r="D194" s="440"/>
      <c r="E194" s="440"/>
      <c r="F194" s="440"/>
      <c r="G194" s="440"/>
      <c r="H194" s="440"/>
      <c r="I194" s="440"/>
      <c r="J194" s="440"/>
      <c r="K194" s="440"/>
      <c r="L194" s="440"/>
      <c r="M194" s="440"/>
    </row>
    <row r="195" spans="1:13">
      <c r="A195" s="440"/>
      <c r="B195" s="440"/>
      <c r="C195" s="440"/>
      <c r="D195" s="440"/>
      <c r="E195" s="440"/>
      <c r="F195" s="440"/>
      <c r="G195" s="440"/>
      <c r="H195" s="440"/>
      <c r="I195" s="440"/>
      <c r="J195" s="440"/>
      <c r="K195" s="440"/>
      <c r="L195" s="440"/>
      <c r="M195" s="440"/>
    </row>
    <row r="196" spans="1:13">
      <c r="A196" s="440"/>
      <c r="B196" s="440"/>
      <c r="C196" s="440"/>
      <c r="D196" s="440"/>
      <c r="E196" s="440"/>
      <c r="F196" s="440"/>
      <c r="G196" s="440"/>
      <c r="H196" s="440"/>
      <c r="I196" s="440"/>
      <c r="J196" s="440"/>
      <c r="K196" s="440"/>
      <c r="L196" s="440"/>
      <c r="M196" s="440"/>
    </row>
    <row r="197" spans="1:13">
      <c r="A197" s="440"/>
      <c r="B197" s="440"/>
      <c r="C197" s="440"/>
      <c r="D197" s="440"/>
      <c r="E197" s="440"/>
      <c r="F197" s="440"/>
      <c r="G197" s="440"/>
      <c r="H197" s="440"/>
      <c r="I197" s="440"/>
      <c r="J197" s="440"/>
      <c r="K197" s="440"/>
      <c r="L197" s="440"/>
      <c r="M197" s="440"/>
    </row>
    <row r="198" spans="1:13">
      <c r="A198" s="440"/>
      <c r="B198" s="440"/>
      <c r="C198" s="440"/>
      <c r="D198" s="440"/>
      <c r="E198" s="440"/>
      <c r="F198" s="440"/>
      <c r="G198" s="440"/>
      <c r="H198" s="440"/>
      <c r="I198" s="440"/>
      <c r="J198" s="440"/>
      <c r="K198" s="440"/>
      <c r="L198" s="440"/>
      <c r="M198" s="440"/>
    </row>
    <row r="199" spans="1:13">
      <c r="A199" s="440"/>
      <c r="B199" s="440"/>
      <c r="C199" s="440"/>
      <c r="D199" s="440"/>
      <c r="E199" s="440"/>
      <c r="F199" s="440"/>
      <c r="G199" s="440"/>
      <c r="H199" s="440"/>
      <c r="I199" s="440"/>
      <c r="J199" s="440"/>
      <c r="K199" s="440"/>
      <c r="L199" s="440"/>
      <c r="M199" s="440"/>
    </row>
    <row r="200" spans="1:13">
      <c r="A200" s="440"/>
      <c r="B200" s="440"/>
      <c r="C200" s="440"/>
      <c r="D200" s="440"/>
      <c r="E200" s="440"/>
      <c r="F200" s="440"/>
      <c r="G200" s="440"/>
      <c r="H200" s="440"/>
      <c r="I200" s="440"/>
      <c r="J200" s="440"/>
      <c r="K200" s="440"/>
      <c r="L200" s="440"/>
      <c r="M200" s="440"/>
    </row>
    <row r="201" spans="1:13">
      <c r="A201" s="440"/>
      <c r="B201" s="440"/>
      <c r="C201" s="440"/>
      <c r="D201" s="440"/>
      <c r="E201" s="440"/>
      <c r="F201" s="440"/>
      <c r="G201" s="440"/>
      <c r="H201" s="440"/>
      <c r="I201" s="440"/>
      <c r="J201" s="440"/>
      <c r="K201" s="440"/>
      <c r="L201" s="440"/>
      <c r="M201" s="440"/>
    </row>
    <row r="202" spans="1:13">
      <c r="A202" s="440"/>
      <c r="B202" s="440"/>
      <c r="C202" s="440"/>
      <c r="D202" s="440"/>
      <c r="E202" s="440"/>
      <c r="F202" s="440"/>
      <c r="G202" s="440"/>
      <c r="H202" s="440"/>
      <c r="I202" s="440"/>
      <c r="J202" s="440"/>
      <c r="K202" s="440"/>
      <c r="L202" s="440"/>
      <c r="M202" s="440"/>
    </row>
    <row r="203" spans="1:13">
      <c r="A203" s="440"/>
      <c r="B203" s="440"/>
      <c r="C203" s="440"/>
      <c r="D203" s="440"/>
      <c r="E203" s="440"/>
      <c r="F203" s="440"/>
      <c r="G203" s="440"/>
      <c r="H203" s="440"/>
      <c r="I203" s="440"/>
      <c r="J203" s="440"/>
      <c r="K203" s="440"/>
      <c r="L203" s="440"/>
      <c r="M203" s="440"/>
    </row>
    <row r="204" spans="1:13">
      <c r="A204" s="440"/>
      <c r="B204" s="440"/>
      <c r="C204" s="440"/>
      <c r="D204" s="440"/>
      <c r="E204" s="440"/>
      <c r="F204" s="440"/>
      <c r="G204" s="440"/>
      <c r="H204" s="440"/>
      <c r="I204" s="440"/>
      <c r="J204" s="440"/>
      <c r="K204" s="440"/>
      <c r="L204" s="440"/>
      <c r="M204" s="440"/>
    </row>
    <row r="205" spans="1:13">
      <c r="A205" s="440"/>
      <c r="B205" s="440"/>
      <c r="C205" s="440"/>
      <c r="D205" s="440"/>
      <c r="E205" s="440"/>
      <c r="F205" s="440"/>
      <c r="G205" s="440"/>
      <c r="H205" s="440"/>
      <c r="I205" s="440"/>
      <c r="J205" s="440"/>
      <c r="K205" s="440"/>
      <c r="L205" s="440"/>
      <c r="M205" s="440"/>
    </row>
    <row r="206" spans="1:13">
      <c r="A206" s="440"/>
      <c r="B206" s="440"/>
      <c r="C206" s="440"/>
      <c r="D206" s="440"/>
      <c r="E206" s="440"/>
      <c r="F206" s="440"/>
      <c r="G206" s="440"/>
      <c r="H206" s="440"/>
      <c r="I206" s="440"/>
      <c r="J206" s="440"/>
      <c r="K206" s="440"/>
      <c r="L206" s="440"/>
      <c r="M206" s="440"/>
    </row>
    <row r="207" spans="1:13">
      <c r="A207" s="440"/>
      <c r="B207" s="440"/>
      <c r="C207" s="440"/>
      <c r="D207" s="440"/>
      <c r="E207" s="440"/>
      <c r="F207" s="440"/>
      <c r="G207" s="440"/>
      <c r="H207" s="440"/>
      <c r="I207" s="440"/>
      <c r="J207" s="440"/>
      <c r="K207" s="440"/>
      <c r="L207" s="440"/>
      <c r="M207" s="440"/>
    </row>
    <row r="208" spans="1:13">
      <c r="A208" s="440"/>
      <c r="B208" s="440"/>
      <c r="C208" s="440"/>
      <c r="D208" s="440"/>
      <c r="E208" s="440"/>
      <c r="F208" s="440"/>
      <c r="G208" s="440"/>
      <c r="H208" s="440"/>
      <c r="I208" s="440"/>
      <c r="J208" s="440"/>
      <c r="K208" s="440"/>
      <c r="L208" s="440"/>
      <c r="M208" s="440"/>
    </row>
    <row r="209" spans="1:13">
      <c r="A209" s="440"/>
      <c r="B209" s="440"/>
      <c r="C209" s="440"/>
      <c r="D209" s="440"/>
      <c r="E209" s="440"/>
      <c r="F209" s="440"/>
      <c r="G209" s="440"/>
      <c r="H209" s="440"/>
      <c r="I209" s="440"/>
      <c r="J209" s="440"/>
      <c r="K209" s="440"/>
      <c r="L209" s="440"/>
      <c r="M209" s="440"/>
    </row>
    <row r="210" spans="1:13">
      <c r="A210" s="440"/>
      <c r="B210" s="440"/>
      <c r="C210" s="440"/>
      <c r="D210" s="440"/>
      <c r="E210" s="440"/>
      <c r="F210" s="440"/>
      <c r="G210" s="440"/>
      <c r="H210" s="440"/>
      <c r="I210" s="440"/>
      <c r="J210" s="440"/>
      <c r="K210" s="440"/>
      <c r="L210" s="440"/>
      <c r="M210" s="440"/>
    </row>
    <row r="211" spans="1:13">
      <c r="A211" s="440"/>
      <c r="B211" s="440"/>
      <c r="C211" s="440"/>
      <c r="D211" s="440"/>
      <c r="E211" s="440"/>
      <c r="F211" s="440"/>
      <c r="G211" s="440"/>
      <c r="H211" s="440"/>
      <c r="I211" s="440"/>
      <c r="J211" s="440"/>
      <c r="K211" s="440"/>
      <c r="L211" s="440"/>
      <c r="M211" s="440"/>
    </row>
    <row r="212" spans="1:13">
      <c r="A212" s="440"/>
      <c r="B212" s="440"/>
      <c r="C212" s="440"/>
      <c r="D212" s="440"/>
      <c r="E212" s="440"/>
      <c r="F212" s="440"/>
      <c r="G212" s="440"/>
      <c r="H212" s="440"/>
      <c r="I212" s="440"/>
      <c r="J212" s="440"/>
      <c r="K212" s="440"/>
      <c r="L212" s="440"/>
      <c r="M212" s="440"/>
    </row>
    <row r="213" spans="1:13">
      <c r="A213" s="440"/>
      <c r="B213" s="440"/>
      <c r="C213" s="440"/>
      <c r="D213" s="440"/>
      <c r="E213" s="440"/>
      <c r="F213" s="440"/>
      <c r="G213" s="440"/>
      <c r="H213" s="440"/>
      <c r="I213" s="440"/>
      <c r="J213" s="440"/>
      <c r="K213" s="440"/>
      <c r="L213" s="440"/>
      <c r="M213" s="440"/>
    </row>
    <row r="214" spans="1:13">
      <c r="A214" s="440"/>
      <c r="B214" s="440"/>
      <c r="C214" s="440"/>
      <c r="D214" s="440"/>
      <c r="E214" s="440"/>
      <c r="F214" s="440"/>
      <c r="G214" s="440"/>
      <c r="H214" s="440"/>
      <c r="I214" s="440"/>
      <c r="J214" s="440"/>
      <c r="K214" s="440"/>
      <c r="L214" s="440"/>
      <c r="M214" s="440"/>
    </row>
    <row r="215" spans="1:13">
      <c r="A215" s="440"/>
      <c r="B215" s="440"/>
      <c r="C215" s="440"/>
      <c r="D215" s="440"/>
      <c r="E215" s="440"/>
      <c r="F215" s="440"/>
      <c r="G215" s="440"/>
      <c r="H215" s="440"/>
      <c r="I215" s="440"/>
      <c r="J215" s="440"/>
      <c r="K215" s="440"/>
      <c r="L215" s="440"/>
      <c r="M215" s="440"/>
    </row>
    <row r="216" spans="1:13">
      <c r="A216" s="440"/>
      <c r="B216" s="440"/>
      <c r="C216" s="440"/>
      <c r="D216" s="440"/>
      <c r="E216" s="440"/>
      <c r="F216" s="440"/>
      <c r="G216" s="440"/>
      <c r="H216" s="440"/>
      <c r="I216" s="440"/>
      <c r="J216" s="440"/>
      <c r="K216" s="440"/>
      <c r="L216" s="440"/>
      <c r="M216" s="440"/>
    </row>
    <row r="217" spans="1:13">
      <c r="A217" s="440"/>
      <c r="B217" s="440"/>
      <c r="C217" s="440"/>
      <c r="D217" s="440"/>
      <c r="E217" s="440"/>
      <c r="F217" s="440"/>
      <c r="G217" s="440"/>
      <c r="H217" s="440"/>
      <c r="I217" s="440"/>
      <c r="J217" s="440"/>
      <c r="K217" s="440"/>
      <c r="L217" s="440"/>
      <c r="M217" s="440"/>
    </row>
    <row r="218" spans="1:13">
      <c r="A218" s="440"/>
      <c r="B218" s="440"/>
      <c r="C218" s="440"/>
      <c r="D218" s="440"/>
      <c r="E218" s="440"/>
      <c r="F218" s="440"/>
      <c r="G218" s="440"/>
      <c r="H218" s="440"/>
      <c r="I218" s="440"/>
      <c r="J218" s="440"/>
      <c r="K218" s="440"/>
      <c r="L218" s="440"/>
      <c r="M218" s="440"/>
    </row>
    <row r="219" spans="1:13">
      <c r="A219" s="440"/>
      <c r="B219" s="440"/>
      <c r="C219" s="440"/>
      <c r="D219" s="440"/>
      <c r="E219" s="440"/>
      <c r="F219" s="440"/>
      <c r="G219" s="440"/>
      <c r="H219" s="440"/>
      <c r="I219" s="440"/>
      <c r="J219" s="440"/>
      <c r="K219" s="440"/>
      <c r="L219" s="440"/>
      <c r="M219" s="440"/>
    </row>
    <row r="220" spans="1:13">
      <c r="A220" s="440"/>
      <c r="B220" s="440"/>
      <c r="C220" s="440"/>
      <c r="D220" s="440"/>
      <c r="E220" s="440"/>
      <c r="F220" s="440"/>
      <c r="G220" s="440"/>
      <c r="H220" s="440"/>
      <c r="I220" s="440"/>
      <c r="J220" s="440"/>
      <c r="K220" s="440"/>
      <c r="L220" s="440"/>
      <c r="M220" s="440"/>
    </row>
    <row r="221" spans="1:13">
      <c r="A221" s="440"/>
      <c r="B221" s="440"/>
      <c r="C221" s="440"/>
      <c r="D221" s="440"/>
      <c r="E221" s="440"/>
      <c r="F221" s="440"/>
      <c r="G221" s="440"/>
      <c r="H221" s="440"/>
      <c r="I221" s="440"/>
      <c r="J221" s="440"/>
      <c r="K221" s="440"/>
      <c r="L221" s="440"/>
      <c r="M221" s="440"/>
    </row>
    <row r="222" spans="1:13">
      <c r="A222" s="440"/>
      <c r="B222" s="440"/>
      <c r="C222" s="440"/>
      <c r="D222" s="440"/>
      <c r="E222" s="440"/>
      <c r="F222" s="440"/>
      <c r="G222" s="440"/>
      <c r="H222" s="440"/>
      <c r="I222" s="440"/>
      <c r="J222" s="440"/>
      <c r="K222" s="440"/>
      <c r="L222" s="440"/>
      <c r="M222" s="440"/>
    </row>
    <row r="223" spans="1:13">
      <c r="A223" s="440"/>
      <c r="B223" s="440"/>
      <c r="C223" s="440"/>
      <c r="D223" s="440"/>
      <c r="E223" s="440"/>
      <c r="F223" s="440"/>
      <c r="G223" s="440"/>
      <c r="H223" s="440"/>
      <c r="I223" s="440"/>
      <c r="J223" s="440"/>
      <c r="K223" s="440"/>
      <c r="L223" s="440"/>
      <c r="M223" s="440"/>
    </row>
    <row r="224" spans="1:13">
      <c r="A224" s="440"/>
      <c r="B224" s="440"/>
      <c r="C224" s="440"/>
      <c r="D224" s="440"/>
      <c r="E224" s="440"/>
      <c r="F224" s="440"/>
      <c r="G224" s="440"/>
      <c r="H224" s="440"/>
      <c r="I224" s="440"/>
      <c r="J224" s="440"/>
      <c r="K224" s="440"/>
      <c r="L224" s="440"/>
      <c r="M224" s="440"/>
    </row>
    <row r="225" spans="1:13">
      <c r="A225" s="440"/>
      <c r="B225" s="440"/>
      <c r="C225" s="440"/>
      <c r="D225" s="440"/>
      <c r="E225" s="440"/>
      <c r="F225" s="440"/>
      <c r="G225" s="440"/>
      <c r="H225" s="440"/>
      <c r="I225" s="440"/>
      <c r="J225" s="440"/>
      <c r="K225" s="440"/>
      <c r="L225" s="440"/>
      <c r="M225" s="440"/>
    </row>
    <row r="226" spans="1:13">
      <c r="A226" s="440"/>
      <c r="B226" s="440"/>
      <c r="C226" s="440"/>
      <c r="D226" s="440"/>
      <c r="E226" s="440"/>
      <c r="F226" s="440"/>
      <c r="G226" s="440"/>
      <c r="H226" s="440"/>
      <c r="I226" s="440"/>
      <c r="J226" s="440"/>
      <c r="K226" s="440"/>
      <c r="L226" s="440"/>
      <c r="M226" s="440"/>
    </row>
    <row r="227" spans="1:13">
      <c r="A227" s="440"/>
      <c r="B227" s="440"/>
      <c r="C227" s="440"/>
      <c r="D227" s="440"/>
      <c r="E227" s="440"/>
      <c r="F227" s="440"/>
      <c r="G227" s="440"/>
      <c r="H227" s="440"/>
      <c r="I227" s="440"/>
      <c r="J227" s="440"/>
      <c r="K227" s="440"/>
      <c r="L227" s="440"/>
      <c r="M227" s="440"/>
    </row>
    <row r="228" spans="1:13">
      <c r="A228" s="440"/>
      <c r="B228" s="440"/>
      <c r="C228" s="440"/>
      <c r="D228" s="440"/>
      <c r="E228" s="440"/>
      <c r="F228" s="440"/>
      <c r="G228" s="440"/>
      <c r="H228" s="440"/>
      <c r="I228" s="440"/>
      <c r="J228" s="440"/>
      <c r="K228" s="440"/>
      <c r="L228" s="440"/>
      <c r="M228" s="440"/>
    </row>
    <row r="229" spans="1:13">
      <c r="A229" s="440"/>
      <c r="B229" s="440"/>
      <c r="C229" s="440"/>
      <c r="D229" s="440"/>
      <c r="E229" s="440"/>
      <c r="F229" s="440"/>
      <c r="G229" s="440"/>
      <c r="H229" s="440"/>
      <c r="I229" s="440"/>
      <c r="J229" s="440"/>
      <c r="K229" s="440"/>
      <c r="L229" s="440"/>
      <c r="M229" s="440"/>
    </row>
    <row r="230" spans="1:13">
      <c r="A230" s="440"/>
      <c r="B230" s="440"/>
      <c r="C230" s="440"/>
      <c r="D230" s="440"/>
      <c r="E230" s="440"/>
      <c r="F230" s="440"/>
      <c r="G230" s="440"/>
      <c r="H230" s="440"/>
      <c r="I230" s="440"/>
      <c r="J230" s="440"/>
      <c r="K230" s="440"/>
      <c r="L230" s="440"/>
      <c r="M230" s="440"/>
    </row>
    <row r="231" spans="1:13">
      <c r="A231" s="440"/>
      <c r="B231" s="440"/>
      <c r="C231" s="440"/>
      <c r="D231" s="440"/>
      <c r="E231" s="440"/>
      <c r="F231" s="440"/>
      <c r="G231" s="440"/>
      <c r="H231" s="440"/>
      <c r="I231" s="440"/>
      <c r="J231" s="440"/>
      <c r="K231" s="440"/>
      <c r="L231" s="440"/>
      <c r="M231" s="440"/>
    </row>
    <row r="232" spans="1:13">
      <c r="A232" s="440"/>
      <c r="B232" s="440"/>
      <c r="C232" s="440"/>
      <c r="D232" s="440"/>
      <c r="E232" s="440"/>
      <c r="F232" s="440"/>
      <c r="G232" s="440"/>
      <c r="H232" s="440"/>
      <c r="I232" s="440"/>
      <c r="J232" s="440"/>
      <c r="K232" s="440"/>
      <c r="L232" s="440"/>
      <c r="M232" s="440"/>
    </row>
    <row r="233" spans="1:13">
      <c r="A233" s="440"/>
      <c r="B233" s="440"/>
      <c r="C233" s="440"/>
      <c r="D233" s="440"/>
      <c r="E233" s="440"/>
      <c r="F233" s="440"/>
      <c r="G233" s="440"/>
      <c r="H233" s="440"/>
      <c r="I233" s="440"/>
      <c r="J233" s="440"/>
      <c r="K233" s="440"/>
      <c r="L233" s="440"/>
      <c r="M233" s="440"/>
    </row>
    <row r="234" spans="1:13">
      <c r="A234" s="440"/>
      <c r="B234" s="440"/>
      <c r="C234" s="440"/>
      <c r="D234" s="440"/>
      <c r="E234" s="440"/>
      <c r="F234" s="440"/>
      <c r="G234" s="440"/>
      <c r="H234" s="440"/>
      <c r="I234" s="440"/>
      <c r="J234" s="440"/>
      <c r="K234" s="440"/>
      <c r="L234" s="440"/>
      <c r="M234" s="440"/>
    </row>
    <row r="235" spans="1:13">
      <c r="A235" s="440"/>
      <c r="B235" s="440"/>
      <c r="C235" s="440"/>
      <c r="D235" s="440"/>
      <c r="E235" s="440"/>
      <c r="F235" s="440"/>
      <c r="G235" s="440"/>
      <c r="H235" s="440"/>
      <c r="I235" s="440"/>
      <c r="J235" s="440"/>
      <c r="K235" s="440"/>
      <c r="L235" s="440"/>
      <c r="M235" s="440"/>
    </row>
    <row r="236" spans="1:13">
      <c r="A236" s="440"/>
      <c r="B236" s="440"/>
      <c r="C236" s="440"/>
      <c r="D236" s="440"/>
      <c r="E236" s="440"/>
      <c r="F236" s="440"/>
      <c r="G236" s="440"/>
      <c r="H236" s="440"/>
      <c r="I236" s="440"/>
      <c r="J236" s="440"/>
      <c r="K236" s="440"/>
      <c r="L236" s="440"/>
      <c r="M236" s="440"/>
    </row>
    <row r="237" spans="1:13">
      <c r="A237" s="440"/>
      <c r="B237" s="440"/>
      <c r="C237" s="440"/>
      <c r="D237" s="440"/>
      <c r="E237" s="440"/>
      <c r="F237" s="440"/>
      <c r="G237" s="440"/>
      <c r="H237" s="440"/>
      <c r="I237" s="440"/>
      <c r="J237" s="440"/>
      <c r="K237" s="440"/>
      <c r="L237" s="440"/>
      <c r="M237" s="440"/>
    </row>
    <row r="238" spans="1:13">
      <c r="A238" s="440"/>
      <c r="B238" s="440"/>
      <c r="C238" s="440"/>
      <c r="D238" s="440"/>
      <c r="E238" s="440"/>
      <c r="F238" s="440"/>
      <c r="G238" s="440"/>
      <c r="H238" s="440"/>
      <c r="I238" s="440"/>
      <c r="J238" s="440"/>
      <c r="K238" s="440"/>
      <c r="L238" s="440"/>
      <c r="M238" s="440"/>
    </row>
    <row r="239" spans="1:13">
      <c r="A239" s="440"/>
      <c r="B239" s="440"/>
      <c r="C239" s="440"/>
      <c r="D239" s="440"/>
      <c r="E239" s="440"/>
      <c r="F239" s="440"/>
      <c r="G239" s="440"/>
      <c r="H239" s="440"/>
      <c r="I239" s="440"/>
      <c r="J239" s="440"/>
      <c r="K239" s="440"/>
      <c r="L239" s="440"/>
      <c r="M239" s="440"/>
    </row>
    <row r="240" spans="1:13">
      <c r="A240" s="440"/>
      <c r="B240" s="440"/>
      <c r="C240" s="440"/>
      <c r="D240" s="440"/>
      <c r="E240" s="440"/>
      <c r="F240" s="440"/>
      <c r="G240" s="440"/>
      <c r="H240" s="440"/>
      <c r="I240" s="440"/>
      <c r="J240" s="440"/>
      <c r="K240" s="440"/>
      <c r="L240" s="440"/>
      <c r="M240" s="440"/>
    </row>
    <row r="241" spans="1:13">
      <c r="A241" s="440"/>
      <c r="B241" s="440"/>
      <c r="C241" s="440"/>
      <c r="D241" s="440"/>
      <c r="E241" s="440"/>
      <c r="F241" s="440"/>
      <c r="G241" s="440"/>
      <c r="H241" s="440"/>
      <c r="I241" s="440"/>
      <c r="J241" s="440"/>
      <c r="K241" s="440"/>
      <c r="L241" s="440"/>
      <c r="M241" s="440"/>
    </row>
    <row r="242" spans="1:13">
      <c r="A242" s="440"/>
      <c r="B242" s="440"/>
      <c r="C242" s="440"/>
      <c r="D242" s="440"/>
      <c r="E242" s="440"/>
      <c r="F242" s="440"/>
      <c r="G242" s="440"/>
      <c r="H242" s="440"/>
      <c r="I242" s="440"/>
      <c r="J242" s="440"/>
      <c r="K242" s="440"/>
      <c r="L242" s="440"/>
      <c r="M242" s="440"/>
    </row>
    <row r="243" spans="1:13">
      <c r="A243" s="440"/>
      <c r="B243" s="440"/>
      <c r="C243" s="440"/>
      <c r="D243" s="440"/>
      <c r="E243" s="440"/>
      <c r="F243" s="440"/>
      <c r="G243" s="440"/>
      <c r="H243" s="440"/>
      <c r="I243" s="440"/>
      <c r="J243" s="440"/>
      <c r="K243" s="440"/>
      <c r="L243" s="440"/>
      <c r="M243" s="440"/>
    </row>
    <row r="244" spans="1:13">
      <c r="A244" s="440"/>
      <c r="B244" s="440"/>
      <c r="C244" s="440"/>
      <c r="D244" s="440"/>
      <c r="E244" s="440"/>
      <c r="F244" s="440"/>
      <c r="G244" s="440"/>
      <c r="H244" s="440"/>
      <c r="I244" s="440"/>
      <c r="J244" s="440"/>
      <c r="K244" s="440"/>
      <c r="L244" s="440"/>
      <c r="M244" s="440"/>
    </row>
    <row r="245" spans="1:13">
      <c r="A245" s="440"/>
      <c r="B245" s="440"/>
      <c r="C245" s="440"/>
      <c r="D245" s="440"/>
      <c r="E245" s="440"/>
      <c r="F245" s="440"/>
      <c r="G245" s="440"/>
      <c r="H245" s="440"/>
      <c r="I245" s="440"/>
      <c r="J245" s="440"/>
      <c r="K245" s="440"/>
      <c r="L245" s="440"/>
      <c r="M245" s="440"/>
    </row>
    <row r="246" spans="1:13">
      <c r="A246" s="440"/>
      <c r="B246" s="440"/>
      <c r="C246" s="440"/>
      <c r="D246" s="440"/>
      <c r="E246" s="440"/>
      <c r="F246" s="440"/>
      <c r="G246" s="440"/>
      <c r="H246" s="440"/>
      <c r="I246" s="440"/>
      <c r="J246" s="440"/>
      <c r="K246" s="440"/>
      <c r="L246" s="440"/>
      <c r="M246" s="440"/>
    </row>
    <row r="247" spans="1:13">
      <c r="A247" s="440"/>
      <c r="B247" s="440"/>
      <c r="C247" s="440"/>
      <c r="D247" s="440"/>
      <c r="E247" s="440"/>
      <c r="F247" s="440"/>
      <c r="G247" s="440"/>
      <c r="H247" s="440"/>
      <c r="I247" s="440"/>
      <c r="J247" s="440"/>
      <c r="K247" s="440"/>
      <c r="L247" s="440"/>
      <c r="M247" s="440"/>
    </row>
    <row r="248" spans="1:13">
      <c r="A248" s="440"/>
      <c r="B248" s="440"/>
      <c r="C248" s="440"/>
      <c r="D248" s="440"/>
      <c r="E248" s="440"/>
      <c r="F248" s="440"/>
      <c r="G248" s="440"/>
      <c r="H248" s="440"/>
      <c r="I248" s="440"/>
      <c r="J248" s="440"/>
      <c r="K248" s="440"/>
      <c r="L248" s="440"/>
      <c r="M248" s="440"/>
    </row>
    <row r="249" spans="1:13">
      <c r="A249" s="440"/>
      <c r="B249" s="440"/>
      <c r="C249" s="440"/>
      <c r="D249" s="440"/>
      <c r="E249" s="440"/>
      <c r="F249" s="440"/>
      <c r="G249" s="440"/>
      <c r="H249" s="440"/>
      <c r="I249" s="440"/>
      <c r="J249" s="440"/>
      <c r="K249" s="440"/>
      <c r="L249" s="440"/>
      <c r="M249" s="440"/>
    </row>
    <row r="250" spans="1:13">
      <c r="A250" s="440"/>
      <c r="B250" s="440"/>
      <c r="C250" s="440"/>
      <c r="D250" s="440"/>
      <c r="E250" s="440"/>
      <c r="F250" s="440"/>
      <c r="G250" s="440"/>
      <c r="H250" s="440"/>
      <c r="I250" s="440"/>
      <c r="J250" s="440"/>
      <c r="K250" s="440"/>
      <c r="L250" s="440"/>
      <c r="M250" s="440"/>
    </row>
    <row r="251" spans="1:13">
      <c r="A251" s="440"/>
      <c r="B251" s="440"/>
      <c r="C251" s="440"/>
      <c r="D251" s="440"/>
      <c r="E251" s="440"/>
      <c r="F251" s="440"/>
      <c r="G251" s="440"/>
      <c r="H251" s="440"/>
      <c r="I251" s="440"/>
      <c r="J251" s="440"/>
      <c r="K251" s="440"/>
      <c r="L251" s="440"/>
      <c r="M251" s="440"/>
    </row>
    <row r="252" spans="1:13">
      <c r="A252" s="440"/>
      <c r="B252" s="440"/>
      <c r="C252" s="440"/>
      <c r="D252" s="440"/>
      <c r="E252" s="440"/>
      <c r="F252" s="440"/>
      <c r="G252" s="440"/>
      <c r="H252" s="440"/>
      <c r="I252" s="440"/>
      <c r="J252" s="440"/>
      <c r="K252" s="440"/>
      <c r="L252" s="440"/>
      <c r="M252" s="440"/>
    </row>
    <row r="253" spans="1:13">
      <c r="A253" s="440"/>
      <c r="B253" s="440"/>
      <c r="C253" s="440"/>
      <c r="D253" s="440"/>
      <c r="E253" s="440"/>
      <c r="F253" s="440"/>
      <c r="G253" s="440"/>
      <c r="H253" s="440"/>
      <c r="I253" s="440"/>
      <c r="J253" s="440"/>
      <c r="K253" s="440"/>
      <c r="L253" s="440"/>
      <c r="M253" s="440"/>
    </row>
    <row r="254" spans="1:13">
      <c r="A254" s="440"/>
      <c r="B254" s="440"/>
      <c r="C254" s="440"/>
      <c r="D254" s="440"/>
      <c r="E254" s="440"/>
      <c r="F254" s="440"/>
      <c r="G254" s="440"/>
      <c r="H254" s="440"/>
      <c r="I254" s="440"/>
      <c r="J254" s="440"/>
      <c r="K254" s="440"/>
      <c r="L254" s="440"/>
      <c r="M254" s="440"/>
    </row>
    <row r="255" spans="1:13">
      <c r="A255" s="440"/>
      <c r="B255" s="440"/>
      <c r="C255" s="440"/>
      <c r="D255" s="440"/>
      <c r="E255" s="440"/>
      <c r="F255" s="440"/>
      <c r="G255" s="440"/>
      <c r="H255" s="440"/>
      <c r="I255" s="440"/>
      <c r="J255" s="440"/>
      <c r="K255" s="440"/>
      <c r="L255" s="440"/>
      <c r="M255" s="440"/>
    </row>
    <row r="256" spans="1:13">
      <c r="A256" s="440"/>
      <c r="B256" s="440"/>
      <c r="C256" s="440"/>
      <c r="D256" s="440"/>
      <c r="E256" s="440"/>
      <c r="F256" s="440"/>
      <c r="G256" s="440"/>
      <c r="H256" s="440"/>
      <c r="I256" s="440"/>
      <c r="J256" s="440"/>
      <c r="K256" s="440"/>
      <c r="L256" s="440"/>
      <c r="M256" s="440"/>
    </row>
    <row r="257" spans="1:13">
      <c r="A257" s="440"/>
      <c r="B257" s="440"/>
      <c r="C257" s="440"/>
      <c r="D257" s="440"/>
      <c r="E257" s="440"/>
      <c r="F257" s="440"/>
      <c r="G257" s="440"/>
      <c r="H257" s="440"/>
      <c r="I257" s="440"/>
      <c r="J257" s="440"/>
      <c r="K257" s="440"/>
      <c r="L257" s="440"/>
      <c r="M257" s="440"/>
    </row>
    <row r="258" spans="1:13">
      <c r="A258" s="440"/>
      <c r="B258" s="440"/>
      <c r="C258" s="440"/>
      <c r="D258" s="440"/>
      <c r="E258" s="440"/>
      <c r="F258" s="440"/>
      <c r="G258" s="440"/>
      <c r="H258" s="440"/>
      <c r="I258" s="440"/>
      <c r="J258" s="440"/>
      <c r="K258" s="440"/>
      <c r="L258" s="440"/>
      <c r="M258" s="440"/>
    </row>
    <row r="259" spans="1:13">
      <c r="A259" s="440"/>
      <c r="B259" s="440"/>
      <c r="C259" s="440"/>
      <c r="D259" s="440"/>
      <c r="E259" s="440"/>
      <c r="F259" s="440"/>
      <c r="G259" s="440"/>
      <c r="H259" s="440"/>
      <c r="I259" s="440"/>
      <c r="J259" s="440"/>
      <c r="K259" s="440"/>
      <c r="L259" s="440"/>
      <c r="M259" s="440"/>
    </row>
    <row r="260" spans="1:13">
      <c r="A260" s="440"/>
      <c r="B260" s="440"/>
      <c r="C260" s="440"/>
      <c r="D260" s="440"/>
      <c r="E260" s="440"/>
      <c r="F260" s="440"/>
      <c r="G260" s="440"/>
      <c r="H260" s="440"/>
      <c r="I260" s="440"/>
      <c r="J260" s="440"/>
      <c r="K260" s="440"/>
      <c r="L260" s="440"/>
      <c r="M260" s="440"/>
    </row>
    <row r="261" spans="1:13">
      <c r="A261" s="440"/>
      <c r="B261" s="440"/>
      <c r="C261" s="440"/>
      <c r="D261" s="440"/>
      <c r="E261" s="440"/>
      <c r="F261" s="440"/>
      <c r="G261" s="440"/>
      <c r="H261" s="440"/>
      <c r="I261" s="440"/>
      <c r="J261" s="440"/>
      <c r="K261" s="440"/>
      <c r="L261" s="440"/>
      <c r="M261" s="440"/>
    </row>
    <row r="262" spans="1:13">
      <c r="A262" s="440"/>
      <c r="B262" s="440"/>
      <c r="C262" s="440"/>
      <c r="D262" s="440"/>
      <c r="E262" s="440"/>
      <c r="F262" s="440"/>
      <c r="G262" s="440"/>
      <c r="H262" s="440"/>
      <c r="I262" s="440"/>
      <c r="J262" s="440"/>
      <c r="K262" s="440"/>
      <c r="L262" s="440"/>
      <c r="M262" s="440"/>
    </row>
    <row r="263" spans="1:13">
      <c r="A263" s="440"/>
      <c r="B263" s="440"/>
      <c r="C263" s="440"/>
      <c r="D263" s="440"/>
      <c r="E263" s="440"/>
      <c r="F263" s="440"/>
      <c r="G263" s="440"/>
      <c r="H263" s="440"/>
      <c r="I263" s="440"/>
      <c r="J263" s="440"/>
      <c r="K263" s="440"/>
      <c r="L263" s="440"/>
      <c r="M263" s="440"/>
    </row>
    <row r="264" spans="1:13">
      <c r="A264" s="440"/>
      <c r="B264" s="440"/>
      <c r="C264" s="440"/>
      <c r="D264" s="440"/>
      <c r="E264" s="440"/>
      <c r="F264" s="440"/>
      <c r="G264" s="440"/>
      <c r="H264" s="440"/>
      <c r="I264" s="440"/>
      <c r="J264" s="440"/>
      <c r="K264" s="440"/>
      <c r="L264" s="440"/>
      <c r="M264" s="440"/>
    </row>
    <row r="265" spans="1:13">
      <c r="A265" s="440"/>
      <c r="B265" s="440"/>
      <c r="C265" s="440"/>
      <c r="D265" s="440"/>
      <c r="E265" s="440"/>
      <c r="F265" s="440"/>
      <c r="G265" s="440"/>
      <c r="H265" s="440"/>
      <c r="I265" s="440"/>
      <c r="J265" s="440"/>
      <c r="K265" s="440"/>
      <c r="L265" s="440"/>
      <c r="M265" s="440"/>
    </row>
    <row r="266" spans="1:13">
      <c r="A266" s="440"/>
      <c r="B266" s="440"/>
      <c r="C266" s="440"/>
      <c r="D266" s="440"/>
      <c r="E266" s="440"/>
      <c r="F266" s="440"/>
      <c r="G266" s="440"/>
      <c r="H266" s="440"/>
      <c r="I266" s="440"/>
      <c r="J266" s="440"/>
      <c r="K266" s="440"/>
      <c r="L266" s="440"/>
      <c r="M266" s="440"/>
    </row>
    <row r="267" spans="1:13">
      <c r="A267" s="440"/>
      <c r="B267" s="440"/>
      <c r="C267" s="440"/>
      <c r="D267" s="440"/>
      <c r="E267" s="440"/>
      <c r="F267" s="440"/>
      <c r="G267" s="440"/>
      <c r="H267" s="440"/>
      <c r="I267" s="440"/>
      <c r="J267" s="440"/>
      <c r="K267" s="440"/>
      <c r="L267" s="440"/>
      <c r="M267" s="440"/>
    </row>
    <row r="268" spans="1:13">
      <c r="A268" s="440"/>
      <c r="B268" s="440"/>
      <c r="C268" s="440"/>
      <c r="D268" s="440"/>
      <c r="E268" s="440"/>
      <c r="F268" s="440"/>
      <c r="G268" s="440"/>
      <c r="H268" s="440"/>
      <c r="I268" s="440"/>
      <c r="J268" s="440"/>
      <c r="K268" s="440"/>
      <c r="L268" s="440"/>
      <c r="M268" s="440"/>
    </row>
    <row r="269" spans="1:13">
      <c r="A269" s="440"/>
      <c r="B269" s="440"/>
      <c r="C269" s="440"/>
      <c r="D269" s="440"/>
      <c r="E269" s="440"/>
      <c r="F269" s="440"/>
      <c r="G269" s="440"/>
      <c r="H269" s="440"/>
      <c r="I269" s="440"/>
      <c r="J269" s="440"/>
      <c r="K269" s="440"/>
      <c r="L269" s="440"/>
      <c r="M269" s="440"/>
    </row>
    <row r="270" spans="1:13">
      <c r="A270" s="440"/>
      <c r="B270" s="440"/>
      <c r="C270" s="440"/>
      <c r="D270" s="440"/>
      <c r="E270" s="440"/>
      <c r="F270" s="440"/>
      <c r="G270" s="440"/>
      <c r="H270" s="440"/>
      <c r="I270" s="440"/>
      <c r="J270" s="440"/>
      <c r="K270" s="440"/>
      <c r="L270" s="440"/>
      <c r="M270" s="440"/>
    </row>
    <row r="271" spans="1:13">
      <c r="A271" s="440"/>
      <c r="B271" s="440"/>
      <c r="C271" s="440"/>
      <c r="D271" s="440"/>
      <c r="E271" s="440"/>
      <c r="F271" s="440"/>
      <c r="G271" s="440"/>
      <c r="H271" s="440"/>
      <c r="I271" s="440"/>
      <c r="J271" s="440"/>
      <c r="K271" s="440"/>
      <c r="L271" s="440"/>
      <c r="M271" s="440"/>
    </row>
    <row r="272" spans="1:13">
      <c r="A272" s="440"/>
      <c r="B272" s="440"/>
      <c r="C272" s="440"/>
      <c r="D272" s="440"/>
      <c r="E272" s="440"/>
      <c r="F272" s="440"/>
      <c r="G272" s="440"/>
      <c r="H272" s="440"/>
      <c r="I272" s="440"/>
      <c r="J272" s="440"/>
      <c r="K272" s="440"/>
      <c r="L272" s="440"/>
      <c r="M272" s="440"/>
    </row>
    <row r="273" spans="1:13">
      <c r="A273" s="440"/>
      <c r="B273" s="440"/>
      <c r="C273" s="440"/>
      <c r="D273" s="440"/>
      <c r="E273" s="440"/>
      <c r="F273" s="440"/>
      <c r="G273" s="440"/>
      <c r="H273" s="440"/>
      <c r="I273" s="440"/>
      <c r="J273" s="440"/>
      <c r="K273" s="440"/>
      <c r="L273" s="440"/>
      <c r="M273" s="440"/>
    </row>
    <row r="274" spans="1:13">
      <c r="A274" s="440"/>
      <c r="B274" s="440"/>
      <c r="C274" s="440"/>
      <c r="D274" s="440"/>
      <c r="E274" s="440"/>
      <c r="F274" s="440"/>
      <c r="G274" s="440"/>
      <c r="H274" s="440"/>
      <c r="I274" s="440"/>
      <c r="J274" s="440"/>
      <c r="K274" s="440"/>
      <c r="L274" s="440"/>
      <c r="M274" s="440"/>
    </row>
    <row r="275" spans="1:13">
      <c r="A275" s="440"/>
      <c r="B275" s="440"/>
      <c r="C275" s="440"/>
      <c r="D275" s="440"/>
      <c r="E275" s="440"/>
      <c r="F275" s="440"/>
      <c r="G275" s="440"/>
      <c r="H275" s="440"/>
      <c r="I275" s="440"/>
      <c r="J275" s="440"/>
      <c r="K275" s="440"/>
      <c r="L275" s="440"/>
      <c r="M275" s="440"/>
    </row>
    <row r="276" spans="1:13">
      <c r="A276" s="440"/>
      <c r="B276" s="440"/>
      <c r="C276" s="440"/>
      <c r="D276" s="440"/>
      <c r="E276" s="440"/>
      <c r="F276" s="440"/>
      <c r="G276" s="440"/>
      <c r="H276" s="440"/>
      <c r="I276" s="440"/>
      <c r="J276" s="440"/>
      <c r="K276" s="440"/>
      <c r="L276" s="440"/>
      <c r="M276" s="440"/>
    </row>
    <row r="277" spans="1:13">
      <c r="A277" s="440"/>
      <c r="B277" s="440"/>
      <c r="C277" s="440"/>
      <c r="D277" s="440"/>
      <c r="E277" s="440"/>
      <c r="F277" s="440"/>
      <c r="G277" s="440"/>
      <c r="H277" s="440"/>
      <c r="I277" s="440"/>
      <c r="J277" s="440"/>
      <c r="K277" s="440"/>
      <c r="L277" s="440"/>
      <c r="M277" s="440"/>
    </row>
    <row r="278" spans="1:13">
      <c r="A278" s="440"/>
      <c r="B278" s="440"/>
      <c r="C278" s="440"/>
      <c r="D278" s="440"/>
      <c r="E278" s="440"/>
      <c r="F278" s="440"/>
      <c r="G278" s="440"/>
      <c r="H278" s="440"/>
      <c r="I278" s="440"/>
      <c r="J278" s="440"/>
      <c r="K278" s="440"/>
      <c r="L278" s="440"/>
      <c r="M278" s="440"/>
    </row>
    <row r="279" spans="1:13">
      <c r="A279" s="440"/>
      <c r="B279" s="440"/>
      <c r="C279" s="440"/>
      <c r="D279" s="440"/>
      <c r="E279" s="440"/>
      <c r="F279" s="440"/>
      <c r="G279" s="440"/>
      <c r="H279" s="440"/>
      <c r="I279" s="440"/>
      <c r="J279" s="440"/>
      <c r="K279" s="440"/>
      <c r="L279" s="440"/>
      <c r="M279" s="440"/>
    </row>
    <row r="280" spans="1:13">
      <c r="A280" s="440"/>
      <c r="B280" s="440"/>
      <c r="C280" s="440"/>
      <c r="D280" s="440"/>
      <c r="E280" s="440"/>
      <c r="F280" s="440"/>
      <c r="G280" s="440"/>
      <c r="H280" s="440"/>
      <c r="I280" s="440"/>
      <c r="J280" s="440"/>
      <c r="K280" s="440"/>
      <c r="L280" s="440"/>
      <c r="M280" s="440"/>
    </row>
    <row r="281" spans="1:13">
      <c r="A281" s="440"/>
      <c r="B281" s="440"/>
      <c r="C281" s="440"/>
      <c r="D281" s="440"/>
      <c r="E281" s="440"/>
      <c r="F281" s="440"/>
      <c r="G281" s="440"/>
      <c r="H281" s="440"/>
      <c r="I281" s="440"/>
      <c r="J281" s="440"/>
      <c r="K281" s="440"/>
      <c r="L281" s="440"/>
      <c r="M281" s="440"/>
    </row>
    <row r="282" spans="1:13">
      <c r="A282" s="440"/>
      <c r="B282" s="440"/>
      <c r="C282" s="440"/>
      <c r="D282" s="440"/>
      <c r="E282" s="440"/>
      <c r="F282" s="440"/>
      <c r="G282" s="440"/>
      <c r="H282" s="440"/>
      <c r="I282" s="440"/>
      <c r="J282" s="440"/>
      <c r="K282" s="440"/>
      <c r="L282" s="440"/>
      <c r="M282" s="440"/>
    </row>
    <row r="283" spans="1:13">
      <c r="A283" s="440"/>
      <c r="B283" s="440"/>
      <c r="C283" s="440"/>
      <c r="D283" s="440"/>
      <c r="E283" s="440"/>
      <c r="F283" s="440"/>
      <c r="G283" s="440"/>
      <c r="H283" s="440"/>
      <c r="I283" s="440"/>
      <c r="J283" s="440"/>
      <c r="K283" s="440"/>
      <c r="L283" s="440"/>
      <c r="M283" s="440"/>
    </row>
    <row r="284" spans="1:13">
      <c r="A284" s="440"/>
      <c r="B284" s="440"/>
      <c r="C284" s="440"/>
      <c r="D284" s="440"/>
      <c r="E284" s="440"/>
      <c r="F284" s="440"/>
      <c r="G284" s="440"/>
      <c r="H284" s="440"/>
      <c r="I284" s="440"/>
      <c r="J284" s="440"/>
      <c r="K284" s="440"/>
      <c r="L284" s="440"/>
      <c r="M284" s="440"/>
    </row>
    <row r="285" spans="1:13">
      <c r="A285" s="440"/>
      <c r="B285" s="440"/>
      <c r="C285" s="440"/>
      <c r="D285" s="440"/>
      <c r="E285" s="440"/>
      <c r="F285" s="440"/>
      <c r="G285" s="440"/>
      <c r="H285" s="440"/>
      <c r="I285" s="440"/>
      <c r="J285" s="440"/>
      <c r="K285" s="440"/>
      <c r="L285" s="440"/>
      <c r="M285" s="440"/>
    </row>
    <row r="286" spans="1:13">
      <c r="A286" s="440"/>
      <c r="B286" s="440"/>
      <c r="C286" s="440"/>
      <c r="D286" s="440"/>
      <c r="E286" s="440"/>
      <c r="F286" s="440"/>
      <c r="G286" s="440"/>
      <c r="H286" s="440"/>
      <c r="I286" s="440"/>
      <c r="J286" s="440"/>
      <c r="K286" s="440"/>
      <c r="L286" s="440"/>
      <c r="M286" s="440"/>
    </row>
    <row r="287" spans="1:13">
      <c r="A287" s="440"/>
      <c r="B287" s="440"/>
      <c r="C287" s="440"/>
      <c r="D287" s="440"/>
      <c r="E287" s="440"/>
      <c r="F287" s="440"/>
      <c r="G287" s="440"/>
      <c r="H287" s="440"/>
      <c r="I287" s="440"/>
      <c r="J287" s="440"/>
      <c r="K287" s="440"/>
      <c r="L287" s="440"/>
      <c r="M287" s="440"/>
    </row>
    <row r="288" spans="1:13">
      <c r="A288" s="440"/>
      <c r="B288" s="440"/>
      <c r="C288" s="440"/>
      <c r="D288" s="440"/>
      <c r="E288" s="440"/>
      <c r="F288" s="440"/>
      <c r="G288" s="440"/>
      <c r="H288" s="440"/>
      <c r="I288" s="440"/>
      <c r="J288" s="440"/>
      <c r="K288" s="440"/>
      <c r="L288" s="440"/>
      <c r="M288" s="440"/>
    </row>
    <row r="289" spans="1:13">
      <c r="A289" s="440"/>
      <c r="B289" s="440"/>
      <c r="C289" s="440"/>
      <c r="D289" s="440"/>
      <c r="E289" s="440"/>
      <c r="F289" s="440"/>
      <c r="G289" s="440"/>
      <c r="H289" s="440"/>
      <c r="I289" s="440"/>
      <c r="J289" s="440"/>
      <c r="K289" s="440"/>
      <c r="L289" s="440"/>
      <c r="M289" s="440"/>
    </row>
    <row r="290" spans="1:13">
      <c r="A290" s="440"/>
      <c r="B290" s="440"/>
      <c r="C290" s="440"/>
      <c r="D290" s="440"/>
      <c r="E290" s="440"/>
      <c r="F290" s="440"/>
      <c r="G290" s="440"/>
      <c r="H290" s="440"/>
      <c r="I290" s="440"/>
      <c r="J290" s="440"/>
      <c r="K290" s="440"/>
      <c r="L290" s="440"/>
      <c r="M290" s="440"/>
    </row>
    <row r="291" spans="1:13">
      <c r="A291" s="440"/>
      <c r="B291" s="440"/>
      <c r="C291" s="440"/>
      <c r="D291" s="440"/>
      <c r="E291" s="440"/>
      <c r="F291" s="440"/>
      <c r="G291" s="440"/>
      <c r="H291" s="440"/>
      <c r="I291" s="440"/>
      <c r="J291" s="440"/>
      <c r="K291" s="440"/>
      <c r="L291" s="440"/>
      <c r="M291" s="440"/>
    </row>
    <row r="292" spans="1:13">
      <c r="A292" s="440"/>
      <c r="B292" s="440"/>
      <c r="C292" s="440"/>
      <c r="D292" s="440"/>
      <c r="E292" s="440"/>
      <c r="F292" s="440"/>
      <c r="G292" s="440"/>
      <c r="H292" s="440"/>
      <c r="I292" s="440"/>
      <c r="J292" s="440"/>
      <c r="K292" s="440"/>
      <c r="L292" s="440"/>
      <c r="M292" s="440"/>
    </row>
    <row r="293" spans="1:13">
      <c r="A293" s="440"/>
      <c r="B293" s="440"/>
      <c r="C293" s="440"/>
      <c r="D293" s="440"/>
      <c r="E293" s="440"/>
      <c r="F293" s="440"/>
      <c r="G293" s="440"/>
      <c r="H293" s="440"/>
      <c r="I293" s="440"/>
      <c r="J293" s="440"/>
      <c r="K293" s="440"/>
      <c r="L293" s="440"/>
      <c r="M293" s="440"/>
    </row>
    <row r="294" spans="1:13">
      <c r="A294" s="440"/>
      <c r="B294" s="440"/>
      <c r="C294" s="440"/>
      <c r="D294" s="440"/>
      <c r="E294" s="440"/>
      <c r="F294" s="440"/>
      <c r="G294" s="440"/>
      <c r="H294" s="440"/>
      <c r="I294" s="440"/>
      <c r="J294" s="440"/>
      <c r="K294" s="440"/>
      <c r="L294" s="440"/>
      <c r="M294" s="440"/>
    </row>
    <row r="295" spans="1:13">
      <c r="A295" s="440"/>
      <c r="B295" s="440"/>
      <c r="C295" s="440"/>
      <c r="D295" s="440"/>
      <c r="E295" s="440"/>
      <c r="F295" s="440"/>
      <c r="G295" s="440"/>
      <c r="H295" s="440"/>
      <c r="I295" s="440"/>
      <c r="J295" s="440"/>
      <c r="K295" s="440"/>
      <c r="L295" s="440"/>
      <c r="M295" s="440"/>
    </row>
    <row r="296" spans="1:13">
      <c r="A296" s="440"/>
      <c r="B296" s="440"/>
      <c r="C296" s="440"/>
      <c r="D296" s="440"/>
      <c r="E296" s="440"/>
      <c r="F296" s="440"/>
      <c r="G296" s="440"/>
      <c r="H296" s="440"/>
      <c r="I296" s="440"/>
      <c r="J296" s="440"/>
      <c r="K296" s="440"/>
      <c r="L296" s="440"/>
      <c r="M296" s="440"/>
    </row>
    <row r="297" spans="1:13">
      <c r="A297" s="440"/>
      <c r="B297" s="440"/>
      <c r="C297" s="440"/>
      <c r="D297" s="440"/>
      <c r="E297" s="440"/>
      <c r="F297" s="440"/>
      <c r="G297" s="440"/>
      <c r="H297" s="440"/>
      <c r="I297" s="440"/>
      <c r="J297" s="440"/>
      <c r="K297" s="440"/>
      <c r="L297" s="440"/>
      <c r="M297" s="440"/>
    </row>
    <row r="298" spans="1:13">
      <c r="A298" s="440"/>
      <c r="B298" s="440"/>
      <c r="C298" s="440"/>
      <c r="D298" s="440"/>
      <c r="E298" s="440"/>
      <c r="F298" s="440"/>
      <c r="G298" s="440"/>
      <c r="H298" s="440"/>
      <c r="I298" s="440"/>
      <c r="J298" s="440"/>
      <c r="K298" s="440"/>
      <c r="L298" s="440"/>
      <c r="M298" s="440"/>
    </row>
    <row r="299" spans="1:13">
      <c r="A299" s="440"/>
      <c r="B299" s="440"/>
      <c r="C299" s="440"/>
      <c r="D299" s="440"/>
      <c r="E299" s="440"/>
      <c r="F299" s="440"/>
      <c r="G299" s="440"/>
      <c r="H299" s="440"/>
      <c r="I299" s="440"/>
      <c r="J299" s="440"/>
      <c r="K299" s="440"/>
      <c r="L299" s="440"/>
      <c r="M299" s="440"/>
    </row>
    <row r="300" spans="1:13">
      <c r="A300" s="440"/>
      <c r="B300" s="440"/>
      <c r="C300" s="440"/>
      <c r="D300" s="440"/>
      <c r="E300" s="440"/>
      <c r="F300" s="440"/>
      <c r="G300" s="440"/>
      <c r="H300" s="440"/>
      <c r="I300" s="440"/>
      <c r="J300" s="440"/>
      <c r="K300" s="440"/>
      <c r="L300" s="440"/>
      <c r="M300" s="440"/>
    </row>
    <row r="301" spans="1:13">
      <c r="A301" s="440"/>
      <c r="B301" s="440"/>
      <c r="C301" s="440"/>
      <c r="D301" s="440"/>
      <c r="E301" s="440"/>
      <c r="F301" s="440"/>
      <c r="G301" s="440"/>
      <c r="H301" s="440"/>
      <c r="I301" s="440"/>
      <c r="J301" s="440"/>
      <c r="K301" s="440"/>
      <c r="L301" s="440"/>
      <c r="M301" s="440"/>
    </row>
    <row r="302" spans="1:13">
      <c r="A302" s="440"/>
      <c r="B302" s="440"/>
      <c r="C302" s="440"/>
      <c r="D302" s="440"/>
      <c r="E302" s="440"/>
      <c r="F302" s="440"/>
      <c r="G302" s="440"/>
      <c r="H302" s="440"/>
      <c r="I302" s="440"/>
      <c r="J302" s="440"/>
      <c r="K302" s="440"/>
      <c r="L302" s="440"/>
      <c r="M302" s="440"/>
    </row>
    <row r="303" spans="1:13">
      <c r="A303" s="440"/>
      <c r="B303" s="440"/>
      <c r="C303" s="440"/>
      <c r="D303" s="440"/>
      <c r="E303" s="440"/>
      <c r="F303" s="440"/>
      <c r="G303" s="440"/>
      <c r="H303" s="440"/>
      <c r="I303" s="440"/>
      <c r="J303" s="440"/>
      <c r="K303" s="440"/>
      <c r="L303" s="440"/>
      <c r="M303" s="440"/>
    </row>
    <row r="304" spans="1:13">
      <c r="A304" s="440"/>
      <c r="B304" s="440"/>
      <c r="C304" s="440"/>
      <c r="D304" s="440"/>
      <c r="E304" s="440"/>
      <c r="F304" s="440"/>
      <c r="G304" s="440"/>
      <c r="H304" s="440"/>
      <c r="I304" s="440"/>
      <c r="J304" s="440"/>
      <c r="K304" s="440"/>
      <c r="L304" s="440"/>
      <c r="M304" s="440"/>
    </row>
    <row r="305" spans="1:13">
      <c r="A305" s="440"/>
      <c r="B305" s="440"/>
      <c r="C305" s="440"/>
      <c r="D305" s="440"/>
      <c r="E305" s="440"/>
      <c r="F305" s="440"/>
      <c r="G305" s="440"/>
      <c r="H305" s="440"/>
      <c r="I305" s="440"/>
      <c r="J305" s="440"/>
      <c r="K305" s="440"/>
      <c r="L305" s="440"/>
      <c r="M305" s="440"/>
    </row>
    <row r="306" spans="1:13">
      <c r="A306" s="440"/>
      <c r="B306" s="440"/>
      <c r="C306" s="440"/>
      <c r="D306" s="440"/>
      <c r="E306" s="440"/>
      <c r="F306" s="440"/>
      <c r="G306" s="440"/>
      <c r="H306" s="440"/>
      <c r="I306" s="440"/>
      <c r="J306" s="440"/>
      <c r="K306" s="440"/>
      <c r="L306" s="440"/>
      <c r="M306" s="440"/>
    </row>
    <row r="307" spans="1:13">
      <c r="A307" s="440"/>
      <c r="B307" s="440"/>
      <c r="C307" s="440"/>
      <c r="D307" s="440"/>
      <c r="E307" s="440"/>
      <c r="F307" s="440"/>
      <c r="G307" s="440"/>
      <c r="H307" s="440"/>
      <c r="I307" s="440"/>
      <c r="J307" s="440"/>
      <c r="K307" s="440"/>
      <c r="L307" s="440"/>
      <c r="M307" s="440"/>
    </row>
    <row r="308" spans="1:13">
      <c r="A308" s="440"/>
      <c r="B308" s="440"/>
      <c r="C308" s="440"/>
      <c r="D308" s="440"/>
      <c r="E308" s="440"/>
      <c r="F308" s="440"/>
      <c r="G308" s="440"/>
      <c r="H308" s="440"/>
      <c r="I308" s="440"/>
      <c r="J308" s="440"/>
      <c r="K308" s="440"/>
      <c r="L308" s="440"/>
      <c r="M308" s="440"/>
    </row>
    <row r="309" spans="1:13">
      <c r="A309" s="440"/>
      <c r="B309" s="440"/>
      <c r="C309" s="440"/>
      <c r="D309" s="440"/>
      <c r="E309" s="440"/>
      <c r="F309" s="440"/>
      <c r="G309" s="440"/>
      <c r="H309" s="440"/>
      <c r="I309" s="440"/>
      <c r="J309" s="440"/>
      <c r="K309" s="440"/>
      <c r="L309" s="440"/>
      <c r="M309" s="440"/>
    </row>
    <row r="310" spans="1:13">
      <c r="A310" s="440"/>
      <c r="B310" s="440"/>
      <c r="C310" s="440"/>
      <c r="D310" s="440"/>
      <c r="E310" s="440"/>
      <c r="F310" s="440"/>
      <c r="G310" s="440"/>
      <c r="H310" s="440"/>
      <c r="I310" s="440"/>
      <c r="J310" s="440"/>
      <c r="K310" s="440"/>
      <c r="L310" s="440"/>
      <c r="M310" s="440"/>
    </row>
    <row r="311" spans="1:13">
      <c r="A311" s="440"/>
      <c r="B311" s="440"/>
      <c r="C311" s="440"/>
      <c r="D311" s="440"/>
      <c r="E311" s="440"/>
      <c r="F311" s="440"/>
      <c r="G311" s="440"/>
      <c r="H311" s="440"/>
      <c r="I311" s="440"/>
      <c r="J311" s="440"/>
      <c r="K311" s="440"/>
      <c r="L311" s="440"/>
      <c r="M311" s="440"/>
    </row>
    <row r="312" spans="1:13">
      <c r="A312" s="440"/>
      <c r="B312" s="440"/>
      <c r="C312" s="440"/>
      <c r="D312" s="440"/>
      <c r="E312" s="440"/>
      <c r="F312" s="440"/>
      <c r="G312" s="440"/>
      <c r="H312" s="440"/>
      <c r="I312" s="440"/>
      <c r="J312" s="440"/>
      <c r="K312" s="440"/>
      <c r="L312" s="440"/>
      <c r="M312" s="440"/>
    </row>
    <row r="313" spans="1:13">
      <c r="A313" s="440"/>
      <c r="B313" s="440"/>
      <c r="C313" s="440"/>
      <c r="D313" s="440"/>
      <c r="E313" s="440"/>
      <c r="F313" s="440"/>
      <c r="G313" s="440"/>
      <c r="H313" s="440"/>
      <c r="I313" s="440"/>
      <c r="J313" s="440"/>
      <c r="K313" s="440"/>
      <c r="L313" s="440"/>
      <c r="M313" s="440"/>
    </row>
    <row r="314" spans="1:13">
      <c r="A314" s="440"/>
      <c r="B314" s="440"/>
      <c r="C314" s="440"/>
      <c r="D314" s="440"/>
      <c r="E314" s="440"/>
      <c r="F314" s="440"/>
      <c r="G314" s="440"/>
      <c r="H314" s="440"/>
      <c r="I314" s="440"/>
      <c r="J314" s="440"/>
      <c r="K314" s="440"/>
      <c r="L314" s="440"/>
      <c r="M314" s="440"/>
    </row>
    <row r="315" spans="1:13">
      <c r="A315" s="440"/>
      <c r="B315" s="440"/>
      <c r="C315" s="440"/>
      <c r="D315" s="440"/>
      <c r="E315" s="440"/>
      <c r="F315" s="440"/>
      <c r="G315" s="440"/>
      <c r="H315" s="440"/>
      <c r="I315" s="440"/>
      <c r="J315" s="440"/>
      <c r="K315" s="440"/>
      <c r="L315" s="440"/>
      <c r="M315" s="440"/>
    </row>
    <row r="319" spans="1:13">
      <c r="A319" s="58"/>
    </row>
  </sheetData>
  <sheetProtection algorithmName="SHA-512" hashValue="4uG/ijE7pvtJfymwTXrgmugteCw3hMp82PFo2OsBSufmg8gze8ZmGr9QZSkBmCyZR1TWS8FK4ipwu5sDghm0/A==" saltValue="vEcHP4GtnANlxYNnvHlvwg==" spinCount="100000" sheet="1" formatColumns="0" formatRows="0" insertColumns="0"/>
  <mergeCells count="15">
    <mergeCell ref="A2:M2"/>
    <mergeCell ref="J5:L5"/>
    <mergeCell ref="M5:M6"/>
    <mergeCell ref="I5:I6"/>
    <mergeCell ref="H5:H6"/>
    <mergeCell ref="H4:M4"/>
    <mergeCell ref="A4:A6"/>
    <mergeCell ref="C4:C6"/>
    <mergeCell ref="E4:E6"/>
    <mergeCell ref="A7:B7"/>
    <mergeCell ref="A143:B143"/>
    <mergeCell ref="D4:D6"/>
    <mergeCell ref="G4:G6"/>
    <mergeCell ref="F4:F6"/>
    <mergeCell ref="B4:B6"/>
  </mergeCells>
  <phoneticPr fontId="0" type="noConversion"/>
  <conditionalFormatting sqref="D4:D6">
    <cfRule type="expression" dxfId="8" priority="1">
      <formula>IF(COUNT(D8:D135)&lt;COUNT(E8:E135),TRUE,FALSE)</formula>
    </cfRule>
  </conditionalFormatting>
  <dataValidations xWindow="1020" yWindow="470" count="5">
    <dataValidation type="list" allowBlank="1" showInputMessage="1" showErrorMessage="1" sqref="G8:G142" xr:uid="{00000000-0002-0000-0500-000000000000}">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xr:uid="{00000000-0002-0000-0500-000001000000}">
      <formula1>F8</formula1>
    </dataValidation>
    <dataValidation type="date" allowBlank="1" showInputMessage="1" showErrorMessage="1" errorTitle="Saisir une date" error="au format JJ/MM/20NN" promptTitle="Saisir une date" prompt="au format JJ/MM/20NN" sqref="D8:E142" xr:uid="{00000000-0002-0000-0500-000002000000}">
      <formula1>43101</formula1>
      <formula2>54789</formula2>
    </dataValidation>
    <dataValidation type="whole" operator="lessThanOrEqual" allowBlank="1" showInputMessage="1" showErrorMessage="1" errorTitle="Durée d'amortissement longue" error="Une durée d'amortissement supérieure à 50 ans n'est pas acceptée" sqref="F143:F145" xr:uid="{00000000-0002-0000-0500-000004000000}">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xr:uid="{00000000-0002-0000-0500-000005000000}">
      <formula1>50</formula1>
    </dataValidation>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4">
    <tabColor rgb="FF92D050"/>
    <pageSetUpPr autoPageBreaks="0" fitToPage="1"/>
  </sheetPr>
  <dimension ref="A1:H21"/>
  <sheetViews>
    <sheetView showGridLines="0" workbookViewId="0">
      <selection activeCell="A288" sqref="A288:XFD288"/>
    </sheetView>
  </sheetViews>
  <sheetFormatPr baseColWidth="10" defaultColWidth="11.42578125" defaultRowHeight="12.75"/>
  <cols>
    <col min="1" max="1" width="30.7109375" style="59" customWidth="1"/>
    <col min="2" max="2" width="10.85546875" style="59" customWidth="1"/>
    <col min="3" max="3" width="12.7109375" style="59" customWidth="1"/>
    <col min="4" max="4" width="13" style="59" customWidth="1"/>
    <col min="5" max="6" width="12.7109375" style="59" customWidth="1"/>
    <col min="7" max="7" width="13" style="59" customWidth="1"/>
    <col min="8" max="16384" width="11.42578125" style="59"/>
  </cols>
  <sheetData>
    <row r="1" spans="1:8" ht="13.5" thickBot="1">
      <c r="A1" s="1">
        <f>etab</f>
        <v>0</v>
      </c>
      <c r="G1" s="3"/>
    </row>
    <row r="2" spans="1:8" ht="24.95" customHeight="1" thickBot="1">
      <c r="A2" s="1642" t="s">
        <v>141</v>
      </c>
      <c r="B2" s="1643"/>
      <c r="C2" s="1643"/>
      <c r="D2" s="1643"/>
      <c r="E2" s="1643"/>
      <c r="F2" s="1643"/>
      <c r="G2" s="1644"/>
    </row>
    <row r="3" spans="1:8">
      <c r="A3" s="68"/>
      <c r="C3" s="68"/>
      <c r="D3" s="68"/>
      <c r="E3" s="68"/>
      <c r="F3" s="68"/>
      <c r="G3" s="68"/>
    </row>
    <row r="4" spans="1:8">
      <c r="A4" s="71"/>
      <c r="B4" s="72"/>
      <c r="C4" s="72"/>
      <c r="D4" s="72"/>
      <c r="E4" s="72"/>
      <c r="F4" s="72"/>
      <c r="G4" s="72"/>
    </row>
    <row r="5" spans="1:8" ht="33.75" customHeight="1">
      <c r="A5" s="1617" t="s">
        <v>133</v>
      </c>
      <c r="B5" s="1616" t="s">
        <v>134</v>
      </c>
      <c r="C5" s="1616" t="s">
        <v>135</v>
      </c>
      <c r="D5" s="1616" t="s">
        <v>136</v>
      </c>
      <c r="E5" s="1616" t="s">
        <v>137</v>
      </c>
      <c r="F5" s="1616" t="str">
        <f>"Remboursement du capital de l'année N+1 de la souscription"</f>
        <v>Remboursement du capital de l'année N+1 de la souscription</v>
      </c>
      <c r="G5" s="1616" t="str">
        <f>"Montant des intérêts de l'année N+1 de la souscription"</f>
        <v>Montant des intérêts de l'année N+1 de la souscription</v>
      </c>
    </row>
    <row r="6" spans="1:8" ht="24.95" customHeight="1">
      <c r="A6" s="1617"/>
      <c r="B6" s="1616"/>
      <c r="C6" s="1616"/>
      <c r="D6" s="1616"/>
      <c r="E6" s="1616"/>
      <c r="F6" s="1616"/>
      <c r="G6" s="1616"/>
    </row>
    <row r="7" spans="1:8">
      <c r="A7" s="76"/>
      <c r="B7" s="77"/>
      <c r="C7" s="77"/>
      <c r="D7" s="77"/>
      <c r="E7" s="77"/>
      <c r="F7" s="77"/>
      <c r="G7" s="77"/>
    </row>
    <row r="8" spans="1:8">
      <c r="A8" s="79"/>
      <c r="B8" s="359"/>
      <c r="C8" s="373"/>
      <c r="D8" s="510"/>
      <c r="E8" s="356"/>
      <c r="F8" s="382">
        <f>SUMPRODUCT((YEAR('Calcul d''emprunt'!$B$18:$B$59)=YEAR(B8)+1)*('Calcul d''emprunt'!$G$18:$G$59))</f>
        <v>0</v>
      </c>
      <c r="G8" s="382">
        <f>SUMPRODUCT((YEAR('Calcul d''emprunt'!$B$18:$B$59)=YEAR(B8)+1)*('Calcul d''emprunt'!$M$18:$M$59))</f>
        <v>0</v>
      </c>
      <c r="H8" s="240"/>
    </row>
    <row r="9" spans="1:8">
      <c r="A9" s="81"/>
      <c r="B9" s="363"/>
      <c r="C9" s="372"/>
      <c r="D9" s="511"/>
      <c r="E9" s="357"/>
      <c r="F9" s="383">
        <f>SUMPRODUCT((YEAR('emprunt (2)'!$B$18:$B$59)=YEAR(B9)+1)*('emprunt (2)'!$G$18:$G$59))</f>
        <v>0</v>
      </c>
      <c r="G9" s="383">
        <f>SUMPRODUCT((YEAR('emprunt (2)'!$B$18:$B$59)=YEAR(B9)+1)*('emprunt (2)'!$M$18:$M$59))</f>
        <v>0</v>
      </c>
      <c r="H9" s="240"/>
    </row>
    <row r="10" spans="1:8">
      <c r="A10" s="81"/>
      <c r="B10" s="363"/>
      <c r="C10" s="372"/>
      <c r="D10" s="511"/>
      <c r="E10" s="357"/>
      <c r="F10" s="383">
        <f>SUMPRODUCT((YEAR('emprunt (3)'!$B$18:$B$59)=YEAR(B10)+1)*('emprunt (3)'!$G$18:$G$59))</f>
        <v>0</v>
      </c>
      <c r="G10" s="383">
        <f>SUMPRODUCT((YEAR('emprunt (3)'!$B$18:$B$59)=YEAR(B10)+1)*('emprunt (3)'!$M$18:$M$59))</f>
        <v>0</v>
      </c>
      <c r="H10" s="240"/>
    </row>
    <row r="11" spans="1:8">
      <c r="A11" s="81"/>
      <c r="B11" s="363"/>
      <c r="C11" s="372"/>
      <c r="D11" s="511"/>
      <c r="E11" s="357"/>
      <c r="F11" s="383">
        <f>SUMPRODUCT((YEAR('emprunt (4)'!$B$18:$B$59)=YEAR(B11)+1)*('emprunt (4)'!$G$18:$G$59))</f>
        <v>0</v>
      </c>
      <c r="G11" s="383">
        <f>SUMPRODUCT((YEAR('emprunt (4)'!$B$18:$B$59)=YEAR(B11)+1)*('emprunt (4)'!$M$18:$M$59))</f>
        <v>0</v>
      </c>
      <c r="H11" s="240"/>
    </row>
    <row r="12" spans="1:8">
      <c r="A12" s="81"/>
      <c r="B12" s="363"/>
      <c r="C12" s="372"/>
      <c r="D12" s="511"/>
      <c r="E12" s="357"/>
      <c r="F12" s="383">
        <f>SUMPRODUCT((YEAR('emprunt (5)'!$B$18:$B$59)=YEAR(B12)+1)*('emprunt (5)'!$G$18:$G$59))</f>
        <v>0</v>
      </c>
      <c r="G12" s="383">
        <f>SUMPRODUCT((YEAR('emprunt (5)'!$B$18:$B$59)=YEAR(B12)+1)*('emprunt (5)'!$M$18:$M$59))</f>
        <v>0</v>
      </c>
      <c r="H12" s="240"/>
    </row>
    <row r="13" spans="1:8">
      <c r="A13" s="81"/>
      <c r="B13" s="363"/>
      <c r="C13" s="372"/>
      <c r="D13" s="511"/>
      <c r="E13" s="357"/>
      <c r="F13" s="383">
        <f>SUMPRODUCT((YEAR('emprunt (6)'!$B$18:$B$59)=YEAR(B13)+1)*('emprunt (6)'!$G$18:$G$59))</f>
        <v>0</v>
      </c>
      <c r="G13" s="383">
        <f>SUMPRODUCT((YEAR('emprunt (6)'!$B$18:$B$59)=YEAR(B13)+1)*('emprunt (6)'!$M$18:$M$59))</f>
        <v>0</v>
      </c>
    </row>
    <row r="14" spans="1:8">
      <c r="A14" s="81"/>
      <c r="B14" s="363"/>
      <c r="C14" s="372"/>
      <c r="D14" s="511"/>
      <c r="E14" s="357"/>
      <c r="F14" s="383">
        <f>SUMPRODUCT((YEAR('emprunt (7)'!$B$18:$B$59)=YEAR(B14)+1)*('emprunt (7)'!$G$18:$G$59))</f>
        <v>0</v>
      </c>
      <c r="G14" s="383">
        <f>SUMPRODUCT((YEAR('emprunt (7)'!$B$18:$B$59)=YEAR(B14)+1)*('emprunt (7)'!$M$18:$M$59))</f>
        <v>0</v>
      </c>
    </row>
    <row r="15" spans="1:8">
      <c r="A15" s="81"/>
      <c r="B15" s="363"/>
      <c r="C15" s="372"/>
      <c r="D15" s="511"/>
      <c r="E15" s="357"/>
      <c r="F15" s="383">
        <f>SUMPRODUCT((YEAR('emprunt (8)'!$B$18:$B$59)=YEAR(B15)+1)*('emprunt (8)'!$G$18:$G$59))</f>
        <v>0</v>
      </c>
      <c r="G15" s="383">
        <f>SUMPRODUCT((YEAR('emprunt (8)'!$B$18:$B$59)=YEAR(B15)+1)*('emprunt (8)'!$M$18:$M$59))</f>
        <v>0</v>
      </c>
    </row>
    <row r="16" spans="1:8">
      <c r="A16" s="81"/>
      <c r="B16" s="363"/>
      <c r="C16" s="372"/>
      <c r="D16" s="511"/>
      <c r="E16" s="357"/>
      <c r="F16" s="383">
        <f>SUMPRODUCT((YEAR('emprunt (9)'!$B$18:$B$59)=YEAR(B16)+1)*('emprunt (9)'!$G$18:$G$59))</f>
        <v>0</v>
      </c>
      <c r="G16" s="383">
        <f>SUMPRODUCT((YEAR('emprunt (9)'!$B$18:$B$59)=YEAR(B16)+1)*('emprunt (9)'!$M$18:$M$59))</f>
        <v>0</v>
      </c>
    </row>
    <row r="17" spans="1:7" ht="13.5" thickBot="1">
      <c r="A17" s="81"/>
      <c r="B17" s="363"/>
      <c r="C17" s="372"/>
      <c r="D17" s="511"/>
      <c r="E17" s="357"/>
      <c r="F17" s="383">
        <f>SUMPRODUCT((YEAR('emprunt (10)'!$B$18:$B$59)=YEAR(B17)+1)*('emprunt (10)'!$G$18:$G$59))</f>
        <v>0</v>
      </c>
      <c r="G17" s="383">
        <f>SUMPRODUCT((YEAR('emprunt (10)'!$B$18:$B$59)=YEAR(B17)+1)*('emprunt (10)'!$M$18:$M$59))</f>
        <v>0</v>
      </c>
    </row>
    <row r="18" spans="1:7" ht="24" customHeight="1" thickTop="1" thickBot="1">
      <c r="A18" s="82" t="s">
        <v>140</v>
      </c>
      <c r="B18" s="479"/>
      <c r="C18" s="479"/>
      <c r="D18" s="479"/>
      <c r="E18" s="319">
        <f>SUM(E8:E17)</f>
        <v>0</v>
      </c>
      <c r="F18" s="321">
        <f>SUM(F8:F17)</f>
        <v>0</v>
      </c>
      <c r="G18" s="384">
        <f>SUM(G8:G17)</f>
        <v>0</v>
      </c>
    </row>
    <row r="19" spans="1:7" ht="13.5" thickTop="1">
      <c r="E19" s="385" t="str">
        <f>IF(ABS(ROUND(E18,-1)-ROUND(A5_Programme_détaillé!J7,-1))&gt;11,"LE TOTAL DES EMPRUNTS NE CORRESPOND PAS AU TOTAL DES EMPRUNTS DE L'ANNEXE 5","")</f>
        <v/>
      </c>
    </row>
    <row r="20" spans="1:7">
      <c r="E20" s="387"/>
    </row>
    <row r="21" spans="1:7">
      <c r="E21" s="386"/>
    </row>
  </sheetData>
  <sheetProtection algorithmName="SHA-512" hashValue="PsfdHcUcunu2tisSHBjUcdeAnhD+D4g5L3DZVHuQ8cPB3/ErFApVpJEdzZsGL3pc5JX3tLOACxP8qlbfTdAsZw==" saltValue="2gLkqfMHd6DAUigukTlTgw==" spinCount="100000"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C17">
    <cfRule type="expression" dxfId="7" priority="3" stopIfTrue="1">
      <formula>IF(C8=0,TRUE,FALSE)</formula>
    </cfRule>
  </conditionalFormatting>
  <dataValidations xWindow="1957" yWindow="422" count="2">
    <dataValidation type="date" allowBlank="1" showInputMessage="1" showErrorMessage="1" errorTitle="Saisir une date" error="au format jj/mm/aa" promptTitle="Saisir une date" prompt="au format jj/mm/aa" sqref="B8:B17" xr:uid="{00000000-0002-0000-0600-000000000000}">
      <formula1>43101</formula1>
      <formula2>54789</formula2>
    </dataValidation>
    <dataValidation type="whole" allowBlank="1" showInputMessage="1" showErrorMessage="1" errorTitle="Nombre entier" error="compris entre 0 et 50" promptTitle="Nombre entier" prompt="compris entre 0 et 50" sqref="C8:C17" xr:uid="{00000000-0002-0000-0600-000001000000}">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9">
    <tabColor rgb="FF92D050"/>
    <pageSetUpPr fitToPage="1"/>
  </sheetPr>
  <dimension ref="A1:AS117"/>
  <sheetViews>
    <sheetView workbookViewId="0">
      <selection activeCell="A19" sqref="A19"/>
    </sheetView>
  </sheetViews>
  <sheetFormatPr baseColWidth="10" defaultColWidth="11.42578125" defaultRowHeight="12.75" outlineLevelRow="1"/>
  <cols>
    <col min="1" max="1" width="116.28515625" style="2" customWidth="1"/>
    <col min="2" max="2" width="12.85546875" style="50" customWidth="1"/>
    <col min="3" max="7" width="11.7109375" style="50" customWidth="1"/>
    <col min="8" max="31" width="14.42578125" style="2" bestFit="1" customWidth="1"/>
    <col min="32" max="16384" width="11.42578125" style="2"/>
  </cols>
  <sheetData>
    <row r="1" spans="1:45" ht="3" customHeight="1">
      <c r="A1" s="44">
        <f>etab</f>
        <v>0</v>
      </c>
      <c r="B1" s="267" t="e">
        <f>IF(OR(ROUND([1]A4_Bilan_comptable!D43,-1)&lt;&gt;ROUND([1]A4_Bilan_comptable!H48,-1),ROUND([1]A8_Bilan_financier!D60,-1)&lt;&gt;ROUND([1]A8_Bilan_financier!I60,-1),ROUND([1]A4_Bilan_comptable!E43,-1)&lt;&gt;ROUND([1]A4_Bilan_comptable!I48,-1),ROUND([1]A8_Bilan_financier!C60,-1)&lt;&gt;ROUND([1]A8_Bilan_financier!H60,-1),ROUND([1]A8_Bilan_financier!B60,-1)&lt;&gt;ROUND([1]A8_Bilan_financier!G60,-1)),"Voir onglet Autocontrôle - Annexe 4 ou Annexe 8 non équilibrée","")</f>
        <v>#VALUE!</v>
      </c>
      <c r="C1" s="45"/>
      <c r="D1" s="45"/>
      <c r="E1" s="45"/>
      <c r="F1" s="45"/>
      <c r="G1" s="46"/>
      <c r="H1" s="25"/>
      <c r="I1" s="25"/>
      <c r="J1" s="25"/>
    </row>
    <row r="2" spans="1:45" ht="34.5" customHeight="1">
      <c r="A2" s="1304" t="s">
        <v>235</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5"/>
      <c r="AF2" s="145"/>
      <c r="AG2" s="145"/>
      <c r="AH2" s="145"/>
      <c r="AI2" s="145"/>
      <c r="AJ2" s="145"/>
      <c r="AK2" s="145"/>
      <c r="AL2" s="145"/>
      <c r="AM2" s="145"/>
      <c r="AN2" s="145"/>
      <c r="AO2" s="145"/>
      <c r="AP2" s="145"/>
      <c r="AQ2" s="145"/>
      <c r="AR2" s="145"/>
      <c r="AS2" s="145"/>
    </row>
    <row r="3" spans="1:45" ht="18.75" customHeight="1">
      <c r="A3" s="1305"/>
      <c r="B3" s="289">
        <f>exercice+1</f>
        <v>2026</v>
      </c>
      <c r="C3" s="289">
        <f>B3+1</f>
        <v>2027</v>
      </c>
      <c r="D3" s="289">
        <f>C3+1</f>
        <v>2028</v>
      </c>
      <c r="E3" s="289">
        <f>D3+1</f>
        <v>2029</v>
      </c>
      <c r="F3" s="289">
        <f>E3+1</f>
        <v>2030</v>
      </c>
      <c r="G3" s="289">
        <f>F3+1</f>
        <v>2031</v>
      </c>
      <c r="H3" s="289">
        <f t="shared" ref="H3:AS3" si="0">G3+1</f>
        <v>2032</v>
      </c>
      <c r="I3" s="289">
        <f t="shared" si="0"/>
        <v>2033</v>
      </c>
      <c r="J3" s="289">
        <f t="shared" si="0"/>
        <v>2034</v>
      </c>
      <c r="K3" s="289">
        <f t="shared" si="0"/>
        <v>2035</v>
      </c>
      <c r="L3" s="289">
        <f t="shared" si="0"/>
        <v>2036</v>
      </c>
      <c r="M3" s="289">
        <f t="shared" si="0"/>
        <v>2037</v>
      </c>
      <c r="N3" s="289">
        <f t="shared" si="0"/>
        <v>2038</v>
      </c>
      <c r="O3" s="289">
        <f t="shared" si="0"/>
        <v>2039</v>
      </c>
      <c r="P3" s="289">
        <f t="shared" si="0"/>
        <v>2040</v>
      </c>
      <c r="Q3" s="289">
        <f t="shared" si="0"/>
        <v>2041</v>
      </c>
      <c r="R3" s="289">
        <f t="shared" si="0"/>
        <v>2042</v>
      </c>
      <c r="S3" s="289">
        <f t="shared" si="0"/>
        <v>2043</v>
      </c>
      <c r="T3" s="289">
        <f t="shared" si="0"/>
        <v>2044</v>
      </c>
      <c r="U3" s="289">
        <f t="shared" si="0"/>
        <v>2045</v>
      </c>
      <c r="V3" s="289">
        <f t="shared" si="0"/>
        <v>2046</v>
      </c>
      <c r="W3" s="289">
        <f t="shared" si="0"/>
        <v>2047</v>
      </c>
      <c r="X3" s="289">
        <f t="shared" si="0"/>
        <v>2048</v>
      </c>
      <c r="Y3" s="289">
        <f t="shared" si="0"/>
        <v>2049</v>
      </c>
      <c r="Z3" s="289">
        <f t="shared" si="0"/>
        <v>2050</v>
      </c>
      <c r="AA3" s="289">
        <f t="shared" si="0"/>
        <v>2051</v>
      </c>
      <c r="AB3" s="289">
        <f t="shared" si="0"/>
        <v>2052</v>
      </c>
      <c r="AC3" s="289">
        <f t="shared" si="0"/>
        <v>2053</v>
      </c>
      <c r="AD3" s="289">
        <f t="shared" si="0"/>
        <v>2054</v>
      </c>
      <c r="AE3" s="289">
        <f t="shared" si="0"/>
        <v>2055</v>
      </c>
      <c r="AF3" s="289">
        <f t="shared" si="0"/>
        <v>2056</v>
      </c>
      <c r="AG3" s="289">
        <f t="shared" si="0"/>
        <v>2057</v>
      </c>
      <c r="AH3" s="289">
        <f t="shared" si="0"/>
        <v>2058</v>
      </c>
      <c r="AI3" s="289">
        <f t="shared" si="0"/>
        <v>2059</v>
      </c>
      <c r="AJ3" s="289">
        <f t="shared" si="0"/>
        <v>2060</v>
      </c>
      <c r="AK3" s="289">
        <f t="shared" si="0"/>
        <v>2061</v>
      </c>
      <c r="AL3" s="289">
        <f t="shared" si="0"/>
        <v>2062</v>
      </c>
      <c r="AM3" s="289">
        <f t="shared" si="0"/>
        <v>2063</v>
      </c>
      <c r="AN3" s="289">
        <f t="shared" si="0"/>
        <v>2064</v>
      </c>
      <c r="AO3" s="289">
        <f t="shared" si="0"/>
        <v>2065</v>
      </c>
      <c r="AP3" s="289">
        <f t="shared" si="0"/>
        <v>2066</v>
      </c>
      <c r="AQ3" s="289">
        <f t="shared" si="0"/>
        <v>2067</v>
      </c>
      <c r="AR3" s="289">
        <f t="shared" si="0"/>
        <v>2068</v>
      </c>
      <c r="AS3" s="289">
        <f t="shared" si="0"/>
        <v>2069</v>
      </c>
    </row>
    <row r="4" spans="1:45" ht="15">
      <c r="A4" s="48" t="s">
        <v>93</v>
      </c>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6"/>
      <c r="AN4" s="1306"/>
      <c r="AO4" s="1306"/>
      <c r="AP4" s="1306"/>
      <c r="AQ4" s="1306"/>
      <c r="AR4" s="1306"/>
      <c r="AS4" s="1306"/>
    </row>
    <row r="5" spans="1:45" ht="15">
      <c r="A5" s="49" t="s">
        <v>94</v>
      </c>
      <c r="B5" s="1307"/>
      <c r="C5" s="1307"/>
      <c r="D5" s="1307"/>
      <c r="E5" s="1307"/>
      <c r="F5" s="1307"/>
      <c r="G5" s="1307"/>
      <c r="H5" s="1307"/>
      <c r="I5" s="1307"/>
      <c r="J5" s="1307"/>
      <c r="K5" s="1307"/>
      <c r="L5" s="1307"/>
      <c r="M5" s="1307"/>
      <c r="N5" s="1307"/>
      <c r="O5" s="1307"/>
      <c r="P5" s="1307"/>
      <c r="Q5" s="1307"/>
      <c r="R5" s="1307"/>
      <c r="S5" s="1307"/>
      <c r="T5" s="1307"/>
      <c r="U5" s="1307"/>
      <c r="V5" s="1307"/>
      <c r="W5" s="1307"/>
      <c r="X5" s="1307"/>
      <c r="Y5" s="1307"/>
      <c r="Z5" s="1307"/>
      <c r="AA5" s="1307"/>
      <c r="AB5" s="1307"/>
      <c r="AC5" s="1307"/>
      <c r="AD5" s="1307"/>
      <c r="AE5" s="1307"/>
      <c r="AF5" s="1307"/>
      <c r="AG5" s="1307"/>
      <c r="AH5" s="1307"/>
      <c r="AI5" s="1307"/>
      <c r="AJ5" s="1307"/>
      <c r="AK5" s="1307"/>
      <c r="AL5" s="1307"/>
      <c r="AM5" s="1307"/>
      <c r="AN5" s="1307"/>
      <c r="AO5" s="1307"/>
      <c r="AP5" s="1307"/>
      <c r="AQ5" s="1307"/>
      <c r="AR5" s="1307"/>
      <c r="AS5" s="1307"/>
    </row>
    <row r="6" spans="1:45" ht="14.1" customHeight="1">
      <c r="A6" s="150" t="s">
        <v>95</v>
      </c>
      <c r="B6" s="1307"/>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c r="AB6" s="1307"/>
      <c r="AC6" s="1307"/>
      <c r="AD6" s="1307"/>
      <c r="AE6" s="1307"/>
      <c r="AF6" s="1307"/>
      <c r="AG6" s="1307"/>
      <c r="AH6" s="1307"/>
      <c r="AI6" s="1307"/>
      <c r="AJ6" s="1307"/>
      <c r="AK6" s="1307"/>
      <c r="AL6" s="1307"/>
      <c r="AM6" s="1307"/>
      <c r="AN6" s="1307"/>
      <c r="AO6" s="1307"/>
      <c r="AP6" s="1307"/>
      <c r="AQ6" s="1307"/>
      <c r="AR6" s="1307"/>
      <c r="AS6" s="1307"/>
    </row>
    <row r="7" spans="1:45" ht="14.1" customHeight="1">
      <c r="A7" s="43" t="s">
        <v>96</v>
      </c>
      <c r="B7" s="1307"/>
      <c r="C7" s="1307"/>
      <c r="D7" s="1307"/>
      <c r="E7" s="1307"/>
      <c r="F7" s="1307"/>
      <c r="G7" s="1307"/>
      <c r="H7" s="1307"/>
      <c r="I7" s="1307"/>
      <c r="J7" s="1307"/>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c r="AL7" s="1307"/>
      <c r="AM7" s="1307"/>
      <c r="AN7" s="1307"/>
      <c r="AO7" s="1307"/>
      <c r="AP7" s="1307"/>
      <c r="AQ7" s="1307"/>
      <c r="AR7" s="1307"/>
      <c r="AS7" s="1307"/>
    </row>
    <row r="8" spans="1:45" ht="14.1" customHeight="1">
      <c r="A8" s="1308" t="s">
        <v>13728</v>
      </c>
      <c r="B8" s="1309" cm="1">
        <f t="array" ref="B8">SUMPRODUCT((YEAR(A5_Programme_détaillé!$D$8:$D$142)=B3)*(A5_Programme_détaillé!$I$8:$I$142))</f>
        <v>0</v>
      </c>
      <c r="C8" s="1309" cm="1">
        <f t="array" ref="C8">SUMPRODUCT((YEAR(A5_Programme_détaillé!$D$8:$D$142)=C3)*(A5_Programme_détaillé!$I$8:$I$142))</f>
        <v>0</v>
      </c>
      <c r="D8" s="1309" cm="1">
        <f t="array" ref="D8">SUMPRODUCT((YEAR(A5_Programme_détaillé!$D$8:$D$142)=D3)*(A5_Programme_détaillé!$I$8:$I$142))</f>
        <v>0</v>
      </c>
      <c r="E8" s="1309" cm="1">
        <f t="array" ref="E8">SUMPRODUCT((YEAR(A5_Programme_détaillé!$D$8:$D$142)=E3)*(A5_Programme_détaillé!$I$8:$I$142))</f>
        <v>0</v>
      </c>
      <c r="F8" s="1309" cm="1">
        <f t="array" ref="F8">SUMPRODUCT((YEAR(A5_Programme_détaillé!$D$8:$D$142)=F3)*(A5_Programme_détaillé!$I$8:$I$142))</f>
        <v>0</v>
      </c>
      <c r="G8" s="1309" cm="1">
        <f t="array" ref="G8">SUMPRODUCT((YEAR(A5_Programme_détaillé!$D$8:$D$142)=G3)*(A5_Programme_détaillé!$I$8:$I$142))</f>
        <v>0</v>
      </c>
      <c r="H8" s="1309" cm="1">
        <f t="array" ref="H8">SUMPRODUCT((YEAR(A5_Programme_détaillé!$D$8:$D$142)=H3)*(A5_Programme_détaillé!$I$8:$I$142))</f>
        <v>0</v>
      </c>
      <c r="I8" s="1309" cm="1">
        <f t="array" ref="I8">SUMPRODUCT((YEAR(A5_Programme_détaillé!$D$8:$D$142)=I3)*(A5_Programme_détaillé!$I$8:$I$142))</f>
        <v>0</v>
      </c>
      <c r="J8" s="1309" cm="1">
        <f t="array" ref="J8">SUMPRODUCT((YEAR(A5_Programme_détaillé!$D$8:$D$142)=J3)*(A5_Programme_détaillé!$I$8:$I$142))</f>
        <v>0</v>
      </c>
      <c r="K8" s="1309" cm="1">
        <f t="array" ref="K8">SUMPRODUCT((YEAR(A5_Programme_détaillé!$D$8:$D$142)=K3)*(A5_Programme_détaillé!$I$8:$I$142))</f>
        <v>0</v>
      </c>
      <c r="L8" s="1309" cm="1">
        <f t="array" ref="L8">SUMPRODUCT((YEAR(A5_Programme_détaillé!$D$8:$D$142)=L3)*(A5_Programme_détaillé!$I$8:$I$142))</f>
        <v>0</v>
      </c>
      <c r="M8" s="1309" cm="1">
        <f t="array" ref="M8">SUMPRODUCT((YEAR(A5_Programme_détaillé!$D$8:$D$142)=M3)*(A5_Programme_détaillé!$I$8:$I$142))</f>
        <v>0</v>
      </c>
      <c r="N8" s="1309" cm="1">
        <f t="array" ref="N8">SUMPRODUCT((YEAR(A5_Programme_détaillé!$D$8:$D$142)=N3)*(A5_Programme_détaillé!$I$8:$I$142))</f>
        <v>0</v>
      </c>
      <c r="O8" s="1309" cm="1">
        <f t="array" ref="O8">SUMPRODUCT((YEAR(A5_Programme_détaillé!$D$8:$D$142)=O3)*(A5_Programme_détaillé!$I$8:$I$142))</f>
        <v>0</v>
      </c>
      <c r="P8" s="1309" cm="1">
        <f t="array" ref="P8">SUMPRODUCT((YEAR(A5_Programme_détaillé!$D$8:$D$142)=P3)*(A5_Programme_détaillé!$I$8:$I$142))</f>
        <v>0</v>
      </c>
      <c r="Q8" s="1309" cm="1">
        <f t="array" ref="Q8">SUMPRODUCT((YEAR(A5_Programme_détaillé!$D$8:$D$142)=Q3)*(A5_Programme_détaillé!$I$8:$I$142))</f>
        <v>0</v>
      </c>
      <c r="R8" s="1309" cm="1">
        <f t="array" ref="R8">SUMPRODUCT((YEAR(A5_Programme_détaillé!$D$8:$D$142)=R3)*(A5_Programme_détaillé!$I$8:$I$142))</f>
        <v>0</v>
      </c>
      <c r="S8" s="1309" cm="1">
        <f t="array" ref="S8">SUMPRODUCT((YEAR(A5_Programme_détaillé!$D$8:$D$142)=S3)*(A5_Programme_détaillé!$I$8:$I$142))</f>
        <v>0</v>
      </c>
      <c r="T8" s="1309" cm="1">
        <f t="array" ref="T8">SUMPRODUCT((YEAR(A5_Programme_détaillé!$D$8:$D$142)=T3)*(A5_Programme_détaillé!$I$8:$I$142))</f>
        <v>0</v>
      </c>
      <c r="U8" s="1309" cm="1">
        <f t="array" ref="U8">SUMPRODUCT((YEAR(A5_Programme_détaillé!$D$8:$D$142)=U3)*(A5_Programme_détaillé!$I$8:$I$142))</f>
        <v>0</v>
      </c>
      <c r="V8" s="1309" cm="1">
        <f t="array" ref="V8">SUMPRODUCT((YEAR(A5_Programme_détaillé!$D$8:$D$142)=V3)*(A5_Programme_détaillé!$I$8:$I$142))</f>
        <v>0</v>
      </c>
      <c r="W8" s="1309" cm="1">
        <f t="array" ref="W8">SUMPRODUCT((YEAR(A5_Programme_détaillé!$D$8:$D$142)=W3)*(A5_Programme_détaillé!$I$8:$I$142))</f>
        <v>0</v>
      </c>
      <c r="X8" s="1309" cm="1">
        <f t="array" ref="X8">SUMPRODUCT((YEAR(A5_Programme_détaillé!$D$8:$D$142)=X3)*(A5_Programme_détaillé!$I$8:$I$142))</f>
        <v>0</v>
      </c>
      <c r="Y8" s="1309" cm="1">
        <f t="array" ref="Y8">SUMPRODUCT((YEAR(A5_Programme_détaillé!$D$8:$D$142)=Y3)*(A5_Programme_détaillé!$I$8:$I$142))</f>
        <v>0</v>
      </c>
      <c r="Z8" s="1309" cm="1">
        <f t="array" ref="Z8">SUMPRODUCT((YEAR(A5_Programme_détaillé!$D$8:$D$142)=Z3)*(A5_Programme_détaillé!$I$8:$I$142))</f>
        <v>0</v>
      </c>
      <c r="AA8" s="1309" cm="1">
        <f t="array" ref="AA8">SUMPRODUCT((YEAR(A5_Programme_détaillé!$D$8:$D$142)=AA3)*(A5_Programme_détaillé!$I$8:$I$142))</f>
        <v>0</v>
      </c>
      <c r="AB8" s="1309" cm="1">
        <f t="array" ref="AB8">SUMPRODUCT((YEAR(A5_Programme_détaillé!$D$8:$D$142)=AB3)*(A5_Programme_détaillé!$I$8:$I$142))</f>
        <v>0</v>
      </c>
      <c r="AC8" s="1309" cm="1">
        <f t="array" ref="AC8">SUMPRODUCT((YEAR(A5_Programme_détaillé!$D$8:$D$142)=AC3)*(A5_Programme_détaillé!$I$8:$I$142))</f>
        <v>0</v>
      </c>
      <c r="AD8" s="1309" cm="1">
        <f t="array" ref="AD8">SUMPRODUCT((YEAR(A5_Programme_détaillé!$D$8:$D$142)=AD3)*(A5_Programme_détaillé!$I$8:$I$142))</f>
        <v>0</v>
      </c>
      <c r="AE8" s="1309" cm="1">
        <f t="array" ref="AE8">SUMPRODUCT((YEAR(A5_Programme_détaillé!$D$8:$D$142)=AE3)*(A5_Programme_détaillé!$I$8:$I$142))</f>
        <v>0</v>
      </c>
      <c r="AF8" s="1309" cm="1">
        <f t="array" ref="AF8">SUMPRODUCT((YEAR(A5_Programme_détaillé!$D$8:$D$142)=AF3)*(A5_Programme_détaillé!$I$8:$I$142))</f>
        <v>0</v>
      </c>
      <c r="AG8" s="1309" cm="1">
        <f t="array" ref="AG8">SUMPRODUCT((YEAR(A5_Programme_détaillé!$D$8:$D$142)=AG3)*(A5_Programme_détaillé!$I$8:$I$142))</f>
        <v>0</v>
      </c>
      <c r="AH8" s="1309" cm="1">
        <f t="array" ref="AH8">SUMPRODUCT((YEAR(A5_Programme_détaillé!$D$8:$D$142)=AH3)*(A5_Programme_détaillé!$I$8:$I$142))</f>
        <v>0</v>
      </c>
      <c r="AI8" s="1309" cm="1">
        <f t="array" ref="AI8">SUMPRODUCT((YEAR(A5_Programme_détaillé!$D$8:$D$142)=AI3)*(A5_Programme_détaillé!$I$8:$I$142))</f>
        <v>0</v>
      </c>
      <c r="AJ8" s="1309" cm="1">
        <f t="array" ref="AJ8">SUMPRODUCT((YEAR(A5_Programme_détaillé!$D$8:$D$142)=AJ3)*(A5_Programme_détaillé!$I$8:$I$142))</f>
        <v>0</v>
      </c>
      <c r="AK8" s="1309" cm="1">
        <f t="array" ref="AK8">SUMPRODUCT((YEAR(A5_Programme_détaillé!$D$8:$D$142)=AK3)*(A5_Programme_détaillé!$I$8:$I$142))</f>
        <v>0</v>
      </c>
      <c r="AL8" s="1309" cm="1">
        <f t="array" ref="AL8">SUMPRODUCT((YEAR(A5_Programme_détaillé!$D$8:$D$142)=AL3)*(A5_Programme_détaillé!$I$8:$I$142))</f>
        <v>0</v>
      </c>
      <c r="AM8" s="1309" cm="1">
        <f t="array" ref="AM8">SUMPRODUCT((YEAR(A5_Programme_détaillé!$D$8:$D$142)=AM3)*(A5_Programme_détaillé!$I$8:$I$142))</f>
        <v>0</v>
      </c>
      <c r="AN8" s="1309" cm="1">
        <f t="array" ref="AN8">SUMPRODUCT((YEAR(A5_Programme_détaillé!$D$8:$D$142)=AN3)*(A5_Programme_détaillé!$I$8:$I$142))</f>
        <v>0</v>
      </c>
      <c r="AO8" s="1309" cm="1">
        <f t="array" ref="AO8">SUMPRODUCT((YEAR(A5_Programme_détaillé!$D$8:$D$142)=AO3)*(A5_Programme_détaillé!$I$8:$I$142))</f>
        <v>0</v>
      </c>
      <c r="AP8" s="1309" cm="1">
        <f t="array" ref="AP8">SUMPRODUCT((YEAR(A5_Programme_détaillé!$D$8:$D$142)=AP3)*(A5_Programme_détaillé!$I$8:$I$142))</f>
        <v>0</v>
      </c>
      <c r="AQ8" s="1309" cm="1">
        <f t="array" ref="AQ8">SUMPRODUCT((YEAR(A5_Programme_détaillé!$D$8:$D$142)=AQ3)*(A5_Programme_détaillé!$I$8:$I$142))</f>
        <v>0</v>
      </c>
      <c r="AR8" s="1309" cm="1">
        <f t="array" ref="AR8">SUMPRODUCT((YEAR(A5_Programme_détaillé!$D$8:$D$142)=AR3)*(A5_Programme_détaillé!$I$8:$I$142))</f>
        <v>0</v>
      </c>
      <c r="AS8" s="1309" cm="1">
        <f t="array" ref="AS8">SUMPRODUCT((YEAR(A5_Programme_détaillé!$D$8:$D$142)=AS3)*(A5_Programme_détaillé!$I$8:$I$142))</f>
        <v>0</v>
      </c>
    </row>
    <row r="9" spans="1:45" ht="14.1" customHeight="1">
      <c r="A9" s="2" t="s">
        <v>390</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row>
    <row r="10" spans="1:45" ht="14.1" customHeight="1">
      <c r="A10" s="43" t="s">
        <v>391</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row>
    <row r="11" spans="1:45" ht="14.1" customHeight="1">
      <c r="A11" s="43" t="s">
        <v>206</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row>
    <row r="12" spans="1:45" ht="13.5" customHeight="1">
      <c r="A12" s="1310" t="s">
        <v>13807</v>
      </c>
      <c r="B12" s="1306"/>
      <c r="C12" s="1306"/>
      <c r="D12" s="1306"/>
      <c r="E12" s="1306"/>
      <c r="F12" s="1306"/>
      <c r="G12" s="1306"/>
      <c r="H12" s="1306"/>
      <c r="I12" s="1306"/>
      <c r="J12" s="1306"/>
      <c r="K12" s="1306"/>
      <c r="L12" s="1306"/>
      <c r="M12" s="1306"/>
      <c r="N12" s="1306"/>
      <c r="O12" s="1306"/>
      <c r="P12" s="1306"/>
      <c r="Q12" s="1306"/>
      <c r="R12" s="1306"/>
      <c r="S12" s="1306"/>
      <c r="T12" s="1306"/>
      <c r="U12" s="1306"/>
      <c r="V12" s="1306"/>
      <c r="W12" s="1306"/>
      <c r="X12" s="1306"/>
      <c r="Y12" s="1306"/>
      <c r="Z12" s="1306"/>
      <c r="AA12" s="1306"/>
      <c r="AB12" s="1306"/>
      <c r="AC12" s="1306"/>
      <c r="AD12" s="1306"/>
      <c r="AE12" s="1306"/>
      <c r="AF12" s="1306"/>
      <c r="AG12" s="1306"/>
      <c r="AH12" s="1306"/>
      <c r="AI12" s="1306"/>
      <c r="AJ12" s="1306"/>
      <c r="AK12" s="1306"/>
      <c r="AL12" s="1306"/>
      <c r="AM12" s="1306"/>
      <c r="AN12" s="1306"/>
      <c r="AO12" s="1306"/>
      <c r="AP12" s="1306"/>
      <c r="AQ12" s="1306"/>
      <c r="AR12" s="1306"/>
      <c r="AS12" s="1306"/>
    </row>
    <row r="13" spans="1:45" ht="14.1" customHeight="1">
      <c r="A13" s="150" t="s">
        <v>97</v>
      </c>
      <c r="B13" s="1307"/>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row>
    <row r="14" spans="1:45" ht="14.1" customHeight="1">
      <c r="A14" s="150" t="s">
        <v>324</v>
      </c>
      <c r="B14" s="1307"/>
      <c r="C14" s="1307"/>
      <c r="D14" s="1307"/>
      <c r="E14" s="1307"/>
      <c r="F14" s="1307"/>
      <c r="G14" s="130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row>
    <row r="15" spans="1:45">
      <c r="A15" s="1311" t="s">
        <v>216</v>
      </c>
      <c r="B15" s="1309" cm="1">
        <f t="array" ref="B15">SUMPRODUCT((YEAR(A7_Nouveaux_emprunts!$B$8:$B$17)=B3)*(A7_Nouveaux_emprunts!$E$8:$E$17))</f>
        <v>0</v>
      </c>
      <c r="C15" s="1309" cm="1">
        <f t="array" ref="C15">SUMPRODUCT((YEAR(A7_Nouveaux_emprunts!$B$8:$B$17)=C3)*(A7_Nouveaux_emprunts!$E$8:$E$17))</f>
        <v>0</v>
      </c>
      <c r="D15" s="1309" cm="1">
        <f t="array" ref="D15">SUMPRODUCT((YEAR(A7_Nouveaux_emprunts!$B$8:$B$17)=D3)*(A7_Nouveaux_emprunts!$E$8:$E$17))</f>
        <v>0</v>
      </c>
      <c r="E15" s="1309" cm="1">
        <f t="array" ref="E15">SUMPRODUCT((YEAR(A7_Nouveaux_emprunts!$B$8:$B$17)=E3)*(A7_Nouveaux_emprunts!$E$8:$E$17))</f>
        <v>0</v>
      </c>
      <c r="F15" s="1309" cm="1">
        <f t="array" ref="F15">SUMPRODUCT((YEAR(A7_Nouveaux_emprunts!$B$8:$B$17)=F3)*(A7_Nouveaux_emprunts!$E$8:$E$17))</f>
        <v>0</v>
      </c>
      <c r="G15" s="1309" cm="1">
        <f t="array" ref="G15">SUMPRODUCT((YEAR(A7_Nouveaux_emprunts!$B$8:$B$17)=G3)*(A7_Nouveaux_emprunts!$E$8:$E$17))</f>
        <v>0</v>
      </c>
      <c r="H15" s="1309" cm="1">
        <f t="array" ref="H15">SUMPRODUCT((YEAR(A7_Nouveaux_emprunts!$B$8:$B$17)=H3)*(A7_Nouveaux_emprunts!$E$8:$E$17))</f>
        <v>0</v>
      </c>
      <c r="I15" s="1309" cm="1">
        <f t="array" ref="I15">SUMPRODUCT((YEAR(A7_Nouveaux_emprunts!$B$8:$B$17)=I3)*(A7_Nouveaux_emprunts!$E$8:$E$17))</f>
        <v>0</v>
      </c>
      <c r="J15" s="1309" cm="1">
        <f t="array" ref="J15">SUMPRODUCT((YEAR(A7_Nouveaux_emprunts!$B$8:$B$17)=J3)*(A7_Nouveaux_emprunts!$E$8:$E$17))</f>
        <v>0</v>
      </c>
      <c r="K15" s="1309" cm="1">
        <f t="array" ref="K15">SUMPRODUCT((YEAR(A7_Nouveaux_emprunts!$B$8:$B$17)=K3)*(A7_Nouveaux_emprunts!$E$8:$E$17))</f>
        <v>0</v>
      </c>
      <c r="L15" s="1309" cm="1">
        <f t="array" ref="L15">SUMPRODUCT((YEAR(A7_Nouveaux_emprunts!$B$8:$B$17)=L3)*(A7_Nouveaux_emprunts!$E$8:$E$17))</f>
        <v>0</v>
      </c>
      <c r="M15" s="1309" cm="1">
        <f t="array" ref="M15">SUMPRODUCT((YEAR(A7_Nouveaux_emprunts!$B$8:$B$17)=M3)*(A7_Nouveaux_emprunts!$E$8:$E$17))</f>
        <v>0</v>
      </c>
      <c r="N15" s="1309" cm="1">
        <f t="array" ref="N15">SUMPRODUCT((YEAR(A7_Nouveaux_emprunts!$B$8:$B$17)=N3)*(A7_Nouveaux_emprunts!$E$8:$E$17))</f>
        <v>0</v>
      </c>
      <c r="O15" s="1309" cm="1">
        <f t="array" ref="O15">SUMPRODUCT((YEAR(A7_Nouveaux_emprunts!$B$8:$B$17)=O3)*(A7_Nouveaux_emprunts!$E$8:$E$17))</f>
        <v>0</v>
      </c>
      <c r="P15" s="1309" cm="1">
        <f t="array" ref="P15">SUMPRODUCT((YEAR(A7_Nouveaux_emprunts!$B$8:$B$17)=P3)*(A7_Nouveaux_emprunts!$E$8:$E$17))</f>
        <v>0</v>
      </c>
      <c r="Q15" s="1309" cm="1">
        <f t="array" ref="Q15">SUMPRODUCT((YEAR(A7_Nouveaux_emprunts!$B$8:$B$17)=Q3)*(A7_Nouveaux_emprunts!$E$8:$E$17))</f>
        <v>0</v>
      </c>
      <c r="R15" s="1309" cm="1">
        <f t="array" ref="R15">SUMPRODUCT((YEAR(A7_Nouveaux_emprunts!$B$8:$B$17)=R3)*(A7_Nouveaux_emprunts!$E$8:$E$17))</f>
        <v>0</v>
      </c>
      <c r="S15" s="1309" cm="1">
        <f t="array" ref="S15">SUMPRODUCT((YEAR(A7_Nouveaux_emprunts!$B$8:$B$17)=S3)*(A7_Nouveaux_emprunts!$E$8:$E$17))</f>
        <v>0</v>
      </c>
      <c r="T15" s="1309" cm="1">
        <f t="array" ref="T15">SUMPRODUCT((YEAR(A7_Nouveaux_emprunts!$B$8:$B$17)=T3)*(A7_Nouveaux_emprunts!$E$8:$E$17))</f>
        <v>0</v>
      </c>
      <c r="U15" s="1309" cm="1">
        <f t="array" ref="U15">SUMPRODUCT((YEAR(A7_Nouveaux_emprunts!$B$8:$B$17)=U3)*(A7_Nouveaux_emprunts!$E$8:$E$17))</f>
        <v>0</v>
      </c>
      <c r="V15" s="1309" cm="1">
        <f t="array" ref="V15">SUMPRODUCT((YEAR(A7_Nouveaux_emprunts!$B$8:$B$17)=V3)*(A7_Nouveaux_emprunts!$E$8:$E$17))</f>
        <v>0</v>
      </c>
      <c r="W15" s="1309" cm="1">
        <f t="array" ref="W15">SUMPRODUCT((YEAR(A7_Nouveaux_emprunts!$B$8:$B$17)=W3)*(A7_Nouveaux_emprunts!$E$8:$E$17))</f>
        <v>0</v>
      </c>
      <c r="X15" s="1309" cm="1">
        <f t="array" ref="X15">SUMPRODUCT((YEAR(A7_Nouveaux_emprunts!$B$8:$B$17)=X3)*(A7_Nouveaux_emprunts!$E$8:$E$17))</f>
        <v>0</v>
      </c>
      <c r="Y15" s="1309" cm="1">
        <f t="array" ref="Y15">SUMPRODUCT((YEAR(A7_Nouveaux_emprunts!$B$8:$B$17)=Y3)*(A7_Nouveaux_emprunts!$E$8:$E$17))</f>
        <v>0</v>
      </c>
      <c r="Z15" s="1309" cm="1">
        <f t="array" ref="Z15">SUMPRODUCT((YEAR(A7_Nouveaux_emprunts!$B$8:$B$17)=Z3)*(A7_Nouveaux_emprunts!$E$8:$E$17))</f>
        <v>0</v>
      </c>
      <c r="AA15" s="1309" cm="1">
        <f t="array" ref="AA15">SUMPRODUCT((YEAR(A7_Nouveaux_emprunts!$B$8:$B$17)=AA3)*(A7_Nouveaux_emprunts!$E$8:$E$17))</f>
        <v>0</v>
      </c>
      <c r="AB15" s="1309" cm="1">
        <f t="array" ref="AB15">SUMPRODUCT((YEAR(A7_Nouveaux_emprunts!$B$8:$B$17)=AB3)*(A7_Nouveaux_emprunts!$E$8:$E$17))</f>
        <v>0</v>
      </c>
      <c r="AC15" s="1309" cm="1">
        <f t="array" ref="AC15">SUMPRODUCT((YEAR(A7_Nouveaux_emprunts!$B$8:$B$17)=AC3)*(A7_Nouveaux_emprunts!$E$8:$E$17))</f>
        <v>0</v>
      </c>
      <c r="AD15" s="1309" cm="1">
        <f t="array" ref="AD15">SUMPRODUCT((YEAR(A7_Nouveaux_emprunts!$B$8:$B$17)=AD3)*(A7_Nouveaux_emprunts!$E$8:$E$17))</f>
        <v>0</v>
      </c>
      <c r="AE15" s="1309" cm="1">
        <f t="array" ref="AE15">SUMPRODUCT((YEAR(A7_Nouveaux_emprunts!$B$8:$B$17)=AE3)*(A7_Nouveaux_emprunts!$E$8:$E$17))</f>
        <v>0</v>
      </c>
      <c r="AF15" s="1309" cm="1">
        <f t="array" ref="AF15">SUMPRODUCT((YEAR(A7_Nouveaux_emprunts!$B$8:$B$17)=AF3)*(A7_Nouveaux_emprunts!$E$8:$E$17))</f>
        <v>0</v>
      </c>
      <c r="AG15" s="1309" cm="1">
        <f t="array" ref="AG15">SUMPRODUCT((YEAR(A7_Nouveaux_emprunts!$B$8:$B$17)=AG3)*(A7_Nouveaux_emprunts!$E$8:$E$17))</f>
        <v>0</v>
      </c>
      <c r="AH15" s="1309" cm="1">
        <f t="array" ref="AH15">SUMPRODUCT((YEAR(A7_Nouveaux_emprunts!$B$8:$B$17)=AH3)*(A7_Nouveaux_emprunts!$E$8:$E$17))</f>
        <v>0</v>
      </c>
      <c r="AI15" s="1309" cm="1">
        <f t="array" ref="AI15">SUMPRODUCT((YEAR(A7_Nouveaux_emprunts!$B$8:$B$17)=AI3)*(A7_Nouveaux_emprunts!$E$8:$E$17))</f>
        <v>0</v>
      </c>
      <c r="AJ15" s="1309" cm="1">
        <f t="array" ref="AJ15">SUMPRODUCT((YEAR(A7_Nouveaux_emprunts!$B$8:$B$17)=AJ3)*(A7_Nouveaux_emprunts!$E$8:$E$17))</f>
        <v>0</v>
      </c>
      <c r="AK15" s="1309" cm="1">
        <f t="array" ref="AK15">SUMPRODUCT((YEAR(A7_Nouveaux_emprunts!$B$8:$B$17)=AK3)*(A7_Nouveaux_emprunts!$E$8:$E$17))</f>
        <v>0</v>
      </c>
      <c r="AL15" s="1309" cm="1">
        <f t="array" ref="AL15">SUMPRODUCT((YEAR(A7_Nouveaux_emprunts!$B$8:$B$17)=AL3)*(A7_Nouveaux_emprunts!$E$8:$E$17))</f>
        <v>0</v>
      </c>
      <c r="AM15" s="1309" cm="1">
        <f t="array" ref="AM15">SUMPRODUCT((YEAR(A7_Nouveaux_emprunts!$B$8:$B$17)=AM3)*(A7_Nouveaux_emprunts!$E$8:$E$17))</f>
        <v>0</v>
      </c>
      <c r="AN15" s="1309" cm="1">
        <f t="array" ref="AN15">SUMPRODUCT((YEAR(A7_Nouveaux_emprunts!$B$8:$B$17)=AN3)*(A7_Nouveaux_emprunts!$E$8:$E$17))</f>
        <v>0</v>
      </c>
      <c r="AO15" s="1309" cm="1">
        <f t="array" ref="AO15">SUMPRODUCT((YEAR(A7_Nouveaux_emprunts!$B$8:$B$17)=AO3)*(A7_Nouveaux_emprunts!$E$8:$E$17))</f>
        <v>0</v>
      </c>
      <c r="AP15" s="1309" cm="1">
        <f t="array" ref="AP15">SUMPRODUCT((YEAR(A7_Nouveaux_emprunts!$B$8:$B$17)=AP3)*(A7_Nouveaux_emprunts!$E$8:$E$17))</f>
        <v>0</v>
      </c>
      <c r="AQ15" s="1309" cm="1">
        <f t="array" ref="AQ15">SUMPRODUCT((YEAR(A7_Nouveaux_emprunts!$B$8:$B$17)=AQ3)*(A7_Nouveaux_emprunts!$E$8:$E$17))</f>
        <v>0</v>
      </c>
      <c r="AR15" s="1309" cm="1">
        <f t="array" ref="AR15">SUMPRODUCT((YEAR(A7_Nouveaux_emprunts!$B$8:$B$17)=AR3)*(A7_Nouveaux_emprunts!$E$8:$E$17))</f>
        <v>0</v>
      </c>
      <c r="AS15" s="1309" cm="1">
        <f t="array" ref="AS15">SUMPRODUCT((YEAR(A7_Nouveaux_emprunts!$B$8:$B$17)=AS3)*(A7_Nouveaux_emprunts!$E$8:$E$17))</f>
        <v>0</v>
      </c>
    </row>
    <row r="16" spans="1:45" ht="14.1" customHeight="1">
      <c r="A16" s="11" t="s">
        <v>98</v>
      </c>
      <c r="B16" s="1307"/>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7"/>
      <c r="AL16" s="1307"/>
      <c r="AM16" s="1307"/>
      <c r="AN16" s="1307"/>
      <c r="AO16" s="1307"/>
      <c r="AP16" s="1307"/>
      <c r="AQ16" s="1307"/>
      <c r="AR16" s="1307"/>
      <c r="AS16" s="1307"/>
    </row>
    <row r="17" spans="1:45">
      <c r="A17" s="11" t="s">
        <v>325</v>
      </c>
      <c r="B17" s="1307"/>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7"/>
      <c r="AL17" s="1307"/>
      <c r="AM17" s="1307"/>
      <c r="AN17" s="1307"/>
      <c r="AO17" s="1307"/>
      <c r="AP17" s="1307"/>
      <c r="AQ17" s="1307"/>
      <c r="AR17" s="1307"/>
      <c r="AS17" s="1307"/>
    </row>
    <row r="18" spans="1:45">
      <c r="A18" s="1312" t="s">
        <v>217</v>
      </c>
      <c r="B18" s="1309" cm="1">
        <f t="array" aca="1" ref="B18" ca="1">SUMPRODUCT((A5_Programme_détaillé!$Z$6:$CA$6=B3)*(A5_Programme_détaillé!$Z$4:$CA$4))</f>
        <v>0</v>
      </c>
      <c r="C18" s="1309" cm="1">
        <f t="array" aca="1" ref="C18" ca="1">SUMPRODUCT((A5_Programme_détaillé!$Z$6:$CA$6=C3)*(A5_Programme_détaillé!$Z$4:$CA$4))</f>
        <v>0</v>
      </c>
      <c r="D18" s="1309" cm="1">
        <f t="array" aca="1" ref="D18" ca="1">SUMPRODUCT((A5_Programme_détaillé!$Z$6:$CA$6=D3)*(A5_Programme_détaillé!$Z$4:$CA$4))</f>
        <v>0</v>
      </c>
      <c r="E18" s="1309" cm="1">
        <f t="array" aca="1" ref="E18" ca="1">SUMPRODUCT((A5_Programme_détaillé!$Z$6:$CA$6=E3)*(A5_Programme_détaillé!$Z$4:$CA$4))</f>
        <v>0</v>
      </c>
      <c r="F18" s="1309" cm="1">
        <f t="array" aca="1" ref="F18" ca="1">SUMPRODUCT((A5_Programme_détaillé!$Z$6:$CA$6=F3)*(A5_Programme_détaillé!$Z$4:$CA$4))</f>
        <v>0</v>
      </c>
      <c r="G18" s="1309" cm="1">
        <f t="array" aca="1" ref="G18" ca="1">SUMPRODUCT((A5_Programme_détaillé!$Z$6:$CA$6=G3)*(A5_Programme_détaillé!$Z$4:$CA$4))</f>
        <v>0</v>
      </c>
      <c r="H18" s="1309" cm="1">
        <f t="array" aca="1" ref="H18" ca="1">SUMPRODUCT((A5_Programme_détaillé!$Z$6:$CA$6=H3)*(A5_Programme_détaillé!$Z$4:$CA$4))</f>
        <v>0</v>
      </c>
      <c r="I18" s="1309" cm="1">
        <f t="array" aca="1" ref="I18" ca="1">SUMPRODUCT((A5_Programme_détaillé!$Z$6:$CA$6=I3)*(A5_Programme_détaillé!$Z$4:$CA$4))</f>
        <v>0</v>
      </c>
      <c r="J18" s="1309" cm="1">
        <f t="array" aca="1" ref="J18" ca="1">SUMPRODUCT((A5_Programme_détaillé!$Z$6:$CA$6=J3)*(A5_Programme_détaillé!$Z$4:$CA$4))</f>
        <v>0</v>
      </c>
      <c r="K18" s="1309" cm="1">
        <f t="array" aca="1" ref="K18" ca="1">SUMPRODUCT((A5_Programme_détaillé!$Z$6:$CA$6=K3)*(A5_Programme_détaillé!$Z$4:$CA$4))</f>
        <v>0</v>
      </c>
      <c r="L18" s="1309" cm="1">
        <f t="array" aca="1" ref="L18" ca="1">SUMPRODUCT((A5_Programme_détaillé!$Z$6:$CA$6=L3)*(A5_Programme_détaillé!$Z$4:$CA$4))</f>
        <v>0</v>
      </c>
      <c r="M18" s="1309" cm="1">
        <f t="array" aca="1" ref="M18" ca="1">SUMPRODUCT((A5_Programme_détaillé!$Z$6:$CA$6=M3)*(A5_Programme_détaillé!$Z$4:$CA$4))</f>
        <v>0</v>
      </c>
      <c r="N18" s="1309" cm="1">
        <f t="array" aca="1" ref="N18" ca="1">SUMPRODUCT((A5_Programme_détaillé!$Z$6:$CA$6=N3)*(A5_Programme_détaillé!$Z$4:$CA$4))</f>
        <v>0</v>
      </c>
      <c r="O18" s="1309" cm="1">
        <f t="array" aca="1" ref="O18" ca="1">SUMPRODUCT((A5_Programme_détaillé!$Z$6:$CA$6=O3)*(A5_Programme_détaillé!$Z$4:$CA$4))</f>
        <v>0</v>
      </c>
      <c r="P18" s="1309" cm="1">
        <f t="array" aca="1" ref="P18" ca="1">SUMPRODUCT((A5_Programme_détaillé!$Z$6:$CA$6=P3)*(A5_Programme_détaillé!$Z$4:$CA$4))</f>
        <v>0</v>
      </c>
      <c r="Q18" s="1309" cm="1">
        <f t="array" aca="1" ref="Q18" ca="1">SUMPRODUCT((A5_Programme_détaillé!$Z$6:$CA$6=Q3)*(A5_Programme_détaillé!$Z$4:$CA$4))</f>
        <v>0</v>
      </c>
      <c r="R18" s="1309" cm="1">
        <f t="array" aca="1" ref="R18" ca="1">SUMPRODUCT((A5_Programme_détaillé!$Z$6:$CA$6=R3)*(A5_Programme_détaillé!$Z$4:$CA$4))</f>
        <v>0</v>
      </c>
      <c r="S18" s="1309" cm="1">
        <f t="array" aca="1" ref="S18" ca="1">SUMPRODUCT((A5_Programme_détaillé!$Z$6:$CA$6=S3)*(A5_Programme_détaillé!$Z$4:$CA$4))</f>
        <v>0</v>
      </c>
      <c r="T18" s="1309" cm="1">
        <f t="array" aca="1" ref="T18" ca="1">SUMPRODUCT((A5_Programme_détaillé!$Z$6:$CA$6=T3)*(A5_Programme_détaillé!$Z$4:$CA$4))</f>
        <v>0</v>
      </c>
      <c r="U18" s="1309" cm="1">
        <f t="array" aca="1" ref="U18" ca="1">SUMPRODUCT((A5_Programme_détaillé!$Z$6:$CA$6=U3)*(A5_Programme_détaillé!$Z$4:$CA$4))</f>
        <v>0</v>
      </c>
      <c r="V18" s="1309" cm="1">
        <f t="array" aca="1" ref="V18" ca="1">SUMPRODUCT((A5_Programme_détaillé!$Z$6:$CA$6=V3)*(A5_Programme_détaillé!$Z$4:$CA$4))</f>
        <v>0</v>
      </c>
      <c r="W18" s="1309" cm="1">
        <f t="array" aca="1" ref="W18" ca="1">SUMPRODUCT((A5_Programme_détaillé!$Z$6:$CA$6=W3)*(A5_Programme_détaillé!$Z$4:$CA$4))</f>
        <v>0</v>
      </c>
      <c r="X18" s="1309" cm="1">
        <f t="array" aca="1" ref="X18" ca="1">SUMPRODUCT((A5_Programme_détaillé!$Z$6:$CA$6=X3)*(A5_Programme_détaillé!$Z$4:$CA$4))</f>
        <v>0</v>
      </c>
      <c r="Y18" s="1309" cm="1">
        <f t="array" aca="1" ref="Y18" ca="1">SUMPRODUCT((A5_Programme_détaillé!$Z$6:$CA$6=Y3)*(A5_Programme_détaillé!$Z$4:$CA$4))</f>
        <v>0</v>
      </c>
      <c r="Z18" s="1309" cm="1">
        <f t="array" aca="1" ref="Z18" ca="1">SUMPRODUCT((A5_Programme_détaillé!$Z$6:$CA$6=Z3)*(A5_Programme_détaillé!$Z$4:$CA$4))</f>
        <v>0</v>
      </c>
      <c r="AA18" s="1309" cm="1">
        <f t="array" aca="1" ref="AA18" ca="1">SUMPRODUCT((A5_Programme_détaillé!$Z$6:$CA$6=AA3)*(A5_Programme_détaillé!$Z$4:$CA$4))</f>
        <v>0</v>
      </c>
      <c r="AB18" s="1309" cm="1">
        <f t="array" aca="1" ref="AB18" ca="1">SUMPRODUCT((A5_Programme_détaillé!$Z$6:$CA$6=AB3)*(A5_Programme_détaillé!$Z$4:$CA$4))</f>
        <v>0</v>
      </c>
      <c r="AC18" s="1309" cm="1">
        <f t="array" aca="1" ref="AC18" ca="1">SUMPRODUCT((A5_Programme_détaillé!$Z$6:$CA$6=AC3)*(A5_Programme_détaillé!$Z$4:$CA$4))</f>
        <v>0</v>
      </c>
      <c r="AD18" s="1309" cm="1">
        <f t="array" aca="1" ref="AD18" ca="1">SUMPRODUCT((A5_Programme_détaillé!$Z$6:$CA$6=AD3)*(A5_Programme_détaillé!$Z$4:$CA$4))</f>
        <v>0</v>
      </c>
      <c r="AE18" s="1309" cm="1">
        <f t="array" aca="1" ref="AE18" ca="1">SUMPRODUCT((A5_Programme_détaillé!$Z$6:$CA$6=AE3)*(A5_Programme_détaillé!$Z$4:$CA$4))</f>
        <v>0</v>
      </c>
      <c r="AF18" s="1309" cm="1">
        <f t="array" aca="1" ref="AF18" ca="1">SUMPRODUCT((A5_Programme_détaillé!$Z$6:$CA$6=AF3)*(A5_Programme_détaillé!$Z$4:$CA$4))</f>
        <v>0</v>
      </c>
      <c r="AG18" s="1309" cm="1">
        <f t="array" aca="1" ref="AG18" ca="1">SUMPRODUCT((A5_Programme_détaillé!$Z$6:$CA$6=AG3)*(A5_Programme_détaillé!$Z$4:$CA$4))</f>
        <v>0</v>
      </c>
      <c r="AH18" s="1309" cm="1">
        <f t="array" aca="1" ref="AH18" ca="1">SUMPRODUCT((A5_Programme_détaillé!$Z$6:$CA$6=AH3)*(A5_Programme_détaillé!$Z$4:$CA$4))</f>
        <v>0</v>
      </c>
      <c r="AI18" s="1309" cm="1">
        <f t="array" aca="1" ref="AI18" ca="1">SUMPRODUCT((A5_Programme_détaillé!$Z$6:$CA$6=AI3)*(A5_Programme_détaillé!$Z$4:$CA$4))</f>
        <v>0</v>
      </c>
      <c r="AJ18" s="1309" cm="1">
        <f t="array" aca="1" ref="AJ18" ca="1">SUMPRODUCT((A5_Programme_détaillé!$Z$6:$CA$6=AJ3)*(A5_Programme_détaillé!$Z$4:$CA$4))</f>
        <v>0</v>
      </c>
      <c r="AK18" s="1309" cm="1">
        <f t="array" aca="1" ref="AK18" ca="1">SUMPRODUCT((A5_Programme_détaillé!$Z$6:$CA$6=AK3)*(A5_Programme_détaillé!$Z$4:$CA$4))</f>
        <v>0</v>
      </c>
      <c r="AL18" s="1309" cm="1">
        <f t="array" aca="1" ref="AL18" ca="1">SUMPRODUCT((A5_Programme_détaillé!$Z$6:$CA$6=AL3)*(A5_Programme_détaillé!$Z$4:$CA$4))</f>
        <v>0</v>
      </c>
      <c r="AM18" s="1309" cm="1">
        <f t="array" aca="1" ref="AM18" ca="1">SUMPRODUCT((A5_Programme_détaillé!$Z$6:$CA$6=AM3)*(A5_Programme_détaillé!$Z$4:$CA$4))</f>
        <v>0</v>
      </c>
      <c r="AN18" s="1309" cm="1">
        <f t="array" aca="1" ref="AN18" ca="1">SUMPRODUCT((A5_Programme_détaillé!$Z$6:$CA$6=AN3)*(A5_Programme_détaillé!$Z$4:$CA$4))</f>
        <v>0</v>
      </c>
      <c r="AO18" s="1309" cm="1">
        <f t="array" aca="1" ref="AO18" ca="1">SUMPRODUCT((A5_Programme_détaillé!$Z$6:$CA$6=AO3)*(A5_Programme_détaillé!$Z$4:$CA$4))</f>
        <v>0</v>
      </c>
      <c r="AP18" s="1309" cm="1">
        <f t="array" aca="1" ref="AP18" ca="1">SUMPRODUCT((A5_Programme_détaillé!$Z$6:$CA$6=AP3)*(A5_Programme_détaillé!$Z$4:$CA$4))</f>
        <v>0</v>
      </c>
      <c r="AQ18" s="1309" cm="1">
        <f t="array" aca="1" ref="AQ18" ca="1">SUMPRODUCT((A5_Programme_détaillé!$Z$6:$CA$6=AQ3)*(A5_Programme_détaillé!$Z$4:$CA$4))</f>
        <v>0</v>
      </c>
      <c r="AR18" s="1309" cm="1">
        <f t="array" aca="1" ref="AR18" ca="1">SUMPRODUCT((A5_Programme_détaillé!$Z$6:$CA$6=AR3)*(A5_Programme_détaillé!$Z$4:$CA$4))</f>
        <v>0</v>
      </c>
      <c r="AS18" s="1309" cm="1">
        <f t="array" aca="1" ref="AS18" ca="1">SUMPRODUCT((A5_Programme_détaillé!$Z$6:$CA$6=AS3)*(A5_Programme_détaillé!$Z$4:$CA$4))</f>
        <v>0</v>
      </c>
    </row>
    <row r="19" spans="1:45" ht="14.1" customHeight="1">
      <c r="A19" s="11" t="s">
        <v>99</v>
      </c>
      <c r="B19" s="1307"/>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7"/>
      <c r="AL19" s="1307"/>
      <c r="AM19" s="1307"/>
      <c r="AN19" s="1307"/>
      <c r="AO19" s="1307"/>
      <c r="AP19" s="1307"/>
      <c r="AQ19" s="1307"/>
      <c r="AR19" s="1307"/>
      <c r="AS19" s="1307"/>
    </row>
    <row r="20" spans="1:45" ht="14.1" customHeight="1">
      <c r="A20" s="11" t="s">
        <v>100</v>
      </c>
      <c r="B20" s="1307"/>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c r="AL20" s="1307"/>
      <c r="AM20" s="1307"/>
      <c r="AN20" s="1307"/>
      <c r="AO20" s="1307"/>
      <c r="AP20" s="1307"/>
      <c r="AQ20" s="1307"/>
      <c r="AR20" s="1307"/>
      <c r="AS20" s="1307"/>
    </row>
    <row r="21" spans="1:45" ht="14.1" customHeight="1">
      <c r="A21" s="11" t="s">
        <v>101</v>
      </c>
      <c r="B21" s="1307"/>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c r="AL21" s="1307"/>
      <c r="AM21" s="1307"/>
      <c r="AN21" s="1307"/>
      <c r="AO21" s="1307"/>
      <c r="AP21" s="1307"/>
      <c r="AQ21" s="1307"/>
      <c r="AR21" s="1307"/>
      <c r="AS21" s="1307"/>
    </row>
    <row r="22" spans="1:45" ht="14.1" customHeight="1">
      <c r="A22" s="11" t="s">
        <v>102</v>
      </c>
      <c r="B22" s="1307"/>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307"/>
      <c r="AM22" s="1307"/>
      <c r="AN22" s="1307"/>
      <c r="AO22" s="1307"/>
      <c r="AP22" s="1307"/>
      <c r="AQ22" s="1307"/>
      <c r="AR22" s="1307"/>
      <c r="AS22" s="1307"/>
    </row>
    <row r="23" spans="1:45" ht="14.1" customHeight="1">
      <c r="A23" s="11" t="s">
        <v>322</v>
      </c>
      <c r="B23" s="1307"/>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1307"/>
      <c r="AM23" s="1307"/>
      <c r="AN23" s="1307"/>
      <c r="AO23" s="1307"/>
      <c r="AP23" s="1307"/>
      <c r="AQ23" s="1307"/>
      <c r="AR23" s="1307"/>
      <c r="AS23" s="1307"/>
    </row>
    <row r="24" spans="1:45" ht="14.1" customHeight="1">
      <c r="A24" s="11" t="s">
        <v>13729</v>
      </c>
      <c r="B24" s="1307"/>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1307"/>
      <c r="AM24" s="1307"/>
      <c r="AN24" s="1307"/>
      <c r="AO24" s="1307"/>
      <c r="AP24" s="1307"/>
      <c r="AQ24" s="1307"/>
      <c r="AR24" s="1307"/>
      <c r="AS24" s="1307"/>
    </row>
    <row r="25" spans="1:45">
      <c r="A25" s="151" t="s">
        <v>72</v>
      </c>
      <c r="B25" s="1307"/>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7"/>
      <c r="AL25" s="1307"/>
      <c r="AM25" s="1307"/>
      <c r="AN25" s="1307"/>
      <c r="AO25" s="1307"/>
      <c r="AP25" s="1307"/>
      <c r="AQ25" s="1307"/>
      <c r="AR25" s="1307"/>
      <c r="AS25" s="1307"/>
    </row>
    <row r="26" spans="1:45">
      <c r="A26" s="1313" t="s">
        <v>236</v>
      </c>
      <c r="B26" s="1314">
        <f ca="1">SUM(B4:B18,B23:B25)</f>
        <v>0</v>
      </c>
      <c r="C26" s="1314">
        <f t="shared" ref="C26:AS26" ca="1" si="1">SUM(C4:C18,C23:C25)</f>
        <v>0</v>
      </c>
      <c r="D26" s="1314">
        <f t="shared" ca="1" si="1"/>
        <v>0</v>
      </c>
      <c r="E26" s="1314">
        <f t="shared" ca="1" si="1"/>
        <v>0</v>
      </c>
      <c r="F26" s="1314">
        <f t="shared" ca="1" si="1"/>
        <v>0</v>
      </c>
      <c r="G26" s="1314">
        <f t="shared" ca="1" si="1"/>
        <v>0</v>
      </c>
      <c r="H26" s="1314">
        <f t="shared" ca="1" si="1"/>
        <v>0</v>
      </c>
      <c r="I26" s="1314">
        <f t="shared" ca="1" si="1"/>
        <v>0</v>
      </c>
      <c r="J26" s="1314">
        <f t="shared" ca="1" si="1"/>
        <v>0</v>
      </c>
      <c r="K26" s="1314">
        <f t="shared" ca="1" si="1"/>
        <v>0</v>
      </c>
      <c r="L26" s="1314">
        <f t="shared" ca="1" si="1"/>
        <v>0</v>
      </c>
      <c r="M26" s="1314">
        <f t="shared" ca="1" si="1"/>
        <v>0</v>
      </c>
      <c r="N26" s="1314">
        <f t="shared" ca="1" si="1"/>
        <v>0</v>
      </c>
      <c r="O26" s="1314">
        <f t="shared" ca="1" si="1"/>
        <v>0</v>
      </c>
      <c r="P26" s="1314">
        <f t="shared" ca="1" si="1"/>
        <v>0</v>
      </c>
      <c r="Q26" s="1314">
        <f t="shared" ca="1" si="1"/>
        <v>0</v>
      </c>
      <c r="R26" s="1314">
        <f t="shared" ca="1" si="1"/>
        <v>0</v>
      </c>
      <c r="S26" s="1314">
        <f t="shared" ca="1" si="1"/>
        <v>0</v>
      </c>
      <c r="T26" s="1314">
        <f t="shared" ca="1" si="1"/>
        <v>0</v>
      </c>
      <c r="U26" s="1314">
        <f t="shared" ca="1" si="1"/>
        <v>0</v>
      </c>
      <c r="V26" s="1314">
        <f t="shared" ca="1" si="1"/>
        <v>0</v>
      </c>
      <c r="W26" s="1314">
        <f t="shared" ca="1" si="1"/>
        <v>0</v>
      </c>
      <c r="X26" s="1314">
        <f t="shared" ca="1" si="1"/>
        <v>0</v>
      </c>
      <c r="Y26" s="1314">
        <f t="shared" ca="1" si="1"/>
        <v>0</v>
      </c>
      <c r="Z26" s="1314">
        <f t="shared" ca="1" si="1"/>
        <v>0</v>
      </c>
      <c r="AA26" s="1314">
        <f t="shared" ca="1" si="1"/>
        <v>0</v>
      </c>
      <c r="AB26" s="1314">
        <f t="shared" ca="1" si="1"/>
        <v>0</v>
      </c>
      <c r="AC26" s="1314">
        <f t="shared" ca="1" si="1"/>
        <v>0</v>
      </c>
      <c r="AD26" s="1314">
        <f t="shared" ca="1" si="1"/>
        <v>0</v>
      </c>
      <c r="AE26" s="1314">
        <f t="shared" ca="1" si="1"/>
        <v>0</v>
      </c>
      <c r="AF26" s="1314">
        <f t="shared" ca="1" si="1"/>
        <v>0</v>
      </c>
      <c r="AG26" s="1314">
        <f t="shared" ca="1" si="1"/>
        <v>0</v>
      </c>
      <c r="AH26" s="1314">
        <f t="shared" ca="1" si="1"/>
        <v>0</v>
      </c>
      <c r="AI26" s="1314">
        <f t="shared" ca="1" si="1"/>
        <v>0</v>
      </c>
      <c r="AJ26" s="1314">
        <f t="shared" ca="1" si="1"/>
        <v>0</v>
      </c>
      <c r="AK26" s="1314">
        <f t="shared" ca="1" si="1"/>
        <v>0</v>
      </c>
      <c r="AL26" s="1314">
        <f t="shared" ca="1" si="1"/>
        <v>0</v>
      </c>
      <c r="AM26" s="1314">
        <f t="shared" ca="1" si="1"/>
        <v>0</v>
      </c>
      <c r="AN26" s="1314">
        <f t="shared" ca="1" si="1"/>
        <v>0</v>
      </c>
      <c r="AO26" s="1314">
        <f t="shared" ca="1" si="1"/>
        <v>0</v>
      </c>
      <c r="AP26" s="1314">
        <f t="shared" ca="1" si="1"/>
        <v>0</v>
      </c>
      <c r="AQ26" s="1314">
        <f t="shared" ca="1" si="1"/>
        <v>0</v>
      </c>
      <c r="AR26" s="1314">
        <f t="shared" ca="1" si="1"/>
        <v>0</v>
      </c>
      <c r="AS26" s="1314">
        <f t="shared" ca="1" si="1"/>
        <v>0</v>
      </c>
    </row>
    <row r="27" spans="1:45" ht="15">
      <c r="A27" s="49" t="s">
        <v>103</v>
      </c>
      <c r="B27" s="1307"/>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7"/>
      <c r="AL27" s="1307"/>
      <c r="AM27" s="1307"/>
      <c r="AN27" s="1307"/>
      <c r="AO27" s="1307"/>
      <c r="AP27" s="1307"/>
      <c r="AQ27" s="1307"/>
      <c r="AR27" s="1307"/>
      <c r="AS27" s="1307"/>
    </row>
    <row r="28" spans="1:45" ht="14.1" customHeight="1">
      <c r="A28" s="43" t="s">
        <v>330</v>
      </c>
      <c r="B28" s="1307"/>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7"/>
      <c r="AL28" s="1307"/>
      <c r="AM28" s="1307"/>
      <c r="AN28" s="1307"/>
      <c r="AO28" s="1307"/>
      <c r="AP28" s="1307"/>
      <c r="AQ28" s="1307"/>
      <c r="AR28" s="1307"/>
      <c r="AS28" s="1307"/>
    </row>
    <row r="29" spans="1:45" ht="14.1" customHeight="1">
      <c r="A29" s="1308" t="s">
        <v>331</v>
      </c>
      <c r="B29" s="1309" cm="1">
        <f t="array" aca="1" ref="B29" ca="1">SUMPRODUCT((A5_Programme_détaillé!$CL$6:$EM$6=B3)*(A5_Programme_détaillé!$CL$4:$EM$4))</f>
        <v>0</v>
      </c>
      <c r="C29" s="1309" cm="1">
        <f t="array" aca="1" ref="C29" ca="1">SUMPRODUCT((A5_Programme_détaillé!$CL$6:$EM$6=C3)*(A5_Programme_détaillé!$CL$4:$EM$4))</f>
        <v>0</v>
      </c>
      <c r="D29" s="1309" cm="1">
        <f t="array" aca="1" ref="D29" ca="1">SUMPRODUCT((A5_Programme_détaillé!$CL$6:$EM$6=D3)*(A5_Programme_détaillé!$CL$4:$EM$4))</f>
        <v>0</v>
      </c>
      <c r="E29" s="1309" cm="1">
        <f t="array" aca="1" ref="E29" ca="1">SUMPRODUCT((A5_Programme_détaillé!$CL$6:$EM$6=E3)*(A5_Programme_détaillé!$CL$4:$EM$4))</f>
        <v>0</v>
      </c>
      <c r="F29" s="1309" cm="1">
        <f t="array" aca="1" ref="F29" ca="1">SUMPRODUCT((A5_Programme_détaillé!$CL$6:$EM$6=F3)*(A5_Programme_détaillé!$CL$4:$EM$4))</f>
        <v>0</v>
      </c>
      <c r="G29" s="1309" cm="1">
        <f t="array" aca="1" ref="G29" ca="1">SUMPRODUCT((A5_Programme_détaillé!$CL$6:$EM$6=G3)*(A5_Programme_détaillé!$CL$4:$EM$4))</f>
        <v>0</v>
      </c>
      <c r="H29" s="1309" cm="1">
        <f t="array" aca="1" ref="H29" ca="1">SUMPRODUCT((A5_Programme_détaillé!$CL$6:$EM$6=H3)*(A5_Programme_détaillé!$CL$4:$EM$4))</f>
        <v>0</v>
      </c>
      <c r="I29" s="1309" cm="1">
        <f t="array" aca="1" ref="I29" ca="1">SUMPRODUCT((A5_Programme_détaillé!$CL$6:$EM$6=I3)*(A5_Programme_détaillé!$CL$4:$EM$4))</f>
        <v>0</v>
      </c>
      <c r="J29" s="1309" cm="1">
        <f t="array" aca="1" ref="J29" ca="1">SUMPRODUCT((A5_Programme_détaillé!$CL$6:$EM$6=J3)*(A5_Programme_détaillé!$CL$4:$EM$4))</f>
        <v>0</v>
      </c>
      <c r="K29" s="1309" cm="1">
        <f t="array" aca="1" ref="K29" ca="1">SUMPRODUCT((A5_Programme_détaillé!$CL$6:$EM$6=K3)*(A5_Programme_détaillé!$CL$4:$EM$4))</f>
        <v>0</v>
      </c>
      <c r="L29" s="1309" cm="1">
        <f t="array" aca="1" ref="L29" ca="1">SUMPRODUCT((A5_Programme_détaillé!$CL$6:$EM$6=L3)*(A5_Programme_détaillé!$CL$4:$EM$4))</f>
        <v>0</v>
      </c>
      <c r="M29" s="1309" cm="1">
        <f t="array" aca="1" ref="M29" ca="1">SUMPRODUCT((A5_Programme_détaillé!$CL$6:$EM$6=M3)*(A5_Programme_détaillé!$CL$4:$EM$4))</f>
        <v>0</v>
      </c>
      <c r="N29" s="1309" cm="1">
        <f t="array" aca="1" ref="N29" ca="1">SUMPRODUCT((A5_Programme_détaillé!$CL$6:$EM$6=N3)*(A5_Programme_détaillé!$CL$4:$EM$4))</f>
        <v>0</v>
      </c>
      <c r="O29" s="1309" cm="1">
        <f t="array" aca="1" ref="O29" ca="1">SUMPRODUCT((A5_Programme_détaillé!$CL$6:$EM$6=O3)*(A5_Programme_détaillé!$CL$4:$EM$4))</f>
        <v>0</v>
      </c>
      <c r="P29" s="1309" cm="1">
        <f t="array" aca="1" ref="P29" ca="1">SUMPRODUCT((A5_Programme_détaillé!$CL$6:$EM$6=P3)*(A5_Programme_détaillé!$CL$4:$EM$4))</f>
        <v>0</v>
      </c>
      <c r="Q29" s="1309" cm="1">
        <f t="array" aca="1" ref="Q29" ca="1">SUMPRODUCT((A5_Programme_détaillé!$CL$6:$EM$6=Q3)*(A5_Programme_détaillé!$CL$4:$EM$4))</f>
        <v>0</v>
      </c>
      <c r="R29" s="1309" cm="1">
        <f t="array" aca="1" ref="R29" ca="1">SUMPRODUCT((A5_Programme_détaillé!$CL$6:$EM$6=R3)*(A5_Programme_détaillé!$CL$4:$EM$4))</f>
        <v>0</v>
      </c>
      <c r="S29" s="1309" cm="1">
        <f t="array" aca="1" ref="S29" ca="1">SUMPRODUCT((A5_Programme_détaillé!$CL$6:$EM$6=S3)*(A5_Programme_détaillé!$CL$4:$EM$4))</f>
        <v>0</v>
      </c>
      <c r="T29" s="1309" cm="1">
        <f t="array" aca="1" ref="T29" ca="1">SUMPRODUCT((A5_Programme_détaillé!$CL$6:$EM$6=T3)*(A5_Programme_détaillé!$CL$4:$EM$4))</f>
        <v>0</v>
      </c>
      <c r="U29" s="1309" cm="1">
        <f t="array" aca="1" ref="U29" ca="1">SUMPRODUCT((A5_Programme_détaillé!$CL$6:$EM$6=U3)*(A5_Programme_détaillé!$CL$4:$EM$4))</f>
        <v>0</v>
      </c>
      <c r="V29" s="1309" cm="1">
        <f t="array" aca="1" ref="V29" ca="1">SUMPRODUCT((A5_Programme_détaillé!$CL$6:$EM$6=V3)*(A5_Programme_détaillé!$CL$4:$EM$4))</f>
        <v>0</v>
      </c>
      <c r="W29" s="1309" cm="1">
        <f t="array" aca="1" ref="W29" ca="1">SUMPRODUCT((A5_Programme_détaillé!$CL$6:$EM$6=W3)*(A5_Programme_détaillé!$CL$4:$EM$4))</f>
        <v>0</v>
      </c>
      <c r="X29" s="1309" cm="1">
        <f t="array" aca="1" ref="X29" ca="1">SUMPRODUCT((A5_Programme_détaillé!$CL$6:$EM$6=X3)*(A5_Programme_détaillé!$CL$4:$EM$4))</f>
        <v>0</v>
      </c>
      <c r="Y29" s="1309" cm="1">
        <f t="array" aca="1" ref="Y29" ca="1">SUMPRODUCT((A5_Programme_détaillé!$CL$6:$EM$6=Y3)*(A5_Programme_détaillé!$CL$4:$EM$4))</f>
        <v>0</v>
      </c>
      <c r="Z29" s="1309" cm="1">
        <f t="array" aca="1" ref="Z29" ca="1">SUMPRODUCT((A5_Programme_détaillé!$CL$6:$EM$6=Z3)*(A5_Programme_détaillé!$CL$4:$EM$4))</f>
        <v>0</v>
      </c>
      <c r="AA29" s="1309" cm="1">
        <f t="array" aca="1" ref="AA29" ca="1">SUMPRODUCT((A5_Programme_détaillé!$CL$6:$EM$6=AA3)*(A5_Programme_détaillé!$CL$4:$EM$4))</f>
        <v>0</v>
      </c>
      <c r="AB29" s="1309" cm="1">
        <f t="array" aca="1" ref="AB29" ca="1">SUMPRODUCT((A5_Programme_détaillé!$CL$6:$EM$6=AB3)*(A5_Programme_détaillé!$CL$4:$EM$4))</f>
        <v>0</v>
      </c>
      <c r="AC29" s="1309" cm="1">
        <f t="array" aca="1" ref="AC29" ca="1">SUMPRODUCT((A5_Programme_détaillé!$CL$6:$EM$6=AC3)*(A5_Programme_détaillé!$CL$4:$EM$4))</f>
        <v>0</v>
      </c>
      <c r="AD29" s="1309" cm="1">
        <f t="array" aca="1" ref="AD29" ca="1">SUMPRODUCT((A5_Programme_détaillé!$CL$6:$EM$6=AD3)*(A5_Programme_détaillé!$CL$4:$EM$4))</f>
        <v>0</v>
      </c>
      <c r="AE29" s="1309" cm="1">
        <f t="array" aca="1" ref="AE29" ca="1">SUMPRODUCT((A5_Programme_détaillé!$CL$6:$EM$6=AE3)*(A5_Programme_détaillé!$CL$4:$EM$4))</f>
        <v>0</v>
      </c>
      <c r="AF29" s="1309" cm="1">
        <f t="array" aca="1" ref="AF29" ca="1">SUMPRODUCT((A5_Programme_détaillé!$CL$6:$EM$6=AF3)*(A5_Programme_détaillé!$CL$4:$EM$4))</f>
        <v>0</v>
      </c>
      <c r="AG29" s="1309" cm="1">
        <f t="array" aca="1" ref="AG29" ca="1">SUMPRODUCT((A5_Programme_détaillé!$CL$6:$EM$6=AG3)*(A5_Programme_détaillé!$CL$4:$EM$4))</f>
        <v>0</v>
      </c>
      <c r="AH29" s="1309" cm="1">
        <f t="array" aca="1" ref="AH29" ca="1">SUMPRODUCT((A5_Programme_détaillé!$CL$6:$EM$6=AH3)*(A5_Programme_détaillé!$CL$4:$EM$4))</f>
        <v>0</v>
      </c>
      <c r="AI29" s="1309" cm="1">
        <f t="array" aca="1" ref="AI29" ca="1">SUMPRODUCT((A5_Programme_détaillé!$CL$6:$EM$6=AI3)*(A5_Programme_détaillé!$CL$4:$EM$4))</f>
        <v>0</v>
      </c>
      <c r="AJ29" s="1309" cm="1">
        <f t="array" aca="1" ref="AJ29" ca="1">SUMPRODUCT((A5_Programme_détaillé!$CL$6:$EM$6=AJ3)*(A5_Programme_détaillé!$CL$4:$EM$4))</f>
        <v>0</v>
      </c>
      <c r="AK29" s="1309" cm="1">
        <f t="array" aca="1" ref="AK29" ca="1">SUMPRODUCT((A5_Programme_détaillé!$CL$6:$EM$6=AK3)*(A5_Programme_détaillé!$CL$4:$EM$4))</f>
        <v>0</v>
      </c>
      <c r="AL29" s="1309" cm="1">
        <f t="array" aca="1" ref="AL29" ca="1">SUMPRODUCT((A5_Programme_détaillé!$CL$6:$EM$6=AL3)*(A5_Programme_détaillé!$CL$4:$EM$4))</f>
        <v>0</v>
      </c>
      <c r="AM29" s="1309" cm="1">
        <f t="array" aca="1" ref="AM29" ca="1">SUMPRODUCT((A5_Programme_détaillé!$CL$6:$EM$6=AM3)*(A5_Programme_détaillé!$CL$4:$EM$4))</f>
        <v>0</v>
      </c>
      <c r="AN29" s="1309" cm="1">
        <f t="array" aca="1" ref="AN29" ca="1">SUMPRODUCT((A5_Programme_détaillé!$CL$6:$EM$6=AN3)*(A5_Programme_détaillé!$CL$4:$EM$4))</f>
        <v>0</v>
      </c>
      <c r="AO29" s="1309" cm="1">
        <f t="array" aca="1" ref="AO29" ca="1">SUMPRODUCT((A5_Programme_détaillé!$CL$6:$EM$6=AO3)*(A5_Programme_détaillé!$CL$4:$EM$4))</f>
        <v>0</v>
      </c>
      <c r="AP29" s="1309" cm="1">
        <f t="array" aca="1" ref="AP29" ca="1">SUMPRODUCT((A5_Programme_détaillé!$CL$6:$EM$6=AP3)*(A5_Programme_détaillé!$CL$4:$EM$4))</f>
        <v>0</v>
      </c>
      <c r="AQ29" s="1309" cm="1">
        <f t="array" aca="1" ref="AQ29" ca="1">SUMPRODUCT((A5_Programme_détaillé!$CL$6:$EM$6=AQ3)*(A5_Programme_détaillé!$CL$4:$EM$4))</f>
        <v>0</v>
      </c>
      <c r="AR29" s="1309" cm="1">
        <f t="array" aca="1" ref="AR29" ca="1">SUMPRODUCT((A5_Programme_détaillé!$CL$6:$EM$6=AR3)*(A5_Programme_détaillé!$CL$4:$EM$4))</f>
        <v>0</v>
      </c>
      <c r="AS29" s="1309" cm="1">
        <f t="array" aca="1" ref="AS29" ca="1">SUMPRODUCT((A5_Programme_détaillé!$CL$6:$EM$6=AS3)*(A5_Programme_détaillé!$CL$4:$EM$4))</f>
        <v>0</v>
      </c>
    </row>
    <row r="30" spans="1:45" ht="14.1" customHeight="1">
      <c r="A30" s="43" t="s">
        <v>354</v>
      </c>
      <c r="B30" s="1307"/>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7"/>
      <c r="AL30" s="1307"/>
      <c r="AM30" s="1307"/>
      <c r="AN30" s="1307"/>
      <c r="AO30" s="1307"/>
      <c r="AP30" s="1307"/>
      <c r="AQ30" s="1307"/>
      <c r="AR30" s="1307"/>
      <c r="AS30" s="1307"/>
    </row>
    <row r="31" spans="1:45" ht="14.1" customHeight="1">
      <c r="A31" s="43" t="s">
        <v>355</v>
      </c>
      <c r="B31" s="1307"/>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7"/>
      <c r="AL31" s="1307"/>
      <c r="AM31" s="1307"/>
      <c r="AN31" s="1307"/>
      <c r="AO31" s="1307"/>
      <c r="AP31" s="1307"/>
      <c r="AQ31" s="1307"/>
      <c r="AR31" s="1307"/>
      <c r="AS31" s="1307"/>
    </row>
    <row r="32" spans="1:45" ht="28.5" customHeight="1">
      <c r="A32" s="1315" t="s">
        <v>13805</v>
      </c>
      <c r="B32" s="1307"/>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7"/>
      <c r="AL32" s="1307"/>
      <c r="AM32" s="1307"/>
      <c r="AN32" s="1307"/>
      <c r="AO32" s="1307"/>
      <c r="AP32" s="1307"/>
      <c r="AQ32" s="1307"/>
      <c r="AR32" s="1307"/>
      <c r="AS32" s="1307"/>
    </row>
    <row r="33" spans="1:45" ht="26.25" customHeight="1">
      <c r="A33" s="1315" t="s">
        <v>13806</v>
      </c>
      <c r="B33" s="1307"/>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7"/>
      <c r="AL33" s="1307"/>
      <c r="AM33" s="1307"/>
      <c r="AN33" s="1307"/>
      <c r="AO33" s="1307"/>
      <c r="AP33" s="1307"/>
      <c r="AQ33" s="1307"/>
      <c r="AR33" s="1307"/>
      <c r="AS33" s="1307"/>
    </row>
    <row r="34" spans="1:45" ht="14.1" customHeight="1">
      <c r="A34" s="43" t="s">
        <v>104</v>
      </c>
      <c r="B34" s="1307"/>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7"/>
      <c r="AL34" s="1307"/>
      <c r="AM34" s="1307"/>
      <c r="AN34" s="1307"/>
      <c r="AO34" s="1307"/>
      <c r="AP34" s="1307"/>
      <c r="AQ34" s="1307"/>
      <c r="AR34" s="1307"/>
      <c r="AS34" s="1307"/>
    </row>
    <row r="35" spans="1:45">
      <c r="A35" s="1312" t="s">
        <v>218</v>
      </c>
      <c r="B35" s="1309">
        <f>'Emprunts consolidés'!N3</f>
        <v>0</v>
      </c>
      <c r="C35" s="1309">
        <f>'Emprunts consolidés'!O3</f>
        <v>0</v>
      </c>
      <c r="D35" s="1309">
        <f>'Emprunts consolidés'!P3</f>
        <v>0</v>
      </c>
      <c r="E35" s="1309">
        <f>'Emprunts consolidés'!Q3</f>
        <v>0</v>
      </c>
      <c r="F35" s="1309">
        <f>'Emprunts consolidés'!R3</f>
        <v>0</v>
      </c>
      <c r="G35" s="1309">
        <f>'Emprunts consolidés'!S3</f>
        <v>0</v>
      </c>
      <c r="H35" s="1309">
        <f>'Emprunts consolidés'!T3</f>
        <v>0</v>
      </c>
      <c r="I35" s="1309">
        <f>'Emprunts consolidés'!U3</f>
        <v>0</v>
      </c>
      <c r="J35" s="1309">
        <f>'Emprunts consolidés'!V3</f>
        <v>0</v>
      </c>
      <c r="K35" s="1309">
        <f>'Emprunts consolidés'!W3</f>
        <v>0</v>
      </c>
      <c r="L35" s="1309">
        <f>'Emprunts consolidés'!X3</f>
        <v>0</v>
      </c>
      <c r="M35" s="1309">
        <f>'Emprunts consolidés'!Y3</f>
        <v>0</v>
      </c>
      <c r="N35" s="1309">
        <f>'Emprunts consolidés'!Z3</f>
        <v>0</v>
      </c>
      <c r="O35" s="1309">
        <f>'Emprunts consolidés'!AA3</f>
        <v>0</v>
      </c>
      <c r="P35" s="1309">
        <f>'Emprunts consolidés'!AB3</f>
        <v>0</v>
      </c>
      <c r="Q35" s="1309">
        <f>'Emprunts consolidés'!AC3</f>
        <v>0</v>
      </c>
      <c r="R35" s="1309">
        <f>'Emprunts consolidés'!AD3</f>
        <v>0</v>
      </c>
      <c r="S35" s="1309">
        <f>'Emprunts consolidés'!AE3</f>
        <v>0</v>
      </c>
      <c r="T35" s="1309">
        <f>'Emprunts consolidés'!AF3</f>
        <v>0</v>
      </c>
      <c r="U35" s="1309">
        <f>'Emprunts consolidés'!AG3</f>
        <v>0</v>
      </c>
      <c r="V35" s="1309">
        <f>'Emprunts consolidés'!AH3</f>
        <v>0</v>
      </c>
      <c r="W35" s="1309">
        <f>'Emprunts consolidés'!AI3</f>
        <v>0</v>
      </c>
      <c r="X35" s="1309">
        <f>'Emprunts consolidés'!AJ3</f>
        <v>0</v>
      </c>
      <c r="Y35" s="1309">
        <f>'Emprunts consolidés'!AK3</f>
        <v>0</v>
      </c>
      <c r="Z35" s="1309">
        <f>'Emprunts consolidés'!AL3</f>
        <v>0</v>
      </c>
      <c r="AA35" s="1309">
        <f>'Emprunts consolidés'!AM3</f>
        <v>0</v>
      </c>
      <c r="AB35" s="1309">
        <f>'Emprunts consolidés'!AN3</f>
        <v>0</v>
      </c>
      <c r="AC35" s="1309">
        <f>'Emprunts consolidés'!AO3</f>
        <v>0</v>
      </c>
      <c r="AD35" s="1309">
        <f>'Emprunts consolidés'!AP3</f>
        <v>0</v>
      </c>
      <c r="AE35" s="1309">
        <f>'Emprunts consolidés'!AQ3</f>
        <v>0</v>
      </c>
      <c r="AF35" s="1309">
        <f>'Emprunts consolidés'!AR3</f>
        <v>0</v>
      </c>
      <c r="AG35" s="1309">
        <f>'Emprunts consolidés'!AS3</f>
        <v>0</v>
      </c>
      <c r="AH35" s="1309">
        <f>'Emprunts consolidés'!AT3</f>
        <v>0</v>
      </c>
      <c r="AI35" s="1309">
        <f>'Emprunts consolidés'!AU3</f>
        <v>0</v>
      </c>
      <c r="AJ35" s="1309">
        <f>'Emprunts consolidés'!AV3</f>
        <v>0</v>
      </c>
      <c r="AK35" s="1309">
        <f>'Emprunts consolidés'!AW3</f>
        <v>0</v>
      </c>
      <c r="AL35" s="1309">
        <f>'Emprunts consolidés'!AX3</f>
        <v>0</v>
      </c>
      <c r="AM35" s="1309">
        <f>'Emprunts consolidés'!AY3</f>
        <v>0</v>
      </c>
      <c r="AN35" s="1309">
        <f>'Emprunts consolidés'!AZ3</f>
        <v>0</v>
      </c>
      <c r="AO35" s="1309">
        <f>'Emprunts consolidés'!BA3</f>
        <v>0</v>
      </c>
      <c r="AP35" s="1309">
        <f>'Emprunts consolidés'!BB3</f>
        <v>0</v>
      </c>
      <c r="AQ35" s="1309">
        <f>'Emprunts consolidés'!BC3</f>
        <v>0</v>
      </c>
      <c r="AR35" s="1309">
        <f>'Emprunts consolidés'!BD3</f>
        <v>0</v>
      </c>
      <c r="AS35" s="1309">
        <f>'Emprunts consolidés'!BE3</f>
        <v>0</v>
      </c>
    </row>
    <row r="36" spans="1:45">
      <c r="A36" s="1312" t="s">
        <v>219</v>
      </c>
      <c r="B36" s="1309" cm="1">
        <f t="array" ref="B36">SUMPRODUCT((YEAR(A5_Programme_détaillé!$D$8:$D$142)=B3)*(A5_Programme_détaillé!$C$8:$C$142))</f>
        <v>0</v>
      </c>
      <c r="C36" s="1309" cm="1">
        <f t="array" ref="C36">SUMPRODUCT((YEAR(A5_Programme_détaillé!$D$8:$D$142)=C3)*(A5_Programme_détaillé!$C$8:$C$142))</f>
        <v>0</v>
      </c>
      <c r="D36" s="1309" cm="1">
        <f t="array" ref="D36">SUMPRODUCT((YEAR(A5_Programme_détaillé!$D$8:$D$142)=D3)*(A5_Programme_détaillé!$C$8:$C$142))</f>
        <v>0</v>
      </c>
      <c r="E36" s="1309" cm="1">
        <f t="array" ref="E36">SUMPRODUCT((YEAR(A5_Programme_détaillé!$D$8:$D$142)=E3)*(A5_Programme_détaillé!$C$8:$C$142))</f>
        <v>0</v>
      </c>
      <c r="F36" s="1309" cm="1">
        <f t="array" ref="F36">SUMPRODUCT((YEAR(A5_Programme_détaillé!$D$8:$D$142)=F3)*(A5_Programme_détaillé!$C$8:$C$142))</f>
        <v>0</v>
      </c>
      <c r="G36" s="1309" cm="1">
        <f t="array" ref="G36">SUMPRODUCT((YEAR(A5_Programme_détaillé!$D$8:$D$142)=G3)*(A5_Programme_détaillé!$C$8:$C$142))</f>
        <v>0</v>
      </c>
      <c r="H36" s="1309" cm="1">
        <f t="array" ref="H36">SUMPRODUCT((YEAR(A5_Programme_détaillé!$D$8:$D$142)=H3)*(A5_Programme_détaillé!$C$8:$C$142))</f>
        <v>0</v>
      </c>
      <c r="I36" s="1309" cm="1">
        <f t="array" ref="I36">SUMPRODUCT((YEAR(A5_Programme_détaillé!$D$8:$D$142)=I3)*(A5_Programme_détaillé!$C$8:$C$142))</f>
        <v>0</v>
      </c>
      <c r="J36" s="1309" cm="1">
        <f t="array" ref="J36">SUMPRODUCT((YEAR(A5_Programme_détaillé!$D$8:$D$142)=J3)*(A5_Programme_détaillé!$C$8:$C$142))</f>
        <v>0</v>
      </c>
      <c r="K36" s="1309" cm="1">
        <f t="array" ref="K36">SUMPRODUCT((YEAR(A5_Programme_détaillé!$D$8:$D$142)=K3)*(A5_Programme_détaillé!$C$8:$C$142))</f>
        <v>0</v>
      </c>
      <c r="L36" s="1309" cm="1">
        <f t="array" ref="L36">SUMPRODUCT((YEAR(A5_Programme_détaillé!$D$8:$D$142)=L3)*(A5_Programme_détaillé!$C$8:$C$142))</f>
        <v>0</v>
      </c>
      <c r="M36" s="1309" cm="1">
        <f t="array" ref="M36">SUMPRODUCT((YEAR(A5_Programme_détaillé!$D$8:$D$142)=M3)*(A5_Programme_détaillé!$C$8:$C$142))</f>
        <v>0</v>
      </c>
      <c r="N36" s="1309" cm="1">
        <f t="array" ref="N36">SUMPRODUCT((YEAR(A5_Programme_détaillé!$D$8:$D$142)=N3)*(A5_Programme_détaillé!$C$8:$C$142))</f>
        <v>0</v>
      </c>
      <c r="O36" s="1309" cm="1">
        <f t="array" ref="O36">SUMPRODUCT((YEAR(A5_Programme_détaillé!$D$8:$D$142)=O3)*(A5_Programme_détaillé!$C$8:$C$142))</f>
        <v>0</v>
      </c>
      <c r="P36" s="1309" cm="1">
        <f t="array" ref="P36">SUMPRODUCT((YEAR(A5_Programme_détaillé!$D$8:$D$142)=P3)*(A5_Programme_détaillé!$C$8:$C$142))</f>
        <v>0</v>
      </c>
      <c r="Q36" s="1309" cm="1">
        <f t="array" ref="Q36">SUMPRODUCT((YEAR(A5_Programme_détaillé!$D$8:$D$142)=Q3)*(A5_Programme_détaillé!$C$8:$C$142))</f>
        <v>0</v>
      </c>
      <c r="R36" s="1309" cm="1">
        <f t="array" ref="R36">SUMPRODUCT((YEAR(A5_Programme_détaillé!$D$8:$D$142)=R3)*(A5_Programme_détaillé!$C$8:$C$142))</f>
        <v>0</v>
      </c>
      <c r="S36" s="1309" cm="1">
        <f t="array" ref="S36">SUMPRODUCT((YEAR(A5_Programme_détaillé!$D$8:$D$142)=S3)*(A5_Programme_détaillé!$C$8:$C$142))</f>
        <v>0</v>
      </c>
      <c r="T36" s="1309" cm="1">
        <f t="array" ref="T36">SUMPRODUCT((YEAR(A5_Programme_détaillé!$D$8:$D$142)=T3)*(A5_Programme_détaillé!$C$8:$C$142))</f>
        <v>0</v>
      </c>
      <c r="U36" s="1309" cm="1">
        <f t="array" ref="U36">SUMPRODUCT((YEAR(A5_Programme_détaillé!$D$8:$D$142)=U3)*(A5_Programme_détaillé!$C$8:$C$142))</f>
        <v>0</v>
      </c>
      <c r="V36" s="1309" cm="1">
        <f t="array" ref="V36">SUMPRODUCT((YEAR(A5_Programme_détaillé!$D$8:$D$142)=V3)*(A5_Programme_détaillé!$C$8:$C$142))</f>
        <v>0</v>
      </c>
      <c r="W36" s="1309" cm="1">
        <f t="array" ref="W36">SUMPRODUCT((YEAR(A5_Programme_détaillé!$D$8:$D$142)=W3)*(A5_Programme_détaillé!$C$8:$C$142))</f>
        <v>0</v>
      </c>
      <c r="X36" s="1309" cm="1">
        <f t="array" ref="X36">SUMPRODUCT((YEAR(A5_Programme_détaillé!$D$8:$D$142)=X3)*(A5_Programme_détaillé!$C$8:$C$142))</f>
        <v>0</v>
      </c>
      <c r="Y36" s="1309" cm="1">
        <f t="array" ref="Y36">SUMPRODUCT((YEAR(A5_Programme_détaillé!$D$8:$D$142)=Y3)*(A5_Programme_détaillé!$C$8:$C$142))</f>
        <v>0</v>
      </c>
      <c r="Z36" s="1309" cm="1">
        <f t="array" ref="Z36">SUMPRODUCT((YEAR(A5_Programme_détaillé!$D$8:$D$142)=Z3)*(A5_Programme_détaillé!$C$8:$C$142))</f>
        <v>0</v>
      </c>
      <c r="AA36" s="1309" cm="1">
        <f t="array" ref="AA36">SUMPRODUCT((YEAR(A5_Programme_détaillé!$D$8:$D$142)=AA3)*(A5_Programme_détaillé!$C$8:$C$142))</f>
        <v>0</v>
      </c>
      <c r="AB36" s="1309" cm="1">
        <f t="array" ref="AB36">SUMPRODUCT((YEAR(A5_Programme_détaillé!$D$8:$D$142)=AB3)*(A5_Programme_détaillé!$C$8:$C$142))</f>
        <v>0</v>
      </c>
      <c r="AC36" s="1309" cm="1">
        <f t="array" ref="AC36">SUMPRODUCT((YEAR(A5_Programme_détaillé!$D$8:$D$142)=AC3)*(A5_Programme_détaillé!$C$8:$C$142))</f>
        <v>0</v>
      </c>
      <c r="AD36" s="1309" cm="1">
        <f t="array" ref="AD36">SUMPRODUCT((YEAR(A5_Programme_détaillé!$D$8:$D$142)=AD3)*(A5_Programme_détaillé!$C$8:$C$142))</f>
        <v>0</v>
      </c>
      <c r="AE36" s="1309" cm="1">
        <f t="array" ref="AE36">SUMPRODUCT((YEAR(A5_Programme_détaillé!$D$8:$D$142)=AE3)*(A5_Programme_détaillé!$C$8:$C$142))</f>
        <v>0</v>
      </c>
      <c r="AF36" s="1309" cm="1">
        <f t="array" ref="AF36">SUMPRODUCT((YEAR(A5_Programme_détaillé!$D$8:$D$142)=AF3)*(A5_Programme_détaillé!$C$8:$C$142))</f>
        <v>0</v>
      </c>
      <c r="AG36" s="1309" cm="1">
        <f t="array" ref="AG36">SUMPRODUCT((YEAR(A5_Programme_détaillé!$D$8:$D$142)=AG3)*(A5_Programme_détaillé!$C$8:$C$142))</f>
        <v>0</v>
      </c>
      <c r="AH36" s="1309" cm="1">
        <f t="array" ref="AH36">SUMPRODUCT((YEAR(A5_Programme_détaillé!$D$8:$D$142)=AH3)*(A5_Programme_détaillé!$C$8:$C$142))</f>
        <v>0</v>
      </c>
      <c r="AI36" s="1309" cm="1">
        <f t="array" ref="AI36">SUMPRODUCT((YEAR(A5_Programme_détaillé!$D$8:$D$142)=AI3)*(A5_Programme_détaillé!$C$8:$C$142))</f>
        <v>0</v>
      </c>
      <c r="AJ36" s="1309" cm="1">
        <f t="array" ref="AJ36">SUMPRODUCT((YEAR(A5_Programme_détaillé!$D$8:$D$142)=AJ3)*(A5_Programme_détaillé!$C$8:$C$142))</f>
        <v>0</v>
      </c>
      <c r="AK36" s="1309" cm="1">
        <f t="array" ref="AK36">SUMPRODUCT((YEAR(A5_Programme_détaillé!$D$8:$D$142)=AK3)*(A5_Programme_détaillé!$C$8:$C$142))</f>
        <v>0</v>
      </c>
      <c r="AL36" s="1309" cm="1">
        <f t="array" ref="AL36">SUMPRODUCT((YEAR(A5_Programme_détaillé!$D$8:$D$142)=AL3)*(A5_Programme_détaillé!$C$8:$C$142))</f>
        <v>0</v>
      </c>
      <c r="AM36" s="1309" cm="1">
        <f t="array" ref="AM36">SUMPRODUCT((YEAR(A5_Programme_détaillé!$D$8:$D$142)=AM3)*(A5_Programme_détaillé!$C$8:$C$142))</f>
        <v>0</v>
      </c>
      <c r="AN36" s="1309" cm="1">
        <f t="array" ref="AN36">SUMPRODUCT((YEAR(A5_Programme_détaillé!$D$8:$D$142)=AN3)*(A5_Programme_détaillé!$C$8:$C$142))</f>
        <v>0</v>
      </c>
      <c r="AO36" s="1309" cm="1">
        <f t="array" ref="AO36">SUMPRODUCT((YEAR(A5_Programme_détaillé!$D$8:$D$142)=AO3)*(A5_Programme_détaillé!$C$8:$C$142))</f>
        <v>0</v>
      </c>
      <c r="AP36" s="1309" cm="1">
        <f t="array" ref="AP36">SUMPRODUCT((YEAR(A5_Programme_détaillé!$D$8:$D$142)=AP3)*(A5_Programme_détaillé!$C$8:$C$142))</f>
        <v>0</v>
      </c>
      <c r="AQ36" s="1309" cm="1">
        <f t="array" ref="AQ36">SUMPRODUCT((YEAR(A5_Programme_détaillé!$D$8:$D$142)=AQ3)*(A5_Programme_détaillé!$C$8:$C$142))</f>
        <v>0</v>
      </c>
      <c r="AR36" s="1309" cm="1">
        <f t="array" ref="AR36">SUMPRODUCT((YEAR(A5_Programme_détaillé!$D$8:$D$142)=AR3)*(A5_Programme_détaillé!$C$8:$C$142))</f>
        <v>0</v>
      </c>
      <c r="AS36" s="1309" cm="1">
        <f t="array" ref="AS36">SUMPRODUCT((YEAR(A5_Programme_détaillé!$D$8:$D$142)=AS3)*(A5_Programme_détaillé!$C$8:$C$142))</f>
        <v>0</v>
      </c>
    </row>
    <row r="37" spans="1:45">
      <c r="A37" s="11" t="s">
        <v>99</v>
      </c>
      <c r="B37" s="1307"/>
      <c r="C37" s="1307"/>
      <c r="D37" s="1307"/>
      <c r="E37" s="1307"/>
      <c r="F37" s="1307"/>
      <c r="G37" s="1307"/>
      <c r="H37" s="1307"/>
      <c r="I37" s="1307"/>
      <c r="J37" s="1307"/>
      <c r="K37" s="1307"/>
      <c r="L37" s="1307"/>
      <c r="M37" s="1307"/>
      <c r="N37" s="1307"/>
      <c r="O37" s="1307"/>
      <c r="P37" s="1307"/>
      <c r="Q37" s="1307"/>
      <c r="R37" s="1307"/>
      <c r="S37" s="1307"/>
      <c r="T37" s="1307"/>
      <c r="U37" s="1307"/>
      <c r="V37" s="1307"/>
      <c r="W37" s="1307"/>
      <c r="X37" s="1307"/>
      <c r="Y37" s="1307"/>
      <c r="Z37" s="1307"/>
      <c r="AA37" s="1307"/>
      <c r="AB37" s="1307"/>
      <c r="AC37" s="1307"/>
      <c r="AD37" s="1307"/>
      <c r="AE37" s="1307"/>
      <c r="AF37" s="1307"/>
      <c r="AG37" s="1307"/>
      <c r="AH37" s="1307"/>
      <c r="AI37" s="1307"/>
      <c r="AJ37" s="1307"/>
      <c r="AK37" s="1307"/>
      <c r="AL37" s="1307"/>
      <c r="AM37" s="1307"/>
      <c r="AN37" s="1307"/>
      <c r="AO37" s="1307"/>
      <c r="AP37" s="1307"/>
      <c r="AQ37" s="1307"/>
      <c r="AR37" s="1307"/>
      <c r="AS37" s="1307"/>
    </row>
    <row r="38" spans="1:45" ht="14.1" customHeight="1">
      <c r="A38" s="11" t="s">
        <v>100</v>
      </c>
      <c r="B38" s="1307"/>
      <c r="C38" s="1307"/>
      <c r="D38" s="1307"/>
      <c r="E38" s="1307"/>
      <c r="F38" s="1307"/>
      <c r="G38" s="1307"/>
      <c r="H38" s="1307"/>
      <c r="I38" s="1307"/>
      <c r="J38" s="1307"/>
      <c r="K38" s="1307"/>
      <c r="L38" s="1307"/>
      <c r="M38" s="1307"/>
      <c r="N38" s="1307"/>
      <c r="O38" s="1307"/>
      <c r="P38" s="1307"/>
      <c r="Q38" s="1307"/>
      <c r="R38" s="1307"/>
      <c r="S38" s="1307"/>
      <c r="T38" s="1307"/>
      <c r="U38" s="1307"/>
      <c r="V38" s="1307"/>
      <c r="W38" s="1307"/>
      <c r="X38" s="1307"/>
      <c r="Y38" s="1307"/>
      <c r="Z38" s="1307"/>
      <c r="AA38" s="1307"/>
      <c r="AB38" s="1307"/>
      <c r="AC38" s="1307"/>
      <c r="AD38" s="1307"/>
      <c r="AE38" s="1307"/>
      <c r="AF38" s="1307"/>
      <c r="AG38" s="1307"/>
      <c r="AH38" s="1307"/>
      <c r="AI38" s="1307"/>
      <c r="AJ38" s="1307"/>
      <c r="AK38" s="1307"/>
      <c r="AL38" s="1307"/>
      <c r="AM38" s="1307"/>
      <c r="AN38" s="1307"/>
      <c r="AO38" s="1307"/>
      <c r="AP38" s="1307"/>
      <c r="AQ38" s="1307"/>
      <c r="AR38" s="1307"/>
      <c r="AS38" s="1307"/>
    </row>
    <row r="39" spans="1:45" ht="14.1" customHeight="1">
      <c r="A39" s="11" t="s">
        <v>101</v>
      </c>
      <c r="B39" s="1307"/>
      <c r="C39" s="1307"/>
      <c r="D39" s="1307"/>
      <c r="E39" s="1307"/>
      <c r="F39" s="1307"/>
      <c r="G39" s="1307"/>
      <c r="H39" s="1307"/>
      <c r="I39" s="1307"/>
      <c r="J39" s="1307"/>
      <c r="K39" s="1307"/>
      <c r="L39" s="1307"/>
      <c r="M39" s="1307"/>
      <c r="N39" s="1307"/>
      <c r="O39" s="1307"/>
      <c r="P39" s="1307"/>
      <c r="Q39" s="1307"/>
      <c r="R39" s="1307"/>
      <c r="S39" s="1307"/>
      <c r="T39" s="1307"/>
      <c r="U39" s="1307"/>
      <c r="V39" s="1307"/>
      <c r="W39" s="1307"/>
      <c r="X39" s="1307"/>
      <c r="Y39" s="1307"/>
      <c r="Z39" s="1307"/>
      <c r="AA39" s="1307"/>
      <c r="AB39" s="1307"/>
      <c r="AC39" s="1307"/>
      <c r="AD39" s="1307"/>
      <c r="AE39" s="1307"/>
      <c r="AF39" s="1307"/>
      <c r="AG39" s="1307"/>
      <c r="AH39" s="1307"/>
      <c r="AI39" s="1307"/>
      <c r="AJ39" s="1307"/>
      <c r="AK39" s="1307"/>
      <c r="AL39" s="1307"/>
      <c r="AM39" s="1307"/>
      <c r="AN39" s="1307"/>
      <c r="AO39" s="1307"/>
      <c r="AP39" s="1307"/>
      <c r="AQ39" s="1307"/>
      <c r="AR39" s="1307"/>
      <c r="AS39" s="1307"/>
    </row>
    <row r="40" spans="1:45" ht="14.1" customHeight="1">
      <c r="A40" s="11" t="s">
        <v>105</v>
      </c>
      <c r="B40" s="1307"/>
      <c r="C40" s="1307"/>
      <c r="D40" s="1307"/>
      <c r="E40" s="1307"/>
      <c r="F40" s="1307"/>
      <c r="G40" s="1307"/>
      <c r="H40" s="1307"/>
      <c r="I40" s="1307"/>
      <c r="J40" s="1307"/>
      <c r="K40" s="1307"/>
      <c r="L40" s="1307"/>
      <c r="M40" s="1307"/>
      <c r="N40" s="1307"/>
      <c r="O40" s="1307"/>
      <c r="P40" s="1307"/>
      <c r="Q40" s="1307"/>
      <c r="R40" s="1307"/>
      <c r="S40" s="1307"/>
      <c r="T40" s="1307"/>
      <c r="U40" s="1307"/>
      <c r="V40" s="1307"/>
      <c r="W40" s="1307"/>
      <c r="X40" s="1307"/>
      <c r="Y40" s="1307"/>
      <c r="Z40" s="1307"/>
      <c r="AA40" s="1307"/>
      <c r="AB40" s="1307"/>
      <c r="AC40" s="1307"/>
      <c r="AD40" s="1307"/>
      <c r="AE40" s="1307"/>
      <c r="AF40" s="1307"/>
      <c r="AG40" s="1307"/>
      <c r="AH40" s="1307"/>
      <c r="AI40" s="1307"/>
      <c r="AJ40" s="1307"/>
      <c r="AK40" s="1307"/>
      <c r="AL40" s="1307"/>
      <c r="AM40" s="1307"/>
      <c r="AN40" s="1307"/>
      <c r="AO40" s="1307"/>
      <c r="AP40" s="1307"/>
      <c r="AQ40" s="1307"/>
      <c r="AR40" s="1307"/>
      <c r="AS40" s="1307"/>
    </row>
    <row r="41" spans="1:45" ht="14.1" customHeight="1">
      <c r="A41" s="11" t="s">
        <v>106</v>
      </c>
      <c r="B41" s="1307"/>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7"/>
      <c r="AL41" s="1307"/>
      <c r="AM41" s="1307"/>
      <c r="AN41" s="1307"/>
      <c r="AO41" s="1307"/>
      <c r="AP41" s="1307"/>
      <c r="AQ41" s="1307"/>
      <c r="AR41" s="1307"/>
      <c r="AS41" s="1307"/>
    </row>
    <row r="42" spans="1:45" ht="12.75" customHeight="1">
      <c r="A42" s="150" t="s">
        <v>107</v>
      </c>
      <c r="B42" s="1307"/>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7"/>
      <c r="AL42" s="1307"/>
      <c r="AM42" s="1307"/>
      <c r="AN42" s="1307"/>
      <c r="AO42" s="1307"/>
      <c r="AP42" s="1307"/>
      <c r="AQ42" s="1307"/>
      <c r="AR42" s="1307"/>
      <c r="AS42" s="1307"/>
    </row>
    <row r="43" spans="1:45">
      <c r="A43" s="151" t="s">
        <v>72</v>
      </c>
      <c r="B43" s="1307"/>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7"/>
      <c r="AL43" s="1307"/>
      <c r="AM43" s="1307"/>
      <c r="AN43" s="1307"/>
      <c r="AO43" s="1307"/>
      <c r="AP43" s="1307"/>
      <c r="AQ43" s="1307"/>
      <c r="AR43" s="1307"/>
      <c r="AS43" s="1307"/>
    </row>
    <row r="44" spans="1:45">
      <c r="A44" s="51"/>
      <c r="B44" s="1307"/>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7"/>
      <c r="AL44" s="1307"/>
      <c r="AM44" s="1307"/>
      <c r="AN44" s="1307"/>
      <c r="AO44" s="1307"/>
      <c r="AP44" s="1307"/>
      <c r="AQ44" s="1307"/>
      <c r="AR44" s="1307"/>
      <c r="AS44" s="1307"/>
    </row>
    <row r="45" spans="1:45">
      <c r="A45" s="1313" t="s">
        <v>237</v>
      </c>
      <c r="B45" s="1314">
        <f ca="1">SUM(B27:B36,B42:B44)</f>
        <v>0</v>
      </c>
      <c r="C45" s="1314">
        <f t="shared" ref="C45:AS45" ca="1" si="2">SUM(C27:C36,C42:C44)</f>
        <v>0</v>
      </c>
      <c r="D45" s="1314">
        <f t="shared" ca="1" si="2"/>
        <v>0</v>
      </c>
      <c r="E45" s="1314">
        <f t="shared" ca="1" si="2"/>
        <v>0</v>
      </c>
      <c r="F45" s="1314">
        <f t="shared" ca="1" si="2"/>
        <v>0</v>
      </c>
      <c r="G45" s="1314">
        <f t="shared" ca="1" si="2"/>
        <v>0</v>
      </c>
      <c r="H45" s="1314">
        <f t="shared" ca="1" si="2"/>
        <v>0</v>
      </c>
      <c r="I45" s="1314">
        <f t="shared" ca="1" si="2"/>
        <v>0</v>
      </c>
      <c r="J45" s="1314">
        <f t="shared" ca="1" si="2"/>
        <v>0</v>
      </c>
      <c r="K45" s="1314">
        <f t="shared" ca="1" si="2"/>
        <v>0</v>
      </c>
      <c r="L45" s="1314">
        <f t="shared" ca="1" si="2"/>
        <v>0</v>
      </c>
      <c r="M45" s="1314">
        <f t="shared" ca="1" si="2"/>
        <v>0</v>
      </c>
      <c r="N45" s="1314">
        <f t="shared" ca="1" si="2"/>
        <v>0</v>
      </c>
      <c r="O45" s="1314">
        <f t="shared" ca="1" si="2"/>
        <v>0</v>
      </c>
      <c r="P45" s="1314">
        <f t="shared" ca="1" si="2"/>
        <v>0</v>
      </c>
      <c r="Q45" s="1314">
        <f t="shared" ca="1" si="2"/>
        <v>0</v>
      </c>
      <c r="R45" s="1314">
        <f t="shared" ca="1" si="2"/>
        <v>0</v>
      </c>
      <c r="S45" s="1314">
        <f t="shared" ca="1" si="2"/>
        <v>0</v>
      </c>
      <c r="T45" s="1314">
        <f t="shared" ca="1" si="2"/>
        <v>0</v>
      </c>
      <c r="U45" s="1314">
        <f t="shared" ca="1" si="2"/>
        <v>0</v>
      </c>
      <c r="V45" s="1314">
        <f t="shared" ca="1" si="2"/>
        <v>0</v>
      </c>
      <c r="W45" s="1314">
        <f t="shared" ca="1" si="2"/>
        <v>0</v>
      </c>
      <c r="X45" s="1314">
        <f t="shared" ca="1" si="2"/>
        <v>0</v>
      </c>
      <c r="Y45" s="1314">
        <f t="shared" ca="1" si="2"/>
        <v>0</v>
      </c>
      <c r="Z45" s="1314">
        <f t="shared" ca="1" si="2"/>
        <v>0</v>
      </c>
      <c r="AA45" s="1314">
        <f t="shared" ca="1" si="2"/>
        <v>0</v>
      </c>
      <c r="AB45" s="1314">
        <f t="shared" ca="1" si="2"/>
        <v>0</v>
      </c>
      <c r="AC45" s="1314">
        <f t="shared" ca="1" si="2"/>
        <v>0</v>
      </c>
      <c r="AD45" s="1314">
        <f t="shared" ca="1" si="2"/>
        <v>0</v>
      </c>
      <c r="AE45" s="1314">
        <f t="shared" ca="1" si="2"/>
        <v>0</v>
      </c>
      <c r="AF45" s="1314">
        <f t="shared" ca="1" si="2"/>
        <v>0</v>
      </c>
      <c r="AG45" s="1314">
        <f t="shared" ca="1" si="2"/>
        <v>0</v>
      </c>
      <c r="AH45" s="1314">
        <f t="shared" ca="1" si="2"/>
        <v>0</v>
      </c>
      <c r="AI45" s="1314">
        <f t="shared" ca="1" si="2"/>
        <v>0</v>
      </c>
      <c r="AJ45" s="1314">
        <f t="shared" ca="1" si="2"/>
        <v>0</v>
      </c>
      <c r="AK45" s="1314">
        <f t="shared" ca="1" si="2"/>
        <v>0</v>
      </c>
      <c r="AL45" s="1314">
        <f t="shared" ca="1" si="2"/>
        <v>0</v>
      </c>
      <c r="AM45" s="1314">
        <f t="shared" ca="1" si="2"/>
        <v>0</v>
      </c>
      <c r="AN45" s="1314">
        <f t="shared" ca="1" si="2"/>
        <v>0</v>
      </c>
      <c r="AO45" s="1314">
        <f t="shared" ca="1" si="2"/>
        <v>0</v>
      </c>
      <c r="AP45" s="1314">
        <f t="shared" ca="1" si="2"/>
        <v>0</v>
      </c>
      <c r="AQ45" s="1314">
        <f t="shared" ca="1" si="2"/>
        <v>0</v>
      </c>
      <c r="AR45" s="1314">
        <f t="shared" ca="1" si="2"/>
        <v>0</v>
      </c>
      <c r="AS45" s="1314">
        <f t="shared" ca="1" si="2"/>
        <v>0</v>
      </c>
    </row>
    <row r="46" spans="1:45" ht="18.75" customHeight="1" thickBot="1">
      <c r="A46" s="1316"/>
      <c r="B46" s="1317"/>
      <c r="C46" s="1317"/>
      <c r="D46" s="1317"/>
      <c r="E46" s="1317"/>
      <c r="F46" s="1317"/>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row>
    <row r="47" spans="1:45" ht="18.75" customHeight="1">
      <c r="A47" s="52" t="s">
        <v>108</v>
      </c>
      <c r="B47" s="1319">
        <f t="shared" ref="B47:AS47" ca="1" si="3">B26-B45</f>
        <v>0</v>
      </c>
      <c r="C47" s="1319">
        <f t="shared" ca="1" si="3"/>
        <v>0</v>
      </c>
      <c r="D47" s="1319">
        <f t="shared" ca="1" si="3"/>
        <v>0</v>
      </c>
      <c r="E47" s="1319">
        <f t="shared" ca="1" si="3"/>
        <v>0</v>
      </c>
      <c r="F47" s="1319">
        <f t="shared" ca="1" si="3"/>
        <v>0</v>
      </c>
      <c r="G47" s="1320">
        <f t="shared" ca="1" si="3"/>
        <v>0</v>
      </c>
      <c r="H47" s="1320">
        <f t="shared" ca="1" si="3"/>
        <v>0</v>
      </c>
      <c r="I47" s="1320">
        <f t="shared" ca="1" si="3"/>
        <v>0</v>
      </c>
      <c r="J47" s="1320">
        <f t="shared" ca="1" si="3"/>
        <v>0</v>
      </c>
      <c r="K47" s="1320">
        <f t="shared" ca="1" si="3"/>
        <v>0</v>
      </c>
      <c r="L47" s="1320">
        <f t="shared" ca="1" si="3"/>
        <v>0</v>
      </c>
      <c r="M47" s="1320">
        <f t="shared" ca="1" si="3"/>
        <v>0</v>
      </c>
      <c r="N47" s="1320">
        <f t="shared" ca="1" si="3"/>
        <v>0</v>
      </c>
      <c r="O47" s="1320">
        <f t="shared" ca="1" si="3"/>
        <v>0</v>
      </c>
      <c r="P47" s="1320">
        <f t="shared" ca="1" si="3"/>
        <v>0</v>
      </c>
      <c r="Q47" s="1320">
        <f t="shared" ca="1" si="3"/>
        <v>0</v>
      </c>
      <c r="R47" s="1320">
        <f t="shared" ca="1" si="3"/>
        <v>0</v>
      </c>
      <c r="S47" s="1320">
        <f t="shared" ca="1" si="3"/>
        <v>0</v>
      </c>
      <c r="T47" s="1320">
        <f t="shared" ca="1" si="3"/>
        <v>0</v>
      </c>
      <c r="U47" s="1320">
        <f t="shared" ca="1" si="3"/>
        <v>0</v>
      </c>
      <c r="V47" s="1320">
        <f t="shared" ca="1" si="3"/>
        <v>0</v>
      </c>
      <c r="W47" s="1320">
        <f t="shared" ca="1" si="3"/>
        <v>0</v>
      </c>
      <c r="X47" s="1320">
        <f t="shared" ca="1" si="3"/>
        <v>0</v>
      </c>
      <c r="Y47" s="1320">
        <f t="shared" ca="1" si="3"/>
        <v>0</v>
      </c>
      <c r="Z47" s="1320">
        <f t="shared" ca="1" si="3"/>
        <v>0</v>
      </c>
      <c r="AA47" s="1320">
        <f t="shared" ca="1" si="3"/>
        <v>0</v>
      </c>
      <c r="AB47" s="1320">
        <f t="shared" ca="1" si="3"/>
        <v>0</v>
      </c>
      <c r="AC47" s="1320">
        <f t="shared" ca="1" si="3"/>
        <v>0</v>
      </c>
      <c r="AD47" s="1320">
        <f t="shared" ca="1" si="3"/>
        <v>0</v>
      </c>
      <c r="AE47" s="1320">
        <f t="shared" ca="1" si="3"/>
        <v>0</v>
      </c>
      <c r="AF47" s="1320">
        <f t="shared" ca="1" si="3"/>
        <v>0</v>
      </c>
      <c r="AG47" s="1320">
        <f t="shared" ca="1" si="3"/>
        <v>0</v>
      </c>
      <c r="AH47" s="1320">
        <f t="shared" ca="1" si="3"/>
        <v>0</v>
      </c>
      <c r="AI47" s="1320">
        <f t="shared" ca="1" si="3"/>
        <v>0</v>
      </c>
      <c r="AJ47" s="1320">
        <f t="shared" ca="1" si="3"/>
        <v>0</v>
      </c>
      <c r="AK47" s="1320">
        <f t="shared" ca="1" si="3"/>
        <v>0</v>
      </c>
      <c r="AL47" s="1320">
        <f t="shared" ca="1" si="3"/>
        <v>0</v>
      </c>
      <c r="AM47" s="1320">
        <f t="shared" ca="1" si="3"/>
        <v>0</v>
      </c>
      <c r="AN47" s="1320">
        <f t="shared" ca="1" si="3"/>
        <v>0</v>
      </c>
      <c r="AO47" s="1320">
        <f t="shared" ca="1" si="3"/>
        <v>0</v>
      </c>
      <c r="AP47" s="1320">
        <f t="shared" ca="1" si="3"/>
        <v>0</v>
      </c>
      <c r="AQ47" s="1320">
        <f t="shared" ca="1" si="3"/>
        <v>0</v>
      </c>
      <c r="AR47" s="1320">
        <f t="shared" ca="1" si="3"/>
        <v>0</v>
      </c>
      <c r="AS47" s="1320">
        <f t="shared" ca="1" si="3"/>
        <v>0</v>
      </c>
    </row>
    <row r="48" spans="1:45" ht="21.2" customHeight="1">
      <c r="A48" s="53" t="s">
        <v>109</v>
      </c>
      <c r="B48" s="1321">
        <f>A8_Bilan_financier!O26-A8_Bilan_financier!H26</f>
        <v>0</v>
      </c>
      <c r="C48" s="1321">
        <f ca="1">B49</f>
        <v>0</v>
      </c>
      <c r="D48" s="1321">
        <f ca="1">C49</f>
        <v>0</v>
      </c>
      <c r="E48" s="1321">
        <f ca="1">D49</f>
        <v>0</v>
      </c>
      <c r="F48" s="1321">
        <f ca="1">E49</f>
        <v>0</v>
      </c>
      <c r="G48" s="1322">
        <f ca="1">F49</f>
        <v>0</v>
      </c>
      <c r="H48" s="1322">
        <f t="shared" ref="H48:AS48" ca="1" si="4">G49</f>
        <v>0</v>
      </c>
      <c r="I48" s="1322">
        <f t="shared" ca="1" si="4"/>
        <v>0</v>
      </c>
      <c r="J48" s="1322">
        <f t="shared" ca="1" si="4"/>
        <v>0</v>
      </c>
      <c r="K48" s="1322">
        <f t="shared" ca="1" si="4"/>
        <v>0</v>
      </c>
      <c r="L48" s="1322">
        <f t="shared" ca="1" si="4"/>
        <v>0</v>
      </c>
      <c r="M48" s="1322">
        <f t="shared" ca="1" si="4"/>
        <v>0</v>
      </c>
      <c r="N48" s="1322">
        <f t="shared" ca="1" si="4"/>
        <v>0</v>
      </c>
      <c r="O48" s="1322">
        <f t="shared" ca="1" si="4"/>
        <v>0</v>
      </c>
      <c r="P48" s="1322">
        <f t="shared" ca="1" si="4"/>
        <v>0</v>
      </c>
      <c r="Q48" s="1322">
        <f t="shared" ca="1" si="4"/>
        <v>0</v>
      </c>
      <c r="R48" s="1322">
        <f t="shared" ca="1" si="4"/>
        <v>0</v>
      </c>
      <c r="S48" s="1322">
        <f t="shared" ca="1" si="4"/>
        <v>0</v>
      </c>
      <c r="T48" s="1322">
        <f t="shared" ca="1" si="4"/>
        <v>0</v>
      </c>
      <c r="U48" s="1322">
        <f t="shared" ca="1" si="4"/>
        <v>0</v>
      </c>
      <c r="V48" s="1322">
        <f t="shared" ca="1" si="4"/>
        <v>0</v>
      </c>
      <c r="W48" s="1322">
        <f t="shared" ca="1" si="4"/>
        <v>0</v>
      </c>
      <c r="X48" s="1322">
        <f t="shared" ca="1" si="4"/>
        <v>0</v>
      </c>
      <c r="Y48" s="1322">
        <f t="shared" ca="1" si="4"/>
        <v>0</v>
      </c>
      <c r="Z48" s="1322">
        <f t="shared" ca="1" si="4"/>
        <v>0</v>
      </c>
      <c r="AA48" s="1322">
        <f t="shared" ca="1" si="4"/>
        <v>0</v>
      </c>
      <c r="AB48" s="1322">
        <f t="shared" ca="1" si="4"/>
        <v>0</v>
      </c>
      <c r="AC48" s="1322">
        <f t="shared" ca="1" si="4"/>
        <v>0</v>
      </c>
      <c r="AD48" s="1322">
        <f t="shared" ca="1" si="4"/>
        <v>0</v>
      </c>
      <c r="AE48" s="1322">
        <f t="shared" ca="1" si="4"/>
        <v>0</v>
      </c>
      <c r="AF48" s="1322">
        <f t="shared" ca="1" si="4"/>
        <v>0</v>
      </c>
      <c r="AG48" s="1322">
        <f t="shared" ca="1" si="4"/>
        <v>0</v>
      </c>
      <c r="AH48" s="1322">
        <f t="shared" ca="1" si="4"/>
        <v>0</v>
      </c>
      <c r="AI48" s="1322">
        <f t="shared" ca="1" si="4"/>
        <v>0</v>
      </c>
      <c r="AJ48" s="1322">
        <f t="shared" ca="1" si="4"/>
        <v>0</v>
      </c>
      <c r="AK48" s="1322">
        <f t="shared" ca="1" si="4"/>
        <v>0</v>
      </c>
      <c r="AL48" s="1322">
        <f t="shared" ca="1" si="4"/>
        <v>0</v>
      </c>
      <c r="AM48" s="1322">
        <f t="shared" ca="1" si="4"/>
        <v>0</v>
      </c>
      <c r="AN48" s="1322">
        <f t="shared" ca="1" si="4"/>
        <v>0</v>
      </c>
      <c r="AO48" s="1322">
        <f t="shared" ca="1" si="4"/>
        <v>0</v>
      </c>
      <c r="AP48" s="1322">
        <f t="shared" ca="1" si="4"/>
        <v>0</v>
      </c>
      <c r="AQ48" s="1322">
        <f t="shared" ca="1" si="4"/>
        <v>0</v>
      </c>
      <c r="AR48" s="1322">
        <f t="shared" ca="1" si="4"/>
        <v>0</v>
      </c>
      <c r="AS48" s="1322">
        <f t="shared" ca="1" si="4"/>
        <v>0</v>
      </c>
    </row>
    <row r="49" spans="1:45" ht="24" customHeight="1" thickBot="1">
      <c r="A49" s="54" t="s">
        <v>110</v>
      </c>
      <c r="B49" s="1323">
        <f ca="1">B48+B47</f>
        <v>0</v>
      </c>
      <c r="C49" s="1323">
        <f ca="1">C48+C47</f>
        <v>0</v>
      </c>
      <c r="D49" s="1323">
        <f ca="1">D47+D48</f>
        <v>0</v>
      </c>
      <c r="E49" s="1323">
        <f ca="1">E47+E48</f>
        <v>0</v>
      </c>
      <c r="F49" s="1323">
        <f ca="1">F47+F48</f>
        <v>0</v>
      </c>
      <c r="G49" s="1324">
        <f ca="1">G47+G48</f>
        <v>0</v>
      </c>
      <c r="H49" s="1324">
        <f t="shared" ref="H49:AS49" ca="1" si="5">H47+H48</f>
        <v>0</v>
      </c>
      <c r="I49" s="1324">
        <f t="shared" ca="1" si="5"/>
        <v>0</v>
      </c>
      <c r="J49" s="1324">
        <f t="shared" ca="1" si="5"/>
        <v>0</v>
      </c>
      <c r="K49" s="1324">
        <f t="shared" ca="1" si="5"/>
        <v>0</v>
      </c>
      <c r="L49" s="1324">
        <f t="shared" ca="1" si="5"/>
        <v>0</v>
      </c>
      <c r="M49" s="1324">
        <f t="shared" ca="1" si="5"/>
        <v>0</v>
      </c>
      <c r="N49" s="1324">
        <f t="shared" ca="1" si="5"/>
        <v>0</v>
      </c>
      <c r="O49" s="1324">
        <f t="shared" ca="1" si="5"/>
        <v>0</v>
      </c>
      <c r="P49" s="1324">
        <f t="shared" ca="1" si="5"/>
        <v>0</v>
      </c>
      <c r="Q49" s="1324">
        <f t="shared" ca="1" si="5"/>
        <v>0</v>
      </c>
      <c r="R49" s="1324">
        <f t="shared" ca="1" si="5"/>
        <v>0</v>
      </c>
      <c r="S49" s="1324">
        <f t="shared" ca="1" si="5"/>
        <v>0</v>
      </c>
      <c r="T49" s="1324">
        <f t="shared" ca="1" si="5"/>
        <v>0</v>
      </c>
      <c r="U49" s="1324">
        <f t="shared" ca="1" si="5"/>
        <v>0</v>
      </c>
      <c r="V49" s="1324">
        <f t="shared" ca="1" si="5"/>
        <v>0</v>
      </c>
      <c r="W49" s="1324">
        <f t="shared" ca="1" si="5"/>
        <v>0</v>
      </c>
      <c r="X49" s="1324">
        <f t="shared" ca="1" si="5"/>
        <v>0</v>
      </c>
      <c r="Y49" s="1324">
        <f t="shared" ca="1" si="5"/>
        <v>0</v>
      </c>
      <c r="Z49" s="1324">
        <f t="shared" ca="1" si="5"/>
        <v>0</v>
      </c>
      <c r="AA49" s="1324">
        <f t="shared" ca="1" si="5"/>
        <v>0</v>
      </c>
      <c r="AB49" s="1324">
        <f t="shared" ca="1" si="5"/>
        <v>0</v>
      </c>
      <c r="AC49" s="1324">
        <f t="shared" ca="1" si="5"/>
        <v>0</v>
      </c>
      <c r="AD49" s="1324">
        <f t="shared" ca="1" si="5"/>
        <v>0</v>
      </c>
      <c r="AE49" s="1324">
        <f t="shared" ca="1" si="5"/>
        <v>0</v>
      </c>
      <c r="AF49" s="1324">
        <f t="shared" ca="1" si="5"/>
        <v>0</v>
      </c>
      <c r="AG49" s="1324">
        <f t="shared" ca="1" si="5"/>
        <v>0</v>
      </c>
      <c r="AH49" s="1324">
        <f t="shared" ca="1" si="5"/>
        <v>0</v>
      </c>
      <c r="AI49" s="1324">
        <f t="shared" ca="1" si="5"/>
        <v>0</v>
      </c>
      <c r="AJ49" s="1324">
        <f t="shared" ca="1" si="5"/>
        <v>0</v>
      </c>
      <c r="AK49" s="1324">
        <f t="shared" ca="1" si="5"/>
        <v>0</v>
      </c>
      <c r="AL49" s="1324">
        <f t="shared" ca="1" si="5"/>
        <v>0</v>
      </c>
      <c r="AM49" s="1324">
        <f t="shared" ca="1" si="5"/>
        <v>0</v>
      </c>
      <c r="AN49" s="1324">
        <f t="shared" ca="1" si="5"/>
        <v>0</v>
      </c>
      <c r="AO49" s="1324">
        <f t="shared" ca="1" si="5"/>
        <v>0</v>
      </c>
      <c r="AP49" s="1324">
        <f t="shared" ca="1" si="5"/>
        <v>0</v>
      </c>
      <c r="AQ49" s="1324">
        <f t="shared" ca="1" si="5"/>
        <v>0</v>
      </c>
      <c r="AR49" s="1324">
        <f t="shared" ca="1" si="5"/>
        <v>0</v>
      </c>
      <c r="AS49" s="1324">
        <f t="shared" ca="1" si="5"/>
        <v>0</v>
      </c>
    </row>
    <row r="50" spans="1:45" ht="7.5" customHeight="1">
      <c r="A50" s="1325"/>
      <c r="B50" s="1326"/>
      <c r="C50" s="1326"/>
      <c r="D50" s="1326"/>
      <c r="E50" s="1326"/>
      <c r="F50" s="1326"/>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row>
    <row r="51" spans="1:45" ht="15">
      <c r="A51" s="55" t="s">
        <v>111</v>
      </c>
      <c r="B51" s="1327"/>
      <c r="C51" s="1327"/>
      <c r="D51" s="1327"/>
      <c r="E51" s="1327"/>
      <c r="F51" s="1327"/>
      <c r="G51" s="1327"/>
      <c r="H51" s="1327"/>
      <c r="I51" s="1327"/>
      <c r="J51" s="1327"/>
      <c r="K51" s="1327"/>
      <c r="L51" s="1327"/>
      <c r="M51" s="1327"/>
      <c r="N51" s="1327"/>
      <c r="O51" s="1327"/>
      <c r="P51" s="1327"/>
      <c r="Q51" s="1327"/>
      <c r="R51" s="1327"/>
      <c r="S51" s="1327"/>
      <c r="T51" s="1327"/>
      <c r="U51" s="1327"/>
      <c r="V51" s="1327"/>
      <c r="W51" s="1327"/>
      <c r="X51" s="1327"/>
      <c r="Y51" s="1327"/>
      <c r="Z51" s="1327"/>
      <c r="AA51" s="1327"/>
      <c r="AB51" s="1327"/>
      <c r="AC51" s="1327"/>
      <c r="AD51" s="1327"/>
      <c r="AE51" s="1327"/>
      <c r="AF51" s="1327"/>
      <c r="AG51" s="1327"/>
      <c r="AH51" s="1327"/>
      <c r="AI51" s="1327"/>
      <c r="AJ51" s="1327"/>
      <c r="AK51" s="1327"/>
      <c r="AL51" s="1327"/>
      <c r="AM51" s="1327"/>
      <c r="AN51" s="1327"/>
      <c r="AO51" s="1327"/>
      <c r="AP51" s="1327"/>
      <c r="AQ51" s="1327"/>
      <c r="AR51" s="1327"/>
      <c r="AS51" s="1327"/>
    </row>
    <row r="52" spans="1:45" ht="15">
      <c r="A52" s="49" t="s">
        <v>94</v>
      </c>
      <c r="B52" s="1307"/>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7"/>
      <c r="AL52" s="1307"/>
      <c r="AM52" s="1307"/>
      <c r="AN52" s="1307"/>
      <c r="AO52" s="1307"/>
      <c r="AP52" s="1307"/>
      <c r="AQ52" s="1307"/>
      <c r="AR52" s="1307"/>
      <c r="AS52" s="1307"/>
    </row>
    <row r="53" spans="1:45">
      <c r="A53" s="1328" t="s">
        <v>356</v>
      </c>
      <c r="B53" s="1307"/>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7"/>
      <c r="AL53" s="1307"/>
      <c r="AM53" s="1307"/>
      <c r="AN53" s="1307"/>
      <c r="AO53" s="1307"/>
      <c r="AP53" s="1307"/>
      <c r="AQ53" s="1307"/>
      <c r="AR53" s="1307"/>
      <c r="AS53" s="1307"/>
    </row>
    <row r="54" spans="1:45" ht="13.7" customHeight="1">
      <c r="A54" s="1328" t="s">
        <v>207</v>
      </c>
      <c r="B54" s="1307"/>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7"/>
      <c r="AL54" s="1307"/>
      <c r="AM54" s="1307"/>
      <c r="AN54" s="1307"/>
      <c r="AO54" s="1307"/>
      <c r="AP54" s="1307"/>
      <c r="AQ54" s="1307"/>
      <c r="AR54" s="1307"/>
      <c r="AS54" s="1307"/>
    </row>
    <row r="55" spans="1:45">
      <c r="A55" s="150" t="s">
        <v>208</v>
      </c>
      <c r="B55" s="1307"/>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7"/>
      <c r="AL55" s="1307"/>
      <c r="AM55" s="1307"/>
      <c r="AN55" s="1307"/>
      <c r="AO55" s="1307"/>
      <c r="AP55" s="1307"/>
      <c r="AQ55" s="1307"/>
      <c r="AR55" s="1307"/>
      <c r="AS55" s="1307"/>
    </row>
    <row r="56" spans="1:45" ht="14.1" customHeight="1">
      <c r="A56" s="43" t="s">
        <v>112</v>
      </c>
      <c r="B56" s="1307"/>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row>
    <row r="57" spans="1:45">
      <c r="A57" s="150" t="s">
        <v>220</v>
      </c>
      <c r="B57" s="1307"/>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row>
    <row r="58" spans="1:45" ht="14.1" customHeight="1">
      <c r="A58" s="151" t="s">
        <v>91</v>
      </c>
      <c r="B58" s="1307"/>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row>
    <row r="59" spans="1:45">
      <c r="A59" s="1313" t="s">
        <v>238</v>
      </c>
      <c r="B59" s="1314">
        <f t="shared" ref="B59:G59" si="6">SUM(B51:B58)</f>
        <v>0</v>
      </c>
      <c r="C59" s="1314">
        <f t="shared" si="6"/>
        <v>0</v>
      </c>
      <c r="D59" s="1314">
        <f t="shared" si="6"/>
        <v>0</v>
      </c>
      <c r="E59" s="1314">
        <f t="shared" si="6"/>
        <v>0</v>
      </c>
      <c r="F59" s="1314">
        <f t="shared" si="6"/>
        <v>0</v>
      </c>
      <c r="G59" s="1314">
        <f t="shared" si="6"/>
        <v>0</v>
      </c>
      <c r="H59" s="1314">
        <f t="shared" ref="H59:AS59" si="7">SUM(H51:H58)</f>
        <v>0</v>
      </c>
      <c r="I59" s="1314">
        <f t="shared" si="7"/>
        <v>0</v>
      </c>
      <c r="J59" s="1314">
        <f t="shared" si="7"/>
        <v>0</v>
      </c>
      <c r="K59" s="1314">
        <f t="shared" si="7"/>
        <v>0</v>
      </c>
      <c r="L59" s="1314">
        <f t="shared" si="7"/>
        <v>0</v>
      </c>
      <c r="M59" s="1314">
        <f t="shared" si="7"/>
        <v>0</v>
      </c>
      <c r="N59" s="1314">
        <f t="shared" si="7"/>
        <v>0</v>
      </c>
      <c r="O59" s="1314">
        <f t="shared" si="7"/>
        <v>0</v>
      </c>
      <c r="P59" s="1314">
        <f t="shared" si="7"/>
        <v>0</v>
      </c>
      <c r="Q59" s="1314">
        <f t="shared" si="7"/>
        <v>0</v>
      </c>
      <c r="R59" s="1314">
        <f t="shared" si="7"/>
        <v>0</v>
      </c>
      <c r="S59" s="1314">
        <f t="shared" si="7"/>
        <v>0</v>
      </c>
      <c r="T59" s="1314">
        <f t="shared" si="7"/>
        <v>0</v>
      </c>
      <c r="U59" s="1314">
        <f t="shared" si="7"/>
        <v>0</v>
      </c>
      <c r="V59" s="1314">
        <f t="shared" si="7"/>
        <v>0</v>
      </c>
      <c r="W59" s="1314">
        <f t="shared" si="7"/>
        <v>0</v>
      </c>
      <c r="X59" s="1314">
        <f t="shared" si="7"/>
        <v>0</v>
      </c>
      <c r="Y59" s="1314">
        <f t="shared" si="7"/>
        <v>0</v>
      </c>
      <c r="Z59" s="1314">
        <f t="shared" si="7"/>
        <v>0</v>
      </c>
      <c r="AA59" s="1314">
        <f t="shared" si="7"/>
        <v>0</v>
      </c>
      <c r="AB59" s="1314">
        <f t="shared" si="7"/>
        <v>0</v>
      </c>
      <c r="AC59" s="1314">
        <f t="shared" si="7"/>
        <v>0</v>
      </c>
      <c r="AD59" s="1314">
        <f t="shared" si="7"/>
        <v>0</v>
      </c>
      <c r="AE59" s="1314">
        <f t="shared" si="7"/>
        <v>0</v>
      </c>
      <c r="AF59" s="1314">
        <f t="shared" si="7"/>
        <v>0</v>
      </c>
      <c r="AG59" s="1314">
        <f t="shared" si="7"/>
        <v>0</v>
      </c>
      <c r="AH59" s="1314">
        <f t="shared" si="7"/>
        <v>0</v>
      </c>
      <c r="AI59" s="1314">
        <f t="shared" si="7"/>
        <v>0</v>
      </c>
      <c r="AJ59" s="1314">
        <f t="shared" si="7"/>
        <v>0</v>
      </c>
      <c r="AK59" s="1314">
        <f t="shared" si="7"/>
        <v>0</v>
      </c>
      <c r="AL59" s="1314">
        <f t="shared" si="7"/>
        <v>0</v>
      </c>
      <c r="AM59" s="1314">
        <f t="shared" si="7"/>
        <v>0</v>
      </c>
      <c r="AN59" s="1314">
        <f t="shared" si="7"/>
        <v>0</v>
      </c>
      <c r="AO59" s="1314">
        <f t="shared" si="7"/>
        <v>0</v>
      </c>
      <c r="AP59" s="1314">
        <f t="shared" si="7"/>
        <v>0</v>
      </c>
      <c r="AQ59" s="1314">
        <f t="shared" si="7"/>
        <v>0</v>
      </c>
      <c r="AR59" s="1314">
        <f t="shared" si="7"/>
        <v>0</v>
      </c>
      <c r="AS59" s="1314">
        <f t="shared" si="7"/>
        <v>0</v>
      </c>
    </row>
    <row r="60" spans="1:45" ht="15">
      <c r="A60" s="49" t="s">
        <v>103</v>
      </c>
      <c r="B60" s="1307"/>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7"/>
      <c r="AL60" s="1307"/>
      <c r="AM60" s="1307"/>
      <c r="AN60" s="1307"/>
      <c r="AO60" s="1307"/>
      <c r="AP60" s="1307"/>
      <c r="AQ60" s="1307"/>
      <c r="AR60" s="1307"/>
      <c r="AS60" s="1307"/>
    </row>
    <row r="61" spans="1:45">
      <c r="A61" s="150" t="s">
        <v>357</v>
      </c>
      <c r="B61" s="1307"/>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7"/>
      <c r="AR61" s="1307"/>
      <c r="AS61" s="1307"/>
    </row>
    <row r="62" spans="1:45">
      <c r="A62" s="489" t="s">
        <v>392</v>
      </c>
      <c r="B62" s="1309">
        <f>B9</f>
        <v>0</v>
      </c>
      <c r="C62" s="1309">
        <f t="shared" ref="C62:AS63" si="8">C9</f>
        <v>0</v>
      </c>
      <c r="D62" s="1309">
        <f t="shared" si="8"/>
        <v>0</v>
      </c>
      <c r="E62" s="1309">
        <f t="shared" si="8"/>
        <v>0</v>
      </c>
      <c r="F62" s="1309">
        <f t="shared" si="8"/>
        <v>0</v>
      </c>
      <c r="G62" s="1309">
        <f t="shared" si="8"/>
        <v>0</v>
      </c>
      <c r="H62" s="1309">
        <f t="shared" si="8"/>
        <v>0</v>
      </c>
      <c r="I62" s="1309">
        <f t="shared" si="8"/>
        <v>0</v>
      </c>
      <c r="J62" s="1309">
        <f t="shared" si="8"/>
        <v>0</v>
      </c>
      <c r="K62" s="1309">
        <f t="shared" si="8"/>
        <v>0</v>
      </c>
      <c r="L62" s="1309">
        <f t="shared" si="8"/>
        <v>0</v>
      </c>
      <c r="M62" s="1309">
        <f t="shared" si="8"/>
        <v>0</v>
      </c>
      <c r="N62" s="1309">
        <f t="shared" si="8"/>
        <v>0</v>
      </c>
      <c r="O62" s="1309">
        <f t="shared" si="8"/>
        <v>0</v>
      </c>
      <c r="P62" s="1309">
        <f t="shared" si="8"/>
        <v>0</v>
      </c>
      <c r="Q62" s="1309">
        <f t="shared" si="8"/>
        <v>0</v>
      </c>
      <c r="R62" s="1309">
        <f t="shared" si="8"/>
        <v>0</v>
      </c>
      <c r="S62" s="1309">
        <f t="shared" si="8"/>
        <v>0</v>
      </c>
      <c r="T62" s="1309">
        <f t="shared" si="8"/>
        <v>0</v>
      </c>
      <c r="U62" s="1309">
        <f t="shared" si="8"/>
        <v>0</v>
      </c>
      <c r="V62" s="1309">
        <f t="shared" si="8"/>
        <v>0</v>
      </c>
      <c r="W62" s="1309">
        <f t="shared" si="8"/>
        <v>0</v>
      </c>
      <c r="X62" s="1309">
        <f t="shared" si="8"/>
        <v>0</v>
      </c>
      <c r="Y62" s="1309">
        <f t="shared" si="8"/>
        <v>0</v>
      </c>
      <c r="Z62" s="1309">
        <f t="shared" si="8"/>
        <v>0</v>
      </c>
      <c r="AA62" s="1309">
        <f t="shared" si="8"/>
        <v>0</v>
      </c>
      <c r="AB62" s="1309">
        <f t="shared" si="8"/>
        <v>0</v>
      </c>
      <c r="AC62" s="1309">
        <f t="shared" si="8"/>
        <v>0</v>
      </c>
      <c r="AD62" s="1309">
        <f t="shared" si="8"/>
        <v>0</v>
      </c>
      <c r="AE62" s="1309">
        <f t="shared" si="8"/>
        <v>0</v>
      </c>
      <c r="AF62" s="1309">
        <f t="shared" si="8"/>
        <v>0</v>
      </c>
      <c r="AG62" s="1309">
        <f t="shared" si="8"/>
        <v>0</v>
      </c>
      <c r="AH62" s="1309">
        <f t="shared" si="8"/>
        <v>0</v>
      </c>
      <c r="AI62" s="1309">
        <f t="shared" si="8"/>
        <v>0</v>
      </c>
      <c r="AJ62" s="1309">
        <f t="shared" si="8"/>
        <v>0</v>
      </c>
      <c r="AK62" s="1309">
        <f t="shared" si="8"/>
        <v>0</v>
      </c>
      <c r="AL62" s="1309">
        <f t="shared" si="8"/>
        <v>0</v>
      </c>
      <c r="AM62" s="1309">
        <f t="shared" si="8"/>
        <v>0</v>
      </c>
      <c r="AN62" s="1309">
        <f t="shared" si="8"/>
        <v>0</v>
      </c>
      <c r="AO62" s="1309">
        <f t="shared" si="8"/>
        <v>0</v>
      </c>
      <c r="AP62" s="1309">
        <f t="shared" si="8"/>
        <v>0</v>
      </c>
      <c r="AQ62" s="1309">
        <f t="shared" si="8"/>
        <v>0</v>
      </c>
      <c r="AR62" s="1309">
        <f t="shared" si="8"/>
        <v>0</v>
      </c>
      <c r="AS62" s="1309">
        <f t="shared" si="8"/>
        <v>0</v>
      </c>
    </row>
    <row r="63" spans="1:45" ht="12.75" customHeight="1">
      <c r="A63" s="489" t="s">
        <v>239</v>
      </c>
      <c r="B63" s="1309">
        <f>B10</f>
        <v>0</v>
      </c>
      <c r="C63" s="1309">
        <f t="shared" si="8"/>
        <v>0</v>
      </c>
      <c r="D63" s="1309">
        <f t="shared" si="8"/>
        <v>0</v>
      </c>
      <c r="E63" s="1309">
        <f t="shared" si="8"/>
        <v>0</v>
      </c>
      <c r="F63" s="1309">
        <f t="shared" si="8"/>
        <v>0</v>
      </c>
      <c r="G63" s="1309">
        <f t="shared" si="8"/>
        <v>0</v>
      </c>
      <c r="H63" s="1309">
        <f t="shared" si="8"/>
        <v>0</v>
      </c>
      <c r="I63" s="1309">
        <f t="shared" si="8"/>
        <v>0</v>
      </c>
      <c r="J63" s="1309">
        <f t="shared" si="8"/>
        <v>0</v>
      </c>
      <c r="K63" s="1309">
        <f t="shared" si="8"/>
        <v>0</v>
      </c>
      <c r="L63" s="1309">
        <f t="shared" si="8"/>
        <v>0</v>
      </c>
      <c r="M63" s="1309">
        <f t="shared" si="8"/>
        <v>0</v>
      </c>
      <c r="N63" s="1309">
        <f t="shared" si="8"/>
        <v>0</v>
      </c>
      <c r="O63" s="1309">
        <f t="shared" si="8"/>
        <v>0</v>
      </c>
      <c r="P63" s="1309">
        <f t="shared" si="8"/>
        <v>0</v>
      </c>
      <c r="Q63" s="1309">
        <f t="shared" si="8"/>
        <v>0</v>
      </c>
      <c r="R63" s="1309">
        <f t="shared" si="8"/>
        <v>0</v>
      </c>
      <c r="S63" s="1309">
        <f t="shared" si="8"/>
        <v>0</v>
      </c>
      <c r="T63" s="1309">
        <f t="shared" si="8"/>
        <v>0</v>
      </c>
      <c r="U63" s="1309">
        <f t="shared" si="8"/>
        <v>0</v>
      </c>
      <c r="V63" s="1309">
        <f t="shared" si="8"/>
        <v>0</v>
      </c>
      <c r="W63" s="1309">
        <f t="shared" si="8"/>
        <v>0</v>
      </c>
      <c r="X63" s="1309">
        <f t="shared" si="8"/>
        <v>0</v>
      </c>
      <c r="Y63" s="1309">
        <f t="shared" si="8"/>
        <v>0</v>
      </c>
      <c r="Z63" s="1309">
        <f t="shared" si="8"/>
        <v>0</v>
      </c>
      <c r="AA63" s="1309">
        <f t="shared" si="8"/>
        <v>0</v>
      </c>
      <c r="AB63" s="1309">
        <f t="shared" si="8"/>
        <v>0</v>
      </c>
      <c r="AC63" s="1309">
        <f t="shared" si="8"/>
        <v>0</v>
      </c>
      <c r="AD63" s="1309">
        <f t="shared" si="8"/>
        <v>0</v>
      </c>
      <c r="AE63" s="1309">
        <f t="shared" si="8"/>
        <v>0</v>
      </c>
      <c r="AF63" s="1309">
        <f t="shared" si="8"/>
        <v>0</v>
      </c>
      <c r="AG63" s="1309">
        <f t="shared" si="8"/>
        <v>0</v>
      </c>
      <c r="AH63" s="1309">
        <f t="shared" si="8"/>
        <v>0</v>
      </c>
      <c r="AI63" s="1309">
        <f t="shared" si="8"/>
        <v>0</v>
      </c>
      <c r="AJ63" s="1309">
        <f t="shared" si="8"/>
        <v>0</v>
      </c>
      <c r="AK63" s="1309">
        <f t="shared" si="8"/>
        <v>0</v>
      </c>
      <c r="AL63" s="1309">
        <f t="shared" si="8"/>
        <v>0</v>
      </c>
      <c r="AM63" s="1309">
        <f t="shared" si="8"/>
        <v>0</v>
      </c>
      <c r="AN63" s="1309">
        <f t="shared" si="8"/>
        <v>0</v>
      </c>
      <c r="AO63" s="1309">
        <f t="shared" si="8"/>
        <v>0</v>
      </c>
      <c r="AP63" s="1309">
        <f t="shared" si="8"/>
        <v>0</v>
      </c>
      <c r="AQ63" s="1309">
        <f t="shared" si="8"/>
        <v>0</v>
      </c>
      <c r="AR63" s="1309">
        <f t="shared" si="8"/>
        <v>0</v>
      </c>
      <c r="AS63" s="1309">
        <f t="shared" si="8"/>
        <v>0</v>
      </c>
    </row>
    <row r="64" spans="1:45" ht="12.75" customHeight="1">
      <c r="A64" s="150" t="s">
        <v>209</v>
      </c>
      <c r="B64" s="1307"/>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7"/>
      <c r="AL64" s="1307"/>
      <c r="AM64" s="1307"/>
      <c r="AN64" s="1307"/>
      <c r="AO64" s="1307"/>
      <c r="AP64" s="1307"/>
      <c r="AQ64" s="1307"/>
      <c r="AR64" s="1307"/>
      <c r="AS64" s="1307"/>
    </row>
    <row r="65" spans="1:45">
      <c r="A65" s="150" t="s">
        <v>210</v>
      </c>
      <c r="B65" s="1307"/>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7"/>
      <c r="AL65" s="1307"/>
      <c r="AM65" s="1307"/>
      <c r="AN65" s="1307"/>
      <c r="AO65" s="1307"/>
      <c r="AP65" s="1307"/>
      <c r="AQ65" s="1307"/>
      <c r="AR65" s="1307"/>
      <c r="AS65" s="1307"/>
    </row>
    <row r="66" spans="1:45" ht="14.1" customHeight="1">
      <c r="A66" s="1329" t="s">
        <v>113</v>
      </c>
      <c r="B66" s="1307"/>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7"/>
      <c r="AL66" s="1307"/>
      <c r="AM66" s="1307"/>
      <c r="AN66" s="1307"/>
      <c r="AO66" s="1307"/>
      <c r="AP66" s="1307"/>
      <c r="AQ66" s="1307"/>
      <c r="AR66" s="1307"/>
      <c r="AS66" s="1307"/>
    </row>
    <row r="67" spans="1:45" ht="14.1" customHeight="1">
      <c r="A67" s="11" t="s">
        <v>211</v>
      </c>
      <c r="B67" s="1307"/>
      <c r="C67" s="1307"/>
      <c r="D67" s="1307"/>
      <c r="E67" s="1307"/>
      <c r="F67" s="1307"/>
      <c r="G67" s="1307"/>
      <c r="H67" s="1307"/>
      <c r="I67" s="1307"/>
      <c r="J67" s="1307"/>
      <c r="K67" s="1307"/>
      <c r="L67" s="1307"/>
      <c r="M67" s="1307"/>
      <c r="N67" s="1307"/>
      <c r="O67" s="1307"/>
      <c r="P67" s="1307"/>
      <c r="Q67" s="1307"/>
      <c r="R67" s="1307"/>
      <c r="S67" s="1307"/>
      <c r="T67" s="1307"/>
      <c r="U67" s="1307"/>
      <c r="V67" s="1307"/>
      <c r="W67" s="1307"/>
      <c r="X67" s="1307"/>
      <c r="Y67" s="1307"/>
      <c r="Z67" s="1307"/>
      <c r="AA67" s="1307"/>
      <c r="AB67" s="1307"/>
      <c r="AC67" s="1307"/>
      <c r="AD67" s="1307"/>
      <c r="AE67" s="1307"/>
      <c r="AF67" s="1307"/>
      <c r="AG67" s="1307"/>
      <c r="AH67" s="1307"/>
      <c r="AI67" s="1307"/>
      <c r="AJ67" s="1307"/>
      <c r="AK67" s="1307"/>
      <c r="AL67" s="1307"/>
      <c r="AM67" s="1307"/>
      <c r="AN67" s="1307"/>
      <c r="AO67" s="1307"/>
      <c r="AP67" s="1307"/>
      <c r="AQ67" s="1307"/>
      <c r="AR67" s="1307"/>
      <c r="AS67" s="1307"/>
    </row>
    <row r="68" spans="1:45">
      <c r="A68" s="11" t="s">
        <v>212</v>
      </c>
      <c r="B68" s="1307"/>
      <c r="C68" s="1307"/>
      <c r="D68" s="1307"/>
      <c r="E68" s="1307"/>
      <c r="F68" s="1307"/>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c r="AI68" s="1307"/>
      <c r="AJ68" s="1307"/>
      <c r="AK68" s="1307"/>
      <c r="AL68" s="1307"/>
      <c r="AM68" s="1307"/>
      <c r="AN68" s="1307"/>
      <c r="AO68" s="1307"/>
      <c r="AP68" s="1307"/>
      <c r="AQ68" s="1307"/>
      <c r="AR68" s="1307"/>
      <c r="AS68" s="1307"/>
    </row>
    <row r="69" spans="1:45">
      <c r="A69" s="150" t="s">
        <v>13727</v>
      </c>
      <c r="B69" s="1307"/>
      <c r="C69" s="1307"/>
      <c r="D69" s="1307"/>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c r="AI69" s="1307"/>
      <c r="AJ69" s="1307"/>
      <c r="AK69" s="1307"/>
      <c r="AL69" s="1307"/>
      <c r="AM69" s="1307"/>
      <c r="AN69" s="1307"/>
      <c r="AO69" s="1307"/>
      <c r="AP69" s="1307"/>
      <c r="AQ69" s="1307"/>
      <c r="AR69" s="1307"/>
      <c r="AS69" s="1307"/>
    </row>
    <row r="70" spans="1:45">
      <c r="A70" s="150" t="s">
        <v>358</v>
      </c>
      <c r="B70" s="1307"/>
      <c r="C70" s="1307"/>
      <c r="D70" s="1307"/>
      <c r="E70" s="1307"/>
      <c r="F70" s="1307"/>
      <c r="G70" s="1307"/>
      <c r="H70" s="1307"/>
      <c r="I70" s="1307"/>
      <c r="J70" s="1307"/>
      <c r="K70" s="1307"/>
      <c r="L70" s="1307"/>
      <c r="M70" s="1307"/>
      <c r="N70" s="1307"/>
      <c r="O70" s="1307"/>
      <c r="P70" s="1307"/>
      <c r="Q70" s="1307"/>
      <c r="R70" s="1307"/>
      <c r="S70" s="1307"/>
      <c r="T70" s="1307"/>
      <c r="U70" s="1307"/>
      <c r="V70" s="1307"/>
      <c r="W70" s="1307"/>
      <c r="X70" s="1307"/>
      <c r="Y70" s="1307"/>
      <c r="Z70" s="1307"/>
      <c r="AA70" s="1307"/>
      <c r="AB70" s="1307"/>
      <c r="AC70" s="1307"/>
      <c r="AD70" s="1307"/>
      <c r="AE70" s="1307"/>
      <c r="AF70" s="1307"/>
      <c r="AG70" s="1307"/>
      <c r="AH70" s="1307"/>
      <c r="AI70" s="1307"/>
      <c r="AJ70" s="1307"/>
      <c r="AK70" s="1307"/>
      <c r="AL70" s="1307"/>
      <c r="AM70" s="1307"/>
      <c r="AN70" s="1307"/>
      <c r="AO70" s="1307"/>
      <c r="AP70" s="1307"/>
      <c r="AQ70" s="1307"/>
      <c r="AR70" s="1307"/>
      <c r="AS70" s="1307"/>
    </row>
    <row r="71" spans="1:45">
      <c r="A71" s="150" t="s">
        <v>220</v>
      </c>
      <c r="B71" s="1307"/>
      <c r="C71" s="1307"/>
      <c r="D71" s="1307"/>
      <c r="E71" s="1307"/>
      <c r="F71" s="1307"/>
      <c r="G71" s="1307"/>
      <c r="H71" s="1307"/>
      <c r="I71" s="1307"/>
      <c r="J71" s="1307"/>
      <c r="K71" s="1307"/>
      <c r="L71" s="1307"/>
      <c r="M71" s="1307"/>
      <c r="N71" s="1307"/>
      <c r="O71" s="1307"/>
      <c r="P71" s="1307"/>
      <c r="Q71" s="1307"/>
      <c r="R71" s="1307"/>
      <c r="S71" s="1307"/>
      <c r="T71" s="1307"/>
      <c r="U71" s="1307"/>
      <c r="V71" s="1307"/>
      <c r="W71" s="1307"/>
      <c r="X71" s="1307"/>
      <c r="Y71" s="1307"/>
      <c r="Z71" s="1307"/>
      <c r="AA71" s="1307"/>
      <c r="AB71" s="1307"/>
      <c r="AC71" s="1307"/>
      <c r="AD71" s="1307"/>
      <c r="AE71" s="1307"/>
      <c r="AF71" s="1307"/>
      <c r="AG71" s="1307"/>
      <c r="AH71" s="1307"/>
      <c r="AI71" s="1307"/>
      <c r="AJ71" s="1307"/>
      <c r="AK71" s="1307"/>
      <c r="AL71" s="1307"/>
      <c r="AM71" s="1307"/>
      <c r="AN71" s="1307"/>
      <c r="AO71" s="1307"/>
      <c r="AP71" s="1307"/>
      <c r="AQ71" s="1307"/>
      <c r="AR71" s="1307"/>
      <c r="AS71" s="1307"/>
    </row>
    <row r="72" spans="1:45" ht="12.75" customHeight="1">
      <c r="A72" s="151" t="s">
        <v>91</v>
      </c>
      <c r="B72" s="1307"/>
      <c r="C72" s="1307"/>
      <c r="D72" s="1307"/>
      <c r="E72" s="1307"/>
      <c r="F72" s="1307"/>
      <c r="G72" s="1307"/>
      <c r="H72" s="1307"/>
      <c r="I72" s="1307"/>
      <c r="J72" s="1307"/>
      <c r="K72" s="1307"/>
      <c r="L72" s="1307"/>
      <c r="M72" s="1307"/>
      <c r="N72" s="1307"/>
      <c r="O72" s="1307"/>
      <c r="P72" s="1307"/>
      <c r="Q72" s="1307"/>
      <c r="R72" s="1307"/>
      <c r="S72" s="1307"/>
      <c r="T72" s="1307"/>
      <c r="U72" s="1307"/>
      <c r="V72" s="1307"/>
      <c r="W72" s="1307"/>
      <c r="X72" s="1307"/>
      <c r="Y72" s="1307"/>
      <c r="Z72" s="1307"/>
      <c r="AA72" s="1307"/>
      <c r="AB72" s="1307"/>
      <c r="AC72" s="1307"/>
      <c r="AD72" s="1307"/>
      <c r="AE72" s="1307"/>
      <c r="AF72" s="1307"/>
      <c r="AG72" s="1307"/>
      <c r="AH72" s="1307"/>
      <c r="AI72" s="1307"/>
      <c r="AJ72" s="1307"/>
      <c r="AK72" s="1307"/>
      <c r="AL72" s="1307"/>
      <c r="AM72" s="1307"/>
      <c r="AN72" s="1307"/>
      <c r="AO72" s="1307"/>
      <c r="AP72" s="1307"/>
      <c r="AQ72" s="1307"/>
      <c r="AR72" s="1307"/>
      <c r="AS72" s="1307"/>
    </row>
    <row r="73" spans="1:45" ht="13.5" thickBot="1">
      <c r="A73" s="1313" t="s">
        <v>240</v>
      </c>
      <c r="B73" s="1330">
        <f>SUM(B60:B72)</f>
        <v>0</v>
      </c>
      <c r="C73" s="1330">
        <f t="shared" ref="C73:AS73" si="9">SUM(C60:C72)</f>
        <v>0</v>
      </c>
      <c r="D73" s="1330">
        <f t="shared" si="9"/>
        <v>0</v>
      </c>
      <c r="E73" s="1330">
        <f t="shared" si="9"/>
        <v>0</v>
      </c>
      <c r="F73" s="1330">
        <f t="shared" si="9"/>
        <v>0</v>
      </c>
      <c r="G73" s="1330">
        <f t="shared" si="9"/>
        <v>0</v>
      </c>
      <c r="H73" s="1330">
        <f t="shared" si="9"/>
        <v>0</v>
      </c>
      <c r="I73" s="1330">
        <f t="shared" si="9"/>
        <v>0</v>
      </c>
      <c r="J73" s="1330">
        <f t="shared" si="9"/>
        <v>0</v>
      </c>
      <c r="K73" s="1330">
        <f t="shared" si="9"/>
        <v>0</v>
      </c>
      <c r="L73" s="1330">
        <f t="shared" si="9"/>
        <v>0</v>
      </c>
      <c r="M73" s="1330">
        <f t="shared" si="9"/>
        <v>0</v>
      </c>
      <c r="N73" s="1330">
        <f t="shared" si="9"/>
        <v>0</v>
      </c>
      <c r="O73" s="1330">
        <f t="shared" si="9"/>
        <v>0</v>
      </c>
      <c r="P73" s="1330">
        <f t="shared" si="9"/>
        <v>0</v>
      </c>
      <c r="Q73" s="1330">
        <f t="shared" si="9"/>
        <v>0</v>
      </c>
      <c r="R73" s="1330">
        <f t="shared" si="9"/>
        <v>0</v>
      </c>
      <c r="S73" s="1330">
        <f t="shared" si="9"/>
        <v>0</v>
      </c>
      <c r="T73" s="1330">
        <f t="shared" si="9"/>
        <v>0</v>
      </c>
      <c r="U73" s="1330">
        <f t="shared" si="9"/>
        <v>0</v>
      </c>
      <c r="V73" s="1330">
        <f t="shared" si="9"/>
        <v>0</v>
      </c>
      <c r="W73" s="1330">
        <f t="shared" si="9"/>
        <v>0</v>
      </c>
      <c r="X73" s="1330">
        <f t="shared" si="9"/>
        <v>0</v>
      </c>
      <c r="Y73" s="1330">
        <f t="shared" si="9"/>
        <v>0</v>
      </c>
      <c r="Z73" s="1330">
        <f t="shared" si="9"/>
        <v>0</v>
      </c>
      <c r="AA73" s="1330">
        <f t="shared" si="9"/>
        <v>0</v>
      </c>
      <c r="AB73" s="1330">
        <f t="shared" si="9"/>
        <v>0</v>
      </c>
      <c r="AC73" s="1330">
        <f t="shared" si="9"/>
        <v>0</v>
      </c>
      <c r="AD73" s="1330">
        <f t="shared" si="9"/>
        <v>0</v>
      </c>
      <c r="AE73" s="1330">
        <f t="shared" si="9"/>
        <v>0</v>
      </c>
      <c r="AF73" s="1330">
        <f t="shared" si="9"/>
        <v>0</v>
      </c>
      <c r="AG73" s="1330">
        <f t="shared" si="9"/>
        <v>0</v>
      </c>
      <c r="AH73" s="1330">
        <f t="shared" si="9"/>
        <v>0</v>
      </c>
      <c r="AI73" s="1330">
        <f t="shared" si="9"/>
        <v>0</v>
      </c>
      <c r="AJ73" s="1330">
        <f t="shared" si="9"/>
        <v>0</v>
      </c>
      <c r="AK73" s="1330">
        <f t="shared" si="9"/>
        <v>0</v>
      </c>
      <c r="AL73" s="1330">
        <f t="shared" si="9"/>
        <v>0</v>
      </c>
      <c r="AM73" s="1330">
        <f t="shared" si="9"/>
        <v>0</v>
      </c>
      <c r="AN73" s="1330">
        <f t="shared" si="9"/>
        <v>0</v>
      </c>
      <c r="AO73" s="1330">
        <f t="shared" si="9"/>
        <v>0</v>
      </c>
      <c r="AP73" s="1330">
        <f t="shared" si="9"/>
        <v>0</v>
      </c>
      <c r="AQ73" s="1330">
        <f t="shared" si="9"/>
        <v>0</v>
      </c>
      <c r="AR73" s="1330">
        <f t="shared" si="9"/>
        <v>0</v>
      </c>
      <c r="AS73" s="1330">
        <f t="shared" si="9"/>
        <v>0</v>
      </c>
    </row>
    <row r="74" spans="1:45" ht="18" customHeight="1">
      <c r="A74" s="52" t="s">
        <v>114</v>
      </c>
      <c r="B74" s="1331">
        <f t="shared" ref="B74:AS74" si="10">B59-B73</f>
        <v>0</v>
      </c>
      <c r="C74" s="1331">
        <f t="shared" si="10"/>
        <v>0</v>
      </c>
      <c r="D74" s="1331">
        <f t="shared" si="10"/>
        <v>0</v>
      </c>
      <c r="E74" s="1331">
        <f t="shared" si="10"/>
        <v>0</v>
      </c>
      <c r="F74" s="1331">
        <f t="shared" si="10"/>
        <v>0</v>
      </c>
      <c r="G74" s="1331">
        <f t="shared" si="10"/>
        <v>0</v>
      </c>
      <c r="H74" s="1331">
        <f t="shared" si="10"/>
        <v>0</v>
      </c>
      <c r="I74" s="1331">
        <f t="shared" si="10"/>
        <v>0</v>
      </c>
      <c r="J74" s="1331">
        <f t="shared" si="10"/>
        <v>0</v>
      </c>
      <c r="K74" s="1331">
        <f t="shared" si="10"/>
        <v>0</v>
      </c>
      <c r="L74" s="1331">
        <f t="shared" si="10"/>
        <v>0</v>
      </c>
      <c r="M74" s="1331">
        <f t="shared" si="10"/>
        <v>0</v>
      </c>
      <c r="N74" s="1331">
        <f t="shared" si="10"/>
        <v>0</v>
      </c>
      <c r="O74" s="1331">
        <f t="shared" si="10"/>
        <v>0</v>
      </c>
      <c r="P74" s="1331">
        <f t="shared" si="10"/>
        <v>0</v>
      </c>
      <c r="Q74" s="1331">
        <f t="shared" si="10"/>
        <v>0</v>
      </c>
      <c r="R74" s="1331">
        <f t="shared" si="10"/>
        <v>0</v>
      </c>
      <c r="S74" s="1331">
        <f t="shared" si="10"/>
        <v>0</v>
      </c>
      <c r="T74" s="1331">
        <f t="shared" si="10"/>
        <v>0</v>
      </c>
      <c r="U74" s="1331">
        <f t="shared" si="10"/>
        <v>0</v>
      </c>
      <c r="V74" s="1331">
        <f t="shared" si="10"/>
        <v>0</v>
      </c>
      <c r="W74" s="1331">
        <f t="shared" si="10"/>
        <v>0</v>
      </c>
      <c r="X74" s="1331">
        <f t="shared" si="10"/>
        <v>0</v>
      </c>
      <c r="Y74" s="1331">
        <f t="shared" si="10"/>
        <v>0</v>
      </c>
      <c r="Z74" s="1331">
        <f t="shared" si="10"/>
        <v>0</v>
      </c>
      <c r="AA74" s="1331">
        <f t="shared" si="10"/>
        <v>0</v>
      </c>
      <c r="AB74" s="1331">
        <f t="shared" si="10"/>
        <v>0</v>
      </c>
      <c r="AC74" s="1331">
        <f t="shared" si="10"/>
        <v>0</v>
      </c>
      <c r="AD74" s="1331">
        <f t="shared" si="10"/>
        <v>0</v>
      </c>
      <c r="AE74" s="1331">
        <f t="shared" si="10"/>
        <v>0</v>
      </c>
      <c r="AF74" s="1331">
        <f t="shared" si="10"/>
        <v>0</v>
      </c>
      <c r="AG74" s="1331">
        <f t="shared" si="10"/>
        <v>0</v>
      </c>
      <c r="AH74" s="1331">
        <f t="shared" si="10"/>
        <v>0</v>
      </c>
      <c r="AI74" s="1331">
        <f t="shared" si="10"/>
        <v>0</v>
      </c>
      <c r="AJ74" s="1331">
        <f t="shared" si="10"/>
        <v>0</v>
      </c>
      <c r="AK74" s="1331">
        <f t="shared" si="10"/>
        <v>0</v>
      </c>
      <c r="AL74" s="1331">
        <f t="shared" si="10"/>
        <v>0</v>
      </c>
      <c r="AM74" s="1331">
        <f t="shared" si="10"/>
        <v>0</v>
      </c>
      <c r="AN74" s="1331">
        <f t="shared" si="10"/>
        <v>0</v>
      </c>
      <c r="AO74" s="1331">
        <f t="shared" si="10"/>
        <v>0</v>
      </c>
      <c r="AP74" s="1331">
        <f t="shared" si="10"/>
        <v>0</v>
      </c>
      <c r="AQ74" s="1331">
        <f t="shared" si="10"/>
        <v>0</v>
      </c>
      <c r="AR74" s="1331">
        <f t="shared" si="10"/>
        <v>0</v>
      </c>
      <c r="AS74" s="1331">
        <f t="shared" si="10"/>
        <v>0</v>
      </c>
    </row>
    <row r="75" spans="1:45" ht="21.2" customHeight="1">
      <c r="A75" s="53" t="s">
        <v>115</v>
      </c>
      <c r="B75" s="1332">
        <f>A8_Bilan_financier!O38-A8_Bilan_financier!H38</f>
        <v>0</v>
      </c>
      <c r="C75" s="1321">
        <f>B76</f>
        <v>0</v>
      </c>
      <c r="D75" s="1321">
        <f>C76</f>
        <v>0</v>
      </c>
      <c r="E75" s="1321">
        <f>D76</f>
        <v>0</v>
      </c>
      <c r="F75" s="1321">
        <f>E76</f>
        <v>0</v>
      </c>
      <c r="G75" s="1321">
        <f>F76</f>
        <v>0</v>
      </c>
      <c r="H75" s="1321">
        <f t="shared" ref="H75:AS75" si="11">G76</f>
        <v>0</v>
      </c>
      <c r="I75" s="1321">
        <f t="shared" si="11"/>
        <v>0</v>
      </c>
      <c r="J75" s="1321">
        <f t="shared" si="11"/>
        <v>0</v>
      </c>
      <c r="K75" s="1321">
        <f t="shared" si="11"/>
        <v>0</v>
      </c>
      <c r="L75" s="1321">
        <f t="shared" si="11"/>
        <v>0</v>
      </c>
      <c r="M75" s="1321">
        <f t="shared" si="11"/>
        <v>0</v>
      </c>
      <c r="N75" s="1321">
        <f t="shared" si="11"/>
        <v>0</v>
      </c>
      <c r="O75" s="1321">
        <f t="shared" si="11"/>
        <v>0</v>
      </c>
      <c r="P75" s="1321">
        <f t="shared" si="11"/>
        <v>0</v>
      </c>
      <c r="Q75" s="1321">
        <f t="shared" si="11"/>
        <v>0</v>
      </c>
      <c r="R75" s="1321">
        <f t="shared" si="11"/>
        <v>0</v>
      </c>
      <c r="S75" s="1321">
        <f t="shared" si="11"/>
        <v>0</v>
      </c>
      <c r="T75" s="1321">
        <f t="shared" si="11"/>
        <v>0</v>
      </c>
      <c r="U75" s="1321">
        <f t="shared" si="11"/>
        <v>0</v>
      </c>
      <c r="V75" s="1321">
        <f t="shared" si="11"/>
        <v>0</v>
      </c>
      <c r="W75" s="1321">
        <f t="shared" si="11"/>
        <v>0</v>
      </c>
      <c r="X75" s="1321">
        <f t="shared" si="11"/>
        <v>0</v>
      </c>
      <c r="Y75" s="1321">
        <f t="shared" si="11"/>
        <v>0</v>
      </c>
      <c r="Z75" s="1321">
        <f t="shared" si="11"/>
        <v>0</v>
      </c>
      <c r="AA75" s="1321">
        <f t="shared" si="11"/>
        <v>0</v>
      </c>
      <c r="AB75" s="1321">
        <f t="shared" si="11"/>
        <v>0</v>
      </c>
      <c r="AC75" s="1321">
        <f t="shared" si="11"/>
        <v>0</v>
      </c>
      <c r="AD75" s="1321">
        <f t="shared" si="11"/>
        <v>0</v>
      </c>
      <c r="AE75" s="1321">
        <f t="shared" si="11"/>
        <v>0</v>
      </c>
      <c r="AF75" s="1321">
        <f t="shared" si="11"/>
        <v>0</v>
      </c>
      <c r="AG75" s="1321">
        <f t="shared" si="11"/>
        <v>0</v>
      </c>
      <c r="AH75" s="1321">
        <f t="shared" si="11"/>
        <v>0</v>
      </c>
      <c r="AI75" s="1321">
        <f t="shared" si="11"/>
        <v>0</v>
      </c>
      <c r="AJ75" s="1321">
        <f t="shared" si="11"/>
        <v>0</v>
      </c>
      <c r="AK75" s="1321">
        <f t="shared" si="11"/>
        <v>0</v>
      </c>
      <c r="AL75" s="1321">
        <f t="shared" si="11"/>
        <v>0</v>
      </c>
      <c r="AM75" s="1321">
        <f t="shared" si="11"/>
        <v>0</v>
      </c>
      <c r="AN75" s="1321">
        <f t="shared" si="11"/>
        <v>0</v>
      </c>
      <c r="AO75" s="1321">
        <f t="shared" si="11"/>
        <v>0</v>
      </c>
      <c r="AP75" s="1321">
        <f t="shared" si="11"/>
        <v>0</v>
      </c>
      <c r="AQ75" s="1321">
        <f t="shared" si="11"/>
        <v>0</v>
      </c>
      <c r="AR75" s="1321">
        <f t="shared" si="11"/>
        <v>0</v>
      </c>
      <c r="AS75" s="1321">
        <f t="shared" si="11"/>
        <v>0</v>
      </c>
    </row>
    <row r="76" spans="1:45" ht="24" customHeight="1">
      <c r="A76" s="56" t="s">
        <v>116</v>
      </c>
      <c r="B76" s="1333">
        <f t="shared" ref="B76:AS76" si="12">B75+B74</f>
        <v>0</v>
      </c>
      <c r="C76" s="1333">
        <f t="shared" si="12"/>
        <v>0</v>
      </c>
      <c r="D76" s="1333">
        <f t="shared" si="12"/>
        <v>0</v>
      </c>
      <c r="E76" s="1333">
        <f t="shared" si="12"/>
        <v>0</v>
      </c>
      <c r="F76" s="1333">
        <f t="shared" si="12"/>
        <v>0</v>
      </c>
      <c r="G76" s="1333">
        <f t="shared" si="12"/>
        <v>0</v>
      </c>
      <c r="H76" s="1333">
        <f t="shared" si="12"/>
        <v>0</v>
      </c>
      <c r="I76" s="1333">
        <f t="shared" si="12"/>
        <v>0</v>
      </c>
      <c r="J76" s="1333">
        <f t="shared" si="12"/>
        <v>0</v>
      </c>
      <c r="K76" s="1333">
        <f t="shared" si="12"/>
        <v>0</v>
      </c>
      <c r="L76" s="1333">
        <f t="shared" si="12"/>
        <v>0</v>
      </c>
      <c r="M76" s="1333">
        <f t="shared" si="12"/>
        <v>0</v>
      </c>
      <c r="N76" s="1333">
        <f t="shared" si="12"/>
        <v>0</v>
      </c>
      <c r="O76" s="1333">
        <f t="shared" si="12"/>
        <v>0</v>
      </c>
      <c r="P76" s="1333">
        <f t="shared" si="12"/>
        <v>0</v>
      </c>
      <c r="Q76" s="1333">
        <f t="shared" si="12"/>
        <v>0</v>
      </c>
      <c r="R76" s="1333">
        <f t="shared" si="12"/>
        <v>0</v>
      </c>
      <c r="S76" s="1333">
        <f t="shared" si="12"/>
        <v>0</v>
      </c>
      <c r="T76" s="1333">
        <f t="shared" si="12"/>
        <v>0</v>
      </c>
      <c r="U76" s="1333">
        <f t="shared" si="12"/>
        <v>0</v>
      </c>
      <c r="V76" s="1333">
        <f t="shared" si="12"/>
        <v>0</v>
      </c>
      <c r="W76" s="1333">
        <f t="shared" si="12"/>
        <v>0</v>
      </c>
      <c r="X76" s="1333">
        <f t="shared" si="12"/>
        <v>0</v>
      </c>
      <c r="Y76" s="1333">
        <f t="shared" si="12"/>
        <v>0</v>
      </c>
      <c r="Z76" s="1333">
        <f t="shared" si="12"/>
        <v>0</v>
      </c>
      <c r="AA76" s="1333">
        <f t="shared" si="12"/>
        <v>0</v>
      </c>
      <c r="AB76" s="1333">
        <f t="shared" si="12"/>
        <v>0</v>
      </c>
      <c r="AC76" s="1333">
        <f t="shared" si="12"/>
        <v>0</v>
      </c>
      <c r="AD76" s="1333">
        <f t="shared" si="12"/>
        <v>0</v>
      </c>
      <c r="AE76" s="1333">
        <f t="shared" si="12"/>
        <v>0</v>
      </c>
      <c r="AF76" s="1333">
        <f t="shared" si="12"/>
        <v>0</v>
      </c>
      <c r="AG76" s="1333">
        <f t="shared" si="12"/>
        <v>0</v>
      </c>
      <c r="AH76" s="1333">
        <f t="shared" si="12"/>
        <v>0</v>
      </c>
      <c r="AI76" s="1333">
        <f t="shared" si="12"/>
        <v>0</v>
      </c>
      <c r="AJ76" s="1333">
        <f t="shared" si="12"/>
        <v>0</v>
      </c>
      <c r="AK76" s="1333">
        <f t="shared" si="12"/>
        <v>0</v>
      </c>
      <c r="AL76" s="1333">
        <f t="shared" si="12"/>
        <v>0</v>
      </c>
      <c r="AM76" s="1333">
        <f t="shared" si="12"/>
        <v>0</v>
      </c>
      <c r="AN76" s="1333">
        <f t="shared" si="12"/>
        <v>0</v>
      </c>
      <c r="AO76" s="1333">
        <f t="shared" si="12"/>
        <v>0</v>
      </c>
      <c r="AP76" s="1333">
        <f t="shared" si="12"/>
        <v>0</v>
      </c>
      <c r="AQ76" s="1333">
        <f t="shared" si="12"/>
        <v>0</v>
      </c>
      <c r="AR76" s="1333">
        <f t="shared" si="12"/>
        <v>0</v>
      </c>
      <c r="AS76" s="1333">
        <f t="shared" si="12"/>
        <v>0</v>
      </c>
    </row>
    <row r="77" spans="1:45" ht="20.100000000000001" customHeight="1" thickBot="1">
      <c r="A77" s="54" t="s">
        <v>117</v>
      </c>
      <c r="B77" s="1323">
        <f t="shared" ref="B77:AS77" ca="1" si="13">B49+B76</f>
        <v>0</v>
      </c>
      <c r="C77" s="1324">
        <f t="shared" ca="1" si="13"/>
        <v>0</v>
      </c>
      <c r="D77" s="1324">
        <f t="shared" ca="1" si="13"/>
        <v>0</v>
      </c>
      <c r="E77" s="1324">
        <f t="shared" ca="1" si="13"/>
        <v>0</v>
      </c>
      <c r="F77" s="1324">
        <f t="shared" ca="1" si="13"/>
        <v>0</v>
      </c>
      <c r="G77" s="1334">
        <f t="shared" ca="1" si="13"/>
        <v>0</v>
      </c>
      <c r="H77" s="1334">
        <f t="shared" ca="1" si="13"/>
        <v>0</v>
      </c>
      <c r="I77" s="1334">
        <f t="shared" ca="1" si="13"/>
        <v>0</v>
      </c>
      <c r="J77" s="1334">
        <f t="shared" ca="1" si="13"/>
        <v>0</v>
      </c>
      <c r="K77" s="1334">
        <f t="shared" ca="1" si="13"/>
        <v>0</v>
      </c>
      <c r="L77" s="1334">
        <f t="shared" ca="1" si="13"/>
        <v>0</v>
      </c>
      <c r="M77" s="1334">
        <f t="shared" ca="1" si="13"/>
        <v>0</v>
      </c>
      <c r="N77" s="1334">
        <f t="shared" ca="1" si="13"/>
        <v>0</v>
      </c>
      <c r="O77" s="1334">
        <f t="shared" ca="1" si="13"/>
        <v>0</v>
      </c>
      <c r="P77" s="1334">
        <f t="shared" ca="1" si="13"/>
        <v>0</v>
      </c>
      <c r="Q77" s="1334">
        <f t="shared" ca="1" si="13"/>
        <v>0</v>
      </c>
      <c r="R77" s="1334">
        <f t="shared" ca="1" si="13"/>
        <v>0</v>
      </c>
      <c r="S77" s="1334">
        <f t="shared" ca="1" si="13"/>
        <v>0</v>
      </c>
      <c r="T77" s="1334">
        <f t="shared" ca="1" si="13"/>
        <v>0</v>
      </c>
      <c r="U77" s="1334">
        <f t="shared" ca="1" si="13"/>
        <v>0</v>
      </c>
      <c r="V77" s="1334">
        <f t="shared" ca="1" si="13"/>
        <v>0</v>
      </c>
      <c r="W77" s="1334">
        <f t="shared" ca="1" si="13"/>
        <v>0</v>
      </c>
      <c r="X77" s="1334">
        <f t="shared" ca="1" si="13"/>
        <v>0</v>
      </c>
      <c r="Y77" s="1334">
        <f t="shared" ca="1" si="13"/>
        <v>0</v>
      </c>
      <c r="Z77" s="1334">
        <f t="shared" ca="1" si="13"/>
        <v>0</v>
      </c>
      <c r="AA77" s="1334">
        <f t="shared" ca="1" si="13"/>
        <v>0</v>
      </c>
      <c r="AB77" s="1334">
        <f t="shared" ca="1" si="13"/>
        <v>0</v>
      </c>
      <c r="AC77" s="1334">
        <f t="shared" ca="1" si="13"/>
        <v>0</v>
      </c>
      <c r="AD77" s="1334">
        <f t="shared" ca="1" si="13"/>
        <v>0</v>
      </c>
      <c r="AE77" s="1334">
        <f t="shared" ca="1" si="13"/>
        <v>0</v>
      </c>
      <c r="AF77" s="1334">
        <f t="shared" ca="1" si="13"/>
        <v>0</v>
      </c>
      <c r="AG77" s="1334">
        <f t="shared" ca="1" si="13"/>
        <v>0</v>
      </c>
      <c r="AH77" s="1334">
        <f t="shared" ca="1" si="13"/>
        <v>0</v>
      </c>
      <c r="AI77" s="1334">
        <f t="shared" ca="1" si="13"/>
        <v>0</v>
      </c>
      <c r="AJ77" s="1334">
        <f t="shared" ca="1" si="13"/>
        <v>0</v>
      </c>
      <c r="AK77" s="1334">
        <f t="shared" ca="1" si="13"/>
        <v>0</v>
      </c>
      <c r="AL77" s="1334">
        <f t="shared" ca="1" si="13"/>
        <v>0</v>
      </c>
      <c r="AM77" s="1334">
        <f t="shared" ca="1" si="13"/>
        <v>0</v>
      </c>
      <c r="AN77" s="1334">
        <f t="shared" ca="1" si="13"/>
        <v>0</v>
      </c>
      <c r="AO77" s="1334">
        <f t="shared" ca="1" si="13"/>
        <v>0</v>
      </c>
      <c r="AP77" s="1334">
        <f t="shared" ca="1" si="13"/>
        <v>0</v>
      </c>
      <c r="AQ77" s="1334">
        <f t="shared" ca="1" si="13"/>
        <v>0</v>
      </c>
      <c r="AR77" s="1334">
        <f t="shared" ca="1" si="13"/>
        <v>0</v>
      </c>
      <c r="AS77" s="1334">
        <f t="shared" ca="1" si="13"/>
        <v>0</v>
      </c>
    </row>
    <row r="78" spans="1:45">
      <c r="B78" s="1335"/>
      <c r="C78" s="1335"/>
      <c r="D78" s="1335"/>
      <c r="E78" s="1335"/>
      <c r="F78" s="1335"/>
      <c r="G78" s="1335"/>
      <c r="H78" s="1335"/>
      <c r="I78" s="1335"/>
      <c r="J78" s="1335"/>
      <c r="K78" s="1335"/>
      <c r="L78" s="1335"/>
      <c r="M78" s="1335"/>
      <c r="N78" s="1335"/>
      <c r="O78" s="1335"/>
      <c r="P78" s="1335"/>
      <c r="Q78" s="1335"/>
      <c r="R78" s="1335"/>
      <c r="S78" s="1335"/>
      <c r="T78" s="1335"/>
      <c r="U78" s="1335"/>
      <c r="V78" s="1335"/>
      <c r="W78" s="1335"/>
      <c r="X78" s="1335"/>
      <c r="Y78" s="1335"/>
      <c r="Z78" s="1335"/>
      <c r="AA78" s="1335"/>
      <c r="AB78" s="1335"/>
      <c r="AC78" s="1335"/>
      <c r="AD78" s="1335"/>
      <c r="AE78" s="1335"/>
      <c r="AF78" s="1335"/>
      <c r="AG78" s="1335"/>
      <c r="AH78" s="1335"/>
      <c r="AI78" s="1335"/>
      <c r="AJ78" s="1335"/>
      <c r="AK78" s="1335"/>
      <c r="AL78" s="1335"/>
      <c r="AM78" s="1335"/>
      <c r="AN78" s="1335"/>
      <c r="AO78" s="1335"/>
      <c r="AP78" s="1335"/>
      <c r="AQ78" s="1335"/>
      <c r="AR78" s="1335"/>
      <c r="AS78" s="1335"/>
    </row>
    <row r="79" spans="1:45" ht="15">
      <c r="A79" s="1336" t="s">
        <v>154</v>
      </c>
      <c r="B79" s="1337"/>
      <c r="C79" s="1337"/>
      <c r="D79" s="1337"/>
      <c r="E79" s="1337"/>
      <c r="F79" s="1337"/>
      <c r="G79" s="1337"/>
      <c r="H79" s="1337"/>
      <c r="I79" s="1337"/>
      <c r="J79" s="1337"/>
      <c r="K79" s="1337"/>
      <c r="L79" s="1337"/>
      <c r="M79" s="1337"/>
      <c r="N79" s="1337"/>
      <c r="O79" s="1337"/>
      <c r="P79" s="1337"/>
      <c r="Q79" s="1337"/>
      <c r="R79" s="1337"/>
      <c r="S79" s="1337"/>
      <c r="T79" s="1337"/>
      <c r="U79" s="1337"/>
      <c r="V79" s="1337"/>
      <c r="W79" s="1337"/>
      <c r="X79" s="1337"/>
      <c r="Y79" s="1337"/>
      <c r="Z79" s="1337"/>
      <c r="AA79" s="1337"/>
      <c r="AB79" s="1337"/>
      <c r="AC79" s="1337"/>
      <c r="AD79" s="1337"/>
      <c r="AE79" s="1337"/>
      <c r="AF79" s="1337"/>
      <c r="AG79" s="1337"/>
      <c r="AH79" s="1337"/>
      <c r="AI79" s="1337"/>
      <c r="AJ79" s="1337"/>
      <c r="AK79" s="1337"/>
      <c r="AL79" s="1337"/>
      <c r="AM79" s="1337"/>
      <c r="AN79" s="1337"/>
      <c r="AO79" s="1337"/>
      <c r="AP79" s="1337"/>
      <c r="AQ79" s="1337"/>
      <c r="AR79" s="1337"/>
      <c r="AS79" s="1337"/>
    </row>
    <row r="80" spans="1:45" ht="15">
      <c r="A80" s="49" t="s">
        <v>155</v>
      </c>
      <c r="B80" s="1338"/>
      <c r="C80" s="1338"/>
      <c r="D80" s="1338"/>
      <c r="E80" s="1338"/>
      <c r="F80" s="1338"/>
      <c r="G80" s="1338"/>
      <c r="H80" s="1338"/>
      <c r="I80" s="1338"/>
      <c r="J80" s="1338"/>
      <c r="K80" s="1338"/>
      <c r="L80" s="1338"/>
      <c r="M80" s="1338"/>
      <c r="N80" s="1338"/>
      <c r="O80" s="1338"/>
      <c r="P80" s="1338"/>
      <c r="Q80" s="1338"/>
      <c r="R80" s="1338"/>
      <c r="S80" s="1338"/>
      <c r="T80" s="1338"/>
      <c r="U80" s="1338"/>
      <c r="V80" s="1338"/>
      <c r="W80" s="1338"/>
      <c r="X80" s="1338"/>
      <c r="Y80" s="1338"/>
      <c r="Z80" s="1338"/>
      <c r="AA80" s="1338"/>
      <c r="AB80" s="1338"/>
      <c r="AC80" s="1338"/>
      <c r="AD80" s="1338"/>
      <c r="AE80" s="1338"/>
      <c r="AF80" s="1338"/>
      <c r="AG80" s="1338"/>
      <c r="AH80" s="1338"/>
      <c r="AI80" s="1338"/>
      <c r="AJ80" s="1338"/>
      <c r="AK80" s="1338"/>
      <c r="AL80" s="1338"/>
      <c r="AM80" s="1338"/>
      <c r="AN80" s="1338"/>
      <c r="AO80" s="1338"/>
      <c r="AP80" s="1338"/>
      <c r="AQ80" s="1338"/>
      <c r="AR80" s="1338"/>
      <c r="AS80" s="1338"/>
    </row>
    <row r="81" spans="1:45">
      <c r="A81" s="1339" t="s">
        <v>156</v>
      </c>
      <c r="B81" s="1307"/>
      <c r="C81" s="1307"/>
      <c r="D81" s="1307"/>
      <c r="E81" s="1307"/>
      <c r="F81" s="1307"/>
      <c r="G81" s="1307"/>
      <c r="H81" s="1307"/>
      <c r="I81" s="1307"/>
      <c r="J81" s="1307"/>
      <c r="K81" s="1307"/>
      <c r="L81" s="1307"/>
      <c r="M81" s="1307"/>
      <c r="N81" s="1307"/>
      <c r="O81" s="1307"/>
      <c r="P81" s="1307"/>
      <c r="Q81" s="1307"/>
      <c r="R81" s="1307"/>
      <c r="S81" s="1307"/>
      <c r="T81" s="1307"/>
      <c r="U81" s="1307"/>
      <c r="V81" s="1307"/>
      <c r="W81" s="1307"/>
      <c r="X81" s="1307"/>
      <c r="Y81" s="1307"/>
      <c r="Z81" s="1307"/>
      <c r="AA81" s="1307"/>
      <c r="AB81" s="1307"/>
      <c r="AC81" s="1307"/>
      <c r="AD81" s="1307"/>
      <c r="AE81" s="1307"/>
      <c r="AF81" s="1307"/>
      <c r="AG81" s="1307"/>
      <c r="AH81" s="1307"/>
      <c r="AI81" s="1307"/>
      <c r="AJ81" s="1307"/>
      <c r="AK81" s="1307"/>
      <c r="AL81" s="1307"/>
      <c r="AM81" s="1307"/>
      <c r="AN81" s="1307"/>
      <c r="AO81" s="1307"/>
      <c r="AP81" s="1307"/>
      <c r="AQ81" s="1307"/>
      <c r="AR81" s="1307"/>
      <c r="AS81" s="1307"/>
    </row>
    <row r="82" spans="1:45">
      <c r="A82" s="1339" t="s">
        <v>157</v>
      </c>
      <c r="B82" s="1307"/>
      <c r="C82" s="1307"/>
      <c r="D82" s="1307"/>
      <c r="E82" s="1307"/>
      <c r="F82" s="1307"/>
      <c r="G82" s="1307"/>
      <c r="H82" s="1307"/>
      <c r="I82" s="1307"/>
      <c r="J82" s="1307"/>
      <c r="K82" s="1307"/>
      <c r="L82" s="1307"/>
      <c r="M82" s="1307"/>
      <c r="N82" s="1307"/>
      <c r="O82" s="1307"/>
      <c r="P82" s="1307"/>
      <c r="Q82" s="1307"/>
      <c r="R82" s="1307"/>
      <c r="S82" s="1307"/>
      <c r="T82" s="1307"/>
      <c r="U82" s="1307"/>
      <c r="V82" s="1307"/>
      <c r="W82" s="1307"/>
      <c r="X82" s="1307"/>
      <c r="Y82" s="1307"/>
      <c r="Z82" s="1307"/>
      <c r="AA82" s="1307"/>
      <c r="AB82" s="1307"/>
      <c r="AC82" s="1307"/>
      <c r="AD82" s="1307"/>
      <c r="AE82" s="1307"/>
      <c r="AF82" s="1307"/>
      <c r="AG82" s="1307"/>
      <c r="AH82" s="1307"/>
      <c r="AI82" s="1307"/>
      <c r="AJ82" s="1307"/>
      <c r="AK82" s="1307"/>
      <c r="AL82" s="1307"/>
      <c r="AM82" s="1307"/>
      <c r="AN82" s="1307"/>
      <c r="AO82" s="1307"/>
      <c r="AP82" s="1307"/>
      <c r="AQ82" s="1307"/>
      <c r="AR82" s="1307"/>
      <c r="AS82" s="1307"/>
    </row>
    <row r="83" spans="1:45">
      <c r="A83" s="11" t="s">
        <v>221</v>
      </c>
      <c r="B83" s="1307"/>
      <c r="C83" s="1307"/>
      <c r="D83" s="1307"/>
      <c r="E83" s="1307"/>
      <c r="F83" s="1307"/>
      <c r="G83" s="1307"/>
      <c r="H83" s="1307"/>
      <c r="I83" s="1307"/>
      <c r="J83" s="1307"/>
      <c r="K83" s="1307"/>
      <c r="L83" s="1307"/>
      <c r="M83" s="1307"/>
      <c r="N83" s="1307"/>
      <c r="O83" s="1307"/>
      <c r="P83" s="1307"/>
      <c r="Q83" s="1307"/>
      <c r="R83" s="1307"/>
      <c r="S83" s="1307"/>
      <c r="T83" s="1307"/>
      <c r="U83" s="1307"/>
      <c r="V83" s="1307"/>
      <c r="W83" s="1307"/>
      <c r="X83" s="1307"/>
      <c r="Y83" s="1307"/>
      <c r="Z83" s="1307"/>
      <c r="AA83" s="1307"/>
      <c r="AB83" s="1307"/>
      <c r="AC83" s="1307"/>
      <c r="AD83" s="1307"/>
      <c r="AE83" s="1307"/>
      <c r="AF83" s="1307"/>
      <c r="AG83" s="1307"/>
      <c r="AH83" s="1307"/>
      <c r="AI83" s="1307"/>
      <c r="AJ83" s="1307"/>
      <c r="AK83" s="1307"/>
      <c r="AL83" s="1307"/>
      <c r="AM83" s="1307"/>
      <c r="AN83" s="1307"/>
      <c r="AO83" s="1307"/>
      <c r="AP83" s="1307"/>
      <c r="AQ83" s="1307"/>
      <c r="AR83" s="1307"/>
      <c r="AS83" s="1307"/>
    </row>
    <row r="84" spans="1:45">
      <c r="A84" s="11" t="s">
        <v>169</v>
      </c>
      <c r="B84" s="1307"/>
      <c r="C84" s="1307"/>
      <c r="D84" s="1307"/>
      <c r="E84" s="1307"/>
      <c r="F84" s="1307"/>
      <c r="G84" s="1307"/>
      <c r="H84" s="1307"/>
      <c r="I84" s="1307"/>
      <c r="J84" s="1307"/>
      <c r="K84" s="1307"/>
      <c r="L84" s="1307"/>
      <c r="M84" s="1307"/>
      <c r="N84" s="1307"/>
      <c r="O84" s="1307"/>
      <c r="P84" s="1307"/>
      <c r="Q84" s="1307"/>
      <c r="R84" s="1307"/>
      <c r="S84" s="1307"/>
      <c r="T84" s="1307"/>
      <c r="U84" s="1307"/>
      <c r="V84" s="1307"/>
      <c r="W84" s="1307"/>
      <c r="X84" s="1307"/>
      <c r="Y84" s="1307"/>
      <c r="Z84" s="1307"/>
      <c r="AA84" s="1307"/>
      <c r="AB84" s="1307"/>
      <c r="AC84" s="1307"/>
      <c r="AD84" s="1307"/>
      <c r="AE84" s="1307"/>
      <c r="AF84" s="1307"/>
      <c r="AG84" s="1307"/>
      <c r="AH84" s="1307"/>
      <c r="AI84" s="1307"/>
      <c r="AJ84" s="1307"/>
      <c r="AK84" s="1307"/>
      <c r="AL84" s="1307"/>
      <c r="AM84" s="1307"/>
      <c r="AN84" s="1307"/>
      <c r="AO84" s="1307"/>
      <c r="AP84" s="1307"/>
      <c r="AQ84" s="1307"/>
      <c r="AR84" s="1307"/>
      <c r="AS84" s="1307"/>
    </row>
    <row r="85" spans="1:45">
      <c r="A85" s="1339" t="s">
        <v>172</v>
      </c>
      <c r="B85" s="1307"/>
      <c r="C85" s="1307"/>
      <c r="D85" s="1307"/>
      <c r="E85" s="1307"/>
      <c r="F85" s="1307"/>
      <c r="G85" s="1307"/>
      <c r="H85" s="1307"/>
      <c r="I85" s="1307"/>
      <c r="J85" s="1307"/>
      <c r="K85" s="1307"/>
      <c r="L85" s="1307"/>
      <c r="M85" s="1307"/>
      <c r="N85" s="1307"/>
      <c r="O85" s="1307"/>
      <c r="P85" s="1307"/>
      <c r="Q85" s="1307"/>
      <c r="R85" s="1307"/>
      <c r="S85" s="1307"/>
      <c r="T85" s="1307"/>
      <c r="U85" s="1307"/>
      <c r="V85" s="1307"/>
      <c r="W85" s="1307"/>
      <c r="X85" s="1307"/>
      <c r="Y85" s="1307"/>
      <c r="Z85" s="1307"/>
      <c r="AA85" s="1307"/>
      <c r="AB85" s="1307"/>
      <c r="AC85" s="1307"/>
      <c r="AD85" s="1307"/>
      <c r="AE85" s="1307"/>
      <c r="AF85" s="1307"/>
      <c r="AG85" s="1307"/>
      <c r="AH85" s="1307"/>
      <c r="AI85" s="1307"/>
      <c r="AJ85" s="1307"/>
      <c r="AK85" s="1307"/>
      <c r="AL85" s="1307"/>
      <c r="AM85" s="1307"/>
      <c r="AN85" s="1307"/>
      <c r="AO85" s="1307"/>
      <c r="AP85" s="1307"/>
      <c r="AQ85" s="1307"/>
      <c r="AR85" s="1307"/>
      <c r="AS85" s="1307"/>
    </row>
    <row r="86" spans="1:45">
      <c r="A86" s="1339" t="s">
        <v>222</v>
      </c>
      <c r="B86" s="1307"/>
      <c r="C86" s="1307"/>
      <c r="D86" s="1307"/>
      <c r="E86" s="1307"/>
      <c r="F86" s="1307"/>
      <c r="G86" s="1307"/>
      <c r="H86" s="1307"/>
      <c r="I86" s="1307"/>
      <c r="J86" s="1307"/>
      <c r="K86" s="1307"/>
      <c r="L86" s="1307"/>
      <c r="M86" s="1307"/>
      <c r="N86" s="1307"/>
      <c r="O86" s="1307"/>
      <c r="P86" s="1307"/>
      <c r="Q86" s="1307"/>
      <c r="R86" s="1307"/>
      <c r="S86" s="1307"/>
      <c r="T86" s="1307"/>
      <c r="U86" s="1307"/>
      <c r="V86" s="1307"/>
      <c r="W86" s="1307"/>
      <c r="X86" s="1307"/>
      <c r="Y86" s="1307"/>
      <c r="Z86" s="1307"/>
      <c r="AA86" s="1307"/>
      <c r="AB86" s="1307"/>
      <c r="AC86" s="1307"/>
      <c r="AD86" s="1307"/>
      <c r="AE86" s="1307"/>
      <c r="AF86" s="1307"/>
      <c r="AG86" s="1307"/>
      <c r="AH86" s="1307"/>
      <c r="AI86" s="1307"/>
      <c r="AJ86" s="1307"/>
      <c r="AK86" s="1307"/>
      <c r="AL86" s="1307"/>
      <c r="AM86" s="1307"/>
      <c r="AN86" s="1307"/>
      <c r="AO86" s="1307"/>
      <c r="AP86" s="1307"/>
      <c r="AQ86" s="1307"/>
      <c r="AR86" s="1307"/>
      <c r="AS86" s="1307"/>
    </row>
    <row r="87" spans="1:45">
      <c r="A87" s="1340" t="s">
        <v>170</v>
      </c>
      <c r="B87" s="1341"/>
      <c r="C87" s="1341"/>
      <c r="D87" s="1341"/>
      <c r="E87" s="1341"/>
      <c r="F87" s="1341"/>
      <c r="G87" s="1341"/>
      <c r="H87" s="1341"/>
      <c r="I87" s="1341"/>
      <c r="J87" s="1341"/>
      <c r="K87" s="1341"/>
      <c r="L87" s="1341"/>
      <c r="M87" s="1341"/>
      <c r="N87" s="1341"/>
      <c r="O87" s="1341"/>
      <c r="P87" s="1341"/>
      <c r="Q87" s="1341"/>
      <c r="R87" s="1341"/>
      <c r="S87" s="1341"/>
      <c r="T87" s="1341"/>
      <c r="U87" s="1341"/>
      <c r="V87" s="1341"/>
      <c r="W87" s="1341"/>
      <c r="X87" s="1341"/>
      <c r="Y87" s="1341"/>
      <c r="Z87" s="1341"/>
      <c r="AA87" s="1341"/>
      <c r="AB87" s="1341"/>
      <c r="AC87" s="1341"/>
      <c r="AD87" s="1341"/>
      <c r="AE87" s="1341"/>
      <c r="AF87" s="1341"/>
      <c r="AG87" s="1341"/>
      <c r="AH87" s="1341"/>
      <c r="AI87" s="1341"/>
      <c r="AJ87" s="1341"/>
      <c r="AK87" s="1341"/>
      <c r="AL87" s="1341"/>
      <c r="AM87" s="1341"/>
      <c r="AN87" s="1341"/>
      <c r="AO87" s="1341"/>
      <c r="AP87" s="1341"/>
      <c r="AQ87" s="1341"/>
      <c r="AR87" s="1341"/>
      <c r="AS87" s="1341"/>
    </row>
    <row r="88" spans="1:45">
      <c r="A88" s="1313" t="s">
        <v>241</v>
      </c>
      <c r="B88" s="1342">
        <f t="shared" ref="B88:AS88" si="14">SUM(B79:B87)</f>
        <v>0</v>
      </c>
      <c r="C88" s="1342">
        <f t="shared" si="14"/>
        <v>0</v>
      </c>
      <c r="D88" s="1342">
        <f t="shared" si="14"/>
        <v>0</v>
      </c>
      <c r="E88" s="1342">
        <f t="shared" si="14"/>
        <v>0</v>
      </c>
      <c r="F88" s="1342">
        <f t="shared" si="14"/>
        <v>0</v>
      </c>
      <c r="G88" s="1342">
        <f t="shared" si="14"/>
        <v>0</v>
      </c>
      <c r="H88" s="1342">
        <f t="shared" si="14"/>
        <v>0</v>
      </c>
      <c r="I88" s="1342">
        <f t="shared" si="14"/>
        <v>0</v>
      </c>
      <c r="J88" s="1342">
        <f t="shared" si="14"/>
        <v>0</v>
      </c>
      <c r="K88" s="1342">
        <f t="shared" si="14"/>
        <v>0</v>
      </c>
      <c r="L88" s="1342">
        <f t="shared" si="14"/>
        <v>0</v>
      </c>
      <c r="M88" s="1342">
        <f t="shared" si="14"/>
        <v>0</v>
      </c>
      <c r="N88" s="1342">
        <f t="shared" si="14"/>
        <v>0</v>
      </c>
      <c r="O88" s="1342">
        <f t="shared" si="14"/>
        <v>0</v>
      </c>
      <c r="P88" s="1342">
        <f t="shared" si="14"/>
        <v>0</v>
      </c>
      <c r="Q88" s="1342">
        <f t="shared" si="14"/>
        <v>0</v>
      </c>
      <c r="R88" s="1342">
        <f t="shared" si="14"/>
        <v>0</v>
      </c>
      <c r="S88" s="1342">
        <f t="shared" si="14"/>
        <v>0</v>
      </c>
      <c r="T88" s="1342">
        <f t="shared" si="14"/>
        <v>0</v>
      </c>
      <c r="U88" s="1342">
        <f t="shared" si="14"/>
        <v>0</v>
      </c>
      <c r="V88" s="1342">
        <f t="shared" si="14"/>
        <v>0</v>
      </c>
      <c r="W88" s="1342">
        <f t="shared" si="14"/>
        <v>0</v>
      </c>
      <c r="X88" s="1342">
        <f t="shared" si="14"/>
        <v>0</v>
      </c>
      <c r="Y88" s="1342">
        <f t="shared" si="14"/>
        <v>0</v>
      </c>
      <c r="Z88" s="1342">
        <f t="shared" si="14"/>
        <v>0</v>
      </c>
      <c r="AA88" s="1342">
        <f t="shared" si="14"/>
        <v>0</v>
      </c>
      <c r="AB88" s="1342">
        <f t="shared" si="14"/>
        <v>0</v>
      </c>
      <c r="AC88" s="1342">
        <f t="shared" si="14"/>
        <v>0</v>
      </c>
      <c r="AD88" s="1342">
        <f t="shared" si="14"/>
        <v>0</v>
      </c>
      <c r="AE88" s="1342">
        <f t="shared" si="14"/>
        <v>0</v>
      </c>
      <c r="AF88" s="1342">
        <f t="shared" si="14"/>
        <v>0</v>
      </c>
      <c r="AG88" s="1342">
        <f t="shared" si="14"/>
        <v>0</v>
      </c>
      <c r="AH88" s="1342">
        <f t="shared" si="14"/>
        <v>0</v>
      </c>
      <c r="AI88" s="1342">
        <f t="shared" si="14"/>
        <v>0</v>
      </c>
      <c r="AJ88" s="1342">
        <f t="shared" si="14"/>
        <v>0</v>
      </c>
      <c r="AK88" s="1342">
        <f t="shared" si="14"/>
        <v>0</v>
      </c>
      <c r="AL88" s="1342">
        <f t="shared" si="14"/>
        <v>0</v>
      </c>
      <c r="AM88" s="1342">
        <f t="shared" si="14"/>
        <v>0</v>
      </c>
      <c r="AN88" s="1342">
        <f t="shared" si="14"/>
        <v>0</v>
      </c>
      <c r="AO88" s="1342">
        <f t="shared" si="14"/>
        <v>0</v>
      </c>
      <c r="AP88" s="1342">
        <f t="shared" si="14"/>
        <v>0</v>
      </c>
      <c r="AQ88" s="1342">
        <f t="shared" si="14"/>
        <v>0</v>
      </c>
      <c r="AR88" s="1342">
        <f t="shared" si="14"/>
        <v>0</v>
      </c>
      <c r="AS88" s="1342">
        <f t="shared" si="14"/>
        <v>0</v>
      </c>
    </row>
    <row r="89" spans="1:45" ht="15">
      <c r="A89" s="49" t="s">
        <v>158</v>
      </c>
      <c r="B89" s="1338"/>
      <c r="C89" s="1338"/>
      <c r="D89" s="1338"/>
      <c r="E89" s="1338"/>
      <c r="F89" s="1338"/>
      <c r="G89" s="1338"/>
      <c r="H89" s="1338"/>
      <c r="I89" s="1338"/>
      <c r="J89" s="1338"/>
      <c r="K89" s="1338"/>
      <c r="L89" s="1338"/>
      <c r="M89" s="1338"/>
      <c r="N89" s="1338"/>
      <c r="O89" s="1338"/>
      <c r="P89" s="1338"/>
      <c r="Q89" s="1338"/>
      <c r="R89" s="1338"/>
      <c r="S89" s="1338"/>
      <c r="T89" s="1338"/>
      <c r="U89" s="1338"/>
      <c r="V89" s="1338"/>
      <c r="W89" s="1338"/>
      <c r="X89" s="1338"/>
      <c r="Y89" s="1338"/>
      <c r="Z89" s="1338"/>
      <c r="AA89" s="1338"/>
      <c r="AB89" s="1338"/>
      <c r="AC89" s="1338"/>
      <c r="AD89" s="1338"/>
      <c r="AE89" s="1338"/>
      <c r="AF89" s="1338"/>
      <c r="AG89" s="1338"/>
      <c r="AH89" s="1338"/>
      <c r="AI89" s="1338"/>
      <c r="AJ89" s="1338"/>
      <c r="AK89" s="1338"/>
      <c r="AL89" s="1338"/>
      <c r="AM89" s="1338"/>
      <c r="AN89" s="1338"/>
      <c r="AO89" s="1338"/>
      <c r="AP89" s="1338"/>
      <c r="AQ89" s="1338"/>
      <c r="AR89" s="1338"/>
      <c r="AS89" s="1338"/>
    </row>
    <row r="90" spans="1:45">
      <c r="A90" s="11" t="s">
        <v>159</v>
      </c>
      <c r="B90" s="1307"/>
      <c r="C90" s="1307"/>
      <c r="D90" s="1307"/>
      <c r="E90" s="1307"/>
      <c r="F90" s="1307"/>
      <c r="G90" s="1307"/>
      <c r="H90" s="1307"/>
      <c r="I90" s="1307"/>
      <c r="J90" s="1307"/>
      <c r="K90" s="1307"/>
      <c r="L90" s="1307"/>
      <c r="M90" s="1307"/>
      <c r="N90" s="1307"/>
      <c r="O90" s="1307"/>
      <c r="P90" s="1307"/>
      <c r="Q90" s="1307"/>
      <c r="R90" s="1307"/>
      <c r="S90" s="1307"/>
      <c r="T90" s="1307"/>
      <c r="U90" s="1307"/>
      <c r="V90" s="1307"/>
      <c r="W90" s="1307"/>
      <c r="X90" s="1307"/>
      <c r="Y90" s="1307"/>
      <c r="Z90" s="1307"/>
      <c r="AA90" s="1307"/>
      <c r="AB90" s="1307"/>
      <c r="AC90" s="1307"/>
      <c r="AD90" s="1307"/>
      <c r="AE90" s="1307"/>
      <c r="AF90" s="1307"/>
      <c r="AG90" s="1307"/>
      <c r="AH90" s="1307"/>
      <c r="AI90" s="1307"/>
      <c r="AJ90" s="1307"/>
      <c r="AK90" s="1307"/>
      <c r="AL90" s="1307"/>
      <c r="AM90" s="1307"/>
      <c r="AN90" s="1307"/>
      <c r="AO90" s="1307"/>
      <c r="AP90" s="1307"/>
      <c r="AQ90" s="1307"/>
      <c r="AR90" s="1307"/>
      <c r="AS90" s="1307"/>
    </row>
    <row r="91" spans="1:45">
      <c r="A91" s="1339" t="s">
        <v>171</v>
      </c>
      <c r="B91" s="1307"/>
      <c r="C91" s="1307"/>
      <c r="D91" s="1307"/>
      <c r="E91" s="1307"/>
      <c r="F91" s="1307"/>
      <c r="G91" s="1307"/>
      <c r="H91" s="1307"/>
      <c r="I91" s="1307"/>
      <c r="J91" s="1307"/>
      <c r="K91" s="1307"/>
      <c r="L91" s="1307"/>
      <c r="M91" s="1307"/>
      <c r="N91" s="1307"/>
      <c r="O91" s="1307"/>
      <c r="P91" s="1307"/>
      <c r="Q91" s="1307"/>
      <c r="R91" s="1307"/>
      <c r="S91" s="1307"/>
      <c r="T91" s="1307"/>
      <c r="U91" s="1307"/>
      <c r="V91" s="1307"/>
      <c r="W91" s="1307"/>
      <c r="X91" s="1307"/>
      <c r="Y91" s="1307"/>
      <c r="Z91" s="1307"/>
      <c r="AA91" s="1307"/>
      <c r="AB91" s="1307"/>
      <c r="AC91" s="1307"/>
      <c r="AD91" s="1307"/>
      <c r="AE91" s="1307"/>
      <c r="AF91" s="1307"/>
      <c r="AG91" s="1307"/>
      <c r="AH91" s="1307"/>
      <c r="AI91" s="1307"/>
      <c r="AJ91" s="1307"/>
      <c r="AK91" s="1307"/>
      <c r="AL91" s="1307"/>
      <c r="AM91" s="1307"/>
      <c r="AN91" s="1307"/>
      <c r="AO91" s="1307"/>
      <c r="AP91" s="1307"/>
      <c r="AQ91" s="1307"/>
      <c r="AR91" s="1307"/>
      <c r="AS91" s="1307"/>
    </row>
    <row r="92" spans="1:45">
      <c r="A92" s="1339" t="s">
        <v>223</v>
      </c>
      <c r="B92" s="1307"/>
      <c r="C92" s="1307"/>
      <c r="D92" s="1307"/>
      <c r="E92" s="1307"/>
      <c r="F92" s="1307"/>
      <c r="G92" s="1307"/>
      <c r="H92" s="1307"/>
      <c r="I92" s="1307"/>
      <c r="J92" s="1307"/>
      <c r="K92" s="1307"/>
      <c r="L92" s="1307"/>
      <c r="M92" s="1307"/>
      <c r="N92" s="1307"/>
      <c r="O92" s="1307"/>
      <c r="P92" s="1307"/>
      <c r="Q92" s="1307"/>
      <c r="R92" s="1307"/>
      <c r="S92" s="1307"/>
      <c r="T92" s="1307"/>
      <c r="U92" s="1307"/>
      <c r="V92" s="1307"/>
      <c r="W92" s="1307"/>
      <c r="X92" s="1307"/>
      <c r="Y92" s="1307"/>
      <c r="Z92" s="1307"/>
      <c r="AA92" s="1307"/>
      <c r="AB92" s="1307"/>
      <c r="AC92" s="1307"/>
      <c r="AD92" s="1307"/>
      <c r="AE92" s="1307"/>
      <c r="AF92" s="1307"/>
      <c r="AG92" s="1307"/>
      <c r="AH92" s="1307"/>
      <c r="AI92" s="1307"/>
      <c r="AJ92" s="1307"/>
      <c r="AK92" s="1307"/>
      <c r="AL92" s="1307"/>
      <c r="AM92" s="1307"/>
      <c r="AN92" s="1307"/>
      <c r="AO92" s="1307"/>
      <c r="AP92" s="1307"/>
      <c r="AQ92" s="1307"/>
      <c r="AR92" s="1307"/>
      <c r="AS92" s="1307"/>
    </row>
    <row r="93" spans="1:45">
      <c r="A93" s="1339" t="s">
        <v>173</v>
      </c>
      <c r="B93" s="1307"/>
      <c r="C93" s="1307"/>
      <c r="D93" s="1307"/>
      <c r="E93" s="1307"/>
      <c r="F93" s="1307"/>
      <c r="G93" s="1307"/>
      <c r="H93" s="1307"/>
      <c r="I93" s="1307"/>
      <c r="J93" s="1307"/>
      <c r="K93" s="1307"/>
      <c r="L93" s="1307"/>
      <c r="M93" s="1307"/>
      <c r="N93" s="1307"/>
      <c r="O93" s="1307"/>
      <c r="P93" s="1307"/>
      <c r="Q93" s="1307"/>
      <c r="R93" s="1307"/>
      <c r="S93" s="1307"/>
      <c r="T93" s="1307"/>
      <c r="U93" s="1307"/>
      <c r="V93" s="1307"/>
      <c r="W93" s="1307"/>
      <c r="X93" s="1307"/>
      <c r="Y93" s="1307"/>
      <c r="Z93" s="1307"/>
      <c r="AA93" s="1307"/>
      <c r="AB93" s="1307"/>
      <c r="AC93" s="1307"/>
      <c r="AD93" s="1307"/>
      <c r="AE93" s="1307"/>
      <c r="AF93" s="1307"/>
      <c r="AG93" s="1307"/>
      <c r="AH93" s="1307"/>
      <c r="AI93" s="1307"/>
      <c r="AJ93" s="1307"/>
      <c r="AK93" s="1307"/>
      <c r="AL93" s="1307"/>
      <c r="AM93" s="1307"/>
      <c r="AN93" s="1307"/>
      <c r="AO93" s="1307"/>
      <c r="AP93" s="1307"/>
      <c r="AQ93" s="1307"/>
      <c r="AR93" s="1307"/>
      <c r="AS93" s="1307"/>
    </row>
    <row r="94" spans="1:45">
      <c r="A94" s="1339" t="s">
        <v>224</v>
      </c>
      <c r="B94" s="1307"/>
      <c r="C94" s="1307"/>
      <c r="D94" s="1307"/>
      <c r="E94" s="1307"/>
      <c r="F94" s="1307"/>
      <c r="G94" s="1307"/>
      <c r="H94" s="1307"/>
      <c r="I94" s="1307"/>
      <c r="J94" s="1307"/>
      <c r="K94" s="1307"/>
      <c r="L94" s="1307"/>
      <c r="M94" s="1307"/>
      <c r="N94" s="1307"/>
      <c r="O94" s="1307"/>
      <c r="P94" s="1307"/>
      <c r="Q94" s="1307"/>
      <c r="R94" s="1307"/>
      <c r="S94" s="1307"/>
      <c r="T94" s="1307"/>
      <c r="U94" s="1307"/>
      <c r="V94" s="1307"/>
      <c r="W94" s="1307"/>
      <c r="X94" s="1307"/>
      <c r="Y94" s="1307"/>
      <c r="Z94" s="1307"/>
      <c r="AA94" s="1307"/>
      <c r="AB94" s="1307"/>
      <c r="AC94" s="1307"/>
      <c r="AD94" s="1307"/>
      <c r="AE94" s="1307"/>
      <c r="AF94" s="1307"/>
      <c r="AG94" s="1307"/>
      <c r="AH94" s="1307"/>
      <c r="AI94" s="1307"/>
      <c r="AJ94" s="1307"/>
      <c r="AK94" s="1307"/>
      <c r="AL94" s="1307"/>
      <c r="AM94" s="1307"/>
      <c r="AN94" s="1307"/>
      <c r="AO94" s="1307"/>
      <c r="AP94" s="1307"/>
      <c r="AQ94" s="1307"/>
      <c r="AR94" s="1307"/>
      <c r="AS94" s="1307"/>
    </row>
    <row r="95" spans="1:45">
      <c r="A95" s="1340" t="s">
        <v>170</v>
      </c>
      <c r="B95" s="1307"/>
      <c r="C95" s="1307"/>
      <c r="D95" s="1307"/>
      <c r="E95" s="1307"/>
      <c r="F95" s="1307"/>
      <c r="G95" s="1307"/>
      <c r="H95" s="1307"/>
      <c r="I95" s="1307"/>
      <c r="J95" s="1307"/>
      <c r="K95" s="1307"/>
      <c r="L95" s="1307"/>
      <c r="M95" s="1307"/>
      <c r="N95" s="1307"/>
      <c r="O95" s="1307"/>
      <c r="P95" s="1307"/>
      <c r="Q95" s="1307"/>
      <c r="R95" s="1307"/>
      <c r="S95" s="1307"/>
      <c r="T95" s="1307"/>
      <c r="U95" s="1307"/>
      <c r="V95" s="1307"/>
      <c r="W95" s="1307"/>
      <c r="X95" s="1307"/>
      <c r="Y95" s="1307"/>
      <c r="Z95" s="1307"/>
      <c r="AA95" s="1307"/>
      <c r="AB95" s="1307"/>
      <c r="AC95" s="1307"/>
      <c r="AD95" s="1307"/>
      <c r="AE95" s="1307"/>
      <c r="AF95" s="1307"/>
      <c r="AG95" s="1307"/>
      <c r="AH95" s="1307"/>
      <c r="AI95" s="1307"/>
      <c r="AJ95" s="1307"/>
      <c r="AK95" s="1307"/>
      <c r="AL95" s="1307"/>
      <c r="AM95" s="1307"/>
      <c r="AN95" s="1307"/>
      <c r="AO95" s="1307"/>
      <c r="AP95" s="1307"/>
      <c r="AQ95" s="1307"/>
      <c r="AR95" s="1307"/>
      <c r="AS95" s="1307"/>
    </row>
    <row r="96" spans="1:45">
      <c r="A96" s="1313" t="s">
        <v>242</v>
      </c>
      <c r="B96" s="1342">
        <f t="shared" ref="B96:AS96" si="15">SUM(B89:B95)</f>
        <v>0</v>
      </c>
      <c r="C96" s="1342">
        <f t="shared" si="15"/>
        <v>0</v>
      </c>
      <c r="D96" s="1342">
        <f t="shared" si="15"/>
        <v>0</v>
      </c>
      <c r="E96" s="1342">
        <f t="shared" si="15"/>
        <v>0</v>
      </c>
      <c r="F96" s="1342">
        <f t="shared" si="15"/>
        <v>0</v>
      </c>
      <c r="G96" s="1342">
        <f t="shared" si="15"/>
        <v>0</v>
      </c>
      <c r="H96" s="1342">
        <f t="shared" si="15"/>
        <v>0</v>
      </c>
      <c r="I96" s="1342">
        <f t="shared" si="15"/>
        <v>0</v>
      </c>
      <c r="J96" s="1342">
        <f t="shared" si="15"/>
        <v>0</v>
      </c>
      <c r="K96" s="1342">
        <f t="shared" si="15"/>
        <v>0</v>
      </c>
      <c r="L96" s="1342">
        <f t="shared" si="15"/>
        <v>0</v>
      </c>
      <c r="M96" s="1342">
        <f t="shared" si="15"/>
        <v>0</v>
      </c>
      <c r="N96" s="1342">
        <f t="shared" si="15"/>
        <v>0</v>
      </c>
      <c r="O96" s="1342">
        <f t="shared" si="15"/>
        <v>0</v>
      </c>
      <c r="P96" s="1342">
        <f t="shared" si="15"/>
        <v>0</v>
      </c>
      <c r="Q96" s="1342">
        <f t="shared" si="15"/>
        <v>0</v>
      </c>
      <c r="R96" s="1342">
        <f t="shared" si="15"/>
        <v>0</v>
      </c>
      <c r="S96" s="1342">
        <f t="shared" si="15"/>
        <v>0</v>
      </c>
      <c r="T96" s="1342">
        <f t="shared" si="15"/>
        <v>0</v>
      </c>
      <c r="U96" s="1342">
        <f t="shared" si="15"/>
        <v>0</v>
      </c>
      <c r="V96" s="1342">
        <f t="shared" si="15"/>
        <v>0</v>
      </c>
      <c r="W96" s="1342">
        <f t="shared" si="15"/>
        <v>0</v>
      </c>
      <c r="X96" s="1342">
        <f t="shared" si="15"/>
        <v>0</v>
      </c>
      <c r="Y96" s="1342">
        <f t="shared" si="15"/>
        <v>0</v>
      </c>
      <c r="Z96" s="1342">
        <f t="shared" si="15"/>
        <v>0</v>
      </c>
      <c r="AA96" s="1342">
        <f t="shared" si="15"/>
        <v>0</v>
      </c>
      <c r="AB96" s="1342">
        <f t="shared" si="15"/>
        <v>0</v>
      </c>
      <c r="AC96" s="1342">
        <f t="shared" si="15"/>
        <v>0</v>
      </c>
      <c r="AD96" s="1342">
        <f t="shared" si="15"/>
        <v>0</v>
      </c>
      <c r="AE96" s="1342">
        <f t="shared" si="15"/>
        <v>0</v>
      </c>
      <c r="AF96" s="1342">
        <f t="shared" si="15"/>
        <v>0</v>
      </c>
      <c r="AG96" s="1342">
        <f t="shared" si="15"/>
        <v>0</v>
      </c>
      <c r="AH96" s="1342">
        <f t="shared" si="15"/>
        <v>0</v>
      </c>
      <c r="AI96" s="1342">
        <f t="shared" si="15"/>
        <v>0</v>
      </c>
      <c r="AJ96" s="1342">
        <f t="shared" si="15"/>
        <v>0</v>
      </c>
      <c r="AK96" s="1342">
        <f t="shared" si="15"/>
        <v>0</v>
      </c>
      <c r="AL96" s="1342">
        <f t="shared" si="15"/>
        <v>0</v>
      </c>
      <c r="AM96" s="1342">
        <f t="shared" si="15"/>
        <v>0</v>
      </c>
      <c r="AN96" s="1342">
        <f t="shared" si="15"/>
        <v>0</v>
      </c>
      <c r="AO96" s="1342">
        <f t="shared" si="15"/>
        <v>0</v>
      </c>
      <c r="AP96" s="1342">
        <f t="shared" si="15"/>
        <v>0</v>
      </c>
      <c r="AQ96" s="1342">
        <f t="shared" si="15"/>
        <v>0</v>
      </c>
      <c r="AR96" s="1342">
        <f t="shared" si="15"/>
        <v>0</v>
      </c>
      <c r="AS96" s="1342">
        <f t="shared" si="15"/>
        <v>0</v>
      </c>
    </row>
    <row r="97" spans="1:45" ht="15">
      <c r="A97" s="1343" t="s">
        <v>160</v>
      </c>
      <c r="B97" s="1344">
        <f t="shared" ref="B97:AS97" si="16">B88-B96</f>
        <v>0</v>
      </c>
      <c r="C97" s="1344">
        <f t="shared" si="16"/>
        <v>0</v>
      </c>
      <c r="D97" s="1344">
        <f t="shared" si="16"/>
        <v>0</v>
      </c>
      <c r="E97" s="1344">
        <f t="shared" si="16"/>
        <v>0</v>
      </c>
      <c r="F97" s="1344">
        <f t="shared" si="16"/>
        <v>0</v>
      </c>
      <c r="G97" s="1345">
        <f t="shared" si="16"/>
        <v>0</v>
      </c>
      <c r="H97" s="1346">
        <f t="shared" si="16"/>
        <v>0</v>
      </c>
      <c r="I97" s="1346">
        <f t="shared" si="16"/>
        <v>0</v>
      </c>
      <c r="J97" s="1346">
        <f t="shared" si="16"/>
        <v>0</v>
      </c>
      <c r="K97" s="1346">
        <f t="shared" si="16"/>
        <v>0</v>
      </c>
      <c r="L97" s="1346">
        <f t="shared" si="16"/>
        <v>0</v>
      </c>
      <c r="M97" s="1346">
        <f t="shared" si="16"/>
        <v>0</v>
      </c>
      <c r="N97" s="1346">
        <f t="shared" si="16"/>
        <v>0</v>
      </c>
      <c r="O97" s="1346">
        <f t="shared" si="16"/>
        <v>0</v>
      </c>
      <c r="P97" s="1346">
        <f t="shared" si="16"/>
        <v>0</v>
      </c>
      <c r="Q97" s="1346">
        <f t="shared" si="16"/>
        <v>0</v>
      </c>
      <c r="R97" s="1346">
        <f t="shared" si="16"/>
        <v>0</v>
      </c>
      <c r="S97" s="1346">
        <f t="shared" si="16"/>
        <v>0</v>
      </c>
      <c r="T97" s="1346">
        <f t="shared" si="16"/>
        <v>0</v>
      </c>
      <c r="U97" s="1346">
        <f t="shared" si="16"/>
        <v>0</v>
      </c>
      <c r="V97" s="1346">
        <f t="shared" si="16"/>
        <v>0</v>
      </c>
      <c r="W97" s="1346">
        <f t="shared" si="16"/>
        <v>0</v>
      </c>
      <c r="X97" s="1346">
        <f t="shared" si="16"/>
        <v>0</v>
      </c>
      <c r="Y97" s="1346">
        <f t="shared" si="16"/>
        <v>0</v>
      </c>
      <c r="Z97" s="1346">
        <f t="shared" si="16"/>
        <v>0</v>
      </c>
      <c r="AA97" s="1346">
        <f t="shared" si="16"/>
        <v>0</v>
      </c>
      <c r="AB97" s="1346">
        <f t="shared" si="16"/>
        <v>0</v>
      </c>
      <c r="AC97" s="1346">
        <f t="shared" si="16"/>
        <v>0</v>
      </c>
      <c r="AD97" s="1346">
        <f t="shared" si="16"/>
        <v>0</v>
      </c>
      <c r="AE97" s="1346">
        <f t="shared" si="16"/>
        <v>0</v>
      </c>
      <c r="AF97" s="1346">
        <f t="shared" si="16"/>
        <v>0</v>
      </c>
      <c r="AG97" s="1346">
        <f t="shared" si="16"/>
        <v>0</v>
      </c>
      <c r="AH97" s="1346">
        <f t="shared" si="16"/>
        <v>0</v>
      </c>
      <c r="AI97" s="1346">
        <f t="shared" si="16"/>
        <v>0</v>
      </c>
      <c r="AJ97" s="1346">
        <f t="shared" si="16"/>
        <v>0</v>
      </c>
      <c r="AK97" s="1346">
        <f t="shared" si="16"/>
        <v>0</v>
      </c>
      <c r="AL97" s="1346">
        <f t="shared" si="16"/>
        <v>0</v>
      </c>
      <c r="AM97" s="1346">
        <f t="shared" si="16"/>
        <v>0</v>
      </c>
      <c r="AN97" s="1346">
        <f t="shared" si="16"/>
        <v>0</v>
      </c>
      <c r="AO97" s="1346">
        <f t="shared" si="16"/>
        <v>0</v>
      </c>
      <c r="AP97" s="1346">
        <f t="shared" si="16"/>
        <v>0</v>
      </c>
      <c r="AQ97" s="1346">
        <f t="shared" si="16"/>
        <v>0</v>
      </c>
      <c r="AR97" s="1346">
        <f t="shared" si="16"/>
        <v>0</v>
      </c>
      <c r="AS97" s="1347">
        <f t="shared" si="16"/>
        <v>0</v>
      </c>
    </row>
    <row r="98" spans="1:45" ht="18">
      <c r="A98" s="1348" t="s">
        <v>161</v>
      </c>
      <c r="B98" s="1321">
        <f>A8_Bilan_financier!H51-A8_Bilan_financier!O51</f>
        <v>0</v>
      </c>
      <c r="C98" s="1321">
        <f>B99</f>
        <v>0</v>
      </c>
      <c r="D98" s="1321">
        <f>C99</f>
        <v>0</v>
      </c>
      <c r="E98" s="1321">
        <f>D99</f>
        <v>0</v>
      </c>
      <c r="F98" s="1321">
        <f>E99</f>
        <v>0</v>
      </c>
      <c r="G98" s="1349">
        <f>F99</f>
        <v>0</v>
      </c>
      <c r="H98" s="1321">
        <f t="shared" ref="H98:AS98" si="17">G99</f>
        <v>0</v>
      </c>
      <c r="I98" s="1321">
        <f t="shared" si="17"/>
        <v>0</v>
      </c>
      <c r="J98" s="1321">
        <f t="shared" si="17"/>
        <v>0</v>
      </c>
      <c r="K98" s="1321">
        <f t="shared" si="17"/>
        <v>0</v>
      </c>
      <c r="L98" s="1321">
        <f t="shared" si="17"/>
        <v>0</v>
      </c>
      <c r="M98" s="1321">
        <f t="shared" si="17"/>
        <v>0</v>
      </c>
      <c r="N98" s="1321">
        <f t="shared" si="17"/>
        <v>0</v>
      </c>
      <c r="O98" s="1321">
        <f t="shared" si="17"/>
        <v>0</v>
      </c>
      <c r="P98" s="1321">
        <f t="shared" si="17"/>
        <v>0</v>
      </c>
      <c r="Q98" s="1321">
        <f t="shared" si="17"/>
        <v>0</v>
      </c>
      <c r="R98" s="1321">
        <f t="shared" si="17"/>
        <v>0</v>
      </c>
      <c r="S98" s="1321">
        <f t="shared" si="17"/>
        <v>0</v>
      </c>
      <c r="T98" s="1321">
        <f t="shared" si="17"/>
        <v>0</v>
      </c>
      <c r="U98" s="1321">
        <f t="shared" si="17"/>
        <v>0</v>
      </c>
      <c r="V98" s="1321">
        <f t="shared" si="17"/>
        <v>0</v>
      </c>
      <c r="W98" s="1321">
        <f t="shared" si="17"/>
        <v>0</v>
      </c>
      <c r="X98" s="1321">
        <f t="shared" si="17"/>
        <v>0</v>
      </c>
      <c r="Y98" s="1321">
        <f t="shared" si="17"/>
        <v>0</v>
      </c>
      <c r="Z98" s="1321">
        <f t="shared" si="17"/>
        <v>0</v>
      </c>
      <c r="AA98" s="1321">
        <f t="shared" si="17"/>
        <v>0</v>
      </c>
      <c r="AB98" s="1321">
        <f t="shared" si="17"/>
        <v>0</v>
      </c>
      <c r="AC98" s="1321">
        <f t="shared" si="17"/>
        <v>0</v>
      </c>
      <c r="AD98" s="1321">
        <f t="shared" si="17"/>
        <v>0</v>
      </c>
      <c r="AE98" s="1321">
        <f t="shared" si="17"/>
        <v>0</v>
      </c>
      <c r="AF98" s="1321">
        <f t="shared" si="17"/>
        <v>0</v>
      </c>
      <c r="AG98" s="1321">
        <f t="shared" si="17"/>
        <v>0</v>
      </c>
      <c r="AH98" s="1321">
        <f t="shared" si="17"/>
        <v>0</v>
      </c>
      <c r="AI98" s="1321">
        <f t="shared" si="17"/>
        <v>0</v>
      </c>
      <c r="AJ98" s="1321">
        <f t="shared" si="17"/>
        <v>0</v>
      </c>
      <c r="AK98" s="1321">
        <f t="shared" si="17"/>
        <v>0</v>
      </c>
      <c r="AL98" s="1321">
        <f t="shared" si="17"/>
        <v>0</v>
      </c>
      <c r="AM98" s="1321">
        <f t="shared" si="17"/>
        <v>0</v>
      </c>
      <c r="AN98" s="1321">
        <f t="shared" si="17"/>
        <v>0</v>
      </c>
      <c r="AO98" s="1321">
        <f t="shared" si="17"/>
        <v>0</v>
      </c>
      <c r="AP98" s="1321">
        <f t="shared" si="17"/>
        <v>0</v>
      </c>
      <c r="AQ98" s="1321">
        <f t="shared" si="17"/>
        <v>0</v>
      </c>
      <c r="AR98" s="1321">
        <f t="shared" si="17"/>
        <v>0</v>
      </c>
      <c r="AS98" s="1350">
        <f t="shared" si="17"/>
        <v>0</v>
      </c>
    </row>
    <row r="99" spans="1:45" ht="15.75" thickBot="1">
      <c r="A99" s="1351" t="s">
        <v>162</v>
      </c>
      <c r="B99" s="1323">
        <f t="shared" ref="B99:AS99" si="18">B98+B97</f>
        <v>0</v>
      </c>
      <c r="C99" s="1323">
        <f t="shared" si="18"/>
        <v>0</v>
      </c>
      <c r="D99" s="1323">
        <f t="shared" si="18"/>
        <v>0</v>
      </c>
      <c r="E99" s="1323">
        <f t="shared" si="18"/>
        <v>0</v>
      </c>
      <c r="F99" s="1323">
        <f t="shared" si="18"/>
        <v>0</v>
      </c>
      <c r="G99" s="1352">
        <f t="shared" si="18"/>
        <v>0</v>
      </c>
      <c r="H99" s="1323">
        <f t="shared" si="18"/>
        <v>0</v>
      </c>
      <c r="I99" s="1323">
        <f t="shared" si="18"/>
        <v>0</v>
      </c>
      <c r="J99" s="1323">
        <f t="shared" si="18"/>
        <v>0</v>
      </c>
      <c r="K99" s="1323">
        <f t="shared" si="18"/>
        <v>0</v>
      </c>
      <c r="L99" s="1323">
        <f t="shared" si="18"/>
        <v>0</v>
      </c>
      <c r="M99" s="1323">
        <f t="shared" si="18"/>
        <v>0</v>
      </c>
      <c r="N99" s="1323">
        <f t="shared" si="18"/>
        <v>0</v>
      </c>
      <c r="O99" s="1323">
        <f t="shared" si="18"/>
        <v>0</v>
      </c>
      <c r="P99" s="1323">
        <f t="shared" si="18"/>
        <v>0</v>
      </c>
      <c r="Q99" s="1323">
        <f t="shared" si="18"/>
        <v>0</v>
      </c>
      <c r="R99" s="1323">
        <f t="shared" si="18"/>
        <v>0</v>
      </c>
      <c r="S99" s="1323">
        <f t="shared" si="18"/>
        <v>0</v>
      </c>
      <c r="T99" s="1323">
        <f t="shared" si="18"/>
        <v>0</v>
      </c>
      <c r="U99" s="1323">
        <f t="shared" si="18"/>
        <v>0</v>
      </c>
      <c r="V99" s="1323">
        <f t="shared" si="18"/>
        <v>0</v>
      </c>
      <c r="W99" s="1323">
        <f t="shared" si="18"/>
        <v>0</v>
      </c>
      <c r="X99" s="1323">
        <f t="shared" si="18"/>
        <v>0</v>
      </c>
      <c r="Y99" s="1323">
        <f t="shared" si="18"/>
        <v>0</v>
      </c>
      <c r="Z99" s="1323">
        <f t="shared" si="18"/>
        <v>0</v>
      </c>
      <c r="AA99" s="1323">
        <f t="shared" si="18"/>
        <v>0</v>
      </c>
      <c r="AB99" s="1323">
        <f t="shared" si="18"/>
        <v>0</v>
      </c>
      <c r="AC99" s="1323">
        <f t="shared" si="18"/>
        <v>0</v>
      </c>
      <c r="AD99" s="1323">
        <f t="shared" si="18"/>
        <v>0</v>
      </c>
      <c r="AE99" s="1323">
        <f t="shared" si="18"/>
        <v>0</v>
      </c>
      <c r="AF99" s="1323">
        <f t="shared" si="18"/>
        <v>0</v>
      </c>
      <c r="AG99" s="1323">
        <f t="shared" si="18"/>
        <v>0</v>
      </c>
      <c r="AH99" s="1323">
        <f t="shared" si="18"/>
        <v>0</v>
      </c>
      <c r="AI99" s="1323">
        <f t="shared" si="18"/>
        <v>0</v>
      </c>
      <c r="AJ99" s="1323">
        <f t="shared" si="18"/>
        <v>0</v>
      </c>
      <c r="AK99" s="1323">
        <f t="shared" si="18"/>
        <v>0</v>
      </c>
      <c r="AL99" s="1323">
        <f t="shared" si="18"/>
        <v>0</v>
      </c>
      <c r="AM99" s="1323">
        <f t="shared" si="18"/>
        <v>0</v>
      </c>
      <c r="AN99" s="1323">
        <f t="shared" si="18"/>
        <v>0</v>
      </c>
      <c r="AO99" s="1323">
        <f t="shared" si="18"/>
        <v>0</v>
      </c>
      <c r="AP99" s="1323">
        <f t="shared" si="18"/>
        <v>0</v>
      </c>
      <c r="AQ99" s="1323">
        <f t="shared" si="18"/>
        <v>0</v>
      </c>
      <c r="AR99" s="1323">
        <f t="shared" si="18"/>
        <v>0</v>
      </c>
      <c r="AS99" s="1353">
        <f t="shared" si="18"/>
        <v>0</v>
      </c>
    </row>
    <row r="100" spans="1:45" ht="21.75" customHeight="1">
      <c r="A100" s="1354" t="s">
        <v>163</v>
      </c>
      <c r="B100" s="1355">
        <f t="shared" ref="B100:AS100" ca="1" si="19">B47+B74-B97</f>
        <v>0</v>
      </c>
      <c r="C100" s="1355">
        <f t="shared" ca="1" si="19"/>
        <v>0</v>
      </c>
      <c r="D100" s="1355">
        <f t="shared" ca="1" si="19"/>
        <v>0</v>
      </c>
      <c r="E100" s="1355">
        <f t="shared" ca="1" si="19"/>
        <v>0</v>
      </c>
      <c r="F100" s="1355">
        <f t="shared" ca="1" si="19"/>
        <v>0</v>
      </c>
      <c r="G100" s="1356">
        <f t="shared" ca="1" si="19"/>
        <v>0</v>
      </c>
      <c r="H100" s="1355">
        <f t="shared" ca="1" si="19"/>
        <v>0</v>
      </c>
      <c r="I100" s="1355">
        <f t="shared" ca="1" si="19"/>
        <v>0</v>
      </c>
      <c r="J100" s="1355">
        <f t="shared" ca="1" si="19"/>
        <v>0</v>
      </c>
      <c r="K100" s="1355">
        <f t="shared" ca="1" si="19"/>
        <v>0</v>
      </c>
      <c r="L100" s="1355">
        <f t="shared" ca="1" si="19"/>
        <v>0</v>
      </c>
      <c r="M100" s="1355">
        <f t="shared" ca="1" si="19"/>
        <v>0</v>
      </c>
      <c r="N100" s="1355">
        <f t="shared" ca="1" si="19"/>
        <v>0</v>
      </c>
      <c r="O100" s="1355">
        <f t="shared" ca="1" si="19"/>
        <v>0</v>
      </c>
      <c r="P100" s="1355">
        <f t="shared" ca="1" si="19"/>
        <v>0</v>
      </c>
      <c r="Q100" s="1355">
        <f t="shared" ca="1" si="19"/>
        <v>0</v>
      </c>
      <c r="R100" s="1355">
        <f t="shared" ca="1" si="19"/>
        <v>0</v>
      </c>
      <c r="S100" s="1355">
        <f t="shared" ca="1" si="19"/>
        <v>0</v>
      </c>
      <c r="T100" s="1355">
        <f t="shared" ca="1" si="19"/>
        <v>0</v>
      </c>
      <c r="U100" s="1355">
        <f t="shared" ca="1" si="19"/>
        <v>0</v>
      </c>
      <c r="V100" s="1355">
        <f t="shared" ca="1" si="19"/>
        <v>0</v>
      </c>
      <c r="W100" s="1355">
        <f t="shared" ca="1" si="19"/>
        <v>0</v>
      </c>
      <c r="X100" s="1355">
        <f t="shared" ca="1" si="19"/>
        <v>0</v>
      </c>
      <c r="Y100" s="1355">
        <f t="shared" ca="1" si="19"/>
        <v>0</v>
      </c>
      <c r="Z100" s="1355">
        <f t="shared" ca="1" si="19"/>
        <v>0</v>
      </c>
      <c r="AA100" s="1355">
        <f t="shared" ca="1" si="19"/>
        <v>0</v>
      </c>
      <c r="AB100" s="1355">
        <f t="shared" ca="1" si="19"/>
        <v>0</v>
      </c>
      <c r="AC100" s="1355">
        <f t="shared" ca="1" si="19"/>
        <v>0</v>
      </c>
      <c r="AD100" s="1355">
        <f t="shared" ca="1" si="19"/>
        <v>0</v>
      </c>
      <c r="AE100" s="1355">
        <f t="shared" ca="1" si="19"/>
        <v>0</v>
      </c>
      <c r="AF100" s="1355">
        <f t="shared" ca="1" si="19"/>
        <v>0</v>
      </c>
      <c r="AG100" s="1355">
        <f t="shared" ca="1" si="19"/>
        <v>0</v>
      </c>
      <c r="AH100" s="1355">
        <f t="shared" ca="1" si="19"/>
        <v>0</v>
      </c>
      <c r="AI100" s="1355">
        <f t="shared" ca="1" si="19"/>
        <v>0</v>
      </c>
      <c r="AJ100" s="1355">
        <f t="shared" ca="1" si="19"/>
        <v>0</v>
      </c>
      <c r="AK100" s="1355">
        <f t="shared" ca="1" si="19"/>
        <v>0</v>
      </c>
      <c r="AL100" s="1355">
        <f t="shared" ca="1" si="19"/>
        <v>0</v>
      </c>
      <c r="AM100" s="1355">
        <f t="shared" ca="1" si="19"/>
        <v>0</v>
      </c>
      <c r="AN100" s="1355">
        <f t="shared" ca="1" si="19"/>
        <v>0</v>
      </c>
      <c r="AO100" s="1355">
        <f t="shared" ca="1" si="19"/>
        <v>0</v>
      </c>
      <c r="AP100" s="1355">
        <f t="shared" ca="1" si="19"/>
        <v>0</v>
      </c>
      <c r="AQ100" s="1355">
        <f t="shared" ca="1" si="19"/>
        <v>0</v>
      </c>
      <c r="AR100" s="1355">
        <f t="shared" ca="1" si="19"/>
        <v>0</v>
      </c>
      <c r="AS100" s="1357">
        <f t="shared" ca="1" si="19"/>
        <v>0</v>
      </c>
    </row>
    <row r="101" spans="1:45" ht="18">
      <c r="A101" s="1358" t="s">
        <v>164</v>
      </c>
      <c r="B101" s="1314">
        <f>B48+B75-B98</f>
        <v>0</v>
      </c>
      <c r="C101" s="1314">
        <f ca="1">B102</f>
        <v>0</v>
      </c>
      <c r="D101" s="1314">
        <f ca="1">C102</f>
        <v>0</v>
      </c>
      <c r="E101" s="1314">
        <f ca="1">D102</f>
        <v>0</v>
      </c>
      <c r="F101" s="1314">
        <f ca="1">E102</f>
        <v>0</v>
      </c>
      <c r="G101" s="1359">
        <f ca="1">F102</f>
        <v>0</v>
      </c>
      <c r="H101" s="1314">
        <f t="shared" ref="H101:AS101" ca="1" si="20">G102</f>
        <v>0</v>
      </c>
      <c r="I101" s="1314">
        <f t="shared" ca="1" si="20"/>
        <v>0</v>
      </c>
      <c r="J101" s="1314">
        <f t="shared" ca="1" si="20"/>
        <v>0</v>
      </c>
      <c r="K101" s="1314">
        <f t="shared" ca="1" si="20"/>
        <v>0</v>
      </c>
      <c r="L101" s="1314">
        <f t="shared" ca="1" si="20"/>
        <v>0</v>
      </c>
      <c r="M101" s="1314">
        <f t="shared" ca="1" si="20"/>
        <v>0</v>
      </c>
      <c r="N101" s="1314">
        <f t="shared" ca="1" si="20"/>
        <v>0</v>
      </c>
      <c r="O101" s="1314">
        <f t="shared" ca="1" si="20"/>
        <v>0</v>
      </c>
      <c r="P101" s="1314">
        <f t="shared" ca="1" si="20"/>
        <v>0</v>
      </c>
      <c r="Q101" s="1314">
        <f t="shared" ca="1" si="20"/>
        <v>0</v>
      </c>
      <c r="R101" s="1314">
        <f t="shared" ca="1" si="20"/>
        <v>0</v>
      </c>
      <c r="S101" s="1314">
        <f t="shared" ca="1" si="20"/>
        <v>0</v>
      </c>
      <c r="T101" s="1314">
        <f t="shared" ca="1" si="20"/>
        <v>0</v>
      </c>
      <c r="U101" s="1314">
        <f t="shared" ca="1" si="20"/>
        <v>0</v>
      </c>
      <c r="V101" s="1314">
        <f t="shared" ca="1" si="20"/>
        <v>0</v>
      </c>
      <c r="W101" s="1314">
        <f t="shared" ca="1" si="20"/>
        <v>0</v>
      </c>
      <c r="X101" s="1314">
        <f t="shared" ca="1" si="20"/>
        <v>0</v>
      </c>
      <c r="Y101" s="1314">
        <f t="shared" ca="1" si="20"/>
        <v>0</v>
      </c>
      <c r="Z101" s="1314">
        <f t="shared" ca="1" si="20"/>
        <v>0</v>
      </c>
      <c r="AA101" s="1314">
        <f t="shared" ca="1" si="20"/>
        <v>0</v>
      </c>
      <c r="AB101" s="1314">
        <f t="shared" ca="1" si="20"/>
        <v>0</v>
      </c>
      <c r="AC101" s="1314">
        <f t="shared" ca="1" si="20"/>
        <v>0</v>
      </c>
      <c r="AD101" s="1314">
        <f t="shared" ca="1" si="20"/>
        <v>0</v>
      </c>
      <c r="AE101" s="1314">
        <f t="shared" ca="1" si="20"/>
        <v>0</v>
      </c>
      <c r="AF101" s="1314">
        <f t="shared" ca="1" si="20"/>
        <v>0</v>
      </c>
      <c r="AG101" s="1314">
        <f t="shared" ca="1" si="20"/>
        <v>0</v>
      </c>
      <c r="AH101" s="1314">
        <f t="shared" ca="1" si="20"/>
        <v>0</v>
      </c>
      <c r="AI101" s="1314">
        <f t="shared" ca="1" si="20"/>
        <v>0</v>
      </c>
      <c r="AJ101" s="1314">
        <f t="shared" ca="1" si="20"/>
        <v>0</v>
      </c>
      <c r="AK101" s="1314">
        <f t="shared" ca="1" si="20"/>
        <v>0</v>
      </c>
      <c r="AL101" s="1314">
        <f t="shared" ca="1" si="20"/>
        <v>0</v>
      </c>
      <c r="AM101" s="1314">
        <f t="shared" ca="1" si="20"/>
        <v>0</v>
      </c>
      <c r="AN101" s="1314">
        <f t="shared" ca="1" si="20"/>
        <v>0</v>
      </c>
      <c r="AO101" s="1314">
        <f t="shared" ca="1" si="20"/>
        <v>0</v>
      </c>
      <c r="AP101" s="1314">
        <f t="shared" ca="1" si="20"/>
        <v>0</v>
      </c>
      <c r="AQ101" s="1314">
        <f t="shared" ca="1" si="20"/>
        <v>0</v>
      </c>
      <c r="AR101" s="1314">
        <f t="shared" ca="1" si="20"/>
        <v>0</v>
      </c>
      <c r="AS101" s="1360">
        <f t="shared" ca="1" si="20"/>
        <v>0</v>
      </c>
    </row>
    <row r="102" spans="1:45" ht="15">
      <c r="A102" s="1361" t="s">
        <v>165</v>
      </c>
      <c r="B102" s="1362">
        <f t="shared" ref="B102:AS102" ca="1" si="21">B101+B100</f>
        <v>0</v>
      </c>
      <c r="C102" s="1362">
        <f t="shared" ca="1" si="21"/>
        <v>0</v>
      </c>
      <c r="D102" s="1362">
        <f t="shared" ca="1" si="21"/>
        <v>0</v>
      </c>
      <c r="E102" s="1362">
        <f t="shared" ca="1" si="21"/>
        <v>0</v>
      </c>
      <c r="F102" s="1362">
        <f t="shared" ca="1" si="21"/>
        <v>0</v>
      </c>
      <c r="G102" s="1363">
        <f t="shared" ca="1" si="21"/>
        <v>0</v>
      </c>
      <c r="H102" s="1362">
        <f t="shared" ca="1" si="21"/>
        <v>0</v>
      </c>
      <c r="I102" s="1362">
        <f t="shared" ca="1" si="21"/>
        <v>0</v>
      </c>
      <c r="J102" s="1362">
        <f t="shared" ca="1" si="21"/>
        <v>0</v>
      </c>
      <c r="K102" s="1362">
        <f t="shared" ca="1" si="21"/>
        <v>0</v>
      </c>
      <c r="L102" s="1362">
        <f t="shared" ca="1" si="21"/>
        <v>0</v>
      </c>
      <c r="M102" s="1362">
        <f t="shared" ca="1" si="21"/>
        <v>0</v>
      </c>
      <c r="N102" s="1362">
        <f t="shared" ca="1" si="21"/>
        <v>0</v>
      </c>
      <c r="O102" s="1362">
        <f t="shared" ca="1" si="21"/>
        <v>0</v>
      </c>
      <c r="P102" s="1362">
        <f t="shared" ca="1" si="21"/>
        <v>0</v>
      </c>
      <c r="Q102" s="1362">
        <f t="shared" ca="1" si="21"/>
        <v>0</v>
      </c>
      <c r="R102" s="1362">
        <f t="shared" ca="1" si="21"/>
        <v>0</v>
      </c>
      <c r="S102" s="1362">
        <f t="shared" ca="1" si="21"/>
        <v>0</v>
      </c>
      <c r="T102" s="1362">
        <f t="shared" ca="1" si="21"/>
        <v>0</v>
      </c>
      <c r="U102" s="1362">
        <f t="shared" ca="1" si="21"/>
        <v>0</v>
      </c>
      <c r="V102" s="1362">
        <f t="shared" ca="1" si="21"/>
        <v>0</v>
      </c>
      <c r="W102" s="1362">
        <f t="shared" ca="1" si="21"/>
        <v>0</v>
      </c>
      <c r="X102" s="1362">
        <f t="shared" ca="1" si="21"/>
        <v>0</v>
      </c>
      <c r="Y102" s="1362">
        <f t="shared" ca="1" si="21"/>
        <v>0</v>
      </c>
      <c r="Z102" s="1362">
        <f t="shared" ca="1" si="21"/>
        <v>0</v>
      </c>
      <c r="AA102" s="1362">
        <f t="shared" ca="1" si="21"/>
        <v>0</v>
      </c>
      <c r="AB102" s="1362">
        <f t="shared" ca="1" si="21"/>
        <v>0</v>
      </c>
      <c r="AC102" s="1362">
        <f t="shared" ca="1" si="21"/>
        <v>0</v>
      </c>
      <c r="AD102" s="1362">
        <f t="shared" ca="1" si="21"/>
        <v>0</v>
      </c>
      <c r="AE102" s="1362">
        <f t="shared" ca="1" si="21"/>
        <v>0</v>
      </c>
      <c r="AF102" s="1362">
        <f t="shared" ca="1" si="21"/>
        <v>0</v>
      </c>
      <c r="AG102" s="1362">
        <f t="shared" ca="1" si="21"/>
        <v>0</v>
      </c>
      <c r="AH102" s="1362">
        <f t="shared" ca="1" si="21"/>
        <v>0</v>
      </c>
      <c r="AI102" s="1362">
        <f t="shared" ca="1" si="21"/>
        <v>0</v>
      </c>
      <c r="AJ102" s="1362">
        <f t="shared" ca="1" si="21"/>
        <v>0</v>
      </c>
      <c r="AK102" s="1362">
        <f t="shared" ca="1" si="21"/>
        <v>0</v>
      </c>
      <c r="AL102" s="1362">
        <f t="shared" ca="1" si="21"/>
        <v>0</v>
      </c>
      <c r="AM102" s="1362">
        <f t="shared" ca="1" si="21"/>
        <v>0</v>
      </c>
      <c r="AN102" s="1362">
        <f t="shared" ca="1" si="21"/>
        <v>0</v>
      </c>
      <c r="AO102" s="1362">
        <f t="shared" ca="1" si="21"/>
        <v>0</v>
      </c>
      <c r="AP102" s="1362">
        <f t="shared" ca="1" si="21"/>
        <v>0</v>
      </c>
      <c r="AQ102" s="1362">
        <f t="shared" ca="1" si="21"/>
        <v>0</v>
      </c>
      <c r="AR102" s="1362">
        <f t="shared" ca="1" si="21"/>
        <v>0</v>
      </c>
      <c r="AS102" s="1364">
        <f t="shared" ca="1" si="21"/>
        <v>0</v>
      </c>
    </row>
    <row r="103" spans="1:45">
      <c r="A103" s="1365" t="s">
        <v>166</v>
      </c>
      <c r="B103" s="1307"/>
      <c r="C103" s="1307"/>
      <c r="D103" s="1307"/>
      <c r="E103" s="1307"/>
      <c r="F103" s="1307"/>
      <c r="G103" s="1366"/>
      <c r="H103" s="1307"/>
      <c r="I103" s="1307"/>
      <c r="J103" s="1307"/>
      <c r="K103" s="1307"/>
      <c r="L103" s="1307"/>
      <c r="M103" s="1307"/>
      <c r="N103" s="1307"/>
      <c r="O103" s="1307"/>
      <c r="P103" s="1307"/>
      <c r="Q103" s="1307"/>
      <c r="R103" s="1307"/>
      <c r="S103" s="1307"/>
      <c r="T103" s="1307"/>
      <c r="U103" s="1307"/>
      <c r="V103" s="1307"/>
      <c r="W103" s="1307"/>
      <c r="X103" s="1307"/>
      <c r="Y103" s="1307"/>
      <c r="Z103" s="1307"/>
      <c r="AA103" s="1307"/>
      <c r="AB103" s="1307"/>
      <c r="AC103" s="1307"/>
      <c r="AD103" s="1307"/>
      <c r="AE103" s="1307"/>
      <c r="AF103" s="1307"/>
      <c r="AG103" s="1307"/>
      <c r="AH103" s="1307"/>
      <c r="AI103" s="1307"/>
      <c r="AJ103" s="1307"/>
      <c r="AK103" s="1307"/>
      <c r="AL103" s="1307"/>
      <c r="AM103" s="1307"/>
      <c r="AN103" s="1307"/>
      <c r="AO103" s="1307"/>
      <c r="AP103" s="1307"/>
      <c r="AQ103" s="1307"/>
      <c r="AR103" s="1307"/>
      <c r="AS103" s="1367"/>
    </row>
    <row r="104" spans="1:45">
      <c r="A104" s="1368" t="s">
        <v>167</v>
      </c>
      <c r="B104" s="1307"/>
      <c r="C104" s="1307"/>
      <c r="D104" s="1307"/>
      <c r="E104" s="1307"/>
      <c r="F104" s="1307"/>
      <c r="G104" s="1366"/>
      <c r="H104" s="1307"/>
      <c r="I104" s="1307"/>
      <c r="J104" s="1307"/>
      <c r="K104" s="1307"/>
      <c r="L104" s="1307"/>
      <c r="M104" s="1307"/>
      <c r="N104" s="1307"/>
      <c r="O104" s="1307"/>
      <c r="P104" s="1307"/>
      <c r="Q104" s="1307"/>
      <c r="R104" s="1307"/>
      <c r="S104" s="1307"/>
      <c r="T104" s="1307"/>
      <c r="U104" s="1307"/>
      <c r="V104" s="1307"/>
      <c r="W104" s="1307"/>
      <c r="X104" s="1307"/>
      <c r="Y104" s="1307"/>
      <c r="Z104" s="1307"/>
      <c r="AA104" s="1307"/>
      <c r="AB104" s="1307"/>
      <c r="AC104" s="1307"/>
      <c r="AD104" s="1307"/>
      <c r="AE104" s="1307"/>
      <c r="AF104" s="1307"/>
      <c r="AG104" s="1307"/>
      <c r="AH104" s="1307"/>
      <c r="AI104" s="1307"/>
      <c r="AJ104" s="1307"/>
      <c r="AK104" s="1307"/>
      <c r="AL104" s="1307"/>
      <c r="AM104" s="1307"/>
      <c r="AN104" s="1307"/>
      <c r="AO104" s="1307"/>
      <c r="AP104" s="1307"/>
      <c r="AQ104" s="1307"/>
      <c r="AR104" s="1307"/>
      <c r="AS104" s="1367"/>
    </row>
    <row r="105" spans="1:45">
      <c r="A105" s="1368" t="s">
        <v>243</v>
      </c>
      <c r="B105" s="1307"/>
      <c r="C105" s="1307"/>
      <c r="D105" s="1307"/>
      <c r="E105" s="1307"/>
      <c r="F105" s="1307"/>
      <c r="G105" s="1366"/>
      <c r="H105" s="1307"/>
      <c r="I105" s="1307"/>
      <c r="J105" s="1307"/>
      <c r="K105" s="1307"/>
      <c r="L105" s="1307"/>
      <c r="M105" s="1307"/>
      <c r="N105" s="1307"/>
      <c r="O105" s="1307"/>
      <c r="P105" s="1307"/>
      <c r="Q105" s="1307"/>
      <c r="R105" s="1307"/>
      <c r="S105" s="1307"/>
      <c r="T105" s="1307"/>
      <c r="U105" s="1307"/>
      <c r="V105" s="1307"/>
      <c r="W105" s="1307"/>
      <c r="X105" s="1307"/>
      <c r="Y105" s="1307"/>
      <c r="Z105" s="1307"/>
      <c r="AA105" s="1307"/>
      <c r="AB105" s="1307"/>
      <c r="AC105" s="1307"/>
      <c r="AD105" s="1307"/>
      <c r="AE105" s="1307"/>
      <c r="AF105" s="1307"/>
      <c r="AG105" s="1307"/>
      <c r="AH105" s="1307"/>
      <c r="AI105" s="1307"/>
      <c r="AJ105" s="1307"/>
      <c r="AK105" s="1307"/>
      <c r="AL105" s="1307"/>
      <c r="AM105" s="1307"/>
      <c r="AN105" s="1307"/>
      <c r="AO105" s="1307"/>
      <c r="AP105" s="1307"/>
      <c r="AQ105" s="1307"/>
      <c r="AR105" s="1307"/>
      <c r="AS105" s="1367"/>
    </row>
    <row r="106" spans="1:45">
      <c r="A106" s="1369" t="s">
        <v>225</v>
      </c>
      <c r="B106" s="45"/>
      <c r="C106" s="1341"/>
      <c r="D106" s="1341"/>
      <c r="E106" s="1341"/>
      <c r="F106" s="1341"/>
      <c r="G106" s="1370"/>
      <c r="H106" s="1341"/>
      <c r="I106" s="1341"/>
      <c r="J106" s="1341"/>
      <c r="K106" s="1341"/>
      <c r="L106" s="1341"/>
      <c r="M106" s="1341"/>
      <c r="N106" s="1341"/>
      <c r="O106" s="1341"/>
      <c r="P106" s="1341"/>
      <c r="Q106" s="1341"/>
      <c r="R106" s="1341"/>
      <c r="S106" s="1341"/>
      <c r="T106" s="1341"/>
      <c r="U106" s="1341"/>
      <c r="V106" s="1341"/>
      <c r="W106" s="1341"/>
      <c r="X106" s="1341"/>
      <c r="Y106" s="1341"/>
      <c r="Z106" s="1341"/>
      <c r="AA106" s="1341"/>
      <c r="AB106" s="1341"/>
      <c r="AC106" s="1341"/>
      <c r="AD106" s="1341"/>
      <c r="AE106" s="1341"/>
      <c r="AF106" s="1341"/>
      <c r="AG106" s="1341"/>
      <c r="AH106" s="1341"/>
      <c r="AI106" s="1341"/>
      <c r="AJ106" s="1341"/>
      <c r="AK106" s="1341"/>
      <c r="AL106" s="1341"/>
      <c r="AM106" s="1341"/>
      <c r="AN106" s="1341"/>
      <c r="AO106" s="1341"/>
      <c r="AP106" s="1341"/>
      <c r="AQ106" s="1341"/>
      <c r="AR106" s="1341"/>
      <c r="AS106" s="1371"/>
    </row>
    <row r="107" spans="1:45" ht="21.75" customHeight="1" thickBot="1">
      <c r="A107" s="1372" t="s">
        <v>168</v>
      </c>
      <c r="B107" s="1373">
        <f ca="1">B102+SUM(B104:B106)</f>
        <v>0</v>
      </c>
      <c r="C107" s="1373">
        <f t="shared" ref="C107:AS107" ca="1" si="22">C102+SUM(C104:C106)</f>
        <v>0</v>
      </c>
      <c r="D107" s="1373">
        <f t="shared" ca="1" si="22"/>
        <v>0</v>
      </c>
      <c r="E107" s="1373">
        <f t="shared" ca="1" si="22"/>
        <v>0</v>
      </c>
      <c r="F107" s="1373">
        <f t="shared" ca="1" si="22"/>
        <v>0</v>
      </c>
      <c r="G107" s="1373">
        <f t="shared" ca="1" si="22"/>
        <v>0</v>
      </c>
      <c r="H107" s="1373">
        <f t="shared" ca="1" si="22"/>
        <v>0</v>
      </c>
      <c r="I107" s="1373">
        <f t="shared" ca="1" si="22"/>
        <v>0</v>
      </c>
      <c r="J107" s="1373">
        <f t="shared" ca="1" si="22"/>
        <v>0</v>
      </c>
      <c r="K107" s="1373">
        <f t="shared" ca="1" si="22"/>
        <v>0</v>
      </c>
      <c r="L107" s="1373">
        <f t="shared" ca="1" si="22"/>
        <v>0</v>
      </c>
      <c r="M107" s="1373">
        <f t="shared" ca="1" si="22"/>
        <v>0</v>
      </c>
      <c r="N107" s="1373">
        <f t="shared" ca="1" si="22"/>
        <v>0</v>
      </c>
      <c r="O107" s="1373">
        <f t="shared" ca="1" si="22"/>
        <v>0</v>
      </c>
      <c r="P107" s="1373">
        <f t="shared" ca="1" si="22"/>
        <v>0</v>
      </c>
      <c r="Q107" s="1373">
        <f t="shared" ca="1" si="22"/>
        <v>0</v>
      </c>
      <c r="R107" s="1373">
        <f t="shared" ca="1" si="22"/>
        <v>0</v>
      </c>
      <c r="S107" s="1373">
        <f t="shared" ca="1" si="22"/>
        <v>0</v>
      </c>
      <c r="T107" s="1373">
        <f t="shared" ca="1" si="22"/>
        <v>0</v>
      </c>
      <c r="U107" s="1373">
        <f t="shared" ca="1" si="22"/>
        <v>0</v>
      </c>
      <c r="V107" s="1373">
        <f t="shared" ca="1" si="22"/>
        <v>0</v>
      </c>
      <c r="W107" s="1373">
        <f t="shared" ca="1" si="22"/>
        <v>0</v>
      </c>
      <c r="X107" s="1373">
        <f t="shared" ca="1" si="22"/>
        <v>0</v>
      </c>
      <c r="Y107" s="1373">
        <f t="shared" ca="1" si="22"/>
        <v>0</v>
      </c>
      <c r="Z107" s="1373">
        <f t="shared" ca="1" si="22"/>
        <v>0</v>
      </c>
      <c r="AA107" s="1373">
        <f t="shared" ca="1" si="22"/>
        <v>0</v>
      </c>
      <c r="AB107" s="1373">
        <f t="shared" ca="1" si="22"/>
        <v>0</v>
      </c>
      <c r="AC107" s="1373">
        <f t="shared" ca="1" si="22"/>
        <v>0</v>
      </c>
      <c r="AD107" s="1373">
        <f t="shared" ca="1" si="22"/>
        <v>0</v>
      </c>
      <c r="AE107" s="1373">
        <f t="shared" ca="1" si="22"/>
        <v>0</v>
      </c>
      <c r="AF107" s="1373">
        <f t="shared" ca="1" si="22"/>
        <v>0</v>
      </c>
      <c r="AG107" s="1373">
        <f t="shared" ca="1" si="22"/>
        <v>0</v>
      </c>
      <c r="AH107" s="1373">
        <f t="shared" ca="1" si="22"/>
        <v>0</v>
      </c>
      <c r="AI107" s="1373">
        <f t="shared" ca="1" si="22"/>
        <v>0</v>
      </c>
      <c r="AJ107" s="1373">
        <f t="shared" ca="1" si="22"/>
        <v>0</v>
      </c>
      <c r="AK107" s="1373">
        <f t="shared" ca="1" si="22"/>
        <v>0</v>
      </c>
      <c r="AL107" s="1373">
        <f t="shared" ca="1" si="22"/>
        <v>0</v>
      </c>
      <c r="AM107" s="1373">
        <f t="shared" ca="1" si="22"/>
        <v>0</v>
      </c>
      <c r="AN107" s="1373">
        <f t="shared" ca="1" si="22"/>
        <v>0</v>
      </c>
      <c r="AO107" s="1373">
        <f t="shared" ca="1" si="22"/>
        <v>0</v>
      </c>
      <c r="AP107" s="1373">
        <f t="shared" ca="1" si="22"/>
        <v>0</v>
      </c>
      <c r="AQ107" s="1373">
        <f t="shared" ca="1" si="22"/>
        <v>0</v>
      </c>
      <c r="AR107" s="1373">
        <f t="shared" ca="1" si="22"/>
        <v>0</v>
      </c>
      <c r="AS107" s="1373">
        <f t="shared" ca="1" si="22"/>
        <v>0</v>
      </c>
    </row>
    <row r="108" spans="1:45" s="25" customFormat="1" ht="16.5" customHeight="1">
      <c r="A108" s="1374" t="s">
        <v>363</v>
      </c>
      <c r="B108" s="1375" t="str">
        <f ca="1">IFERROR(((B107-[1]A8_Bilan_financier!$O$33-[1]A8_Bilan_financier!$O$32)*360/[1]Parametres!$E$27),"-")</f>
        <v>-</v>
      </c>
      <c r="C108" s="1375" t="str">
        <f ca="1">IFERROR(((C107-[1]A8_Bilan_financier!$O$33-[1]A8_Bilan_financier!$O$32)*360/[1]Parametres!$E$27),"-")</f>
        <v>-</v>
      </c>
      <c r="D108" s="1375" t="str">
        <f ca="1">IFERROR(((D107-[1]A8_Bilan_financier!$O$33-[1]A8_Bilan_financier!$O$32)*360/[1]Parametres!$E$27),"-")</f>
        <v>-</v>
      </c>
      <c r="E108" s="1375" t="str">
        <f ca="1">IFERROR(((E107-[1]A8_Bilan_financier!$O$33-[1]A8_Bilan_financier!$O$32)*360/[1]Parametres!$E$27),"-")</f>
        <v>-</v>
      </c>
      <c r="F108" s="1375" t="str">
        <f ca="1">IFERROR(((F107-[1]A8_Bilan_financier!$O$33-[1]A8_Bilan_financier!$O$32)*360/[1]Parametres!$E$27),"-")</f>
        <v>-</v>
      </c>
      <c r="G108" s="1375" t="str">
        <f ca="1">IFERROR(((G107-[1]A8_Bilan_financier!$O$33-[1]A8_Bilan_financier!$O$32)*360/[1]Parametres!$E$27),"-")</f>
        <v>-</v>
      </c>
      <c r="H108" s="1375" t="str">
        <f ca="1">IFERROR(((H107-[1]A8_Bilan_financier!$O$33-[1]A8_Bilan_financier!$O$32)*360/[1]Parametres!$E$27),"-")</f>
        <v>-</v>
      </c>
      <c r="I108" s="1375" t="str">
        <f ca="1">IFERROR(((I107-[1]A8_Bilan_financier!$O$33-[1]A8_Bilan_financier!$O$32)*360/[1]Parametres!$E$27),"-")</f>
        <v>-</v>
      </c>
      <c r="J108" s="1375" t="str">
        <f ca="1">IFERROR(((J107-[1]A8_Bilan_financier!$O$33-[1]A8_Bilan_financier!$O$32)*360/[1]Parametres!$E$27),"-")</f>
        <v>-</v>
      </c>
      <c r="K108" s="1375" t="str">
        <f ca="1">IFERROR(((K107-[1]A8_Bilan_financier!$O$33-[1]A8_Bilan_financier!$O$32)*360/[1]Parametres!$E$27),"-")</f>
        <v>-</v>
      </c>
      <c r="L108" s="1375" t="str">
        <f ca="1">IFERROR(((L107-[1]A8_Bilan_financier!$O$33-[1]A8_Bilan_financier!$O$32)*360/[1]Parametres!$E$27),"-")</f>
        <v>-</v>
      </c>
      <c r="M108" s="1375" t="str">
        <f ca="1">IFERROR(((M107-[1]A8_Bilan_financier!$O$33-[1]A8_Bilan_financier!$O$32)*360/[1]Parametres!$E$27),"-")</f>
        <v>-</v>
      </c>
      <c r="N108" s="1375" t="str">
        <f ca="1">IFERROR(((N107-[1]A8_Bilan_financier!$O$33-[1]A8_Bilan_financier!$O$32)*360/[1]Parametres!$E$27),"-")</f>
        <v>-</v>
      </c>
      <c r="O108" s="1375" t="str">
        <f ca="1">IFERROR(((O107-[1]A8_Bilan_financier!$O$33-[1]A8_Bilan_financier!$O$32)*360/[1]Parametres!$E$27),"-")</f>
        <v>-</v>
      </c>
      <c r="P108" s="1375" t="str">
        <f ca="1">IFERROR(((P107-[1]A8_Bilan_financier!$O$33-[1]A8_Bilan_financier!$O$32)*360/[1]Parametres!$E$27),"-")</f>
        <v>-</v>
      </c>
      <c r="Q108" s="1375" t="str">
        <f ca="1">IFERROR(((Q107-[1]A8_Bilan_financier!$O$33-[1]A8_Bilan_financier!$O$32)*360/[1]Parametres!$E$27),"-")</f>
        <v>-</v>
      </c>
      <c r="R108" s="1375" t="str">
        <f ca="1">IFERROR(((R107-[1]A8_Bilan_financier!$O$33-[1]A8_Bilan_financier!$O$32)*360/[1]Parametres!$E$27),"-")</f>
        <v>-</v>
      </c>
      <c r="S108" s="1375" t="str">
        <f ca="1">IFERROR(((S107-[1]A8_Bilan_financier!$O$33-[1]A8_Bilan_financier!$O$32)*360/[1]Parametres!$E$27),"-")</f>
        <v>-</v>
      </c>
      <c r="T108" s="1375" t="str">
        <f ca="1">IFERROR(((T107-[1]A8_Bilan_financier!$O$33-[1]A8_Bilan_financier!$O$32)*360/[1]Parametres!$E$27),"-")</f>
        <v>-</v>
      </c>
      <c r="U108" s="1375" t="str">
        <f ca="1">IFERROR(((U107-[1]A8_Bilan_financier!$O$33-[1]A8_Bilan_financier!$O$32)*360/[1]Parametres!$E$27),"-")</f>
        <v>-</v>
      </c>
      <c r="V108" s="1375" t="str">
        <f ca="1">IFERROR(((V107-[1]A8_Bilan_financier!$O$33-[1]A8_Bilan_financier!$O$32)*360/[1]Parametres!$E$27),"-")</f>
        <v>-</v>
      </c>
      <c r="W108" s="1375" t="str">
        <f ca="1">IFERROR(((W107-[1]A8_Bilan_financier!$O$33-[1]A8_Bilan_financier!$O$32)*360/[1]Parametres!$E$27),"-")</f>
        <v>-</v>
      </c>
      <c r="X108" s="1375" t="str">
        <f ca="1">IFERROR(((X107-[1]A8_Bilan_financier!$O$33-[1]A8_Bilan_financier!$O$32)*360/[1]Parametres!$E$27),"-")</f>
        <v>-</v>
      </c>
      <c r="Y108" s="1375" t="str">
        <f ca="1">IFERROR(((Y107-[1]A8_Bilan_financier!$O$33-[1]A8_Bilan_financier!$O$32)*360/[1]Parametres!$E$27),"-")</f>
        <v>-</v>
      </c>
      <c r="Z108" s="1375" t="str">
        <f ca="1">IFERROR(((Z107-[1]A8_Bilan_financier!$O$33-[1]A8_Bilan_financier!$O$32)*360/[1]Parametres!$E$27),"-")</f>
        <v>-</v>
      </c>
      <c r="AA108" s="1375" t="str">
        <f ca="1">IFERROR(((AA107-[1]A8_Bilan_financier!$O$33-[1]A8_Bilan_financier!$O$32)*360/[1]Parametres!$E$27),"-")</f>
        <v>-</v>
      </c>
      <c r="AB108" s="1375" t="str">
        <f ca="1">IFERROR(((AB107-[1]A8_Bilan_financier!$O$33-[1]A8_Bilan_financier!$O$32)*360/[1]Parametres!$E$27),"-")</f>
        <v>-</v>
      </c>
      <c r="AC108" s="1375" t="str">
        <f ca="1">IFERROR(((AC107-[1]A8_Bilan_financier!$O$33-[1]A8_Bilan_financier!$O$32)*360/[1]Parametres!$E$27),"-")</f>
        <v>-</v>
      </c>
      <c r="AD108" s="1375" t="str">
        <f ca="1">IFERROR(((AD107-[1]A8_Bilan_financier!$O$33-[1]A8_Bilan_financier!$O$32)*360/[1]Parametres!$E$27),"-")</f>
        <v>-</v>
      </c>
      <c r="AE108" s="1375" t="str">
        <f ca="1">IFERROR(((AE107-[1]A8_Bilan_financier!$O$33-[1]A8_Bilan_financier!$O$32)*360/[1]Parametres!$E$27),"-")</f>
        <v>-</v>
      </c>
      <c r="AF108" s="1375" t="str">
        <f ca="1">IFERROR(((AF107-[1]A8_Bilan_financier!$O$33-[1]A8_Bilan_financier!$O$32)*360/[1]Parametres!$E$27),"-")</f>
        <v>-</v>
      </c>
      <c r="AG108" s="1375" t="str">
        <f ca="1">IFERROR(((AG107-[1]A8_Bilan_financier!$O$33-[1]A8_Bilan_financier!$O$32)*360/[1]Parametres!$E$27),"-")</f>
        <v>-</v>
      </c>
      <c r="AH108" s="1375" t="str">
        <f ca="1">IFERROR(((AH107-[1]A8_Bilan_financier!$O$33-[1]A8_Bilan_financier!$O$32)*360/[1]Parametres!$E$27),"-")</f>
        <v>-</v>
      </c>
      <c r="AI108" s="1375" t="str">
        <f ca="1">IFERROR(((AI107-[1]A8_Bilan_financier!$O$33-[1]A8_Bilan_financier!$O$32)*360/[1]Parametres!$E$27),"-")</f>
        <v>-</v>
      </c>
      <c r="AJ108" s="1375" t="str">
        <f ca="1">IFERROR(((AJ107-[1]A8_Bilan_financier!$O$33-[1]A8_Bilan_financier!$O$32)*360/[1]Parametres!$E$27),"-")</f>
        <v>-</v>
      </c>
      <c r="AK108" s="1375" t="str">
        <f ca="1">IFERROR(((AK107-[1]A8_Bilan_financier!$O$33-[1]A8_Bilan_financier!$O$32)*360/[1]Parametres!$E$27),"-")</f>
        <v>-</v>
      </c>
      <c r="AL108" s="1375" t="str">
        <f ca="1">IFERROR(((AL107-[1]A8_Bilan_financier!$O$33-[1]A8_Bilan_financier!$O$32)*360/[1]Parametres!$E$27),"-")</f>
        <v>-</v>
      </c>
      <c r="AM108" s="1375" t="str">
        <f ca="1">IFERROR(((AM107-[1]A8_Bilan_financier!$O$33-[1]A8_Bilan_financier!$O$32)*360/[1]Parametres!$E$27),"-")</f>
        <v>-</v>
      </c>
      <c r="AN108" s="1375" t="str">
        <f ca="1">IFERROR(((AN107-[1]A8_Bilan_financier!$O$33-[1]A8_Bilan_financier!$O$32)*360/[1]Parametres!$E$27),"-")</f>
        <v>-</v>
      </c>
      <c r="AO108" s="1375" t="str">
        <f ca="1">IFERROR(((AO107-[1]A8_Bilan_financier!$O$33-[1]A8_Bilan_financier!$O$32)*360/[1]Parametres!$E$27),"-")</f>
        <v>-</v>
      </c>
      <c r="AP108" s="1375" t="str">
        <f ca="1">IFERROR(((AP107-[1]A8_Bilan_financier!$O$33-[1]A8_Bilan_financier!$O$32)*360/[1]Parametres!$E$27),"-")</f>
        <v>-</v>
      </c>
      <c r="AQ108" s="1375" t="str">
        <f ca="1">IFERROR(((AQ107-[1]A8_Bilan_financier!$O$33-[1]A8_Bilan_financier!$O$32)*360/[1]Parametres!$E$27),"-")</f>
        <v>-</v>
      </c>
      <c r="AR108" s="1375" t="str">
        <f ca="1">IFERROR(((AR107-[1]A8_Bilan_financier!$O$33-[1]A8_Bilan_financier!$O$32)*360/[1]Parametres!$E$27),"-")</f>
        <v>-</v>
      </c>
      <c r="AS108" s="1375" t="str">
        <f ca="1">IFERROR(((AS107-[1]A8_Bilan_financier!$O$33-[1]A8_Bilan_financier!$O$32)*360/[1]Parametres!$E$27),"-")</f>
        <v>-</v>
      </c>
    </row>
    <row r="110" spans="1:45" hidden="1" outlineLevel="1">
      <c r="A110" s="2" t="s">
        <v>334</v>
      </c>
      <c r="B110" s="269"/>
      <c r="C110" s="269">
        <f t="shared" ref="C110:AS110" ca="1" si="23">C17+C18+C23-C28-C29-C30-C32-C33</f>
        <v>0</v>
      </c>
      <c r="D110" s="269">
        <f t="shared" ca="1" si="23"/>
        <v>0</v>
      </c>
      <c r="E110" s="269">
        <f t="shared" ca="1" si="23"/>
        <v>0</v>
      </c>
      <c r="F110" s="269">
        <f t="shared" ca="1" si="23"/>
        <v>0</v>
      </c>
      <c r="G110" s="269">
        <f t="shared" ca="1" si="23"/>
        <v>0</v>
      </c>
      <c r="H110" s="269">
        <f t="shared" ca="1" si="23"/>
        <v>0</v>
      </c>
      <c r="I110" s="269">
        <f t="shared" ca="1" si="23"/>
        <v>0</v>
      </c>
      <c r="J110" s="269">
        <f t="shared" ca="1" si="23"/>
        <v>0</v>
      </c>
      <c r="K110" s="269">
        <f t="shared" ca="1" si="23"/>
        <v>0</v>
      </c>
      <c r="L110" s="269">
        <f t="shared" ca="1" si="23"/>
        <v>0</v>
      </c>
      <c r="M110" s="269">
        <f t="shared" ca="1" si="23"/>
        <v>0</v>
      </c>
      <c r="N110" s="269">
        <f t="shared" ca="1" si="23"/>
        <v>0</v>
      </c>
      <c r="O110" s="269">
        <f t="shared" ca="1" si="23"/>
        <v>0</v>
      </c>
      <c r="P110" s="269">
        <f t="shared" ca="1" si="23"/>
        <v>0</v>
      </c>
      <c r="Q110" s="269">
        <f t="shared" ca="1" si="23"/>
        <v>0</v>
      </c>
      <c r="R110" s="269">
        <f t="shared" ca="1" si="23"/>
        <v>0</v>
      </c>
      <c r="S110" s="269">
        <f t="shared" ca="1" si="23"/>
        <v>0</v>
      </c>
      <c r="T110" s="269">
        <f t="shared" ca="1" si="23"/>
        <v>0</v>
      </c>
      <c r="U110" s="269">
        <f t="shared" ca="1" si="23"/>
        <v>0</v>
      </c>
      <c r="V110" s="269">
        <f t="shared" ca="1" si="23"/>
        <v>0</v>
      </c>
      <c r="W110" s="269">
        <f t="shared" ca="1" si="23"/>
        <v>0</v>
      </c>
      <c r="X110" s="269">
        <f t="shared" ca="1" si="23"/>
        <v>0</v>
      </c>
      <c r="Y110" s="269">
        <f t="shared" ca="1" si="23"/>
        <v>0</v>
      </c>
      <c r="Z110" s="269">
        <f t="shared" ca="1" si="23"/>
        <v>0</v>
      </c>
      <c r="AA110" s="269">
        <f t="shared" ca="1" si="23"/>
        <v>0</v>
      </c>
      <c r="AB110" s="269">
        <f t="shared" ca="1" si="23"/>
        <v>0</v>
      </c>
      <c r="AC110" s="269">
        <f t="shared" ca="1" si="23"/>
        <v>0</v>
      </c>
      <c r="AD110" s="269">
        <f t="shared" ca="1" si="23"/>
        <v>0</v>
      </c>
      <c r="AE110" s="269">
        <f t="shared" ca="1" si="23"/>
        <v>0</v>
      </c>
      <c r="AF110" s="269">
        <f t="shared" ca="1" si="23"/>
        <v>0</v>
      </c>
      <c r="AG110" s="269">
        <f t="shared" ca="1" si="23"/>
        <v>0</v>
      </c>
      <c r="AH110" s="269">
        <f t="shared" ca="1" si="23"/>
        <v>0</v>
      </c>
      <c r="AI110" s="269">
        <f t="shared" ca="1" si="23"/>
        <v>0</v>
      </c>
      <c r="AJ110" s="269">
        <f t="shared" ca="1" si="23"/>
        <v>0</v>
      </c>
      <c r="AK110" s="269">
        <f t="shared" ca="1" si="23"/>
        <v>0</v>
      </c>
      <c r="AL110" s="269">
        <f t="shared" ca="1" si="23"/>
        <v>0</v>
      </c>
      <c r="AM110" s="269">
        <f t="shared" ca="1" si="23"/>
        <v>0</v>
      </c>
      <c r="AN110" s="269">
        <f t="shared" ca="1" si="23"/>
        <v>0</v>
      </c>
      <c r="AO110" s="269">
        <f t="shared" ca="1" si="23"/>
        <v>0</v>
      </c>
      <c r="AP110" s="269">
        <f t="shared" ca="1" si="23"/>
        <v>0</v>
      </c>
      <c r="AQ110" s="269">
        <f t="shared" ca="1" si="23"/>
        <v>0</v>
      </c>
      <c r="AR110" s="269">
        <f t="shared" ca="1" si="23"/>
        <v>0</v>
      </c>
      <c r="AS110" s="269">
        <f t="shared" ca="1" si="23"/>
        <v>0</v>
      </c>
    </row>
    <row r="111" spans="1:45" hidden="1" outlineLevel="1">
      <c r="A111" s="2" t="s">
        <v>335</v>
      </c>
      <c r="B111" s="269"/>
      <c r="C111" s="269">
        <f t="shared" ref="C111:AS111" ca="1" si="24">C110-C35-C34</f>
        <v>0</v>
      </c>
      <c r="D111" s="269">
        <f t="shared" ca="1" si="24"/>
        <v>0</v>
      </c>
      <c r="E111" s="269">
        <f t="shared" ca="1" si="24"/>
        <v>0</v>
      </c>
      <c r="F111" s="269">
        <f t="shared" ca="1" si="24"/>
        <v>0</v>
      </c>
      <c r="G111" s="269">
        <f t="shared" ca="1" si="24"/>
        <v>0</v>
      </c>
      <c r="H111" s="269">
        <f t="shared" ca="1" si="24"/>
        <v>0</v>
      </c>
      <c r="I111" s="269">
        <f t="shared" ca="1" si="24"/>
        <v>0</v>
      </c>
      <c r="J111" s="269">
        <f t="shared" ca="1" si="24"/>
        <v>0</v>
      </c>
      <c r="K111" s="269">
        <f t="shared" ca="1" si="24"/>
        <v>0</v>
      </c>
      <c r="L111" s="269">
        <f t="shared" ca="1" si="24"/>
        <v>0</v>
      </c>
      <c r="M111" s="269">
        <f t="shared" ca="1" si="24"/>
        <v>0</v>
      </c>
      <c r="N111" s="269">
        <f t="shared" ca="1" si="24"/>
        <v>0</v>
      </c>
      <c r="O111" s="269">
        <f t="shared" ca="1" si="24"/>
        <v>0</v>
      </c>
      <c r="P111" s="269">
        <f t="shared" ca="1" si="24"/>
        <v>0</v>
      </c>
      <c r="Q111" s="269">
        <f t="shared" ca="1" si="24"/>
        <v>0</v>
      </c>
      <c r="R111" s="269">
        <f t="shared" ca="1" si="24"/>
        <v>0</v>
      </c>
      <c r="S111" s="269">
        <f t="shared" ca="1" si="24"/>
        <v>0</v>
      </c>
      <c r="T111" s="269">
        <f t="shared" ca="1" si="24"/>
        <v>0</v>
      </c>
      <c r="U111" s="269">
        <f t="shared" ca="1" si="24"/>
        <v>0</v>
      </c>
      <c r="V111" s="269">
        <f t="shared" ca="1" si="24"/>
        <v>0</v>
      </c>
      <c r="W111" s="269">
        <f t="shared" ca="1" si="24"/>
        <v>0</v>
      </c>
      <c r="X111" s="269">
        <f t="shared" ca="1" si="24"/>
        <v>0</v>
      </c>
      <c r="Y111" s="269">
        <f t="shared" ca="1" si="24"/>
        <v>0</v>
      </c>
      <c r="Z111" s="269">
        <f t="shared" ca="1" si="24"/>
        <v>0</v>
      </c>
      <c r="AA111" s="269">
        <f t="shared" ca="1" si="24"/>
        <v>0</v>
      </c>
      <c r="AB111" s="269">
        <f t="shared" ca="1" si="24"/>
        <v>0</v>
      </c>
      <c r="AC111" s="269">
        <f t="shared" ca="1" si="24"/>
        <v>0</v>
      </c>
      <c r="AD111" s="269">
        <f t="shared" ca="1" si="24"/>
        <v>0</v>
      </c>
      <c r="AE111" s="269">
        <f t="shared" ca="1" si="24"/>
        <v>0</v>
      </c>
      <c r="AF111" s="269">
        <f t="shared" ca="1" si="24"/>
        <v>0</v>
      </c>
      <c r="AG111" s="269">
        <f t="shared" ca="1" si="24"/>
        <v>0</v>
      </c>
      <c r="AH111" s="269">
        <f t="shared" ca="1" si="24"/>
        <v>0</v>
      </c>
      <c r="AI111" s="269">
        <f t="shared" ca="1" si="24"/>
        <v>0</v>
      </c>
      <c r="AJ111" s="269">
        <f t="shared" ca="1" si="24"/>
        <v>0</v>
      </c>
      <c r="AK111" s="269">
        <f t="shared" ca="1" si="24"/>
        <v>0</v>
      </c>
      <c r="AL111" s="269">
        <f t="shared" ca="1" si="24"/>
        <v>0</v>
      </c>
      <c r="AM111" s="269">
        <f t="shared" ca="1" si="24"/>
        <v>0</v>
      </c>
      <c r="AN111" s="269">
        <f t="shared" ca="1" si="24"/>
        <v>0</v>
      </c>
      <c r="AO111" s="269">
        <f t="shared" ca="1" si="24"/>
        <v>0</v>
      </c>
      <c r="AP111" s="269">
        <f t="shared" ca="1" si="24"/>
        <v>0</v>
      </c>
      <c r="AQ111" s="269">
        <f t="shared" ca="1" si="24"/>
        <v>0</v>
      </c>
      <c r="AR111" s="269">
        <f t="shared" ca="1" si="24"/>
        <v>0</v>
      </c>
      <c r="AS111" s="269">
        <f t="shared" ca="1" si="24"/>
        <v>0</v>
      </c>
    </row>
    <row r="112" spans="1:45" hidden="1" outlineLevel="1">
      <c r="A112" s="2" t="s">
        <v>336</v>
      </c>
      <c r="B112" s="269"/>
    </row>
    <row r="113" spans="1:45" hidden="1" outlineLevel="1">
      <c r="A113" s="2" t="s">
        <v>338</v>
      </c>
      <c r="B113" s="270"/>
    </row>
    <row r="114" spans="1:45" hidden="1" outlineLevel="1"/>
    <row r="115" spans="1:45" hidden="1" outlineLevel="1">
      <c r="A115" s="2" t="s">
        <v>339</v>
      </c>
      <c r="B115" s="269"/>
      <c r="C115" s="269">
        <f t="shared" ref="C115:AS115" ca="1" si="25">C107+C15</f>
        <v>0</v>
      </c>
      <c r="D115" s="269">
        <f t="shared" ca="1" si="25"/>
        <v>0</v>
      </c>
      <c r="E115" s="269">
        <f t="shared" ca="1" si="25"/>
        <v>0</v>
      </c>
      <c r="F115" s="269">
        <f t="shared" ca="1" si="25"/>
        <v>0</v>
      </c>
      <c r="G115" s="269">
        <f t="shared" ca="1" si="25"/>
        <v>0</v>
      </c>
      <c r="H115" s="269">
        <f t="shared" ca="1" si="25"/>
        <v>0</v>
      </c>
      <c r="I115" s="269">
        <f t="shared" ca="1" si="25"/>
        <v>0</v>
      </c>
      <c r="J115" s="269">
        <f t="shared" ca="1" si="25"/>
        <v>0</v>
      </c>
      <c r="K115" s="269">
        <f t="shared" ca="1" si="25"/>
        <v>0</v>
      </c>
      <c r="L115" s="269">
        <f t="shared" ca="1" si="25"/>
        <v>0</v>
      </c>
      <c r="M115" s="269">
        <f t="shared" ca="1" si="25"/>
        <v>0</v>
      </c>
      <c r="N115" s="269">
        <f t="shared" ca="1" si="25"/>
        <v>0</v>
      </c>
      <c r="O115" s="269">
        <f t="shared" ca="1" si="25"/>
        <v>0</v>
      </c>
      <c r="P115" s="269">
        <f t="shared" ca="1" si="25"/>
        <v>0</v>
      </c>
      <c r="Q115" s="269">
        <f t="shared" ca="1" si="25"/>
        <v>0</v>
      </c>
      <c r="R115" s="269">
        <f t="shared" ca="1" si="25"/>
        <v>0</v>
      </c>
      <c r="S115" s="269">
        <f t="shared" ca="1" si="25"/>
        <v>0</v>
      </c>
      <c r="T115" s="269">
        <f t="shared" ca="1" si="25"/>
        <v>0</v>
      </c>
      <c r="U115" s="269">
        <f t="shared" ca="1" si="25"/>
        <v>0</v>
      </c>
      <c r="V115" s="269">
        <f t="shared" ca="1" si="25"/>
        <v>0</v>
      </c>
      <c r="W115" s="269">
        <f t="shared" ca="1" si="25"/>
        <v>0</v>
      </c>
      <c r="X115" s="269">
        <f t="shared" ca="1" si="25"/>
        <v>0</v>
      </c>
      <c r="Y115" s="269">
        <f t="shared" ca="1" si="25"/>
        <v>0</v>
      </c>
      <c r="Z115" s="269">
        <f t="shared" ca="1" si="25"/>
        <v>0</v>
      </c>
      <c r="AA115" s="269">
        <f t="shared" ca="1" si="25"/>
        <v>0</v>
      </c>
      <c r="AB115" s="269">
        <f t="shared" ca="1" si="25"/>
        <v>0</v>
      </c>
      <c r="AC115" s="269">
        <f t="shared" ca="1" si="25"/>
        <v>0</v>
      </c>
      <c r="AD115" s="269">
        <f t="shared" ca="1" si="25"/>
        <v>0</v>
      </c>
      <c r="AE115" s="269">
        <f t="shared" ca="1" si="25"/>
        <v>0</v>
      </c>
      <c r="AF115" s="269">
        <f t="shared" ca="1" si="25"/>
        <v>0</v>
      </c>
      <c r="AG115" s="269">
        <f t="shared" ca="1" si="25"/>
        <v>0</v>
      </c>
      <c r="AH115" s="269">
        <f t="shared" ca="1" si="25"/>
        <v>0</v>
      </c>
      <c r="AI115" s="269">
        <f t="shared" ca="1" si="25"/>
        <v>0</v>
      </c>
      <c r="AJ115" s="269">
        <f t="shared" ca="1" si="25"/>
        <v>0</v>
      </c>
      <c r="AK115" s="269">
        <f t="shared" ca="1" si="25"/>
        <v>0</v>
      </c>
      <c r="AL115" s="269">
        <f t="shared" ca="1" si="25"/>
        <v>0</v>
      </c>
      <c r="AM115" s="269">
        <f t="shared" ca="1" si="25"/>
        <v>0</v>
      </c>
      <c r="AN115" s="269">
        <f t="shared" ca="1" si="25"/>
        <v>0</v>
      </c>
      <c r="AO115" s="269">
        <f t="shared" ca="1" si="25"/>
        <v>0</v>
      </c>
      <c r="AP115" s="269">
        <f t="shared" ca="1" si="25"/>
        <v>0</v>
      </c>
      <c r="AQ115" s="269">
        <f t="shared" ca="1" si="25"/>
        <v>0</v>
      </c>
      <c r="AR115" s="269">
        <f t="shared" ca="1" si="25"/>
        <v>0</v>
      </c>
      <c r="AS115" s="269">
        <f t="shared" ca="1" si="25"/>
        <v>0</v>
      </c>
    </row>
    <row r="116" spans="1:45" hidden="1" outlineLevel="1">
      <c r="C116" s="50" t="str">
        <f t="shared" ref="C116:AS116" ca="1" si="26">IF(C115&lt;C108,"Emprunt utile","Emprunt non nécessaire")</f>
        <v>Emprunt utile</v>
      </c>
      <c r="D116" s="50" t="str">
        <f t="shared" ca="1" si="26"/>
        <v>Emprunt utile</v>
      </c>
      <c r="E116" s="50" t="str">
        <f t="shared" ca="1" si="26"/>
        <v>Emprunt utile</v>
      </c>
      <c r="F116" s="50" t="str">
        <f t="shared" ca="1" si="26"/>
        <v>Emprunt utile</v>
      </c>
      <c r="G116" s="50" t="str">
        <f t="shared" ca="1" si="26"/>
        <v>Emprunt utile</v>
      </c>
      <c r="H116" s="50" t="str">
        <f t="shared" ca="1" si="26"/>
        <v>Emprunt utile</v>
      </c>
      <c r="I116" s="50" t="str">
        <f t="shared" ca="1" si="26"/>
        <v>Emprunt utile</v>
      </c>
      <c r="J116" s="50" t="str">
        <f t="shared" ca="1" si="26"/>
        <v>Emprunt utile</v>
      </c>
      <c r="K116" s="50" t="str">
        <f t="shared" ca="1" si="26"/>
        <v>Emprunt utile</v>
      </c>
      <c r="L116" s="50" t="str">
        <f t="shared" ca="1" si="26"/>
        <v>Emprunt utile</v>
      </c>
      <c r="M116" s="50" t="str">
        <f t="shared" ca="1" si="26"/>
        <v>Emprunt utile</v>
      </c>
      <c r="N116" s="50" t="str">
        <f t="shared" ca="1" si="26"/>
        <v>Emprunt utile</v>
      </c>
      <c r="O116" s="50" t="str">
        <f t="shared" ca="1" si="26"/>
        <v>Emprunt utile</v>
      </c>
      <c r="P116" s="50" t="str">
        <f t="shared" ca="1" si="26"/>
        <v>Emprunt utile</v>
      </c>
      <c r="Q116" s="50" t="str">
        <f t="shared" ca="1" si="26"/>
        <v>Emprunt utile</v>
      </c>
      <c r="R116" s="50" t="str">
        <f t="shared" ca="1" si="26"/>
        <v>Emprunt utile</v>
      </c>
      <c r="S116" s="50" t="str">
        <f t="shared" ca="1" si="26"/>
        <v>Emprunt utile</v>
      </c>
      <c r="T116" s="50" t="str">
        <f t="shared" ca="1" si="26"/>
        <v>Emprunt utile</v>
      </c>
      <c r="U116" s="50" t="str">
        <f t="shared" ca="1" si="26"/>
        <v>Emprunt utile</v>
      </c>
      <c r="V116" s="50" t="str">
        <f t="shared" ca="1" si="26"/>
        <v>Emprunt utile</v>
      </c>
      <c r="W116" s="50" t="str">
        <f t="shared" ca="1" si="26"/>
        <v>Emprunt utile</v>
      </c>
      <c r="X116" s="50" t="str">
        <f t="shared" ca="1" si="26"/>
        <v>Emprunt utile</v>
      </c>
      <c r="Y116" s="50" t="str">
        <f t="shared" ca="1" si="26"/>
        <v>Emprunt utile</v>
      </c>
      <c r="Z116" s="50" t="str">
        <f t="shared" ca="1" si="26"/>
        <v>Emprunt utile</v>
      </c>
      <c r="AA116" s="50" t="str">
        <f t="shared" ca="1" si="26"/>
        <v>Emprunt utile</v>
      </c>
      <c r="AB116" s="50" t="str">
        <f t="shared" ca="1" si="26"/>
        <v>Emprunt utile</v>
      </c>
      <c r="AC116" s="50" t="str">
        <f t="shared" ca="1" si="26"/>
        <v>Emprunt utile</v>
      </c>
      <c r="AD116" s="50" t="str">
        <f t="shared" ca="1" si="26"/>
        <v>Emprunt utile</v>
      </c>
      <c r="AE116" s="50" t="str">
        <f t="shared" ca="1" si="26"/>
        <v>Emprunt utile</v>
      </c>
      <c r="AF116" s="50" t="str">
        <f t="shared" ca="1" si="26"/>
        <v>Emprunt utile</v>
      </c>
      <c r="AG116" s="50" t="str">
        <f t="shared" ca="1" si="26"/>
        <v>Emprunt utile</v>
      </c>
      <c r="AH116" s="50" t="str">
        <f t="shared" ca="1" si="26"/>
        <v>Emprunt utile</v>
      </c>
      <c r="AI116" s="50" t="str">
        <f t="shared" ca="1" si="26"/>
        <v>Emprunt utile</v>
      </c>
      <c r="AJ116" s="50" t="str">
        <f t="shared" ca="1" si="26"/>
        <v>Emprunt utile</v>
      </c>
      <c r="AK116" s="50" t="str">
        <f t="shared" ca="1" si="26"/>
        <v>Emprunt utile</v>
      </c>
      <c r="AL116" s="50" t="str">
        <f t="shared" ca="1" si="26"/>
        <v>Emprunt utile</v>
      </c>
      <c r="AM116" s="50" t="str">
        <f t="shared" ca="1" si="26"/>
        <v>Emprunt utile</v>
      </c>
      <c r="AN116" s="50" t="str">
        <f t="shared" ca="1" si="26"/>
        <v>Emprunt utile</v>
      </c>
      <c r="AO116" s="50" t="str">
        <f t="shared" ca="1" si="26"/>
        <v>Emprunt utile</v>
      </c>
      <c r="AP116" s="50" t="str">
        <f t="shared" ca="1" si="26"/>
        <v>Emprunt utile</v>
      </c>
      <c r="AQ116" s="50" t="str">
        <f t="shared" ca="1" si="26"/>
        <v>Emprunt utile</v>
      </c>
      <c r="AR116" s="50" t="str">
        <f t="shared" ca="1" si="26"/>
        <v>Emprunt utile</v>
      </c>
      <c r="AS116" s="50" t="str">
        <f t="shared" ca="1" si="26"/>
        <v>Emprunt utile</v>
      </c>
    </row>
    <row r="117" spans="1:45" collapsed="1">
      <c r="B117" s="269"/>
    </row>
  </sheetData>
  <sheetProtection algorithmName="SHA-512" hashValue="82sKoPe9Gt8UE7mV4KYprsl3b7e5MteP8HJt2CmAgHyOTwgnJTITwsnHLPGS4sjmZ6iDXnk6SIr7H0IPByzU9Q==" saltValue="Z8rwaNsmZIWTsbg2KALcaA==" spinCount="100000" sheet="1" objects="1" scenarios="1" formatColumns="0" formatRows="0"/>
  <phoneticPr fontId="0" type="noConversion"/>
  <conditionalFormatting sqref="B108:AS108">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347</vt:i4>
      </vt:variant>
    </vt:vector>
  </HeadingPairs>
  <TitlesOfParts>
    <vt:vector size="379" baseType="lpstr">
      <vt:lpstr>Parametres</vt:lpstr>
      <vt:lpstr>PageGarde</vt:lpstr>
      <vt:lpstr>A4_Bilan_comptable</vt:lpstr>
      <vt:lpstr>A8_Bilan_financier</vt:lpstr>
      <vt:lpstr>Ratios_financiers</vt:lpstr>
      <vt:lpstr>A6_Anciens_emprunts</vt:lpstr>
      <vt:lpstr>A5_Programme_détaillé</vt:lpstr>
      <vt:lpstr>A7_Nouveaux_emprunts</vt:lpstr>
      <vt:lpstr>A2_Plan_de_financement</vt:lpstr>
      <vt:lpstr>A10_Impacts_budgétaires</vt:lpstr>
      <vt:lpstr>Immo</vt:lpstr>
      <vt:lpstr>Autocontrole</vt:lpstr>
      <vt:lpstr>Ann_BRL_Bailleur_red_loyer</vt:lpstr>
      <vt:lpstr>Ann_RTE_Répartition_travx_entr</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Adresses_FINESS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A2_Plan_de_financement!Impression_des_titres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A10_Impacts_budgétaires!Zone_d_impression</vt:lpstr>
      <vt:lpstr>A2_Plan_de_financement!Zone_d_impression</vt:lpstr>
      <vt:lpstr>A4_Bilan_comptable!Zone_d_impression</vt:lpstr>
      <vt:lpstr>A5_Programme_détaillé!Zone_d_impression</vt:lpstr>
      <vt:lpstr>A6_Anciens_emprunts!Zone_d_impression</vt:lpstr>
      <vt:lpstr>A7_Nouveaux_emprunts!Zone_d_impression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LE-SAULNIER, Mickael (ARS-NA/DPSA)</cp:lastModifiedBy>
  <cp:lastPrinted>2020-01-30T15:57:33Z</cp:lastPrinted>
  <dcterms:created xsi:type="dcterms:W3CDTF">2007-04-20T08:01:07Z</dcterms:created>
  <dcterms:modified xsi:type="dcterms:W3CDTF">2026-04-21T13:07:07Z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2026-01-13T10:39:31Z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40792363-9c11-4810-8238-6b2e6dcc44a3</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